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xml"/>
  <Override PartName="/xl/charts/chart6.xml" ContentType="application/vnd.openxmlformats-officedocument.drawingml.chart+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xml"/>
  <Override PartName="/xl/charts/chart8.xml" ContentType="application/vnd.openxmlformats-officedocument.drawingml.chart+xml"/>
  <Override PartName="/xl/drawings/drawing13.xml" ContentType="application/vnd.openxmlformats-officedocument.drawing+xml"/>
  <Override PartName="/xl/charts/chart9.xml" ContentType="application/vnd.openxmlformats-officedocument.drawingml.chart+xml"/>
  <Override PartName="/xl/drawings/drawing14.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mc:AlternateContent xmlns:mc="http://schemas.openxmlformats.org/markup-compatibility/2006">
    <mc:Choice Requires="x15">
      <x15ac:absPath xmlns:x15ac="http://schemas.microsoft.com/office/spreadsheetml/2010/11/ac" url="C:\Users\leecat01\Downloads\"/>
    </mc:Choice>
  </mc:AlternateContent>
  <xr:revisionPtr revIDLastSave="0" documentId="8_{DCB1E663-DB47-44FA-BD72-726FF7C0EABF}" xr6:coauthVersionLast="47" xr6:coauthVersionMax="47" xr10:uidLastSave="{00000000-0000-0000-0000-000000000000}"/>
  <bookViews>
    <workbookView xWindow="45" yWindow="0" windowWidth="27300" windowHeight="15120" firstSheet="7" activeTab="8" xr2:uid="{00000000-000D-0000-FFFF-FFFF00000000}"/>
  </bookViews>
  <sheets>
    <sheet name="Cover" sheetId="47" r:id="rId1"/>
    <sheet name="Contents" sheetId="52" r:id="rId2"/>
    <sheet name="Basic Inputs" sheetId="49" r:id="rId3"/>
    <sheet name="Inventory Inputs" sheetId="53" r:id="rId4"/>
    <sheet name="Monthly Energy Inputs" sheetId="56" r:id="rId5"/>
    <sheet name="Daily Weather Input" sheetId="62" r:id="rId6"/>
    <sheet name="WeatherAnalysis" sheetId="73" r:id="rId7"/>
    <sheet name="Program Inputs" sheetId="71" r:id="rId8"/>
    <sheet name="Constants" sheetId="72" r:id="rId9"/>
    <sheet name="Visuals" sheetId="69" r:id="rId10"/>
    <sheet name="Weather Response" sheetId="70" r:id="rId11"/>
    <sheet name="Output summary" sheetId="42" r:id="rId12"/>
    <sheet name="Residential Electricity" sheetId="1" r:id="rId13"/>
    <sheet name="Commercial Electricity" sheetId="43" r:id="rId14"/>
    <sheet name="Residential Fuels" sheetId="9" r:id="rId15"/>
    <sheet name="Commercial Fuels" sheetId="44" r:id="rId16"/>
    <sheet name="On-Road Transportation" sheetId="45" r:id="rId17"/>
    <sheet name="Solid Waste" sheetId="7" r:id="rId18"/>
    <sheet name="ResElectRegress" sheetId="65" r:id="rId19"/>
    <sheet name="ResFuelsRegress" sheetId="66" r:id="rId20"/>
    <sheet name="ComElectRegress" sheetId="67" r:id="rId21"/>
    <sheet name="ComFuelsRegress" sheetId="68" r:id="rId22"/>
    <sheet name="MonthlyUsageCalcs" sheetId="59" r:id="rId23"/>
    <sheet name="DD Calcs" sheetId="63" r:id="rId24"/>
    <sheet name="DD Monthly" sheetId="64" r:id="rId25"/>
  </sheets>
  <externalReferences>
    <externalReference r:id="rId26"/>
    <externalReference r:id="rId27"/>
  </externalReferences>
  <definedNames>
    <definedName name="__nSelect_" hidden="1">0</definedName>
    <definedName name="_xlnm._FilterDatabase" localSheetId="11" hidden="1">'Output summary'!$C$132:$L$191</definedName>
    <definedName name="acreftTOgal" localSheetId="20">#REF!</definedName>
    <definedName name="acreftTOgal" localSheetId="21">#REF!</definedName>
    <definedName name="acreftTOgal" localSheetId="4">#REF!</definedName>
    <definedName name="acreftTOgal" localSheetId="19">#REF!</definedName>
    <definedName name="acreftTOgal">#REF!</definedName>
    <definedName name="acreftTOm3" localSheetId="20">#REF!</definedName>
    <definedName name="acreftTOm3" localSheetId="21">#REF!</definedName>
    <definedName name="acreftTOm3" localSheetId="4">#REF!</definedName>
    <definedName name="acreftTOm3" localSheetId="19">#REF!</definedName>
    <definedName name="acreftTOm3">#REF!</definedName>
    <definedName name="acreinTOgal" localSheetId="20">#REF!</definedName>
    <definedName name="acreinTOgal" localSheetId="21">#REF!</definedName>
    <definedName name="acreinTOgal" localSheetId="4">#REF!</definedName>
    <definedName name="acreinTOgal" localSheetId="19">#REF!</definedName>
    <definedName name="acreinTOgal">#REF!</definedName>
    <definedName name="acreTOft2" localSheetId="20">#REF!</definedName>
    <definedName name="acreTOft2" localSheetId="21">#REF!</definedName>
    <definedName name="acreTOft2" localSheetId="4">#REF!</definedName>
    <definedName name="acreTOft2" localSheetId="19">#REF!</definedName>
    <definedName name="acreTOft2">#REF!</definedName>
    <definedName name="acreTOha" localSheetId="20">#REF!</definedName>
    <definedName name="acreTOha" localSheetId="21">#REF!</definedName>
    <definedName name="acreTOha" localSheetId="4">#REF!</definedName>
    <definedName name="acreTOha" localSheetId="19">#REF!</definedName>
    <definedName name="acreTOha">#REF!</definedName>
    <definedName name="acreTOkm2" localSheetId="20">#REF!</definedName>
    <definedName name="acreTOkm2" localSheetId="21">#REF!</definedName>
    <definedName name="acreTOkm2" localSheetId="13">[1]units!$E$51</definedName>
    <definedName name="acreTOkm2" localSheetId="15">[1]units!$E$51</definedName>
    <definedName name="acreTOkm2" localSheetId="4">#REF!</definedName>
    <definedName name="acreTOkm2" localSheetId="16">[2]units!$E$51</definedName>
    <definedName name="acreTOkm2" localSheetId="19">#REF!</definedName>
    <definedName name="acreTOkm2">#REF!</definedName>
    <definedName name="acreTOm2" localSheetId="20">#REF!</definedName>
    <definedName name="acreTOm2" localSheetId="21">#REF!</definedName>
    <definedName name="acreTOm2" localSheetId="4">#REF!</definedName>
    <definedName name="acreTOm2" localSheetId="19">#REF!</definedName>
    <definedName name="acreTOm2">#REF!</definedName>
    <definedName name="acreTOmi2" localSheetId="20">#REF!</definedName>
    <definedName name="acreTOmi2" localSheetId="21">#REF!</definedName>
    <definedName name="acreTOmi2" localSheetId="4">#REF!</definedName>
    <definedName name="acreTOmi2" localSheetId="19">#REF!</definedName>
    <definedName name="acreTOmi2">#REF!</definedName>
    <definedName name="atmTObar" localSheetId="20">#REF!</definedName>
    <definedName name="atmTObar" localSheetId="21">#REF!</definedName>
    <definedName name="atmTObar" localSheetId="4">#REF!</definedName>
    <definedName name="atmTObar" localSheetId="19">#REF!</definedName>
    <definedName name="atmTObar">#REF!</definedName>
    <definedName name="atmTOpsi" localSheetId="20">#REF!</definedName>
    <definedName name="atmTOpsi" localSheetId="21">#REF!</definedName>
    <definedName name="atmTOpsi" localSheetId="4">#REF!</definedName>
    <definedName name="atmTOpsi" localSheetId="19">#REF!</definedName>
    <definedName name="atmTOpsi">#REF!</definedName>
    <definedName name="barTOPa" localSheetId="20">#REF!</definedName>
    <definedName name="barTOPa" localSheetId="21">#REF!</definedName>
    <definedName name="barTOPa" localSheetId="4">#REF!</definedName>
    <definedName name="barTOPa" localSheetId="19">#REF!</definedName>
    <definedName name="barTOPa">#REF!</definedName>
    <definedName name="barTOpsi" localSheetId="20">#REF!</definedName>
    <definedName name="barTOpsi" localSheetId="21">#REF!</definedName>
    <definedName name="barTOpsi" localSheetId="4">#REF!</definedName>
    <definedName name="barTOpsi" localSheetId="19">#REF!</definedName>
    <definedName name="barTOpsi">#REF!</definedName>
    <definedName name="bblTOgal" localSheetId="20">#REF!</definedName>
    <definedName name="bblTOgal" localSheetId="21">#REF!</definedName>
    <definedName name="bblTOgal" localSheetId="13">[1]units!$E$74</definedName>
    <definedName name="bblTOgal" localSheetId="15">[1]units!$E$74</definedName>
    <definedName name="bblTOgal" localSheetId="4">#REF!</definedName>
    <definedName name="bblTOgal" localSheetId="16">[2]units!$E$74</definedName>
    <definedName name="bblTOgal" localSheetId="19">#REF!</definedName>
    <definedName name="bblTOgal">#REF!</definedName>
    <definedName name="bblTOL" localSheetId="20">#REF!</definedName>
    <definedName name="bblTOL" localSheetId="21">#REF!</definedName>
    <definedName name="bblTOL" localSheetId="4">#REF!</definedName>
    <definedName name="bblTOL" localSheetId="19">#REF!</definedName>
    <definedName name="bblTOL">#REF!</definedName>
    <definedName name="Btu.ft3TOMJ.m3" localSheetId="20">#REF!</definedName>
    <definedName name="Btu.ft3TOMJ.m3" localSheetId="21">#REF!</definedName>
    <definedName name="Btu.ft3TOMJ.m3" localSheetId="4">#REF!</definedName>
    <definedName name="Btu.ft3TOMJ.m3" localSheetId="19">#REF!</definedName>
    <definedName name="Btu.ft3TOMJ.m3">#REF!</definedName>
    <definedName name="Btu.hphTOmmBtu.MWh" localSheetId="20">#REF!</definedName>
    <definedName name="Btu.hphTOmmBtu.MWh" localSheetId="21">#REF!</definedName>
    <definedName name="Btu.hphTOmmBtu.MWh" localSheetId="4">#REF!</definedName>
    <definedName name="Btu.hphTOmmBtu.MWh" localSheetId="19">#REF!</definedName>
    <definedName name="Btu.hphTOmmBtu.MWh">#REF!</definedName>
    <definedName name="Btu.lbTOMJ.kg" localSheetId="20">#REF!</definedName>
    <definedName name="Btu.lbTOMJ.kg" localSheetId="21">#REF!</definedName>
    <definedName name="Btu.lbTOMJ.kg" localSheetId="4">#REF!</definedName>
    <definedName name="Btu.lbTOMJ.kg" localSheetId="19">#REF!</definedName>
    <definedName name="Btu.lbTOMJ.kg">#REF!</definedName>
    <definedName name="Btu.lbTOmmBtu.ton" localSheetId="20">#REF!</definedName>
    <definedName name="Btu.lbTOmmBtu.ton" localSheetId="21">#REF!</definedName>
    <definedName name="Btu.lbTOmmBtu.ton" localSheetId="13">[1]units!$E$200</definedName>
    <definedName name="Btu.lbTOmmBtu.ton" localSheetId="15">[1]units!$E$200</definedName>
    <definedName name="Btu.lbTOmmBtu.ton" localSheetId="4">#REF!</definedName>
    <definedName name="Btu.lbTOmmBtu.ton" localSheetId="16">[2]units!$E$200</definedName>
    <definedName name="Btu.lbTOmmBtu.ton" localSheetId="19">#REF!</definedName>
    <definedName name="Btu.lbTOmmBtu.ton">#REF!</definedName>
    <definedName name="BtuTOcal" localSheetId="20">#REF!</definedName>
    <definedName name="BtuTOcal" localSheetId="21">#REF!</definedName>
    <definedName name="BtuTOcal" localSheetId="4">#REF!</definedName>
    <definedName name="BtuTOcal" localSheetId="19">#REF!</definedName>
    <definedName name="BtuTOcal">#REF!</definedName>
    <definedName name="BtuTOJ" localSheetId="20">#REF!</definedName>
    <definedName name="BtuTOJ" localSheetId="21">#REF!</definedName>
    <definedName name="BtuTOJ" localSheetId="13">[1]units!$E$105</definedName>
    <definedName name="BtuTOJ" localSheetId="15">[1]units!$E$105</definedName>
    <definedName name="BtuTOJ" localSheetId="4">#REF!</definedName>
    <definedName name="BtuTOJ" localSheetId="16">[2]units!$E$105</definedName>
    <definedName name="BtuTOJ" localSheetId="19">#REF!</definedName>
    <definedName name="BtuTOJ">#REF!</definedName>
    <definedName name="BtuTOkJ" localSheetId="20">#REF!</definedName>
    <definedName name="BtuTOkJ" localSheetId="21">#REF!</definedName>
    <definedName name="BtuTOkJ" localSheetId="13">[1]units!$E$106</definedName>
    <definedName name="BtuTOkJ" localSheetId="15">[1]units!$E$106</definedName>
    <definedName name="BtuTOkJ" localSheetId="4">#REF!</definedName>
    <definedName name="BtuTOkJ" localSheetId="16">[2]units!$E$106</definedName>
    <definedName name="BtuTOkJ" localSheetId="19">#REF!</definedName>
    <definedName name="BtuTOkJ">#REF!</definedName>
    <definedName name="BtuTOkWh" localSheetId="20">#REF!</definedName>
    <definedName name="BtuTOkWh" localSheetId="21">#REF!</definedName>
    <definedName name="BtuTOkWh" localSheetId="13">[1]units!$E$107</definedName>
    <definedName name="BtuTOkWh" localSheetId="15">[1]units!$E$107</definedName>
    <definedName name="BtuTOkWh" localSheetId="4">#REF!</definedName>
    <definedName name="BtuTOkWh" localSheetId="16">[2]units!$E$107</definedName>
    <definedName name="BtuTOkWh" localSheetId="19">#REF!</definedName>
    <definedName name="BtuTOkWh">#REF!</definedName>
    <definedName name="BtuTOMJ" localSheetId="20">#REF!</definedName>
    <definedName name="BtuTOMJ" localSheetId="21">#REF!</definedName>
    <definedName name="BtuTOMJ" localSheetId="4">#REF!</definedName>
    <definedName name="BtuTOMJ" localSheetId="19">#REF!</definedName>
    <definedName name="BtuTOMJ">#REF!</definedName>
    <definedName name="BtuTOtherm" localSheetId="20">#REF!</definedName>
    <definedName name="BtuTOtherm" localSheetId="21">#REF!</definedName>
    <definedName name="BtuTOtherm" localSheetId="4">#REF!</definedName>
    <definedName name="BtuTOtherm" localSheetId="19">#REF!</definedName>
    <definedName name="BtuTOtherm">#REF!</definedName>
    <definedName name="BtuTOWh" localSheetId="20">#REF!</definedName>
    <definedName name="BtuTOWh" localSheetId="21">#REF!</definedName>
    <definedName name="BtuTOWh" localSheetId="4">#REF!</definedName>
    <definedName name="BtuTOWh" localSheetId="19">#REF!</definedName>
    <definedName name="BtuTOWh">#REF!</definedName>
    <definedName name="calTOBtu" localSheetId="20">#REF!</definedName>
    <definedName name="calTOBtu" localSheetId="21">#REF!</definedName>
    <definedName name="calTOBtu" localSheetId="4">#REF!</definedName>
    <definedName name="calTOBtu" localSheetId="19">#REF!</definedName>
    <definedName name="calTOBtu">#REF!</definedName>
    <definedName name="calTOJ" localSheetId="20">#REF!</definedName>
    <definedName name="calTOJ" localSheetId="21">#REF!</definedName>
    <definedName name="calTOJ" localSheetId="4">#REF!</definedName>
    <definedName name="calTOJ" localSheetId="19">#REF!</definedName>
    <definedName name="calTOJ">#REF!</definedName>
    <definedName name="cdd_60" localSheetId="20">#REF!</definedName>
    <definedName name="cdd_60" localSheetId="21">#REF!</definedName>
    <definedName name="cdd_60" localSheetId="4">#REF!</definedName>
    <definedName name="cdd_60" localSheetId="19">#REF!</definedName>
    <definedName name="cdd_60">#REF!</definedName>
    <definedName name="cdd_61" localSheetId="20">#REF!</definedName>
    <definedName name="cdd_61" localSheetId="21">#REF!</definedName>
    <definedName name="cdd_61" localSheetId="4">#REF!</definedName>
    <definedName name="cdd_61" localSheetId="19">#REF!</definedName>
    <definedName name="cdd_61">#REF!</definedName>
    <definedName name="cdd_65" localSheetId="20">#REF!</definedName>
    <definedName name="cdd_65" localSheetId="21">#REF!</definedName>
    <definedName name="cdd_65" localSheetId="4">#REF!</definedName>
    <definedName name="cdd_65" localSheetId="19">#REF!</definedName>
    <definedName name="cdd_65">#REF!</definedName>
    <definedName name="cmTOin" localSheetId="20">#REF!</definedName>
    <definedName name="cmTOin" localSheetId="21">#REF!</definedName>
    <definedName name="cmTOin" localSheetId="4">#REF!</definedName>
    <definedName name="cmTOin" localSheetId="19">#REF!</definedName>
    <definedName name="cmTOin">#REF!</definedName>
    <definedName name="dayTOmin" localSheetId="20">#REF!</definedName>
    <definedName name="dayTOmin" localSheetId="21">#REF!</definedName>
    <definedName name="dayTOmin" localSheetId="13">[1]units!$E$31</definedName>
    <definedName name="dayTOmin" localSheetId="15">[1]units!$E$31</definedName>
    <definedName name="dayTOmin" localSheetId="4">#REF!</definedName>
    <definedName name="dayTOmin" localSheetId="16">[2]units!$E$31</definedName>
    <definedName name="dayTOmin" localSheetId="19">#REF!</definedName>
    <definedName name="dayTOmin">#REF!</definedName>
    <definedName name="dayTOyr" localSheetId="20">#REF!</definedName>
    <definedName name="dayTOyr" localSheetId="21">#REF!</definedName>
    <definedName name="dayTOyr" localSheetId="4">#REF!</definedName>
    <definedName name="dayTOyr" localSheetId="19">#REF!</definedName>
    <definedName name="dayTOyr">#REF!</definedName>
    <definedName name="detail_bar_base">OFFSET('Output summary'!$I$132,1,0,'Output summary'!$H$198,1)</definedName>
    <definedName name="detail_categories">OFFSET('Output summary'!$H$132,1,0, 'Output summary'!$H$198,1)</definedName>
    <definedName name="detail_decrease">OFFSET('Output summary'!$K$132,1,0,'Output summary'!$H$198,1)</definedName>
    <definedName name="detail_increase">OFFSET('Output summary'!$J$132,1,0,'Output summary'!$H$198,1)</definedName>
    <definedName name="detail_inventory">OFFSET('Output summary'!$L$132,1,0,'Output summary'!$H$198,1)</definedName>
    <definedName name="EJTOTWh" localSheetId="20">#REF!</definedName>
    <definedName name="EJTOTWh" localSheetId="21">#REF!</definedName>
    <definedName name="EJTOTWh" localSheetId="4">#REF!</definedName>
    <definedName name="EJTOTWh" localSheetId="19">#REF!</definedName>
    <definedName name="EJTOTWh">#REF!</definedName>
    <definedName name="ft2TOm2" localSheetId="20">#REF!</definedName>
    <definedName name="ft2TOm2" localSheetId="21">#REF!</definedName>
    <definedName name="ft2TOm2" localSheetId="4">#REF!</definedName>
    <definedName name="ft2TOm2" localSheetId="19">#REF!</definedName>
    <definedName name="ft2TOm2">#REF!</definedName>
    <definedName name="ft2TOyd2" localSheetId="20">#REF!</definedName>
    <definedName name="ft2TOyd2" localSheetId="21">#REF!</definedName>
    <definedName name="ft2TOyd2" localSheetId="4">#REF!</definedName>
    <definedName name="ft2TOyd2" localSheetId="19">#REF!</definedName>
    <definedName name="ft2TOyd2">#REF!</definedName>
    <definedName name="ft3TOgal" localSheetId="20">#REF!</definedName>
    <definedName name="ft3TOgal" localSheetId="21">#REF!</definedName>
    <definedName name="ft3TOgal" localSheetId="4">#REF!</definedName>
    <definedName name="ft3TOgal" localSheetId="19">#REF!</definedName>
    <definedName name="ft3TOgal">#REF!</definedName>
    <definedName name="ft3TOL" localSheetId="20">#REF!</definedName>
    <definedName name="ft3TOL" localSheetId="21">#REF!</definedName>
    <definedName name="ft3TOL" localSheetId="4">#REF!</definedName>
    <definedName name="ft3TOL" localSheetId="19">#REF!</definedName>
    <definedName name="ft3TOL">#REF!</definedName>
    <definedName name="ft3TOm3" localSheetId="20">#REF!</definedName>
    <definedName name="ft3TOm3" localSheetId="21">#REF!</definedName>
    <definedName name="ft3TOm3" localSheetId="13">[1]units!$E$78</definedName>
    <definedName name="ft3TOm3" localSheetId="15">[1]units!$E$78</definedName>
    <definedName name="ft3TOm3" localSheetId="4">#REF!</definedName>
    <definedName name="ft3TOm3" localSheetId="16">[2]units!$E$78</definedName>
    <definedName name="ft3TOm3" localSheetId="19">#REF!</definedName>
    <definedName name="ft3TOm3">#REF!</definedName>
    <definedName name="ftTOm" localSheetId="20">#REF!</definedName>
    <definedName name="ftTOm" localSheetId="21">#REF!</definedName>
    <definedName name="ftTOm" localSheetId="4">#REF!</definedName>
    <definedName name="ftTOm" localSheetId="19">#REF!</definedName>
    <definedName name="ftTOm">#REF!</definedName>
    <definedName name="g.hphTOlb.MWh" localSheetId="20">#REF!</definedName>
    <definedName name="g.hphTOlb.MWh" localSheetId="21">#REF!</definedName>
    <definedName name="g.hphTOlb.MWh" localSheetId="4">#REF!</definedName>
    <definedName name="g.hphTOlb.MWh" localSheetId="19">#REF!</definedName>
    <definedName name="g.hphTOlb.MWh">#REF!</definedName>
    <definedName name="g.kWhTOlb.MWh" localSheetId="20">#REF!</definedName>
    <definedName name="g.kWhTOlb.MWh" localSheetId="21">#REF!</definedName>
    <definedName name="g.kWhTOlb.MWh" localSheetId="4">#REF!</definedName>
    <definedName name="g.kWhTOlb.MWh" localSheetId="19">#REF!</definedName>
    <definedName name="g.kWhTOlb.MWh">#REF!</definedName>
    <definedName name="galTOacreft" localSheetId="20">#REF!</definedName>
    <definedName name="galTOacreft" localSheetId="21">#REF!</definedName>
    <definedName name="galTOacreft" localSheetId="4">#REF!</definedName>
    <definedName name="galTOacreft" localSheetId="19">#REF!</definedName>
    <definedName name="galTOacreft">#REF!</definedName>
    <definedName name="galTOacrein" localSheetId="20">#REF!</definedName>
    <definedName name="galTOacrein" localSheetId="21">#REF!</definedName>
    <definedName name="galTOacrein" localSheetId="4">#REF!</definedName>
    <definedName name="galTOacrein" localSheetId="19">#REF!</definedName>
    <definedName name="galTOacrein">#REF!</definedName>
    <definedName name="galTObbl" localSheetId="20">#REF!</definedName>
    <definedName name="galTObbl" localSheetId="21">#REF!</definedName>
    <definedName name="galTObbl" localSheetId="4">#REF!</definedName>
    <definedName name="galTObbl" localSheetId="19">#REF!</definedName>
    <definedName name="galTObbl">#REF!</definedName>
    <definedName name="galTOL" localSheetId="20">#REF!</definedName>
    <definedName name="galTOL" localSheetId="21">#REF!</definedName>
    <definedName name="galTOL" localSheetId="13">[1]units!$E$82</definedName>
    <definedName name="galTOL" localSheetId="15">[1]units!$E$82</definedName>
    <definedName name="galTOL" localSheetId="4">#REF!</definedName>
    <definedName name="galTOL" localSheetId="16">[2]units!$E$82</definedName>
    <definedName name="galTOL" localSheetId="19">#REF!</definedName>
    <definedName name="galTOL">#REF!</definedName>
    <definedName name="galTOliter" localSheetId="20">#REF!</definedName>
    <definedName name="galTOliter" localSheetId="21">#REF!</definedName>
    <definedName name="galTOliter" localSheetId="13">[1]units!$E$82</definedName>
    <definedName name="galTOliter" localSheetId="15">[1]units!$E$82</definedName>
    <definedName name="galTOliter" localSheetId="4">#REF!</definedName>
    <definedName name="galTOliter" localSheetId="16">[2]units!$E$82</definedName>
    <definedName name="galTOliter" localSheetId="19">#REF!</definedName>
    <definedName name="galTOliter">#REF!</definedName>
    <definedName name="galTOm3" localSheetId="20">#REF!</definedName>
    <definedName name="galTOm3" localSheetId="21">#REF!</definedName>
    <definedName name="galTOm3" localSheetId="4">#REF!</definedName>
    <definedName name="galTOm3" localSheetId="19">#REF!</definedName>
    <definedName name="galTOm3">#REF!</definedName>
    <definedName name="ggeTOkWh" localSheetId="20">#REF!</definedName>
    <definedName name="ggeTOkWh" localSheetId="21">#REF!</definedName>
    <definedName name="ggeTOkWh" localSheetId="4">#REF!</definedName>
    <definedName name="ggeTOkWh" localSheetId="19">#REF!</definedName>
    <definedName name="ggeTOkWh">#REF!</definedName>
    <definedName name="GJ.hrTOMW" localSheetId="20">#REF!</definedName>
    <definedName name="GJ.hrTOMW" localSheetId="21">#REF!</definedName>
    <definedName name="GJ.hrTOMW" localSheetId="13">[1]units!$E$158</definedName>
    <definedName name="GJ.hrTOMW" localSheetId="15">[1]units!$E$158</definedName>
    <definedName name="GJ.hrTOMW" localSheetId="4">#REF!</definedName>
    <definedName name="GJ.hrTOMW" localSheetId="16">[2]units!$E$158</definedName>
    <definedName name="GJ.hrTOMW" localSheetId="19">#REF!</definedName>
    <definedName name="GJ.hrTOMW">#REF!</definedName>
    <definedName name="GJTOmmBtu" localSheetId="20">#REF!</definedName>
    <definedName name="GJTOmmBtu" localSheetId="21">#REF!</definedName>
    <definedName name="GJTOmmBtu" localSheetId="13">[1]units!$E$117</definedName>
    <definedName name="GJTOmmBtu" localSheetId="15">[1]units!$E$117</definedName>
    <definedName name="GJTOmmBtu" localSheetId="4">#REF!</definedName>
    <definedName name="GJTOmmBtu" localSheetId="16">[2]units!$E$117</definedName>
    <definedName name="GJTOmmBtu" localSheetId="19">#REF!</definedName>
    <definedName name="GJTOmmBtu">#REF!</definedName>
    <definedName name="GJTOMWh" localSheetId="20">#REF!</definedName>
    <definedName name="GJTOMWh" localSheetId="21">#REF!</definedName>
    <definedName name="GJTOMWh" localSheetId="4">#REF!</definedName>
    <definedName name="GJTOMWh" localSheetId="19">#REF!</definedName>
    <definedName name="GJTOMWh">#REF!</definedName>
    <definedName name="GJTOtherm" localSheetId="20">#REF!</definedName>
    <definedName name="GJTOtherm" localSheetId="21">#REF!</definedName>
    <definedName name="GJTOtherm" localSheetId="13">[1]units!$E$118</definedName>
    <definedName name="GJTOtherm" localSheetId="15">[1]units!$E$118</definedName>
    <definedName name="GJTOtherm" localSheetId="4">#REF!</definedName>
    <definedName name="GJTOtherm" localSheetId="16">[2]units!$E$118</definedName>
    <definedName name="GJTOtherm" localSheetId="19">#REF!</definedName>
    <definedName name="GJTOtherm">#REF!</definedName>
    <definedName name="gpmTOliter.s" localSheetId="20">#REF!</definedName>
    <definedName name="gpmTOliter.s" localSheetId="21">#REF!</definedName>
    <definedName name="gpmTOliter.s" localSheetId="4">#REF!</definedName>
    <definedName name="gpmTOliter.s" localSheetId="19">#REF!</definedName>
    <definedName name="gpmTOliter.s">#REF!</definedName>
    <definedName name="gTOlb" localSheetId="20">#REF!</definedName>
    <definedName name="gTOlb" localSheetId="21">#REF!</definedName>
    <definedName name="gTOlb" localSheetId="4">#REF!</definedName>
    <definedName name="gTOlb" localSheetId="19">#REF!</definedName>
    <definedName name="gTOlb">#REF!</definedName>
    <definedName name="GWTOkW" localSheetId="20">#REF!</definedName>
    <definedName name="GWTOkW" localSheetId="21">#REF!</definedName>
    <definedName name="GWTOkW" localSheetId="4">#REF!</definedName>
    <definedName name="GWTOkW" localSheetId="19">#REF!</definedName>
    <definedName name="GWTOkW">#REF!</definedName>
    <definedName name="GWTOquad.yr" localSheetId="20">#REF!</definedName>
    <definedName name="GWTOquad.yr" localSheetId="21">#REF!</definedName>
    <definedName name="GWTOquad.yr" localSheetId="4">#REF!</definedName>
    <definedName name="GWTOquad.yr" localSheetId="19">#REF!</definedName>
    <definedName name="GWTOquad.yr">#REF!</definedName>
    <definedName name="GWTOTWh.yr" localSheetId="20">#REF!</definedName>
    <definedName name="GWTOTWh.yr" localSheetId="21">#REF!</definedName>
    <definedName name="GWTOTWh.yr" localSheetId="4">#REF!</definedName>
    <definedName name="GWTOTWh.yr" localSheetId="19">#REF!</definedName>
    <definedName name="GWTOTWh.yr">#REF!</definedName>
    <definedName name="haTOacre" localSheetId="20">#REF!</definedName>
    <definedName name="haTOacre" localSheetId="21">#REF!</definedName>
    <definedName name="haTOacre" localSheetId="13">[1]units!$E$56</definedName>
    <definedName name="haTOacre" localSheetId="15">[1]units!$E$56</definedName>
    <definedName name="haTOacre" localSheetId="4">#REF!</definedName>
    <definedName name="haTOacre" localSheetId="16">[2]units!$E$56</definedName>
    <definedName name="haTOacre" localSheetId="19">#REF!</definedName>
    <definedName name="haTOacre">#REF!</definedName>
    <definedName name="haTOkm2" localSheetId="20">#REF!</definedName>
    <definedName name="haTOkm2" localSheetId="21">#REF!</definedName>
    <definedName name="haTOkm2" localSheetId="13">[1]units!$E$57</definedName>
    <definedName name="haTOkm2" localSheetId="15">[1]units!$E$57</definedName>
    <definedName name="haTOkm2" localSheetId="4">#REF!</definedName>
    <definedName name="haTOkm2" localSheetId="16">[2]units!$E$57</definedName>
    <definedName name="haTOkm2" localSheetId="19">#REF!</definedName>
    <definedName name="haTOkm2">#REF!</definedName>
    <definedName name="hdd_57" localSheetId="20">#REF!</definedName>
    <definedName name="hdd_57" localSheetId="21">#REF!</definedName>
    <definedName name="hdd_57" localSheetId="4">#REF!</definedName>
    <definedName name="hdd_57" localSheetId="19">#REF!</definedName>
    <definedName name="hdd_57">#REF!</definedName>
    <definedName name="hdd_58" localSheetId="20">#REF!</definedName>
    <definedName name="hdd_58" localSheetId="21">#REF!</definedName>
    <definedName name="hdd_58" localSheetId="4">#REF!</definedName>
    <definedName name="hdd_58" localSheetId="19">#REF!</definedName>
    <definedName name="hdd_58">#REF!</definedName>
    <definedName name="hdd_59" localSheetId="20">#REF!</definedName>
    <definedName name="hdd_59" localSheetId="21">#REF!</definedName>
    <definedName name="hdd_59" localSheetId="4">#REF!</definedName>
    <definedName name="hdd_59" localSheetId="19">#REF!</definedName>
    <definedName name="hdd_59">#REF!</definedName>
    <definedName name="hdd_60" localSheetId="20">#REF!</definedName>
    <definedName name="hdd_60" localSheetId="21">#REF!</definedName>
    <definedName name="hdd_60" localSheetId="4">#REF!</definedName>
    <definedName name="hdd_60" localSheetId="19">#REF!</definedName>
    <definedName name="hdd_60">#REF!</definedName>
    <definedName name="hdd_61" localSheetId="20">#REF!</definedName>
    <definedName name="hdd_61" localSheetId="21">#REF!</definedName>
    <definedName name="hdd_61" localSheetId="4">#REF!</definedName>
    <definedName name="hdd_61" localSheetId="19">#REF!</definedName>
    <definedName name="hdd_61">#REF!</definedName>
    <definedName name="hdd_65" localSheetId="20">#REF!</definedName>
    <definedName name="hdd_65" localSheetId="21">#REF!</definedName>
    <definedName name="hdd_65" localSheetId="4">#REF!</definedName>
    <definedName name="hdd_65" localSheetId="19">#REF!</definedName>
    <definedName name="hdd_65">#REF!</definedName>
    <definedName name="hpTOkW" localSheetId="20">#REF!</definedName>
    <definedName name="hpTOkW" localSheetId="21">#REF!</definedName>
    <definedName name="hpTOkW" localSheetId="4">#REF!</definedName>
    <definedName name="hpTOkW" localSheetId="19">#REF!</definedName>
    <definedName name="hpTOkW">#REF!</definedName>
    <definedName name="hrTOday" localSheetId="20">#REF!</definedName>
    <definedName name="hrTOday" localSheetId="21">#REF!</definedName>
    <definedName name="hrTOday" localSheetId="4">#REF!</definedName>
    <definedName name="hrTOday" localSheetId="19">#REF!</definedName>
    <definedName name="hrTOday">#REF!</definedName>
    <definedName name="hrTOmin" localSheetId="20">#REF!</definedName>
    <definedName name="hrTOmin" localSheetId="21">#REF!</definedName>
    <definedName name="hrTOmin" localSheetId="4">#REF!</definedName>
    <definedName name="hrTOmin" localSheetId="19">#REF!</definedName>
    <definedName name="hrTOmin">#REF!</definedName>
    <definedName name="hrTOs" localSheetId="20">#REF!</definedName>
    <definedName name="hrTOs" localSheetId="21">#REF!</definedName>
    <definedName name="hrTOs" localSheetId="13">[1]units!$E$35</definedName>
    <definedName name="hrTOs" localSheetId="15">[1]units!$E$35</definedName>
    <definedName name="hrTOs" localSheetId="4">#REF!</definedName>
    <definedName name="hrTOs" localSheetId="16">[2]units!$E$35</definedName>
    <definedName name="hrTOs" localSheetId="19">#REF!</definedName>
    <definedName name="hrTOs">#REF!</definedName>
    <definedName name="hrTOyr" localSheetId="20">#REF!</definedName>
    <definedName name="hrTOyr" localSheetId="21">#REF!</definedName>
    <definedName name="hrTOyr" localSheetId="13">[1]units!$E$36</definedName>
    <definedName name="hrTOyr" localSheetId="15">[1]units!$E$36</definedName>
    <definedName name="hrTOyr" localSheetId="4">#REF!</definedName>
    <definedName name="hrTOyr" localSheetId="16">[2]units!$E$36</definedName>
    <definedName name="hrTOyr" localSheetId="19">#REF!</definedName>
    <definedName name="hrTOyr">#REF!</definedName>
    <definedName name="inTOcm" localSheetId="20">#REF!</definedName>
    <definedName name="inTOcm" localSheetId="21">#REF!</definedName>
    <definedName name="inTOcm" localSheetId="4">#REF!</definedName>
    <definedName name="inTOcm" localSheetId="19">#REF!</definedName>
    <definedName name="inTOcm">#REF!</definedName>
    <definedName name="inTOmm" localSheetId="20">#REF!</definedName>
    <definedName name="inTOmm" localSheetId="21">#REF!</definedName>
    <definedName name="inTOmm" localSheetId="4">#REF!</definedName>
    <definedName name="inTOmm" localSheetId="19">#REF!</definedName>
    <definedName name="inTOmm">#REF!</definedName>
    <definedName name="JTOBtu" localSheetId="20">#REF!</definedName>
    <definedName name="JTOBtu" localSheetId="21">#REF!</definedName>
    <definedName name="JTOBtu" localSheetId="4">#REF!</definedName>
    <definedName name="JTOBtu" localSheetId="19">#REF!</definedName>
    <definedName name="JTOBtu">#REF!</definedName>
    <definedName name="JTOcal" localSheetId="20">#REF!</definedName>
    <definedName name="JTOcal" localSheetId="21">#REF!</definedName>
    <definedName name="JTOcal" localSheetId="4">#REF!</definedName>
    <definedName name="JTOcal" localSheetId="19">#REF!</definedName>
    <definedName name="JTOcal">#REF!</definedName>
    <definedName name="JTOWh" localSheetId="20">#REF!</definedName>
    <definedName name="JTOWh" localSheetId="21">#REF!</definedName>
    <definedName name="JTOWh" localSheetId="4">#REF!</definedName>
    <definedName name="JTOWh" localSheetId="19">#REF!</definedName>
    <definedName name="JTOWh">#REF!</definedName>
    <definedName name="kcalTOMJ" localSheetId="20">#REF!</definedName>
    <definedName name="kcalTOMJ" localSheetId="21">#REF!</definedName>
    <definedName name="kcalTOMJ" localSheetId="4">#REF!</definedName>
    <definedName name="kcalTOMJ" localSheetId="19">#REF!</definedName>
    <definedName name="kcalTOMJ">#REF!</definedName>
    <definedName name="kg.GJTOlb.MWh" localSheetId="20">#REF!</definedName>
    <definedName name="kg.GJTOlb.MWh" localSheetId="21">#REF!</definedName>
    <definedName name="kg.GJTOlb.MWh" localSheetId="4">#REF!</definedName>
    <definedName name="kg.GJTOlb.MWh" localSheetId="19">#REF!</definedName>
    <definedName name="kg.GJTOlb.MWh">#REF!</definedName>
    <definedName name="kgTOg" localSheetId="20">#REF!</definedName>
    <definedName name="kgTOg" localSheetId="21">#REF!</definedName>
    <definedName name="kgTOg" localSheetId="4">#REF!</definedName>
    <definedName name="kgTOg" localSheetId="19">#REF!</definedName>
    <definedName name="kgTOg">#REF!</definedName>
    <definedName name="kgTOlb" localSheetId="20">#REF!</definedName>
    <definedName name="kgTOlb" localSheetId="21">#REF!</definedName>
    <definedName name="kgTOlb" localSheetId="4">#REF!</definedName>
    <definedName name="kgTOlb" localSheetId="19">#REF!</definedName>
    <definedName name="kgTOlb">#REF!</definedName>
    <definedName name="kJ.kWhTOmmBtu.MWh" localSheetId="20">#REF!</definedName>
    <definedName name="kJ.kWhTOmmBtu.MWh" localSheetId="21">#REF!</definedName>
    <definedName name="kJ.kWhTOmmBtu.MWh" localSheetId="4">#REF!</definedName>
    <definedName name="kJ.kWhTOmmBtu.MWh" localSheetId="19">#REF!</definedName>
    <definedName name="kJ.kWhTOmmBtu.MWh">#REF!</definedName>
    <definedName name="kJTOBtu" localSheetId="20">#REF!</definedName>
    <definedName name="kJTOBtu" localSheetId="21">#REF!</definedName>
    <definedName name="kJTOBtu" localSheetId="13">[1]units!$E$123</definedName>
    <definedName name="kJTOBtu" localSheetId="15">[1]units!$E$123</definedName>
    <definedName name="kJTOBtu" localSheetId="4">#REF!</definedName>
    <definedName name="kJTOBtu" localSheetId="16">[2]units!$E$123</definedName>
    <definedName name="kJTOBtu" localSheetId="19">#REF!</definedName>
    <definedName name="kJTOBtu">#REF!</definedName>
    <definedName name="km.lTOmi.gal" localSheetId="20">#REF!</definedName>
    <definedName name="km.lTOmi.gal" localSheetId="21">#REF!</definedName>
    <definedName name="km.lTOmi.gal" localSheetId="4">#REF!</definedName>
    <definedName name="km.lTOmi.gal" localSheetId="19">#REF!</definedName>
    <definedName name="km.lTOmi.gal">#REF!</definedName>
    <definedName name="km2TOacre" localSheetId="20">#REF!</definedName>
    <definedName name="km2TOacre" localSheetId="21">#REF!</definedName>
    <definedName name="km2TOacre" localSheetId="4">#REF!</definedName>
    <definedName name="km2TOacre" localSheetId="19">#REF!</definedName>
    <definedName name="km2TOacre">#REF!</definedName>
    <definedName name="km2TOha" localSheetId="20">#REF!</definedName>
    <definedName name="km2TOha" localSheetId="21">#REF!</definedName>
    <definedName name="km2TOha" localSheetId="4">#REF!</definedName>
    <definedName name="km2TOha" localSheetId="19">#REF!</definedName>
    <definedName name="km2TOha">#REF!</definedName>
    <definedName name="km2TOm2" localSheetId="20">#REF!</definedName>
    <definedName name="km2TOm2" localSheetId="21">#REF!</definedName>
    <definedName name="km2TOm2" localSheetId="4">#REF!</definedName>
    <definedName name="km2TOm2" localSheetId="19">#REF!</definedName>
    <definedName name="km2TOm2">#REF!</definedName>
    <definedName name="km2TOmi2" localSheetId="20">#REF!</definedName>
    <definedName name="km2TOmi2" localSheetId="21">#REF!</definedName>
    <definedName name="km2TOmi2" localSheetId="4">#REF!</definedName>
    <definedName name="km2TOmi2" localSheetId="19">#REF!</definedName>
    <definedName name="km2TOmi2">#REF!</definedName>
    <definedName name="kmTOmi" localSheetId="20">#REF!</definedName>
    <definedName name="kmTOmi" localSheetId="21">#REF!</definedName>
    <definedName name="kmTOmi" localSheetId="13">[1]units!$E$10</definedName>
    <definedName name="kmTOmi" localSheetId="15">[1]units!$E$10</definedName>
    <definedName name="kmTOmi" localSheetId="4">#REF!</definedName>
    <definedName name="kmTOmi" localSheetId="16">[2]units!$E$10</definedName>
    <definedName name="kmTOmi" localSheetId="19">#REF!</definedName>
    <definedName name="kmTOmi">#REF!</definedName>
    <definedName name="kWh.tonTOMJ.kg" localSheetId="20">#REF!</definedName>
    <definedName name="kWh.tonTOMJ.kg" localSheetId="21">#REF!</definedName>
    <definedName name="kWh.tonTOMJ.kg" localSheetId="4">#REF!</definedName>
    <definedName name="kWh.tonTOMJ.kg" localSheetId="19">#REF!</definedName>
    <definedName name="kWh.tonTOMJ.kg">#REF!</definedName>
    <definedName name="kWhTOBtu" localSheetId="20">#REF!</definedName>
    <definedName name="kWhTOBtu" localSheetId="21">#REF!</definedName>
    <definedName name="kWhTOBtu" localSheetId="4">#REF!</definedName>
    <definedName name="kWhTOBtu" localSheetId="19">#REF!</definedName>
    <definedName name="kWhTOBtu">#REF!</definedName>
    <definedName name="kWhTOgge" localSheetId="20">#REF!</definedName>
    <definedName name="kWhTOgge" localSheetId="21">#REF!</definedName>
    <definedName name="kWhTOgge" localSheetId="13">[1]units!$E$125</definedName>
    <definedName name="kWhTOgge" localSheetId="15">[1]units!$E$125</definedName>
    <definedName name="kWhTOgge" localSheetId="4">#REF!</definedName>
    <definedName name="kWhTOgge" localSheetId="16">[2]units!$E$125</definedName>
    <definedName name="kWhTOgge" localSheetId="19">#REF!</definedName>
    <definedName name="kWhTOgge">#REF!</definedName>
    <definedName name="kWhTOMJ" localSheetId="20">#REF!</definedName>
    <definedName name="kWhTOMJ" localSheetId="21">#REF!</definedName>
    <definedName name="kWhTOMJ" localSheetId="4">#REF!</definedName>
    <definedName name="kWhTOMJ" localSheetId="19">#REF!</definedName>
    <definedName name="kWhTOMJ">#REF!</definedName>
    <definedName name="kWTOhp" localSheetId="20">#REF!</definedName>
    <definedName name="kWTOhp" localSheetId="21">#REF!</definedName>
    <definedName name="kWTOhp" localSheetId="4">#REF!</definedName>
    <definedName name="kWTOhp" localSheetId="19">#REF!</definedName>
    <definedName name="kWTOhp">#REF!</definedName>
    <definedName name="L.sTOgpm" localSheetId="20">#REF!</definedName>
    <definedName name="L.sTOgpm" localSheetId="21">#REF!</definedName>
    <definedName name="L.sTOgpm" localSheetId="13">[1]units!$E$172</definedName>
    <definedName name="L.sTOgpm" localSheetId="15">[1]units!$E$172</definedName>
    <definedName name="L.sTOgpm" localSheetId="4">#REF!</definedName>
    <definedName name="L.sTOgpm" localSheetId="16">[2]units!$E$172</definedName>
    <definedName name="L.sTOgpm" localSheetId="19">#REF!</definedName>
    <definedName name="L.sTOgpm">#REF!</definedName>
    <definedName name="lb.mmBtuTOMg.mmBtu" localSheetId="20">#REF!</definedName>
    <definedName name="lb.mmBtuTOMg.mmBtu" localSheetId="21">#REF!</definedName>
    <definedName name="lb.mmBtuTOMg.mmBtu" localSheetId="4">#REF!</definedName>
    <definedName name="lb.mmBtuTOMg.mmBtu" localSheetId="19">#REF!</definedName>
    <definedName name="lb.mmBtuTOMg.mmBtu">#REF!</definedName>
    <definedName name="lb.mmBtuTOng.J" localSheetId="20">#REF!</definedName>
    <definedName name="lb.mmBtuTOng.J" localSheetId="21">#REF!</definedName>
    <definedName name="lb.mmBtuTOng.J" localSheetId="4">#REF!</definedName>
    <definedName name="lb.mmBtuTOng.J" localSheetId="19">#REF!</definedName>
    <definedName name="lb.mmBtuTOng.J">#REF!</definedName>
    <definedName name="lb.mmBtuTOTg.quad" localSheetId="20">#REF!</definedName>
    <definedName name="lb.mmBtuTOTg.quad" localSheetId="21">#REF!</definedName>
    <definedName name="lb.mmBtuTOTg.quad" localSheetId="4">#REF!</definedName>
    <definedName name="lb.mmBtuTOTg.quad" localSheetId="19">#REF!</definedName>
    <definedName name="lb.mmBtuTOTg.quad">#REF!</definedName>
    <definedName name="lb.MWhTOg.hph" localSheetId="20">#REF!</definedName>
    <definedName name="lb.MWhTOg.hph" localSheetId="21">#REF!</definedName>
    <definedName name="lb.MWhTOg.hph" localSheetId="4">#REF!</definedName>
    <definedName name="lb.MWhTOg.hph" localSheetId="19">#REF!</definedName>
    <definedName name="lb.MWhTOg.hph">#REF!</definedName>
    <definedName name="lb.MWhTOg.kWh" localSheetId="20">#REF!</definedName>
    <definedName name="lb.MWhTOg.kWh" localSheetId="21">#REF!</definedName>
    <definedName name="lb.MWhTOg.kWh" localSheetId="4">#REF!</definedName>
    <definedName name="lb.MWhTOg.kWh" localSheetId="19">#REF!</definedName>
    <definedName name="lb.MWhTOg.kWh">#REF!</definedName>
    <definedName name="lb.MWhTOkg.GJ" localSheetId="20">#REF!</definedName>
    <definedName name="lb.MWhTOkg.GJ" localSheetId="21">#REF!</definedName>
    <definedName name="lb.MWhTOkg.GJ" localSheetId="4">#REF!</definedName>
    <definedName name="lb.MWhTOkg.GJ" localSheetId="19">#REF!</definedName>
    <definedName name="lb.MWhTOkg.GJ">#REF!</definedName>
    <definedName name="lb.MWhTOton.GWh" localSheetId="20">#REF!</definedName>
    <definedName name="lb.MWhTOton.GWh" localSheetId="21">#REF!</definedName>
    <definedName name="lb.MWhTOton.GWh" localSheetId="4">#REF!</definedName>
    <definedName name="lb.MWhTOton.GWh" localSheetId="19">#REF!</definedName>
    <definedName name="lb.MWhTOton.GWh">#REF!</definedName>
    <definedName name="lbTOg" localSheetId="20">#REF!</definedName>
    <definedName name="lbTOg" localSheetId="21">#REF!</definedName>
    <definedName name="lbTOg" localSheetId="4">#REF!</definedName>
    <definedName name="lbTOg" localSheetId="19">#REF!</definedName>
    <definedName name="lbTOg">#REF!</definedName>
    <definedName name="lbTOkg" localSheetId="20">#REF!</definedName>
    <definedName name="lbTOkg" localSheetId="21">#REF!</definedName>
    <definedName name="lbTOkg" localSheetId="13">[1]units!$E$19</definedName>
    <definedName name="lbTOkg" localSheetId="15">[1]units!$E$19</definedName>
    <definedName name="lbTOkg" localSheetId="4">#REF!</definedName>
    <definedName name="lbTOkg" localSheetId="16">[2]units!$E$19</definedName>
    <definedName name="lbTOkg" localSheetId="19">#REF!</definedName>
    <definedName name="lbTOkg">#REF!</definedName>
    <definedName name="lbTOMg" localSheetId="20">#REF!</definedName>
    <definedName name="lbTOMg" localSheetId="21">#REF!</definedName>
    <definedName name="lbTOMg" localSheetId="13">[1]units!$E$20</definedName>
    <definedName name="lbTOMg" localSheetId="15">[1]units!$E$20</definedName>
    <definedName name="lbTOMg" localSheetId="4">#REF!</definedName>
    <definedName name="lbTOMg" localSheetId="16">[2]units!$E$20</definedName>
    <definedName name="lbTOMg" localSheetId="19">#REF!</definedName>
    <definedName name="lbTOMg">#REF!</definedName>
    <definedName name="lbTON" localSheetId="20">#REF!</definedName>
    <definedName name="lbTON" localSheetId="21">#REF!</definedName>
    <definedName name="lbTON" localSheetId="4">#REF!</definedName>
    <definedName name="lbTON" localSheetId="19">#REF!</definedName>
    <definedName name="lbTON">#REF!</definedName>
    <definedName name="lbTOoz" localSheetId="20">#REF!</definedName>
    <definedName name="lbTOoz" localSheetId="21">#REF!</definedName>
    <definedName name="lbTOoz" localSheetId="13">[1]units!$E$24</definedName>
    <definedName name="lbTOoz" localSheetId="15">[1]units!$E$24</definedName>
    <definedName name="lbTOoz" localSheetId="4">#REF!</definedName>
    <definedName name="lbTOoz" localSheetId="16">[2]units!$E$24</definedName>
    <definedName name="lbTOoz" localSheetId="19">#REF!</definedName>
    <definedName name="lbTOoz">#REF!</definedName>
    <definedName name="lbTOton" localSheetId="20">#REF!</definedName>
    <definedName name="lbTOton" localSheetId="21">#REF!</definedName>
    <definedName name="lbTOton" localSheetId="4">#REF!</definedName>
    <definedName name="lbTOton" localSheetId="19">#REF!</definedName>
    <definedName name="lbTOton">#REF!</definedName>
    <definedName name="LTOft3" localSheetId="20">#REF!</definedName>
    <definedName name="LTOft3" localSheetId="21">#REF!</definedName>
    <definedName name="LTOft3" localSheetId="4">#REF!</definedName>
    <definedName name="LTOft3" localSheetId="19">#REF!</definedName>
    <definedName name="LTOft3">#REF!</definedName>
    <definedName name="LTOgal" localSheetId="20">#REF!</definedName>
    <definedName name="LTOgal" localSheetId="21">#REF!</definedName>
    <definedName name="LTOgal" localSheetId="4">#REF!</definedName>
    <definedName name="LTOgal" localSheetId="19">#REF!</definedName>
    <definedName name="LTOgal">#REF!</definedName>
    <definedName name="LTOm3" localSheetId="20">#REF!</definedName>
    <definedName name="LTOm3" localSheetId="21">#REF!</definedName>
    <definedName name="LTOm3" localSheetId="13">[1]units!$E$86</definedName>
    <definedName name="LTOm3" localSheetId="15">[1]units!$E$86</definedName>
    <definedName name="LTOm3" localSheetId="4">#REF!</definedName>
    <definedName name="LTOm3" localSheetId="16">[2]units!$E$86</definedName>
    <definedName name="LTOm3" localSheetId="19">#REF!</definedName>
    <definedName name="LTOm3">#REF!</definedName>
    <definedName name="m2TOacre" localSheetId="20">#REF!</definedName>
    <definedName name="m2TOacre" localSheetId="21">#REF!</definedName>
    <definedName name="m2TOacre" localSheetId="4">#REF!</definedName>
    <definedName name="m2TOacre" localSheetId="19">#REF!</definedName>
    <definedName name="m2TOacre">#REF!</definedName>
    <definedName name="m2TOft2" localSheetId="20">#REF!</definedName>
    <definedName name="m2TOft2" localSheetId="21">#REF!</definedName>
    <definedName name="m2TOft2" localSheetId="4">#REF!</definedName>
    <definedName name="m2TOft2" localSheetId="19">#REF!</definedName>
    <definedName name="m2TOft2">#REF!</definedName>
    <definedName name="m2TOha" localSheetId="20">#REF!</definedName>
    <definedName name="m2TOha" localSheetId="21">#REF!</definedName>
    <definedName name="m2TOha" localSheetId="4">#REF!</definedName>
    <definedName name="m2TOha" localSheetId="19">#REF!</definedName>
    <definedName name="m2TOha">#REF!</definedName>
    <definedName name="m2TOkm2" localSheetId="20">#REF!</definedName>
    <definedName name="m2TOkm2" localSheetId="21">#REF!</definedName>
    <definedName name="m2TOkm2" localSheetId="4">#REF!</definedName>
    <definedName name="m2TOkm2" localSheetId="19">#REF!</definedName>
    <definedName name="m2TOkm2">#REF!</definedName>
    <definedName name="m3.dayTOgpm" localSheetId="20">#REF!</definedName>
    <definedName name="m3.dayTOgpm" localSheetId="21">#REF!</definedName>
    <definedName name="m3.dayTOgpm" localSheetId="4">#REF!</definedName>
    <definedName name="m3.dayTOgpm" localSheetId="19">#REF!</definedName>
    <definedName name="m3.dayTOgpm">#REF!</definedName>
    <definedName name="m3TOacreft" localSheetId="20">#REF!</definedName>
    <definedName name="m3TOacreft" localSheetId="21">#REF!</definedName>
    <definedName name="m3TOacreft" localSheetId="4">#REF!</definedName>
    <definedName name="m3TOacreft" localSheetId="19">#REF!</definedName>
    <definedName name="m3TOacreft">#REF!</definedName>
    <definedName name="m3TOft3" localSheetId="20">#REF!</definedName>
    <definedName name="m3TOft3" localSheetId="21">#REF!</definedName>
    <definedName name="m3TOft3" localSheetId="4">#REF!</definedName>
    <definedName name="m3TOft3" localSheetId="19">#REF!</definedName>
    <definedName name="m3TOft3">#REF!</definedName>
    <definedName name="m3TOgal" localSheetId="20">#REF!</definedName>
    <definedName name="m3TOgal" localSheetId="21">#REF!</definedName>
    <definedName name="m3TOgal" localSheetId="4">#REF!</definedName>
    <definedName name="m3TOgal" localSheetId="19">#REF!</definedName>
    <definedName name="m3TOgal">#REF!</definedName>
    <definedName name="m3TOliter" localSheetId="20">#REF!</definedName>
    <definedName name="m3TOliter" localSheetId="21">#REF!</definedName>
    <definedName name="m3TOliter" localSheetId="4">#REF!</definedName>
    <definedName name="m3TOliter" localSheetId="19">#REF!</definedName>
    <definedName name="m3TOliter">#REF!</definedName>
    <definedName name="medium_bar_base">OFFSET('Output summary'!$I$95,1,0,'Output summary'!$H$111,1)</definedName>
    <definedName name="medium_categories">OFFSET('Output summary'!$H$95,1,0,'Output summary'!$H$111,1)</definedName>
    <definedName name="medium_decrease">OFFSET('Output summary'!$K$95,1,0,'Output summary'!$H$111,1)</definedName>
    <definedName name="medium_increase">OFFSET('Output summary'!$J$95,1,0,'Output summary'!$H$111,1)</definedName>
    <definedName name="medium_inventory">OFFSET('Output summary'!$L$95,1,0,'Output summary'!$H$111,1)</definedName>
    <definedName name="Mg.hayrTOton.acreyr" localSheetId="20">#REF!</definedName>
    <definedName name="Mg.hayrTOton.acreyr" localSheetId="21">#REF!</definedName>
    <definedName name="Mg.hayrTOton.acreyr" localSheetId="4">#REF!</definedName>
    <definedName name="Mg.hayrTOton.acreyr" localSheetId="19">#REF!</definedName>
    <definedName name="Mg.hayrTOton.acreyr">#REF!</definedName>
    <definedName name="MgTOkg" localSheetId="20">#REF!</definedName>
    <definedName name="MgTOkg" localSheetId="21">#REF!</definedName>
    <definedName name="MgTOkg" localSheetId="4">#REF!</definedName>
    <definedName name="MgTOkg" localSheetId="19">#REF!</definedName>
    <definedName name="MgTOkg">#REF!</definedName>
    <definedName name="MgTOton" localSheetId="20">#REF!</definedName>
    <definedName name="MgTOton" localSheetId="21">#REF!</definedName>
    <definedName name="MgTOton" localSheetId="13">[1]units!$E$23</definedName>
    <definedName name="MgTOton" localSheetId="15">[1]units!$E$23</definedName>
    <definedName name="MgTOton" localSheetId="4">#REF!</definedName>
    <definedName name="MgTOton" localSheetId="16">[2]units!$E$23</definedName>
    <definedName name="MgTOton" localSheetId="19">#REF!</definedName>
    <definedName name="MgTOton">#REF!</definedName>
    <definedName name="mi2TOacre" localSheetId="20">#REF!</definedName>
    <definedName name="mi2TOacre" localSheetId="21">#REF!</definedName>
    <definedName name="mi2TOacre" localSheetId="4">#REF!</definedName>
    <definedName name="mi2TOacre" localSheetId="19">#REF!</definedName>
    <definedName name="mi2TOacre">#REF!</definedName>
    <definedName name="mi2TOkm2" localSheetId="20">#REF!</definedName>
    <definedName name="mi2TOkm2" localSheetId="21">#REF!</definedName>
    <definedName name="mi2TOkm2" localSheetId="4">#REF!</definedName>
    <definedName name="mi2TOkm2" localSheetId="19">#REF!</definedName>
    <definedName name="mi2TOkm2">#REF!</definedName>
    <definedName name="minTOday" localSheetId="20">#REF!</definedName>
    <definedName name="minTOday" localSheetId="21">#REF!</definedName>
    <definedName name="minTOday" localSheetId="4">#REF!</definedName>
    <definedName name="minTOday" localSheetId="19">#REF!</definedName>
    <definedName name="minTOday">#REF!</definedName>
    <definedName name="miTOkm" localSheetId="20">#REF!</definedName>
    <definedName name="miTOkm" localSheetId="21">#REF!</definedName>
    <definedName name="miTOkm" localSheetId="4">#REF!</definedName>
    <definedName name="miTOkm" localSheetId="19">#REF!</definedName>
    <definedName name="miTOkm">#REF!</definedName>
    <definedName name="MJ.hrTOkW" localSheetId="20">#REF!</definedName>
    <definedName name="MJ.hrTOkW" localSheetId="21">#REF!</definedName>
    <definedName name="MJ.hrTOkW" localSheetId="4">#REF!</definedName>
    <definedName name="MJ.hrTOkW" localSheetId="19">#REF!</definedName>
    <definedName name="MJ.hrTOkW">#REF!</definedName>
    <definedName name="MJ.kgTOBtu.lb" localSheetId="20">#REF!</definedName>
    <definedName name="MJ.kgTOBtu.lb" localSheetId="21">#REF!</definedName>
    <definedName name="MJ.kgTOBtu.lb" localSheetId="13">[1]units!$E$202</definedName>
    <definedName name="MJ.kgTOBtu.lb" localSheetId="15">[1]units!$E$202</definedName>
    <definedName name="MJ.kgTOBtu.lb" localSheetId="4">#REF!</definedName>
    <definedName name="MJ.kgTOBtu.lb" localSheetId="16">[2]units!$E$202</definedName>
    <definedName name="MJ.kgTOBtu.lb" localSheetId="19">#REF!</definedName>
    <definedName name="MJ.kgTOBtu.lb">#REF!</definedName>
    <definedName name="MJ.kgTOkWh.ton" localSheetId="20">#REF!</definedName>
    <definedName name="MJ.kgTOkWh.ton" localSheetId="21">#REF!</definedName>
    <definedName name="MJ.kgTOkWh.ton" localSheetId="4">#REF!</definedName>
    <definedName name="MJ.kgTOkWh.ton" localSheetId="19">#REF!</definedName>
    <definedName name="MJ.kgTOkWh.ton">#REF!</definedName>
    <definedName name="MJ.kgTOmmBtu.ton" localSheetId="20">#REF!</definedName>
    <definedName name="MJ.kgTOmmBtu.ton" localSheetId="21">#REF!</definedName>
    <definedName name="MJ.kgTOmmBtu.ton" localSheetId="4">#REF!</definedName>
    <definedName name="MJ.kgTOmmBtu.ton" localSheetId="19">#REF!</definedName>
    <definedName name="MJ.kgTOmmBtu.ton">#REF!</definedName>
    <definedName name="MJ.kWhTOmmBtu.MWh" localSheetId="20">#REF!</definedName>
    <definedName name="MJ.kWhTOmmBtu.MWh" localSheetId="21">#REF!</definedName>
    <definedName name="MJ.kWhTOmmBtu.MWh" localSheetId="4">#REF!</definedName>
    <definedName name="MJ.kWhTOmmBtu.MWh" localSheetId="19">#REF!</definedName>
    <definedName name="MJ.kWhTOmmBtu.MWh">#REF!</definedName>
    <definedName name="MJ.m3TOBtu.ft3" localSheetId="20">#REF!</definedName>
    <definedName name="MJ.m3TOBtu.ft3" localSheetId="21">#REF!</definedName>
    <definedName name="MJ.m3TOBtu.ft3" localSheetId="4">#REF!</definedName>
    <definedName name="MJ.m3TOBtu.ft3" localSheetId="19">#REF!</definedName>
    <definedName name="MJ.m3TOBtu.ft3">#REF!</definedName>
    <definedName name="MJTOBtu" localSheetId="20">#REF!</definedName>
    <definedName name="MJTOBtu" localSheetId="21">#REF!</definedName>
    <definedName name="MJTOBtu" localSheetId="4">#REF!</definedName>
    <definedName name="MJTOBtu" localSheetId="19">#REF!</definedName>
    <definedName name="MJTOBtu">#REF!</definedName>
    <definedName name="MJTOkcal" localSheetId="20">#REF!</definedName>
    <definedName name="MJTOkcal" localSheetId="21">#REF!</definedName>
    <definedName name="MJTOkcal" localSheetId="4">#REF!</definedName>
    <definedName name="MJTOkcal" localSheetId="19">#REF!</definedName>
    <definedName name="MJTOkcal">#REF!</definedName>
    <definedName name="MJTOkWh" localSheetId="20">#REF!</definedName>
    <definedName name="MJTOkWh" localSheetId="21">#REF!</definedName>
    <definedName name="MJTOkWh" localSheetId="13">[1]units!$E$128</definedName>
    <definedName name="MJTOkWh" localSheetId="15">[1]units!$E$128</definedName>
    <definedName name="MJTOkWh" localSheetId="4">#REF!</definedName>
    <definedName name="MJTOkWh" localSheetId="16">[2]units!$E$128</definedName>
    <definedName name="MJTOkWh" localSheetId="19">#REF!</definedName>
    <definedName name="MJTOkWh">#REF!</definedName>
    <definedName name="MJTOMWh" localSheetId="20">#REF!</definedName>
    <definedName name="MJTOMWh" localSheetId="21">#REF!</definedName>
    <definedName name="MJTOMWh" localSheetId="4">#REF!</definedName>
    <definedName name="MJTOMWh" localSheetId="19">#REF!</definedName>
    <definedName name="MJTOMWh">#REF!</definedName>
    <definedName name="MJTOtherm" localSheetId="20">#REF!</definedName>
    <definedName name="MJTOtherm" localSheetId="21">#REF!</definedName>
    <definedName name="MJTOtherm" localSheetId="13">[1]units!$E$131</definedName>
    <definedName name="MJTOtherm" localSheetId="15">[1]units!$E$131</definedName>
    <definedName name="MJTOtherm" localSheetId="4">#REF!</definedName>
    <definedName name="MJTOtherm" localSheetId="16">[2]units!$E$131</definedName>
    <definedName name="MJTOtherm" localSheetId="19">#REF!</definedName>
    <definedName name="MJTOtherm">#REF!</definedName>
    <definedName name="mmBtu.MWhTOBtu.hph" localSheetId="20">#REF!</definedName>
    <definedName name="mmBtu.MWhTOBtu.hph" localSheetId="21">#REF!</definedName>
    <definedName name="mmBtu.MWhTOBtu.hph" localSheetId="4">#REF!</definedName>
    <definedName name="mmBtu.MWhTOBtu.hph" localSheetId="19">#REF!</definedName>
    <definedName name="mmBtu.MWhTOBtu.hph">#REF!</definedName>
    <definedName name="mmBtu.MWhTOkJ.kWh" localSheetId="20">#REF!</definedName>
    <definedName name="mmBtu.MWhTOkJ.kWh" localSheetId="21">#REF!</definedName>
    <definedName name="mmBtu.MWhTOkJ.kWh" localSheetId="4">#REF!</definedName>
    <definedName name="mmBtu.MWhTOkJ.kWh" localSheetId="19">#REF!</definedName>
    <definedName name="mmBtu.MWhTOkJ.kWh">#REF!</definedName>
    <definedName name="mmBtu.MWhTOMJ.kWh" localSheetId="20">#REF!</definedName>
    <definedName name="mmBtu.MWhTOMJ.kWh" localSheetId="21">#REF!</definedName>
    <definedName name="mmBtu.MWhTOMJ.kWh" localSheetId="4">#REF!</definedName>
    <definedName name="mmBtu.MWhTOMJ.kWh" localSheetId="19">#REF!</definedName>
    <definedName name="mmBtu.MWhTOMJ.kWh">#REF!</definedName>
    <definedName name="mmBtu.tonTOBtu.lb" localSheetId="20">#REF!</definedName>
    <definedName name="mmBtu.tonTOBtu.lb" localSheetId="21">#REF!</definedName>
    <definedName name="mmBtu.tonTOBtu.lb" localSheetId="4">#REF!</definedName>
    <definedName name="mmBtu.tonTOBtu.lb" localSheetId="19">#REF!</definedName>
    <definedName name="mmBtu.tonTOBtu.lb">#REF!</definedName>
    <definedName name="mmBtuTOMJ" localSheetId="20">#REF!</definedName>
    <definedName name="mmBtuTOMJ" localSheetId="21">#REF!</definedName>
    <definedName name="mmBtuTOMJ" localSheetId="13">[1]units!$E$132</definedName>
    <definedName name="mmBtuTOMJ" localSheetId="15">[1]units!$E$132</definedName>
    <definedName name="mmBtuTOMJ" localSheetId="4">#REF!</definedName>
    <definedName name="mmBtuTOMJ" localSheetId="16">[2]units!$E$132</definedName>
    <definedName name="mmBtuTOMJ" localSheetId="19">#REF!</definedName>
    <definedName name="mmBtuTOMJ">#REF!</definedName>
    <definedName name="mmBtuTOMWh" localSheetId="20">#REF!</definedName>
    <definedName name="mmBtuTOMWh" localSheetId="21">#REF!</definedName>
    <definedName name="mmBtuTOMWh" localSheetId="4">#REF!</definedName>
    <definedName name="mmBtuTOMWh" localSheetId="19">#REF!</definedName>
    <definedName name="mmBtuTOMWh">#REF!</definedName>
    <definedName name="mmBtuTOtherm" localSheetId="20">#REF!</definedName>
    <definedName name="mmBtuTOtherm" localSheetId="21">#REF!</definedName>
    <definedName name="mmBtuTOtherm" localSheetId="13">[1]units!$E$134</definedName>
    <definedName name="mmBtuTOtherm" localSheetId="15">[1]units!$E$134</definedName>
    <definedName name="mmBtuTOtherm" localSheetId="4">#REF!</definedName>
    <definedName name="mmBtuTOtherm" localSheetId="16">[2]units!$E$134</definedName>
    <definedName name="mmBtuTOtherm" localSheetId="19">#REF!</definedName>
    <definedName name="mmBtuTOtherm">#REF!</definedName>
    <definedName name="mmBtuTOTJ" localSheetId="20">#REF!</definedName>
    <definedName name="mmBtuTOTJ" localSheetId="21">#REF!</definedName>
    <definedName name="mmBtuTOTJ" localSheetId="4">#REF!</definedName>
    <definedName name="mmBtuTOTJ" localSheetId="19">#REF!</definedName>
    <definedName name="mmBtuTOTJ">#REF!</definedName>
    <definedName name="mmTOin" localSheetId="20">#REF!</definedName>
    <definedName name="mmTOin" localSheetId="21">#REF!</definedName>
    <definedName name="mmTOin" localSheetId="4">#REF!</definedName>
    <definedName name="mmTOin" localSheetId="19">#REF!</definedName>
    <definedName name="mmTOin">#REF!</definedName>
    <definedName name="moTOday" localSheetId="20">#REF!</definedName>
    <definedName name="moTOday" localSheetId="21">#REF!</definedName>
    <definedName name="moTOday" localSheetId="4">#REF!</definedName>
    <definedName name="moTOday" localSheetId="19">#REF!</definedName>
    <definedName name="moTOday">#REF!</definedName>
    <definedName name="moTOyr" localSheetId="20">#REF!</definedName>
    <definedName name="moTOyr" localSheetId="21">#REF!</definedName>
    <definedName name="moTOyr" localSheetId="4">#REF!</definedName>
    <definedName name="moTOyr" localSheetId="19">#REF!</definedName>
    <definedName name="moTOyr">#REF!</definedName>
    <definedName name="MtoeTOGWh" localSheetId="20">#REF!</definedName>
    <definedName name="MtoeTOGWh" localSheetId="21">#REF!</definedName>
    <definedName name="MtoeTOGWh" localSheetId="4">#REF!</definedName>
    <definedName name="MtoeTOGWh" localSheetId="19">#REF!</definedName>
    <definedName name="MtoeTOGWh">#REF!</definedName>
    <definedName name="MtoeTOmmBtu" localSheetId="20">#REF!</definedName>
    <definedName name="MtoeTOmmBtu" localSheetId="21">#REF!</definedName>
    <definedName name="MtoeTOmmBtu" localSheetId="4">#REF!</definedName>
    <definedName name="MtoeTOmmBtu" localSheetId="19">#REF!</definedName>
    <definedName name="MtoeTOmmBtu">#REF!</definedName>
    <definedName name="MtoeTOTJ" localSheetId="20">#REF!</definedName>
    <definedName name="MtoeTOTJ" localSheetId="21">#REF!</definedName>
    <definedName name="MtoeTOTJ" localSheetId="4">#REF!</definedName>
    <definedName name="MtoeTOTJ" localSheetId="19">#REF!</definedName>
    <definedName name="MtoeTOTJ">#REF!</definedName>
    <definedName name="MWaTOMWh" localSheetId="20">#REF!</definedName>
    <definedName name="MWaTOMWh" localSheetId="21">#REF!</definedName>
    <definedName name="MWaTOMWh" localSheetId="4">#REF!</definedName>
    <definedName name="MWaTOMWh" localSheetId="19">#REF!</definedName>
    <definedName name="MWaTOMWh">#REF!</definedName>
    <definedName name="MWhTOGJ" localSheetId="20">#REF!</definedName>
    <definedName name="MWhTOGJ" localSheetId="21">#REF!</definedName>
    <definedName name="MWhTOGJ" localSheetId="13">[1]units!$E$140</definedName>
    <definedName name="MWhTOGJ" localSheetId="15">[1]units!$E$140</definedName>
    <definedName name="MWhTOGJ" localSheetId="4">#REF!</definedName>
    <definedName name="MWhTOGJ" localSheetId="16">[2]units!$E$140</definedName>
    <definedName name="MWhTOGJ" localSheetId="19">#REF!</definedName>
    <definedName name="MWhTOGJ">#REF!</definedName>
    <definedName name="MWhTOmmBtu" localSheetId="20">#REF!</definedName>
    <definedName name="MWhTOmmBtu" localSheetId="21">#REF!</definedName>
    <definedName name="MWhTOmmBtu" localSheetId="4">#REF!</definedName>
    <definedName name="MWhTOmmBtu" localSheetId="19">#REF!</definedName>
    <definedName name="MWhTOmmBtu">#REF!</definedName>
    <definedName name="MWhTOMWa" localSheetId="20">#REF!</definedName>
    <definedName name="MWhTOMWa" localSheetId="21">#REF!</definedName>
    <definedName name="MWhTOMWa" localSheetId="4">#REF!</definedName>
    <definedName name="MWhTOMWa" localSheetId="19">#REF!</definedName>
    <definedName name="MWhTOMWa">#REF!</definedName>
    <definedName name="MWhTOTJ" localSheetId="20">#REF!</definedName>
    <definedName name="MWhTOTJ" localSheetId="21">#REF!</definedName>
    <definedName name="MWhTOTJ" localSheetId="4">#REF!</definedName>
    <definedName name="MWhTOTJ" localSheetId="19">#REF!</definedName>
    <definedName name="MWhTOTJ">#REF!</definedName>
    <definedName name="MWTOGJ.hr" localSheetId="20">#REF!</definedName>
    <definedName name="MWTOGJ.hr" localSheetId="21">#REF!</definedName>
    <definedName name="MWTOGJ.hr" localSheetId="4">#REF!</definedName>
    <definedName name="MWTOGJ.hr" localSheetId="19">#REF!</definedName>
    <definedName name="MWTOGJ.hr">#REF!</definedName>
    <definedName name="MWTOkW" localSheetId="20">#REF!</definedName>
    <definedName name="MWTOkW" localSheetId="21">#REF!</definedName>
    <definedName name="MWTOkW" localSheetId="4">#REF!</definedName>
    <definedName name="MWTOkW" localSheetId="19">#REF!</definedName>
    <definedName name="MWTOkW">#REF!</definedName>
    <definedName name="ng.JTOlb.mmBtu" localSheetId="20">#REF!</definedName>
    <definedName name="ng.JTOlb.mmBtu" localSheetId="21">#REF!</definedName>
    <definedName name="ng.JTOlb.mmBtu" localSheetId="4">#REF!</definedName>
    <definedName name="ng.JTOlb.mmBtu" localSheetId="19">#REF!</definedName>
    <definedName name="ng.JTOlb.mmBtu">#REF!</definedName>
    <definedName name="nRegMod" hidden="1">3</definedName>
    <definedName name="OKtoForecast" hidden="1">1</definedName>
    <definedName name="ozTOkg" localSheetId="20">#REF!</definedName>
    <definedName name="ozTOkg" localSheetId="21">#REF!</definedName>
    <definedName name="ozTOkg" localSheetId="4">#REF!</definedName>
    <definedName name="ozTOkg" localSheetId="19">#REF!</definedName>
    <definedName name="ozTOkg">#REF!</definedName>
    <definedName name="psiTOPa" localSheetId="20">#REF!</definedName>
    <definedName name="psiTOPa" localSheetId="21">#REF!</definedName>
    <definedName name="psiTOPa" localSheetId="4">#REF!</definedName>
    <definedName name="psiTOPa" localSheetId="19">#REF!</definedName>
    <definedName name="psiTOPa">#REF!</definedName>
    <definedName name="quad.yrTOGW" localSheetId="20">#REF!</definedName>
    <definedName name="quad.yrTOGW" localSheetId="21">#REF!</definedName>
    <definedName name="quad.yrTOGW" localSheetId="4">#REF!</definedName>
    <definedName name="quad.yrTOGW" localSheetId="19">#REF!</definedName>
    <definedName name="quad.yrTOGW">#REF!</definedName>
    <definedName name="quadTOEJ" localSheetId="20">#REF!</definedName>
    <definedName name="quadTOEJ" localSheetId="21">#REF!</definedName>
    <definedName name="quadTOEJ" localSheetId="4">#REF!</definedName>
    <definedName name="quadTOEJ" localSheetId="19">#REF!</definedName>
    <definedName name="quadTOEJ">#REF!</definedName>
    <definedName name="quadTOTWh" localSheetId="20">#REF!</definedName>
    <definedName name="quadTOTWh" localSheetId="21">#REF!</definedName>
    <definedName name="quadTOTWh" localSheetId="13">[1]units!$E$145</definedName>
    <definedName name="quadTOTWh" localSheetId="15">[1]units!$E$145</definedName>
    <definedName name="quadTOTWh" localSheetId="4">#REF!</definedName>
    <definedName name="quadTOTWh" localSheetId="16">[2]units!$E$145</definedName>
    <definedName name="quadTOTWh" localSheetId="19">#REF!</definedName>
    <definedName name="quadTOTWh">#REF!</definedName>
    <definedName name="sTOday" localSheetId="20">#REF!</definedName>
    <definedName name="sTOday" localSheetId="21">#REF!</definedName>
    <definedName name="sTOday" localSheetId="4">#REF!</definedName>
    <definedName name="sTOday" localSheetId="19">#REF!</definedName>
    <definedName name="sTOday">#REF!</definedName>
    <definedName name="sTOhr" localSheetId="20">#REF!</definedName>
    <definedName name="sTOhr" localSheetId="21">#REF!</definedName>
    <definedName name="sTOhr" localSheetId="4">#REF!</definedName>
    <definedName name="sTOhr" localSheetId="19">#REF!</definedName>
    <definedName name="sTOhr">#REF!</definedName>
    <definedName name="sTOyr" localSheetId="20">#REF!</definedName>
    <definedName name="sTOyr" localSheetId="21">#REF!</definedName>
    <definedName name="sTOyr" localSheetId="4">#REF!</definedName>
    <definedName name="sTOyr" localSheetId="19">#REF!</definedName>
    <definedName name="sTOyr">#REF!</definedName>
    <definedName name="Tg.quadTOlb.mmBtu" localSheetId="20">#REF!</definedName>
    <definedName name="Tg.quadTOlb.mmBtu" localSheetId="21">#REF!</definedName>
    <definedName name="Tg.quadTOlb.mmBtu" localSheetId="4">#REF!</definedName>
    <definedName name="Tg.quadTOlb.mmBtu" localSheetId="19">#REF!</definedName>
    <definedName name="Tg.quadTOlb.mmBtu">#REF!</definedName>
    <definedName name="thermTOBtu" localSheetId="20">#REF!</definedName>
    <definedName name="thermTOBtu" localSheetId="21">#REF!</definedName>
    <definedName name="thermTOBtu" localSheetId="13">[1]units!$E$146</definedName>
    <definedName name="thermTOBtu" localSheetId="15">[1]units!$E$146</definedName>
    <definedName name="thermTOBtu" localSheetId="4">#REF!</definedName>
    <definedName name="thermTOBtu" localSheetId="16">[2]units!$E$146</definedName>
    <definedName name="thermTOBtu" localSheetId="19">#REF!</definedName>
    <definedName name="thermTOBtu">#REF!</definedName>
    <definedName name="thermTOGJ" localSheetId="20">#REF!</definedName>
    <definedName name="thermTOGJ" localSheetId="21">#REF!</definedName>
    <definedName name="thermTOGJ" localSheetId="4">#REF!</definedName>
    <definedName name="thermTOGJ" localSheetId="19">#REF!</definedName>
    <definedName name="thermTOGJ">#REF!</definedName>
    <definedName name="thermTOkWh" localSheetId="20">#REF!</definedName>
    <definedName name="thermTOkWh" localSheetId="21">#REF!</definedName>
    <definedName name="thermTOkWh" localSheetId="4">#REF!</definedName>
    <definedName name="thermTOkWh" localSheetId="19">#REF!</definedName>
    <definedName name="thermTOkWh">#REF!</definedName>
    <definedName name="thermTOMJ" localSheetId="20">#REF!</definedName>
    <definedName name="thermTOMJ" localSheetId="21">#REF!</definedName>
    <definedName name="thermTOMJ" localSheetId="13">[1]units!$E$149</definedName>
    <definedName name="thermTOMJ" localSheetId="15">[1]units!$E$149</definedName>
    <definedName name="thermTOMJ" localSheetId="4">#REF!</definedName>
    <definedName name="thermTOMJ" localSheetId="16">[2]units!$E$149</definedName>
    <definedName name="thermTOMJ" localSheetId="19">#REF!</definedName>
    <definedName name="thermTOMJ">#REF!</definedName>
    <definedName name="thermTOmmBtu" localSheetId="20">#REF!</definedName>
    <definedName name="thermTOmmBtu" localSheetId="21">#REF!</definedName>
    <definedName name="thermTOmmBtu" localSheetId="4">#REF!</definedName>
    <definedName name="thermTOmmBtu" localSheetId="19">#REF!</definedName>
    <definedName name="thermTOmmBtu">#REF!</definedName>
    <definedName name="thermTOTJ" localSheetId="20">#REF!</definedName>
    <definedName name="thermTOTJ" localSheetId="21">#REF!</definedName>
    <definedName name="thermTOTJ" localSheetId="4">#REF!</definedName>
    <definedName name="thermTOTJ" localSheetId="19">#REF!</definedName>
    <definedName name="thermTOTJ">#REF!</definedName>
    <definedName name="ton.GWhTOlb.MWh" localSheetId="20">#REF!</definedName>
    <definedName name="ton.GWhTOlb.MWh" localSheetId="21">#REF!</definedName>
    <definedName name="ton.GWhTOlb.MWh" localSheetId="4">#REF!</definedName>
    <definedName name="ton.GWhTOlb.MWh" localSheetId="19">#REF!</definedName>
    <definedName name="ton.GWhTOlb.MWh">#REF!</definedName>
    <definedName name="tonTOkg" localSheetId="20">#REF!</definedName>
    <definedName name="tonTOkg" localSheetId="21">#REF!</definedName>
    <definedName name="tonTOkg" localSheetId="4">#REF!</definedName>
    <definedName name="tonTOkg" localSheetId="19">#REF!</definedName>
    <definedName name="tonTOkg">#REF!</definedName>
    <definedName name="tonTOlb" localSheetId="20">#REF!</definedName>
    <definedName name="tonTOlb" localSheetId="21">#REF!</definedName>
    <definedName name="tonTOlb" localSheetId="4">#REF!</definedName>
    <definedName name="tonTOlb" localSheetId="19">#REF!</definedName>
    <definedName name="tonTOlb">#REF!</definedName>
    <definedName name="tonTOMg" localSheetId="20">#REF!</definedName>
    <definedName name="tonTOMg" localSheetId="21">#REF!</definedName>
    <definedName name="tonTOMg" localSheetId="13">[1]units!$E$28</definedName>
    <definedName name="tonTOMg" localSheetId="15">[1]units!$E$28</definedName>
    <definedName name="tonTOMg" localSheetId="4">#REF!</definedName>
    <definedName name="tonTOMg" localSheetId="16">[2]units!$E$28</definedName>
    <definedName name="tonTOMg" localSheetId="19">#REF!</definedName>
    <definedName name="tonTOMg">#REF!</definedName>
    <definedName name="TWh.yrTOGW" localSheetId="20">#REF!</definedName>
    <definedName name="TWh.yrTOGW" localSheetId="21">#REF!</definedName>
    <definedName name="TWh.yrTOGW" localSheetId="4">#REF!</definedName>
    <definedName name="TWh.yrTOGW" localSheetId="19">#REF!</definedName>
    <definedName name="TWh.yrTOGW">#REF!</definedName>
    <definedName name="TWhTOEJ" localSheetId="20">#REF!</definedName>
    <definedName name="TWhTOEJ" localSheetId="21">#REF!</definedName>
    <definedName name="TWhTOEJ" localSheetId="13">[1]units!$E$152</definedName>
    <definedName name="TWhTOEJ" localSheetId="15">[1]units!$E$152</definedName>
    <definedName name="TWhTOEJ" localSheetId="4">#REF!</definedName>
    <definedName name="TWhTOEJ" localSheetId="16">[2]units!$E$152</definedName>
    <definedName name="TWhTOEJ" localSheetId="19">#REF!</definedName>
    <definedName name="TWhTOEJ">#REF!</definedName>
    <definedName name="TWhTOquad" localSheetId="20">#REF!</definedName>
    <definedName name="TWhTOquad" localSheetId="21">#REF!</definedName>
    <definedName name="TWhTOquad" localSheetId="4">#REF!</definedName>
    <definedName name="TWhTOquad" localSheetId="19">#REF!</definedName>
    <definedName name="TWhTOquad">#REF!</definedName>
    <definedName name="Usage_account" localSheetId="20">#REF!</definedName>
    <definedName name="Usage_account" localSheetId="21">#REF!</definedName>
    <definedName name="Usage_account" localSheetId="4">#REF!</definedName>
    <definedName name="Usage_account" localSheetId="19">#REF!</definedName>
    <definedName name="Usage_account">#REF!</definedName>
    <definedName name="WhTOBtu" localSheetId="20">#REF!</definedName>
    <definedName name="WhTOBtu" localSheetId="21">#REF!</definedName>
    <definedName name="WhTOBtu" localSheetId="4">#REF!</definedName>
    <definedName name="WhTOBtu" localSheetId="19">#REF!</definedName>
    <definedName name="WhTOBtu">#REF!</definedName>
    <definedName name="WhTOJ" localSheetId="20">#REF!</definedName>
    <definedName name="WhTOJ" localSheetId="21">#REF!</definedName>
    <definedName name="WhTOJ" localSheetId="13">[1]units!$E$155</definedName>
    <definedName name="WhTOJ" localSheetId="15">[1]units!$E$155</definedName>
    <definedName name="WhTOJ" localSheetId="4">#REF!</definedName>
    <definedName name="WhTOJ" localSheetId="16">[2]units!$E$155</definedName>
    <definedName name="WhTOJ" localSheetId="19">#REF!</definedName>
    <definedName name="WhTOJ">#REF!</definedName>
    <definedName name="xlchartComFuels" hidden="1">('On-Road Transportation'!$C$27:$C$27,'On-Road Transportation'!#REF!)</definedName>
    <definedName name="yd2TOft2" localSheetId="20">#REF!</definedName>
    <definedName name="yd2TOft2" localSheetId="21">#REF!</definedName>
    <definedName name="yd2TOft2" localSheetId="4">#REF!</definedName>
    <definedName name="yd2TOft2" localSheetId="19">#REF!</definedName>
    <definedName name="yd2TOft2">#REF!</definedName>
    <definedName name="yd3TOm3" localSheetId="20">#REF!</definedName>
    <definedName name="yd3TOm3" localSheetId="21">#REF!</definedName>
    <definedName name="yd3TOm3" localSheetId="4">#REF!</definedName>
    <definedName name="yd3TOm3" localSheetId="19">#REF!</definedName>
    <definedName name="yd3TOm3">#REF!</definedName>
    <definedName name="yrTOday" localSheetId="20">#REF!</definedName>
    <definedName name="yrTOday" localSheetId="21">#REF!</definedName>
    <definedName name="yrTOday" localSheetId="13">[1]units!$E$43</definedName>
    <definedName name="yrTOday" localSheetId="15">[1]units!$E$43</definedName>
    <definedName name="yrTOday" localSheetId="4">#REF!</definedName>
    <definedName name="yrTOday" localSheetId="16">[2]units!$E$43</definedName>
    <definedName name="yrTOday" localSheetId="19">#REF!</definedName>
    <definedName name="yrTOday">#REF!</definedName>
    <definedName name="yrTOhr" localSheetId="20">#REF!</definedName>
    <definedName name="yrTOhr" localSheetId="21">#REF!</definedName>
    <definedName name="yrTOhr" localSheetId="13">[1]units!$E$44</definedName>
    <definedName name="yrTOhr" localSheetId="15">[1]units!$E$44</definedName>
    <definedName name="yrTOhr" localSheetId="4">#REF!</definedName>
    <definedName name="yrTOhr" localSheetId="16">[2]units!$E$44</definedName>
    <definedName name="yrTOhr" localSheetId="19">#REF!</definedName>
    <definedName name="yrTOhr">#REF!</definedName>
    <definedName name="yrTOmo" localSheetId="20">#REF!</definedName>
    <definedName name="yrTOmo" localSheetId="21">#REF!</definedName>
    <definedName name="yrTOmo" localSheetId="13">[1]units!$E$45</definedName>
    <definedName name="yrTOmo" localSheetId="15">[1]units!$E$45</definedName>
    <definedName name="yrTOmo" localSheetId="4">#REF!</definedName>
    <definedName name="yrTOmo" localSheetId="16">[2]units!$E$45</definedName>
    <definedName name="yrTOmo" localSheetId="19">#REF!</definedName>
    <definedName name="yrTOmo">#REF!</definedName>
    <definedName name="yrTOs" localSheetId="20">#REF!</definedName>
    <definedName name="yrTOs" localSheetId="21">#REF!</definedName>
    <definedName name="yrTOs" localSheetId="4">#REF!</definedName>
    <definedName name="yrTOs" localSheetId="19">#REF!</definedName>
    <definedName name="yrTOs">#REF!</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E108" i="42" l="1"/>
  <c r="G99" i="42"/>
  <c r="K99" i="42" s="1"/>
  <c r="G100" i="42"/>
  <c r="J100" i="42" s="1"/>
  <c r="G101" i="42"/>
  <c r="J101" i="42" s="1"/>
  <c r="G102" i="42"/>
  <c r="K102" i="42" s="1"/>
  <c r="G103" i="42"/>
  <c r="K103" i="42" s="1"/>
  <c r="J103" i="42"/>
  <c r="G104" i="42"/>
  <c r="J104" i="42" s="1"/>
  <c r="G105" i="42"/>
  <c r="G106" i="42"/>
  <c r="J106" i="42" s="1"/>
  <c r="G107" i="42"/>
  <c r="K107" i="42" s="1"/>
  <c r="E158" i="42"/>
  <c r="G136" i="42"/>
  <c r="K136" i="42" s="1"/>
  <c r="G137" i="42"/>
  <c r="J137" i="42" s="1"/>
  <c r="K137" i="42"/>
  <c r="G138" i="42"/>
  <c r="K138" i="42" s="1"/>
  <c r="G139" i="42"/>
  <c r="G140" i="42"/>
  <c r="K140" i="42" s="1"/>
  <c r="G141" i="42"/>
  <c r="J141" i="42" s="1"/>
  <c r="K141" i="42"/>
  <c r="G142" i="42"/>
  <c r="K142" i="42" s="1"/>
  <c r="G143" i="42"/>
  <c r="K143" i="42" s="1"/>
  <c r="J143" i="42"/>
  <c r="G144" i="42"/>
  <c r="J144" i="42" s="1"/>
  <c r="G145" i="42"/>
  <c r="J145" i="42" s="1"/>
  <c r="G146" i="42"/>
  <c r="G147" i="42"/>
  <c r="G148" i="42"/>
  <c r="K148" i="42" s="1"/>
  <c r="G149" i="42"/>
  <c r="J149" i="42"/>
  <c r="K149" i="42"/>
  <c r="G150" i="42"/>
  <c r="K150" i="42" s="1"/>
  <c r="G151" i="42"/>
  <c r="J151" i="42" s="1"/>
  <c r="K151" i="42"/>
  <c r="G152" i="42"/>
  <c r="J152" i="42" s="1"/>
  <c r="G153" i="42"/>
  <c r="J153" i="42" s="1"/>
  <c r="G154" i="42"/>
  <c r="G155" i="42"/>
  <c r="G156" i="42"/>
  <c r="K156" i="42" s="1"/>
  <c r="G157" i="42"/>
  <c r="J157" i="42" s="1"/>
  <c r="K157" i="42"/>
  <c r="D6" i="59"/>
  <c r="E6" i="59"/>
  <c r="F6" i="59"/>
  <c r="G6" i="59"/>
  <c r="D7" i="59"/>
  <c r="E7" i="59"/>
  <c r="F7" i="59"/>
  <c r="G7" i="59"/>
  <c r="D8" i="59"/>
  <c r="E8" i="59"/>
  <c r="F8" i="59"/>
  <c r="G8" i="59"/>
  <c r="D9" i="59"/>
  <c r="E9" i="59"/>
  <c r="F9" i="59"/>
  <c r="G9" i="59"/>
  <c r="D10" i="59"/>
  <c r="E10" i="59"/>
  <c r="F10" i="59"/>
  <c r="G10" i="59"/>
  <c r="D11" i="59"/>
  <c r="E11" i="59"/>
  <c r="F11" i="59"/>
  <c r="G11" i="59"/>
  <c r="D12" i="59"/>
  <c r="E12" i="59"/>
  <c r="F12" i="59"/>
  <c r="G12" i="59"/>
  <c r="D13" i="59"/>
  <c r="E13" i="59"/>
  <c r="F13" i="59"/>
  <c r="G13" i="59"/>
  <c r="D14" i="59"/>
  <c r="E14" i="59"/>
  <c r="F14" i="59"/>
  <c r="G14" i="59"/>
  <c r="D15" i="59"/>
  <c r="E15" i="59"/>
  <c r="F15" i="59"/>
  <c r="G15" i="59"/>
  <c r="D16" i="59"/>
  <c r="E16" i="59"/>
  <c r="F16" i="59"/>
  <c r="G16" i="59"/>
  <c r="D17" i="59"/>
  <c r="E17" i="59"/>
  <c r="F17" i="59"/>
  <c r="G17" i="59"/>
  <c r="D18" i="59"/>
  <c r="E18" i="59"/>
  <c r="F18" i="59"/>
  <c r="G18" i="59"/>
  <c r="D19" i="59"/>
  <c r="E19" i="59"/>
  <c r="F19" i="59"/>
  <c r="G19" i="59"/>
  <c r="D20" i="59"/>
  <c r="E20" i="59"/>
  <c r="F20" i="59"/>
  <c r="G20" i="59"/>
  <c r="D21" i="59"/>
  <c r="E21" i="59"/>
  <c r="F21" i="59"/>
  <c r="G21" i="59"/>
  <c r="D22" i="59"/>
  <c r="E22" i="59"/>
  <c r="F22" i="59"/>
  <c r="G22" i="59"/>
  <c r="D23" i="59"/>
  <c r="E23" i="59"/>
  <c r="F23" i="59"/>
  <c r="G23" i="59"/>
  <c r="D24" i="59"/>
  <c r="E24" i="59"/>
  <c r="F24" i="59"/>
  <c r="G24" i="59"/>
  <c r="D25" i="59"/>
  <c r="E25" i="59"/>
  <c r="F25" i="59"/>
  <c r="G25" i="59"/>
  <c r="D26" i="59"/>
  <c r="E26" i="59"/>
  <c r="F26" i="59"/>
  <c r="G26" i="59"/>
  <c r="D27" i="59"/>
  <c r="E27" i="59"/>
  <c r="F27" i="59"/>
  <c r="G27" i="59"/>
  <c r="D28" i="59"/>
  <c r="E28" i="59"/>
  <c r="F28" i="59"/>
  <c r="G28" i="59"/>
  <c r="D29" i="59"/>
  <c r="E29" i="59"/>
  <c r="F29" i="59"/>
  <c r="G29" i="59"/>
  <c r="D30" i="59"/>
  <c r="E30" i="59"/>
  <c r="F30" i="59"/>
  <c r="G30" i="59"/>
  <c r="D31" i="59"/>
  <c r="E31" i="59"/>
  <c r="F31" i="59"/>
  <c r="G31" i="59"/>
  <c r="D32" i="59"/>
  <c r="E32" i="59"/>
  <c r="F32" i="59"/>
  <c r="G32" i="59"/>
  <c r="D33" i="59"/>
  <c r="E33" i="59"/>
  <c r="F33" i="59"/>
  <c r="G33" i="59"/>
  <c r="D34" i="59"/>
  <c r="E34" i="59"/>
  <c r="F34" i="59"/>
  <c r="G34" i="59"/>
  <c r="D35" i="59"/>
  <c r="E35" i="59"/>
  <c r="F35" i="59"/>
  <c r="G35" i="59"/>
  <c r="D36" i="59"/>
  <c r="E36" i="59"/>
  <c r="F36" i="59"/>
  <c r="G36" i="59"/>
  <c r="D37" i="59"/>
  <c r="E37" i="59"/>
  <c r="F37" i="59"/>
  <c r="G37" i="59"/>
  <c r="D38" i="59"/>
  <c r="E38" i="59"/>
  <c r="F38" i="59"/>
  <c r="G38" i="59"/>
  <c r="D39" i="59"/>
  <c r="E39" i="59"/>
  <c r="F39" i="59"/>
  <c r="G39" i="59"/>
  <c r="D40" i="59"/>
  <c r="E40" i="59"/>
  <c r="F40" i="59"/>
  <c r="G40" i="59"/>
  <c r="D41" i="59"/>
  <c r="E41" i="59"/>
  <c r="F41" i="59"/>
  <c r="G41" i="59"/>
  <c r="D42" i="59"/>
  <c r="E42" i="59"/>
  <c r="F42" i="59"/>
  <c r="G42" i="59"/>
  <c r="D43" i="59"/>
  <c r="E43" i="59"/>
  <c r="F43" i="59"/>
  <c r="G43" i="59"/>
  <c r="D44" i="59"/>
  <c r="E44" i="59"/>
  <c r="F44" i="59"/>
  <c r="G44" i="59"/>
  <c r="D45" i="59"/>
  <c r="E45" i="59"/>
  <c r="F45" i="59"/>
  <c r="G45" i="59"/>
  <c r="D46" i="59"/>
  <c r="E46" i="59"/>
  <c r="F46" i="59"/>
  <c r="G46" i="59"/>
  <c r="D47" i="59"/>
  <c r="E47" i="59"/>
  <c r="F47" i="59"/>
  <c r="G47" i="59"/>
  <c r="D48" i="59"/>
  <c r="E48" i="59"/>
  <c r="F48" i="59"/>
  <c r="G48" i="59"/>
  <c r="D49" i="59"/>
  <c r="E49" i="59"/>
  <c r="F49" i="59"/>
  <c r="G49" i="59"/>
  <c r="D50" i="59"/>
  <c r="E50" i="59"/>
  <c r="F50" i="59"/>
  <c r="G50" i="59"/>
  <c r="D51" i="59"/>
  <c r="E51" i="59"/>
  <c r="F51" i="59"/>
  <c r="G51" i="59"/>
  <c r="D52" i="59"/>
  <c r="E52" i="59"/>
  <c r="F52" i="59"/>
  <c r="G52" i="59"/>
  <c r="D53" i="59"/>
  <c r="E53" i="59"/>
  <c r="F53" i="59"/>
  <c r="G53" i="59"/>
  <c r="D54" i="59"/>
  <c r="E54" i="59"/>
  <c r="F54" i="59"/>
  <c r="G54" i="59"/>
  <c r="D55" i="59"/>
  <c r="E55" i="59"/>
  <c r="F55" i="59"/>
  <c r="G55" i="59"/>
  <c r="D56" i="59"/>
  <c r="E56" i="59"/>
  <c r="F56" i="59"/>
  <c r="G56" i="59"/>
  <c r="D57" i="59"/>
  <c r="E57" i="59"/>
  <c r="F57" i="59"/>
  <c r="G57" i="59"/>
  <c r="D58" i="59"/>
  <c r="E58" i="59"/>
  <c r="F58" i="59"/>
  <c r="G58" i="59"/>
  <c r="D59" i="59"/>
  <c r="E59" i="59"/>
  <c r="F59" i="59"/>
  <c r="G59" i="59"/>
  <c r="D60" i="59"/>
  <c r="E60" i="59"/>
  <c r="F60" i="59"/>
  <c r="G60" i="59"/>
  <c r="D61" i="59"/>
  <c r="E61" i="59"/>
  <c r="F61" i="59"/>
  <c r="G61" i="59"/>
  <c r="D62" i="59"/>
  <c r="E62" i="59"/>
  <c r="F62" i="59"/>
  <c r="G62" i="59"/>
  <c r="D63" i="59"/>
  <c r="E63" i="59"/>
  <c r="F63" i="59"/>
  <c r="G63" i="59"/>
  <c r="D64" i="59"/>
  <c r="E64" i="59"/>
  <c r="F64" i="59"/>
  <c r="G64" i="59"/>
  <c r="D65" i="59"/>
  <c r="E65" i="59"/>
  <c r="F65" i="59"/>
  <c r="G65" i="59"/>
  <c r="D66" i="59"/>
  <c r="E66" i="59"/>
  <c r="F66" i="59"/>
  <c r="G66" i="59"/>
  <c r="D67" i="59"/>
  <c r="E67" i="59"/>
  <c r="F67" i="59"/>
  <c r="G67" i="59"/>
  <c r="D68" i="59"/>
  <c r="E68" i="59"/>
  <c r="F68" i="59"/>
  <c r="G68" i="59"/>
  <c r="D69" i="59"/>
  <c r="E69" i="59"/>
  <c r="F69" i="59"/>
  <c r="G69" i="59"/>
  <c r="D70" i="59"/>
  <c r="E70" i="59"/>
  <c r="F70" i="59"/>
  <c r="G70" i="59"/>
  <c r="D71" i="59"/>
  <c r="E71" i="59"/>
  <c r="F71" i="59"/>
  <c r="G71" i="59"/>
  <c r="D72" i="59"/>
  <c r="E72" i="59"/>
  <c r="F72" i="59"/>
  <c r="G72" i="59"/>
  <c r="D73" i="59"/>
  <c r="E73" i="59"/>
  <c r="F73" i="59"/>
  <c r="G73" i="59"/>
  <c r="D74" i="59"/>
  <c r="E74" i="59"/>
  <c r="F74" i="59"/>
  <c r="G74" i="59"/>
  <c r="D75" i="59"/>
  <c r="E75" i="59"/>
  <c r="F75" i="59"/>
  <c r="G75" i="59"/>
  <c r="D76" i="59"/>
  <c r="E76" i="59"/>
  <c r="F76" i="59"/>
  <c r="G76" i="59"/>
  <c r="D77" i="59"/>
  <c r="E77" i="59"/>
  <c r="F77" i="59"/>
  <c r="G77" i="59"/>
  <c r="D78" i="59"/>
  <c r="E78" i="59"/>
  <c r="F78" i="59"/>
  <c r="G78" i="59"/>
  <c r="D79" i="59"/>
  <c r="E79" i="59"/>
  <c r="F79" i="59"/>
  <c r="G79" i="59"/>
  <c r="D80" i="59"/>
  <c r="E80" i="59"/>
  <c r="F80" i="59"/>
  <c r="G80" i="59"/>
  <c r="D81" i="59"/>
  <c r="E81" i="59"/>
  <c r="F81" i="59"/>
  <c r="G81" i="59"/>
  <c r="D82" i="59"/>
  <c r="E82" i="59"/>
  <c r="F82" i="59"/>
  <c r="G82" i="59"/>
  <c r="D83" i="59"/>
  <c r="E83" i="59"/>
  <c r="F83" i="59"/>
  <c r="G83" i="59"/>
  <c r="D84" i="59"/>
  <c r="E84" i="59"/>
  <c r="F84" i="59"/>
  <c r="G84" i="59"/>
  <c r="D85" i="59"/>
  <c r="E85" i="59"/>
  <c r="F85" i="59"/>
  <c r="G85" i="59"/>
  <c r="D86" i="59"/>
  <c r="E86" i="59"/>
  <c r="F86" i="59"/>
  <c r="G86" i="59"/>
  <c r="D87" i="59"/>
  <c r="E87" i="59"/>
  <c r="F87" i="59"/>
  <c r="G87" i="59"/>
  <c r="D88" i="59"/>
  <c r="E88" i="59"/>
  <c r="F88" i="59"/>
  <c r="G88" i="59"/>
  <c r="D89" i="59"/>
  <c r="E89" i="59"/>
  <c r="F89" i="59"/>
  <c r="G89" i="59"/>
  <c r="D90" i="59"/>
  <c r="E90" i="59"/>
  <c r="F90" i="59"/>
  <c r="G90" i="59"/>
  <c r="D91" i="59"/>
  <c r="E91" i="59"/>
  <c r="F91" i="59"/>
  <c r="G91" i="59"/>
  <c r="D92" i="59"/>
  <c r="E92" i="59"/>
  <c r="F92" i="59"/>
  <c r="G92" i="59"/>
  <c r="D93" i="59"/>
  <c r="E93" i="59"/>
  <c r="F93" i="59"/>
  <c r="G93" i="59"/>
  <c r="D94" i="59"/>
  <c r="E94" i="59"/>
  <c r="F94" i="59"/>
  <c r="G94" i="59"/>
  <c r="D95" i="59"/>
  <c r="E95" i="59"/>
  <c r="F95" i="59"/>
  <c r="G95" i="59"/>
  <c r="D96" i="59"/>
  <c r="E96" i="59"/>
  <c r="F96" i="59"/>
  <c r="G96" i="59"/>
  <c r="D97" i="59"/>
  <c r="E97" i="59"/>
  <c r="F97" i="59"/>
  <c r="G97" i="59"/>
  <c r="D98" i="59"/>
  <c r="E98" i="59"/>
  <c r="F98" i="59"/>
  <c r="G98" i="59"/>
  <c r="D99" i="59"/>
  <c r="E99" i="59"/>
  <c r="F99" i="59"/>
  <c r="G99" i="59"/>
  <c r="D100" i="59"/>
  <c r="E100" i="59"/>
  <c r="F100" i="59"/>
  <c r="G100" i="59"/>
  <c r="D101" i="59"/>
  <c r="E101" i="59"/>
  <c r="F101" i="59"/>
  <c r="G101" i="59"/>
  <c r="D102" i="59"/>
  <c r="E102" i="59"/>
  <c r="F102" i="59"/>
  <c r="G102" i="59"/>
  <c r="D103" i="59"/>
  <c r="E103" i="59"/>
  <c r="F103" i="59"/>
  <c r="G103" i="59"/>
  <c r="D104" i="59"/>
  <c r="E104" i="59"/>
  <c r="F104" i="59"/>
  <c r="G104" i="59"/>
  <c r="D105" i="59"/>
  <c r="E105" i="59"/>
  <c r="F105" i="59"/>
  <c r="G105" i="59"/>
  <c r="D106" i="59"/>
  <c r="E106" i="59"/>
  <c r="F106" i="59"/>
  <c r="G106" i="59"/>
  <c r="D107" i="59"/>
  <c r="E107" i="59"/>
  <c r="F107" i="59"/>
  <c r="G107" i="59"/>
  <c r="D108" i="59"/>
  <c r="E108" i="59"/>
  <c r="F108" i="59"/>
  <c r="G108" i="59"/>
  <c r="D109" i="59"/>
  <c r="E109" i="59"/>
  <c r="F109" i="59"/>
  <c r="G109" i="59"/>
  <c r="D110" i="59"/>
  <c r="E110" i="59"/>
  <c r="F110" i="59"/>
  <c r="G110" i="59"/>
  <c r="D111" i="59"/>
  <c r="E111" i="59"/>
  <c r="F111" i="59"/>
  <c r="G111" i="59"/>
  <c r="D112" i="59"/>
  <c r="E112" i="59"/>
  <c r="F112" i="59"/>
  <c r="G112" i="59"/>
  <c r="D113" i="59"/>
  <c r="E113" i="59"/>
  <c r="F113" i="59"/>
  <c r="G113" i="59"/>
  <c r="D114" i="59"/>
  <c r="E114" i="59"/>
  <c r="F114" i="59"/>
  <c r="G114" i="59"/>
  <c r="D115" i="59"/>
  <c r="E115" i="59"/>
  <c r="F115" i="59"/>
  <c r="G115" i="59"/>
  <c r="D116" i="59"/>
  <c r="E116" i="59"/>
  <c r="F116" i="59"/>
  <c r="G116" i="59"/>
  <c r="D117" i="59"/>
  <c r="E117" i="59"/>
  <c r="F117" i="59"/>
  <c r="G117" i="59"/>
  <c r="D118" i="59"/>
  <c r="E118" i="59"/>
  <c r="F118" i="59"/>
  <c r="G118" i="59"/>
  <c r="D119" i="59"/>
  <c r="E119" i="59"/>
  <c r="F119" i="59"/>
  <c r="G119" i="59"/>
  <c r="D120" i="59"/>
  <c r="E120" i="59"/>
  <c r="F120" i="59"/>
  <c r="G120" i="59"/>
  <c r="D121" i="59"/>
  <c r="E121" i="59"/>
  <c r="F121" i="59"/>
  <c r="G121" i="59"/>
  <c r="D122" i="59"/>
  <c r="E122" i="59"/>
  <c r="F122" i="59"/>
  <c r="G122" i="59"/>
  <c r="D123" i="59"/>
  <c r="E123" i="59"/>
  <c r="F123" i="59"/>
  <c r="G123" i="59"/>
  <c r="D124" i="59"/>
  <c r="E124" i="59"/>
  <c r="F124" i="59"/>
  <c r="G124" i="59"/>
  <c r="D125" i="59"/>
  <c r="E125" i="59"/>
  <c r="F125" i="59"/>
  <c r="G125" i="59"/>
  <c r="D126" i="59"/>
  <c r="E126" i="59"/>
  <c r="F126" i="59"/>
  <c r="G126" i="59"/>
  <c r="D127" i="59"/>
  <c r="E127" i="59"/>
  <c r="F127" i="59"/>
  <c r="G127" i="59"/>
  <c r="D128" i="59"/>
  <c r="E128" i="59"/>
  <c r="F128" i="59"/>
  <c r="G128" i="59"/>
  <c r="D129" i="59"/>
  <c r="E129" i="59"/>
  <c r="F129" i="59"/>
  <c r="G129" i="59"/>
  <c r="D130" i="59"/>
  <c r="E130" i="59"/>
  <c r="F130" i="59"/>
  <c r="G130" i="59"/>
  <c r="D131" i="59"/>
  <c r="E131" i="59"/>
  <c r="F131" i="59"/>
  <c r="G131" i="59"/>
  <c r="D132" i="59"/>
  <c r="E132" i="59"/>
  <c r="F132" i="59"/>
  <c r="G132" i="59"/>
  <c r="D133" i="59"/>
  <c r="E133" i="59"/>
  <c r="F133" i="59"/>
  <c r="G133" i="59"/>
  <c r="D134" i="59"/>
  <c r="E134" i="59"/>
  <c r="F134" i="59"/>
  <c r="G134" i="59"/>
  <c r="D135" i="59"/>
  <c r="E135" i="59"/>
  <c r="F135" i="59"/>
  <c r="G135" i="59"/>
  <c r="D136" i="59"/>
  <c r="E136" i="59"/>
  <c r="F136" i="59"/>
  <c r="G136" i="59"/>
  <c r="D137" i="59"/>
  <c r="E137" i="59"/>
  <c r="F137" i="59"/>
  <c r="G137" i="59"/>
  <c r="D138" i="59"/>
  <c r="E138" i="59"/>
  <c r="F138" i="59"/>
  <c r="G138" i="59"/>
  <c r="D139" i="59"/>
  <c r="E139" i="59"/>
  <c r="F139" i="59"/>
  <c r="G139" i="59"/>
  <c r="D140" i="59"/>
  <c r="E140" i="59"/>
  <c r="F140" i="59"/>
  <c r="G140" i="59"/>
  <c r="D141" i="59"/>
  <c r="E141" i="59"/>
  <c r="F141" i="59"/>
  <c r="G141" i="59"/>
  <c r="D142" i="59"/>
  <c r="E142" i="59"/>
  <c r="F142" i="59"/>
  <c r="G142" i="59"/>
  <c r="D143" i="59"/>
  <c r="E143" i="59"/>
  <c r="F143" i="59"/>
  <c r="G143" i="59"/>
  <c r="D144" i="59"/>
  <c r="E144" i="59"/>
  <c r="F144" i="59"/>
  <c r="G144" i="59"/>
  <c r="D145" i="59"/>
  <c r="E145" i="59"/>
  <c r="F145" i="59"/>
  <c r="G145" i="59"/>
  <c r="D146" i="59"/>
  <c r="E146" i="59"/>
  <c r="F146" i="59"/>
  <c r="G146" i="59"/>
  <c r="D147" i="59"/>
  <c r="E147" i="59"/>
  <c r="F147" i="59"/>
  <c r="G147" i="59"/>
  <c r="D148" i="59"/>
  <c r="E148" i="59"/>
  <c r="F148" i="59"/>
  <c r="G148" i="59"/>
  <c r="D149" i="59"/>
  <c r="E149" i="59"/>
  <c r="F149" i="59"/>
  <c r="G149" i="59"/>
  <c r="D150" i="59"/>
  <c r="E150" i="59"/>
  <c r="F150" i="59"/>
  <c r="G150" i="59"/>
  <c r="D151" i="59"/>
  <c r="E151" i="59"/>
  <c r="F151" i="59"/>
  <c r="G151" i="59"/>
  <c r="D152" i="59"/>
  <c r="E152" i="59"/>
  <c r="F152" i="59"/>
  <c r="G152" i="59"/>
  <c r="D153" i="59"/>
  <c r="E153" i="59"/>
  <c r="F153" i="59"/>
  <c r="G153" i="59"/>
  <c r="D154" i="59"/>
  <c r="E154" i="59"/>
  <c r="F154" i="59"/>
  <c r="G154" i="59"/>
  <c r="D155" i="59"/>
  <c r="E155" i="59"/>
  <c r="F155" i="59"/>
  <c r="G155" i="59"/>
  <c r="D156" i="59"/>
  <c r="E156" i="59"/>
  <c r="F156" i="59"/>
  <c r="G156" i="59"/>
  <c r="D157" i="59"/>
  <c r="E157" i="59"/>
  <c r="F157" i="59"/>
  <c r="G157" i="59"/>
  <c r="D158" i="59"/>
  <c r="E158" i="59"/>
  <c r="F158" i="59"/>
  <c r="G158" i="59"/>
  <c r="D159" i="59"/>
  <c r="E159" i="59"/>
  <c r="F159" i="59"/>
  <c r="G159" i="59"/>
  <c r="D160" i="59"/>
  <c r="E160" i="59"/>
  <c r="F160" i="59"/>
  <c r="G160" i="59"/>
  <c r="D161" i="59"/>
  <c r="E161" i="59"/>
  <c r="F161" i="59"/>
  <c r="G161" i="59"/>
  <c r="D162" i="59"/>
  <c r="E162" i="59"/>
  <c r="F162" i="59"/>
  <c r="G162" i="59"/>
  <c r="D163" i="59"/>
  <c r="E163" i="59"/>
  <c r="F163" i="59"/>
  <c r="G163" i="59"/>
  <c r="D164" i="59"/>
  <c r="E164" i="59"/>
  <c r="F164" i="59"/>
  <c r="G164" i="59"/>
  <c r="D165" i="59"/>
  <c r="E165" i="59"/>
  <c r="F165" i="59"/>
  <c r="G165" i="59"/>
  <c r="D166" i="59"/>
  <c r="E166" i="59"/>
  <c r="F166" i="59"/>
  <c r="G166" i="59"/>
  <c r="D167" i="59"/>
  <c r="E167" i="59"/>
  <c r="F167" i="59"/>
  <c r="G167" i="59"/>
  <c r="D168" i="59"/>
  <c r="E168" i="59"/>
  <c r="F168" i="59"/>
  <c r="G168" i="59"/>
  <c r="D169" i="59"/>
  <c r="E169" i="59"/>
  <c r="F169" i="59"/>
  <c r="G169" i="59"/>
  <c r="D170" i="59"/>
  <c r="E170" i="59"/>
  <c r="F170" i="59"/>
  <c r="G170" i="59"/>
  <c r="D171" i="59"/>
  <c r="E171" i="59"/>
  <c r="F171" i="59"/>
  <c r="G171" i="59"/>
  <c r="D172" i="59"/>
  <c r="E172" i="59"/>
  <c r="F172" i="59"/>
  <c r="G172" i="59"/>
  <c r="D173" i="59"/>
  <c r="E173" i="59"/>
  <c r="F173" i="59"/>
  <c r="G173" i="59"/>
  <c r="D174" i="59"/>
  <c r="E174" i="59"/>
  <c r="F174" i="59"/>
  <c r="G174" i="59"/>
  <c r="D175" i="59"/>
  <c r="E175" i="59"/>
  <c r="F175" i="59"/>
  <c r="G175" i="59"/>
  <c r="D176" i="59"/>
  <c r="E176" i="59"/>
  <c r="F176" i="59"/>
  <c r="G176" i="59"/>
  <c r="D177" i="59"/>
  <c r="E177" i="59"/>
  <c r="F177" i="59"/>
  <c r="G177" i="59"/>
  <c r="D178" i="59"/>
  <c r="E178" i="59"/>
  <c r="F178" i="59"/>
  <c r="G178" i="59"/>
  <c r="D179" i="59"/>
  <c r="E179" i="59"/>
  <c r="F179" i="59"/>
  <c r="G179" i="59"/>
  <c r="D180" i="59"/>
  <c r="E180" i="59"/>
  <c r="F180" i="59"/>
  <c r="G180" i="59"/>
  <c r="D181" i="59"/>
  <c r="E181" i="59"/>
  <c r="F181" i="59"/>
  <c r="G181" i="59"/>
  <c r="D182" i="59"/>
  <c r="E182" i="59"/>
  <c r="F182" i="59"/>
  <c r="G182" i="59"/>
  <c r="D183" i="59"/>
  <c r="E183" i="59"/>
  <c r="F183" i="59"/>
  <c r="G183" i="59"/>
  <c r="D184" i="59"/>
  <c r="E184" i="59"/>
  <c r="F184" i="59"/>
  <c r="G184" i="59"/>
  <c r="D185" i="59"/>
  <c r="E185" i="59"/>
  <c r="F185" i="59"/>
  <c r="G185" i="59"/>
  <c r="D186" i="59"/>
  <c r="E186" i="59"/>
  <c r="F186" i="59"/>
  <c r="G186" i="59"/>
  <c r="D187" i="59"/>
  <c r="E187" i="59"/>
  <c r="F187" i="59"/>
  <c r="G187" i="59"/>
  <c r="D188" i="59"/>
  <c r="E188" i="59"/>
  <c r="F188" i="59"/>
  <c r="G188" i="59"/>
  <c r="D189" i="59"/>
  <c r="E189" i="59"/>
  <c r="F189" i="59"/>
  <c r="G189" i="59"/>
  <c r="D190" i="59"/>
  <c r="E190" i="59"/>
  <c r="F190" i="59"/>
  <c r="G190" i="59"/>
  <c r="D191" i="59"/>
  <c r="E191" i="59"/>
  <c r="F191" i="59"/>
  <c r="G191" i="59"/>
  <c r="D192" i="59"/>
  <c r="E192" i="59"/>
  <c r="F192" i="59"/>
  <c r="G192" i="59"/>
  <c r="D193" i="59"/>
  <c r="E193" i="59"/>
  <c r="F193" i="59"/>
  <c r="G193" i="59"/>
  <c r="D194" i="59"/>
  <c r="E194" i="59"/>
  <c r="F194" i="59"/>
  <c r="G194" i="59"/>
  <c r="D195" i="59"/>
  <c r="E195" i="59"/>
  <c r="F195" i="59"/>
  <c r="G195" i="59"/>
  <c r="D196" i="59"/>
  <c r="E196" i="59"/>
  <c r="F196" i="59"/>
  <c r="G196" i="59"/>
  <c r="D197" i="59"/>
  <c r="E197" i="59"/>
  <c r="F197" i="59"/>
  <c r="G197" i="59"/>
  <c r="D198" i="59"/>
  <c r="E198" i="59"/>
  <c r="F198" i="59"/>
  <c r="G198" i="59"/>
  <c r="D199" i="59"/>
  <c r="E199" i="59"/>
  <c r="F199" i="59"/>
  <c r="G199" i="59"/>
  <c r="D200" i="59"/>
  <c r="E200" i="59"/>
  <c r="F200" i="59"/>
  <c r="G200" i="59"/>
  <c r="D201" i="59"/>
  <c r="E201" i="59"/>
  <c r="F201" i="59"/>
  <c r="G201" i="59"/>
  <c r="D202" i="59"/>
  <c r="E202" i="59"/>
  <c r="F202" i="59"/>
  <c r="G202" i="59"/>
  <c r="D203" i="59"/>
  <c r="E203" i="59"/>
  <c r="F203" i="59"/>
  <c r="G203" i="59"/>
  <c r="D204" i="59"/>
  <c r="E204" i="59"/>
  <c r="F204" i="59"/>
  <c r="G204" i="59"/>
  <c r="D205" i="59"/>
  <c r="E205" i="59"/>
  <c r="F205" i="59"/>
  <c r="G205" i="59"/>
  <c r="D206" i="59"/>
  <c r="E206" i="59"/>
  <c r="F206" i="59"/>
  <c r="G206" i="59"/>
  <c r="D207" i="59"/>
  <c r="E207" i="59"/>
  <c r="F207" i="59"/>
  <c r="G207" i="59"/>
  <c r="D208" i="59"/>
  <c r="E208" i="59"/>
  <c r="F208" i="59"/>
  <c r="G208" i="59"/>
  <c r="D209" i="59"/>
  <c r="E209" i="59"/>
  <c r="F209" i="59"/>
  <c r="G209" i="59"/>
  <c r="D210" i="59"/>
  <c r="E210" i="59"/>
  <c r="F210" i="59"/>
  <c r="G210" i="59"/>
  <c r="D211" i="59"/>
  <c r="E211" i="59"/>
  <c r="F211" i="59"/>
  <c r="G211" i="59"/>
  <c r="D212" i="59"/>
  <c r="E212" i="59"/>
  <c r="F212" i="59"/>
  <c r="G212" i="59"/>
  <c r="D213" i="59"/>
  <c r="E213" i="59"/>
  <c r="F213" i="59"/>
  <c r="G213" i="59"/>
  <c r="D214" i="59"/>
  <c r="E214" i="59"/>
  <c r="F214" i="59"/>
  <c r="G214" i="59"/>
  <c r="D215" i="59"/>
  <c r="E215" i="59"/>
  <c r="F215" i="59"/>
  <c r="G215" i="59"/>
  <c r="D216" i="59"/>
  <c r="E216" i="59"/>
  <c r="F216" i="59"/>
  <c r="G216" i="59"/>
  <c r="D217" i="59"/>
  <c r="E217" i="59"/>
  <c r="F217" i="59"/>
  <c r="G217" i="59"/>
  <c r="D218" i="59"/>
  <c r="E218" i="59"/>
  <c r="F218" i="59"/>
  <c r="G218" i="59"/>
  <c r="D219" i="59"/>
  <c r="E219" i="59"/>
  <c r="F219" i="59"/>
  <c r="G219" i="59"/>
  <c r="D220" i="59"/>
  <c r="E220" i="59"/>
  <c r="F220" i="59"/>
  <c r="G220" i="59"/>
  <c r="D221" i="59"/>
  <c r="E221" i="59"/>
  <c r="F221" i="59"/>
  <c r="G221" i="59"/>
  <c r="D222" i="59"/>
  <c r="E222" i="59"/>
  <c r="F222" i="59"/>
  <c r="G222" i="59"/>
  <c r="D223" i="59"/>
  <c r="E223" i="59"/>
  <c r="F223" i="59"/>
  <c r="G223" i="59"/>
  <c r="D224" i="59"/>
  <c r="E224" i="59"/>
  <c r="F224" i="59"/>
  <c r="G224" i="59"/>
  <c r="D225" i="59"/>
  <c r="E225" i="59"/>
  <c r="F225" i="59"/>
  <c r="G225" i="59"/>
  <c r="D226" i="59"/>
  <c r="E226" i="59"/>
  <c r="F226" i="59"/>
  <c r="G226" i="59"/>
  <c r="D227" i="59"/>
  <c r="E227" i="59"/>
  <c r="F227" i="59"/>
  <c r="G227" i="59"/>
  <c r="D228" i="59"/>
  <c r="E228" i="59"/>
  <c r="F228" i="59"/>
  <c r="G228" i="59"/>
  <c r="D229" i="59"/>
  <c r="E229" i="59"/>
  <c r="F229" i="59"/>
  <c r="G229" i="59"/>
  <c r="D230" i="59"/>
  <c r="E230" i="59"/>
  <c r="F230" i="59"/>
  <c r="G230" i="59"/>
  <c r="D231" i="59"/>
  <c r="E231" i="59"/>
  <c r="F231" i="59"/>
  <c r="G231" i="59"/>
  <c r="D232" i="59"/>
  <c r="E232" i="59"/>
  <c r="F232" i="59"/>
  <c r="G232" i="59"/>
  <c r="D233" i="59"/>
  <c r="E233" i="59"/>
  <c r="F233" i="59"/>
  <c r="G233" i="59"/>
  <c r="D234" i="59"/>
  <c r="E234" i="59"/>
  <c r="F234" i="59"/>
  <c r="G234" i="59"/>
  <c r="D235" i="59"/>
  <c r="E235" i="59"/>
  <c r="F235" i="59"/>
  <c r="G235" i="59"/>
  <c r="D236" i="59"/>
  <c r="E236" i="59"/>
  <c r="F236" i="59"/>
  <c r="G236" i="59"/>
  <c r="D237" i="59"/>
  <c r="E237" i="59"/>
  <c r="F237" i="59"/>
  <c r="G237" i="59"/>
  <c r="D238" i="59"/>
  <c r="E238" i="59"/>
  <c r="F238" i="59"/>
  <c r="G238" i="59"/>
  <c r="D239" i="59"/>
  <c r="E239" i="59"/>
  <c r="F239" i="59"/>
  <c r="G239" i="59"/>
  <c r="D240" i="59"/>
  <c r="E240" i="59"/>
  <c r="F240" i="59"/>
  <c r="G240" i="59"/>
  <c r="D241" i="59"/>
  <c r="E241" i="59"/>
  <c r="F241" i="59"/>
  <c r="G241" i="59"/>
  <c r="D242" i="59"/>
  <c r="E242" i="59"/>
  <c r="F242" i="59"/>
  <c r="G242" i="59"/>
  <c r="D243" i="59"/>
  <c r="E243" i="59"/>
  <c r="F243" i="59"/>
  <c r="G243" i="59"/>
  <c r="D244" i="59"/>
  <c r="E244" i="59"/>
  <c r="F244" i="59"/>
  <c r="G244" i="59"/>
  <c r="D245" i="59"/>
  <c r="E245" i="59"/>
  <c r="F245" i="59"/>
  <c r="G245" i="59"/>
  <c r="D246" i="59"/>
  <c r="E246" i="59"/>
  <c r="F246" i="59"/>
  <c r="G246" i="59"/>
  <c r="D247" i="59"/>
  <c r="E247" i="59"/>
  <c r="F247" i="59"/>
  <c r="G247" i="59"/>
  <c r="D248" i="59"/>
  <c r="E248" i="59"/>
  <c r="F248" i="59"/>
  <c r="G248" i="59"/>
  <c r="D249" i="59"/>
  <c r="E249" i="59"/>
  <c r="F249" i="59"/>
  <c r="G249" i="59"/>
  <c r="D250" i="59"/>
  <c r="E250" i="59"/>
  <c r="F250" i="59"/>
  <c r="G250" i="59"/>
  <c r="D251" i="59"/>
  <c r="E251" i="59"/>
  <c r="F251" i="59"/>
  <c r="G251" i="59"/>
  <c r="D252" i="59"/>
  <c r="E252" i="59"/>
  <c r="F252" i="59"/>
  <c r="G252" i="59"/>
  <c r="D253" i="59"/>
  <c r="E253" i="59"/>
  <c r="F253" i="59"/>
  <c r="G253" i="59"/>
  <c r="D254" i="59"/>
  <c r="E254" i="59"/>
  <c r="F254" i="59"/>
  <c r="G254" i="59"/>
  <c r="D255" i="59"/>
  <c r="E255" i="59"/>
  <c r="F255" i="59"/>
  <c r="G255" i="59"/>
  <c r="D256" i="59"/>
  <c r="E256" i="59"/>
  <c r="F256" i="59"/>
  <c r="G256" i="59"/>
  <c r="D257" i="59"/>
  <c r="E257" i="59"/>
  <c r="F257" i="59"/>
  <c r="G257" i="59"/>
  <c r="D258" i="59"/>
  <c r="E258" i="59"/>
  <c r="F258" i="59"/>
  <c r="G258" i="59"/>
  <c r="D259" i="59"/>
  <c r="E259" i="59"/>
  <c r="F259" i="59"/>
  <c r="G259" i="59"/>
  <c r="D260" i="59"/>
  <c r="E260" i="59"/>
  <c r="F260" i="59"/>
  <c r="G260" i="59"/>
  <c r="D261" i="59"/>
  <c r="E261" i="59"/>
  <c r="F261" i="59"/>
  <c r="G261" i="59"/>
  <c r="D262" i="59"/>
  <c r="E262" i="59"/>
  <c r="F262" i="59"/>
  <c r="G262" i="59"/>
  <c r="D263" i="59"/>
  <c r="E263" i="59"/>
  <c r="F263" i="59"/>
  <c r="G263" i="59"/>
  <c r="D264" i="59"/>
  <c r="E264" i="59"/>
  <c r="F264" i="59"/>
  <c r="G264" i="59"/>
  <c r="D265" i="59"/>
  <c r="E265" i="59"/>
  <c r="F265" i="59"/>
  <c r="G265" i="59"/>
  <c r="D266" i="59"/>
  <c r="E266" i="59"/>
  <c r="F266" i="59"/>
  <c r="G266" i="59"/>
  <c r="D267" i="59"/>
  <c r="E267" i="59"/>
  <c r="F267" i="59"/>
  <c r="G267" i="59"/>
  <c r="D268" i="59"/>
  <c r="E268" i="59"/>
  <c r="F268" i="59"/>
  <c r="G268" i="59"/>
  <c r="D269" i="59"/>
  <c r="E269" i="59"/>
  <c r="F269" i="59"/>
  <c r="G269" i="59"/>
  <c r="D270" i="59"/>
  <c r="E270" i="59"/>
  <c r="F270" i="59"/>
  <c r="G270" i="59"/>
  <c r="D271" i="59"/>
  <c r="E271" i="59"/>
  <c r="F271" i="59"/>
  <c r="G271" i="59"/>
  <c r="D272" i="59"/>
  <c r="E272" i="59"/>
  <c r="F272" i="59"/>
  <c r="G272" i="59"/>
  <c r="D273" i="59"/>
  <c r="E273" i="59"/>
  <c r="F273" i="59"/>
  <c r="G273" i="59"/>
  <c r="D274" i="59"/>
  <c r="E274" i="59"/>
  <c r="F274" i="59"/>
  <c r="G274" i="59"/>
  <c r="D275" i="59"/>
  <c r="E275" i="59"/>
  <c r="F275" i="59"/>
  <c r="G275" i="59"/>
  <c r="D276" i="59"/>
  <c r="E276" i="59"/>
  <c r="F276" i="59"/>
  <c r="G276" i="59"/>
  <c r="D277" i="59"/>
  <c r="E277" i="59"/>
  <c r="F277" i="59"/>
  <c r="G277" i="59"/>
  <c r="D278" i="59"/>
  <c r="E278" i="59"/>
  <c r="F278" i="59"/>
  <c r="G278" i="59"/>
  <c r="D279" i="59"/>
  <c r="E279" i="59"/>
  <c r="F279" i="59"/>
  <c r="G279" i="59"/>
  <c r="D280" i="59"/>
  <c r="E280" i="59"/>
  <c r="F280" i="59"/>
  <c r="G280" i="59"/>
  <c r="G5" i="59"/>
  <c r="F5" i="59"/>
  <c r="E5" i="59"/>
  <c r="D5" i="59"/>
  <c r="B12" i="63"/>
  <c r="C12" i="63"/>
  <c r="D12" i="63"/>
  <c r="E12" i="63"/>
  <c r="B13" i="63"/>
  <c r="C13" i="63"/>
  <c r="D13" i="63"/>
  <c r="E13" i="63"/>
  <c r="B14" i="63"/>
  <c r="C14" i="63"/>
  <c r="D14" i="63"/>
  <c r="E14" i="63"/>
  <c r="B15" i="63"/>
  <c r="C15" i="63"/>
  <c r="D15" i="63"/>
  <c r="E15" i="63"/>
  <c r="B16" i="63"/>
  <c r="C16" i="63"/>
  <c r="D16" i="63"/>
  <c r="E16" i="63"/>
  <c r="B17" i="63"/>
  <c r="C17" i="63"/>
  <c r="D17" i="63"/>
  <c r="E17" i="63"/>
  <c r="B18" i="63"/>
  <c r="C18" i="63"/>
  <c r="D18" i="63"/>
  <c r="E18" i="63"/>
  <c r="B19" i="63"/>
  <c r="C19" i="63"/>
  <c r="D19" i="63"/>
  <c r="E19" i="63"/>
  <c r="B20" i="63"/>
  <c r="C20" i="63"/>
  <c r="D20" i="63"/>
  <c r="E20" i="63"/>
  <c r="B21" i="63"/>
  <c r="C21" i="63"/>
  <c r="D21" i="63"/>
  <c r="E21" i="63"/>
  <c r="B22" i="63"/>
  <c r="C22" i="63"/>
  <c r="D22" i="63"/>
  <c r="E22" i="63"/>
  <c r="B23" i="63"/>
  <c r="C23" i="63"/>
  <c r="D23" i="63"/>
  <c r="E23" i="63"/>
  <c r="B24" i="63"/>
  <c r="C24" i="63"/>
  <c r="D24" i="63"/>
  <c r="E24" i="63"/>
  <c r="B25" i="63"/>
  <c r="C25" i="63"/>
  <c r="D25" i="63"/>
  <c r="E25" i="63"/>
  <c r="B26" i="63"/>
  <c r="C26" i="63"/>
  <c r="D26" i="63"/>
  <c r="E26" i="63"/>
  <c r="B27" i="63"/>
  <c r="C27" i="63"/>
  <c r="D27" i="63"/>
  <c r="E27" i="63"/>
  <c r="B28" i="63"/>
  <c r="C28" i="63"/>
  <c r="D28" i="63"/>
  <c r="E28" i="63"/>
  <c r="B29" i="63"/>
  <c r="C29" i="63"/>
  <c r="D29" i="63"/>
  <c r="E29" i="63"/>
  <c r="B30" i="63"/>
  <c r="C30" i="63"/>
  <c r="D30" i="63"/>
  <c r="E30" i="63"/>
  <c r="B31" i="63"/>
  <c r="C31" i="63"/>
  <c r="D31" i="63"/>
  <c r="E31" i="63"/>
  <c r="B32" i="63"/>
  <c r="C32" i="63"/>
  <c r="D32" i="63"/>
  <c r="E32" i="63"/>
  <c r="B33" i="63"/>
  <c r="C33" i="63"/>
  <c r="D33" i="63"/>
  <c r="E33" i="63"/>
  <c r="B34" i="63"/>
  <c r="C34" i="63"/>
  <c r="D34" i="63"/>
  <c r="E34" i="63"/>
  <c r="B35" i="63"/>
  <c r="C35" i="63"/>
  <c r="D35" i="63"/>
  <c r="E35" i="63"/>
  <c r="B36" i="63"/>
  <c r="C36" i="63"/>
  <c r="D36" i="63"/>
  <c r="E36" i="63"/>
  <c r="B37" i="63"/>
  <c r="C37" i="63"/>
  <c r="D37" i="63"/>
  <c r="E37" i="63"/>
  <c r="B38" i="63"/>
  <c r="C38" i="63"/>
  <c r="D38" i="63"/>
  <c r="E38" i="63"/>
  <c r="B39" i="63"/>
  <c r="C39" i="63"/>
  <c r="D39" i="63"/>
  <c r="E39" i="63"/>
  <c r="B40" i="63"/>
  <c r="C40" i="63"/>
  <c r="D40" i="63"/>
  <c r="E40" i="63"/>
  <c r="B41" i="63"/>
  <c r="C41" i="63"/>
  <c r="D41" i="63"/>
  <c r="E41" i="63"/>
  <c r="B42" i="63"/>
  <c r="C42" i="63"/>
  <c r="D42" i="63"/>
  <c r="E42" i="63"/>
  <c r="B43" i="63"/>
  <c r="C43" i="63"/>
  <c r="D43" i="63"/>
  <c r="E43" i="63"/>
  <c r="B44" i="63"/>
  <c r="C44" i="63"/>
  <c r="D44" i="63"/>
  <c r="E44" i="63"/>
  <c r="B45" i="63"/>
  <c r="C45" i="63"/>
  <c r="D45" i="63"/>
  <c r="E45" i="63"/>
  <c r="B46" i="63"/>
  <c r="C46" i="63"/>
  <c r="D46" i="63"/>
  <c r="E46" i="63"/>
  <c r="B47" i="63"/>
  <c r="C47" i="63"/>
  <c r="D47" i="63"/>
  <c r="E47" i="63"/>
  <c r="B48" i="63"/>
  <c r="C48" i="63"/>
  <c r="D48" i="63"/>
  <c r="E48" i="63"/>
  <c r="B49" i="63"/>
  <c r="C49" i="63"/>
  <c r="D49" i="63"/>
  <c r="E49" i="63"/>
  <c r="B50" i="63"/>
  <c r="C50" i="63"/>
  <c r="D50" i="63"/>
  <c r="E50" i="63"/>
  <c r="B51" i="63"/>
  <c r="C51" i="63"/>
  <c r="D51" i="63"/>
  <c r="E51" i="63"/>
  <c r="B52" i="63"/>
  <c r="C52" i="63"/>
  <c r="D52" i="63"/>
  <c r="E52" i="63"/>
  <c r="B53" i="63"/>
  <c r="C53" i="63"/>
  <c r="D53" i="63"/>
  <c r="E53" i="63"/>
  <c r="B54" i="63"/>
  <c r="C54" i="63"/>
  <c r="D54" i="63"/>
  <c r="E54" i="63"/>
  <c r="B55" i="63"/>
  <c r="C55" i="63"/>
  <c r="D55" i="63"/>
  <c r="E55" i="63"/>
  <c r="B56" i="63"/>
  <c r="C56" i="63"/>
  <c r="D56" i="63"/>
  <c r="E56" i="63"/>
  <c r="B57" i="63"/>
  <c r="C57" i="63"/>
  <c r="D57" i="63"/>
  <c r="E57" i="63"/>
  <c r="B58" i="63"/>
  <c r="C58" i="63"/>
  <c r="D58" i="63"/>
  <c r="E58" i="63"/>
  <c r="B59" i="63"/>
  <c r="C59" i="63"/>
  <c r="D59" i="63"/>
  <c r="E59" i="63"/>
  <c r="B60" i="63"/>
  <c r="C60" i="63"/>
  <c r="D60" i="63"/>
  <c r="E60" i="63"/>
  <c r="B61" i="63"/>
  <c r="C61" i="63"/>
  <c r="D61" i="63"/>
  <c r="E61" i="63"/>
  <c r="B62" i="63"/>
  <c r="C62" i="63"/>
  <c r="D62" i="63"/>
  <c r="E62" i="63"/>
  <c r="B63" i="63"/>
  <c r="C63" i="63"/>
  <c r="D63" i="63"/>
  <c r="E63" i="63"/>
  <c r="B64" i="63"/>
  <c r="C64" i="63"/>
  <c r="D64" i="63"/>
  <c r="E64" i="63"/>
  <c r="B65" i="63"/>
  <c r="C65" i="63"/>
  <c r="D65" i="63"/>
  <c r="E65" i="63"/>
  <c r="B66" i="63"/>
  <c r="C66" i="63"/>
  <c r="D66" i="63"/>
  <c r="E66" i="63"/>
  <c r="B67" i="63"/>
  <c r="C67" i="63"/>
  <c r="D67" i="63"/>
  <c r="E67" i="63"/>
  <c r="B68" i="63"/>
  <c r="C68" i="63"/>
  <c r="D68" i="63"/>
  <c r="E68" i="63"/>
  <c r="B69" i="63"/>
  <c r="C69" i="63"/>
  <c r="D69" i="63"/>
  <c r="E69" i="63"/>
  <c r="B70" i="63"/>
  <c r="C70" i="63"/>
  <c r="D70" i="63"/>
  <c r="E70" i="63"/>
  <c r="B71" i="63"/>
  <c r="C71" i="63"/>
  <c r="D71" i="63"/>
  <c r="E71" i="63"/>
  <c r="B72" i="63"/>
  <c r="C72" i="63"/>
  <c r="D72" i="63"/>
  <c r="E72" i="63"/>
  <c r="B73" i="63"/>
  <c r="C73" i="63"/>
  <c r="D73" i="63"/>
  <c r="E73" i="63"/>
  <c r="B74" i="63"/>
  <c r="C74" i="63"/>
  <c r="D74" i="63"/>
  <c r="E74" i="63"/>
  <c r="B75" i="63"/>
  <c r="C75" i="63"/>
  <c r="D75" i="63"/>
  <c r="E75" i="63"/>
  <c r="B76" i="63"/>
  <c r="C76" i="63"/>
  <c r="D76" i="63"/>
  <c r="E76" i="63"/>
  <c r="B77" i="63"/>
  <c r="C77" i="63"/>
  <c r="D77" i="63"/>
  <c r="E77" i="63"/>
  <c r="B78" i="63"/>
  <c r="C78" i="63"/>
  <c r="D78" i="63"/>
  <c r="E78" i="63"/>
  <c r="B79" i="63"/>
  <c r="C79" i="63"/>
  <c r="D79" i="63"/>
  <c r="E79" i="63"/>
  <c r="B80" i="63"/>
  <c r="C80" i="63"/>
  <c r="D80" i="63"/>
  <c r="E80" i="63"/>
  <c r="B81" i="63"/>
  <c r="C81" i="63"/>
  <c r="D81" i="63"/>
  <c r="E81" i="63"/>
  <c r="B82" i="63"/>
  <c r="C82" i="63"/>
  <c r="D82" i="63"/>
  <c r="E82" i="63"/>
  <c r="B83" i="63"/>
  <c r="C83" i="63"/>
  <c r="D83" i="63"/>
  <c r="E83" i="63"/>
  <c r="B84" i="63"/>
  <c r="C84" i="63"/>
  <c r="D84" i="63"/>
  <c r="E84" i="63"/>
  <c r="B85" i="63"/>
  <c r="C85" i="63"/>
  <c r="D85" i="63"/>
  <c r="E85" i="63"/>
  <c r="B86" i="63"/>
  <c r="C86" i="63"/>
  <c r="D86" i="63"/>
  <c r="E86" i="63"/>
  <c r="B87" i="63"/>
  <c r="C87" i="63"/>
  <c r="D87" i="63"/>
  <c r="E87" i="63"/>
  <c r="B88" i="63"/>
  <c r="C88" i="63"/>
  <c r="D88" i="63"/>
  <c r="E88" i="63"/>
  <c r="B89" i="63"/>
  <c r="C89" i="63"/>
  <c r="D89" i="63"/>
  <c r="E89" i="63"/>
  <c r="B90" i="63"/>
  <c r="C90" i="63"/>
  <c r="D90" i="63"/>
  <c r="E90" i="63"/>
  <c r="B91" i="63"/>
  <c r="C91" i="63"/>
  <c r="D91" i="63"/>
  <c r="E91" i="63"/>
  <c r="B92" i="63"/>
  <c r="C92" i="63"/>
  <c r="D92" i="63"/>
  <c r="E92" i="63"/>
  <c r="B93" i="63"/>
  <c r="C93" i="63"/>
  <c r="D93" i="63"/>
  <c r="E93" i="63"/>
  <c r="B94" i="63"/>
  <c r="C94" i="63"/>
  <c r="D94" i="63"/>
  <c r="E94" i="63"/>
  <c r="B95" i="63"/>
  <c r="C95" i="63"/>
  <c r="D95" i="63"/>
  <c r="E95" i="63"/>
  <c r="B96" i="63"/>
  <c r="C96" i="63"/>
  <c r="D96" i="63"/>
  <c r="E96" i="63"/>
  <c r="B97" i="63"/>
  <c r="C97" i="63"/>
  <c r="D97" i="63"/>
  <c r="E97" i="63"/>
  <c r="B98" i="63"/>
  <c r="C98" i="63"/>
  <c r="D98" i="63"/>
  <c r="E98" i="63"/>
  <c r="B99" i="63"/>
  <c r="C99" i="63"/>
  <c r="D99" i="63"/>
  <c r="E99" i="63"/>
  <c r="B100" i="63"/>
  <c r="C100" i="63"/>
  <c r="D100" i="63"/>
  <c r="E100" i="63"/>
  <c r="B101" i="63"/>
  <c r="C101" i="63"/>
  <c r="D101" i="63"/>
  <c r="E101" i="63"/>
  <c r="B102" i="63"/>
  <c r="C102" i="63"/>
  <c r="D102" i="63"/>
  <c r="E102" i="63"/>
  <c r="B103" i="63"/>
  <c r="C103" i="63"/>
  <c r="D103" i="63"/>
  <c r="E103" i="63"/>
  <c r="B104" i="63"/>
  <c r="C104" i="63"/>
  <c r="D104" i="63"/>
  <c r="E104" i="63"/>
  <c r="B105" i="63"/>
  <c r="C105" i="63"/>
  <c r="D105" i="63"/>
  <c r="E105" i="63"/>
  <c r="B106" i="63"/>
  <c r="C106" i="63"/>
  <c r="D106" i="63"/>
  <c r="E106" i="63"/>
  <c r="B107" i="63"/>
  <c r="C107" i="63"/>
  <c r="D107" i="63"/>
  <c r="E107" i="63"/>
  <c r="B108" i="63"/>
  <c r="C108" i="63"/>
  <c r="D108" i="63"/>
  <c r="E108" i="63"/>
  <c r="B109" i="63"/>
  <c r="C109" i="63"/>
  <c r="D109" i="63"/>
  <c r="E109" i="63"/>
  <c r="B110" i="63"/>
  <c r="C110" i="63"/>
  <c r="D110" i="63"/>
  <c r="E110" i="63"/>
  <c r="B111" i="63"/>
  <c r="C111" i="63"/>
  <c r="D111" i="63"/>
  <c r="E111" i="63"/>
  <c r="B112" i="63"/>
  <c r="C112" i="63"/>
  <c r="D112" i="63"/>
  <c r="E112" i="63"/>
  <c r="B113" i="63"/>
  <c r="C113" i="63"/>
  <c r="D113" i="63"/>
  <c r="E113" i="63"/>
  <c r="B114" i="63"/>
  <c r="C114" i="63"/>
  <c r="D114" i="63"/>
  <c r="E114" i="63"/>
  <c r="B115" i="63"/>
  <c r="C115" i="63"/>
  <c r="D115" i="63"/>
  <c r="E115" i="63"/>
  <c r="B116" i="63"/>
  <c r="C116" i="63"/>
  <c r="D116" i="63"/>
  <c r="E116" i="63"/>
  <c r="B117" i="63"/>
  <c r="C117" i="63"/>
  <c r="D117" i="63"/>
  <c r="E117" i="63"/>
  <c r="B118" i="63"/>
  <c r="C118" i="63"/>
  <c r="D118" i="63"/>
  <c r="E118" i="63"/>
  <c r="B119" i="63"/>
  <c r="C119" i="63"/>
  <c r="D119" i="63"/>
  <c r="E119" i="63"/>
  <c r="B120" i="63"/>
  <c r="C120" i="63"/>
  <c r="D120" i="63"/>
  <c r="E120" i="63"/>
  <c r="B121" i="63"/>
  <c r="C121" i="63"/>
  <c r="D121" i="63"/>
  <c r="E121" i="63"/>
  <c r="B122" i="63"/>
  <c r="C122" i="63"/>
  <c r="D122" i="63"/>
  <c r="E122" i="63"/>
  <c r="B123" i="63"/>
  <c r="C123" i="63"/>
  <c r="D123" i="63"/>
  <c r="E123" i="63"/>
  <c r="B124" i="63"/>
  <c r="C124" i="63"/>
  <c r="D124" i="63"/>
  <c r="E124" i="63"/>
  <c r="B125" i="63"/>
  <c r="C125" i="63"/>
  <c r="D125" i="63"/>
  <c r="E125" i="63"/>
  <c r="B126" i="63"/>
  <c r="C126" i="63"/>
  <c r="D126" i="63"/>
  <c r="E126" i="63"/>
  <c r="B127" i="63"/>
  <c r="C127" i="63"/>
  <c r="D127" i="63"/>
  <c r="E127" i="63"/>
  <c r="B128" i="63"/>
  <c r="C128" i="63"/>
  <c r="D128" i="63"/>
  <c r="E128" i="63"/>
  <c r="B129" i="63"/>
  <c r="C129" i="63"/>
  <c r="D129" i="63"/>
  <c r="E129" i="63"/>
  <c r="B130" i="63"/>
  <c r="C130" i="63"/>
  <c r="D130" i="63"/>
  <c r="E130" i="63"/>
  <c r="B131" i="63"/>
  <c r="C131" i="63"/>
  <c r="D131" i="63"/>
  <c r="E131" i="63"/>
  <c r="B132" i="63"/>
  <c r="C132" i="63"/>
  <c r="D132" i="63"/>
  <c r="E132" i="63"/>
  <c r="B133" i="63"/>
  <c r="C133" i="63"/>
  <c r="D133" i="63"/>
  <c r="E133" i="63"/>
  <c r="B134" i="63"/>
  <c r="C134" i="63"/>
  <c r="D134" i="63"/>
  <c r="E134" i="63"/>
  <c r="B135" i="63"/>
  <c r="C135" i="63"/>
  <c r="D135" i="63"/>
  <c r="E135" i="63"/>
  <c r="B136" i="63"/>
  <c r="C136" i="63"/>
  <c r="D136" i="63"/>
  <c r="E136" i="63"/>
  <c r="B137" i="63"/>
  <c r="C137" i="63"/>
  <c r="D137" i="63"/>
  <c r="E137" i="63"/>
  <c r="B138" i="63"/>
  <c r="C138" i="63"/>
  <c r="D138" i="63"/>
  <c r="E138" i="63"/>
  <c r="B139" i="63"/>
  <c r="C139" i="63"/>
  <c r="D139" i="63"/>
  <c r="E139" i="63"/>
  <c r="B140" i="63"/>
  <c r="C140" i="63"/>
  <c r="D140" i="63"/>
  <c r="E140" i="63"/>
  <c r="B141" i="63"/>
  <c r="C141" i="63"/>
  <c r="D141" i="63"/>
  <c r="E141" i="63"/>
  <c r="B142" i="63"/>
  <c r="C142" i="63"/>
  <c r="D142" i="63"/>
  <c r="E142" i="63"/>
  <c r="B143" i="63"/>
  <c r="C143" i="63"/>
  <c r="D143" i="63"/>
  <c r="E143" i="63"/>
  <c r="B144" i="63"/>
  <c r="C144" i="63"/>
  <c r="D144" i="63"/>
  <c r="E144" i="63"/>
  <c r="B145" i="63"/>
  <c r="C145" i="63"/>
  <c r="D145" i="63"/>
  <c r="E145" i="63"/>
  <c r="B146" i="63"/>
  <c r="C146" i="63"/>
  <c r="D146" i="63"/>
  <c r="E146" i="63"/>
  <c r="B147" i="63"/>
  <c r="C147" i="63"/>
  <c r="D147" i="63"/>
  <c r="E147" i="63"/>
  <c r="B148" i="63"/>
  <c r="C148" i="63"/>
  <c r="D148" i="63"/>
  <c r="E148" i="63"/>
  <c r="B149" i="63"/>
  <c r="C149" i="63"/>
  <c r="D149" i="63"/>
  <c r="E149" i="63"/>
  <c r="B150" i="63"/>
  <c r="C150" i="63"/>
  <c r="D150" i="63"/>
  <c r="E150" i="63"/>
  <c r="B151" i="63"/>
  <c r="C151" i="63"/>
  <c r="D151" i="63"/>
  <c r="E151" i="63"/>
  <c r="B152" i="63"/>
  <c r="C152" i="63"/>
  <c r="D152" i="63"/>
  <c r="E152" i="63"/>
  <c r="B153" i="63"/>
  <c r="C153" i="63"/>
  <c r="D153" i="63"/>
  <c r="E153" i="63"/>
  <c r="B154" i="63"/>
  <c r="C154" i="63"/>
  <c r="D154" i="63"/>
  <c r="E154" i="63"/>
  <c r="B155" i="63"/>
  <c r="C155" i="63"/>
  <c r="D155" i="63"/>
  <c r="E155" i="63"/>
  <c r="B156" i="63"/>
  <c r="C156" i="63"/>
  <c r="D156" i="63"/>
  <c r="E156" i="63"/>
  <c r="B157" i="63"/>
  <c r="C157" i="63"/>
  <c r="D157" i="63"/>
  <c r="E157" i="63"/>
  <c r="B158" i="63"/>
  <c r="C158" i="63"/>
  <c r="D158" i="63"/>
  <c r="E158" i="63"/>
  <c r="B159" i="63"/>
  <c r="C159" i="63"/>
  <c r="D159" i="63"/>
  <c r="E159" i="63"/>
  <c r="B160" i="63"/>
  <c r="C160" i="63"/>
  <c r="D160" i="63"/>
  <c r="E160" i="63"/>
  <c r="B161" i="63"/>
  <c r="C161" i="63"/>
  <c r="D161" i="63"/>
  <c r="E161" i="63"/>
  <c r="B162" i="63"/>
  <c r="C162" i="63"/>
  <c r="D162" i="63"/>
  <c r="E162" i="63"/>
  <c r="B163" i="63"/>
  <c r="C163" i="63"/>
  <c r="D163" i="63"/>
  <c r="E163" i="63"/>
  <c r="B164" i="63"/>
  <c r="C164" i="63"/>
  <c r="D164" i="63"/>
  <c r="E164" i="63"/>
  <c r="B165" i="63"/>
  <c r="C165" i="63"/>
  <c r="D165" i="63"/>
  <c r="E165" i="63"/>
  <c r="B166" i="63"/>
  <c r="C166" i="63"/>
  <c r="D166" i="63"/>
  <c r="E166" i="63"/>
  <c r="B167" i="63"/>
  <c r="C167" i="63"/>
  <c r="D167" i="63"/>
  <c r="E167" i="63"/>
  <c r="B168" i="63"/>
  <c r="C168" i="63"/>
  <c r="D168" i="63"/>
  <c r="E168" i="63"/>
  <c r="B169" i="63"/>
  <c r="C169" i="63"/>
  <c r="D169" i="63"/>
  <c r="E169" i="63"/>
  <c r="B170" i="63"/>
  <c r="C170" i="63"/>
  <c r="D170" i="63"/>
  <c r="E170" i="63"/>
  <c r="B171" i="63"/>
  <c r="C171" i="63"/>
  <c r="D171" i="63"/>
  <c r="E171" i="63"/>
  <c r="B172" i="63"/>
  <c r="C172" i="63"/>
  <c r="D172" i="63"/>
  <c r="E172" i="63"/>
  <c r="B173" i="63"/>
  <c r="C173" i="63"/>
  <c r="D173" i="63"/>
  <c r="E173" i="63"/>
  <c r="B174" i="63"/>
  <c r="C174" i="63"/>
  <c r="D174" i="63"/>
  <c r="E174" i="63"/>
  <c r="B175" i="63"/>
  <c r="C175" i="63"/>
  <c r="D175" i="63"/>
  <c r="E175" i="63"/>
  <c r="B176" i="63"/>
  <c r="C176" i="63"/>
  <c r="D176" i="63"/>
  <c r="E176" i="63"/>
  <c r="B177" i="63"/>
  <c r="C177" i="63"/>
  <c r="D177" i="63"/>
  <c r="E177" i="63"/>
  <c r="B178" i="63"/>
  <c r="C178" i="63"/>
  <c r="D178" i="63"/>
  <c r="E178" i="63"/>
  <c r="B179" i="63"/>
  <c r="C179" i="63"/>
  <c r="D179" i="63"/>
  <c r="E179" i="63"/>
  <c r="B180" i="63"/>
  <c r="C180" i="63"/>
  <c r="D180" i="63"/>
  <c r="E180" i="63"/>
  <c r="B181" i="63"/>
  <c r="C181" i="63"/>
  <c r="D181" i="63"/>
  <c r="E181" i="63"/>
  <c r="B182" i="63"/>
  <c r="C182" i="63"/>
  <c r="D182" i="63"/>
  <c r="E182" i="63"/>
  <c r="B183" i="63"/>
  <c r="C183" i="63"/>
  <c r="D183" i="63"/>
  <c r="E183" i="63"/>
  <c r="B184" i="63"/>
  <c r="C184" i="63"/>
  <c r="D184" i="63"/>
  <c r="E184" i="63"/>
  <c r="B185" i="63"/>
  <c r="C185" i="63"/>
  <c r="D185" i="63"/>
  <c r="E185" i="63"/>
  <c r="B186" i="63"/>
  <c r="C186" i="63"/>
  <c r="D186" i="63"/>
  <c r="E186" i="63"/>
  <c r="B187" i="63"/>
  <c r="C187" i="63"/>
  <c r="D187" i="63"/>
  <c r="E187" i="63"/>
  <c r="B188" i="63"/>
  <c r="C188" i="63"/>
  <c r="D188" i="63"/>
  <c r="E188" i="63"/>
  <c r="B189" i="63"/>
  <c r="C189" i="63"/>
  <c r="D189" i="63"/>
  <c r="E189" i="63"/>
  <c r="B190" i="63"/>
  <c r="C190" i="63"/>
  <c r="D190" i="63"/>
  <c r="E190" i="63"/>
  <c r="B191" i="63"/>
  <c r="C191" i="63"/>
  <c r="D191" i="63"/>
  <c r="E191" i="63"/>
  <c r="B192" i="63"/>
  <c r="C192" i="63"/>
  <c r="D192" i="63"/>
  <c r="E192" i="63"/>
  <c r="B193" i="63"/>
  <c r="C193" i="63"/>
  <c r="D193" i="63"/>
  <c r="E193" i="63"/>
  <c r="B194" i="63"/>
  <c r="C194" i="63"/>
  <c r="D194" i="63"/>
  <c r="E194" i="63"/>
  <c r="B195" i="63"/>
  <c r="C195" i="63"/>
  <c r="D195" i="63"/>
  <c r="E195" i="63"/>
  <c r="B196" i="63"/>
  <c r="C196" i="63"/>
  <c r="D196" i="63"/>
  <c r="E196" i="63"/>
  <c r="B197" i="63"/>
  <c r="C197" i="63"/>
  <c r="D197" i="63"/>
  <c r="E197" i="63"/>
  <c r="B198" i="63"/>
  <c r="C198" i="63"/>
  <c r="D198" i="63"/>
  <c r="E198" i="63"/>
  <c r="B199" i="63"/>
  <c r="C199" i="63"/>
  <c r="D199" i="63"/>
  <c r="E199" i="63"/>
  <c r="B200" i="63"/>
  <c r="C200" i="63"/>
  <c r="D200" i="63"/>
  <c r="E200" i="63"/>
  <c r="B201" i="63"/>
  <c r="C201" i="63"/>
  <c r="D201" i="63"/>
  <c r="E201" i="63"/>
  <c r="B202" i="63"/>
  <c r="C202" i="63"/>
  <c r="D202" i="63"/>
  <c r="E202" i="63"/>
  <c r="B203" i="63"/>
  <c r="C203" i="63"/>
  <c r="D203" i="63"/>
  <c r="E203" i="63"/>
  <c r="B204" i="63"/>
  <c r="C204" i="63"/>
  <c r="D204" i="63"/>
  <c r="E204" i="63"/>
  <c r="B205" i="63"/>
  <c r="C205" i="63"/>
  <c r="D205" i="63"/>
  <c r="E205" i="63"/>
  <c r="B206" i="63"/>
  <c r="C206" i="63"/>
  <c r="D206" i="63"/>
  <c r="E206" i="63"/>
  <c r="B207" i="63"/>
  <c r="C207" i="63"/>
  <c r="D207" i="63"/>
  <c r="E207" i="63"/>
  <c r="B208" i="63"/>
  <c r="C208" i="63"/>
  <c r="D208" i="63"/>
  <c r="E208" i="63"/>
  <c r="B209" i="63"/>
  <c r="C209" i="63"/>
  <c r="D209" i="63"/>
  <c r="E209" i="63"/>
  <c r="B210" i="63"/>
  <c r="C210" i="63"/>
  <c r="D210" i="63"/>
  <c r="E210" i="63"/>
  <c r="B211" i="63"/>
  <c r="C211" i="63"/>
  <c r="D211" i="63"/>
  <c r="E211" i="63"/>
  <c r="B212" i="63"/>
  <c r="C212" i="63"/>
  <c r="D212" i="63"/>
  <c r="E212" i="63"/>
  <c r="B213" i="63"/>
  <c r="C213" i="63"/>
  <c r="D213" i="63"/>
  <c r="E213" i="63"/>
  <c r="B214" i="63"/>
  <c r="C214" i="63"/>
  <c r="D214" i="63"/>
  <c r="E214" i="63"/>
  <c r="B215" i="63"/>
  <c r="C215" i="63"/>
  <c r="D215" i="63"/>
  <c r="E215" i="63"/>
  <c r="B216" i="63"/>
  <c r="C216" i="63"/>
  <c r="D216" i="63"/>
  <c r="E216" i="63"/>
  <c r="B217" i="63"/>
  <c r="C217" i="63"/>
  <c r="D217" i="63"/>
  <c r="E217" i="63"/>
  <c r="B218" i="63"/>
  <c r="C218" i="63"/>
  <c r="D218" i="63"/>
  <c r="E218" i="63"/>
  <c r="B219" i="63"/>
  <c r="C219" i="63"/>
  <c r="D219" i="63"/>
  <c r="E219" i="63"/>
  <c r="B220" i="63"/>
  <c r="C220" i="63"/>
  <c r="D220" i="63"/>
  <c r="E220" i="63"/>
  <c r="B221" i="63"/>
  <c r="C221" i="63"/>
  <c r="D221" i="63"/>
  <c r="E221" i="63"/>
  <c r="B222" i="63"/>
  <c r="C222" i="63"/>
  <c r="D222" i="63"/>
  <c r="E222" i="63"/>
  <c r="B223" i="63"/>
  <c r="C223" i="63"/>
  <c r="D223" i="63"/>
  <c r="E223" i="63"/>
  <c r="B224" i="63"/>
  <c r="C224" i="63"/>
  <c r="D224" i="63"/>
  <c r="E224" i="63"/>
  <c r="B225" i="63"/>
  <c r="C225" i="63"/>
  <c r="D225" i="63"/>
  <c r="E225" i="63"/>
  <c r="B226" i="63"/>
  <c r="C226" i="63"/>
  <c r="D226" i="63"/>
  <c r="E226" i="63"/>
  <c r="B227" i="63"/>
  <c r="C227" i="63"/>
  <c r="D227" i="63"/>
  <c r="E227" i="63"/>
  <c r="B228" i="63"/>
  <c r="C228" i="63"/>
  <c r="D228" i="63"/>
  <c r="E228" i="63"/>
  <c r="B229" i="63"/>
  <c r="C229" i="63"/>
  <c r="D229" i="63"/>
  <c r="E229" i="63"/>
  <c r="B230" i="63"/>
  <c r="C230" i="63"/>
  <c r="D230" i="63"/>
  <c r="E230" i="63"/>
  <c r="B231" i="63"/>
  <c r="C231" i="63"/>
  <c r="D231" i="63"/>
  <c r="E231" i="63"/>
  <c r="B232" i="63"/>
  <c r="C232" i="63"/>
  <c r="D232" i="63"/>
  <c r="E232" i="63"/>
  <c r="B233" i="63"/>
  <c r="C233" i="63"/>
  <c r="D233" i="63"/>
  <c r="E233" i="63"/>
  <c r="B234" i="63"/>
  <c r="C234" i="63"/>
  <c r="D234" i="63"/>
  <c r="E234" i="63"/>
  <c r="B235" i="63"/>
  <c r="C235" i="63"/>
  <c r="D235" i="63"/>
  <c r="E235" i="63"/>
  <c r="B236" i="63"/>
  <c r="C236" i="63"/>
  <c r="D236" i="63"/>
  <c r="E236" i="63"/>
  <c r="B237" i="63"/>
  <c r="C237" i="63"/>
  <c r="D237" i="63"/>
  <c r="E237" i="63"/>
  <c r="B238" i="63"/>
  <c r="C238" i="63"/>
  <c r="D238" i="63"/>
  <c r="E238" i="63"/>
  <c r="B239" i="63"/>
  <c r="C239" i="63"/>
  <c r="D239" i="63"/>
  <c r="E239" i="63"/>
  <c r="B240" i="63"/>
  <c r="C240" i="63"/>
  <c r="D240" i="63"/>
  <c r="E240" i="63"/>
  <c r="B241" i="63"/>
  <c r="C241" i="63"/>
  <c r="D241" i="63"/>
  <c r="E241" i="63"/>
  <c r="B242" i="63"/>
  <c r="C242" i="63"/>
  <c r="D242" i="63"/>
  <c r="E242" i="63"/>
  <c r="B243" i="63"/>
  <c r="C243" i="63"/>
  <c r="D243" i="63"/>
  <c r="E243" i="63"/>
  <c r="B244" i="63"/>
  <c r="C244" i="63"/>
  <c r="D244" i="63"/>
  <c r="E244" i="63"/>
  <c r="B245" i="63"/>
  <c r="C245" i="63"/>
  <c r="D245" i="63"/>
  <c r="E245" i="63"/>
  <c r="B246" i="63"/>
  <c r="C246" i="63"/>
  <c r="D246" i="63"/>
  <c r="E246" i="63"/>
  <c r="B247" i="63"/>
  <c r="C247" i="63"/>
  <c r="D247" i="63"/>
  <c r="E247" i="63"/>
  <c r="B248" i="63"/>
  <c r="C248" i="63"/>
  <c r="D248" i="63"/>
  <c r="E248" i="63"/>
  <c r="B249" i="63"/>
  <c r="C249" i="63"/>
  <c r="D249" i="63"/>
  <c r="E249" i="63"/>
  <c r="B250" i="63"/>
  <c r="C250" i="63"/>
  <c r="D250" i="63"/>
  <c r="E250" i="63"/>
  <c r="B251" i="63"/>
  <c r="C251" i="63"/>
  <c r="D251" i="63"/>
  <c r="E251" i="63"/>
  <c r="B252" i="63"/>
  <c r="C252" i="63"/>
  <c r="D252" i="63"/>
  <c r="E252" i="63"/>
  <c r="B253" i="63"/>
  <c r="C253" i="63"/>
  <c r="D253" i="63"/>
  <c r="E253" i="63"/>
  <c r="B254" i="63"/>
  <c r="C254" i="63"/>
  <c r="D254" i="63"/>
  <c r="E254" i="63"/>
  <c r="B255" i="63"/>
  <c r="C255" i="63"/>
  <c r="D255" i="63"/>
  <c r="E255" i="63"/>
  <c r="B256" i="63"/>
  <c r="C256" i="63"/>
  <c r="D256" i="63"/>
  <c r="E256" i="63"/>
  <c r="B257" i="63"/>
  <c r="C257" i="63"/>
  <c r="D257" i="63"/>
  <c r="E257" i="63"/>
  <c r="B258" i="63"/>
  <c r="C258" i="63"/>
  <c r="D258" i="63"/>
  <c r="E258" i="63"/>
  <c r="B259" i="63"/>
  <c r="C259" i="63"/>
  <c r="D259" i="63"/>
  <c r="E259" i="63"/>
  <c r="B260" i="63"/>
  <c r="C260" i="63"/>
  <c r="D260" i="63"/>
  <c r="E260" i="63"/>
  <c r="B261" i="63"/>
  <c r="C261" i="63"/>
  <c r="D261" i="63"/>
  <c r="E261" i="63"/>
  <c r="B262" i="63"/>
  <c r="C262" i="63"/>
  <c r="D262" i="63"/>
  <c r="E262" i="63"/>
  <c r="B263" i="63"/>
  <c r="C263" i="63"/>
  <c r="D263" i="63"/>
  <c r="E263" i="63"/>
  <c r="B264" i="63"/>
  <c r="C264" i="63"/>
  <c r="D264" i="63"/>
  <c r="E264" i="63"/>
  <c r="B265" i="63"/>
  <c r="C265" i="63"/>
  <c r="D265" i="63"/>
  <c r="E265" i="63"/>
  <c r="B266" i="63"/>
  <c r="C266" i="63"/>
  <c r="D266" i="63"/>
  <c r="E266" i="63"/>
  <c r="B267" i="63"/>
  <c r="C267" i="63"/>
  <c r="D267" i="63"/>
  <c r="E267" i="63"/>
  <c r="B268" i="63"/>
  <c r="C268" i="63"/>
  <c r="D268" i="63"/>
  <c r="E268" i="63"/>
  <c r="B269" i="63"/>
  <c r="C269" i="63"/>
  <c r="D269" i="63"/>
  <c r="E269" i="63"/>
  <c r="B270" i="63"/>
  <c r="C270" i="63"/>
  <c r="D270" i="63"/>
  <c r="E270" i="63"/>
  <c r="B271" i="63"/>
  <c r="C271" i="63"/>
  <c r="D271" i="63"/>
  <c r="E271" i="63"/>
  <c r="B272" i="63"/>
  <c r="C272" i="63"/>
  <c r="D272" i="63"/>
  <c r="E272" i="63"/>
  <c r="B273" i="63"/>
  <c r="C273" i="63"/>
  <c r="D273" i="63"/>
  <c r="E273" i="63"/>
  <c r="B274" i="63"/>
  <c r="C274" i="63"/>
  <c r="D274" i="63"/>
  <c r="E274" i="63"/>
  <c r="B275" i="63"/>
  <c r="C275" i="63"/>
  <c r="D275" i="63"/>
  <c r="E275" i="63"/>
  <c r="B276" i="63"/>
  <c r="C276" i="63"/>
  <c r="D276" i="63"/>
  <c r="E276" i="63"/>
  <c r="B277" i="63"/>
  <c r="C277" i="63"/>
  <c r="D277" i="63"/>
  <c r="E277" i="63"/>
  <c r="B278" i="63"/>
  <c r="C278" i="63"/>
  <c r="D278" i="63"/>
  <c r="E278" i="63"/>
  <c r="B279" i="63"/>
  <c r="C279" i="63"/>
  <c r="D279" i="63"/>
  <c r="E279" i="63"/>
  <c r="B280" i="63"/>
  <c r="C280" i="63"/>
  <c r="D280" i="63"/>
  <c r="E280" i="63"/>
  <c r="B281" i="63"/>
  <c r="C281" i="63"/>
  <c r="D281" i="63"/>
  <c r="E281" i="63"/>
  <c r="B282" i="63"/>
  <c r="C282" i="63"/>
  <c r="D282" i="63"/>
  <c r="E282" i="63"/>
  <c r="B283" i="63"/>
  <c r="C283" i="63"/>
  <c r="D283" i="63"/>
  <c r="E283" i="63"/>
  <c r="B284" i="63"/>
  <c r="C284" i="63"/>
  <c r="D284" i="63"/>
  <c r="E284" i="63"/>
  <c r="B285" i="63"/>
  <c r="C285" i="63"/>
  <c r="D285" i="63"/>
  <c r="E285" i="63"/>
  <c r="B286" i="63"/>
  <c r="C286" i="63"/>
  <c r="D286" i="63"/>
  <c r="E286" i="63"/>
  <c r="B287" i="63"/>
  <c r="C287" i="63"/>
  <c r="D287" i="63"/>
  <c r="E287" i="63"/>
  <c r="B288" i="63"/>
  <c r="C288" i="63"/>
  <c r="D288" i="63"/>
  <c r="E288" i="63"/>
  <c r="B289" i="63"/>
  <c r="C289" i="63"/>
  <c r="D289" i="63"/>
  <c r="E289" i="63"/>
  <c r="B290" i="63"/>
  <c r="C290" i="63"/>
  <c r="D290" i="63"/>
  <c r="E290" i="63"/>
  <c r="B291" i="63"/>
  <c r="C291" i="63"/>
  <c r="D291" i="63"/>
  <c r="E291" i="63"/>
  <c r="B292" i="63"/>
  <c r="C292" i="63"/>
  <c r="D292" i="63"/>
  <c r="E292" i="63"/>
  <c r="B293" i="63"/>
  <c r="C293" i="63"/>
  <c r="D293" i="63"/>
  <c r="E293" i="63"/>
  <c r="B294" i="63"/>
  <c r="C294" i="63"/>
  <c r="D294" i="63"/>
  <c r="E294" i="63"/>
  <c r="B295" i="63"/>
  <c r="C295" i="63"/>
  <c r="D295" i="63"/>
  <c r="E295" i="63"/>
  <c r="B296" i="63"/>
  <c r="C296" i="63"/>
  <c r="D296" i="63"/>
  <c r="E296" i="63"/>
  <c r="B297" i="63"/>
  <c r="C297" i="63"/>
  <c r="D297" i="63"/>
  <c r="E297" i="63"/>
  <c r="B298" i="63"/>
  <c r="C298" i="63"/>
  <c r="D298" i="63"/>
  <c r="E298" i="63"/>
  <c r="B299" i="63"/>
  <c r="C299" i="63"/>
  <c r="D299" i="63"/>
  <c r="E299" i="63"/>
  <c r="B300" i="63"/>
  <c r="C300" i="63"/>
  <c r="D300" i="63"/>
  <c r="E300" i="63"/>
  <c r="B301" i="63"/>
  <c r="C301" i="63"/>
  <c r="D301" i="63"/>
  <c r="E301" i="63"/>
  <c r="B302" i="63"/>
  <c r="C302" i="63"/>
  <c r="D302" i="63"/>
  <c r="E302" i="63"/>
  <c r="B303" i="63"/>
  <c r="C303" i="63"/>
  <c r="D303" i="63"/>
  <c r="E303" i="63"/>
  <c r="B304" i="63"/>
  <c r="C304" i="63"/>
  <c r="D304" i="63"/>
  <c r="E304" i="63"/>
  <c r="B305" i="63"/>
  <c r="C305" i="63"/>
  <c r="D305" i="63"/>
  <c r="E305" i="63"/>
  <c r="B306" i="63"/>
  <c r="C306" i="63"/>
  <c r="D306" i="63"/>
  <c r="E306" i="63"/>
  <c r="B307" i="63"/>
  <c r="C307" i="63"/>
  <c r="D307" i="63"/>
  <c r="E307" i="63"/>
  <c r="B308" i="63"/>
  <c r="C308" i="63"/>
  <c r="D308" i="63"/>
  <c r="E308" i="63"/>
  <c r="B309" i="63"/>
  <c r="C309" i="63"/>
  <c r="D309" i="63"/>
  <c r="E309" i="63"/>
  <c r="B310" i="63"/>
  <c r="C310" i="63"/>
  <c r="D310" i="63"/>
  <c r="E310" i="63"/>
  <c r="B311" i="63"/>
  <c r="C311" i="63"/>
  <c r="D311" i="63"/>
  <c r="E311" i="63"/>
  <c r="B312" i="63"/>
  <c r="C312" i="63"/>
  <c r="D312" i="63"/>
  <c r="E312" i="63"/>
  <c r="B313" i="63"/>
  <c r="C313" i="63"/>
  <c r="D313" i="63"/>
  <c r="E313" i="63"/>
  <c r="B314" i="63"/>
  <c r="C314" i="63"/>
  <c r="D314" i="63"/>
  <c r="E314" i="63"/>
  <c r="B315" i="63"/>
  <c r="C315" i="63"/>
  <c r="D315" i="63"/>
  <c r="E315" i="63"/>
  <c r="B316" i="63"/>
  <c r="C316" i="63"/>
  <c r="D316" i="63"/>
  <c r="E316" i="63"/>
  <c r="B317" i="63"/>
  <c r="C317" i="63"/>
  <c r="D317" i="63"/>
  <c r="E317" i="63"/>
  <c r="B318" i="63"/>
  <c r="C318" i="63"/>
  <c r="D318" i="63"/>
  <c r="E318" i="63"/>
  <c r="B319" i="63"/>
  <c r="C319" i="63"/>
  <c r="D319" i="63"/>
  <c r="E319" i="63"/>
  <c r="B320" i="63"/>
  <c r="C320" i="63"/>
  <c r="D320" i="63"/>
  <c r="E320" i="63"/>
  <c r="B321" i="63"/>
  <c r="C321" i="63"/>
  <c r="D321" i="63"/>
  <c r="E321" i="63"/>
  <c r="B322" i="63"/>
  <c r="C322" i="63"/>
  <c r="D322" i="63"/>
  <c r="E322" i="63"/>
  <c r="B323" i="63"/>
  <c r="C323" i="63"/>
  <c r="D323" i="63"/>
  <c r="E323" i="63"/>
  <c r="B324" i="63"/>
  <c r="C324" i="63"/>
  <c r="D324" i="63"/>
  <c r="E324" i="63"/>
  <c r="B325" i="63"/>
  <c r="C325" i="63"/>
  <c r="D325" i="63"/>
  <c r="E325" i="63"/>
  <c r="B326" i="63"/>
  <c r="C326" i="63"/>
  <c r="D326" i="63"/>
  <c r="E326" i="63"/>
  <c r="B327" i="63"/>
  <c r="C327" i="63"/>
  <c r="D327" i="63"/>
  <c r="E327" i="63"/>
  <c r="B328" i="63"/>
  <c r="C328" i="63"/>
  <c r="D328" i="63"/>
  <c r="E328" i="63"/>
  <c r="B329" i="63"/>
  <c r="C329" i="63"/>
  <c r="D329" i="63"/>
  <c r="E329" i="63"/>
  <c r="B330" i="63"/>
  <c r="C330" i="63"/>
  <c r="D330" i="63"/>
  <c r="E330" i="63"/>
  <c r="B331" i="63"/>
  <c r="C331" i="63"/>
  <c r="D331" i="63"/>
  <c r="E331" i="63"/>
  <c r="B332" i="63"/>
  <c r="C332" i="63"/>
  <c r="D332" i="63"/>
  <c r="E332" i="63"/>
  <c r="B333" i="63"/>
  <c r="C333" i="63"/>
  <c r="D333" i="63"/>
  <c r="E333" i="63"/>
  <c r="B334" i="63"/>
  <c r="C334" i="63"/>
  <c r="D334" i="63"/>
  <c r="E334" i="63"/>
  <c r="B335" i="63"/>
  <c r="C335" i="63"/>
  <c r="D335" i="63"/>
  <c r="E335" i="63"/>
  <c r="B336" i="63"/>
  <c r="C336" i="63"/>
  <c r="D336" i="63"/>
  <c r="E336" i="63"/>
  <c r="B337" i="63"/>
  <c r="C337" i="63"/>
  <c r="D337" i="63"/>
  <c r="E337" i="63"/>
  <c r="B338" i="63"/>
  <c r="C338" i="63"/>
  <c r="D338" i="63"/>
  <c r="E338" i="63"/>
  <c r="B339" i="63"/>
  <c r="C339" i="63"/>
  <c r="D339" i="63"/>
  <c r="E339" i="63"/>
  <c r="B340" i="63"/>
  <c r="C340" i="63"/>
  <c r="D340" i="63"/>
  <c r="E340" i="63"/>
  <c r="B341" i="63"/>
  <c r="C341" i="63"/>
  <c r="D341" i="63"/>
  <c r="E341" i="63"/>
  <c r="B342" i="63"/>
  <c r="C342" i="63"/>
  <c r="D342" i="63"/>
  <c r="E342" i="63"/>
  <c r="B343" i="63"/>
  <c r="C343" i="63"/>
  <c r="D343" i="63"/>
  <c r="E343" i="63"/>
  <c r="B344" i="63"/>
  <c r="C344" i="63"/>
  <c r="D344" i="63"/>
  <c r="E344" i="63"/>
  <c r="B345" i="63"/>
  <c r="C345" i="63"/>
  <c r="D345" i="63"/>
  <c r="E345" i="63"/>
  <c r="B346" i="63"/>
  <c r="C346" i="63"/>
  <c r="D346" i="63"/>
  <c r="E346" i="63"/>
  <c r="B347" i="63"/>
  <c r="C347" i="63"/>
  <c r="D347" i="63"/>
  <c r="E347" i="63"/>
  <c r="B348" i="63"/>
  <c r="C348" i="63"/>
  <c r="D348" i="63"/>
  <c r="E348" i="63"/>
  <c r="B349" i="63"/>
  <c r="C349" i="63"/>
  <c r="D349" i="63"/>
  <c r="E349" i="63"/>
  <c r="B350" i="63"/>
  <c r="C350" i="63"/>
  <c r="D350" i="63"/>
  <c r="E350" i="63"/>
  <c r="B351" i="63"/>
  <c r="C351" i="63"/>
  <c r="D351" i="63"/>
  <c r="E351" i="63"/>
  <c r="B352" i="63"/>
  <c r="C352" i="63"/>
  <c r="D352" i="63"/>
  <c r="E352" i="63"/>
  <c r="B353" i="63"/>
  <c r="C353" i="63"/>
  <c r="D353" i="63"/>
  <c r="E353" i="63"/>
  <c r="B354" i="63"/>
  <c r="C354" i="63"/>
  <c r="D354" i="63"/>
  <c r="E354" i="63"/>
  <c r="B355" i="63"/>
  <c r="C355" i="63"/>
  <c r="D355" i="63"/>
  <c r="E355" i="63"/>
  <c r="B356" i="63"/>
  <c r="C356" i="63"/>
  <c r="D356" i="63"/>
  <c r="E356" i="63"/>
  <c r="B357" i="63"/>
  <c r="C357" i="63"/>
  <c r="D357" i="63"/>
  <c r="E357" i="63"/>
  <c r="B358" i="63"/>
  <c r="C358" i="63"/>
  <c r="D358" i="63"/>
  <c r="E358" i="63"/>
  <c r="B359" i="63"/>
  <c r="C359" i="63"/>
  <c r="D359" i="63"/>
  <c r="E359" i="63"/>
  <c r="B360" i="63"/>
  <c r="C360" i="63"/>
  <c r="D360" i="63"/>
  <c r="E360" i="63"/>
  <c r="B361" i="63"/>
  <c r="C361" i="63"/>
  <c r="D361" i="63"/>
  <c r="E361" i="63"/>
  <c r="B362" i="63"/>
  <c r="C362" i="63"/>
  <c r="D362" i="63"/>
  <c r="E362" i="63"/>
  <c r="B363" i="63"/>
  <c r="C363" i="63"/>
  <c r="D363" i="63"/>
  <c r="E363" i="63"/>
  <c r="B364" i="63"/>
  <c r="C364" i="63"/>
  <c r="D364" i="63"/>
  <c r="E364" i="63"/>
  <c r="B365" i="63"/>
  <c r="C365" i="63"/>
  <c r="D365" i="63"/>
  <c r="E365" i="63"/>
  <c r="B366" i="63"/>
  <c r="C366" i="63"/>
  <c r="D366" i="63"/>
  <c r="E366" i="63"/>
  <c r="B367" i="63"/>
  <c r="C367" i="63"/>
  <c r="D367" i="63"/>
  <c r="E367" i="63"/>
  <c r="B368" i="63"/>
  <c r="C368" i="63"/>
  <c r="D368" i="63"/>
  <c r="E368" i="63"/>
  <c r="B369" i="63"/>
  <c r="C369" i="63"/>
  <c r="D369" i="63"/>
  <c r="E369" i="63"/>
  <c r="B370" i="63"/>
  <c r="C370" i="63"/>
  <c r="D370" i="63"/>
  <c r="E370" i="63"/>
  <c r="B371" i="63"/>
  <c r="C371" i="63"/>
  <c r="D371" i="63"/>
  <c r="E371" i="63"/>
  <c r="B372" i="63"/>
  <c r="C372" i="63"/>
  <c r="D372" i="63"/>
  <c r="E372" i="63"/>
  <c r="B373" i="63"/>
  <c r="C373" i="63"/>
  <c r="D373" i="63"/>
  <c r="E373" i="63"/>
  <c r="B374" i="63"/>
  <c r="C374" i="63"/>
  <c r="D374" i="63"/>
  <c r="E374" i="63"/>
  <c r="B375" i="63"/>
  <c r="C375" i="63"/>
  <c r="D375" i="63"/>
  <c r="E375" i="63"/>
  <c r="B376" i="63"/>
  <c r="C376" i="63"/>
  <c r="D376" i="63"/>
  <c r="E376" i="63"/>
  <c r="B377" i="63"/>
  <c r="C377" i="63"/>
  <c r="D377" i="63"/>
  <c r="E377" i="63"/>
  <c r="B378" i="63"/>
  <c r="C378" i="63"/>
  <c r="D378" i="63"/>
  <c r="E378" i="63"/>
  <c r="B379" i="63"/>
  <c r="C379" i="63"/>
  <c r="D379" i="63"/>
  <c r="E379" i="63"/>
  <c r="B380" i="63"/>
  <c r="C380" i="63"/>
  <c r="D380" i="63"/>
  <c r="E380" i="63"/>
  <c r="B381" i="63"/>
  <c r="C381" i="63"/>
  <c r="D381" i="63"/>
  <c r="E381" i="63"/>
  <c r="B382" i="63"/>
  <c r="C382" i="63"/>
  <c r="D382" i="63"/>
  <c r="E382" i="63"/>
  <c r="B383" i="63"/>
  <c r="C383" i="63"/>
  <c r="D383" i="63"/>
  <c r="E383" i="63"/>
  <c r="B384" i="63"/>
  <c r="C384" i="63"/>
  <c r="D384" i="63"/>
  <c r="E384" i="63"/>
  <c r="B385" i="63"/>
  <c r="C385" i="63"/>
  <c r="D385" i="63"/>
  <c r="E385" i="63"/>
  <c r="B386" i="63"/>
  <c r="C386" i="63"/>
  <c r="D386" i="63"/>
  <c r="E386" i="63"/>
  <c r="B387" i="63"/>
  <c r="C387" i="63"/>
  <c r="D387" i="63"/>
  <c r="E387" i="63"/>
  <c r="B388" i="63"/>
  <c r="C388" i="63"/>
  <c r="D388" i="63"/>
  <c r="E388" i="63"/>
  <c r="B389" i="63"/>
  <c r="C389" i="63"/>
  <c r="D389" i="63"/>
  <c r="E389" i="63"/>
  <c r="B390" i="63"/>
  <c r="C390" i="63"/>
  <c r="D390" i="63"/>
  <c r="E390" i="63"/>
  <c r="B391" i="63"/>
  <c r="C391" i="63"/>
  <c r="D391" i="63"/>
  <c r="E391" i="63"/>
  <c r="B392" i="63"/>
  <c r="C392" i="63"/>
  <c r="D392" i="63"/>
  <c r="E392" i="63"/>
  <c r="B393" i="63"/>
  <c r="C393" i="63"/>
  <c r="D393" i="63"/>
  <c r="E393" i="63"/>
  <c r="B394" i="63"/>
  <c r="C394" i="63"/>
  <c r="D394" i="63"/>
  <c r="E394" i="63"/>
  <c r="B395" i="63"/>
  <c r="C395" i="63"/>
  <c r="D395" i="63"/>
  <c r="E395" i="63"/>
  <c r="B396" i="63"/>
  <c r="C396" i="63"/>
  <c r="D396" i="63"/>
  <c r="E396" i="63"/>
  <c r="B397" i="63"/>
  <c r="C397" i="63"/>
  <c r="D397" i="63"/>
  <c r="E397" i="63"/>
  <c r="B398" i="63"/>
  <c r="C398" i="63"/>
  <c r="D398" i="63"/>
  <c r="E398" i="63"/>
  <c r="B399" i="63"/>
  <c r="C399" i="63"/>
  <c r="D399" i="63"/>
  <c r="E399" i="63"/>
  <c r="B400" i="63"/>
  <c r="C400" i="63"/>
  <c r="D400" i="63"/>
  <c r="E400" i="63"/>
  <c r="B401" i="63"/>
  <c r="C401" i="63"/>
  <c r="D401" i="63"/>
  <c r="E401" i="63"/>
  <c r="B402" i="63"/>
  <c r="C402" i="63"/>
  <c r="D402" i="63"/>
  <c r="E402" i="63"/>
  <c r="B403" i="63"/>
  <c r="C403" i="63"/>
  <c r="D403" i="63"/>
  <c r="E403" i="63"/>
  <c r="B404" i="63"/>
  <c r="C404" i="63"/>
  <c r="D404" i="63"/>
  <c r="E404" i="63"/>
  <c r="B405" i="63"/>
  <c r="C405" i="63"/>
  <c r="D405" i="63"/>
  <c r="E405" i="63"/>
  <c r="B406" i="63"/>
  <c r="C406" i="63"/>
  <c r="D406" i="63"/>
  <c r="E406" i="63"/>
  <c r="B407" i="63"/>
  <c r="C407" i="63"/>
  <c r="D407" i="63"/>
  <c r="E407" i="63"/>
  <c r="B408" i="63"/>
  <c r="C408" i="63"/>
  <c r="D408" i="63"/>
  <c r="E408" i="63"/>
  <c r="B409" i="63"/>
  <c r="C409" i="63"/>
  <c r="D409" i="63"/>
  <c r="E409" i="63"/>
  <c r="B410" i="63"/>
  <c r="C410" i="63"/>
  <c r="D410" i="63"/>
  <c r="E410" i="63"/>
  <c r="B411" i="63"/>
  <c r="C411" i="63"/>
  <c r="D411" i="63"/>
  <c r="E411" i="63"/>
  <c r="B412" i="63"/>
  <c r="C412" i="63"/>
  <c r="D412" i="63"/>
  <c r="E412" i="63"/>
  <c r="B413" i="63"/>
  <c r="C413" i="63"/>
  <c r="D413" i="63"/>
  <c r="E413" i="63"/>
  <c r="B414" i="63"/>
  <c r="C414" i="63"/>
  <c r="D414" i="63"/>
  <c r="E414" i="63"/>
  <c r="B415" i="63"/>
  <c r="C415" i="63"/>
  <c r="D415" i="63"/>
  <c r="E415" i="63"/>
  <c r="B416" i="63"/>
  <c r="C416" i="63"/>
  <c r="D416" i="63"/>
  <c r="E416" i="63"/>
  <c r="B417" i="63"/>
  <c r="C417" i="63"/>
  <c r="D417" i="63"/>
  <c r="E417" i="63"/>
  <c r="B418" i="63"/>
  <c r="C418" i="63"/>
  <c r="D418" i="63"/>
  <c r="E418" i="63"/>
  <c r="B419" i="63"/>
  <c r="C419" i="63"/>
  <c r="D419" i="63"/>
  <c r="E419" i="63"/>
  <c r="B420" i="63"/>
  <c r="C420" i="63"/>
  <c r="D420" i="63"/>
  <c r="E420" i="63"/>
  <c r="B421" i="63"/>
  <c r="C421" i="63"/>
  <c r="D421" i="63"/>
  <c r="E421" i="63"/>
  <c r="B422" i="63"/>
  <c r="C422" i="63"/>
  <c r="D422" i="63"/>
  <c r="E422" i="63"/>
  <c r="B423" i="63"/>
  <c r="C423" i="63"/>
  <c r="D423" i="63"/>
  <c r="E423" i="63"/>
  <c r="B424" i="63"/>
  <c r="C424" i="63"/>
  <c r="D424" i="63"/>
  <c r="E424" i="63"/>
  <c r="B425" i="63"/>
  <c r="C425" i="63"/>
  <c r="D425" i="63"/>
  <c r="E425" i="63"/>
  <c r="B426" i="63"/>
  <c r="C426" i="63"/>
  <c r="D426" i="63"/>
  <c r="E426" i="63"/>
  <c r="B427" i="63"/>
  <c r="C427" i="63"/>
  <c r="D427" i="63"/>
  <c r="E427" i="63"/>
  <c r="B428" i="63"/>
  <c r="C428" i="63"/>
  <c r="D428" i="63"/>
  <c r="E428" i="63"/>
  <c r="B429" i="63"/>
  <c r="C429" i="63"/>
  <c r="D429" i="63"/>
  <c r="E429" i="63"/>
  <c r="B430" i="63"/>
  <c r="C430" i="63"/>
  <c r="D430" i="63"/>
  <c r="E430" i="63"/>
  <c r="B431" i="63"/>
  <c r="C431" i="63"/>
  <c r="D431" i="63"/>
  <c r="E431" i="63"/>
  <c r="B432" i="63"/>
  <c r="C432" i="63"/>
  <c r="D432" i="63"/>
  <c r="E432" i="63"/>
  <c r="B433" i="63"/>
  <c r="C433" i="63"/>
  <c r="D433" i="63"/>
  <c r="E433" i="63"/>
  <c r="B434" i="63"/>
  <c r="C434" i="63"/>
  <c r="D434" i="63"/>
  <c r="E434" i="63"/>
  <c r="B435" i="63"/>
  <c r="C435" i="63"/>
  <c r="D435" i="63"/>
  <c r="E435" i="63"/>
  <c r="B436" i="63"/>
  <c r="C436" i="63"/>
  <c r="D436" i="63"/>
  <c r="E436" i="63"/>
  <c r="B437" i="63"/>
  <c r="C437" i="63"/>
  <c r="D437" i="63"/>
  <c r="E437" i="63"/>
  <c r="B438" i="63"/>
  <c r="C438" i="63"/>
  <c r="D438" i="63"/>
  <c r="E438" i="63"/>
  <c r="B439" i="63"/>
  <c r="C439" i="63"/>
  <c r="D439" i="63"/>
  <c r="E439" i="63"/>
  <c r="B440" i="63"/>
  <c r="C440" i="63"/>
  <c r="D440" i="63"/>
  <c r="E440" i="63"/>
  <c r="B441" i="63"/>
  <c r="C441" i="63"/>
  <c r="D441" i="63"/>
  <c r="E441" i="63"/>
  <c r="B442" i="63"/>
  <c r="C442" i="63"/>
  <c r="D442" i="63"/>
  <c r="E442" i="63"/>
  <c r="B443" i="63"/>
  <c r="C443" i="63"/>
  <c r="D443" i="63"/>
  <c r="E443" i="63"/>
  <c r="B444" i="63"/>
  <c r="C444" i="63"/>
  <c r="D444" i="63"/>
  <c r="E444" i="63"/>
  <c r="B445" i="63"/>
  <c r="C445" i="63"/>
  <c r="D445" i="63"/>
  <c r="E445" i="63"/>
  <c r="B446" i="63"/>
  <c r="C446" i="63"/>
  <c r="D446" i="63"/>
  <c r="E446" i="63"/>
  <c r="B447" i="63"/>
  <c r="C447" i="63"/>
  <c r="D447" i="63"/>
  <c r="E447" i="63"/>
  <c r="B448" i="63"/>
  <c r="C448" i="63"/>
  <c r="D448" i="63"/>
  <c r="E448" i="63"/>
  <c r="B449" i="63"/>
  <c r="C449" i="63"/>
  <c r="D449" i="63"/>
  <c r="E449" i="63"/>
  <c r="B450" i="63"/>
  <c r="C450" i="63"/>
  <c r="D450" i="63"/>
  <c r="E450" i="63"/>
  <c r="B451" i="63"/>
  <c r="C451" i="63"/>
  <c r="D451" i="63"/>
  <c r="E451" i="63"/>
  <c r="B452" i="63"/>
  <c r="C452" i="63"/>
  <c r="D452" i="63"/>
  <c r="E452" i="63"/>
  <c r="B453" i="63"/>
  <c r="C453" i="63"/>
  <c r="D453" i="63"/>
  <c r="E453" i="63"/>
  <c r="B454" i="63"/>
  <c r="C454" i="63"/>
  <c r="D454" i="63"/>
  <c r="E454" i="63"/>
  <c r="B455" i="63"/>
  <c r="C455" i="63"/>
  <c r="D455" i="63"/>
  <c r="E455" i="63"/>
  <c r="B456" i="63"/>
  <c r="C456" i="63"/>
  <c r="D456" i="63"/>
  <c r="E456" i="63"/>
  <c r="B457" i="63"/>
  <c r="C457" i="63"/>
  <c r="D457" i="63"/>
  <c r="E457" i="63"/>
  <c r="B458" i="63"/>
  <c r="C458" i="63"/>
  <c r="D458" i="63"/>
  <c r="E458" i="63"/>
  <c r="B459" i="63"/>
  <c r="C459" i="63"/>
  <c r="D459" i="63"/>
  <c r="E459" i="63"/>
  <c r="B460" i="63"/>
  <c r="C460" i="63"/>
  <c r="D460" i="63"/>
  <c r="E460" i="63"/>
  <c r="B461" i="63"/>
  <c r="C461" i="63"/>
  <c r="D461" i="63"/>
  <c r="E461" i="63"/>
  <c r="B462" i="63"/>
  <c r="C462" i="63"/>
  <c r="D462" i="63"/>
  <c r="E462" i="63"/>
  <c r="B463" i="63"/>
  <c r="C463" i="63"/>
  <c r="D463" i="63"/>
  <c r="E463" i="63"/>
  <c r="B464" i="63"/>
  <c r="C464" i="63"/>
  <c r="D464" i="63"/>
  <c r="E464" i="63"/>
  <c r="B465" i="63"/>
  <c r="C465" i="63"/>
  <c r="D465" i="63"/>
  <c r="E465" i="63"/>
  <c r="B466" i="63"/>
  <c r="C466" i="63"/>
  <c r="D466" i="63"/>
  <c r="E466" i="63"/>
  <c r="B467" i="63"/>
  <c r="C467" i="63"/>
  <c r="D467" i="63"/>
  <c r="E467" i="63"/>
  <c r="B468" i="63"/>
  <c r="C468" i="63"/>
  <c r="D468" i="63"/>
  <c r="E468" i="63"/>
  <c r="B469" i="63"/>
  <c r="C469" i="63"/>
  <c r="D469" i="63"/>
  <c r="E469" i="63"/>
  <c r="B470" i="63"/>
  <c r="C470" i="63"/>
  <c r="D470" i="63"/>
  <c r="E470" i="63"/>
  <c r="B471" i="63"/>
  <c r="C471" i="63"/>
  <c r="D471" i="63"/>
  <c r="E471" i="63"/>
  <c r="B472" i="63"/>
  <c r="C472" i="63"/>
  <c r="D472" i="63"/>
  <c r="E472" i="63"/>
  <c r="B473" i="63"/>
  <c r="C473" i="63"/>
  <c r="D473" i="63"/>
  <c r="E473" i="63"/>
  <c r="B474" i="63"/>
  <c r="C474" i="63"/>
  <c r="D474" i="63"/>
  <c r="E474" i="63"/>
  <c r="B475" i="63"/>
  <c r="C475" i="63"/>
  <c r="D475" i="63"/>
  <c r="E475" i="63"/>
  <c r="B476" i="63"/>
  <c r="C476" i="63"/>
  <c r="D476" i="63"/>
  <c r="E476" i="63"/>
  <c r="B477" i="63"/>
  <c r="C477" i="63"/>
  <c r="D477" i="63"/>
  <c r="E477" i="63"/>
  <c r="B478" i="63"/>
  <c r="C478" i="63"/>
  <c r="D478" i="63"/>
  <c r="E478" i="63"/>
  <c r="B479" i="63"/>
  <c r="C479" i="63"/>
  <c r="D479" i="63"/>
  <c r="E479" i="63"/>
  <c r="B480" i="63"/>
  <c r="C480" i="63"/>
  <c r="D480" i="63"/>
  <c r="E480" i="63"/>
  <c r="B481" i="63"/>
  <c r="C481" i="63"/>
  <c r="D481" i="63"/>
  <c r="E481" i="63"/>
  <c r="B482" i="63"/>
  <c r="C482" i="63"/>
  <c r="D482" i="63"/>
  <c r="E482" i="63"/>
  <c r="B483" i="63"/>
  <c r="C483" i="63"/>
  <c r="D483" i="63"/>
  <c r="E483" i="63"/>
  <c r="B484" i="63"/>
  <c r="C484" i="63"/>
  <c r="D484" i="63"/>
  <c r="E484" i="63"/>
  <c r="B485" i="63"/>
  <c r="C485" i="63"/>
  <c r="D485" i="63"/>
  <c r="E485" i="63"/>
  <c r="B486" i="63"/>
  <c r="C486" i="63"/>
  <c r="D486" i="63"/>
  <c r="E486" i="63"/>
  <c r="B487" i="63"/>
  <c r="C487" i="63"/>
  <c r="D487" i="63"/>
  <c r="E487" i="63"/>
  <c r="B488" i="63"/>
  <c r="C488" i="63"/>
  <c r="D488" i="63"/>
  <c r="E488" i="63"/>
  <c r="B489" i="63"/>
  <c r="C489" i="63"/>
  <c r="D489" i="63"/>
  <c r="E489" i="63"/>
  <c r="B490" i="63"/>
  <c r="C490" i="63"/>
  <c r="D490" i="63"/>
  <c r="E490" i="63"/>
  <c r="B491" i="63"/>
  <c r="C491" i="63"/>
  <c r="D491" i="63"/>
  <c r="E491" i="63"/>
  <c r="B492" i="63"/>
  <c r="C492" i="63"/>
  <c r="D492" i="63"/>
  <c r="E492" i="63"/>
  <c r="B493" i="63"/>
  <c r="C493" i="63"/>
  <c r="D493" i="63"/>
  <c r="E493" i="63"/>
  <c r="B494" i="63"/>
  <c r="C494" i="63"/>
  <c r="D494" i="63"/>
  <c r="E494" i="63"/>
  <c r="B495" i="63"/>
  <c r="C495" i="63"/>
  <c r="D495" i="63"/>
  <c r="E495" i="63"/>
  <c r="B496" i="63"/>
  <c r="C496" i="63"/>
  <c r="D496" i="63"/>
  <c r="E496" i="63"/>
  <c r="B497" i="63"/>
  <c r="C497" i="63"/>
  <c r="D497" i="63"/>
  <c r="E497" i="63"/>
  <c r="B498" i="63"/>
  <c r="C498" i="63"/>
  <c r="D498" i="63"/>
  <c r="E498" i="63"/>
  <c r="B499" i="63"/>
  <c r="C499" i="63"/>
  <c r="D499" i="63"/>
  <c r="E499" i="63"/>
  <c r="B500" i="63"/>
  <c r="C500" i="63"/>
  <c r="D500" i="63"/>
  <c r="E500" i="63"/>
  <c r="B501" i="63"/>
  <c r="C501" i="63"/>
  <c r="D501" i="63"/>
  <c r="E501" i="63"/>
  <c r="B502" i="63"/>
  <c r="C502" i="63"/>
  <c r="D502" i="63"/>
  <c r="E502" i="63"/>
  <c r="B503" i="63"/>
  <c r="C503" i="63"/>
  <c r="D503" i="63"/>
  <c r="E503" i="63"/>
  <c r="B504" i="63"/>
  <c r="C504" i="63"/>
  <c r="D504" i="63"/>
  <c r="E504" i="63"/>
  <c r="B505" i="63"/>
  <c r="C505" i="63"/>
  <c r="D505" i="63"/>
  <c r="E505" i="63"/>
  <c r="B506" i="63"/>
  <c r="C506" i="63"/>
  <c r="D506" i="63"/>
  <c r="E506" i="63"/>
  <c r="B507" i="63"/>
  <c r="C507" i="63"/>
  <c r="D507" i="63"/>
  <c r="E507" i="63"/>
  <c r="B508" i="63"/>
  <c r="C508" i="63"/>
  <c r="D508" i="63"/>
  <c r="E508" i="63"/>
  <c r="B509" i="63"/>
  <c r="C509" i="63"/>
  <c r="D509" i="63"/>
  <c r="E509" i="63"/>
  <c r="B510" i="63"/>
  <c r="C510" i="63"/>
  <c r="D510" i="63"/>
  <c r="E510" i="63"/>
  <c r="B511" i="63"/>
  <c r="C511" i="63"/>
  <c r="D511" i="63"/>
  <c r="E511" i="63"/>
  <c r="B512" i="63"/>
  <c r="C512" i="63"/>
  <c r="D512" i="63"/>
  <c r="E512" i="63"/>
  <c r="B513" i="63"/>
  <c r="C513" i="63"/>
  <c r="D513" i="63"/>
  <c r="E513" i="63"/>
  <c r="B514" i="63"/>
  <c r="C514" i="63"/>
  <c r="D514" i="63"/>
  <c r="E514" i="63"/>
  <c r="B515" i="63"/>
  <c r="C515" i="63"/>
  <c r="D515" i="63"/>
  <c r="E515" i="63"/>
  <c r="B516" i="63"/>
  <c r="C516" i="63"/>
  <c r="D516" i="63"/>
  <c r="E516" i="63"/>
  <c r="B517" i="63"/>
  <c r="C517" i="63"/>
  <c r="D517" i="63"/>
  <c r="E517" i="63"/>
  <c r="B518" i="63"/>
  <c r="C518" i="63"/>
  <c r="D518" i="63"/>
  <c r="E518" i="63"/>
  <c r="B519" i="63"/>
  <c r="C519" i="63"/>
  <c r="D519" i="63"/>
  <c r="E519" i="63"/>
  <c r="B520" i="63"/>
  <c r="C520" i="63"/>
  <c r="D520" i="63"/>
  <c r="E520" i="63"/>
  <c r="B521" i="63"/>
  <c r="C521" i="63"/>
  <c r="D521" i="63"/>
  <c r="E521" i="63"/>
  <c r="B522" i="63"/>
  <c r="C522" i="63"/>
  <c r="D522" i="63"/>
  <c r="E522" i="63"/>
  <c r="B523" i="63"/>
  <c r="C523" i="63"/>
  <c r="D523" i="63"/>
  <c r="E523" i="63"/>
  <c r="B524" i="63"/>
  <c r="C524" i="63"/>
  <c r="D524" i="63"/>
  <c r="E524" i="63"/>
  <c r="B525" i="63"/>
  <c r="C525" i="63"/>
  <c r="D525" i="63"/>
  <c r="E525" i="63"/>
  <c r="B526" i="63"/>
  <c r="C526" i="63"/>
  <c r="D526" i="63"/>
  <c r="E526" i="63"/>
  <c r="B527" i="63"/>
  <c r="C527" i="63"/>
  <c r="D527" i="63"/>
  <c r="E527" i="63"/>
  <c r="B528" i="63"/>
  <c r="C528" i="63"/>
  <c r="D528" i="63"/>
  <c r="E528" i="63"/>
  <c r="B529" i="63"/>
  <c r="C529" i="63"/>
  <c r="D529" i="63"/>
  <c r="E529" i="63"/>
  <c r="B530" i="63"/>
  <c r="C530" i="63"/>
  <c r="D530" i="63"/>
  <c r="E530" i="63"/>
  <c r="B531" i="63"/>
  <c r="C531" i="63"/>
  <c r="D531" i="63"/>
  <c r="E531" i="63"/>
  <c r="B532" i="63"/>
  <c r="C532" i="63"/>
  <c r="D532" i="63"/>
  <c r="E532" i="63"/>
  <c r="B533" i="63"/>
  <c r="C533" i="63"/>
  <c r="D533" i="63"/>
  <c r="E533" i="63"/>
  <c r="B534" i="63"/>
  <c r="C534" i="63"/>
  <c r="D534" i="63"/>
  <c r="E534" i="63"/>
  <c r="B535" i="63"/>
  <c r="C535" i="63"/>
  <c r="D535" i="63"/>
  <c r="E535" i="63"/>
  <c r="B536" i="63"/>
  <c r="C536" i="63"/>
  <c r="D536" i="63"/>
  <c r="E536" i="63"/>
  <c r="B537" i="63"/>
  <c r="C537" i="63"/>
  <c r="D537" i="63"/>
  <c r="E537" i="63"/>
  <c r="B538" i="63"/>
  <c r="C538" i="63"/>
  <c r="D538" i="63"/>
  <c r="E538" i="63"/>
  <c r="B539" i="63"/>
  <c r="C539" i="63"/>
  <c r="D539" i="63"/>
  <c r="E539" i="63"/>
  <c r="B540" i="63"/>
  <c r="C540" i="63"/>
  <c r="D540" i="63"/>
  <c r="E540" i="63"/>
  <c r="B541" i="63"/>
  <c r="C541" i="63"/>
  <c r="D541" i="63"/>
  <c r="E541" i="63"/>
  <c r="B542" i="63"/>
  <c r="C542" i="63"/>
  <c r="D542" i="63"/>
  <c r="E542" i="63"/>
  <c r="B543" i="63"/>
  <c r="C543" i="63"/>
  <c r="D543" i="63"/>
  <c r="E543" i="63"/>
  <c r="B544" i="63"/>
  <c r="C544" i="63"/>
  <c r="D544" i="63"/>
  <c r="E544" i="63"/>
  <c r="B545" i="63"/>
  <c r="C545" i="63"/>
  <c r="D545" i="63"/>
  <c r="E545" i="63"/>
  <c r="B546" i="63"/>
  <c r="C546" i="63"/>
  <c r="D546" i="63"/>
  <c r="E546" i="63"/>
  <c r="B547" i="63"/>
  <c r="C547" i="63"/>
  <c r="D547" i="63"/>
  <c r="E547" i="63"/>
  <c r="B548" i="63"/>
  <c r="C548" i="63"/>
  <c r="D548" i="63"/>
  <c r="E548" i="63"/>
  <c r="B549" i="63"/>
  <c r="C549" i="63"/>
  <c r="D549" i="63"/>
  <c r="E549" i="63"/>
  <c r="B550" i="63"/>
  <c r="C550" i="63"/>
  <c r="D550" i="63"/>
  <c r="E550" i="63"/>
  <c r="B551" i="63"/>
  <c r="C551" i="63"/>
  <c r="D551" i="63"/>
  <c r="E551" i="63"/>
  <c r="B552" i="63"/>
  <c r="C552" i="63"/>
  <c r="D552" i="63"/>
  <c r="E552" i="63"/>
  <c r="B553" i="63"/>
  <c r="C553" i="63"/>
  <c r="D553" i="63"/>
  <c r="E553" i="63"/>
  <c r="B554" i="63"/>
  <c r="C554" i="63"/>
  <c r="D554" i="63"/>
  <c r="E554" i="63"/>
  <c r="B555" i="63"/>
  <c r="C555" i="63"/>
  <c r="D555" i="63"/>
  <c r="E555" i="63"/>
  <c r="B556" i="63"/>
  <c r="C556" i="63"/>
  <c r="D556" i="63"/>
  <c r="E556" i="63"/>
  <c r="B557" i="63"/>
  <c r="C557" i="63"/>
  <c r="D557" i="63"/>
  <c r="E557" i="63"/>
  <c r="B558" i="63"/>
  <c r="C558" i="63"/>
  <c r="D558" i="63"/>
  <c r="E558" i="63"/>
  <c r="B559" i="63"/>
  <c r="C559" i="63"/>
  <c r="D559" i="63"/>
  <c r="E559" i="63"/>
  <c r="B560" i="63"/>
  <c r="C560" i="63"/>
  <c r="D560" i="63"/>
  <c r="E560" i="63"/>
  <c r="B561" i="63"/>
  <c r="C561" i="63"/>
  <c r="D561" i="63"/>
  <c r="E561" i="63"/>
  <c r="B562" i="63"/>
  <c r="C562" i="63"/>
  <c r="D562" i="63"/>
  <c r="E562" i="63"/>
  <c r="B563" i="63"/>
  <c r="C563" i="63"/>
  <c r="D563" i="63"/>
  <c r="E563" i="63"/>
  <c r="B564" i="63"/>
  <c r="C564" i="63"/>
  <c r="D564" i="63"/>
  <c r="E564" i="63"/>
  <c r="B565" i="63"/>
  <c r="C565" i="63"/>
  <c r="D565" i="63"/>
  <c r="E565" i="63"/>
  <c r="B566" i="63"/>
  <c r="C566" i="63"/>
  <c r="D566" i="63"/>
  <c r="E566" i="63"/>
  <c r="B567" i="63"/>
  <c r="C567" i="63"/>
  <c r="D567" i="63"/>
  <c r="E567" i="63"/>
  <c r="B568" i="63"/>
  <c r="C568" i="63"/>
  <c r="D568" i="63"/>
  <c r="E568" i="63"/>
  <c r="B569" i="63"/>
  <c r="C569" i="63"/>
  <c r="D569" i="63"/>
  <c r="E569" i="63"/>
  <c r="B570" i="63"/>
  <c r="C570" i="63"/>
  <c r="D570" i="63"/>
  <c r="E570" i="63"/>
  <c r="B571" i="63"/>
  <c r="C571" i="63"/>
  <c r="D571" i="63"/>
  <c r="E571" i="63"/>
  <c r="B572" i="63"/>
  <c r="C572" i="63"/>
  <c r="D572" i="63"/>
  <c r="E572" i="63"/>
  <c r="B573" i="63"/>
  <c r="C573" i="63"/>
  <c r="D573" i="63"/>
  <c r="E573" i="63"/>
  <c r="B574" i="63"/>
  <c r="C574" i="63"/>
  <c r="D574" i="63"/>
  <c r="E574" i="63"/>
  <c r="B575" i="63"/>
  <c r="C575" i="63"/>
  <c r="D575" i="63"/>
  <c r="E575" i="63"/>
  <c r="B576" i="63"/>
  <c r="C576" i="63"/>
  <c r="D576" i="63"/>
  <c r="E576" i="63"/>
  <c r="B577" i="63"/>
  <c r="C577" i="63"/>
  <c r="D577" i="63"/>
  <c r="E577" i="63"/>
  <c r="B578" i="63"/>
  <c r="C578" i="63"/>
  <c r="D578" i="63"/>
  <c r="E578" i="63"/>
  <c r="B579" i="63"/>
  <c r="C579" i="63"/>
  <c r="D579" i="63"/>
  <c r="E579" i="63"/>
  <c r="B580" i="63"/>
  <c r="C580" i="63"/>
  <c r="D580" i="63"/>
  <c r="E580" i="63"/>
  <c r="B581" i="63"/>
  <c r="C581" i="63"/>
  <c r="D581" i="63"/>
  <c r="E581" i="63"/>
  <c r="B582" i="63"/>
  <c r="C582" i="63"/>
  <c r="D582" i="63"/>
  <c r="E582" i="63"/>
  <c r="B583" i="63"/>
  <c r="C583" i="63"/>
  <c r="D583" i="63"/>
  <c r="E583" i="63"/>
  <c r="B584" i="63"/>
  <c r="C584" i="63"/>
  <c r="D584" i="63"/>
  <c r="E584" i="63"/>
  <c r="B585" i="63"/>
  <c r="C585" i="63"/>
  <c r="D585" i="63"/>
  <c r="E585" i="63"/>
  <c r="B586" i="63"/>
  <c r="C586" i="63"/>
  <c r="D586" i="63"/>
  <c r="E586" i="63"/>
  <c r="B587" i="63"/>
  <c r="C587" i="63"/>
  <c r="D587" i="63"/>
  <c r="E587" i="63"/>
  <c r="B588" i="63"/>
  <c r="C588" i="63"/>
  <c r="D588" i="63"/>
  <c r="E588" i="63"/>
  <c r="B589" i="63"/>
  <c r="C589" i="63"/>
  <c r="D589" i="63"/>
  <c r="E589" i="63"/>
  <c r="B590" i="63"/>
  <c r="C590" i="63"/>
  <c r="D590" i="63"/>
  <c r="E590" i="63"/>
  <c r="B591" i="63"/>
  <c r="C591" i="63"/>
  <c r="D591" i="63"/>
  <c r="E591" i="63"/>
  <c r="B592" i="63"/>
  <c r="C592" i="63"/>
  <c r="D592" i="63"/>
  <c r="E592" i="63"/>
  <c r="B593" i="63"/>
  <c r="C593" i="63"/>
  <c r="D593" i="63"/>
  <c r="E593" i="63"/>
  <c r="B594" i="63"/>
  <c r="C594" i="63"/>
  <c r="D594" i="63"/>
  <c r="E594" i="63"/>
  <c r="B595" i="63"/>
  <c r="C595" i="63"/>
  <c r="D595" i="63"/>
  <c r="E595" i="63"/>
  <c r="B596" i="63"/>
  <c r="C596" i="63"/>
  <c r="D596" i="63"/>
  <c r="E596" i="63"/>
  <c r="B597" i="63"/>
  <c r="C597" i="63"/>
  <c r="D597" i="63"/>
  <c r="E597" i="63"/>
  <c r="B598" i="63"/>
  <c r="C598" i="63"/>
  <c r="D598" i="63"/>
  <c r="E598" i="63"/>
  <c r="B599" i="63"/>
  <c r="C599" i="63"/>
  <c r="D599" i="63"/>
  <c r="E599" i="63"/>
  <c r="B600" i="63"/>
  <c r="C600" i="63"/>
  <c r="D600" i="63"/>
  <c r="E600" i="63"/>
  <c r="B601" i="63"/>
  <c r="C601" i="63"/>
  <c r="D601" i="63"/>
  <c r="E601" i="63"/>
  <c r="B602" i="63"/>
  <c r="C602" i="63"/>
  <c r="D602" i="63"/>
  <c r="E602" i="63"/>
  <c r="B603" i="63"/>
  <c r="C603" i="63"/>
  <c r="D603" i="63"/>
  <c r="E603" i="63"/>
  <c r="B604" i="63"/>
  <c r="C604" i="63"/>
  <c r="D604" i="63"/>
  <c r="E604" i="63"/>
  <c r="B605" i="63"/>
  <c r="C605" i="63"/>
  <c r="D605" i="63"/>
  <c r="E605" i="63"/>
  <c r="B606" i="63"/>
  <c r="C606" i="63"/>
  <c r="D606" i="63"/>
  <c r="E606" i="63"/>
  <c r="B607" i="63"/>
  <c r="C607" i="63"/>
  <c r="D607" i="63"/>
  <c r="E607" i="63"/>
  <c r="B608" i="63"/>
  <c r="C608" i="63"/>
  <c r="D608" i="63"/>
  <c r="E608" i="63"/>
  <c r="B609" i="63"/>
  <c r="C609" i="63"/>
  <c r="D609" i="63"/>
  <c r="E609" i="63"/>
  <c r="B610" i="63"/>
  <c r="C610" i="63"/>
  <c r="D610" i="63"/>
  <c r="E610" i="63"/>
  <c r="B611" i="63"/>
  <c r="C611" i="63"/>
  <c r="D611" i="63"/>
  <c r="E611" i="63"/>
  <c r="B612" i="63"/>
  <c r="C612" i="63"/>
  <c r="D612" i="63"/>
  <c r="E612" i="63"/>
  <c r="B613" i="63"/>
  <c r="C613" i="63"/>
  <c r="D613" i="63"/>
  <c r="E613" i="63"/>
  <c r="B614" i="63"/>
  <c r="C614" i="63"/>
  <c r="D614" i="63"/>
  <c r="E614" i="63"/>
  <c r="B615" i="63"/>
  <c r="C615" i="63"/>
  <c r="D615" i="63"/>
  <c r="E615" i="63"/>
  <c r="B616" i="63"/>
  <c r="C616" i="63"/>
  <c r="D616" i="63"/>
  <c r="E616" i="63"/>
  <c r="B617" i="63"/>
  <c r="C617" i="63"/>
  <c r="D617" i="63"/>
  <c r="E617" i="63"/>
  <c r="B618" i="63"/>
  <c r="C618" i="63"/>
  <c r="D618" i="63"/>
  <c r="E618" i="63"/>
  <c r="B619" i="63"/>
  <c r="C619" i="63"/>
  <c r="D619" i="63"/>
  <c r="E619" i="63"/>
  <c r="B620" i="63"/>
  <c r="C620" i="63"/>
  <c r="D620" i="63"/>
  <c r="E620" i="63"/>
  <c r="B621" i="63"/>
  <c r="C621" i="63"/>
  <c r="D621" i="63"/>
  <c r="E621" i="63"/>
  <c r="B622" i="63"/>
  <c r="C622" i="63"/>
  <c r="D622" i="63"/>
  <c r="E622" i="63"/>
  <c r="B623" i="63"/>
  <c r="C623" i="63"/>
  <c r="D623" i="63"/>
  <c r="E623" i="63"/>
  <c r="B624" i="63"/>
  <c r="C624" i="63"/>
  <c r="D624" i="63"/>
  <c r="E624" i="63"/>
  <c r="B625" i="63"/>
  <c r="C625" i="63"/>
  <c r="D625" i="63"/>
  <c r="E625" i="63"/>
  <c r="B626" i="63"/>
  <c r="C626" i="63"/>
  <c r="D626" i="63"/>
  <c r="E626" i="63"/>
  <c r="B627" i="63"/>
  <c r="C627" i="63"/>
  <c r="D627" i="63"/>
  <c r="E627" i="63"/>
  <c r="B628" i="63"/>
  <c r="C628" i="63"/>
  <c r="D628" i="63"/>
  <c r="E628" i="63"/>
  <c r="B629" i="63"/>
  <c r="C629" i="63"/>
  <c r="D629" i="63"/>
  <c r="E629" i="63"/>
  <c r="B630" i="63"/>
  <c r="C630" i="63"/>
  <c r="D630" i="63"/>
  <c r="E630" i="63"/>
  <c r="B631" i="63"/>
  <c r="C631" i="63"/>
  <c r="D631" i="63"/>
  <c r="E631" i="63"/>
  <c r="B632" i="63"/>
  <c r="C632" i="63"/>
  <c r="D632" i="63"/>
  <c r="E632" i="63"/>
  <c r="B633" i="63"/>
  <c r="C633" i="63"/>
  <c r="D633" i="63"/>
  <c r="E633" i="63"/>
  <c r="B634" i="63"/>
  <c r="C634" i="63"/>
  <c r="D634" i="63"/>
  <c r="E634" i="63"/>
  <c r="B635" i="63"/>
  <c r="C635" i="63"/>
  <c r="D635" i="63"/>
  <c r="E635" i="63"/>
  <c r="B636" i="63"/>
  <c r="C636" i="63"/>
  <c r="D636" i="63"/>
  <c r="E636" i="63"/>
  <c r="B637" i="63"/>
  <c r="C637" i="63"/>
  <c r="D637" i="63"/>
  <c r="E637" i="63"/>
  <c r="B638" i="63"/>
  <c r="C638" i="63"/>
  <c r="D638" i="63"/>
  <c r="E638" i="63"/>
  <c r="B639" i="63"/>
  <c r="C639" i="63"/>
  <c r="D639" i="63"/>
  <c r="E639" i="63"/>
  <c r="B640" i="63"/>
  <c r="C640" i="63"/>
  <c r="D640" i="63"/>
  <c r="E640" i="63"/>
  <c r="B641" i="63"/>
  <c r="C641" i="63"/>
  <c r="D641" i="63"/>
  <c r="E641" i="63"/>
  <c r="B642" i="63"/>
  <c r="C642" i="63"/>
  <c r="D642" i="63"/>
  <c r="E642" i="63"/>
  <c r="B643" i="63"/>
  <c r="C643" i="63"/>
  <c r="D643" i="63"/>
  <c r="E643" i="63"/>
  <c r="B644" i="63"/>
  <c r="C644" i="63"/>
  <c r="D644" i="63"/>
  <c r="E644" i="63"/>
  <c r="B645" i="63"/>
  <c r="C645" i="63"/>
  <c r="D645" i="63"/>
  <c r="E645" i="63"/>
  <c r="B646" i="63"/>
  <c r="C646" i="63"/>
  <c r="D646" i="63"/>
  <c r="E646" i="63"/>
  <c r="B647" i="63"/>
  <c r="C647" i="63"/>
  <c r="D647" i="63"/>
  <c r="E647" i="63"/>
  <c r="B648" i="63"/>
  <c r="C648" i="63"/>
  <c r="D648" i="63"/>
  <c r="E648" i="63"/>
  <c r="B649" i="63"/>
  <c r="C649" i="63"/>
  <c r="D649" i="63"/>
  <c r="E649" i="63"/>
  <c r="B650" i="63"/>
  <c r="C650" i="63"/>
  <c r="D650" i="63"/>
  <c r="E650" i="63"/>
  <c r="B651" i="63"/>
  <c r="C651" i="63"/>
  <c r="D651" i="63"/>
  <c r="E651" i="63"/>
  <c r="B652" i="63"/>
  <c r="C652" i="63"/>
  <c r="D652" i="63"/>
  <c r="E652" i="63"/>
  <c r="B653" i="63"/>
  <c r="C653" i="63"/>
  <c r="D653" i="63"/>
  <c r="E653" i="63"/>
  <c r="B654" i="63"/>
  <c r="C654" i="63"/>
  <c r="D654" i="63"/>
  <c r="E654" i="63"/>
  <c r="B655" i="63"/>
  <c r="C655" i="63"/>
  <c r="D655" i="63"/>
  <c r="E655" i="63"/>
  <c r="B656" i="63"/>
  <c r="C656" i="63"/>
  <c r="D656" i="63"/>
  <c r="E656" i="63"/>
  <c r="B657" i="63"/>
  <c r="C657" i="63"/>
  <c r="D657" i="63"/>
  <c r="E657" i="63"/>
  <c r="B658" i="63"/>
  <c r="C658" i="63"/>
  <c r="D658" i="63"/>
  <c r="E658" i="63"/>
  <c r="B659" i="63"/>
  <c r="C659" i="63"/>
  <c r="D659" i="63"/>
  <c r="E659" i="63"/>
  <c r="B660" i="63"/>
  <c r="C660" i="63"/>
  <c r="D660" i="63"/>
  <c r="E660" i="63"/>
  <c r="B661" i="63"/>
  <c r="C661" i="63"/>
  <c r="D661" i="63"/>
  <c r="E661" i="63"/>
  <c r="B662" i="63"/>
  <c r="C662" i="63"/>
  <c r="D662" i="63"/>
  <c r="E662" i="63"/>
  <c r="B663" i="63"/>
  <c r="C663" i="63"/>
  <c r="D663" i="63"/>
  <c r="E663" i="63"/>
  <c r="B664" i="63"/>
  <c r="C664" i="63"/>
  <c r="D664" i="63"/>
  <c r="E664" i="63"/>
  <c r="B665" i="63"/>
  <c r="C665" i="63"/>
  <c r="D665" i="63"/>
  <c r="E665" i="63"/>
  <c r="B666" i="63"/>
  <c r="C666" i="63"/>
  <c r="D666" i="63"/>
  <c r="E666" i="63"/>
  <c r="B667" i="63"/>
  <c r="C667" i="63"/>
  <c r="D667" i="63"/>
  <c r="E667" i="63"/>
  <c r="B668" i="63"/>
  <c r="C668" i="63"/>
  <c r="D668" i="63"/>
  <c r="E668" i="63"/>
  <c r="B669" i="63"/>
  <c r="C669" i="63"/>
  <c r="D669" i="63"/>
  <c r="E669" i="63"/>
  <c r="B670" i="63"/>
  <c r="C670" i="63"/>
  <c r="D670" i="63"/>
  <c r="E670" i="63"/>
  <c r="B671" i="63"/>
  <c r="C671" i="63"/>
  <c r="D671" i="63"/>
  <c r="E671" i="63"/>
  <c r="B672" i="63"/>
  <c r="C672" i="63"/>
  <c r="D672" i="63"/>
  <c r="E672" i="63"/>
  <c r="B673" i="63"/>
  <c r="C673" i="63"/>
  <c r="D673" i="63"/>
  <c r="E673" i="63"/>
  <c r="B674" i="63"/>
  <c r="C674" i="63"/>
  <c r="D674" i="63"/>
  <c r="E674" i="63"/>
  <c r="B675" i="63"/>
  <c r="C675" i="63"/>
  <c r="D675" i="63"/>
  <c r="E675" i="63"/>
  <c r="B676" i="63"/>
  <c r="C676" i="63"/>
  <c r="D676" i="63"/>
  <c r="E676" i="63"/>
  <c r="B677" i="63"/>
  <c r="C677" i="63"/>
  <c r="D677" i="63"/>
  <c r="E677" i="63"/>
  <c r="B678" i="63"/>
  <c r="C678" i="63"/>
  <c r="D678" i="63"/>
  <c r="E678" i="63"/>
  <c r="B679" i="63"/>
  <c r="C679" i="63"/>
  <c r="D679" i="63"/>
  <c r="E679" i="63"/>
  <c r="B680" i="63"/>
  <c r="C680" i="63"/>
  <c r="D680" i="63"/>
  <c r="E680" i="63"/>
  <c r="B681" i="63"/>
  <c r="C681" i="63"/>
  <c r="D681" i="63"/>
  <c r="E681" i="63"/>
  <c r="B682" i="63"/>
  <c r="C682" i="63"/>
  <c r="D682" i="63"/>
  <c r="E682" i="63"/>
  <c r="B683" i="63"/>
  <c r="C683" i="63"/>
  <c r="D683" i="63"/>
  <c r="E683" i="63"/>
  <c r="B684" i="63"/>
  <c r="C684" i="63"/>
  <c r="D684" i="63"/>
  <c r="E684" i="63"/>
  <c r="B685" i="63"/>
  <c r="C685" i="63"/>
  <c r="D685" i="63"/>
  <c r="E685" i="63"/>
  <c r="B686" i="63"/>
  <c r="C686" i="63"/>
  <c r="D686" i="63"/>
  <c r="E686" i="63"/>
  <c r="B687" i="63"/>
  <c r="C687" i="63"/>
  <c r="D687" i="63"/>
  <c r="E687" i="63"/>
  <c r="B688" i="63"/>
  <c r="C688" i="63"/>
  <c r="D688" i="63"/>
  <c r="E688" i="63"/>
  <c r="B689" i="63"/>
  <c r="C689" i="63"/>
  <c r="D689" i="63"/>
  <c r="E689" i="63"/>
  <c r="B690" i="63"/>
  <c r="C690" i="63"/>
  <c r="D690" i="63"/>
  <c r="E690" i="63"/>
  <c r="B691" i="63"/>
  <c r="C691" i="63"/>
  <c r="D691" i="63"/>
  <c r="E691" i="63"/>
  <c r="B692" i="63"/>
  <c r="C692" i="63"/>
  <c r="D692" i="63"/>
  <c r="E692" i="63"/>
  <c r="B693" i="63"/>
  <c r="C693" i="63"/>
  <c r="D693" i="63"/>
  <c r="E693" i="63"/>
  <c r="B694" i="63"/>
  <c r="C694" i="63"/>
  <c r="D694" i="63"/>
  <c r="E694" i="63"/>
  <c r="B695" i="63"/>
  <c r="C695" i="63"/>
  <c r="D695" i="63"/>
  <c r="E695" i="63"/>
  <c r="B696" i="63"/>
  <c r="C696" i="63"/>
  <c r="D696" i="63"/>
  <c r="E696" i="63"/>
  <c r="B697" i="63"/>
  <c r="C697" i="63"/>
  <c r="D697" i="63"/>
  <c r="E697" i="63"/>
  <c r="B698" i="63"/>
  <c r="C698" i="63"/>
  <c r="D698" i="63"/>
  <c r="E698" i="63"/>
  <c r="B699" i="63"/>
  <c r="C699" i="63"/>
  <c r="D699" i="63"/>
  <c r="E699" i="63"/>
  <c r="B700" i="63"/>
  <c r="C700" i="63"/>
  <c r="D700" i="63"/>
  <c r="E700" i="63"/>
  <c r="B701" i="63"/>
  <c r="C701" i="63"/>
  <c r="D701" i="63"/>
  <c r="E701" i="63"/>
  <c r="B702" i="63"/>
  <c r="C702" i="63"/>
  <c r="D702" i="63"/>
  <c r="E702" i="63"/>
  <c r="B703" i="63"/>
  <c r="C703" i="63"/>
  <c r="D703" i="63"/>
  <c r="E703" i="63"/>
  <c r="B704" i="63"/>
  <c r="C704" i="63"/>
  <c r="D704" i="63"/>
  <c r="E704" i="63"/>
  <c r="B705" i="63"/>
  <c r="C705" i="63"/>
  <c r="D705" i="63"/>
  <c r="E705" i="63"/>
  <c r="B706" i="63"/>
  <c r="C706" i="63"/>
  <c r="D706" i="63"/>
  <c r="E706" i="63"/>
  <c r="B707" i="63"/>
  <c r="C707" i="63"/>
  <c r="D707" i="63"/>
  <c r="E707" i="63"/>
  <c r="B708" i="63"/>
  <c r="C708" i="63"/>
  <c r="D708" i="63"/>
  <c r="E708" i="63"/>
  <c r="B709" i="63"/>
  <c r="C709" i="63"/>
  <c r="D709" i="63"/>
  <c r="E709" i="63"/>
  <c r="B710" i="63"/>
  <c r="C710" i="63"/>
  <c r="D710" i="63"/>
  <c r="E710" i="63"/>
  <c r="B711" i="63"/>
  <c r="C711" i="63"/>
  <c r="D711" i="63"/>
  <c r="E711" i="63"/>
  <c r="B712" i="63"/>
  <c r="C712" i="63"/>
  <c r="D712" i="63"/>
  <c r="E712" i="63"/>
  <c r="B713" i="63"/>
  <c r="C713" i="63"/>
  <c r="D713" i="63"/>
  <c r="E713" i="63"/>
  <c r="B714" i="63"/>
  <c r="C714" i="63"/>
  <c r="D714" i="63"/>
  <c r="E714" i="63"/>
  <c r="B715" i="63"/>
  <c r="C715" i="63"/>
  <c r="D715" i="63"/>
  <c r="E715" i="63"/>
  <c r="B716" i="63"/>
  <c r="C716" i="63"/>
  <c r="D716" i="63"/>
  <c r="E716" i="63"/>
  <c r="B717" i="63"/>
  <c r="C717" i="63"/>
  <c r="D717" i="63"/>
  <c r="E717" i="63"/>
  <c r="B718" i="63"/>
  <c r="C718" i="63"/>
  <c r="D718" i="63"/>
  <c r="E718" i="63"/>
  <c r="B719" i="63"/>
  <c r="C719" i="63"/>
  <c r="D719" i="63"/>
  <c r="E719" i="63"/>
  <c r="B720" i="63"/>
  <c r="C720" i="63"/>
  <c r="D720" i="63"/>
  <c r="E720" i="63"/>
  <c r="B721" i="63"/>
  <c r="C721" i="63"/>
  <c r="D721" i="63"/>
  <c r="E721" i="63"/>
  <c r="B722" i="63"/>
  <c r="C722" i="63"/>
  <c r="D722" i="63"/>
  <c r="E722" i="63"/>
  <c r="B723" i="63"/>
  <c r="C723" i="63"/>
  <c r="D723" i="63"/>
  <c r="E723" i="63"/>
  <c r="B724" i="63"/>
  <c r="C724" i="63"/>
  <c r="D724" i="63"/>
  <c r="E724" i="63"/>
  <c r="B725" i="63"/>
  <c r="C725" i="63"/>
  <c r="D725" i="63"/>
  <c r="E725" i="63"/>
  <c r="B726" i="63"/>
  <c r="C726" i="63"/>
  <c r="D726" i="63"/>
  <c r="E726" i="63"/>
  <c r="B727" i="63"/>
  <c r="C727" i="63"/>
  <c r="D727" i="63"/>
  <c r="E727" i="63"/>
  <c r="B728" i="63"/>
  <c r="C728" i="63"/>
  <c r="D728" i="63"/>
  <c r="E728" i="63"/>
  <c r="B729" i="63"/>
  <c r="C729" i="63"/>
  <c r="D729" i="63"/>
  <c r="E729" i="63"/>
  <c r="B730" i="63"/>
  <c r="C730" i="63"/>
  <c r="D730" i="63"/>
  <c r="E730" i="63"/>
  <c r="B731" i="63"/>
  <c r="C731" i="63"/>
  <c r="D731" i="63"/>
  <c r="E731" i="63"/>
  <c r="B732" i="63"/>
  <c r="C732" i="63"/>
  <c r="D732" i="63"/>
  <c r="E732" i="63"/>
  <c r="B733" i="63"/>
  <c r="C733" i="63"/>
  <c r="D733" i="63"/>
  <c r="E733" i="63"/>
  <c r="B734" i="63"/>
  <c r="C734" i="63"/>
  <c r="D734" i="63"/>
  <c r="E734" i="63"/>
  <c r="B735" i="63"/>
  <c r="C735" i="63"/>
  <c r="D735" i="63"/>
  <c r="E735" i="63"/>
  <c r="B736" i="63"/>
  <c r="C736" i="63"/>
  <c r="D736" i="63"/>
  <c r="E736" i="63"/>
  <c r="B737" i="63"/>
  <c r="C737" i="63"/>
  <c r="D737" i="63"/>
  <c r="E737" i="63"/>
  <c r="B738" i="63"/>
  <c r="C738" i="63"/>
  <c r="D738" i="63"/>
  <c r="E738" i="63"/>
  <c r="B739" i="63"/>
  <c r="C739" i="63"/>
  <c r="D739" i="63"/>
  <c r="E739" i="63"/>
  <c r="B740" i="63"/>
  <c r="C740" i="63"/>
  <c r="D740" i="63"/>
  <c r="E740" i="63"/>
  <c r="B741" i="63"/>
  <c r="C741" i="63"/>
  <c r="D741" i="63"/>
  <c r="E741" i="63"/>
  <c r="B742" i="63"/>
  <c r="C742" i="63"/>
  <c r="D742" i="63"/>
  <c r="E742" i="63"/>
  <c r="B743" i="63"/>
  <c r="C743" i="63"/>
  <c r="D743" i="63"/>
  <c r="E743" i="63"/>
  <c r="B744" i="63"/>
  <c r="C744" i="63"/>
  <c r="D744" i="63"/>
  <c r="E744" i="63"/>
  <c r="B745" i="63"/>
  <c r="C745" i="63"/>
  <c r="D745" i="63"/>
  <c r="E745" i="63"/>
  <c r="B746" i="63"/>
  <c r="C746" i="63"/>
  <c r="D746" i="63"/>
  <c r="E746" i="63"/>
  <c r="B747" i="63"/>
  <c r="C747" i="63"/>
  <c r="D747" i="63"/>
  <c r="E747" i="63"/>
  <c r="B748" i="63"/>
  <c r="C748" i="63"/>
  <c r="D748" i="63"/>
  <c r="E748" i="63"/>
  <c r="B749" i="63"/>
  <c r="C749" i="63"/>
  <c r="D749" i="63"/>
  <c r="E749" i="63"/>
  <c r="B750" i="63"/>
  <c r="C750" i="63"/>
  <c r="D750" i="63"/>
  <c r="E750" i="63"/>
  <c r="B751" i="63"/>
  <c r="C751" i="63"/>
  <c r="D751" i="63"/>
  <c r="E751" i="63"/>
  <c r="B752" i="63"/>
  <c r="C752" i="63"/>
  <c r="D752" i="63"/>
  <c r="E752" i="63"/>
  <c r="B753" i="63"/>
  <c r="C753" i="63"/>
  <c r="D753" i="63"/>
  <c r="E753" i="63"/>
  <c r="B754" i="63"/>
  <c r="C754" i="63"/>
  <c r="D754" i="63"/>
  <c r="E754" i="63"/>
  <c r="B755" i="63"/>
  <c r="C755" i="63"/>
  <c r="D755" i="63"/>
  <c r="E755" i="63"/>
  <c r="B756" i="63"/>
  <c r="C756" i="63"/>
  <c r="D756" i="63"/>
  <c r="E756" i="63"/>
  <c r="B757" i="63"/>
  <c r="C757" i="63"/>
  <c r="D757" i="63"/>
  <c r="E757" i="63"/>
  <c r="B758" i="63"/>
  <c r="C758" i="63"/>
  <c r="D758" i="63"/>
  <c r="E758" i="63"/>
  <c r="B759" i="63"/>
  <c r="C759" i="63"/>
  <c r="D759" i="63"/>
  <c r="E759" i="63"/>
  <c r="B760" i="63"/>
  <c r="C760" i="63"/>
  <c r="D760" i="63"/>
  <c r="E760" i="63"/>
  <c r="B761" i="63"/>
  <c r="C761" i="63"/>
  <c r="D761" i="63"/>
  <c r="E761" i="63"/>
  <c r="B762" i="63"/>
  <c r="C762" i="63"/>
  <c r="D762" i="63"/>
  <c r="E762" i="63"/>
  <c r="B763" i="63"/>
  <c r="C763" i="63"/>
  <c r="D763" i="63"/>
  <c r="E763" i="63"/>
  <c r="B764" i="63"/>
  <c r="C764" i="63"/>
  <c r="D764" i="63"/>
  <c r="E764" i="63"/>
  <c r="B765" i="63"/>
  <c r="C765" i="63"/>
  <c r="D765" i="63"/>
  <c r="E765" i="63"/>
  <c r="B766" i="63"/>
  <c r="C766" i="63"/>
  <c r="D766" i="63"/>
  <c r="E766" i="63"/>
  <c r="B767" i="63"/>
  <c r="C767" i="63"/>
  <c r="D767" i="63"/>
  <c r="E767" i="63"/>
  <c r="B768" i="63"/>
  <c r="C768" i="63"/>
  <c r="D768" i="63"/>
  <c r="E768" i="63"/>
  <c r="B769" i="63"/>
  <c r="C769" i="63"/>
  <c r="D769" i="63"/>
  <c r="E769" i="63"/>
  <c r="B770" i="63"/>
  <c r="C770" i="63"/>
  <c r="D770" i="63"/>
  <c r="E770" i="63"/>
  <c r="B771" i="63"/>
  <c r="C771" i="63"/>
  <c r="D771" i="63"/>
  <c r="E771" i="63"/>
  <c r="B772" i="63"/>
  <c r="C772" i="63"/>
  <c r="D772" i="63"/>
  <c r="E772" i="63"/>
  <c r="B773" i="63"/>
  <c r="C773" i="63"/>
  <c r="D773" i="63"/>
  <c r="E773" i="63"/>
  <c r="B774" i="63"/>
  <c r="C774" i="63"/>
  <c r="D774" i="63"/>
  <c r="E774" i="63"/>
  <c r="B775" i="63"/>
  <c r="C775" i="63"/>
  <c r="D775" i="63"/>
  <c r="E775" i="63"/>
  <c r="B776" i="63"/>
  <c r="C776" i="63"/>
  <c r="D776" i="63"/>
  <c r="E776" i="63"/>
  <c r="B777" i="63"/>
  <c r="C777" i="63"/>
  <c r="D777" i="63"/>
  <c r="E777" i="63"/>
  <c r="B778" i="63"/>
  <c r="C778" i="63"/>
  <c r="D778" i="63"/>
  <c r="E778" i="63"/>
  <c r="B779" i="63"/>
  <c r="C779" i="63"/>
  <c r="D779" i="63"/>
  <c r="E779" i="63"/>
  <c r="B780" i="63"/>
  <c r="C780" i="63"/>
  <c r="D780" i="63"/>
  <c r="E780" i="63"/>
  <c r="B781" i="63"/>
  <c r="C781" i="63"/>
  <c r="D781" i="63"/>
  <c r="E781" i="63"/>
  <c r="B782" i="63"/>
  <c r="C782" i="63"/>
  <c r="D782" i="63"/>
  <c r="E782" i="63"/>
  <c r="B783" i="63"/>
  <c r="C783" i="63"/>
  <c r="D783" i="63"/>
  <c r="E783" i="63"/>
  <c r="B784" i="63"/>
  <c r="C784" i="63"/>
  <c r="D784" i="63"/>
  <c r="E784" i="63"/>
  <c r="B785" i="63"/>
  <c r="C785" i="63"/>
  <c r="D785" i="63"/>
  <c r="E785" i="63"/>
  <c r="B786" i="63"/>
  <c r="C786" i="63"/>
  <c r="D786" i="63"/>
  <c r="E786" i="63"/>
  <c r="B787" i="63"/>
  <c r="C787" i="63"/>
  <c r="D787" i="63"/>
  <c r="E787" i="63"/>
  <c r="B788" i="63"/>
  <c r="C788" i="63"/>
  <c r="D788" i="63"/>
  <c r="E788" i="63"/>
  <c r="B789" i="63"/>
  <c r="C789" i="63"/>
  <c r="D789" i="63"/>
  <c r="E789" i="63"/>
  <c r="B790" i="63"/>
  <c r="C790" i="63"/>
  <c r="D790" i="63"/>
  <c r="E790" i="63"/>
  <c r="B791" i="63"/>
  <c r="C791" i="63"/>
  <c r="D791" i="63"/>
  <c r="E791" i="63"/>
  <c r="B792" i="63"/>
  <c r="C792" i="63"/>
  <c r="D792" i="63"/>
  <c r="E792" i="63"/>
  <c r="B793" i="63"/>
  <c r="C793" i="63"/>
  <c r="D793" i="63"/>
  <c r="E793" i="63"/>
  <c r="B794" i="63"/>
  <c r="C794" i="63"/>
  <c r="D794" i="63"/>
  <c r="E794" i="63"/>
  <c r="B795" i="63"/>
  <c r="C795" i="63"/>
  <c r="D795" i="63"/>
  <c r="E795" i="63"/>
  <c r="B796" i="63"/>
  <c r="C796" i="63"/>
  <c r="D796" i="63"/>
  <c r="E796" i="63"/>
  <c r="B797" i="63"/>
  <c r="C797" i="63"/>
  <c r="D797" i="63"/>
  <c r="E797" i="63"/>
  <c r="B798" i="63"/>
  <c r="C798" i="63"/>
  <c r="D798" i="63"/>
  <c r="E798" i="63"/>
  <c r="B799" i="63"/>
  <c r="C799" i="63"/>
  <c r="D799" i="63"/>
  <c r="E799" i="63"/>
  <c r="B800" i="63"/>
  <c r="C800" i="63"/>
  <c r="D800" i="63"/>
  <c r="E800" i="63"/>
  <c r="B801" i="63"/>
  <c r="C801" i="63"/>
  <c r="D801" i="63"/>
  <c r="E801" i="63"/>
  <c r="B802" i="63"/>
  <c r="C802" i="63"/>
  <c r="D802" i="63"/>
  <c r="E802" i="63"/>
  <c r="B803" i="63"/>
  <c r="C803" i="63"/>
  <c r="D803" i="63"/>
  <c r="E803" i="63"/>
  <c r="B804" i="63"/>
  <c r="C804" i="63"/>
  <c r="D804" i="63"/>
  <c r="E804" i="63"/>
  <c r="B805" i="63"/>
  <c r="C805" i="63"/>
  <c r="D805" i="63"/>
  <c r="E805" i="63"/>
  <c r="B806" i="63"/>
  <c r="C806" i="63"/>
  <c r="D806" i="63"/>
  <c r="E806" i="63"/>
  <c r="B807" i="63"/>
  <c r="C807" i="63"/>
  <c r="D807" i="63"/>
  <c r="E807" i="63"/>
  <c r="B808" i="63"/>
  <c r="C808" i="63"/>
  <c r="D808" i="63"/>
  <c r="E808" i="63"/>
  <c r="B809" i="63"/>
  <c r="C809" i="63"/>
  <c r="D809" i="63"/>
  <c r="E809" i="63"/>
  <c r="B810" i="63"/>
  <c r="C810" i="63"/>
  <c r="D810" i="63"/>
  <c r="E810" i="63"/>
  <c r="B811" i="63"/>
  <c r="C811" i="63"/>
  <c r="D811" i="63"/>
  <c r="E811" i="63"/>
  <c r="B812" i="63"/>
  <c r="C812" i="63"/>
  <c r="D812" i="63"/>
  <c r="E812" i="63"/>
  <c r="B813" i="63"/>
  <c r="C813" i="63"/>
  <c r="D813" i="63"/>
  <c r="E813" i="63"/>
  <c r="B814" i="63"/>
  <c r="C814" i="63"/>
  <c r="D814" i="63"/>
  <c r="E814" i="63"/>
  <c r="B815" i="63"/>
  <c r="C815" i="63"/>
  <c r="D815" i="63"/>
  <c r="E815" i="63"/>
  <c r="B816" i="63"/>
  <c r="C816" i="63"/>
  <c r="D816" i="63"/>
  <c r="E816" i="63"/>
  <c r="B817" i="63"/>
  <c r="C817" i="63"/>
  <c r="D817" i="63"/>
  <c r="E817" i="63"/>
  <c r="B818" i="63"/>
  <c r="C818" i="63"/>
  <c r="D818" i="63"/>
  <c r="E818" i="63"/>
  <c r="B819" i="63"/>
  <c r="C819" i="63"/>
  <c r="D819" i="63"/>
  <c r="E819" i="63"/>
  <c r="B820" i="63"/>
  <c r="C820" i="63"/>
  <c r="D820" i="63"/>
  <c r="E820" i="63"/>
  <c r="B821" i="63"/>
  <c r="C821" i="63"/>
  <c r="D821" i="63"/>
  <c r="E821" i="63"/>
  <c r="B822" i="63"/>
  <c r="C822" i="63"/>
  <c r="D822" i="63"/>
  <c r="E822" i="63"/>
  <c r="B823" i="63"/>
  <c r="C823" i="63"/>
  <c r="D823" i="63"/>
  <c r="E823" i="63"/>
  <c r="B824" i="63"/>
  <c r="C824" i="63"/>
  <c r="D824" i="63"/>
  <c r="E824" i="63"/>
  <c r="B825" i="63"/>
  <c r="C825" i="63"/>
  <c r="D825" i="63"/>
  <c r="E825" i="63"/>
  <c r="B826" i="63"/>
  <c r="C826" i="63"/>
  <c r="D826" i="63"/>
  <c r="E826" i="63"/>
  <c r="B827" i="63"/>
  <c r="C827" i="63"/>
  <c r="D827" i="63"/>
  <c r="E827" i="63"/>
  <c r="B828" i="63"/>
  <c r="C828" i="63"/>
  <c r="D828" i="63"/>
  <c r="E828" i="63"/>
  <c r="B829" i="63"/>
  <c r="C829" i="63"/>
  <c r="D829" i="63"/>
  <c r="E829" i="63"/>
  <c r="B830" i="63"/>
  <c r="C830" i="63"/>
  <c r="D830" i="63"/>
  <c r="E830" i="63"/>
  <c r="B831" i="63"/>
  <c r="C831" i="63"/>
  <c r="D831" i="63"/>
  <c r="E831" i="63"/>
  <c r="B832" i="63"/>
  <c r="C832" i="63"/>
  <c r="D832" i="63"/>
  <c r="E832" i="63"/>
  <c r="B833" i="63"/>
  <c r="C833" i="63"/>
  <c r="D833" i="63"/>
  <c r="E833" i="63"/>
  <c r="B834" i="63"/>
  <c r="C834" i="63"/>
  <c r="D834" i="63"/>
  <c r="E834" i="63"/>
  <c r="B835" i="63"/>
  <c r="C835" i="63"/>
  <c r="D835" i="63"/>
  <c r="E835" i="63"/>
  <c r="B836" i="63"/>
  <c r="C836" i="63"/>
  <c r="D836" i="63"/>
  <c r="E836" i="63"/>
  <c r="B837" i="63"/>
  <c r="C837" i="63"/>
  <c r="D837" i="63"/>
  <c r="E837" i="63"/>
  <c r="B838" i="63"/>
  <c r="C838" i="63"/>
  <c r="D838" i="63"/>
  <c r="E838" i="63"/>
  <c r="B839" i="63"/>
  <c r="C839" i="63"/>
  <c r="D839" i="63"/>
  <c r="E839" i="63"/>
  <c r="B840" i="63"/>
  <c r="C840" i="63"/>
  <c r="D840" i="63"/>
  <c r="E840" i="63"/>
  <c r="B841" i="63"/>
  <c r="C841" i="63"/>
  <c r="D841" i="63"/>
  <c r="E841" i="63"/>
  <c r="B842" i="63"/>
  <c r="C842" i="63"/>
  <c r="D842" i="63"/>
  <c r="E842" i="63"/>
  <c r="B843" i="63"/>
  <c r="C843" i="63"/>
  <c r="D843" i="63"/>
  <c r="E843" i="63"/>
  <c r="B844" i="63"/>
  <c r="C844" i="63"/>
  <c r="D844" i="63"/>
  <c r="E844" i="63"/>
  <c r="B845" i="63"/>
  <c r="C845" i="63"/>
  <c r="D845" i="63"/>
  <c r="E845" i="63"/>
  <c r="B846" i="63"/>
  <c r="C846" i="63"/>
  <c r="D846" i="63"/>
  <c r="E846" i="63"/>
  <c r="B847" i="63"/>
  <c r="C847" i="63"/>
  <c r="D847" i="63"/>
  <c r="E847" i="63"/>
  <c r="B848" i="63"/>
  <c r="C848" i="63"/>
  <c r="D848" i="63"/>
  <c r="E848" i="63"/>
  <c r="B849" i="63"/>
  <c r="C849" i="63"/>
  <c r="D849" i="63"/>
  <c r="E849" i="63"/>
  <c r="B850" i="63"/>
  <c r="C850" i="63"/>
  <c r="D850" i="63"/>
  <c r="E850" i="63"/>
  <c r="B851" i="63"/>
  <c r="C851" i="63"/>
  <c r="D851" i="63"/>
  <c r="E851" i="63"/>
  <c r="B852" i="63"/>
  <c r="C852" i="63"/>
  <c r="D852" i="63"/>
  <c r="E852" i="63"/>
  <c r="B853" i="63"/>
  <c r="C853" i="63"/>
  <c r="D853" i="63"/>
  <c r="E853" i="63"/>
  <c r="B854" i="63"/>
  <c r="C854" i="63"/>
  <c r="D854" i="63"/>
  <c r="E854" i="63"/>
  <c r="B855" i="63"/>
  <c r="C855" i="63"/>
  <c r="D855" i="63"/>
  <c r="E855" i="63"/>
  <c r="B856" i="63"/>
  <c r="C856" i="63"/>
  <c r="D856" i="63"/>
  <c r="E856" i="63"/>
  <c r="B857" i="63"/>
  <c r="C857" i="63"/>
  <c r="D857" i="63"/>
  <c r="E857" i="63"/>
  <c r="B858" i="63"/>
  <c r="C858" i="63"/>
  <c r="D858" i="63"/>
  <c r="E858" i="63"/>
  <c r="B859" i="63"/>
  <c r="C859" i="63"/>
  <c r="D859" i="63"/>
  <c r="E859" i="63"/>
  <c r="B860" i="63"/>
  <c r="C860" i="63"/>
  <c r="D860" i="63"/>
  <c r="E860" i="63"/>
  <c r="B861" i="63"/>
  <c r="C861" i="63"/>
  <c r="D861" i="63"/>
  <c r="E861" i="63"/>
  <c r="B862" i="63"/>
  <c r="C862" i="63"/>
  <c r="D862" i="63"/>
  <c r="E862" i="63"/>
  <c r="B863" i="63"/>
  <c r="C863" i="63"/>
  <c r="D863" i="63"/>
  <c r="E863" i="63"/>
  <c r="B864" i="63"/>
  <c r="C864" i="63"/>
  <c r="D864" i="63"/>
  <c r="E864" i="63"/>
  <c r="B865" i="63"/>
  <c r="C865" i="63"/>
  <c r="D865" i="63"/>
  <c r="E865" i="63"/>
  <c r="B866" i="63"/>
  <c r="C866" i="63"/>
  <c r="D866" i="63"/>
  <c r="E866" i="63"/>
  <c r="B867" i="63"/>
  <c r="C867" i="63"/>
  <c r="D867" i="63"/>
  <c r="E867" i="63"/>
  <c r="B868" i="63"/>
  <c r="C868" i="63"/>
  <c r="D868" i="63"/>
  <c r="E868" i="63"/>
  <c r="B869" i="63"/>
  <c r="C869" i="63"/>
  <c r="D869" i="63"/>
  <c r="E869" i="63"/>
  <c r="B870" i="63"/>
  <c r="C870" i="63"/>
  <c r="D870" i="63"/>
  <c r="E870" i="63"/>
  <c r="B871" i="63"/>
  <c r="C871" i="63"/>
  <c r="D871" i="63"/>
  <c r="E871" i="63"/>
  <c r="B872" i="63"/>
  <c r="C872" i="63"/>
  <c r="D872" i="63"/>
  <c r="E872" i="63"/>
  <c r="B873" i="63"/>
  <c r="C873" i="63"/>
  <c r="D873" i="63"/>
  <c r="E873" i="63"/>
  <c r="B874" i="63"/>
  <c r="C874" i="63"/>
  <c r="D874" i="63"/>
  <c r="E874" i="63"/>
  <c r="B875" i="63"/>
  <c r="C875" i="63"/>
  <c r="D875" i="63"/>
  <c r="E875" i="63"/>
  <c r="B876" i="63"/>
  <c r="C876" i="63"/>
  <c r="D876" i="63"/>
  <c r="E876" i="63"/>
  <c r="B877" i="63"/>
  <c r="C877" i="63"/>
  <c r="D877" i="63"/>
  <c r="E877" i="63"/>
  <c r="B878" i="63"/>
  <c r="C878" i="63"/>
  <c r="D878" i="63"/>
  <c r="E878" i="63"/>
  <c r="B879" i="63"/>
  <c r="C879" i="63"/>
  <c r="D879" i="63"/>
  <c r="E879" i="63"/>
  <c r="B880" i="63"/>
  <c r="C880" i="63"/>
  <c r="D880" i="63"/>
  <c r="E880" i="63"/>
  <c r="B881" i="63"/>
  <c r="C881" i="63"/>
  <c r="D881" i="63"/>
  <c r="E881" i="63"/>
  <c r="B882" i="63"/>
  <c r="C882" i="63"/>
  <c r="D882" i="63"/>
  <c r="E882" i="63"/>
  <c r="B883" i="63"/>
  <c r="C883" i="63"/>
  <c r="D883" i="63"/>
  <c r="E883" i="63"/>
  <c r="B884" i="63"/>
  <c r="C884" i="63"/>
  <c r="D884" i="63"/>
  <c r="E884" i="63"/>
  <c r="B885" i="63"/>
  <c r="C885" i="63"/>
  <c r="D885" i="63"/>
  <c r="E885" i="63"/>
  <c r="B886" i="63"/>
  <c r="C886" i="63"/>
  <c r="D886" i="63"/>
  <c r="E886" i="63"/>
  <c r="B887" i="63"/>
  <c r="C887" i="63"/>
  <c r="D887" i="63"/>
  <c r="E887" i="63"/>
  <c r="B888" i="63"/>
  <c r="C888" i="63"/>
  <c r="D888" i="63"/>
  <c r="E888" i="63"/>
  <c r="B889" i="63"/>
  <c r="C889" i="63"/>
  <c r="D889" i="63"/>
  <c r="E889" i="63"/>
  <c r="B890" i="63"/>
  <c r="C890" i="63"/>
  <c r="D890" i="63"/>
  <c r="E890" i="63"/>
  <c r="B891" i="63"/>
  <c r="C891" i="63"/>
  <c r="D891" i="63"/>
  <c r="E891" i="63"/>
  <c r="B892" i="63"/>
  <c r="C892" i="63"/>
  <c r="D892" i="63"/>
  <c r="E892" i="63"/>
  <c r="B893" i="63"/>
  <c r="C893" i="63"/>
  <c r="D893" i="63"/>
  <c r="E893" i="63"/>
  <c r="B894" i="63"/>
  <c r="C894" i="63"/>
  <c r="D894" i="63"/>
  <c r="E894" i="63"/>
  <c r="B895" i="63"/>
  <c r="C895" i="63"/>
  <c r="D895" i="63"/>
  <c r="E895" i="63"/>
  <c r="B896" i="63"/>
  <c r="C896" i="63"/>
  <c r="D896" i="63"/>
  <c r="E896" i="63"/>
  <c r="B897" i="63"/>
  <c r="C897" i="63"/>
  <c r="D897" i="63"/>
  <c r="E897" i="63"/>
  <c r="B898" i="63"/>
  <c r="C898" i="63"/>
  <c r="D898" i="63"/>
  <c r="E898" i="63"/>
  <c r="B899" i="63"/>
  <c r="C899" i="63"/>
  <c r="D899" i="63"/>
  <c r="E899" i="63"/>
  <c r="B900" i="63"/>
  <c r="C900" i="63"/>
  <c r="D900" i="63"/>
  <c r="E900" i="63"/>
  <c r="B901" i="63"/>
  <c r="C901" i="63"/>
  <c r="D901" i="63"/>
  <c r="E901" i="63"/>
  <c r="B902" i="63"/>
  <c r="C902" i="63"/>
  <c r="D902" i="63"/>
  <c r="E902" i="63"/>
  <c r="B903" i="63"/>
  <c r="C903" i="63"/>
  <c r="D903" i="63"/>
  <c r="E903" i="63"/>
  <c r="B904" i="63"/>
  <c r="C904" i="63"/>
  <c r="D904" i="63"/>
  <c r="E904" i="63"/>
  <c r="B905" i="63"/>
  <c r="C905" i="63"/>
  <c r="D905" i="63"/>
  <c r="E905" i="63"/>
  <c r="B906" i="63"/>
  <c r="C906" i="63"/>
  <c r="D906" i="63"/>
  <c r="E906" i="63"/>
  <c r="B907" i="63"/>
  <c r="C907" i="63"/>
  <c r="D907" i="63"/>
  <c r="E907" i="63"/>
  <c r="B908" i="63"/>
  <c r="C908" i="63"/>
  <c r="D908" i="63"/>
  <c r="E908" i="63"/>
  <c r="B909" i="63"/>
  <c r="C909" i="63"/>
  <c r="D909" i="63"/>
  <c r="E909" i="63"/>
  <c r="B910" i="63"/>
  <c r="C910" i="63"/>
  <c r="D910" i="63"/>
  <c r="E910" i="63"/>
  <c r="B911" i="63"/>
  <c r="C911" i="63"/>
  <c r="D911" i="63"/>
  <c r="E911" i="63"/>
  <c r="B912" i="63"/>
  <c r="C912" i="63"/>
  <c r="D912" i="63"/>
  <c r="E912" i="63"/>
  <c r="B913" i="63"/>
  <c r="C913" i="63"/>
  <c r="D913" i="63"/>
  <c r="E913" i="63"/>
  <c r="B914" i="63"/>
  <c r="C914" i="63"/>
  <c r="D914" i="63"/>
  <c r="E914" i="63"/>
  <c r="B915" i="63"/>
  <c r="C915" i="63"/>
  <c r="D915" i="63"/>
  <c r="E915" i="63"/>
  <c r="B916" i="63"/>
  <c r="C916" i="63"/>
  <c r="D916" i="63"/>
  <c r="E916" i="63"/>
  <c r="B917" i="63"/>
  <c r="C917" i="63"/>
  <c r="D917" i="63"/>
  <c r="E917" i="63"/>
  <c r="B918" i="63"/>
  <c r="C918" i="63"/>
  <c r="D918" i="63"/>
  <c r="E918" i="63"/>
  <c r="B919" i="63"/>
  <c r="C919" i="63"/>
  <c r="D919" i="63"/>
  <c r="E919" i="63"/>
  <c r="B920" i="63"/>
  <c r="C920" i="63"/>
  <c r="D920" i="63"/>
  <c r="E920" i="63"/>
  <c r="B921" i="63"/>
  <c r="C921" i="63"/>
  <c r="D921" i="63"/>
  <c r="E921" i="63"/>
  <c r="B922" i="63"/>
  <c r="C922" i="63"/>
  <c r="D922" i="63"/>
  <c r="E922" i="63"/>
  <c r="B923" i="63"/>
  <c r="C923" i="63"/>
  <c r="D923" i="63"/>
  <c r="E923" i="63"/>
  <c r="B924" i="63"/>
  <c r="C924" i="63"/>
  <c r="D924" i="63"/>
  <c r="E924" i="63"/>
  <c r="B925" i="63"/>
  <c r="C925" i="63"/>
  <c r="D925" i="63"/>
  <c r="E925" i="63"/>
  <c r="B926" i="63"/>
  <c r="C926" i="63"/>
  <c r="D926" i="63"/>
  <c r="E926" i="63"/>
  <c r="B927" i="63"/>
  <c r="C927" i="63"/>
  <c r="D927" i="63"/>
  <c r="E927" i="63"/>
  <c r="B928" i="63"/>
  <c r="C928" i="63"/>
  <c r="D928" i="63"/>
  <c r="E928" i="63"/>
  <c r="B929" i="63"/>
  <c r="C929" i="63"/>
  <c r="D929" i="63"/>
  <c r="E929" i="63"/>
  <c r="B930" i="63"/>
  <c r="C930" i="63"/>
  <c r="D930" i="63"/>
  <c r="E930" i="63"/>
  <c r="B931" i="63"/>
  <c r="C931" i="63"/>
  <c r="D931" i="63"/>
  <c r="E931" i="63"/>
  <c r="B932" i="63"/>
  <c r="C932" i="63"/>
  <c r="D932" i="63"/>
  <c r="E932" i="63"/>
  <c r="B933" i="63"/>
  <c r="C933" i="63"/>
  <c r="D933" i="63"/>
  <c r="E933" i="63"/>
  <c r="B934" i="63"/>
  <c r="C934" i="63"/>
  <c r="D934" i="63"/>
  <c r="E934" i="63"/>
  <c r="B935" i="63"/>
  <c r="C935" i="63"/>
  <c r="D935" i="63"/>
  <c r="E935" i="63"/>
  <c r="B936" i="63"/>
  <c r="C936" i="63"/>
  <c r="D936" i="63"/>
  <c r="E936" i="63"/>
  <c r="B937" i="63"/>
  <c r="C937" i="63"/>
  <c r="D937" i="63"/>
  <c r="E937" i="63"/>
  <c r="B938" i="63"/>
  <c r="C938" i="63"/>
  <c r="D938" i="63"/>
  <c r="E938" i="63"/>
  <c r="B939" i="63"/>
  <c r="C939" i="63"/>
  <c r="D939" i="63"/>
  <c r="E939" i="63"/>
  <c r="B940" i="63"/>
  <c r="C940" i="63"/>
  <c r="D940" i="63"/>
  <c r="E940" i="63"/>
  <c r="B941" i="63"/>
  <c r="C941" i="63"/>
  <c r="D941" i="63"/>
  <c r="E941" i="63"/>
  <c r="B942" i="63"/>
  <c r="C942" i="63"/>
  <c r="D942" i="63"/>
  <c r="E942" i="63"/>
  <c r="B943" i="63"/>
  <c r="C943" i="63"/>
  <c r="D943" i="63"/>
  <c r="E943" i="63"/>
  <c r="B944" i="63"/>
  <c r="C944" i="63"/>
  <c r="D944" i="63"/>
  <c r="E944" i="63"/>
  <c r="B945" i="63"/>
  <c r="C945" i="63"/>
  <c r="D945" i="63"/>
  <c r="E945" i="63"/>
  <c r="B946" i="63"/>
  <c r="C946" i="63"/>
  <c r="D946" i="63"/>
  <c r="E946" i="63"/>
  <c r="B947" i="63"/>
  <c r="C947" i="63"/>
  <c r="D947" i="63"/>
  <c r="E947" i="63"/>
  <c r="B948" i="63"/>
  <c r="C948" i="63"/>
  <c r="D948" i="63"/>
  <c r="E948" i="63"/>
  <c r="B949" i="63"/>
  <c r="C949" i="63"/>
  <c r="D949" i="63"/>
  <c r="E949" i="63"/>
  <c r="B950" i="63"/>
  <c r="C950" i="63"/>
  <c r="D950" i="63"/>
  <c r="E950" i="63"/>
  <c r="B951" i="63"/>
  <c r="C951" i="63"/>
  <c r="D951" i="63"/>
  <c r="E951" i="63"/>
  <c r="B952" i="63"/>
  <c r="C952" i="63"/>
  <c r="D952" i="63"/>
  <c r="E952" i="63"/>
  <c r="B953" i="63"/>
  <c r="C953" i="63"/>
  <c r="D953" i="63"/>
  <c r="E953" i="63"/>
  <c r="B954" i="63"/>
  <c r="C954" i="63"/>
  <c r="D954" i="63"/>
  <c r="E954" i="63"/>
  <c r="B955" i="63"/>
  <c r="C955" i="63"/>
  <c r="D955" i="63"/>
  <c r="E955" i="63"/>
  <c r="B956" i="63"/>
  <c r="C956" i="63"/>
  <c r="D956" i="63"/>
  <c r="E956" i="63"/>
  <c r="B957" i="63"/>
  <c r="C957" i="63"/>
  <c r="D957" i="63"/>
  <c r="E957" i="63"/>
  <c r="B958" i="63"/>
  <c r="C958" i="63"/>
  <c r="D958" i="63"/>
  <c r="E958" i="63"/>
  <c r="B959" i="63"/>
  <c r="C959" i="63"/>
  <c r="D959" i="63"/>
  <c r="E959" i="63"/>
  <c r="B960" i="63"/>
  <c r="C960" i="63"/>
  <c r="D960" i="63"/>
  <c r="E960" i="63"/>
  <c r="B961" i="63"/>
  <c r="C961" i="63"/>
  <c r="D961" i="63"/>
  <c r="E961" i="63"/>
  <c r="B962" i="63"/>
  <c r="C962" i="63"/>
  <c r="D962" i="63"/>
  <c r="E962" i="63"/>
  <c r="B963" i="63"/>
  <c r="C963" i="63"/>
  <c r="D963" i="63"/>
  <c r="E963" i="63"/>
  <c r="B964" i="63"/>
  <c r="C964" i="63"/>
  <c r="D964" i="63"/>
  <c r="E964" i="63"/>
  <c r="B965" i="63"/>
  <c r="C965" i="63"/>
  <c r="D965" i="63"/>
  <c r="E965" i="63"/>
  <c r="B966" i="63"/>
  <c r="C966" i="63"/>
  <c r="D966" i="63"/>
  <c r="E966" i="63"/>
  <c r="B967" i="63"/>
  <c r="C967" i="63"/>
  <c r="D967" i="63"/>
  <c r="E967" i="63"/>
  <c r="B968" i="63"/>
  <c r="C968" i="63"/>
  <c r="D968" i="63"/>
  <c r="E968" i="63"/>
  <c r="B969" i="63"/>
  <c r="C969" i="63"/>
  <c r="D969" i="63"/>
  <c r="E969" i="63"/>
  <c r="B970" i="63"/>
  <c r="C970" i="63"/>
  <c r="D970" i="63"/>
  <c r="E970" i="63"/>
  <c r="B971" i="63"/>
  <c r="C971" i="63"/>
  <c r="D971" i="63"/>
  <c r="E971" i="63"/>
  <c r="B972" i="63"/>
  <c r="C972" i="63"/>
  <c r="D972" i="63"/>
  <c r="E972" i="63"/>
  <c r="B973" i="63"/>
  <c r="C973" i="63"/>
  <c r="D973" i="63"/>
  <c r="E973" i="63"/>
  <c r="B974" i="63"/>
  <c r="C974" i="63"/>
  <c r="D974" i="63"/>
  <c r="E974" i="63"/>
  <c r="B975" i="63"/>
  <c r="C975" i="63"/>
  <c r="D975" i="63"/>
  <c r="E975" i="63"/>
  <c r="B976" i="63"/>
  <c r="C976" i="63"/>
  <c r="D976" i="63"/>
  <c r="E976" i="63"/>
  <c r="B977" i="63"/>
  <c r="C977" i="63"/>
  <c r="D977" i="63"/>
  <c r="E977" i="63"/>
  <c r="B978" i="63"/>
  <c r="C978" i="63"/>
  <c r="D978" i="63"/>
  <c r="E978" i="63"/>
  <c r="B979" i="63"/>
  <c r="C979" i="63"/>
  <c r="D979" i="63"/>
  <c r="E979" i="63"/>
  <c r="B980" i="63"/>
  <c r="C980" i="63"/>
  <c r="D980" i="63"/>
  <c r="E980" i="63"/>
  <c r="B981" i="63"/>
  <c r="C981" i="63"/>
  <c r="D981" i="63"/>
  <c r="E981" i="63"/>
  <c r="B982" i="63"/>
  <c r="C982" i="63"/>
  <c r="D982" i="63"/>
  <c r="E982" i="63"/>
  <c r="B983" i="63"/>
  <c r="C983" i="63"/>
  <c r="D983" i="63"/>
  <c r="E983" i="63"/>
  <c r="B984" i="63"/>
  <c r="C984" i="63"/>
  <c r="D984" i="63"/>
  <c r="E984" i="63"/>
  <c r="B985" i="63"/>
  <c r="C985" i="63"/>
  <c r="D985" i="63"/>
  <c r="E985" i="63"/>
  <c r="B986" i="63"/>
  <c r="C986" i="63"/>
  <c r="D986" i="63"/>
  <c r="E986" i="63"/>
  <c r="B987" i="63"/>
  <c r="C987" i="63"/>
  <c r="D987" i="63"/>
  <c r="E987" i="63"/>
  <c r="B988" i="63"/>
  <c r="C988" i="63"/>
  <c r="D988" i="63"/>
  <c r="E988" i="63"/>
  <c r="B989" i="63"/>
  <c r="C989" i="63"/>
  <c r="D989" i="63"/>
  <c r="E989" i="63"/>
  <c r="B990" i="63"/>
  <c r="C990" i="63"/>
  <c r="D990" i="63"/>
  <c r="E990" i="63"/>
  <c r="B991" i="63"/>
  <c r="C991" i="63"/>
  <c r="D991" i="63"/>
  <c r="E991" i="63"/>
  <c r="B992" i="63"/>
  <c r="C992" i="63"/>
  <c r="D992" i="63"/>
  <c r="E992" i="63"/>
  <c r="B993" i="63"/>
  <c r="C993" i="63"/>
  <c r="D993" i="63"/>
  <c r="E993" i="63"/>
  <c r="B994" i="63"/>
  <c r="C994" i="63"/>
  <c r="D994" i="63"/>
  <c r="E994" i="63"/>
  <c r="B995" i="63"/>
  <c r="C995" i="63"/>
  <c r="D995" i="63"/>
  <c r="E995" i="63"/>
  <c r="B996" i="63"/>
  <c r="C996" i="63"/>
  <c r="D996" i="63"/>
  <c r="E996" i="63"/>
  <c r="B997" i="63"/>
  <c r="C997" i="63"/>
  <c r="D997" i="63"/>
  <c r="E997" i="63"/>
  <c r="B998" i="63"/>
  <c r="C998" i="63"/>
  <c r="D998" i="63"/>
  <c r="E998" i="63"/>
  <c r="B999" i="63"/>
  <c r="C999" i="63"/>
  <c r="D999" i="63"/>
  <c r="E999" i="63"/>
  <c r="B1000" i="63"/>
  <c r="C1000" i="63"/>
  <c r="D1000" i="63"/>
  <c r="E1000" i="63"/>
  <c r="B1001" i="63"/>
  <c r="C1001" i="63"/>
  <c r="D1001" i="63"/>
  <c r="E1001" i="63"/>
  <c r="B1002" i="63"/>
  <c r="C1002" i="63"/>
  <c r="D1002" i="63"/>
  <c r="E1002" i="63"/>
  <c r="B1003" i="63"/>
  <c r="C1003" i="63"/>
  <c r="D1003" i="63"/>
  <c r="E1003" i="63"/>
  <c r="B1004" i="63"/>
  <c r="C1004" i="63"/>
  <c r="D1004" i="63"/>
  <c r="E1004" i="63"/>
  <c r="B1005" i="63"/>
  <c r="C1005" i="63"/>
  <c r="D1005" i="63"/>
  <c r="E1005" i="63"/>
  <c r="B1006" i="63"/>
  <c r="C1006" i="63"/>
  <c r="D1006" i="63"/>
  <c r="E1006" i="63"/>
  <c r="B1007" i="63"/>
  <c r="C1007" i="63"/>
  <c r="D1007" i="63"/>
  <c r="E1007" i="63"/>
  <c r="B1008" i="63"/>
  <c r="C1008" i="63"/>
  <c r="D1008" i="63"/>
  <c r="E1008" i="63"/>
  <c r="B1009" i="63"/>
  <c r="C1009" i="63"/>
  <c r="D1009" i="63"/>
  <c r="E1009" i="63"/>
  <c r="B1010" i="63"/>
  <c r="C1010" i="63"/>
  <c r="D1010" i="63"/>
  <c r="E1010" i="63"/>
  <c r="B1011" i="63"/>
  <c r="C1011" i="63"/>
  <c r="D1011" i="63"/>
  <c r="E1011" i="63"/>
  <c r="B1012" i="63"/>
  <c r="C1012" i="63"/>
  <c r="D1012" i="63"/>
  <c r="E1012" i="63"/>
  <c r="B1013" i="63"/>
  <c r="C1013" i="63"/>
  <c r="D1013" i="63"/>
  <c r="E1013" i="63"/>
  <c r="B1014" i="63"/>
  <c r="C1014" i="63"/>
  <c r="D1014" i="63"/>
  <c r="E1014" i="63"/>
  <c r="B1015" i="63"/>
  <c r="C1015" i="63"/>
  <c r="D1015" i="63"/>
  <c r="E1015" i="63"/>
  <c r="B1016" i="63"/>
  <c r="C1016" i="63"/>
  <c r="D1016" i="63"/>
  <c r="E1016" i="63"/>
  <c r="B1017" i="63"/>
  <c r="C1017" i="63"/>
  <c r="D1017" i="63"/>
  <c r="E1017" i="63"/>
  <c r="B1018" i="63"/>
  <c r="C1018" i="63"/>
  <c r="D1018" i="63"/>
  <c r="E1018" i="63"/>
  <c r="B1019" i="63"/>
  <c r="C1019" i="63"/>
  <c r="D1019" i="63"/>
  <c r="E1019" i="63"/>
  <c r="B1020" i="63"/>
  <c r="C1020" i="63"/>
  <c r="D1020" i="63"/>
  <c r="E1020" i="63"/>
  <c r="B1021" i="63"/>
  <c r="C1021" i="63"/>
  <c r="D1021" i="63"/>
  <c r="E1021" i="63"/>
  <c r="B1022" i="63"/>
  <c r="C1022" i="63"/>
  <c r="D1022" i="63"/>
  <c r="E1022" i="63"/>
  <c r="B1023" i="63"/>
  <c r="C1023" i="63"/>
  <c r="D1023" i="63"/>
  <c r="E1023" i="63"/>
  <c r="B1024" i="63"/>
  <c r="C1024" i="63"/>
  <c r="D1024" i="63"/>
  <c r="E1024" i="63"/>
  <c r="B1025" i="63"/>
  <c r="C1025" i="63"/>
  <c r="D1025" i="63"/>
  <c r="E1025" i="63"/>
  <c r="B1026" i="63"/>
  <c r="C1026" i="63"/>
  <c r="D1026" i="63"/>
  <c r="E1026" i="63"/>
  <c r="B1027" i="63"/>
  <c r="C1027" i="63"/>
  <c r="D1027" i="63"/>
  <c r="E1027" i="63"/>
  <c r="B1028" i="63"/>
  <c r="C1028" i="63"/>
  <c r="D1028" i="63"/>
  <c r="E1028" i="63"/>
  <c r="B1029" i="63"/>
  <c r="C1029" i="63"/>
  <c r="D1029" i="63"/>
  <c r="E1029" i="63"/>
  <c r="B1030" i="63"/>
  <c r="C1030" i="63"/>
  <c r="D1030" i="63"/>
  <c r="E1030" i="63"/>
  <c r="B1031" i="63"/>
  <c r="C1031" i="63"/>
  <c r="D1031" i="63"/>
  <c r="E1031" i="63"/>
  <c r="B1032" i="63"/>
  <c r="C1032" i="63"/>
  <c r="D1032" i="63"/>
  <c r="E1032" i="63"/>
  <c r="B1033" i="63"/>
  <c r="C1033" i="63"/>
  <c r="D1033" i="63"/>
  <c r="E1033" i="63"/>
  <c r="B1034" i="63"/>
  <c r="C1034" i="63"/>
  <c r="D1034" i="63"/>
  <c r="E1034" i="63"/>
  <c r="B1035" i="63"/>
  <c r="C1035" i="63"/>
  <c r="D1035" i="63"/>
  <c r="E1035" i="63"/>
  <c r="B1036" i="63"/>
  <c r="C1036" i="63"/>
  <c r="D1036" i="63"/>
  <c r="E1036" i="63"/>
  <c r="B1037" i="63"/>
  <c r="C1037" i="63"/>
  <c r="D1037" i="63"/>
  <c r="E1037" i="63"/>
  <c r="B1038" i="63"/>
  <c r="C1038" i="63"/>
  <c r="D1038" i="63"/>
  <c r="E1038" i="63"/>
  <c r="B1039" i="63"/>
  <c r="C1039" i="63"/>
  <c r="D1039" i="63"/>
  <c r="E1039" i="63"/>
  <c r="B1040" i="63"/>
  <c r="C1040" i="63"/>
  <c r="D1040" i="63"/>
  <c r="E1040" i="63"/>
  <c r="B1041" i="63"/>
  <c r="C1041" i="63"/>
  <c r="D1041" i="63"/>
  <c r="E1041" i="63"/>
  <c r="B1042" i="63"/>
  <c r="C1042" i="63"/>
  <c r="D1042" i="63"/>
  <c r="E1042" i="63"/>
  <c r="B1043" i="63"/>
  <c r="C1043" i="63"/>
  <c r="D1043" i="63"/>
  <c r="E1043" i="63"/>
  <c r="B1044" i="63"/>
  <c r="C1044" i="63"/>
  <c r="D1044" i="63"/>
  <c r="E1044" i="63"/>
  <c r="B1045" i="63"/>
  <c r="C1045" i="63"/>
  <c r="D1045" i="63"/>
  <c r="E1045" i="63"/>
  <c r="B1046" i="63"/>
  <c r="C1046" i="63"/>
  <c r="D1046" i="63"/>
  <c r="E1046" i="63"/>
  <c r="B1047" i="63"/>
  <c r="C1047" i="63"/>
  <c r="D1047" i="63"/>
  <c r="E1047" i="63"/>
  <c r="B1048" i="63"/>
  <c r="C1048" i="63"/>
  <c r="D1048" i="63"/>
  <c r="E1048" i="63"/>
  <c r="B1049" i="63"/>
  <c r="C1049" i="63"/>
  <c r="D1049" i="63"/>
  <c r="E1049" i="63"/>
  <c r="B1050" i="63"/>
  <c r="C1050" i="63"/>
  <c r="D1050" i="63"/>
  <c r="E1050" i="63"/>
  <c r="B1051" i="63"/>
  <c r="C1051" i="63"/>
  <c r="D1051" i="63"/>
  <c r="E1051" i="63"/>
  <c r="B1052" i="63"/>
  <c r="C1052" i="63"/>
  <c r="D1052" i="63"/>
  <c r="E1052" i="63"/>
  <c r="B1053" i="63"/>
  <c r="C1053" i="63"/>
  <c r="D1053" i="63"/>
  <c r="E1053" i="63"/>
  <c r="B1054" i="63"/>
  <c r="C1054" i="63"/>
  <c r="D1054" i="63"/>
  <c r="E1054" i="63"/>
  <c r="B1055" i="63"/>
  <c r="C1055" i="63"/>
  <c r="D1055" i="63"/>
  <c r="E1055" i="63"/>
  <c r="B1056" i="63"/>
  <c r="C1056" i="63"/>
  <c r="D1056" i="63"/>
  <c r="E1056" i="63"/>
  <c r="B1057" i="63"/>
  <c r="C1057" i="63"/>
  <c r="D1057" i="63"/>
  <c r="E1057" i="63"/>
  <c r="B1058" i="63"/>
  <c r="C1058" i="63"/>
  <c r="D1058" i="63"/>
  <c r="E1058" i="63"/>
  <c r="B1059" i="63"/>
  <c r="C1059" i="63"/>
  <c r="D1059" i="63"/>
  <c r="E1059" i="63"/>
  <c r="B1060" i="63"/>
  <c r="C1060" i="63"/>
  <c r="D1060" i="63"/>
  <c r="E1060" i="63"/>
  <c r="B1061" i="63"/>
  <c r="C1061" i="63"/>
  <c r="D1061" i="63"/>
  <c r="E1061" i="63"/>
  <c r="B1062" i="63"/>
  <c r="C1062" i="63"/>
  <c r="D1062" i="63"/>
  <c r="E1062" i="63"/>
  <c r="B1063" i="63"/>
  <c r="C1063" i="63"/>
  <c r="D1063" i="63"/>
  <c r="E1063" i="63"/>
  <c r="B1064" i="63"/>
  <c r="C1064" i="63"/>
  <c r="D1064" i="63"/>
  <c r="E1064" i="63"/>
  <c r="B1065" i="63"/>
  <c r="C1065" i="63"/>
  <c r="D1065" i="63"/>
  <c r="E1065" i="63"/>
  <c r="B1066" i="63"/>
  <c r="C1066" i="63"/>
  <c r="D1066" i="63"/>
  <c r="E1066" i="63"/>
  <c r="B1067" i="63"/>
  <c r="C1067" i="63"/>
  <c r="D1067" i="63"/>
  <c r="E1067" i="63"/>
  <c r="B1068" i="63"/>
  <c r="C1068" i="63"/>
  <c r="D1068" i="63"/>
  <c r="E1068" i="63"/>
  <c r="B1069" i="63"/>
  <c r="C1069" i="63"/>
  <c r="D1069" i="63"/>
  <c r="E1069" i="63"/>
  <c r="B1070" i="63"/>
  <c r="C1070" i="63"/>
  <c r="D1070" i="63"/>
  <c r="E1070" i="63"/>
  <c r="B1071" i="63"/>
  <c r="C1071" i="63"/>
  <c r="D1071" i="63"/>
  <c r="E1071" i="63"/>
  <c r="B1072" i="63"/>
  <c r="C1072" i="63"/>
  <c r="D1072" i="63"/>
  <c r="E1072" i="63"/>
  <c r="B1073" i="63"/>
  <c r="C1073" i="63"/>
  <c r="D1073" i="63"/>
  <c r="E1073" i="63"/>
  <c r="B1074" i="63"/>
  <c r="C1074" i="63"/>
  <c r="D1074" i="63"/>
  <c r="E1074" i="63"/>
  <c r="B1075" i="63"/>
  <c r="C1075" i="63"/>
  <c r="D1075" i="63"/>
  <c r="E1075" i="63"/>
  <c r="B1076" i="63"/>
  <c r="C1076" i="63"/>
  <c r="D1076" i="63"/>
  <c r="E1076" i="63"/>
  <c r="B1077" i="63"/>
  <c r="C1077" i="63"/>
  <c r="D1077" i="63"/>
  <c r="E1077" i="63"/>
  <c r="B1078" i="63"/>
  <c r="C1078" i="63"/>
  <c r="D1078" i="63"/>
  <c r="E1078" i="63"/>
  <c r="B1079" i="63"/>
  <c r="C1079" i="63"/>
  <c r="D1079" i="63"/>
  <c r="E1079" i="63"/>
  <c r="B1080" i="63"/>
  <c r="C1080" i="63"/>
  <c r="D1080" i="63"/>
  <c r="E1080" i="63"/>
  <c r="B1081" i="63"/>
  <c r="C1081" i="63"/>
  <c r="D1081" i="63"/>
  <c r="E1081" i="63"/>
  <c r="B1082" i="63"/>
  <c r="C1082" i="63"/>
  <c r="D1082" i="63"/>
  <c r="E1082" i="63"/>
  <c r="B1083" i="63"/>
  <c r="C1083" i="63"/>
  <c r="D1083" i="63"/>
  <c r="E1083" i="63"/>
  <c r="B1084" i="63"/>
  <c r="C1084" i="63"/>
  <c r="D1084" i="63"/>
  <c r="E1084" i="63"/>
  <c r="B1085" i="63"/>
  <c r="C1085" i="63"/>
  <c r="D1085" i="63"/>
  <c r="E1085" i="63"/>
  <c r="B1086" i="63"/>
  <c r="C1086" i="63"/>
  <c r="D1086" i="63"/>
  <c r="E1086" i="63"/>
  <c r="B1087" i="63"/>
  <c r="C1087" i="63"/>
  <c r="D1087" i="63"/>
  <c r="E1087" i="63"/>
  <c r="B1088" i="63"/>
  <c r="C1088" i="63"/>
  <c r="D1088" i="63"/>
  <c r="E1088" i="63"/>
  <c r="B1089" i="63"/>
  <c r="C1089" i="63"/>
  <c r="D1089" i="63"/>
  <c r="E1089" i="63"/>
  <c r="B1090" i="63"/>
  <c r="C1090" i="63"/>
  <c r="D1090" i="63"/>
  <c r="E1090" i="63"/>
  <c r="B1091" i="63"/>
  <c r="C1091" i="63"/>
  <c r="D1091" i="63"/>
  <c r="E1091" i="63"/>
  <c r="B1092" i="63"/>
  <c r="C1092" i="63"/>
  <c r="D1092" i="63"/>
  <c r="E1092" i="63"/>
  <c r="B1093" i="63"/>
  <c r="C1093" i="63"/>
  <c r="D1093" i="63"/>
  <c r="E1093" i="63"/>
  <c r="B1094" i="63"/>
  <c r="C1094" i="63"/>
  <c r="D1094" i="63"/>
  <c r="E1094" i="63"/>
  <c r="B1095" i="63"/>
  <c r="C1095" i="63"/>
  <c r="D1095" i="63"/>
  <c r="E1095" i="63"/>
  <c r="B1096" i="63"/>
  <c r="C1096" i="63"/>
  <c r="D1096" i="63"/>
  <c r="E1096" i="63"/>
  <c r="B1097" i="63"/>
  <c r="C1097" i="63"/>
  <c r="D1097" i="63"/>
  <c r="E1097" i="63"/>
  <c r="B1098" i="63"/>
  <c r="C1098" i="63"/>
  <c r="D1098" i="63"/>
  <c r="E1098" i="63"/>
  <c r="B1099" i="63"/>
  <c r="C1099" i="63"/>
  <c r="D1099" i="63"/>
  <c r="E1099" i="63"/>
  <c r="B1100" i="63"/>
  <c r="C1100" i="63"/>
  <c r="D1100" i="63"/>
  <c r="E1100" i="63"/>
  <c r="B1101" i="63"/>
  <c r="C1101" i="63"/>
  <c r="D1101" i="63"/>
  <c r="E1101" i="63"/>
  <c r="B1102" i="63"/>
  <c r="C1102" i="63"/>
  <c r="D1102" i="63"/>
  <c r="E1102" i="63"/>
  <c r="B1103" i="63"/>
  <c r="C1103" i="63"/>
  <c r="D1103" i="63"/>
  <c r="E1103" i="63"/>
  <c r="B1104" i="63"/>
  <c r="C1104" i="63"/>
  <c r="D1104" i="63"/>
  <c r="E1104" i="63"/>
  <c r="B1105" i="63"/>
  <c r="C1105" i="63"/>
  <c r="D1105" i="63"/>
  <c r="E1105" i="63"/>
  <c r="B1106" i="63"/>
  <c r="C1106" i="63"/>
  <c r="D1106" i="63"/>
  <c r="E1106" i="63"/>
  <c r="B1107" i="63"/>
  <c r="C1107" i="63"/>
  <c r="D1107" i="63"/>
  <c r="E1107" i="63"/>
  <c r="B1108" i="63"/>
  <c r="C1108" i="63"/>
  <c r="D1108" i="63"/>
  <c r="E1108" i="63"/>
  <c r="B1109" i="63"/>
  <c r="C1109" i="63"/>
  <c r="D1109" i="63"/>
  <c r="E1109" i="63"/>
  <c r="B1110" i="63"/>
  <c r="C1110" i="63"/>
  <c r="D1110" i="63"/>
  <c r="E1110" i="63"/>
  <c r="B1111" i="63"/>
  <c r="C1111" i="63"/>
  <c r="D1111" i="63"/>
  <c r="E1111" i="63"/>
  <c r="B1112" i="63"/>
  <c r="C1112" i="63"/>
  <c r="D1112" i="63"/>
  <c r="E1112" i="63"/>
  <c r="B1113" i="63"/>
  <c r="C1113" i="63"/>
  <c r="D1113" i="63"/>
  <c r="E1113" i="63"/>
  <c r="B1114" i="63"/>
  <c r="C1114" i="63"/>
  <c r="D1114" i="63"/>
  <c r="E1114" i="63"/>
  <c r="B1115" i="63"/>
  <c r="C1115" i="63"/>
  <c r="D1115" i="63"/>
  <c r="E1115" i="63"/>
  <c r="B1116" i="63"/>
  <c r="C1116" i="63"/>
  <c r="D1116" i="63"/>
  <c r="E1116" i="63"/>
  <c r="B1117" i="63"/>
  <c r="C1117" i="63"/>
  <c r="D1117" i="63"/>
  <c r="E1117" i="63"/>
  <c r="B1118" i="63"/>
  <c r="C1118" i="63"/>
  <c r="D1118" i="63"/>
  <c r="E1118" i="63"/>
  <c r="B1119" i="63"/>
  <c r="C1119" i="63"/>
  <c r="D1119" i="63"/>
  <c r="E1119" i="63"/>
  <c r="B1120" i="63"/>
  <c r="C1120" i="63"/>
  <c r="D1120" i="63"/>
  <c r="E1120" i="63"/>
  <c r="B1121" i="63"/>
  <c r="C1121" i="63"/>
  <c r="D1121" i="63"/>
  <c r="E1121" i="63"/>
  <c r="B1122" i="63"/>
  <c r="C1122" i="63"/>
  <c r="D1122" i="63"/>
  <c r="E1122" i="63"/>
  <c r="B1123" i="63"/>
  <c r="C1123" i="63"/>
  <c r="D1123" i="63"/>
  <c r="E1123" i="63"/>
  <c r="B1124" i="63"/>
  <c r="C1124" i="63"/>
  <c r="D1124" i="63"/>
  <c r="E1124" i="63"/>
  <c r="B1125" i="63"/>
  <c r="C1125" i="63"/>
  <c r="D1125" i="63"/>
  <c r="E1125" i="63"/>
  <c r="B1126" i="63"/>
  <c r="C1126" i="63"/>
  <c r="D1126" i="63"/>
  <c r="E1126" i="63"/>
  <c r="B1127" i="63"/>
  <c r="C1127" i="63"/>
  <c r="D1127" i="63"/>
  <c r="E1127" i="63"/>
  <c r="B1128" i="63"/>
  <c r="C1128" i="63"/>
  <c r="D1128" i="63"/>
  <c r="E1128" i="63"/>
  <c r="B1129" i="63"/>
  <c r="C1129" i="63"/>
  <c r="D1129" i="63"/>
  <c r="E1129" i="63"/>
  <c r="B1130" i="63"/>
  <c r="C1130" i="63"/>
  <c r="D1130" i="63"/>
  <c r="E1130" i="63"/>
  <c r="B1131" i="63"/>
  <c r="C1131" i="63"/>
  <c r="D1131" i="63"/>
  <c r="E1131" i="63"/>
  <c r="B1132" i="63"/>
  <c r="C1132" i="63"/>
  <c r="D1132" i="63"/>
  <c r="E1132" i="63"/>
  <c r="B1133" i="63"/>
  <c r="C1133" i="63"/>
  <c r="D1133" i="63"/>
  <c r="E1133" i="63"/>
  <c r="B1134" i="63"/>
  <c r="C1134" i="63"/>
  <c r="D1134" i="63"/>
  <c r="E1134" i="63"/>
  <c r="B1135" i="63"/>
  <c r="C1135" i="63"/>
  <c r="D1135" i="63"/>
  <c r="E1135" i="63"/>
  <c r="B1136" i="63"/>
  <c r="C1136" i="63"/>
  <c r="D1136" i="63"/>
  <c r="E1136" i="63"/>
  <c r="B1137" i="63"/>
  <c r="C1137" i="63"/>
  <c r="D1137" i="63"/>
  <c r="E1137" i="63"/>
  <c r="B1138" i="63"/>
  <c r="C1138" i="63"/>
  <c r="D1138" i="63"/>
  <c r="E1138" i="63"/>
  <c r="B1139" i="63"/>
  <c r="C1139" i="63"/>
  <c r="D1139" i="63"/>
  <c r="E1139" i="63"/>
  <c r="B1140" i="63"/>
  <c r="C1140" i="63"/>
  <c r="D1140" i="63"/>
  <c r="E1140" i="63"/>
  <c r="B1141" i="63"/>
  <c r="C1141" i="63"/>
  <c r="D1141" i="63"/>
  <c r="E1141" i="63"/>
  <c r="B1142" i="63"/>
  <c r="C1142" i="63"/>
  <c r="D1142" i="63"/>
  <c r="E1142" i="63"/>
  <c r="B1143" i="63"/>
  <c r="C1143" i="63"/>
  <c r="D1143" i="63"/>
  <c r="E1143" i="63"/>
  <c r="B1144" i="63"/>
  <c r="C1144" i="63"/>
  <c r="D1144" i="63"/>
  <c r="E1144" i="63"/>
  <c r="B1145" i="63"/>
  <c r="C1145" i="63"/>
  <c r="D1145" i="63"/>
  <c r="E1145" i="63"/>
  <c r="B1146" i="63"/>
  <c r="C1146" i="63"/>
  <c r="D1146" i="63"/>
  <c r="E1146" i="63"/>
  <c r="B1147" i="63"/>
  <c r="C1147" i="63"/>
  <c r="D1147" i="63"/>
  <c r="E1147" i="63"/>
  <c r="B1148" i="63"/>
  <c r="C1148" i="63"/>
  <c r="D1148" i="63"/>
  <c r="E1148" i="63"/>
  <c r="B1149" i="63"/>
  <c r="C1149" i="63"/>
  <c r="D1149" i="63"/>
  <c r="E1149" i="63"/>
  <c r="B1150" i="63"/>
  <c r="C1150" i="63"/>
  <c r="D1150" i="63"/>
  <c r="E1150" i="63"/>
  <c r="B1151" i="63"/>
  <c r="C1151" i="63"/>
  <c r="D1151" i="63"/>
  <c r="E1151" i="63"/>
  <c r="B1152" i="63"/>
  <c r="C1152" i="63"/>
  <c r="D1152" i="63"/>
  <c r="E1152" i="63"/>
  <c r="B1153" i="63"/>
  <c r="C1153" i="63"/>
  <c r="D1153" i="63"/>
  <c r="E1153" i="63"/>
  <c r="B1154" i="63"/>
  <c r="C1154" i="63"/>
  <c r="D1154" i="63"/>
  <c r="E1154" i="63"/>
  <c r="B1155" i="63"/>
  <c r="C1155" i="63"/>
  <c r="D1155" i="63"/>
  <c r="E1155" i="63"/>
  <c r="B1156" i="63"/>
  <c r="C1156" i="63"/>
  <c r="D1156" i="63"/>
  <c r="E1156" i="63"/>
  <c r="B1157" i="63"/>
  <c r="C1157" i="63"/>
  <c r="D1157" i="63"/>
  <c r="E1157" i="63"/>
  <c r="B1158" i="63"/>
  <c r="C1158" i="63"/>
  <c r="D1158" i="63"/>
  <c r="E1158" i="63"/>
  <c r="B1159" i="63"/>
  <c r="C1159" i="63"/>
  <c r="D1159" i="63"/>
  <c r="E1159" i="63"/>
  <c r="B1160" i="63"/>
  <c r="C1160" i="63"/>
  <c r="D1160" i="63"/>
  <c r="E1160" i="63"/>
  <c r="B1161" i="63"/>
  <c r="C1161" i="63"/>
  <c r="D1161" i="63"/>
  <c r="E1161" i="63"/>
  <c r="B1162" i="63"/>
  <c r="C1162" i="63"/>
  <c r="D1162" i="63"/>
  <c r="E1162" i="63"/>
  <c r="B1163" i="63"/>
  <c r="C1163" i="63"/>
  <c r="D1163" i="63"/>
  <c r="E1163" i="63"/>
  <c r="B1164" i="63"/>
  <c r="C1164" i="63"/>
  <c r="D1164" i="63"/>
  <c r="E1164" i="63"/>
  <c r="B1165" i="63"/>
  <c r="C1165" i="63"/>
  <c r="D1165" i="63"/>
  <c r="E1165" i="63"/>
  <c r="B1166" i="63"/>
  <c r="C1166" i="63"/>
  <c r="D1166" i="63"/>
  <c r="E1166" i="63"/>
  <c r="B1167" i="63"/>
  <c r="C1167" i="63"/>
  <c r="D1167" i="63"/>
  <c r="E1167" i="63"/>
  <c r="B1168" i="63"/>
  <c r="C1168" i="63"/>
  <c r="D1168" i="63"/>
  <c r="E1168" i="63"/>
  <c r="B1169" i="63"/>
  <c r="C1169" i="63"/>
  <c r="D1169" i="63"/>
  <c r="E1169" i="63"/>
  <c r="B1170" i="63"/>
  <c r="C1170" i="63"/>
  <c r="D1170" i="63"/>
  <c r="E1170" i="63"/>
  <c r="B1171" i="63"/>
  <c r="C1171" i="63"/>
  <c r="D1171" i="63"/>
  <c r="E1171" i="63"/>
  <c r="B1172" i="63"/>
  <c r="C1172" i="63"/>
  <c r="D1172" i="63"/>
  <c r="E1172" i="63"/>
  <c r="B1173" i="63"/>
  <c r="C1173" i="63"/>
  <c r="D1173" i="63"/>
  <c r="E1173" i="63"/>
  <c r="B1174" i="63"/>
  <c r="C1174" i="63"/>
  <c r="D1174" i="63"/>
  <c r="E1174" i="63"/>
  <c r="B1175" i="63"/>
  <c r="C1175" i="63"/>
  <c r="D1175" i="63"/>
  <c r="E1175" i="63"/>
  <c r="B1176" i="63"/>
  <c r="C1176" i="63"/>
  <c r="D1176" i="63"/>
  <c r="E1176" i="63"/>
  <c r="B1177" i="63"/>
  <c r="C1177" i="63"/>
  <c r="D1177" i="63"/>
  <c r="E1177" i="63"/>
  <c r="B1178" i="63"/>
  <c r="C1178" i="63"/>
  <c r="D1178" i="63"/>
  <c r="E1178" i="63"/>
  <c r="B1179" i="63"/>
  <c r="C1179" i="63"/>
  <c r="D1179" i="63"/>
  <c r="E1179" i="63"/>
  <c r="B1180" i="63"/>
  <c r="C1180" i="63"/>
  <c r="D1180" i="63"/>
  <c r="E1180" i="63"/>
  <c r="B1181" i="63"/>
  <c r="C1181" i="63"/>
  <c r="D1181" i="63"/>
  <c r="E1181" i="63"/>
  <c r="B1182" i="63"/>
  <c r="C1182" i="63"/>
  <c r="D1182" i="63"/>
  <c r="E1182" i="63"/>
  <c r="B1183" i="63"/>
  <c r="C1183" i="63"/>
  <c r="D1183" i="63"/>
  <c r="E1183" i="63"/>
  <c r="B1184" i="63"/>
  <c r="C1184" i="63"/>
  <c r="D1184" i="63"/>
  <c r="E1184" i="63"/>
  <c r="B1185" i="63"/>
  <c r="C1185" i="63"/>
  <c r="D1185" i="63"/>
  <c r="E1185" i="63"/>
  <c r="B1186" i="63"/>
  <c r="C1186" i="63"/>
  <c r="D1186" i="63"/>
  <c r="E1186" i="63"/>
  <c r="B1187" i="63"/>
  <c r="C1187" i="63"/>
  <c r="D1187" i="63"/>
  <c r="E1187" i="63"/>
  <c r="B1188" i="63"/>
  <c r="C1188" i="63"/>
  <c r="D1188" i="63"/>
  <c r="E1188" i="63"/>
  <c r="B1189" i="63"/>
  <c r="C1189" i="63"/>
  <c r="D1189" i="63"/>
  <c r="E1189" i="63"/>
  <c r="B1190" i="63"/>
  <c r="C1190" i="63"/>
  <c r="D1190" i="63"/>
  <c r="E1190" i="63"/>
  <c r="B1191" i="63"/>
  <c r="C1191" i="63"/>
  <c r="D1191" i="63"/>
  <c r="E1191" i="63"/>
  <c r="B1192" i="63"/>
  <c r="C1192" i="63"/>
  <c r="D1192" i="63"/>
  <c r="E1192" i="63"/>
  <c r="B1193" i="63"/>
  <c r="C1193" i="63"/>
  <c r="D1193" i="63"/>
  <c r="E1193" i="63"/>
  <c r="B1194" i="63"/>
  <c r="C1194" i="63"/>
  <c r="D1194" i="63"/>
  <c r="E1194" i="63"/>
  <c r="B1195" i="63"/>
  <c r="C1195" i="63"/>
  <c r="D1195" i="63"/>
  <c r="E1195" i="63"/>
  <c r="B1196" i="63"/>
  <c r="C1196" i="63"/>
  <c r="D1196" i="63"/>
  <c r="E1196" i="63"/>
  <c r="B1197" i="63"/>
  <c r="C1197" i="63"/>
  <c r="D1197" i="63"/>
  <c r="E1197" i="63"/>
  <c r="B1198" i="63"/>
  <c r="C1198" i="63"/>
  <c r="D1198" i="63"/>
  <c r="E1198" i="63"/>
  <c r="B1199" i="63"/>
  <c r="C1199" i="63"/>
  <c r="D1199" i="63"/>
  <c r="E1199" i="63"/>
  <c r="B1200" i="63"/>
  <c r="C1200" i="63"/>
  <c r="D1200" i="63"/>
  <c r="E1200" i="63"/>
  <c r="B1201" i="63"/>
  <c r="C1201" i="63"/>
  <c r="D1201" i="63"/>
  <c r="E1201" i="63"/>
  <c r="B1202" i="63"/>
  <c r="C1202" i="63"/>
  <c r="D1202" i="63"/>
  <c r="E1202" i="63"/>
  <c r="B1203" i="63"/>
  <c r="C1203" i="63"/>
  <c r="D1203" i="63"/>
  <c r="E1203" i="63"/>
  <c r="B1204" i="63"/>
  <c r="C1204" i="63"/>
  <c r="D1204" i="63"/>
  <c r="E1204" i="63"/>
  <c r="B1205" i="63"/>
  <c r="C1205" i="63"/>
  <c r="D1205" i="63"/>
  <c r="E1205" i="63"/>
  <c r="B1206" i="63"/>
  <c r="C1206" i="63"/>
  <c r="D1206" i="63"/>
  <c r="E1206" i="63"/>
  <c r="B1207" i="63"/>
  <c r="C1207" i="63"/>
  <c r="D1207" i="63"/>
  <c r="E1207" i="63"/>
  <c r="B1208" i="63"/>
  <c r="C1208" i="63"/>
  <c r="D1208" i="63"/>
  <c r="E1208" i="63"/>
  <c r="B1209" i="63"/>
  <c r="C1209" i="63"/>
  <c r="D1209" i="63"/>
  <c r="E1209" i="63"/>
  <c r="B1210" i="63"/>
  <c r="C1210" i="63"/>
  <c r="D1210" i="63"/>
  <c r="E1210" i="63"/>
  <c r="B1211" i="63"/>
  <c r="C1211" i="63"/>
  <c r="D1211" i="63"/>
  <c r="E1211" i="63"/>
  <c r="B1212" i="63"/>
  <c r="C1212" i="63"/>
  <c r="D1212" i="63"/>
  <c r="E1212" i="63"/>
  <c r="B1213" i="63"/>
  <c r="C1213" i="63"/>
  <c r="D1213" i="63"/>
  <c r="E1213" i="63"/>
  <c r="B1214" i="63"/>
  <c r="C1214" i="63"/>
  <c r="D1214" i="63"/>
  <c r="E1214" i="63"/>
  <c r="B1215" i="63"/>
  <c r="C1215" i="63"/>
  <c r="D1215" i="63"/>
  <c r="E1215" i="63"/>
  <c r="B1216" i="63"/>
  <c r="C1216" i="63"/>
  <c r="D1216" i="63"/>
  <c r="E1216" i="63"/>
  <c r="B1217" i="63"/>
  <c r="C1217" i="63"/>
  <c r="D1217" i="63"/>
  <c r="E1217" i="63"/>
  <c r="B1218" i="63"/>
  <c r="C1218" i="63"/>
  <c r="D1218" i="63"/>
  <c r="E1218" i="63"/>
  <c r="B1219" i="63"/>
  <c r="C1219" i="63"/>
  <c r="D1219" i="63"/>
  <c r="E1219" i="63"/>
  <c r="B1220" i="63"/>
  <c r="C1220" i="63"/>
  <c r="D1220" i="63"/>
  <c r="E1220" i="63"/>
  <c r="B1221" i="63"/>
  <c r="C1221" i="63"/>
  <c r="D1221" i="63"/>
  <c r="E1221" i="63"/>
  <c r="B1222" i="63"/>
  <c r="C1222" i="63"/>
  <c r="D1222" i="63"/>
  <c r="E1222" i="63"/>
  <c r="B1223" i="63"/>
  <c r="C1223" i="63"/>
  <c r="D1223" i="63"/>
  <c r="E1223" i="63"/>
  <c r="B1224" i="63"/>
  <c r="C1224" i="63"/>
  <c r="D1224" i="63"/>
  <c r="E1224" i="63"/>
  <c r="B1225" i="63"/>
  <c r="C1225" i="63"/>
  <c r="D1225" i="63"/>
  <c r="E1225" i="63"/>
  <c r="B1226" i="63"/>
  <c r="C1226" i="63"/>
  <c r="D1226" i="63"/>
  <c r="E1226" i="63"/>
  <c r="B1227" i="63"/>
  <c r="C1227" i="63"/>
  <c r="D1227" i="63"/>
  <c r="E1227" i="63"/>
  <c r="B1228" i="63"/>
  <c r="C1228" i="63"/>
  <c r="D1228" i="63"/>
  <c r="E1228" i="63"/>
  <c r="B1229" i="63"/>
  <c r="C1229" i="63"/>
  <c r="D1229" i="63"/>
  <c r="E1229" i="63"/>
  <c r="B1230" i="63"/>
  <c r="C1230" i="63"/>
  <c r="D1230" i="63"/>
  <c r="E1230" i="63"/>
  <c r="B1231" i="63"/>
  <c r="C1231" i="63"/>
  <c r="D1231" i="63"/>
  <c r="E1231" i="63"/>
  <c r="B1232" i="63"/>
  <c r="C1232" i="63"/>
  <c r="D1232" i="63"/>
  <c r="E1232" i="63"/>
  <c r="B1233" i="63"/>
  <c r="C1233" i="63"/>
  <c r="D1233" i="63"/>
  <c r="E1233" i="63"/>
  <c r="B1234" i="63"/>
  <c r="C1234" i="63"/>
  <c r="D1234" i="63"/>
  <c r="E1234" i="63"/>
  <c r="B1235" i="63"/>
  <c r="C1235" i="63"/>
  <c r="D1235" i="63"/>
  <c r="E1235" i="63"/>
  <c r="B1236" i="63"/>
  <c r="C1236" i="63"/>
  <c r="D1236" i="63"/>
  <c r="E1236" i="63"/>
  <c r="B1237" i="63"/>
  <c r="C1237" i="63"/>
  <c r="D1237" i="63"/>
  <c r="E1237" i="63"/>
  <c r="B1238" i="63"/>
  <c r="C1238" i="63"/>
  <c r="D1238" i="63"/>
  <c r="E1238" i="63"/>
  <c r="B1239" i="63"/>
  <c r="C1239" i="63"/>
  <c r="D1239" i="63"/>
  <c r="E1239" i="63"/>
  <c r="B1240" i="63"/>
  <c r="C1240" i="63"/>
  <c r="D1240" i="63"/>
  <c r="E1240" i="63"/>
  <c r="B1241" i="63"/>
  <c r="C1241" i="63"/>
  <c r="D1241" i="63"/>
  <c r="E1241" i="63"/>
  <c r="B1242" i="63"/>
  <c r="C1242" i="63"/>
  <c r="D1242" i="63"/>
  <c r="E1242" i="63"/>
  <c r="B1243" i="63"/>
  <c r="C1243" i="63"/>
  <c r="D1243" i="63"/>
  <c r="E1243" i="63"/>
  <c r="B1244" i="63"/>
  <c r="C1244" i="63"/>
  <c r="D1244" i="63"/>
  <c r="E1244" i="63"/>
  <c r="B1245" i="63"/>
  <c r="C1245" i="63"/>
  <c r="D1245" i="63"/>
  <c r="E1245" i="63"/>
  <c r="B1246" i="63"/>
  <c r="C1246" i="63"/>
  <c r="D1246" i="63"/>
  <c r="E1246" i="63"/>
  <c r="B1247" i="63"/>
  <c r="C1247" i="63"/>
  <c r="D1247" i="63"/>
  <c r="E1247" i="63"/>
  <c r="B1248" i="63"/>
  <c r="C1248" i="63"/>
  <c r="D1248" i="63"/>
  <c r="E1248" i="63"/>
  <c r="B1249" i="63"/>
  <c r="C1249" i="63"/>
  <c r="D1249" i="63"/>
  <c r="E1249" i="63"/>
  <c r="B1250" i="63"/>
  <c r="C1250" i="63"/>
  <c r="D1250" i="63"/>
  <c r="E1250" i="63"/>
  <c r="B1251" i="63"/>
  <c r="C1251" i="63"/>
  <c r="D1251" i="63"/>
  <c r="E1251" i="63"/>
  <c r="B1252" i="63"/>
  <c r="C1252" i="63"/>
  <c r="D1252" i="63"/>
  <c r="E1252" i="63"/>
  <c r="B1253" i="63"/>
  <c r="C1253" i="63"/>
  <c r="D1253" i="63"/>
  <c r="E1253" i="63"/>
  <c r="B1254" i="63"/>
  <c r="C1254" i="63"/>
  <c r="D1254" i="63"/>
  <c r="E1254" i="63"/>
  <c r="B1255" i="63"/>
  <c r="C1255" i="63"/>
  <c r="D1255" i="63"/>
  <c r="E1255" i="63"/>
  <c r="B1256" i="63"/>
  <c r="C1256" i="63"/>
  <c r="D1256" i="63"/>
  <c r="E1256" i="63"/>
  <c r="B1257" i="63"/>
  <c r="C1257" i="63"/>
  <c r="D1257" i="63"/>
  <c r="E1257" i="63"/>
  <c r="B1258" i="63"/>
  <c r="C1258" i="63"/>
  <c r="D1258" i="63"/>
  <c r="E1258" i="63"/>
  <c r="B1259" i="63"/>
  <c r="C1259" i="63"/>
  <c r="D1259" i="63"/>
  <c r="E1259" i="63"/>
  <c r="B1260" i="63"/>
  <c r="C1260" i="63"/>
  <c r="D1260" i="63"/>
  <c r="E1260" i="63"/>
  <c r="B1261" i="63"/>
  <c r="C1261" i="63"/>
  <c r="D1261" i="63"/>
  <c r="E1261" i="63"/>
  <c r="B1262" i="63"/>
  <c r="C1262" i="63"/>
  <c r="D1262" i="63"/>
  <c r="E1262" i="63"/>
  <c r="B1263" i="63"/>
  <c r="C1263" i="63"/>
  <c r="D1263" i="63"/>
  <c r="E1263" i="63"/>
  <c r="B1264" i="63"/>
  <c r="C1264" i="63"/>
  <c r="D1264" i="63"/>
  <c r="E1264" i="63"/>
  <c r="B1265" i="63"/>
  <c r="C1265" i="63"/>
  <c r="D1265" i="63"/>
  <c r="E1265" i="63"/>
  <c r="B1266" i="63"/>
  <c r="C1266" i="63"/>
  <c r="D1266" i="63"/>
  <c r="E1266" i="63"/>
  <c r="B1267" i="63"/>
  <c r="C1267" i="63"/>
  <c r="D1267" i="63"/>
  <c r="E1267" i="63"/>
  <c r="B1268" i="63"/>
  <c r="C1268" i="63"/>
  <c r="D1268" i="63"/>
  <c r="E1268" i="63"/>
  <c r="B1269" i="63"/>
  <c r="C1269" i="63"/>
  <c r="D1269" i="63"/>
  <c r="E1269" i="63"/>
  <c r="B1270" i="63"/>
  <c r="C1270" i="63"/>
  <c r="D1270" i="63"/>
  <c r="E1270" i="63"/>
  <c r="B1271" i="63"/>
  <c r="C1271" i="63"/>
  <c r="D1271" i="63"/>
  <c r="E1271" i="63"/>
  <c r="B1272" i="63"/>
  <c r="C1272" i="63"/>
  <c r="D1272" i="63"/>
  <c r="E1272" i="63"/>
  <c r="B1273" i="63"/>
  <c r="C1273" i="63"/>
  <c r="D1273" i="63"/>
  <c r="E1273" i="63"/>
  <c r="B1274" i="63"/>
  <c r="C1274" i="63"/>
  <c r="D1274" i="63"/>
  <c r="E1274" i="63"/>
  <c r="B1275" i="63"/>
  <c r="C1275" i="63"/>
  <c r="D1275" i="63"/>
  <c r="E1275" i="63"/>
  <c r="B1276" i="63"/>
  <c r="C1276" i="63"/>
  <c r="D1276" i="63"/>
  <c r="E1276" i="63"/>
  <c r="B1277" i="63"/>
  <c r="C1277" i="63"/>
  <c r="D1277" i="63"/>
  <c r="E1277" i="63"/>
  <c r="B1278" i="63"/>
  <c r="C1278" i="63"/>
  <c r="D1278" i="63"/>
  <c r="E1278" i="63"/>
  <c r="B1279" i="63"/>
  <c r="C1279" i="63"/>
  <c r="D1279" i="63"/>
  <c r="E1279" i="63"/>
  <c r="B1280" i="63"/>
  <c r="C1280" i="63"/>
  <c r="D1280" i="63"/>
  <c r="E1280" i="63"/>
  <c r="B1281" i="63"/>
  <c r="C1281" i="63"/>
  <c r="D1281" i="63"/>
  <c r="E1281" i="63"/>
  <c r="B1282" i="63"/>
  <c r="C1282" i="63"/>
  <c r="D1282" i="63"/>
  <c r="E1282" i="63"/>
  <c r="B1283" i="63"/>
  <c r="C1283" i="63"/>
  <c r="D1283" i="63"/>
  <c r="E1283" i="63"/>
  <c r="B1284" i="63"/>
  <c r="C1284" i="63"/>
  <c r="D1284" i="63"/>
  <c r="E1284" i="63"/>
  <c r="B1285" i="63"/>
  <c r="C1285" i="63"/>
  <c r="D1285" i="63"/>
  <c r="E1285" i="63"/>
  <c r="B1286" i="63"/>
  <c r="C1286" i="63"/>
  <c r="D1286" i="63"/>
  <c r="E1286" i="63"/>
  <c r="B1287" i="63"/>
  <c r="C1287" i="63"/>
  <c r="D1287" i="63"/>
  <c r="E1287" i="63"/>
  <c r="B1288" i="63"/>
  <c r="C1288" i="63"/>
  <c r="D1288" i="63"/>
  <c r="E1288" i="63"/>
  <c r="B1289" i="63"/>
  <c r="C1289" i="63"/>
  <c r="D1289" i="63"/>
  <c r="E1289" i="63"/>
  <c r="B1290" i="63"/>
  <c r="C1290" i="63"/>
  <c r="D1290" i="63"/>
  <c r="E1290" i="63"/>
  <c r="B1291" i="63"/>
  <c r="C1291" i="63"/>
  <c r="D1291" i="63"/>
  <c r="E1291" i="63"/>
  <c r="B1292" i="63"/>
  <c r="C1292" i="63"/>
  <c r="D1292" i="63"/>
  <c r="E1292" i="63"/>
  <c r="B1293" i="63"/>
  <c r="C1293" i="63"/>
  <c r="D1293" i="63"/>
  <c r="E1293" i="63"/>
  <c r="B1294" i="63"/>
  <c r="C1294" i="63"/>
  <c r="D1294" i="63"/>
  <c r="E1294" i="63"/>
  <c r="B1295" i="63"/>
  <c r="C1295" i="63"/>
  <c r="D1295" i="63"/>
  <c r="E1295" i="63"/>
  <c r="B1296" i="63"/>
  <c r="C1296" i="63"/>
  <c r="D1296" i="63"/>
  <c r="E1296" i="63"/>
  <c r="B1297" i="63"/>
  <c r="C1297" i="63"/>
  <c r="D1297" i="63"/>
  <c r="E1297" i="63"/>
  <c r="B1298" i="63"/>
  <c r="C1298" i="63"/>
  <c r="D1298" i="63"/>
  <c r="E1298" i="63"/>
  <c r="B1299" i="63"/>
  <c r="C1299" i="63"/>
  <c r="D1299" i="63"/>
  <c r="E1299" i="63"/>
  <c r="B1300" i="63"/>
  <c r="C1300" i="63"/>
  <c r="D1300" i="63"/>
  <c r="E1300" i="63"/>
  <c r="B1301" i="63"/>
  <c r="C1301" i="63"/>
  <c r="D1301" i="63"/>
  <c r="E1301" i="63"/>
  <c r="B1302" i="63"/>
  <c r="C1302" i="63"/>
  <c r="D1302" i="63"/>
  <c r="E1302" i="63"/>
  <c r="B1303" i="63"/>
  <c r="C1303" i="63"/>
  <c r="D1303" i="63"/>
  <c r="E1303" i="63"/>
  <c r="B1304" i="63"/>
  <c r="C1304" i="63"/>
  <c r="D1304" i="63"/>
  <c r="E1304" i="63"/>
  <c r="B1305" i="63"/>
  <c r="C1305" i="63"/>
  <c r="D1305" i="63"/>
  <c r="E1305" i="63"/>
  <c r="B1306" i="63"/>
  <c r="C1306" i="63"/>
  <c r="D1306" i="63"/>
  <c r="E1306" i="63"/>
  <c r="B1307" i="63"/>
  <c r="C1307" i="63"/>
  <c r="D1307" i="63"/>
  <c r="E1307" i="63"/>
  <c r="B1308" i="63"/>
  <c r="C1308" i="63"/>
  <c r="D1308" i="63"/>
  <c r="E1308" i="63"/>
  <c r="B1309" i="63"/>
  <c r="C1309" i="63"/>
  <c r="D1309" i="63"/>
  <c r="E1309" i="63"/>
  <c r="B1310" i="63"/>
  <c r="C1310" i="63"/>
  <c r="D1310" i="63"/>
  <c r="E1310" i="63"/>
  <c r="B1311" i="63"/>
  <c r="C1311" i="63"/>
  <c r="D1311" i="63"/>
  <c r="E1311" i="63"/>
  <c r="B1312" i="63"/>
  <c r="C1312" i="63"/>
  <c r="D1312" i="63"/>
  <c r="E1312" i="63"/>
  <c r="B1313" i="63"/>
  <c r="C1313" i="63"/>
  <c r="D1313" i="63"/>
  <c r="E1313" i="63"/>
  <c r="B1314" i="63"/>
  <c r="C1314" i="63"/>
  <c r="D1314" i="63"/>
  <c r="E1314" i="63"/>
  <c r="B1315" i="63"/>
  <c r="C1315" i="63"/>
  <c r="D1315" i="63"/>
  <c r="E1315" i="63"/>
  <c r="B1316" i="63"/>
  <c r="C1316" i="63"/>
  <c r="D1316" i="63"/>
  <c r="E1316" i="63"/>
  <c r="B1317" i="63"/>
  <c r="C1317" i="63"/>
  <c r="D1317" i="63"/>
  <c r="E1317" i="63"/>
  <c r="B1318" i="63"/>
  <c r="C1318" i="63"/>
  <c r="D1318" i="63"/>
  <c r="E1318" i="63"/>
  <c r="B1319" i="63"/>
  <c r="C1319" i="63"/>
  <c r="D1319" i="63"/>
  <c r="E1319" i="63"/>
  <c r="B1320" i="63"/>
  <c r="C1320" i="63"/>
  <c r="D1320" i="63"/>
  <c r="E1320" i="63"/>
  <c r="B1321" i="63"/>
  <c r="C1321" i="63"/>
  <c r="D1321" i="63"/>
  <c r="E1321" i="63"/>
  <c r="B1322" i="63"/>
  <c r="C1322" i="63"/>
  <c r="D1322" i="63"/>
  <c r="E1322" i="63"/>
  <c r="B1323" i="63"/>
  <c r="C1323" i="63"/>
  <c r="D1323" i="63"/>
  <c r="E1323" i="63"/>
  <c r="B1324" i="63"/>
  <c r="C1324" i="63"/>
  <c r="D1324" i="63"/>
  <c r="E1324" i="63"/>
  <c r="B1325" i="63"/>
  <c r="C1325" i="63"/>
  <c r="D1325" i="63"/>
  <c r="E1325" i="63"/>
  <c r="B1326" i="63"/>
  <c r="C1326" i="63"/>
  <c r="D1326" i="63"/>
  <c r="E1326" i="63"/>
  <c r="B1327" i="63"/>
  <c r="C1327" i="63"/>
  <c r="D1327" i="63"/>
  <c r="E1327" i="63"/>
  <c r="B1328" i="63"/>
  <c r="C1328" i="63"/>
  <c r="D1328" i="63"/>
  <c r="E1328" i="63"/>
  <c r="B1329" i="63"/>
  <c r="C1329" i="63"/>
  <c r="D1329" i="63"/>
  <c r="E1329" i="63"/>
  <c r="B1330" i="63"/>
  <c r="C1330" i="63"/>
  <c r="D1330" i="63"/>
  <c r="E1330" i="63"/>
  <c r="B1331" i="63"/>
  <c r="C1331" i="63"/>
  <c r="D1331" i="63"/>
  <c r="E1331" i="63"/>
  <c r="B1332" i="63"/>
  <c r="C1332" i="63"/>
  <c r="D1332" i="63"/>
  <c r="E1332" i="63"/>
  <c r="B1333" i="63"/>
  <c r="C1333" i="63"/>
  <c r="D1333" i="63"/>
  <c r="E1333" i="63"/>
  <c r="B1334" i="63"/>
  <c r="C1334" i="63"/>
  <c r="D1334" i="63"/>
  <c r="E1334" i="63"/>
  <c r="B1335" i="63"/>
  <c r="C1335" i="63"/>
  <c r="D1335" i="63"/>
  <c r="E1335" i="63"/>
  <c r="B1336" i="63"/>
  <c r="C1336" i="63"/>
  <c r="D1336" i="63"/>
  <c r="E1336" i="63"/>
  <c r="B1337" i="63"/>
  <c r="C1337" i="63"/>
  <c r="D1337" i="63"/>
  <c r="E1337" i="63"/>
  <c r="B1338" i="63"/>
  <c r="C1338" i="63"/>
  <c r="D1338" i="63"/>
  <c r="E1338" i="63"/>
  <c r="B1339" i="63"/>
  <c r="C1339" i="63"/>
  <c r="D1339" i="63"/>
  <c r="E1339" i="63"/>
  <c r="B1340" i="63"/>
  <c r="C1340" i="63"/>
  <c r="D1340" i="63"/>
  <c r="E1340" i="63"/>
  <c r="B1341" i="63"/>
  <c r="C1341" i="63"/>
  <c r="D1341" i="63"/>
  <c r="E1341" i="63"/>
  <c r="B1342" i="63"/>
  <c r="C1342" i="63"/>
  <c r="D1342" i="63"/>
  <c r="E1342" i="63"/>
  <c r="B1343" i="63"/>
  <c r="C1343" i="63"/>
  <c r="D1343" i="63"/>
  <c r="E1343" i="63"/>
  <c r="B1344" i="63"/>
  <c r="C1344" i="63"/>
  <c r="D1344" i="63"/>
  <c r="E1344" i="63"/>
  <c r="B1345" i="63"/>
  <c r="C1345" i="63"/>
  <c r="D1345" i="63"/>
  <c r="E1345" i="63"/>
  <c r="B1346" i="63"/>
  <c r="C1346" i="63"/>
  <c r="D1346" i="63"/>
  <c r="E1346" i="63"/>
  <c r="B1347" i="63"/>
  <c r="C1347" i="63"/>
  <c r="D1347" i="63"/>
  <c r="E1347" i="63"/>
  <c r="B1348" i="63"/>
  <c r="C1348" i="63"/>
  <c r="D1348" i="63"/>
  <c r="E1348" i="63"/>
  <c r="B1349" i="63"/>
  <c r="C1349" i="63"/>
  <c r="D1349" i="63"/>
  <c r="E1349" i="63"/>
  <c r="B1350" i="63"/>
  <c r="C1350" i="63"/>
  <c r="D1350" i="63"/>
  <c r="E1350" i="63"/>
  <c r="B1351" i="63"/>
  <c r="C1351" i="63"/>
  <c r="D1351" i="63"/>
  <c r="E1351" i="63"/>
  <c r="B1352" i="63"/>
  <c r="C1352" i="63"/>
  <c r="D1352" i="63"/>
  <c r="E1352" i="63"/>
  <c r="B1353" i="63"/>
  <c r="C1353" i="63"/>
  <c r="D1353" i="63"/>
  <c r="E1353" i="63"/>
  <c r="B1354" i="63"/>
  <c r="C1354" i="63"/>
  <c r="D1354" i="63"/>
  <c r="E1354" i="63"/>
  <c r="B1355" i="63"/>
  <c r="C1355" i="63"/>
  <c r="D1355" i="63"/>
  <c r="E1355" i="63"/>
  <c r="B1356" i="63"/>
  <c r="C1356" i="63"/>
  <c r="D1356" i="63"/>
  <c r="E1356" i="63"/>
  <c r="B1357" i="63"/>
  <c r="C1357" i="63"/>
  <c r="D1357" i="63"/>
  <c r="E1357" i="63"/>
  <c r="B1358" i="63"/>
  <c r="C1358" i="63"/>
  <c r="D1358" i="63"/>
  <c r="E1358" i="63"/>
  <c r="B1359" i="63"/>
  <c r="C1359" i="63"/>
  <c r="D1359" i="63"/>
  <c r="E1359" i="63"/>
  <c r="B1360" i="63"/>
  <c r="C1360" i="63"/>
  <c r="D1360" i="63"/>
  <c r="E1360" i="63"/>
  <c r="B1361" i="63"/>
  <c r="C1361" i="63"/>
  <c r="D1361" i="63"/>
  <c r="E1361" i="63"/>
  <c r="B1362" i="63"/>
  <c r="C1362" i="63"/>
  <c r="D1362" i="63"/>
  <c r="E1362" i="63"/>
  <c r="B1363" i="63"/>
  <c r="C1363" i="63"/>
  <c r="D1363" i="63"/>
  <c r="E1363" i="63"/>
  <c r="B1364" i="63"/>
  <c r="C1364" i="63"/>
  <c r="D1364" i="63"/>
  <c r="E1364" i="63"/>
  <c r="B1365" i="63"/>
  <c r="C1365" i="63"/>
  <c r="D1365" i="63"/>
  <c r="E1365" i="63"/>
  <c r="B1366" i="63"/>
  <c r="C1366" i="63"/>
  <c r="D1366" i="63"/>
  <c r="E1366" i="63"/>
  <c r="B1367" i="63"/>
  <c r="C1367" i="63"/>
  <c r="D1367" i="63"/>
  <c r="E1367" i="63"/>
  <c r="B1368" i="63"/>
  <c r="C1368" i="63"/>
  <c r="D1368" i="63"/>
  <c r="E1368" i="63"/>
  <c r="B1369" i="63"/>
  <c r="C1369" i="63"/>
  <c r="D1369" i="63"/>
  <c r="E1369" i="63"/>
  <c r="B1370" i="63"/>
  <c r="C1370" i="63"/>
  <c r="D1370" i="63"/>
  <c r="E1370" i="63"/>
  <c r="B1371" i="63"/>
  <c r="C1371" i="63"/>
  <c r="D1371" i="63"/>
  <c r="E1371" i="63"/>
  <c r="B1372" i="63"/>
  <c r="C1372" i="63"/>
  <c r="D1372" i="63"/>
  <c r="E1372" i="63"/>
  <c r="B1373" i="63"/>
  <c r="C1373" i="63"/>
  <c r="D1373" i="63"/>
  <c r="E1373" i="63"/>
  <c r="B1374" i="63"/>
  <c r="C1374" i="63"/>
  <c r="D1374" i="63"/>
  <c r="E1374" i="63"/>
  <c r="B1375" i="63"/>
  <c r="C1375" i="63"/>
  <c r="D1375" i="63"/>
  <c r="E1375" i="63"/>
  <c r="B1376" i="63"/>
  <c r="C1376" i="63"/>
  <c r="D1376" i="63"/>
  <c r="E1376" i="63"/>
  <c r="B1377" i="63"/>
  <c r="C1377" i="63"/>
  <c r="D1377" i="63"/>
  <c r="E1377" i="63"/>
  <c r="B1378" i="63"/>
  <c r="C1378" i="63"/>
  <c r="D1378" i="63"/>
  <c r="E1378" i="63"/>
  <c r="B1379" i="63"/>
  <c r="C1379" i="63"/>
  <c r="D1379" i="63"/>
  <c r="E1379" i="63"/>
  <c r="B1380" i="63"/>
  <c r="C1380" i="63"/>
  <c r="D1380" i="63"/>
  <c r="E1380" i="63"/>
  <c r="B1381" i="63"/>
  <c r="C1381" i="63"/>
  <c r="D1381" i="63"/>
  <c r="E1381" i="63"/>
  <c r="B1382" i="63"/>
  <c r="C1382" i="63"/>
  <c r="D1382" i="63"/>
  <c r="E1382" i="63"/>
  <c r="B1383" i="63"/>
  <c r="C1383" i="63"/>
  <c r="D1383" i="63"/>
  <c r="E1383" i="63"/>
  <c r="B1384" i="63"/>
  <c r="C1384" i="63"/>
  <c r="D1384" i="63"/>
  <c r="E1384" i="63"/>
  <c r="B1385" i="63"/>
  <c r="C1385" i="63"/>
  <c r="D1385" i="63"/>
  <c r="E1385" i="63"/>
  <c r="B1386" i="63"/>
  <c r="C1386" i="63"/>
  <c r="D1386" i="63"/>
  <c r="E1386" i="63"/>
  <c r="B1387" i="63"/>
  <c r="C1387" i="63"/>
  <c r="D1387" i="63"/>
  <c r="E1387" i="63"/>
  <c r="B1388" i="63"/>
  <c r="C1388" i="63"/>
  <c r="D1388" i="63"/>
  <c r="E1388" i="63"/>
  <c r="B1389" i="63"/>
  <c r="C1389" i="63"/>
  <c r="D1389" i="63"/>
  <c r="E1389" i="63"/>
  <c r="B1390" i="63"/>
  <c r="C1390" i="63"/>
  <c r="D1390" i="63"/>
  <c r="E1390" i="63"/>
  <c r="B1391" i="63"/>
  <c r="C1391" i="63"/>
  <c r="D1391" i="63"/>
  <c r="E1391" i="63"/>
  <c r="B1392" i="63"/>
  <c r="C1392" i="63"/>
  <c r="D1392" i="63"/>
  <c r="E1392" i="63"/>
  <c r="B1393" i="63"/>
  <c r="C1393" i="63"/>
  <c r="D1393" i="63"/>
  <c r="E1393" i="63"/>
  <c r="B1394" i="63"/>
  <c r="C1394" i="63"/>
  <c r="D1394" i="63"/>
  <c r="E1394" i="63"/>
  <c r="B1395" i="63"/>
  <c r="C1395" i="63"/>
  <c r="D1395" i="63"/>
  <c r="E1395" i="63"/>
  <c r="B1396" i="63"/>
  <c r="C1396" i="63"/>
  <c r="D1396" i="63"/>
  <c r="E1396" i="63"/>
  <c r="B1397" i="63"/>
  <c r="C1397" i="63"/>
  <c r="D1397" i="63"/>
  <c r="E1397" i="63"/>
  <c r="B1398" i="63"/>
  <c r="C1398" i="63"/>
  <c r="D1398" i="63"/>
  <c r="E1398" i="63"/>
  <c r="B1399" i="63"/>
  <c r="C1399" i="63"/>
  <c r="D1399" i="63"/>
  <c r="E1399" i="63"/>
  <c r="B1400" i="63"/>
  <c r="C1400" i="63"/>
  <c r="D1400" i="63"/>
  <c r="E1400" i="63"/>
  <c r="B1401" i="63"/>
  <c r="C1401" i="63"/>
  <c r="D1401" i="63"/>
  <c r="E1401" i="63"/>
  <c r="B1402" i="63"/>
  <c r="C1402" i="63"/>
  <c r="D1402" i="63"/>
  <c r="E1402" i="63"/>
  <c r="B1403" i="63"/>
  <c r="C1403" i="63"/>
  <c r="D1403" i="63"/>
  <c r="E1403" i="63"/>
  <c r="B1404" i="63"/>
  <c r="C1404" i="63"/>
  <c r="D1404" i="63"/>
  <c r="E1404" i="63"/>
  <c r="B1405" i="63"/>
  <c r="C1405" i="63"/>
  <c r="D1405" i="63"/>
  <c r="E1405" i="63"/>
  <c r="B1406" i="63"/>
  <c r="C1406" i="63"/>
  <c r="D1406" i="63"/>
  <c r="E1406" i="63"/>
  <c r="B1407" i="63"/>
  <c r="C1407" i="63"/>
  <c r="D1407" i="63"/>
  <c r="E1407" i="63"/>
  <c r="B1408" i="63"/>
  <c r="C1408" i="63"/>
  <c r="D1408" i="63"/>
  <c r="E1408" i="63"/>
  <c r="B1409" i="63"/>
  <c r="C1409" i="63"/>
  <c r="D1409" i="63"/>
  <c r="E1409" i="63"/>
  <c r="B1410" i="63"/>
  <c r="C1410" i="63"/>
  <c r="D1410" i="63"/>
  <c r="E1410" i="63"/>
  <c r="B1411" i="63"/>
  <c r="C1411" i="63"/>
  <c r="D1411" i="63"/>
  <c r="E1411" i="63"/>
  <c r="B1412" i="63"/>
  <c r="C1412" i="63"/>
  <c r="D1412" i="63"/>
  <c r="E1412" i="63"/>
  <c r="B1413" i="63"/>
  <c r="C1413" i="63"/>
  <c r="D1413" i="63"/>
  <c r="E1413" i="63"/>
  <c r="B1414" i="63"/>
  <c r="C1414" i="63"/>
  <c r="D1414" i="63"/>
  <c r="E1414" i="63"/>
  <c r="B1415" i="63"/>
  <c r="C1415" i="63"/>
  <c r="D1415" i="63"/>
  <c r="E1415" i="63"/>
  <c r="B1416" i="63"/>
  <c r="C1416" i="63"/>
  <c r="D1416" i="63"/>
  <c r="E1416" i="63"/>
  <c r="B1417" i="63"/>
  <c r="C1417" i="63"/>
  <c r="D1417" i="63"/>
  <c r="E1417" i="63"/>
  <c r="B1418" i="63"/>
  <c r="C1418" i="63"/>
  <c r="D1418" i="63"/>
  <c r="E1418" i="63"/>
  <c r="B1419" i="63"/>
  <c r="C1419" i="63"/>
  <c r="D1419" i="63"/>
  <c r="E1419" i="63"/>
  <c r="B1420" i="63"/>
  <c r="C1420" i="63"/>
  <c r="D1420" i="63"/>
  <c r="E1420" i="63"/>
  <c r="B1421" i="63"/>
  <c r="C1421" i="63"/>
  <c r="D1421" i="63"/>
  <c r="E1421" i="63"/>
  <c r="B1422" i="63"/>
  <c r="C1422" i="63"/>
  <c r="D1422" i="63"/>
  <c r="E1422" i="63"/>
  <c r="B1423" i="63"/>
  <c r="C1423" i="63"/>
  <c r="D1423" i="63"/>
  <c r="E1423" i="63"/>
  <c r="B1424" i="63"/>
  <c r="C1424" i="63"/>
  <c r="D1424" i="63"/>
  <c r="E1424" i="63"/>
  <c r="B1425" i="63"/>
  <c r="C1425" i="63"/>
  <c r="D1425" i="63"/>
  <c r="E1425" i="63"/>
  <c r="B1426" i="63"/>
  <c r="C1426" i="63"/>
  <c r="D1426" i="63"/>
  <c r="E1426" i="63"/>
  <c r="B1427" i="63"/>
  <c r="C1427" i="63"/>
  <c r="D1427" i="63"/>
  <c r="E1427" i="63"/>
  <c r="B1428" i="63"/>
  <c r="C1428" i="63"/>
  <c r="D1428" i="63"/>
  <c r="E1428" i="63"/>
  <c r="B1429" i="63"/>
  <c r="C1429" i="63"/>
  <c r="D1429" i="63"/>
  <c r="E1429" i="63"/>
  <c r="B1430" i="63"/>
  <c r="C1430" i="63"/>
  <c r="D1430" i="63"/>
  <c r="E1430" i="63"/>
  <c r="B1431" i="63"/>
  <c r="C1431" i="63"/>
  <c r="D1431" i="63"/>
  <c r="E1431" i="63"/>
  <c r="B1432" i="63"/>
  <c r="C1432" i="63"/>
  <c r="D1432" i="63"/>
  <c r="E1432" i="63"/>
  <c r="B1433" i="63"/>
  <c r="C1433" i="63"/>
  <c r="D1433" i="63"/>
  <c r="E1433" i="63"/>
  <c r="B1434" i="63"/>
  <c r="C1434" i="63"/>
  <c r="D1434" i="63"/>
  <c r="E1434" i="63"/>
  <c r="B1435" i="63"/>
  <c r="C1435" i="63"/>
  <c r="D1435" i="63"/>
  <c r="E1435" i="63"/>
  <c r="B1436" i="63"/>
  <c r="C1436" i="63"/>
  <c r="D1436" i="63"/>
  <c r="E1436" i="63"/>
  <c r="B1437" i="63"/>
  <c r="C1437" i="63"/>
  <c r="D1437" i="63"/>
  <c r="E1437" i="63"/>
  <c r="B1438" i="63"/>
  <c r="C1438" i="63"/>
  <c r="D1438" i="63"/>
  <c r="E1438" i="63"/>
  <c r="B1439" i="63"/>
  <c r="C1439" i="63"/>
  <c r="D1439" i="63"/>
  <c r="E1439" i="63"/>
  <c r="B1440" i="63"/>
  <c r="C1440" i="63"/>
  <c r="D1440" i="63"/>
  <c r="E1440" i="63"/>
  <c r="B1441" i="63"/>
  <c r="C1441" i="63"/>
  <c r="D1441" i="63"/>
  <c r="E1441" i="63"/>
  <c r="B1442" i="63"/>
  <c r="C1442" i="63"/>
  <c r="D1442" i="63"/>
  <c r="E1442" i="63"/>
  <c r="B1443" i="63"/>
  <c r="C1443" i="63"/>
  <c r="D1443" i="63"/>
  <c r="E1443" i="63"/>
  <c r="B1444" i="63"/>
  <c r="C1444" i="63"/>
  <c r="D1444" i="63"/>
  <c r="E1444" i="63"/>
  <c r="B1445" i="63"/>
  <c r="C1445" i="63"/>
  <c r="D1445" i="63"/>
  <c r="E1445" i="63"/>
  <c r="B1446" i="63"/>
  <c r="C1446" i="63"/>
  <c r="D1446" i="63"/>
  <c r="E1446" i="63"/>
  <c r="B1447" i="63"/>
  <c r="C1447" i="63"/>
  <c r="D1447" i="63"/>
  <c r="E1447" i="63"/>
  <c r="B1448" i="63"/>
  <c r="C1448" i="63"/>
  <c r="D1448" i="63"/>
  <c r="E1448" i="63"/>
  <c r="B1449" i="63"/>
  <c r="C1449" i="63"/>
  <c r="D1449" i="63"/>
  <c r="E1449" i="63"/>
  <c r="B1450" i="63"/>
  <c r="C1450" i="63"/>
  <c r="D1450" i="63"/>
  <c r="E1450" i="63"/>
  <c r="B1451" i="63"/>
  <c r="C1451" i="63"/>
  <c r="D1451" i="63"/>
  <c r="E1451" i="63"/>
  <c r="B1452" i="63"/>
  <c r="C1452" i="63"/>
  <c r="D1452" i="63"/>
  <c r="E1452" i="63"/>
  <c r="B1453" i="63"/>
  <c r="C1453" i="63"/>
  <c r="D1453" i="63"/>
  <c r="E1453" i="63"/>
  <c r="B1454" i="63"/>
  <c r="C1454" i="63"/>
  <c r="D1454" i="63"/>
  <c r="E1454" i="63"/>
  <c r="B1455" i="63"/>
  <c r="C1455" i="63"/>
  <c r="D1455" i="63"/>
  <c r="E1455" i="63"/>
  <c r="B1456" i="63"/>
  <c r="C1456" i="63"/>
  <c r="D1456" i="63"/>
  <c r="E1456" i="63"/>
  <c r="B1457" i="63"/>
  <c r="C1457" i="63"/>
  <c r="D1457" i="63"/>
  <c r="E1457" i="63"/>
  <c r="B1458" i="63"/>
  <c r="C1458" i="63"/>
  <c r="D1458" i="63"/>
  <c r="E1458" i="63"/>
  <c r="B1459" i="63"/>
  <c r="C1459" i="63"/>
  <c r="D1459" i="63"/>
  <c r="E1459" i="63"/>
  <c r="B1460" i="63"/>
  <c r="C1460" i="63"/>
  <c r="D1460" i="63"/>
  <c r="E1460" i="63"/>
  <c r="B1461" i="63"/>
  <c r="C1461" i="63"/>
  <c r="D1461" i="63"/>
  <c r="E1461" i="63"/>
  <c r="B1462" i="63"/>
  <c r="C1462" i="63"/>
  <c r="D1462" i="63"/>
  <c r="E1462" i="63"/>
  <c r="B1463" i="63"/>
  <c r="C1463" i="63"/>
  <c r="D1463" i="63"/>
  <c r="E1463" i="63"/>
  <c r="B1464" i="63"/>
  <c r="C1464" i="63"/>
  <c r="D1464" i="63"/>
  <c r="E1464" i="63"/>
  <c r="B1465" i="63"/>
  <c r="C1465" i="63"/>
  <c r="D1465" i="63"/>
  <c r="E1465" i="63"/>
  <c r="B1466" i="63"/>
  <c r="C1466" i="63"/>
  <c r="D1466" i="63"/>
  <c r="E1466" i="63"/>
  <c r="B1467" i="63"/>
  <c r="C1467" i="63"/>
  <c r="D1467" i="63"/>
  <c r="E1467" i="63"/>
  <c r="B1468" i="63"/>
  <c r="C1468" i="63"/>
  <c r="D1468" i="63"/>
  <c r="E1468" i="63"/>
  <c r="B1469" i="63"/>
  <c r="C1469" i="63"/>
  <c r="D1469" i="63"/>
  <c r="E1469" i="63"/>
  <c r="B1470" i="63"/>
  <c r="C1470" i="63"/>
  <c r="D1470" i="63"/>
  <c r="E1470" i="63"/>
  <c r="B1471" i="63"/>
  <c r="C1471" i="63"/>
  <c r="D1471" i="63"/>
  <c r="E1471" i="63"/>
  <c r="B1472" i="63"/>
  <c r="C1472" i="63"/>
  <c r="D1472" i="63"/>
  <c r="E1472" i="63"/>
  <c r="B1473" i="63"/>
  <c r="C1473" i="63"/>
  <c r="D1473" i="63"/>
  <c r="E1473" i="63"/>
  <c r="B1474" i="63"/>
  <c r="C1474" i="63"/>
  <c r="D1474" i="63"/>
  <c r="E1474" i="63"/>
  <c r="B1475" i="63"/>
  <c r="C1475" i="63"/>
  <c r="D1475" i="63"/>
  <c r="E1475" i="63"/>
  <c r="B1476" i="63"/>
  <c r="C1476" i="63"/>
  <c r="D1476" i="63"/>
  <c r="E1476" i="63"/>
  <c r="B1477" i="63"/>
  <c r="C1477" i="63"/>
  <c r="D1477" i="63"/>
  <c r="E1477" i="63"/>
  <c r="B1478" i="63"/>
  <c r="C1478" i="63"/>
  <c r="D1478" i="63"/>
  <c r="E1478" i="63"/>
  <c r="B1479" i="63"/>
  <c r="C1479" i="63"/>
  <c r="D1479" i="63"/>
  <c r="E1479" i="63"/>
  <c r="B1480" i="63"/>
  <c r="C1480" i="63"/>
  <c r="D1480" i="63"/>
  <c r="E1480" i="63"/>
  <c r="B1481" i="63"/>
  <c r="C1481" i="63"/>
  <c r="D1481" i="63"/>
  <c r="E1481" i="63"/>
  <c r="B1482" i="63"/>
  <c r="C1482" i="63"/>
  <c r="D1482" i="63"/>
  <c r="E1482" i="63"/>
  <c r="B1483" i="63"/>
  <c r="C1483" i="63"/>
  <c r="D1483" i="63"/>
  <c r="E1483" i="63"/>
  <c r="B1484" i="63"/>
  <c r="C1484" i="63"/>
  <c r="D1484" i="63"/>
  <c r="E1484" i="63"/>
  <c r="B1485" i="63"/>
  <c r="C1485" i="63"/>
  <c r="D1485" i="63"/>
  <c r="E1485" i="63"/>
  <c r="B1486" i="63"/>
  <c r="C1486" i="63"/>
  <c r="D1486" i="63"/>
  <c r="E1486" i="63"/>
  <c r="B1487" i="63"/>
  <c r="C1487" i="63"/>
  <c r="D1487" i="63"/>
  <c r="E1487" i="63"/>
  <c r="B1488" i="63"/>
  <c r="C1488" i="63"/>
  <c r="D1488" i="63"/>
  <c r="E1488" i="63"/>
  <c r="B1489" i="63"/>
  <c r="C1489" i="63"/>
  <c r="D1489" i="63"/>
  <c r="E1489" i="63"/>
  <c r="B1490" i="63"/>
  <c r="C1490" i="63"/>
  <c r="D1490" i="63"/>
  <c r="E1490" i="63"/>
  <c r="B1491" i="63"/>
  <c r="C1491" i="63"/>
  <c r="D1491" i="63"/>
  <c r="E1491" i="63"/>
  <c r="B1492" i="63"/>
  <c r="C1492" i="63"/>
  <c r="D1492" i="63"/>
  <c r="E1492" i="63"/>
  <c r="B1493" i="63"/>
  <c r="C1493" i="63"/>
  <c r="D1493" i="63"/>
  <c r="E1493" i="63"/>
  <c r="B1494" i="63"/>
  <c r="C1494" i="63"/>
  <c r="D1494" i="63"/>
  <c r="E1494" i="63"/>
  <c r="B1495" i="63"/>
  <c r="C1495" i="63"/>
  <c r="D1495" i="63"/>
  <c r="E1495" i="63"/>
  <c r="B1496" i="63"/>
  <c r="C1496" i="63"/>
  <c r="D1496" i="63"/>
  <c r="E1496" i="63"/>
  <c r="B1497" i="63"/>
  <c r="C1497" i="63"/>
  <c r="D1497" i="63"/>
  <c r="E1497" i="63"/>
  <c r="B1498" i="63"/>
  <c r="C1498" i="63"/>
  <c r="D1498" i="63"/>
  <c r="E1498" i="63"/>
  <c r="B1499" i="63"/>
  <c r="C1499" i="63"/>
  <c r="D1499" i="63"/>
  <c r="E1499" i="63"/>
  <c r="B1500" i="63"/>
  <c r="C1500" i="63"/>
  <c r="D1500" i="63"/>
  <c r="E1500" i="63"/>
  <c r="B1501" i="63"/>
  <c r="C1501" i="63"/>
  <c r="D1501" i="63"/>
  <c r="E1501" i="63"/>
  <c r="B1502" i="63"/>
  <c r="C1502" i="63"/>
  <c r="D1502" i="63"/>
  <c r="E1502" i="63"/>
  <c r="B1503" i="63"/>
  <c r="C1503" i="63"/>
  <c r="D1503" i="63"/>
  <c r="E1503" i="63"/>
  <c r="B1504" i="63"/>
  <c r="C1504" i="63"/>
  <c r="D1504" i="63"/>
  <c r="E1504" i="63"/>
  <c r="B1505" i="63"/>
  <c r="C1505" i="63"/>
  <c r="D1505" i="63"/>
  <c r="E1505" i="63"/>
  <c r="B1506" i="63"/>
  <c r="C1506" i="63"/>
  <c r="D1506" i="63"/>
  <c r="E1506" i="63"/>
  <c r="B1507" i="63"/>
  <c r="C1507" i="63"/>
  <c r="D1507" i="63"/>
  <c r="E1507" i="63"/>
  <c r="B1508" i="63"/>
  <c r="C1508" i="63"/>
  <c r="D1508" i="63"/>
  <c r="E1508" i="63"/>
  <c r="B1509" i="63"/>
  <c r="C1509" i="63"/>
  <c r="D1509" i="63"/>
  <c r="E1509" i="63"/>
  <c r="B1510" i="63"/>
  <c r="C1510" i="63"/>
  <c r="D1510" i="63"/>
  <c r="E1510" i="63"/>
  <c r="B1511" i="63"/>
  <c r="C1511" i="63"/>
  <c r="D1511" i="63"/>
  <c r="E1511" i="63"/>
  <c r="B1512" i="63"/>
  <c r="C1512" i="63"/>
  <c r="D1512" i="63"/>
  <c r="E1512" i="63"/>
  <c r="B1513" i="63"/>
  <c r="C1513" i="63"/>
  <c r="D1513" i="63"/>
  <c r="E1513" i="63"/>
  <c r="B1514" i="63"/>
  <c r="C1514" i="63"/>
  <c r="D1514" i="63"/>
  <c r="E1514" i="63"/>
  <c r="B1515" i="63"/>
  <c r="C1515" i="63"/>
  <c r="D1515" i="63"/>
  <c r="E1515" i="63"/>
  <c r="B1516" i="63"/>
  <c r="C1516" i="63"/>
  <c r="D1516" i="63"/>
  <c r="E1516" i="63"/>
  <c r="B1517" i="63"/>
  <c r="C1517" i="63"/>
  <c r="D1517" i="63"/>
  <c r="E1517" i="63"/>
  <c r="B1518" i="63"/>
  <c r="C1518" i="63"/>
  <c r="D1518" i="63"/>
  <c r="E1518" i="63"/>
  <c r="B1519" i="63"/>
  <c r="C1519" i="63"/>
  <c r="D1519" i="63"/>
  <c r="E1519" i="63"/>
  <c r="B1520" i="63"/>
  <c r="C1520" i="63"/>
  <c r="D1520" i="63"/>
  <c r="E1520" i="63"/>
  <c r="B1521" i="63"/>
  <c r="C1521" i="63"/>
  <c r="D1521" i="63"/>
  <c r="E1521" i="63"/>
  <c r="B1522" i="63"/>
  <c r="C1522" i="63"/>
  <c r="D1522" i="63"/>
  <c r="E1522" i="63"/>
  <c r="B1523" i="63"/>
  <c r="C1523" i="63"/>
  <c r="D1523" i="63"/>
  <c r="E1523" i="63"/>
  <c r="B1524" i="63"/>
  <c r="C1524" i="63"/>
  <c r="D1524" i="63"/>
  <c r="E1524" i="63"/>
  <c r="B1525" i="63"/>
  <c r="C1525" i="63"/>
  <c r="D1525" i="63"/>
  <c r="E1525" i="63"/>
  <c r="B1526" i="63"/>
  <c r="C1526" i="63"/>
  <c r="D1526" i="63"/>
  <c r="E1526" i="63"/>
  <c r="B1527" i="63"/>
  <c r="C1527" i="63"/>
  <c r="D1527" i="63"/>
  <c r="E1527" i="63"/>
  <c r="B1528" i="63"/>
  <c r="C1528" i="63"/>
  <c r="D1528" i="63"/>
  <c r="E1528" i="63"/>
  <c r="B1529" i="63"/>
  <c r="C1529" i="63"/>
  <c r="D1529" i="63"/>
  <c r="E1529" i="63"/>
  <c r="B1530" i="63"/>
  <c r="C1530" i="63"/>
  <c r="D1530" i="63"/>
  <c r="E1530" i="63"/>
  <c r="B1531" i="63"/>
  <c r="C1531" i="63"/>
  <c r="D1531" i="63"/>
  <c r="E1531" i="63"/>
  <c r="B1532" i="63"/>
  <c r="C1532" i="63"/>
  <c r="D1532" i="63"/>
  <c r="E1532" i="63"/>
  <c r="B1533" i="63"/>
  <c r="C1533" i="63"/>
  <c r="D1533" i="63"/>
  <c r="E1533" i="63"/>
  <c r="B1534" i="63"/>
  <c r="C1534" i="63"/>
  <c r="D1534" i="63"/>
  <c r="E1534" i="63"/>
  <c r="B1535" i="63"/>
  <c r="C1535" i="63"/>
  <c r="D1535" i="63"/>
  <c r="E1535" i="63"/>
  <c r="B1536" i="63"/>
  <c r="C1536" i="63"/>
  <c r="D1536" i="63"/>
  <c r="E1536" i="63"/>
  <c r="B1537" i="63"/>
  <c r="C1537" i="63"/>
  <c r="D1537" i="63"/>
  <c r="E1537" i="63"/>
  <c r="B1538" i="63"/>
  <c r="C1538" i="63"/>
  <c r="D1538" i="63"/>
  <c r="E1538" i="63"/>
  <c r="B1539" i="63"/>
  <c r="C1539" i="63"/>
  <c r="D1539" i="63"/>
  <c r="E1539" i="63"/>
  <c r="B1540" i="63"/>
  <c r="C1540" i="63"/>
  <c r="D1540" i="63"/>
  <c r="E1540" i="63"/>
  <c r="B1541" i="63"/>
  <c r="C1541" i="63"/>
  <c r="D1541" i="63"/>
  <c r="E1541" i="63"/>
  <c r="B1542" i="63"/>
  <c r="C1542" i="63"/>
  <c r="D1542" i="63"/>
  <c r="E1542" i="63"/>
  <c r="B1543" i="63"/>
  <c r="C1543" i="63"/>
  <c r="D1543" i="63"/>
  <c r="E1543" i="63"/>
  <c r="B1544" i="63"/>
  <c r="C1544" i="63"/>
  <c r="D1544" i="63"/>
  <c r="E1544" i="63"/>
  <c r="B1545" i="63"/>
  <c r="C1545" i="63"/>
  <c r="D1545" i="63"/>
  <c r="E1545" i="63"/>
  <c r="B1546" i="63"/>
  <c r="C1546" i="63"/>
  <c r="D1546" i="63"/>
  <c r="E1546" i="63"/>
  <c r="B1547" i="63"/>
  <c r="C1547" i="63"/>
  <c r="D1547" i="63"/>
  <c r="E1547" i="63"/>
  <c r="B1548" i="63"/>
  <c r="C1548" i="63"/>
  <c r="D1548" i="63"/>
  <c r="E1548" i="63"/>
  <c r="B1549" i="63"/>
  <c r="C1549" i="63"/>
  <c r="D1549" i="63"/>
  <c r="E1549" i="63"/>
  <c r="B1550" i="63"/>
  <c r="C1550" i="63"/>
  <c r="D1550" i="63"/>
  <c r="E1550" i="63"/>
  <c r="B1551" i="63"/>
  <c r="C1551" i="63"/>
  <c r="D1551" i="63"/>
  <c r="E1551" i="63"/>
  <c r="B1552" i="63"/>
  <c r="C1552" i="63"/>
  <c r="D1552" i="63"/>
  <c r="E1552" i="63"/>
  <c r="B1553" i="63"/>
  <c r="C1553" i="63"/>
  <c r="D1553" i="63"/>
  <c r="E1553" i="63"/>
  <c r="B1554" i="63"/>
  <c r="C1554" i="63"/>
  <c r="D1554" i="63"/>
  <c r="E1554" i="63"/>
  <c r="B1555" i="63"/>
  <c r="C1555" i="63"/>
  <c r="D1555" i="63"/>
  <c r="E1555" i="63"/>
  <c r="B1556" i="63"/>
  <c r="C1556" i="63"/>
  <c r="D1556" i="63"/>
  <c r="E1556" i="63"/>
  <c r="B1557" i="63"/>
  <c r="C1557" i="63"/>
  <c r="D1557" i="63"/>
  <c r="E1557" i="63"/>
  <c r="B1558" i="63"/>
  <c r="C1558" i="63"/>
  <c r="D1558" i="63"/>
  <c r="E1558" i="63"/>
  <c r="B1559" i="63"/>
  <c r="C1559" i="63"/>
  <c r="D1559" i="63"/>
  <c r="E1559" i="63"/>
  <c r="B1560" i="63"/>
  <c r="C1560" i="63"/>
  <c r="D1560" i="63"/>
  <c r="E1560" i="63"/>
  <c r="B1561" i="63"/>
  <c r="C1561" i="63"/>
  <c r="D1561" i="63"/>
  <c r="E1561" i="63"/>
  <c r="B1562" i="63"/>
  <c r="C1562" i="63"/>
  <c r="D1562" i="63"/>
  <c r="E1562" i="63"/>
  <c r="B1563" i="63"/>
  <c r="C1563" i="63"/>
  <c r="D1563" i="63"/>
  <c r="E1563" i="63"/>
  <c r="B1564" i="63"/>
  <c r="C1564" i="63"/>
  <c r="D1564" i="63"/>
  <c r="E1564" i="63"/>
  <c r="B1565" i="63"/>
  <c r="C1565" i="63"/>
  <c r="D1565" i="63"/>
  <c r="E1565" i="63"/>
  <c r="B1566" i="63"/>
  <c r="C1566" i="63"/>
  <c r="D1566" i="63"/>
  <c r="E1566" i="63"/>
  <c r="B1567" i="63"/>
  <c r="C1567" i="63"/>
  <c r="D1567" i="63"/>
  <c r="E1567" i="63"/>
  <c r="B1568" i="63"/>
  <c r="C1568" i="63"/>
  <c r="D1568" i="63"/>
  <c r="E1568" i="63"/>
  <c r="B1569" i="63"/>
  <c r="C1569" i="63"/>
  <c r="D1569" i="63"/>
  <c r="E1569" i="63"/>
  <c r="B1570" i="63"/>
  <c r="C1570" i="63"/>
  <c r="D1570" i="63"/>
  <c r="E1570" i="63"/>
  <c r="B1571" i="63"/>
  <c r="C1571" i="63"/>
  <c r="D1571" i="63"/>
  <c r="E1571" i="63"/>
  <c r="B1572" i="63"/>
  <c r="C1572" i="63"/>
  <c r="D1572" i="63"/>
  <c r="E1572" i="63"/>
  <c r="B1573" i="63"/>
  <c r="C1573" i="63"/>
  <c r="D1573" i="63"/>
  <c r="E1573" i="63"/>
  <c r="B1574" i="63"/>
  <c r="C1574" i="63"/>
  <c r="D1574" i="63"/>
  <c r="E1574" i="63"/>
  <c r="B1575" i="63"/>
  <c r="C1575" i="63"/>
  <c r="D1575" i="63"/>
  <c r="E1575" i="63"/>
  <c r="B1576" i="63"/>
  <c r="C1576" i="63"/>
  <c r="D1576" i="63"/>
  <c r="E1576" i="63"/>
  <c r="B1577" i="63"/>
  <c r="C1577" i="63"/>
  <c r="D1577" i="63"/>
  <c r="E1577" i="63"/>
  <c r="B1578" i="63"/>
  <c r="C1578" i="63"/>
  <c r="D1578" i="63"/>
  <c r="E1578" i="63"/>
  <c r="B1579" i="63"/>
  <c r="C1579" i="63"/>
  <c r="D1579" i="63"/>
  <c r="E1579" i="63"/>
  <c r="B1580" i="63"/>
  <c r="C1580" i="63"/>
  <c r="D1580" i="63"/>
  <c r="E1580" i="63"/>
  <c r="B1581" i="63"/>
  <c r="C1581" i="63"/>
  <c r="D1581" i="63"/>
  <c r="E1581" i="63"/>
  <c r="B1582" i="63"/>
  <c r="C1582" i="63"/>
  <c r="D1582" i="63"/>
  <c r="E1582" i="63"/>
  <c r="B1583" i="63"/>
  <c r="C1583" i="63"/>
  <c r="D1583" i="63"/>
  <c r="E1583" i="63"/>
  <c r="B1584" i="63"/>
  <c r="C1584" i="63"/>
  <c r="D1584" i="63"/>
  <c r="E1584" i="63"/>
  <c r="B1585" i="63"/>
  <c r="C1585" i="63"/>
  <c r="D1585" i="63"/>
  <c r="E1585" i="63"/>
  <c r="B1586" i="63"/>
  <c r="C1586" i="63"/>
  <c r="D1586" i="63"/>
  <c r="E1586" i="63"/>
  <c r="B1587" i="63"/>
  <c r="C1587" i="63"/>
  <c r="D1587" i="63"/>
  <c r="E1587" i="63"/>
  <c r="B1588" i="63"/>
  <c r="C1588" i="63"/>
  <c r="D1588" i="63"/>
  <c r="E1588" i="63"/>
  <c r="B1589" i="63"/>
  <c r="C1589" i="63"/>
  <c r="D1589" i="63"/>
  <c r="E1589" i="63"/>
  <c r="B1590" i="63"/>
  <c r="C1590" i="63"/>
  <c r="D1590" i="63"/>
  <c r="E1590" i="63"/>
  <c r="B1591" i="63"/>
  <c r="C1591" i="63"/>
  <c r="D1591" i="63"/>
  <c r="E1591" i="63"/>
  <c r="B1592" i="63"/>
  <c r="C1592" i="63"/>
  <c r="D1592" i="63"/>
  <c r="E1592" i="63"/>
  <c r="B1593" i="63"/>
  <c r="C1593" i="63"/>
  <c r="D1593" i="63"/>
  <c r="E1593" i="63"/>
  <c r="B1594" i="63"/>
  <c r="C1594" i="63"/>
  <c r="D1594" i="63"/>
  <c r="E1594" i="63"/>
  <c r="B1595" i="63"/>
  <c r="C1595" i="63"/>
  <c r="D1595" i="63"/>
  <c r="E1595" i="63"/>
  <c r="B1596" i="63"/>
  <c r="C1596" i="63"/>
  <c r="D1596" i="63"/>
  <c r="E1596" i="63"/>
  <c r="B1597" i="63"/>
  <c r="C1597" i="63"/>
  <c r="D1597" i="63"/>
  <c r="E1597" i="63"/>
  <c r="B1598" i="63"/>
  <c r="C1598" i="63"/>
  <c r="D1598" i="63"/>
  <c r="E1598" i="63"/>
  <c r="B1599" i="63"/>
  <c r="C1599" i="63"/>
  <c r="D1599" i="63"/>
  <c r="E1599" i="63"/>
  <c r="B1600" i="63"/>
  <c r="C1600" i="63"/>
  <c r="D1600" i="63"/>
  <c r="E1600" i="63"/>
  <c r="B1601" i="63"/>
  <c r="C1601" i="63"/>
  <c r="D1601" i="63"/>
  <c r="E1601" i="63"/>
  <c r="B1602" i="63"/>
  <c r="C1602" i="63"/>
  <c r="D1602" i="63"/>
  <c r="E1602" i="63"/>
  <c r="B1603" i="63"/>
  <c r="C1603" i="63"/>
  <c r="D1603" i="63"/>
  <c r="E1603" i="63"/>
  <c r="B1604" i="63"/>
  <c r="C1604" i="63"/>
  <c r="D1604" i="63"/>
  <c r="E1604" i="63"/>
  <c r="B1605" i="63"/>
  <c r="C1605" i="63"/>
  <c r="D1605" i="63"/>
  <c r="E1605" i="63"/>
  <c r="B1606" i="63"/>
  <c r="C1606" i="63"/>
  <c r="D1606" i="63"/>
  <c r="E1606" i="63"/>
  <c r="B1607" i="63"/>
  <c r="C1607" i="63"/>
  <c r="D1607" i="63"/>
  <c r="E1607" i="63"/>
  <c r="B1608" i="63"/>
  <c r="C1608" i="63"/>
  <c r="D1608" i="63"/>
  <c r="E1608" i="63"/>
  <c r="B1609" i="63"/>
  <c r="C1609" i="63"/>
  <c r="D1609" i="63"/>
  <c r="E1609" i="63"/>
  <c r="B1610" i="63"/>
  <c r="C1610" i="63"/>
  <c r="D1610" i="63"/>
  <c r="E1610" i="63"/>
  <c r="B1611" i="63"/>
  <c r="C1611" i="63"/>
  <c r="D1611" i="63"/>
  <c r="E1611" i="63"/>
  <c r="B1612" i="63"/>
  <c r="C1612" i="63"/>
  <c r="D1612" i="63"/>
  <c r="E1612" i="63"/>
  <c r="B1613" i="63"/>
  <c r="C1613" i="63"/>
  <c r="D1613" i="63"/>
  <c r="E1613" i="63"/>
  <c r="B1614" i="63"/>
  <c r="C1614" i="63"/>
  <c r="D1614" i="63"/>
  <c r="E1614" i="63"/>
  <c r="B1615" i="63"/>
  <c r="C1615" i="63"/>
  <c r="D1615" i="63"/>
  <c r="E1615" i="63"/>
  <c r="B1616" i="63"/>
  <c r="C1616" i="63"/>
  <c r="D1616" i="63"/>
  <c r="E1616" i="63"/>
  <c r="B1617" i="63"/>
  <c r="C1617" i="63"/>
  <c r="D1617" i="63"/>
  <c r="E1617" i="63"/>
  <c r="B1618" i="63"/>
  <c r="C1618" i="63"/>
  <c r="D1618" i="63"/>
  <c r="E1618" i="63"/>
  <c r="B1619" i="63"/>
  <c r="C1619" i="63"/>
  <c r="D1619" i="63"/>
  <c r="E1619" i="63"/>
  <c r="B1620" i="63"/>
  <c r="C1620" i="63"/>
  <c r="D1620" i="63"/>
  <c r="E1620" i="63"/>
  <c r="B1621" i="63"/>
  <c r="C1621" i="63"/>
  <c r="D1621" i="63"/>
  <c r="E1621" i="63"/>
  <c r="B1622" i="63"/>
  <c r="C1622" i="63"/>
  <c r="D1622" i="63"/>
  <c r="E1622" i="63"/>
  <c r="B1623" i="63"/>
  <c r="C1623" i="63"/>
  <c r="D1623" i="63"/>
  <c r="E1623" i="63"/>
  <c r="B1624" i="63"/>
  <c r="C1624" i="63"/>
  <c r="D1624" i="63"/>
  <c r="E1624" i="63"/>
  <c r="B1625" i="63"/>
  <c r="C1625" i="63"/>
  <c r="D1625" i="63"/>
  <c r="E1625" i="63"/>
  <c r="B1626" i="63"/>
  <c r="C1626" i="63"/>
  <c r="D1626" i="63"/>
  <c r="E1626" i="63"/>
  <c r="B1627" i="63"/>
  <c r="C1627" i="63"/>
  <c r="D1627" i="63"/>
  <c r="E1627" i="63"/>
  <c r="B1628" i="63"/>
  <c r="C1628" i="63"/>
  <c r="D1628" i="63"/>
  <c r="E1628" i="63"/>
  <c r="B1629" i="63"/>
  <c r="C1629" i="63"/>
  <c r="D1629" i="63"/>
  <c r="E1629" i="63"/>
  <c r="B1630" i="63"/>
  <c r="C1630" i="63"/>
  <c r="D1630" i="63"/>
  <c r="E1630" i="63"/>
  <c r="B1631" i="63"/>
  <c r="C1631" i="63"/>
  <c r="D1631" i="63"/>
  <c r="E1631" i="63"/>
  <c r="B1632" i="63"/>
  <c r="C1632" i="63"/>
  <c r="D1632" i="63"/>
  <c r="E1632" i="63"/>
  <c r="B1633" i="63"/>
  <c r="C1633" i="63"/>
  <c r="D1633" i="63"/>
  <c r="E1633" i="63"/>
  <c r="B1634" i="63"/>
  <c r="C1634" i="63"/>
  <c r="D1634" i="63"/>
  <c r="E1634" i="63"/>
  <c r="B1635" i="63"/>
  <c r="C1635" i="63"/>
  <c r="D1635" i="63"/>
  <c r="E1635" i="63"/>
  <c r="B1636" i="63"/>
  <c r="C1636" i="63"/>
  <c r="D1636" i="63"/>
  <c r="E1636" i="63"/>
  <c r="B1637" i="63"/>
  <c r="C1637" i="63"/>
  <c r="D1637" i="63"/>
  <c r="E1637" i="63"/>
  <c r="B1638" i="63"/>
  <c r="C1638" i="63"/>
  <c r="D1638" i="63"/>
  <c r="E1638" i="63"/>
  <c r="B1639" i="63"/>
  <c r="C1639" i="63"/>
  <c r="D1639" i="63"/>
  <c r="E1639" i="63"/>
  <c r="B1640" i="63"/>
  <c r="C1640" i="63"/>
  <c r="D1640" i="63"/>
  <c r="E1640" i="63"/>
  <c r="B1641" i="63"/>
  <c r="C1641" i="63"/>
  <c r="D1641" i="63"/>
  <c r="E1641" i="63"/>
  <c r="B1642" i="63"/>
  <c r="C1642" i="63"/>
  <c r="D1642" i="63"/>
  <c r="E1642" i="63"/>
  <c r="B1643" i="63"/>
  <c r="C1643" i="63"/>
  <c r="D1643" i="63"/>
  <c r="E1643" i="63"/>
  <c r="B1644" i="63"/>
  <c r="C1644" i="63"/>
  <c r="D1644" i="63"/>
  <c r="E1644" i="63"/>
  <c r="B1645" i="63"/>
  <c r="C1645" i="63"/>
  <c r="D1645" i="63"/>
  <c r="E1645" i="63"/>
  <c r="B1646" i="63"/>
  <c r="C1646" i="63"/>
  <c r="D1646" i="63"/>
  <c r="E1646" i="63"/>
  <c r="B1647" i="63"/>
  <c r="C1647" i="63"/>
  <c r="D1647" i="63"/>
  <c r="E1647" i="63"/>
  <c r="B1648" i="63"/>
  <c r="C1648" i="63"/>
  <c r="D1648" i="63"/>
  <c r="E1648" i="63"/>
  <c r="B1649" i="63"/>
  <c r="C1649" i="63"/>
  <c r="D1649" i="63"/>
  <c r="E1649" i="63"/>
  <c r="B1650" i="63"/>
  <c r="C1650" i="63"/>
  <c r="D1650" i="63"/>
  <c r="E1650" i="63"/>
  <c r="B1651" i="63"/>
  <c r="C1651" i="63"/>
  <c r="D1651" i="63"/>
  <c r="E1651" i="63"/>
  <c r="B1652" i="63"/>
  <c r="C1652" i="63"/>
  <c r="D1652" i="63"/>
  <c r="E1652" i="63"/>
  <c r="B1653" i="63"/>
  <c r="C1653" i="63"/>
  <c r="D1653" i="63"/>
  <c r="E1653" i="63"/>
  <c r="B1654" i="63"/>
  <c r="C1654" i="63"/>
  <c r="D1654" i="63"/>
  <c r="E1654" i="63"/>
  <c r="B1655" i="63"/>
  <c r="C1655" i="63"/>
  <c r="D1655" i="63"/>
  <c r="E1655" i="63"/>
  <c r="B1656" i="63"/>
  <c r="C1656" i="63"/>
  <c r="D1656" i="63"/>
  <c r="E1656" i="63"/>
  <c r="B1657" i="63"/>
  <c r="C1657" i="63"/>
  <c r="D1657" i="63"/>
  <c r="E1657" i="63"/>
  <c r="B1658" i="63"/>
  <c r="C1658" i="63"/>
  <c r="D1658" i="63"/>
  <c r="E1658" i="63"/>
  <c r="B1659" i="63"/>
  <c r="C1659" i="63"/>
  <c r="D1659" i="63"/>
  <c r="E1659" i="63"/>
  <c r="B1660" i="63"/>
  <c r="C1660" i="63"/>
  <c r="D1660" i="63"/>
  <c r="E1660" i="63"/>
  <c r="B1661" i="63"/>
  <c r="C1661" i="63"/>
  <c r="D1661" i="63"/>
  <c r="E1661" i="63"/>
  <c r="B1662" i="63"/>
  <c r="C1662" i="63"/>
  <c r="D1662" i="63"/>
  <c r="E1662" i="63"/>
  <c r="B1663" i="63"/>
  <c r="C1663" i="63"/>
  <c r="D1663" i="63"/>
  <c r="E1663" i="63"/>
  <c r="B1664" i="63"/>
  <c r="C1664" i="63"/>
  <c r="D1664" i="63"/>
  <c r="E1664" i="63"/>
  <c r="B1665" i="63"/>
  <c r="C1665" i="63"/>
  <c r="D1665" i="63"/>
  <c r="E1665" i="63"/>
  <c r="B1666" i="63"/>
  <c r="C1666" i="63"/>
  <c r="D1666" i="63"/>
  <c r="E1666" i="63"/>
  <c r="B1667" i="63"/>
  <c r="C1667" i="63"/>
  <c r="D1667" i="63"/>
  <c r="E1667" i="63"/>
  <c r="B1668" i="63"/>
  <c r="C1668" i="63"/>
  <c r="D1668" i="63"/>
  <c r="E1668" i="63"/>
  <c r="B1669" i="63"/>
  <c r="C1669" i="63"/>
  <c r="D1669" i="63"/>
  <c r="E1669" i="63"/>
  <c r="B1670" i="63"/>
  <c r="C1670" i="63"/>
  <c r="D1670" i="63"/>
  <c r="E1670" i="63"/>
  <c r="B1671" i="63"/>
  <c r="C1671" i="63"/>
  <c r="D1671" i="63"/>
  <c r="E1671" i="63"/>
  <c r="B1672" i="63"/>
  <c r="C1672" i="63"/>
  <c r="D1672" i="63"/>
  <c r="E1672" i="63"/>
  <c r="B1673" i="63"/>
  <c r="C1673" i="63"/>
  <c r="D1673" i="63"/>
  <c r="E1673" i="63"/>
  <c r="B1674" i="63"/>
  <c r="C1674" i="63"/>
  <c r="D1674" i="63"/>
  <c r="E1674" i="63"/>
  <c r="B1675" i="63"/>
  <c r="C1675" i="63"/>
  <c r="D1675" i="63"/>
  <c r="E1675" i="63"/>
  <c r="B1676" i="63"/>
  <c r="C1676" i="63"/>
  <c r="D1676" i="63"/>
  <c r="E1676" i="63"/>
  <c r="B1677" i="63"/>
  <c r="C1677" i="63"/>
  <c r="D1677" i="63"/>
  <c r="E1677" i="63"/>
  <c r="B1678" i="63"/>
  <c r="C1678" i="63"/>
  <c r="D1678" i="63"/>
  <c r="E1678" i="63"/>
  <c r="B1679" i="63"/>
  <c r="C1679" i="63"/>
  <c r="D1679" i="63"/>
  <c r="E1679" i="63"/>
  <c r="B1680" i="63"/>
  <c r="C1680" i="63"/>
  <c r="D1680" i="63"/>
  <c r="E1680" i="63"/>
  <c r="B1681" i="63"/>
  <c r="C1681" i="63"/>
  <c r="D1681" i="63"/>
  <c r="E1681" i="63"/>
  <c r="B1682" i="63"/>
  <c r="C1682" i="63"/>
  <c r="D1682" i="63"/>
  <c r="E1682" i="63"/>
  <c r="B1683" i="63"/>
  <c r="C1683" i="63"/>
  <c r="D1683" i="63"/>
  <c r="E1683" i="63"/>
  <c r="B1684" i="63"/>
  <c r="C1684" i="63"/>
  <c r="D1684" i="63"/>
  <c r="E1684" i="63"/>
  <c r="B1685" i="63"/>
  <c r="C1685" i="63"/>
  <c r="D1685" i="63"/>
  <c r="E1685" i="63"/>
  <c r="B1686" i="63"/>
  <c r="C1686" i="63"/>
  <c r="D1686" i="63"/>
  <c r="E1686" i="63"/>
  <c r="B1687" i="63"/>
  <c r="C1687" i="63"/>
  <c r="D1687" i="63"/>
  <c r="E1687" i="63"/>
  <c r="B1688" i="63"/>
  <c r="C1688" i="63"/>
  <c r="D1688" i="63"/>
  <c r="E1688" i="63"/>
  <c r="B1689" i="63"/>
  <c r="C1689" i="63"/>
  <c r="D1689" i="63"/>
  <c r="E1689" i="63"/>
  <c r="B1690" i="63"/>
  <c r="C1690" i="63"/>
  <c r="D1690" i="63"/>
  <c r="E1690" i="63"/>
  <c r="B1691" i="63"/>
  <c r="C1691" i="63"/>
  <c r="D1691" i="63"/>
  <c r="E1691" i="63"/>
  <c r="B1692" i="63"/>
  <c r="C1692" i="63"/>
  <c r="D1692" i="63"/>
  <c r="E1692" i="63"/>
  <c r="B1693" i="63"/>
  <c r="C1693" i="63"/>
  <c r="D1693" i="63"/>
  <c r="E1693" i="63"/>
  <c r="B1694" i="63"/>
  <c r="C1694" i="63"/>
  <c r="D1694" i="63"/>
  <c r="E1694" i="63"/>
  <c r="B1695" i="63"/>
  <c r="C1695" i="63"/>
  <c r="D1695" i="63"/>
  <c r="E1695" i="63"/>
  <c r="B1696" i="63"/>
  <c r="C1696" i="63"/>
  <c r="D1696" i="63"/>
  <c r="E1696" i="63"/>
  <c r="B1697" i="63"/>
  <c r="C1697" i="63"/>
  <c r="D1697" i="63"/>
  <c r="E1697" i="63"/>
  <c r="B1698" i="63"/>
  <c r="C1698" i="63"/>
  <c r="D1698" i="63"/>
  <c r="E1698" i="63"/>
  <c r="B1699" i="63"/>
  <c r="C1699" i="63"/>
  <c r="D1699" i="63"/>
  <c r="E1699" i="63"/>
  <c r="B1700" i="63"/>
  <c r="C1700" i="63"/>
  <c r="D1700" i="63"/>
  <c r="E1700" i="63"/>
  <c r="B1701" i="63"/>
  <c r="C1701" i="63"/>
  <c r="D1701" i="63"/>
  <c r="E1701" i="63"/>
  <c r="B1702" i="63"/>
  <c r="C1702" i="63"/>
  <c r="D1702" i="63"/>
  <c r="E1702" i="63"/>
  <c r="B1703" i="63"/>
  <c r="C1703" i="63"/>
  <c r="D1703" i="63"/>
  <c r="E1703" i="63"/>
  <c r="B1704" i="63"/>
  <c r="C1704" i="63"/>
  <c r="D1704" i="63"/>
  <c r="E1704" i="63"/>
  <c r="B1705" i="63"/>
  <c r="C1705" i="63"/>
  <c r="D1705" i="63"/>
  <c r="E1705" i="63"/>
  <c r="B1706" i="63"/>
  <c r="C1706" i="63"/>
  <c r="D1706" i="63"/>
  <c r="E1706" i="63"/>
  <c r="B1707" i="63"/>
  <c r="C1707" i="63"/>
  <c r="D1707" i="63"/>
  <c r="E1707" i="63"/>
  <c r="B1708" i="63"/>
  <c r="C1708" i="63"/>
  <c r="D1708" i="63"/>
  <c r="E1708" i="63"/>
  <c r="B1709" i="63"/>
  <c r="C1709" i="63"/>
  <c r="D1709" i="63"/>
  <c r="E1709" i="63"/>
  <c r="B1710" i="63"/>
  <c r="C1710" i="63"/>
  <c r="D1710" i="63"/>
  <c r="E1710" i="63"/>
  <c r="B1711" i="63"/>
  <c r="C1711" i="63"/>
  <c r="D1711" i="63"/>
  <c r="E1711" i="63"/>
  <c r="B1712" i="63"/>
  <c r="C1712" i="63"/>
  <c r="D1712" i="63"/>
  <c r="E1712" i="63"/>
  <c r="B1713" i="63"/>
  <c r="C1713" i="63"/>
  <c r="D1713" i="63"/>
  <c r="E1713" i="63"/>
  <c r="B1714" i="63"/>
  <c r="C1714" i="63"/>
  <c r="D1714" i="63"/>
  <c r="E1714" i="63"/>
  <c r="B1715" i="63"/>
  <c r="C1715" i="63"/>
  <c r="D1715" i="63"/>
  <c r="E1715" i="63"/>
  <c r="B1716" i="63"/>
  <c r="C1716" i="63"/>
  <c r="D1716" i="63"/>
  <c r="E1716" i="63"/>
  <c r="B1717" i="63"/>
  <c r="C1717" i="63"/>
  <c r="D1717" i="63"/>
  <c r="E1717" i="63"/>
  <c r="B1718" i="63"/>
  <c r="C1718" i="63"/>
  <c r="D1718" i="63"/>
  <c r="E1718" i="63"/>
  <c r="B1719" i="63"/>
  <c r="C1719" i="63"/>
  <c r="D1719" i="63"/>
  <c r="E1719" i="63"/>
  <c r="B1720" i="63"/>
  <c r="C1720" i="63"/>
  <c r="D1720" i="63"/>
  <c r="E1720" i="63"/>
  <c r="B1721" i="63"/>
  <c r="C1721" i="63"/>
  <c r="D1721" i="63"/>
  <c r="E1721" i="63"/>
  <c r="B1722" i="63"/>
  <c r="C1722" i="63"/>
  <c r="D1722" i="63"/>
  <c r="E1722" i="63"/>
  <c r="B1723" i="63"/>
  <c r="C1723" i="63"/>
  <c r="D1723" i="63"/>
  <c r="E1723" i="63"/>
  <c r="B1724" i="63"/>
  <c r="C1724" i="63"/>
  <c r="D1724" i="63"/>
  <c r="E1724" i="63"/>
  <c r="B1725" i="63"/>
  <c r="C1725" i="63"/>
  <c r="D1725" i="63"/>
  <c r="E1725" i="63"/>
  <c r="B1726" i="63"/>
  <c r="C1726" i="63"/>
  <c r="D1726" i="63"/>
  <c r="E1726" i="63"/>
  <c r="B1727" i="63"/>
  <c r="C1727" i="63"/>
  <c r="D1727" i="63"/>
  <c r="E1727" i="63"/>
  <c r="B1728" i="63"/>
  <c r="C1728" i="63"/>
  <c r="D1728" i="63"/>
  <c r="E1728" i="63"/>
  <c r="B1729" i="63"/>
  <c r="C1729" i="63"/>
  <c r="D1729" i="63"/>
  <c r="E1729" i="63"/>
  <c r="B1730" i="63"/>
  <c r="C1730" i="63"/>
  <c r="D1730" i="63"/>
  <c r="E1730" i="63"/>
  <c r="B1731" i="63"/>
  <c r="C1731" i="63"/>
  <c r="D1731" i="63"/>
  <c r="E1731" i="63"/>
  <c r="B1732" i="63"/>
  <c r="C1732" i="63"/>
  <c r="D1732" i="63"/>
  <c r="E1732" i="63"/>
  <c r="B1733" i="63"/>
  <c r="C1733" i="63"/>
  <c r="D1733" i="63"/>
  <c r="E1733" i="63"/>
  <c r="B1734" i="63"/>
  <c r="C1734" i="63"/>
  <c r="D1734" i="63"/>
  <c r="E1734" i="63"/>
  <c r="B1735" i="63"/>
  <c r="C1735" i="63"/>
  <c r="D1735" i="63"/>
  <c r="E1735" i="63"/>
  <c r="B1736" i="63"/>
  <c r="C1736" i="63"/>
  <c r="D1736" i="63"/>
  <c r="E1736" i="63"/>
  <c r="B1737" i="63"/>
  <c r="C1737" i="63"/>
  <c r="D1737" i="63"/>
  <c r="E1737" i="63"/>
  <c r="B1738" i="63"/>
  <c r="C1738" i="63"/>
  <c r="D1738" i="63"/>
  <c r="E1738" i="63"/>
  <c r="B1739" i="63"/>
  <c r="C1739" i="63"/>
  <c r="D1739" i="63"/>
  <c r="E1739" i="63"/>
  <c r="B1740" i="63"/>
  <c r="C1740" i="63"/>
  <c r="D1740" i="63"/>
  <c r="E1740" i="63"/>
  <c r="B1741" i="63"/>
  <c r="C1741" i="63"/>
  <c r="D1741" i="63"/>
  <c r="E1741" i="63"/>
  <c r="B1742" i="63"/>
  <c r="C1742" i="63"/>
  <c r="D1742" i="63"/>
  <c r="E1742" i="63"/>
  <c r="B1743" i="63"/>
  <c r="C1743" i="63"/>
  <c r="D1743" i="63"/>
  <c r="E1743" i="63"/>
  <c r="B1744" i="63"/>
  <c r="C1744" i="63"/>
  <c r="D1744" i="63"/>
  <c r="E1744" i="63"/>
  <c r="B1745" i="63"/>
  <c r="C1745" i="63"/>
  <c r="D1745" i="63"/>
  <c r="E1745" i="63"/>
  <c r="B1746" i="63"/>
  <c r="C1746" i="63"/>
  <c r="D1746" i="63"/>
  <c r="E1746" i="63"/>
  <c r="B1747" i="63"/>
  <c r="C1747" i="63"/>
  <c r="D1747" i="63"/>
  <c r="E1747" i="63"/>
  <c r="B1748" i="63"/>
  <c r="C1748" i="63"/>
  <c r="D1748" i="63"/>
  <c r="E1748" i="63"/>
  <c r="B1749" i="63"/>
  <c r="C1749" i="63"/>
  <c r="D1749" i="63"/>
  <c r="E1749" i="63"/>
  <c r="B1750" i="63"/>
  <c r="C1750" i="63"/>
  <c r="D1750" i="63"/>
  <c r="E1750" i="63"/>
  <c r="B1751" i="63"/>
  <c r="C1751" i="63"/>
  <c r="D1751" i="63"/>
  <c r="E1751" i="63"/>
  <c r="B1752" i="63"/>
  <c r="C1752" i="63"/>
  <c r="D1752" i="63"/>
  <c r="E1752" i="63"/>
  <c r="B1753" i="63"/>
  <c r="C1753" i="63"/>
  <c r="D1753" i="63"/>
  <c r="E1753" i="63"/>
  <c r="B1754" i="63"/>
  <c r="C1754" i="63"/>
  <c r="D1754" i="63"/>
  <c r="E1754" i="63"/>
  <c r="B1755" i="63"/>
  <c r="C1755" i="63"/>
  <c r="D1755" i="63"/>
  <c r="E1755" i="63"/>
  <c r="B1756" i="63"/>
  <c r="C1756" i="63"/>
  <c r="D1756" i="63"/>
  <c r="E1756" i="63"/>
  <c r="B1757" i="63"/>
  <c r="C1757" i="63"/>
  <c r="D1757" i="63"/>
  <c r="E1757" i="63"/>
  <c r="B1758" i="63"/>
  <c r="C1758" i="63"/>
  <c r="D1758" i="63"/>
  <c r="E1758" i="63"/>
  <c r="B1759" i="63"/>
  <c r="C1759" i="63"/>
  <c r="D1759" i="63"/>
  <c r="E1759" i="63"/>
  <c r="B1760" i="63"/>
  <c r="C1760" i="63"/>
  <c r="D1760" i="63"/>
  <c r="E1760" i="63"/>
  <c r="B1761" i="63"/>
  <c r="C1761" i="63"/>
  <c r="D1761" i="63"/>
  <c r="E1761" i="63"/>
  <c r="B1762" i="63"/>
  <c r="C1762" i="63"/>
  <c r="D1762" i="63"/>
  <c r="E1762" i="63"/>
  <c r="B1763" i="63"/>
  <c r="C1763" i="63"/>
  <c r="D1763" i="63"/>
  <c r="E1763" i="63"/>
  <c r="B1764" i="63"/>
  <c r="C1764" i="63"/>
  <c r="D1764" i="63"/>
  <c r="E1764" i="63"/>
  <c r="B1765" i="63"/>
  <c r="C1765" i="63"/>
  <c r="D1765" i="63"/>
  <c r="E1765" i="63"/>
  <c r="B1766" i="63"/>
  <c r="C1766" i="63"/>
  <c r="D1766" i="63"/>
  <c r="E1766" i="63"/>
  <c r="B1767" i="63"/>
  <c r="C1767" i="63"/>
  <c r="D1767" i="63"/>
  <c r="E1767" i="63"/>
  <c r="B1768" i="63"/>
  <c r="C1768" i="63"/>
  <c r="D1768" i="63"/>
  <c r="E1768" i="63"/>
  <c r="B1769" i="63"/>
  <c r="C1769" i="63"/>
  <c r="D1769" i="63"/>
  <c r="E1769" i="63"/>
  <c r="B1770" i="63"/>
  <c r="C1770" i="63"/>
  <c r="D1770" i="63"/>
  <c r="E1770" i="63"/>
  <c r="B1771" i="63"/>
  <c r="C1771" i="63"/>
  <c r="D1771" i="63"/>
  <c r="E1771" i="63"/>
  <c r="B1772" i="63"/>
  <c r="C1772" i="63"/>
  <c r="D1772" i="63"/>
  <c r="E1772" i="63"/>
  <c r="B1773" i="63"/>
  <c r="C1773" i="63"/>
  <c r="D1773" i="63"/>
  <c r="E1773" i="63"/>
  <c r="B1774" i="63"/>
  <c r="C1774" i="63"/>
  <c r="D1774" i="63"/>
  <c r="E1774" i="63"/>
  <c r="B1775" i="63"/>
  <c r="C1775" i="63"/>
  <c r="D1775" i="63"/>
  <c r="E1775" i="63"/>
  <c r="B1776" i="63"/>
  <c r="C1776" i="63"/>
  <c r="D1776" i="63"/>
  <c r="E1776" i="63"/>
  <c r="B1777" i="63"/>
  <c r="C1777" i="63"/>
  <c r="D1777" i="63"/>
  <c r="E1777" i="63"/>
  <c r="B1778" i="63"/>
  <c r="C1778" i="63"/>
  <c r="D1778" i="63"/>
  <c r="E1778" i="63"/>
  <c r="B1779" i="63"/>
  <c r="C1779" i="63"/>
  <c r="D1779" i="63"/>
  <c r="E1779" i="63"/>
  <c r="B1780" i="63"/>
  <c r="C1780" i="63"/>
  <c r="D1780" i="63"/>
  <c r="E1780" i="63"/>
  <c r="B1781" i="63"/>
  <c r="C1781" i="63"/>
  <c r="D1781" i="63"/>
  <c r="E1781" i="63"/>
  <c r="B1782" i="63"/>
  <c r="C1782" i="63"/>
  <c r="D1782" i="63"/>
  <c r="E1782" i="63"/>
  <c r="B1783" i="63"/>
  <c r="C1783" i="63"/>
  <c r="D1783" i="63"/>
  <c r="E1783" i="63"/>
  <c r="B1784" i="63"/>
  <c r="C1784" i="63"/>
  <c r="D1784" i="63"/>
  <c r="E1784" i="63"/>
  <c r="B1785" i="63"/>
  <c r="C1785" i="63"/>
  <c r="D1785" i="63"/>
  <c r="E1785" i="63"/>
  <c r="B1786" i="63"/>
  <c r="C1786" i="63"/>
  <c r="D1786" i="63"/>
  <c r="E1786" i="63"/>
  <c r="B1787" i="63"/>
  <c r="C1787" i="63"/>
  <c r="D1787" i="63"/>
  <c r="E1787" i="63"/>
  <c r="B1788" i="63"/>
  <c r="C1788" i="63"/>
  <c r="D1788" i="63"/>
  <c r="E1788" i="63"/>
  <c r="B1789" i="63"/>
  <c r="C1789" i="63"/>
  <c r="D1789" i="63"/>
  <c r="E1789" i="63"/>
  <c r="B1790" i="63"/>
  <c r="C1790" i="63"/>
  <c r="D1790" i="63"/>
  <c r="E1790" i="63"/>
  <c r="B1791" i="63"/>
  <c r="C1791" i="63"/>
  <c r="D1791" i="63"/>
  <c r="E1791" i="63"/>
  <c r="B1792" i="63"/>
  <c r="C1792" i="63"/>
  <c r="D1792" i="63"/>
  <c r="E1792" i="63"/>
  <c r="B1793" i="63"/>
  <c r="C1793" i="63"/>
  <c r="D1793" i="63"/>
  <c r="E1793" i="63"/>
  <c r="B1794" i="63"/>
  <c r="C1794" i="63"/>
  <c r="D1794" i="63"/>
  <c r="E1794" i="63"/>
  <c r="B1795" i="63"/>
  <c r="C1795" i="63"/>
  <c r="D1795" i="63"/>
  <c r="E1795" i="63"/>
  <c r="B1796" i="63"/>
  <c r="C1796" i="63"/>
  <c r="D1796" i="63"/>
  <c r="E1796" i="63"/>
  <c r="B1797" i="63"/>
  <c r="C1797" i="63"/>
  <c r="D1797" i="63"/>
  <c r="E1797" i="63"/>
  <c r="B1798" i="63"/>
  <c r="C1798" i="63"/>
  <c r="D1798" i="63"/>
  <c r="E1798" i="63"/>
  <c r="B1799" i="63"/>
  <c r="C1799" i="63"/>
  <c r="D1799" i="63"/>
  <c r="E1799" i="63"/>
  <c r="B1800" i="63"/>
  <c r="C1800" i="63"/>
  <c r="D1800" i="63"/>
  <c r="E1800" i="63"/>
  <c r="B1801" i="63"/>
  <c r="C1801" i="63"/>
  <c r="D1801" i="63"/>
  <c r="E1801" i="63"/>
  <c r="B1802" i="63"/>
  <c r="C1802" i="63"/>
  <c r="D1802" i="63"/>
  <c r="E1802" i="63"/>
  <c r="B1803" i="63"/>
  <c r="C1803" i="63"/>
  <c r="D1803" i="63"/>
  <c r="E1803" i="63"/>
  <c r="B1804" i="63"/>
  <c r="C1804" i="63"/>
  <c r="D1804" i="63"/>
  <c r="E1804" i="63"/>
  <c r="B1805" i="63"/>
  <c r="C1805" i="63"/>
  <c r="D1805" i="63"/>
  <c r="E1805" i="63"/>
  <c r="B1806" i="63"/>
  <c r="C1806" i="63"/>
  <c r="D1806" i="63"/>
  <c r="E1806" i="63"/>
  <c r="B1807" i="63"/>
  <c r="C1807" i="63"/>
  <c r="D1807" i="63"/>
  <c r="E1807" i="63"/>
  <c r="B1808" i="63"/>
  <c r="C1808" i="63"/>
  <c r="D1808" i="63"/>
  <c r="E1808" i="63"/>
  <c r="B1809" i="63"/>
  <c r="C1809" i="63"/>
  <c r="D1809" i="63"/>
  <c r="E1809" i="63"/>
  <c r="B1810" i="63"/>
  <c r="C1810" i="63"/>
  <c r="D1810" i="63"/>
  <c r="E1810" i="63"/>
  <c r="B1811" i="63"/>
  <c r="C1811" i="63"/>
  <c r="D1811" i="63"/>
  <c r="E1811" i="63"/>
  <c r="B1812" i="63"/>
  <c r="C1812" i="63"/>
  <c r="D1812" i="63"/>
  <c r="E1812" i="63"/>
  <c r="B1813" i="63"/>
  <c r="C1813" i="63"/>
  <c r="D1813" i="63"/>
  <c r="E1813" i="63"/>
  <c r="B1814" i="63"/>
  <c r="C1814" i="63"/>
  <c r="D1814" i="63"/>
  <c r="E1814" i="63"/>
  <c r="B1815" i="63"/>
  <c r="C1815" i="63"/>
  <c r="D1815" i="63"/>
  <c r="E1815" i="63"/>
  <c r="B1816" i="63"/>
  <c r="C1816" i="63"/>
  <c r="D1816" i="63"/>
  <c r="E1816" i="63"/>
  <c r="B1817" i="63"/>
  <c r="C1817" i="63"/>
  <c r="D1817" i="63"/>
  <c r="E1817" i="63"/>
  <c r="B1818" i="63"/>
  <c r="C1818" i="63"/>
  <c r="D1818" i="63"/>
  <c r="E1818" i="63"/>
  <c r="B1819" i="63"/>
  <c r="C1819" i="63"/>
  <c r="D1819" i="63"/>
  <c r="E1819" i="63"/>
  <c r="B1820" i="63"/>
  <c r="C1820" i="63"/>
  <c r="D1820" i="63"/>
  <c r="E1820" i="63"/>
  <c r="B1821" i="63"/>
  <c r="C1821" i="63"/>
  <c r="D1821" i="63"/>
  <c r="E1821" i="63"/>
  <c r="B1822" i="63"/>
  <c r="C1822" i="63"/>
  <c r="D1822" i="63"/>
  <c r="E1822" i="63"/>
  <c r="B1823" i="63"/>
  <c r="C1823" i="63"/>
  <c r="D1823" i="63"/>
  <c r="E1823" i="63"/>
  <c r="B1824" i="63"/>
  <c r="C1824" i="63"/>
  <c r="D1824" i="63"/>
  <c r="E1824" i="63"/>
  <c r="B1825" i="63"/>
  <c r="C1825" i="63"/>
  <c r="D1825" i="63"/>
  <c r="E1825" i="63"/>
  <c r="B1826" i="63"/>
  <c r="C1826" i="63"/>
  <c r="D1826" i="63"/>
  <c r="E1826" i="63"/>
  <c r="B1827" i="63"/>
  <c r="C1827" i="63"/>
  <c r="D1827" i="63"/>
  <c r="E1827" i="63"/>
  <c r="B1828" i="63"/>
  <c r="C1828" i="63"/>
  <c r="D1828" i="63"/>
  <c r="E1828" i="63"/>
  <c r="B1829" i="63"/>
  <c r="C1829" i="63"/>
  <c r="D1829" i="63"/>
  <c r="E1829" i="63"/>
  <c r="B1830" i="63"/>
  <c r="C1830" i="63"/>
  <c r="D1830" i="63"/>
  <c r="E1830" i="63"/>
  <c r="B1831" i="63"/>
  <c r="C1831" i="63"/>
  <c r="D1831" i="63"/>
  <c r="E1831" i="63"/>
  <c r="B1832" i="63"/>
  <c r="C1832" i="63"/>
  <c r="D1832" i="63"/>
  <c r="E1832" i="63"/>
  <c r="B1833" i="63"/>
  <c r="C1833" i="63"/>
  <c r="D1833" i="63"/>
  <c r="E1833" i="63"/>
  <c r="B1834" i="63"/>
  <c r="C1834" i="63"/>
  <c r="D1834" i="63"/>
  <c r="E1834" i="63"/>
  <c r="B1835" i="63"/>
  <c r="C1835" i="63"/>
  <c r="D1835" i="63"/>
  <c r="E1835" i="63"/>
  <c r="B1836" i="63"/>
  <c r="C1836" i="63"/>
  <c r="D1836" i="63"/>
  <c r="E1836" i="63"/>
  <c r="B1837" i="63"/>
  <c r="C1837" i="63"/>
  <c r="D1837" i="63"/>
  <c r="E1837" i="63"/>
  <c r="B1838" i="63"/>
  <c r="C1838" i="63"/>
  <c r="D1838" i="63"/>
  <c r="E1838" i="63"/>
  <c r="B1839" i="63"/>
  <c r="C1839" i="63"/>
  <c r="D1839" i="63"/>
  <c r="E1839" i="63"/>
  <c r="B1840" i="63"/>
  <c r="C1840" i="63"/>
  <c r="D1840" i="63"/>
  <c r="E1840" i="63"/>
  <c r="B1841" i="63"/>
  <c r="C1841" i="63"/>
  <c r="D1841" i="63"/>
  <c r="E1841" i="63"/>
  <c r="B1842" i="63"/>
  <c r="C1842" i="63"/>
  <c r="D1842" i="63"/>
  <c r="E1842" i="63"/>
  <c r="B1843" i="63"/>
  <c r="C1843" i="63"/>
  <c r="D1843" i="63"/>
  <c r="E1843" i="63"/>
  <c r="B1844" i="63"/>
  <c r="C1844" i="63"/>
  <c r="D1844" i="63"/>
  <c r="E1844" i="63"/>
  <c r="B1845" i="63"/>
  <c r="C1845" i="63"/>
  <c r="D1845" i="63"/>
  <c r="E1845" i="63"/>
  <c r="B1846" i="63"/>
  <c r="C1846" i="63"/>
  <c r="D1846" i="63"/>
  <c r="E1846" i="63"/>
  <c r="B1847" i="63"/>
  <c r="C1847" i="63"/>
  <c r="D1847" i="63"/>
  <c r="E1847" i="63"/>
  <c r="B1848" i="63"/>
  <c r="C1848" i="63"/>
  <c r="D1848" i="63"/>
  <c r="E1848" i="63"/>
  <c r="B1849" i="63"/>
  <c r="C1849" i="63"/>
  <c r="D1849" i="63"/>
  <c r="E1849" i="63"/>
  <c r="B1850" i="63"/>
  <c r="C1850" i="63"/>
  <c r="D1850" i="63"/>
  <c r="E1850" i="63"/>
  <c r="B1851" i="63"/>
  <c r="C1851" i="63"/>
  <c r="D1851" i="63"/>
  <c r="E1851" i="63"/>
  <c r="B1852" i="63"/>
  <c r="C1852" i="63"/>
  <c r="D1852" i="63"/>
  <c r="E1852" i="63"/>
  <c r="B1853" i="63"/>
  <c r="C1853" i="63"/>
  <c r="D1853" i="63"/>
  <c r="E1853" i="63"/>
  <c r="B1854" i="63"/>
  <c r="C1854" i="63"/>
  <c r="D1854" i="63"/>
  <c r="E1854" i="63"/>
  <c r="B1855" i="63"/>
  <c r="C1855" i="63"/>
  <c r="D1855" i="63"/>
  <c r="E1855" i="63"/>
  <c r="B1856" i="63"/>
  <c r="C1856" i="63"/>
  <c r="D1856" i="63"/>
  <c r="E1856" i="63"/>
  <c r="B1857" i="63"/>
  <c r="C1857" i="63"/>
  <c r="D1857" i="63"/>
  <c r="E1857" i="63"/>
  <c r="B1858" i="63"/>
  <c r="C1858" i="63"/>
  <c r="D1858" i="63"/>
  <c r="E1858" i="63"/>
  <c r="B1859" i="63"/>
  <c r="C1859" i="63"/>
  <c r="D1859" i="63"/>
  <c r="E1859" i="63"/>
  <c r="B1860" i="63"/>
  <c r="C1860" i="63"/>
  <c r="D1860" i="63"/>
  <c r="E1860" i="63"/>
  <c r="B1861" i="63"/>
  <c r="C1861" i="63"/>
  <c r="D1861" i="63"/>
  <c r="E1861" i="63"/>
  <c r="B1862" i="63"/>
  <c r="C1862" i="63"/>
  <c r="D1862" i="63"/>
  <c r="E1862" i="63"/>
  <c r="B1863" i="63"/>
  <c r="C1863" i="63"/>
  <c r="D1863" i="63"/>
  <c r="E1863" i="63"/>
  <c r="B1864" i="63"/>
  <c r="C1864" i="63"/>
  <c r="D1864" i="63"/>
  <c r="E1864" i="63"/>
  <c r="B1865" i="63"/>
  <c r="C1865" i="63"/>
  <c r="D1865" i="63"/>
  <c r="E1865" i="63"/>
  <c r="B1866" i="63"/>
  <c r="C1866" i="63"/>
  <c r="D1866" i="63"/>
  <c r="E1866" i="63"/>
  <c r="B1867" i="63"/>
  <c r="C1867" i="63"/>
  <c r="D1867" i="63"/>
  <c r="E1867" i="63"/>
  <c r="B1868" i="63"/>
  <c r="C1868" i="63"/>
  <c r="D1868" i="63"/>
  <c r="E1868" i="63"/>
  <c r="B1869" i="63"/>
  <c r="C1869" i="63"/>
  <c r="D1869" i="63"/>
  <c r="E1869" i="63"/>
  <c r="B1870" i="63"/>
  <c r="C1870" i="63"/>
  <c r="D1870" i="63"/>
  <c r="E1870" i="63"/>
  <c r="B1871" i="63"/>
  <c r="C1871" i="63"/>
  <c r="D1871" i="63"/>
  <c r="E1871" i="63"/>
  <c r="B1872" i="63"/>
  <c r="C1872" i="63"/>
  <c r="D1872" i="63"/>
  <c r="E1872" i="63"/>
  <c r="B1873" i="63"/>
  <c r="C1873" i="63"/>
  <c r="D1873" i="63"/>
  <c r="E1873" i="63"/>
  <c r="B1874" i="63"/>
  <c r="C1874" i="63"/>
  <c r="D1874" i="63"/>
  <c r="E1874" i="63"/>
  <c r="B1875" i="63"/>
  <c r="C1875" i="63"/>
  <c r="D1875" i="63"/>
  <c r="E1875" i="63"/>
  <c r="B1876" i="63"/>
  <c r="C1876" i="63"/>
  <c r="D1876" i="63"/>
  <c r="E1876" i="63"/>
  <c r="B1877" i="63"/>
  <c r="C1877" i="63"/>
  <c r="D1877" i="63"/>
  <c r="E1877" i="63"/>
  <c r="B1878" i="63"/>
  <c r="C1878" i="63"/>
  <c r="D1878" i="63"/>
  <c r="E1878" i="63"/>
  <c r="B1879" i="63"/>
  <c r="C1879" i="63"/>
  <c r="D1879" i="63"/>
  <c r="E1879" i="63"/>
  <c r="B1880" i="63"/>
  <c r="C1880" i="63"/>
  <c r="D1880" i="63"/>
  <c r="E1880" i="63"/>
  <c r="B1881" i="63"/>
  <c r="C1881" i="63"/>
  <c r="D1881" i="63"/>
  <c r="E1881" i="63"/>
  <c r="B1882" i="63"/>
  <c r="C1882" i="63"/>
  <c r="D1882" i="63"/>
  <c r="E1882" i="63"/>
  <c r="B1883" i="63"/>
  <c r="C1883" i="63"/>
  <c r="D1883" i="63"/>
  <c r="E1883" i="63"/>
  <c r="B1884" i="63"/>
  <c r="C1884" i="63"/>
  <c r="D1884" i="63"/>
  <c r="E1884" i="63"/>
  <c r="B1885" i="63"/>
  <c r="C1885" i="63"/>
  <c r="D1885" i="63"/>
  <c r="E1885" i="63"/>
  <c r="B1886" i="63"/>
  <c r="C1886" i="63"/>
  <c r="D1886" i="63"/>
  <c r="E1886" i="63"/>
  <c r="B1887" i="63"/>
  <c r="C1887" i="63"/>
  <c r="D1887" i="63"/>
  <c r="E1887" i="63"/>
  <c r="B1888" i="63"/>
  <c r="C1888" i="63"/>
  <c r="D1888" i="63"/>
  <c r="E1888" i="63"/>
  <c r="B1889" i="63"/>
  <c r="C1889" i="63"/>
  <c r="D1889" i="63"/>
  <c r="E1889" i="63"/>
  <c r="B1890" i="63"/>
  <c r="C1890" i="63"/>
  <c r="D1890" i="63"/>
  <c r="E1890" i="63"/>
  <c r="B1891" i="63"/>
  <c r="C1891" i="63"/>
  <c r="D1891" i="63"/>
  <c r="E1891" i="63"/>
  <c r="B1892" i="63"/>
  <c r="C1892" i="63"/>
  <c r="D1892" i="63"/>
  <c r="E1892" i="63"/>
  <c r="B1893" i="63"/>
  <c r="C1893" i="63"/>
  <c r="D1893" i="63"/>
  <c r="E1893" i="63"/>
  <c r="B1894" i="63"/>
  <c r="C1894" i="63"/>
  <c r="D1894" i="63"/>
  <c r="E1894" i="63"/>
  <c r="B1895" i="63"/>
  <c r="C1895" i="63"/>
  <c r="D1895" i="63"/>
  <c r="E1895" i="63"/>
  <c r="B1896" i="63"/>
  <c r="C1896" i="63"/>
  <c r="D1896" i="63"/>
  <c r="E1896" i="63"/>
  <c r="B1897" i="63"/>
  <c r="C1897" i="63"/>
  <c r="D1897" i="63"/>
  <c r="E1897" i="63"/>
  <c r="B1898" i="63"/>
  <c r="C1898" i="63"/>
  <c r="D1898" i="63"/>
  <c r="E1898" i="63"/>
  <c r="B1899" i="63"/>
  <c r="C1899" i="63"/>
  <c r="D1899" i="63"/>
  <c r="E1899" i="63"/>
  <c r="B1900" i="63"/>
  <c r="C1900" i="63"/>
  <c r="D1900" i="63"/>
  <c r="E1900" i="63"/>
  <c r="B1901" i="63"/>
  <c r="C1901" i="63"/>
  <c r="D1901" i="63"/>
  <c r="E1901" i="63"/>
  <c r="B1902" i="63"/>
  <c r="C1902" i="63"/>
  <c r="D1902" i="63"/>
  <c r="E1902" i="63"/>
  <c r="B1903" i="63"/>
  <c r="C1903" i="63"/>
  <c r="D1903" i="63"/>
  <c r="E1903" i="63"/>
  <c r="B1904" i="63"/>
  <c r="C1904" i="63"/>
  <c r="D1904" i="63"/>
  <c r="E1904" i="63"/>
  <c r="B1905" i="63"/>
  <c r="C1905" i="63"/>
  <c r="D1905" i="63"/>
  <c r="E1905" i="63"/>
  <c r="B1906" i="63"/>
  <c r="C1906" i="63"/>
  <c r="D1906" i="63"/>
  <c r="E1906" i="63"/>
  <c r="B1907" i="63"/>
  <c r="C1907" i="63"/>
  <c r="D1907" i="63"/>
  <c r="E1907" i="63"/>
  <c r="B1908" i="63"/>
  <c r="C1908" i="63"/>
  <c r="D1908" i="63"/>
  <c r="E1908" i="63"/>
  <c r="B1909" i="63"/>
  <c r="C1909" i="63"/>
  <c r="D1909" i="63"/>
  <c r="E1909" i="63"/>
  <c r="B1910" i="63"/>
  <c r="C1910" i="63"/>
  <c r="D1910" i="63"/>
  <c r="E1910" i="63"/>
  <c r="B1911" i="63"/>
  <c r="C1911" i="63"/>
  <c r="D1911" i="63"/>
  <c r="E1911" i="63"/>
  <c r="B1912" i="63"/>
  <c r="C1912" i="63"/>
  <c r="D1912" i="63"/>
  <c r="E1912" i="63"/>
  <c r="B1913" i="63"/>
  <c r="C1913" i="63"/>
  <c r="D1913" i="63"/>
  <c r="E1913" i="63"/>
  <c r="B1914" i="63"/>
  <c r="C1914" i="63"/>
  <c r="D1914" i="63"/>
  <c r="E1914" i="63"/>
  <c r="B1915" i="63"/>
  <c r="C1915" i="63"/>
  <c r="D1915" i="63"/>
  <c r="E1915" i="63"/>
  <c r="B1916" i="63"/>
  <c r="C1916" i="63"/>
  <c r="D1916" i="63"/>
  <c r="E1916" i="63"/>
  <c r="B1917" i="63"/>
  <c r="C1917" i="63"/>
  <c r="D1917" i="63"/>
  <c r="E1917" i="63"/>
  <c r="B1918" i="63"/>
  <c r="C1918" i="63"/>
  <c r="D1918" i="63"/>
  <c r="E1918" i="63"/>
  <c r="B1919" i="63"/>
  <c r="C1919" i="63"/>
  <c r="D1919" i="63"/>
  <c r="E1919" i="63"/>
  <c r="B1920" i="63"/>
  <c r="C1920" i="63"/>
  <c r="D1920" i="63"/>
  <c r="E1920" i="63"/>
  <c r="B1921" i="63"/>
  <c r="C1921" i="63"/>
  <c r="D1921" i="63"/>
  <c r="E1921" i="63"/>
  <c r="B1922" i="63"/>
  <c r="C1922" i="63"/>
  <c r="D1922" i="63"/>
  <c r="E1922" i="63"/>
  <c r="B1923" i="63"/>
  <c r="C1923" i="63"/>
  <c r="D1923" i="63"/>
  <c r="E1923" i="63"/>
  <c r="B1924" i="63"/>
  <c r="C1924" i="63"/>
  <c r="D1924" i="63"/>
  <c r="E1924" i="63"/>
  <c r="B1925" i="63"/>
  <c r="C1925" i="63"/>
  <c r="D1925" i="63"/>
  <c r="E1925" i="63"/>
  <c r="B1926" i="63"/>
  <c r="C1926" i="63"/>
  <c r="D1926" i="63"/>
  <c r="E1926" i="63"/>
  <c r="B1927" i="63"/>
  <c r="C1927" i="63"/>
  <c r="D1927" i="63"/>
  <c r="E1927" i="63"/>
  <c r="B1928" i="63"/>
  <c r="C1928" i="63"/>
  <c r="D1928" i="63"/>
  <c r="E1928" i="63"/>
  <c r="B1929" i="63"/>
  <c r="C1929" i="63"/>
  <c r="D1929" i="63"/>
  <c r="E1929" i="63"/>
  <c r="B1930" i="63"/>
  <c r="C1930" i="63"/>
  <c r="D1930" i="63"/>
  <c r="E1930" i="63"/>
  <c r="B1931" i="63"/>
  <c r="C1931" i="63"/>
  <c r="D1931" i="63"/>
  <c r="E1931" i="63"/>
  <c r="B1932" i="63"/>
  <c r="C1932" i="63"/>
  <c r="D1932" i="63"/>
  <c r="E1932" i="63"/>
  <c r="B1933" i="63"/>
  <c r="C1933" i="63"/>
  <c r="D1933" i="63"/>
  <c r="E1933" i="63"/>
  <c r="B1934" i="63"/>
  <c r="C1934" i="63"/>
  <c r="D1934" i="63"/>
  <c r="E1934" i="63"/>
  <c r="B1935" i="63"/>
  <c r="C1935" i="63"/>
  <c r="D1935" i="63"/>
  <c r="E1935" i="63"/>
  <c r="B1936" i="63"/>
  <c r="C1936" i="63"/>
  <c r="D1936" i="63"/>
  <c r="E1936" i="63"/>
  <c r="B1937" i="63"/>
  <c r="C1937" i="63"/>
  <c r="D1937" i="63"/>
  <c r="E1937" i="63"/>
  <c r="B1938" i="63"/>
  <c r="C1938" i="63"/>
  <c r="D1938" i="63"/>
  <c r="E1938" i="63"/>
  <c r="B1939" i="63"/>
  <c r="C1939" i="63"/>
  <c r="D1939" i="63"/>
  <c r="E1939" i="63"/>
  <c r="B1940" i="63"/>
  <c r="C1940" i="63"/>
  <c r="D1940" i="63"/>
  <c r="E1940" i="63"/>
  <c r="B1941" i="63"/>
  <c r="C1941" i="63"/>
  <c r="D1941" i="63"/>
  <c r="E1941" i="63"/>
  <c r="B1942" i="63"/>
  <c r="C1942" i="63"/>
  <c r="D1942" i="63"/>
  <c r="E1942" i="63"/>
  <c r="B1943" i="63"/>
  <c r="C1943" i="63"/>
  <c r="D1943" i="63"/>
  <c r="E1943" i="63"/>
  <c r="B1944" i="63"/>
  <c r="C1944" i="63"/>
  <c r="D1944" i="63"/>
  <c r="E1944" i="63"/>
  <c r="B1945" i="63"/>
  <c r="C1945" i="63"/>
  <c r="D1945" i="63"/>
  <c r="E1945" i="63"/>
  <c r="B1946" i="63"/>
  <c r="C1946" i="63"/>
  <c r="D1946" i="63"/>
  <c r="E1946" i="63"/>
  <c r="B1947" i="63"/>
  <c r="C1947" i="63"/>
  <c r="D1947" i="63"/>
  <c r="E1947" i="63"/>
  <c r="B1948" i="63"/>
  <c r="C1948" i="63"/>
  <c r="D1948" i="63"/>
  <c r="E1948" i="63"/>
  <c r="B1949" i="63"/>
  <c r="C1949" i="63"/>
  <c r="D1949" i="63"/>
  <c r="E1949" i="63"/>
  <c r="B1950" i="63"/>
  <c r="C1950" i="63"/>
  <c r="D1950" i="63"/>
  <c r="E1950" i="63"/>
  <c r="B1951" i="63"/>
  <c r="C1951" i="63"/>
  <c r="D1951" i="63"/>
  <c r="E1951" i="63"/>
  <c r="B1952" i="63"/>
  <c r="C1952" i="63"/>
  <c r="D1952" i="63"/>
  <c r="E1952" i="63"/>
  <c r="B1953" i="63"/>
  <c r="C1953" i="63"/>
  <c r="D1953" i="63"/>
  <c r="E1953" i="63"/>
  <c r="B1954" i="63"/>
  <c r="C1954" i="63"/>
  <c r="D1954" i="63"/>
  <c r="E1954" i="63"/>
  <c r="B1955" i="63"/>
  <c r="C1955" i="63"/>
  <c r="D1955" i="63"/>
  <c r="E1955" i="63"/>
  <c r="B1956" i="63"/>
  <c r="C1956" i="63"/>
  <c r="D1956" i="63"/>
  <c r="E1956" i="63"/>
  <c r="B1957" i="63"/>
  <c r="C1957" i="63"/>
  <c r="D1957" i="63"/>
  <c r="E1957" i="63"/>
  <c r="B1958" i="63"/>
  <c r="C1958" i="63"/>
  <c r="D1958" i="63"/>
  <c r="E1958" i="63"/>
  <c r="B1959" i="63"/>
  <c r="C1959" i="63"/>
  <c r="D1959" i="63"/>
  <c r="E1959" i="63"/>
  <c r="B1960" i="63"/>
  <c r="C1960" i="63"/>
  <c r="D1960" i="63"/>
  <c r="E1960" i="63"/>
  <c r="B1961" i="63"/>
  <c r="C1961" i="63"/>
  <c r="D1961" i="63"/>
  <c r="E1961" i="63"/>
  <c r="B1962" i="63"/>
  <c r="C1962" i="63"/>
  <c r="D1962" i="63"/>
  <c r="E1962" i="63"/>
  <c r="B1963" i="63"/>
  <c r="C1963" i="63"/>
  <c r="D1963" i="63"/>
  <c r="E1963" i="63"/>
  <c r="B1964" i="63"/>
  <c r="C1964" i="63"/>
  <c r="D1964" i="63"/>
  <c r="E1964" i="63"/>
  <c r="B1965" i="63"/>
  <c r="C1965" i="63"/>
  <c r="D1965" i="63"/>
  <c r="E1965" i="63"/>
  <c r="B1966" i="63"/>
  <c r="C1966" i="63"/>
  <c r="D1966" i="63"/>
  <c r="E1966" i="63"/>
  <c r="B1967" i="63"/>
  <c r="C1967" i="63"/>
  <c r="D1967" i="63"/>
  <c r="E1967" i="63"/>
  <c r="B1968" i="63"/>
  <c r="C1968" i="63"/>
  <c r="D1968" i="63"/>
  <c r="E1968" i="63"/>
  <c r="B1969" i="63"/>
  <c r="C1969" i="63"/>
  <c r="D1969" i="63"/>
  <c r="E1969" i="63"/>
  <c r="B1970" i="63"/>
  <c r="C1970" i="63"/>
  <c r="D1970" i="63"/>
  <c r="E1970" i="63"/>
  <c r="B1971" i="63"/>
  <c r="C1971" i="63"/>
  <c r="D1971" i="63"/>
  <c r="E1971" i="63"/>
  <c r="B1972" i="63"/>
  <c r="C1972" i="63"/>
  <c r="D1972" i="63"/>
  <c r="E1972" i="63"/>
  <c r="B1973" i="63"/>
  <c r="C1973" i="63"/>
  <c r="D1973" i="63"/>
  <c r="E1973" i="63"/>
  <c r="B1974" i="63"/>
  <c r="C1974" i="63"/>
  <c r="D1974" i="63"/>
  <c r="E1974" i="63"/>
  <c r="B1975" i="63"/>
  <c r="C1975" i="63"/>
  <c r="D1975" i="63"/>
  <c r="E1975" i="63"/>
  <c r="B1976" i="63"/>
  <c r="C1976" i="63"/>
  <c r="D1976" i="63"/>
  <c r="E1976" i="63"/>
  <c r="B1977" i="63"/>
  <c r="C1977" i="63"/>
  <c r="D1977" i="63"/>
  <c r="E1977" i="63"/>
  <c r="B1978" i="63"/>
  <c r="C1978" i="63"/>
  <c r="D1978" i="63"/>
  <c r="E1978" i="63"/>
  <c r="B1979" i="63"/>
  <c r="C1979" i="63"/>
  <c r="D1979" i="63"/>
  <c r="E1979" i="63"/>
  <c r="B1980" i="63"/>
  <c r="C1980" i="63"/>
  <c r="D1980" i="63"/>
  <c r="E1980" i="63"/>
  <c r="B1981" i="63"/>
  <c r="C1981" i="63"/>
  <c r="D1981" i="63"/>
  <c r="E1981" i="63"/>
  <c r="B1982" i="63"/>
  <c r="C1982" i="63"/>
  <c r="D1982" i="63"/>
  <c r="E1982" i="63"/>
  <c r="B1983" i="63"/>
  <c r="C1983" i="63"/>
  <c r="D1983" i="63"/>
  <c r="E1983" i="63"/>
  <c r="B1984" i="63"/>
  <c r="C1984" i="63"/>
  <c r="D1984" i="63"/>
  <c r="E1984" i="63"/>
  <c r="B1985" i="63"/>
  <c r="C1985" i="63"/>
  <c r="D1985" i="63"/>
  <c r="E1985" i="63"/>
  <c r="B1986" i="63"/>
  <c r="C1986" i="63"/>
  <c r="D1986" i="63"/>
  <c r="E1986" i="63"/>
  <c r="B1987" i="63"/>
  <c r="C1987" i="63"/>
  <c r="D1987" i="63"/>
  <c r="E1987" i="63"/>
  <c r="B1988" i="63"/>
  <c r="C1988" i="63"/>
  <c r="D1988" i="63"/>
  <c r="E1988" i="63"/>
  <c r="B1989" i="63"/>
  <c r="C1989" i="63"/>
  <c r="D1989" i="63"/>
  <c r="E1989" i="63"/>
  <c r="B1990" i="63"/>
  <c r="C1990" i="63"/>
  <c r="D1990" i="63"/>
  <c r="E1990" i="63"/>
  <c r="B1991" i="63"/>
  <c r="C1991" i="63"/>
  <c r="D1991" i="63"/>
  <c r="E1991" i="63"/>
  <c r="B1992" i="63"/>
  <c r="C1992" i="63"/>
  <c r="D1992" i="63"/>
  <c r="E1992" i="63"/>
  <c r="B1993" i="63"/>
  <c r="C1993" i="63"/>
  <c r="D1993" i="63"/>
  <c r="E1993" i="63"/>
  <c r="B1994" i="63"/>
  <c r="C1994" i="63"/>
  <c r="D1994" i="63"/>
  <c r="E1994" i="63"/>
  <c r="B1995" i="63"/>
  <c r="C1995" i="63"/>
  <c r="D1995" i="63"/>
  <c r="E1995" i="63"/>
  <c r="B1996" i="63"/>
  <c r="C1996" i="63"/>
  <c r="D1996" i="63"/>
  <c r="E1996" i="63"/>
  <c r="B1997" i="63"/>
  <c r="C1997" i="63"/>
  <c r="D1997" i="63"/>
  <c r="E1997" i="63"/>
  <c r="B1998" i="63"/>
  <c r="C1998" i="63"/>
  <c r="D1998" i="63"/>
  <c r="E1998" i="63"/>
  <c r="B1999" i="63"/>
  <c r="C1999" i="63"/>
  <c r="D1999" i="63"/>
  <c r="E1999" i="63"/>
  <c r="B2000" i="63"/>
  <c r="C2000" i="63"/>
  <c r="D2000" i="63"/>
  <c r="E2000" i="63"/>
  <c r="B2001" i="63"/>
  <c r="C2001" i="63"/>
  <c r="D2001" i="63"/>
  <c r="E2001" i="63"/>
  <c r="B2002" i="63"/>
  <c r="C2002" i="63"/>
  <c r="D2002" i="63"/>
  <c r="E2002" i="63"/>
  <c r="B2003" i="63"/>
  <c r="C2003" i="63"/>
  <c r="D2003" i="63"/>
  <c r="E2003" i="63"/>
  <c r="B2004" i="63"/>
  <c r="C2004" i="63"/>
  <c r="D2004" i="63"/>
  <c r="E2004" i="63"/>
  <c r="B2005" i="63"/>
  <c r="C2005" i="63"/>
  <c r="D2005" i="63"/>
  <c r="E2005" i="63"/>
  <c r="B2006" i="63"/>
  <c r="C2006" i="63"/>
  <c r="D2006" i="63"/>
  <c r="E2006" i="63"/>
  <c r="B2007" i="63"/>
  <c r="C2007" i="63"/>
  <c r="D2007" i="63"/>
  <c r="E2007" i="63"/>
  <c r="B2008" i="63"/>
  <c r="C2008" i="63"/>
  <c r="D2008" i="63"/>
  <c r="E2008" i="63"/>
  <c r="B2009" i="63"/>
  <c r="C2009" i="63"/>
  <c r="D2009" i="63"/>
  <c r="E2009" i="63"/>
  <c r="B2010" i="63"/>
  <c r="C2010" i="63"/>
  <c r="D2010" i="63"/>
  <c r="E2010" i="63"/>
  <c r="B2011" i="63"/>
  <c r="C2011" i="63"/>
  <c r="D2011" i="63"/>
  <c r="E2011" i="63"/>
  <c r="B2012" i="63"/>
  <c r="C2012" i="63"/>
  <c r="D2012" i="63"/>
  <c r="E2012" i="63"/>
  <c r="B2013" i="63"/>
  <c r="C2013" i="63"/>
  <c r="D2013" i="63"/>
  <c r="E2013" i="63"/>
  <c r="B2014" i="63"/>
  <c r="C2014" i="63"/>
  <c r="D2014" i="63"/>
  <c r="E2014" i="63"/>
  <c r="B2015" i="63"/>
  <c r="C2015" i="63"/>
  <c r="D2015" i="63"/>
  <c r="E2015" i="63"/>
  <c r="B2016" i="63"/>
  <c r="C2016" i="63"/>
  <c r="D2016" i="63"/>
  <c r="E2016" i="63"/>
  <c r="B2017" i="63"/>
  <c r="C2017" i="63"/>
  <c r="D2017" i="63"/>
  <c r="E2017" i="63"/>
  <c r="B2018" i="63"/>
  <c r="C2018" i="63"/>
  <c r="D2018" i="63"/>
  <c r="E2018" i="63"/>
  <c r="B2019" i="63"/>
  <c r="C2019" i="63"/>
  <c r="D2019" i="63"/>
  <c r="E2019" i="63"/>
  <c r="B2020" i="63"/>
  <c r="C2020" i="63"/>
  <c r="D2020" i="63"/>
  <c r="E2020" i="63"/>
  <c r="B2021" i="63"/>
  <c r="C2021" i="63"/>
  <c r="D2021" i="63"/>
  <c r="E2021" i="63"/>
  <c r="B2022" i="63"/>
  <c r="C2022" i="63"/>
  <c r="D2022" i="63"/>
  <c r="E2022" i="63"/>
  <c r="B2023" i="63"/>
  <c r="C2023" i="63"/>
  <c r="D2023" i="63"/>
  <c r="E2023" i="63"/>
  <c r="B2024" i="63"/>
  <c r="C2024" i="63"/>
  <c r="D2024" i="63"/>
  <c r="E2024" i="63"/>
  <c r="B2025" i="63"/>
  <c r="C2025" i="63"/>
  <c r="D2025" i="63"/>
  <c r="E2025" i="63"/>
  <c r="B2026" i="63"/>
  <c r="C2026" i="63"/>
  <c r="D2026" i="63"/>
  <c r="E2026" i="63"/>
  <c r="B2027" i="63"/>
  <c r="C2027" i="63"/>
  <c r="D2027" i="63"/>
  <c r="E2027" i="63"/>
  <c r="B2028" i="63"/>
  <c r="C2028" i="63"/>
  <c r="D2028" i="63"/>
  <c r="E2028" i="63"/>
  <c r="B2029" i="63"/>
  <c r="C2029" i="63"/>
  <c r="D2029" i="63"/>
  <c r="E2029" i="63"/>
  <c r="B2030" i="63"/>
  <c r="C2030" i="63"/>
  <c r="D2030" i="63"/>
  <c r="E2030" i="63"/>
  <c r="B2031" i="63"/>
  <c r="C2031" i="63"/>
  <c r="D2031" i="63"/>
  <c r="E2031" i="63"/>
  <c r="B2032" i="63"/>
  <c r="C2032" i="63"/>
  <c r="D2032" i="63"/>
  <c r="E2032" i="63"/>
  <c r="B2033" i="63"/>
  <c r="C2033" i="63"/>
  <c r="D2033" i="63"/>
  <c r="E2033" i="63"/>
  <c r="B2034" i="63"/>
  <c r="C2034" i="63"/>
  <c r="D2034" i="63"/>
  <c r="E2034" i="63"/>
  <c r="B2035" i="63"/>
  <c r="C2035" i="63"/>
  <c r="D2035" i="63"/>
  <c r="E2035" i="63"/>
  <c r="B2036" i="63"/>
  <c r="C2036" i="63"/>
  <c r="D2036" i="63"/>
  <c r="E2036" i="63"/>
  <c r="B2037" i="63"/>
  <c r="C2037" i="63"/>
  <c r="D2037" i="63"/>
  <c r="E2037" i="63"/>
  <c r="B2038" i="63"/>
  <c r="C2038" i="63"/>
  <c r="D2038" i="63"/>
  <c r="E2038" i="63"/>
  <c r="B2039" i="63"/>
  <c r="C2039" i="63"/>
  <c r="D2039" i="63"/>
  <c r="E2039" i="63"/>
  <c r="B2040" i="63"/>
  <c r="C2040" i="63"/>
  <c r="D2040" i="63"/>
  <c r="E2040" i="63"/>
  <c r="B2041" i="63"/>
  <c r="C2041" i="63"/>
  <c r="D2041" i="63"/>
  <c r="E2041" i="63"/>
  <c r="B2042" i="63"/>
  <c r="C2042" i="63"/>
  <c r="D2042" i="63"/>
  <c r="E2042" i="63"/>
  <c r="B2043" i="63"/>
  <c r="C2043" i="63"/>
  <c r="D2043" i="63"/>
  <c r="E2043" i="63"/>
  <c r="B2044" i="63"/>
  <c r="C2044" i="63"/>
  <c r="D2044" i="63"/>
  <c r="E2044" i="63"/>
  <c r="B2045" i="63"/>
  <c r="C2045" i="63"/>
  <c r="D2045" i="63"/>
  <c r="E2045" i="63"/>
  <c r="B2046" i="63"/>
  <c r="C2046" i="63"/>
  <c r="D2046" i="63"/>
  <c r="E2046" i="63"/>
  <c r="B2047" i="63"/>
  <c r="C2047" i="63"/>
  <c r="D2047" i="63"/>
  <c r="E2047" i="63"/>
  <c r="B2048" i="63"/>
  <c r="C2048" i="63"/>
  <c r="D2048" i="63"/>
  <c r="E2048" i="63"/>
  <c r="B2049" i="63"/>
  <c r="C2049" i="63"/>
  <c r="D2049" i="63"/>
  <c r="E2049" i="63"/>
  <c r="B2050" i="63"/>
  <c r="C2050" i="63"/>
  <c r="D2050" i="63"/>
  <c r="E2050" i="63"/>
  <c r="B2051" i="63"/>
  <c r="C2051" i="63"/>
  <c r="D2051" i="63"/>
  <c r="E2051" i="63"/>
  <c r="B2052" i="63"/>
  <c r="C2052" i="63"/>
  <c r="D2052" i="63"/>
  <c r="E2052" i="63"/>
  <c r="B2053" i="63"/>
  <c r="C2053" i="63"/>
  <c r="D2053" i="63"/>
  <c r="E2053" i="63"/>
  <c r="B2054" i="63"/>
  <c r="C2054" i="63"/>
  <c r="D2054" i="63"/>
  <c r="E2054" i="63"/>
  <c r="B2055" i="63"/>
  <c r="C2055" i="63"/>
  <c r="D2055" i="63"/>
  <c r="E2055" i="63"/>
  <c r="B2056" i="63"/>
  <c r="C2056" i="63"/>
  <c r="D2056" i="63"/>
  <c r="E2056" i="63"/>
  <c r="B2057" i="63"/>
  <c r="C2057" i="63"/>
  <c r="D2057" i="63"/>
  <c r="E2057" i="63"/>
  <c r="B2058" i="63"/>
  <c r="C2058" i="63"/>
  <c r="D2058" i="63"/>
  <c r="E2058" i="63"/>
  <c r="B2059" i="63"/>
  <c r="C2059" i="63"/>
  <c r="D2059" i="63"/>
  <c r="E2059" i="63"/>
  <c r="B2060" i="63"/>
  <c r="C2060" i="63"/>
  <c r="D2060" i="63"/>
  <c r="E2060" i="63"/>
  <c r="B2061" i="63"/>
  <c r="C2061" i="63"/>
  <c r="D2061" i="63"/>
  <c r="E2061" i="63"/>
  <c r="B2062" i="63"/>
  <c r="C2062" i="63"/>
  <c r="D2062" i="63"/>
  <c r="E2062" i="63"/>
  <c r="B2063" i="63"/>
  <c r="C2063" i="63"/>
  <c r="D2063" i="63"/>
  <c r="E2063" i="63"/>
  <c r="B2064" i="63"/>
  <c r="C2064" i="63"/>
  <c r="D2064" i="63"/>
  <c r="E2064" i="63"/>
  <c r="B2065" i="63"/>
  <c r="C2065" i="63"/>
  <c r="D2065" i="63"/>
  <c r="E2065" i="63"/>
  <c r="B2066" i="63"/>
  <c r="C2066" i="63"/>
  <c r="D2066" i="63"/>
  <c r="E2066" i="63"/>
  <c r="B2067" i="63"/>
  <c r="C2067" i="63"/>
  <c r="D2067" i="63"/>
  <c r="E2067" i="63"/>
  <c r="B2068" i="63"/>
  <c r="C2068" i="63"/>
  <c r="D2068" i="63"/>
  <c r="E2068" i="63"/>
  <c r="B2069" i="63"/>
  <c r="C2069" i="63"/>
  <c r="D2069" i="63"/>
  <c r="E2069" i="63"/>
  <c r="B2070" i="63"/>
  <c r="C2070" i="63"/>
  <c r="D2070" i="63"/>
  <c r="E2070" i="63"/>
  <c r="B2071" i="63"/>
  <c r="C2071" i="63"/>
  <c r="D2071" i="63"/>
  <c r="E2071" i="63"/>
  <c r="B2072" i="63"/>
  <c r="C2072" i="63"/>
  <c r="D2072" i="63"/>
  <c r="E2072" i="63"/>
  <c r="B2073" i="63"/>
  <c r="C2073" i="63"/>
  <c r="D2073" i="63"/>
  <c r="E2073" i="63"/>
  <c r="B2074" i="63"/>
  <c r="C2074" i="63"/>
  <c r="D2074" i="63"/>
  <c r="E2074" i="63"/>
  <c r="B2075" i="63"/>
  <c r="C2075" i="63"/>
  <c r="D2075" i="63"/>
  <c r="E2075" i="63"/>
  <c r="B2076" i="63"/>
  <c r="C2076" i="63"/>
  <c r="D2076" i="63"/>
  <c r="E2076" i="63"/>
  <c r="B2077" i="63"/>
  <c r="C2077" i="63"/>
  <c r="D2077" i="63"/>
  <c r="E2077" i="63"/>
  <c r="B2078" i="63"/>
  <c r="C2078" i="63"/>
  <c r="D2078" i="63"/>
  <c r="E2078" i="63"/>
  <c r="B2079" i="63"/>
  <c r="C2079" i="63"/>
  <c r="D2079" i="63"/>
  <c r="E2079" i="63"/>
  <c r="B2080" i="63"/>
  <c r="C2080" i="63"/>
  <c r="D2080" i="63"/>
  <c r="E2080" i="63"/>
  <c r="B2081" i="63"/>
  <c r="C2081" i="63"/>
  <c r="D2081" i="63"/>
  <c r="E2081" i="63"/>
  <c r="B2082" i="63"/>
  <c r="C2082" i="63"/>
  <c r="D2082" i="63"/>
  <c r="E2082" i="63"/>
  <c r="B2083" i="63"/>
  <c r="C2083" i="63"/>
  <c r="D2083" i="63"/>
  <c r="E2083" i="63"/>
  <c r="B2084" i="63"/>
  <c r="C2084" i="63"/>
  <c r="D2084" i="63"/>
  <c r="E2084" i="63"/>
  <c r="B2085" i="63"/>
  <c r="C2085" i="63"/>
  <c r="D2085" i="63"/>
  <c r="E2085" i="63"/>
  <c r="B2086" i="63"/>
  <c r="C2086" i="63"/>
  <c r="D2086" i="63"/>
  <c r="E2086" i="63"/>
  <c r="B2087" i="63"/>
  <c r="C2087" i="63"/>
  <c r="D2087" i="63"/>
  <c r="E2087" i="63"/>
  <c r="B2088" i="63"/>
  <c r="C2088" i="63"/>
  <c r="D2088" i="63"/>
  <c r="E2088" i="63"/>
  <c r="B2089" i="63"/>
  <c r="C2089" i="63"/>
  <c r="D2089" i="63"/>
  <c r="E2089" i="63"/>
  <c r="B2090" i="63"/>
  <c r="C2090" i="63"/>
  <c r="D2090" i="63"/>
  <c r="E2090" i="63"/>
  <c r="B2091" i="63"/>
  <c r="C2091" i="63"/>
  <c r="D2091" i="63"/>
  <c r="E2091" i="63"/>
  <c r="B2092" i="63"/>
  <c r="C2092" i="63"/>
  <c r="D2092" i="63"/>
  <c r="E2092" i="63"/>
  <c r="B2093" i="63"/>
  <c r="C2093" i="63"/>
  <c r="D2093" i="63"/>
  <c r="E2093" i="63"/>
  <c r="B2094" i="63"/>
  <c r="C2094" i="63"/>
  <c r="D2094" i="63"/>
  <c r="E2094" i="63"/>
  <c r="B2095" i="63"/>
  <c r="C2095" i="63"/>
  <c r="D2095" i="63"/>
  <c r="E2095" i="63"/>
  <c r="B2096" i="63"/>
  <c r="C2096" i="63"/>
  <c r="D2096" i="63"/>
  <c r="E2096" i="63"/>
  <c r="B2097" i="63"/>
  <c r="C2097" i="63"/>
  <c r="D2097" i="63"/>
  <c r="E2097" i="63"/>
  <c r="B2098" i="63"/>
  <c r="C2098" i="63"/>
  <c r="D2098" i="63"/>
  <c r="E2098" i="63"/>
  <c r="B2099" i="63"/>
  <c r="C2099" i="63"/>
  <c r="D2099" i="63"/>
  <c r="E2099" i="63"/>
  <c r="B2100" i="63"/>
  <c r="C2100" i="63"/>
  <c r="D2100" i="63"/>
  <c r="E2100" i="63"/>
  <c r="B2101" i="63"/>
  <c r="C2101" i="63"/>
  <c r="D2101" i="63"/>
  <c r="E2101" i="63"/>
  <c r="B2102" i="63"/>
  <c r="C2102" i="63"/>
  <c r="D2102" i="63"/>
  <c r="E2102" i="63"/>
  <c r="B2103" i="63"/>
  <c r="C2103" i="63"/>
  <c r="D2103" i="63"/>
  <c r="E2103" i="63"/>
  <c r="B2104" i="63"/>
  <c r="C2104" i="63"/>
  <c r="D2104" i="63"/>
  <c r="E2104" i="63"/>
  <c r="B2105" i="63"/>
  <c r="C2105" i="63"/>
  <c r="D2105" i="63"/>
  <c r="E2105" i="63"/>
  <c r="B2106" i="63"/>
  <c r="C2106" i="63"/>
  <c r="D2106" i="63"/>
  <c r="E2106" i="63"/>
  <c r="B2107" i="63"/>
  <c r="C2107" i="63"/>
  <c r="D2107" i="63"/>
  <c r="E2107" i="63"/>
  <c r="B2108" i="63"/>
  <c r="C2108" i="63"/>
  <c r="D2108" i="63"/>
  <c r="E2108" i="63"/>
  <c r="B2109" i="63"/>
  <c r="C2109" i="63"/>
  <c r="D2109" i="63"/>
  <c r="E2109" i="63"/>
  <c r="B2110" i="63"/>
  <c r="C2110" i="63"/>
  <c r="D2110" i="63"/>
  <c r="E2110" i="63"/>
  <c r="B2111" i="63"/>
  <c r="C2111" i="63"/>
  <c r="D2111" i="63"/>
  <c r="E2111" i="63"/>
  <c r="B2112" i="63"/>
  <c r="C2112" i="63"/>
  <c r="D2112" i="63"/>
  <c r="E2112" i="63"/>
  <c r="B2113" i="63"/>
  <c r="C2113" i="63"/>
  <c r="D2113" i="63"/>
  <c r="E2113" i="63"/>
  <c r="B2114" i="63"/>
  <c r="C2114" i="63"/>
  <c r="D2114" i="63"/>
  <c r="E2114" i="63"/>
  <c r="B2115" i="63"/>
  <c r="C2115" i="63"/>
  <c r="D2115" i="63"/>
  <c r="E2115" i="63"/>
  <c r="B2116" i="63"/>
  <c r="C2116" i="63"/>
  <c r="D2116" i="63"/>
  <c r="E2116" i="63"/>
  <c r="B2117" i="63"/>
  <c r="C2117" i="63"/>
  <c r="D2117" i="63"/>
  <c r="E2117" i="63"/>
  <c r="B2118" i="63"/>
  <c r="C2118" i="63"/>
  <c r="D2118" i="63"/>
  <c r="E2118" i="63"/>
  <c r="B2119" i="63"/>
  <c r="C2119" i="63"/>
  <c r="D2119" i="63"/>
  <c r="E2119" i="63"/>
  <c r="B2120" i="63"/>
  <c r="C2120" i="63"/>
  <c r="D2120" i="63"/>
  <c r="E2120" i="63"/>
  <c r="B2121" i="63"/>
  <c r="C2121" i="63"/>
  <c r="D2121" i="63"/>
  <c r="E2121" i="63"/>
  <c r="B2122" i="63"/>
  <c r="C2122" i="63"/>
  <c r="D2122" i="63"/>
  <c r="E2122" i="63"/>
  <c r="B2123" i="63"/>
  <c r="C2123" i="63"/>
  <c r="D2123" i="63"/>
  <c r="E2123" i="63"/>
  <c r="B2124" i="63"/>
  <c r="C2124" i="63"/>
  <c r="D2124" i="63"/>
  <c r="E2124" i="63"/>
  <c r="B2125" i="63"/>
  <c r="C2125" i="63"/>
  <c r="D2125" i="63"/>
  <c r="E2125" i="63"/>
  <c r="B2126" i="63"/>
  <c r="C2126" i="63"/>
  <c r="D2126" i="63"/>
  <c r="E2126" i="63"/>
  <c r="B2127" i="63"/>
  <c r="C2127" i="63"/>
  <c r="D2127" i="63"/>
  <c r="E2127" i="63"/>
  <c r="B2128" i="63"/>
  <c r="C2128" i="63"/>
  <c r="D2128" i="63"/>
  <c r="E2128" i="63"/>
  <c r="B2129" i="63"/>
  <c r="C2129" i="63"/>
  <c r="D2129" i="63"/>
  <c r="E2129" i="63"/>
  <c r="B2130" i="63"/>
  <c r="C2130" i="63"/>
  <c r="D2130" i="63"/>
  <c r="E2130" i="63"/>
  <c r="B2131" i="63"/>
  <c r="C2131" i="63"/>
  <c r="D2131" i="63"/>
  <c r="E2131" i="63"/>
  <c r="B2132" i="63"/>
  <c r="C2132" i="63"/>
  <c r="D2132" i="63"/>
  <c r="E2132" i="63"/>
  <c r="B2133" i="63"/>
  <c r="C2133" i="63"/>
  <c r="D2133" i="63"/>
  <c r="E2133" i="63"/>
  <c r="B2134" i="63"/>
  <c r="C2134" i="63"/>
  <c r="D2134" i="63"/>
  <c r="E2134" i="63"/>
  <c r="B2135" i="63"/>
  <c r="C2135" i="63"/>
  <c r="D2135" i="63"/>
  <c r="E2135" i="63"/>
  <c r="B2136" i="63"/>
  <c r="C2136" i="63"/>
  <c r="D2136" i="63"/>
  <c r="E2136" i="63"/>
  <c r="B2137" i="63"/>
  <c r="C2137" i="63"/>
  <c r="D2137" i="63"/>
  <c r="E2137" i="63"/>
  <c r="B2138" i="63"/>
  <c r="C2138" i="63"/>
  <c r="D2138" i="63"/>
  <c r="E2138" i="63"/>
  <c r="B2139" i="63"/>
  <c r="C2139" i="63"/>
  <c r="D2139" i="63"/>
  <c r="E2139" i="63"/>
  <c r="B2140" i="63"/>
  <c r="C2140" i="63"/>
  <c r="D2140" i="63"/>
  <c r="E2140" i="63"/>
  <c r="B2141" i="63"/>
  <c r="C2141" i="63"/>
  <c r="D2141" i="63"/>
  <c r="E2141" i="63"/>
  <c r="B2142" i="63"/>
  <c r="C2142" i="63"/>
  <c r="D2142" i="63"/>
  <c r="E2142" i="63"/>
  <c r="B2143" i="63"/>
  <c r="C2143" i="63"/>
  <c r="D2143" i="63"/>
  <c r="E2143" i="63"/>
  <c r="B2144" i="63"/>
  <c r="C2144" i="63"/>
  <c r="D2144" i="63"/>
  <c r="E2144" i="63"/>
  <c r="B2145" i="63"/>
  <c r="C2145" i="63"/>
  <c r="D2145" i="63"/>
  <c r="E2145" i="63"/>
  <c r="B2146" i="63"/>
  <c r="C2146" i="63"/>
  <c r="D2146" i="63"/>
  <c r="E2146" i="63"/>
  <c r="B2147" i="63"/>
  <c r="C2147" i="63"/>
  <c r="D2147" i="63"/>
  <c r="E2147" i="63"/>
  <c r="B2148" i="63"/>
  <c r="C2148" i="63"/>
  <c r="D2148" i="63"/>
  <c r="E2148" i="63"/>
  <c r="B2149" i="63"/>
  <c r="C2149" i="63"/>
  <c r="D2149" i="63"/>
  <c r="E2149" i="63"/>
  <c r="B2150" i="63"/>
  <c r="C2150" i="63"/>
  <c r="D2150" i="63"/>
  <c r="E2150" i="63"/>
  <c r="B2151" i="63"/>
  <c r="C2151" i="63"/>
  <c r="D2151" i="63"/>
  <c r="E2151" i="63"/>
  <c r="B2152" i="63"/>
  <c r="C2152" i="63"/>
  <c r="D2152" i="63"/>
  <c r="E2152" i="63"/>
  <c r="B2153" i="63"/>
  <c r="C2153" i="63"/>
  <c r="D2153" i="63"/>
  <c r="E2153" i="63"/>
  <c r="B2154" i="63"/>
  <c r="C2154" i="63"/>
  <c r="D2154" i="63"/>
  <c r="E2154" i="63"/>
  <c r="B2155" i="63"/>
  <c r="C2155" i="63"/>
  <c r="D2155" i="63"/>
  <c r="E2155" i="63"/>
  <c r="B2156" i="63"/>
  <c r="C2156" i="63"/>
  <c r="D2156" i="63"/>
  <c r="E2156" i="63"/>
  <c r="B2157" i="63"/>
  <c r="C2157" i="63"/>
  <c r="D2157" i="63"/>
  <c r="E2157" i="63"/>
  <c r="B2158" i="63"/>
  <c r="C2158" i="63"/>
  <c r="D2158" i="63"/>
  <c r="E2158" i="63"/>
  <c r="B2159" i="63"/>
  <c r="C2159" i="63"/>
  <c r="D2159" i="63"/>
  <c r="E2159" i="63"/>
  <c r="B2160" i="63"/>
  <c r="C2160" i="63"/>
  <c r="D2160" i="63"/>
  <c r="E2160" i="63"/>
  <c r="B2161" i="63"/>
  <c r="C2161" i="63"/>
  <c r="D2161" i="63"/>
  <c r="E2161" i="63"/>
  <c r="B2162" i="63"/>
  <c r="C2162" i="63"/>
  <c r="D2162" i="63"/>
  <c r="E2162" i="63"/>
  <c r="B2163" i="63"/>
  <c r="C2163" i="63"/>
  <c r="D2163" i="63"/>
  <c r="E2163" i="63"/>
  <c r="B2164" i="63"/>
  <c r="C2164" i="63"/>
  <c r="D2164" i="63"/>
  <c r="E2164" i="63"/>
  <c r="B2165" i="63"/>
  <c r="C2165" i="63"/>
  <c r="D2165" i="63"/>
  <c r="E2165" i="63"/>
  <c r="B2166" i="63"/>
  <c r="C2166" i="63"/>
  <c r="D2166" i="63"/>
  <c r="E2166" i="63"/>
  <c r="B2167" i="63"/>
  <c r="C2167" i="63"/>
  <c r="D2167" i="63"/>
  <c r="E2167" i="63"/>
  <c r="B2168" i="63"/>
  <c r="C2168" i="63"/>
  <c r="D2168" i="63"/>
  <c r="E2168" i="63"/>
  <c r="B2169" i="63"/>
  <c r="C2169" i="63"/>
  <c r="D2169" i="63"/>
  <c r="E2169" i="63"/>
  <c r="B2170" i="63"/>
  <c r="C2170" i="63"/>
  <c r="D2170" i="63"/>
  <c r="E2170" i="63"/>
  <c r="B2171" i="63"/>
  <c r="C2171" i="63"/>
  <c r="D2171" i="63"/>
  <c r="E2171" i="63"/>
  <c r="B2172" i="63"/>
  <c r="C2172" i="63"/>
  <c r="D2172" i="63"/>
  <c r="E2172" i="63"/>
  <c r="B2173" i="63"/>
  <c r="C2173" i="63"/>
  <c r="D2173" i="63"/>
  <c r="E2173" i="63"/>
  <c r="B2174" i="63"/>
  <c r="C2174" i="63"/>
  <c r="D2174" i="63"/>
  <c r="E2174" i="63"/>
  <c r="B2175" i="63"/>
  <c r="C2175" i="63"/>
  <c r="D2175" i="63"/>
  <c r="E2175" i="63"/>
  <c r="B2176" i="63"/>
  <c r="C2176" i="63"/>
  <c r="D2176" i="63"/>
  <c r="E2176" i="63"/>
  <c r="B2177" i="63"/>
  <c r="C2177" i="63"/>
  <c r="D2177" i="63"/>
  <c r="E2177" i="63"/>
  <c r="B2178" i="63"/>
  <c r="C2178" i="63"/>
  <c r="D2178" i="63"/>
  <c r="E2178" i="63"/>
  <c r="B2179" i="63"/>
  <c r="C2179" i="63"/>
  <c r="D2179" i="63"/>
  <c r="E2179" i="63"/>
  <c r="B2180" i="63"/>
  <c r="C2180" i="63"/>
  <c r="D2180" i="63"/>
  <c r="E2180" i="63"/>
  <c r="B2181" i="63"/>
  <c r="C2181" i="63"/>
  <c r="D2181" i="63"/>
  <c r="E2181" i="63"/>
  <c r="B2182" i="63"/>
  <c r="C2182" i="63"/>
  <c r="D2182" i="63"/>
  <c r="E2182" i="63"/>
  <c r="B2183" i="63"/>
  <c r="C2183" i="63"/>
  <c r="D2183" i="63"/>
  <c r="E2183" i="63"/>
  <c r="B2184" i="63"/>
  <c r="C2184" i="63"/>
  <c r="D2184" i="63"/>
  <c r="E2184" i="63"/>
  <c r="B2185" i="63"/>
  <c r="C2185" i="63"/>
  <c r="D2185" i="63"/>
  <c r="E2185" i="63"/>
  <c r="B2186" i="63"/>
  <c r="C2186" i="63"/>
  <c r="D2186" i="63"/>
  <c r="E2186" i="63"/>
  <c r="B2187" i="63"/>
  <c r="C2187" i="63"/>
  <c r="D2187" i="63"/>
  <c r="E2187" i="63"/>
  <c r="B2188" i="63"/>
  <c r="C2188" i="63"/>
  <c r="D2188" i="63"/>
  <c r="E2188" i="63"/>
  <c r="B2189" i="63"/>
  <c r="C2189" i="63"/>
  <c r="D2189" i="63"/>
  <c r="E2189" i="63"/>
  <c r="B2190" i="63"/>
  <c r="C2190" i="63"/>
  <c r="D2190" i="63"/>
  <c r="E2190" i="63"/>
  <c r="B2191" i="63"/>
  <c r="C2191" i="63"/>
  <c r="D2191" i="63"/>
  <c r="E2191" i="63"/>
  <c r="B2192" i="63"/>
  <c r="C2192" i="63"/>
  <c r="D2192" i="63"/>
  <c r="E2192" i="63"/>
  <c r="B2193" i="63"/>
  <c r="C2193" i="63"/>
  <c r="D2193" i="63"/>
  <c r="E2193" i="63"/>
  <c r="B2194" i="63"/>
  <c r="C2194" i="63"/>
  <c r="D2194" i="63"/>
  <c r="E2194" i="63"/>
  <c r="B2195" i="63"/>
  <c r="C2195" i="63"/>
  <c r="D2195" i="63"/>
  <c r="E2195" i="63"/>
  <c r="B2196" i="63"/>
  <c r="C2196" i="63"/>
  <c r="D2196" i="63"/>
  <c r="E2196" i="63"/>
  <c r="B2197" i="63"/>
  <c r="C2197" i="63"/>
  <c r="D2197" i="63"/>
  <c r="E2197" i="63"/>
  <c r="B2198" i="63"/>
  <c r="C2198" i="63"/>
  <c r="D2198" i="63"/>
  <c r="E2198" i="63"/>
  <c r="B2199" i="63"/>
  <c r="C2199" i="63"/>
  <c r="D2199" i="63"/>
  <c r="E2199" i="63"/>
  <c r="B2200" i="63"/>
  <c r="C2200" i="63"/>
  <c r="D2200" i="63"/>
  <c r="E2200" i="63"/>
  <c r="B2201" i="63"/>
  <c r="C2201" i="63"/>
  <c r="D2201" i="63"/>
  <c r="E2201" i="63"/>
  <c r="B2202" i="63"/>
  <c r="C2202" i="63"/>
  <c r="D2202" i="63"/>
  <c r="E2202" i="63"/>
  <c r="B2203" i="63"/>
  <c r="C2203" i="63"/>
  <c r="D2203" i="63"/>
  <c r="E2203" i="63"/>
  <c r="B2204" i="63"/>
  <c r="C2204" i="63"/>
  <c r="D2204" i="63"/>
  <c r="E2204" i="63"/>
  <c r="B2205" i="63"/>
  <c r="C2205" i="63"/>
  <c r="D2205" i="63"/>
  <c r="E2205" i="63"/>
  <c r="B2206" i="63"/>
  <c r="C2206" i="63"/>
  <c r="D2206" i="63"/>
  <c r="E2206" i="63"/>
  <c r="B2207" i="63"/>
  <c r="C2207" i="63"/>
  <c r="D2207" i="63"/>
  <c r="E2207" i="63"/>
  <c r="B2208" i="63"/>
  <c r="C2208" i="63"/>
  <c r="D2208" i="63"/>
  <c r="E2208" i="63"/>
  <c r="B2209" i="63"/>
  <c r="C2209" i="63"/>
  <c r="D2209" i="63"/>
  <c r="E2209" i="63"/>
  <c r="B2210" i="63"/>
  <c r="C2210" i="63"/>
  <c r="D2210" i="63"/>
  <c r="E2210" i="63"/>
  <c r="B2211" i="63"/>
  <c r="C2211" i="63"/>
  <c r="D2211" i="63"/>
  <c r="E2211" i="63"/>
  <c r="B2212" i="63"/>
  <c r="C2212" i="63"/>
  <c r="D2212" i="63"/>
  <c r="E2212" i="63"/>
  <c r="B2213" i="63"/>
  <c r="C2213" i="63"/>
  <c r="D2213" i="63"/>
  <c r="E2213" i="63"/>
  <c r="B2214" i="63"/>
  <c r="C2214" i="63"/>
  <c r="D2214" i="63"/>
  <c r="E2214" i="63"/>
  <c r="B2215" i="63"/>
  <c r="C2215" i="63"/>
  <c r="D2215" i="63"/>
  <c r="E2215" i="63"/>
  <c r="B2216" i="63"/>
  <c r="C2216" i="63"/>
  <c r="D2216" i="63"/>
  <c r="E2216" i="63"/>
  <c r="B2217" i="63"/>
  <c r="C2217" i="63"/>
  <c r="D2217" i="63"/>
  <c r="E2217" i="63"/>
  <c r="B2218" i="63"/>
  <c r="C2218" i="63"/>
  <c r="D2218" i="63"/>
  <c r="E2218" i="63"/>
  <c r="B2219" i="63"/>
  <c r="C2219" i="63"/>
  <c r="D2219" i="63"/>
  <c r="E2219" i="63"/>
  <c r="B2220" i="63"/>
  <c r="C2220" i="63"/>
  <c r="D2220" i="63"/>
  <c r="E2220" i="63"/>
  <c r="B2221" i="63"/>
  <c r="C2221" i="63"/>
  <c r="D2221" i="63"/>
  <c r="E2221" i="63"/>
  <c r="B2222" i="63"/>
  <c r="C2222" i="63"/>
  <c r="D2222" i="63"/>
  <c r="E2222" i="63"/>
  <c r="B2223" i="63"/>
  <c r="C2223" i="63"/>
  <c r="D2223" i="63"/>
  <c r="E2223" i="63"/>
  <c r="B2224" i="63"/>
  <c r="C2224" i="63"/>
  <c r="D2224" i="63"/>
  <c r="E2224" i="63"/>
  <c r="B2225" i="63"/>
  <c r="C2225" i="63"/>
  <c r="D2225" i="63"/>
  <c r="E2225" i="63"/>
  <c r="B2226" i="63"/>
  <c r="C2226" i="63"/>
  <c r="D2226" i="63"/>
  <c r="E2226" i="63"/>
  <c r="B2227" i="63"/>
  <c r="C2227" i="63"/>
  <c r="D2227" i="63"/>
  <c r="E2227" i="63"/>
  <c r="B2228" i="63"/>
  <c r="C2228" i="63"/>
  <c r="D2228" i="63"/>
  <c r="E2228" i="63"/>
  <c r="B2229" i="63"/>
  <c r="C2229" i="63"/>
  <c r="D2229" i="63"/>
  <c r="E2229" i="63"/>
  <c r="B2230" i="63"/>
  <c r="C2230" i="63"/>
  <c r="D2230" i="63"/>
  <c r="E2230" i="63"/>
  <c r="B2231" i="63"/>
  <c r="C2231" i="63"/>
  <c r="D2231" i="63"/>
  <c r="E2231" i="63"/>
  <c r="B2232" i="63"/>
  <c r="C2232" i="63"/>
  <c r="D2232" i="63"/>
  <c r="E2232" i="63"/>
  <c r="B2233" i="63"/>
  <c r="C2233" i="63"/>
  <c r="D2233" i="63"/>
  <c r="E2233" i="63"/>
  <c r="B2234" i="63"/>
  <c r="C2234" i="63"/>
  <c r="D2234" i="63"/>
  <c r="E2234" i="63"/>
  <c r="B2235" i="63"/>
  <c r="C2235" i="63"/>
  <c r="D2235" i="63"/>
  <c r="E2235" i="63"/>
  <c r="B2236" i="63"/>
  <c r="C2236" i="63"/>
  <c r="D2236" i="63"/>
  <c r="E2236" i="63"/>
  <c r="B2237" i="63"/>
  <c r="C2237" i="63"/>
  <c r="D2237" i="63"/>
  <c r="E2237" i="63"/>
  <c r="B2238" i="63"/>
  <c r="C2238" i="63"/>
  <c r="D2238" i="63"/>
  <c r="E2238" i="63"/>
  <c r="B2239" i="63"/>
  <c r="C2239" i="63"/>
  <c r="D2239" i="63"/>
  <c r="E2239" i="63"/>
  <c r="B2240" i="63"/>
  <c r="C2240" i="63"/>
  <c r="D2240" i="63"/>
  <c r="E2240" i="63"/>
  <c r="B2241" i="63"/>
  <c r="C2241" i="63"/>
  <c r="D2241" i="63"/>
  <c r="E2241" i="63"/>
  <c r="B2242" i="63"/>
  <c r="C2242" i="63"/>
  <c r="D2242" i="63"/>
  <c r="E2242" i="63"/>
  <c r="B2243" i="63"/>
  <c r="C2243" i="63"/>
  <c r="D2243" i="63"/>
  <c r="E2243" i="63"/>
  <c r="B2244" i="63"/>
  <c r="C2244" i="63"/>
  <c r="D2244" i="63"/>
  <c r="E2244" i="63"/>
  <c r="B2245" i="63"/>
  <c r="C2245" i="63"/>
  <c r="D2245" i="63"/>
  <c r="E2245" i="63"/>
  <c r="B2246" i="63"/>
  <c r="C2246" i="63"/>
  <c r="D2246" i="63"/>
  <c r="E2246" i="63"/>
  <c r="B2247" i="63"/>
  <c r="C2247" i="63"/>
  <c r="D2247" i="63"/>
  <c r="E2247" i="63"/>
  <c r="B2248" i="63"/>
  <c r="C2248" i="63"/>
  <c r="D2248" i="63"/>
  <c r="E2248" i="63"/>
  <c r="B2249" i="63"/>
  <c r="C2249" i="63"/>
  <c r="D2249" i="63"/>
  <c r="E2249" i="63"/>
  <c r="B2250" i="63"/>
  <c r="C2250" i="63"/>
  <c r="D2250" i="63"/>
  <c r="E2250" i="63"/>
  <c r="B2251" i="63"/>
  <c r="C2251" i="63"/>
  <c r="D2251" i="63"/>
  <c r="E2251" i="63"/>
  <c r="B2252" i="63"/>
  <c r="C2252" i="63"/>
  <c r="D2252" i="63"/>
  <c r="E2252" i="63"/>
  <c r="B2253" i="63"/>
  <c r="C2253" i="63"/>
  <c r="D2253" i="63"/>
  <c r="E2253" i="63"/>
  <c r="B2254" i="63"/>
  <c r="C2254" i="63"/>
  <c r="D2254" i="63"/>
  <c r="E2254" i="63"/>
  <c r="B2255" i="63"/>
  <c r="C2255" i="63"/>
  <c r="D2255" i="63"/>
  <c r="E2255" i="63"/>
  <c r="B2256" i="63"/>
  <c r="C2256" i="63"/>
  <c r="D2256" i="63"/>
  <c r="E2256" i="63"/>
  <c r="B2257" i="63"/>
  <c r="C2257" i="63"/>
  <c r="D2257" i="63"/>
  <c r="E2257" i="63"/>
  <c r="B2258" i="63"/>
  <c r="C2258" i="63"/>
  <c r="D2258" i="63"/>
  <c r="E2258" i="63"/>
  <c r="B2259" i="63"/>
  <c r="C2259" i="63"/>
  <c r="D2259" i="63"/>
  <c r="E2259" i="63"/>
  <c r="B2260" i="63"/>
  <c r="C2260" i="63"/>
  <c r="D2260" i="63"/>
  <c r="E2260" i="63"/>
  <c r="B2261" i="63"/>
  <c r="C2261" i="63"/>
  <c r="D2261" i="63"/>
  <c r="E2261" i="63"/>
  <c r="B2262" i="63"/>
  <c r="C2262" i="63"/>
  <c r="D2262" i="63"/>
  <c r="E2262" i="63"/>
  <c r="B2263" i="63"/>
  <c r="C2263" i="63"/>
  <c r="D2263" i="63"/>
  <c r="E2263" i="63"/>
  <c r="B2264" i="63"/>
  <c r="C2264" i="63"/>
  <c r="D2264" i="63"/>
  <c r="E2264" i="63"/>
  <c r="B2265" i="63"/>
  <c r="C2265" i="63"/>
  <c r="D2265" i="63"/>
  <c r="E2265" i="63"/>
  <c r="B2266" i="63"/>
  <c r="C2266" i="63"/>
  <c r="D2266" i="63"/>
  <c r="E2266" i="63"/>
  <c r="B2267" i="63"/>
  <c r="C2267" i="63"/>
  <c r="D2267" i="63"/>
  <c r="E2267" i="63"/>
  <c r="B2268" i="63"/>
  <c r="C2268" i="63"/>
  <c r="D2268" i="63"/>
  <c r="E2268" i="63"/>
  <c r="B2269" i="63"/>
  <c r="C2269" i="63"/>
  <c r="D2269" i="63"/>
  <c r="E2269" i="63"/>
  <c r="B2270" i="63"/>
  <c r="C2270" i="63"/>
  <c r="D2270" i="63"/>
  <c r="E2270" i="63"/>
  <c r="B2271" i="63"/>
  <c r="C2271" i="63"/>
  <c r="D2271" i="63"/>
  <c r="E2271" i="63"/>
  <c r="B2272" i="63"/>
  <c r="C2272" i="63"/>
  <c r="D2272" i="63"/>
  <c r="E2272" i="63"/>
  <c r="B2273" i="63"/>
  <c r="C2273" i="63"/>
  <c r="D2273" i="63"/>
  <c r="E2273" i="63"/>
  <c r="B2274" i="63"/>
  <c r="C2274" i="63"/>
  <c r="D2274" i="63"/>
  <c r="E2274" i="63"/>
  <c r="B2275" i="63"/>
  <c r="C2275" i="63"/>
  <c r="D2275" i="63"/>
  <c r="E2275" i="63"/>
  <c r="B2276" i="63"/>
  <c r="C2276" i="63"/>
  <c r="D2276" i="63"/>
  <c r="E2276" i="63"/>
  <c r="B2277" i="63"/>
  <c r="C2277" i="63"/>
  <c r="D2277" i="63"/>
  <c r="E2277" i="63"/>
  <c r="B2278" i="63"/>
  <c r="C2278" i="63"/>
  <c r="D2278" i="63"/>
  <c r="E2278" i="63"/>
  <c r="B2279" i="63"/>
  <c r="C2279" i="63"/>
  <c r="D2279" i="63"/>
  <c r="E2279" i="63"/>
  <c r="B2280" i="63"/>
  <c r="C2280" i="63"/>
  <c r="D2280" i="63"/>
  <c r="E2280" i="63"/>
  <c r="B2281" i="63"/>
  <c r="C2281" i="63"/>
  <c r="D2281" i="63"/>
  <c r="E2281" i="63"/>
  <c r="B2282" i="63"/>
  <c r="C2282" i="63"/>
  <c r="D2282" i="63"/>
  <c r="E2282" i="63"/>
  <c r="B2283" i="63"/>
  <c r="C2283" i="63"/>
  <c r="D2283" i="63"/>
  <c r="E2283" i="63"/>
  <c r="B2284" i="63"/>
  <c r="C2284" i="63"/>
  <c r="D2284" i="63"/>
  <c r="E2284" i="63"/>
  <c r="B2285" i="63"/>
  <c r="C2285" i="63"/>
  <c r="D2285" i="63"/>
  <c r="E2285" i="63"/>
  <c r="B2286" i="63"/>
  <c r="C2286" i="63"/>
  <c r="D2286" i="63"/>
  <c r="E2286" i="63"/>
  <c r="B2287" i="63"/>
  <c r="C2287" i="63"/>
  <c r="D2287" i="63"/>
  <c r="E2287" i="63"/>
  <c r="B2288" i="63"/>
  <c r="C2288" i="63"/>
  <c r="D2288" i="63"/>
  <c r="E2288" i="63"/>
  <c r="B2289" i="63"/>
  <c r="C2289" i="63"/>
  <c r="D2289" i="63"/>
  <c r="E2289" i="63"/>
  <c r="B2290" i="63"/>
  <c r="C2290" i="63"/>
  <c r="D2290" i="63"/>
  <c r="E2290" i="63"/>
  <c r="B2291" i="63"/>
  <c r="C2291" i="63"/>
  <c r="D2291" i="63"/>
  <c r="E2291" i="63"/>
  <c r="B2292" i="63"/>
  <c r="C2292" i="63"/>
  <c r="D2292" i="63"/>
  <c r="E2292" i="63"/>
  <c r="B2293" i="63"/>
  <c r="C2293" i="63"/>
  <c r="D2293" i="63"/>
  <c r="E2293" i="63"/>
  <c r="B2294" i="63"/>
  <c r="C2294" i="63"/>
  <c r="D2294" i="63"/>
  <c r="E2294" i="63"/>
  <c r="B2295" i="63"/>
  <c r="C2295" i="63"/>
  <c r="D2295" i="63"/>
  <c r="E2295" i="63"/>
  <c r="B2296" i="63"/>
  <c r="C2296" i="63"/>
  <c r="D2296" i="63"/>
  <c r="E2296" i="63"/>
  <c r="B2297" i="63"/>
  <c r="C2297" i="63"/>
  <c r="D2297" i="63"/>
  <c r="E2297" i="63"/>
  <c r="B2298" i="63"/>
  <c r="C2298" i="63"/>
  <c r="D2298" i="63"/>
  <c r="E2298" i="63"/>
  <c r="B2299" i="63"/>
  <c r="C2299" i="63"/>
  <c r="D2299" i="63"/>
  <c r="E2299" i="63"/>
  <c r="B2300" i="63"/>
  <c r="C2300" i="63"/>
  <c r="D2300" i="63"/>
  <c r="E2300" i="63"/>
  <c r="B2301" i="63"/>
  <c r="C2301" i="63"/>
  <c r="D2301" i="63"/>
  <c r="E2301" i="63"/>
  <c r="B2302" i="63"/>
  <c r="C2302" i="63"/>
  <c r="D2302" i="63"/>
  <c r="E2302" i="63"/>
  <c r="B2303" i="63"/>
  <c r="C2303" i="63"/>
  <c r="D2303" i="63"/>
  <c r="E2303" i="63"/>
  <c r="B2304" i="63"/>
  <c r="C2304" i="63"/>
  <c r="D2304" i="63"/>
  <c r="E2304" i="63"/>
  <c r="B2305" i="63"/>
  <c r="C2305" i="63"/>
  <c r="D2305" i="63"/>
  <c r="E2305" i="63"/>
  <c r="B2306" i="63"/>
  <c r="C2306" i="63"/>
  <c r="D2306" i="63"/>
  <c r="E2306" i="63"/>
  <c r="B2307" i="63"/>
  <c r="C2307" i="63"/>
  <c r="D2307" i="63"/>
  <c r="E2307" i="63"/>
  <c r="B2308" i="63"/>
  <c r="C2308" i="63"/>
  <c r="D2308" i="63"/>
  <c r="E2308" i="63"/>
  <c r="B2309" i="63"/>
  <c r="C2309" i="63"/>
  <c r="D2309" i="63"/>
  <c r="E2309" i="63"/>
  <c r="B2310" i="63"/>
  <c r="C2310" i="63"/>
  <c r="D2310" i="63"/>
  <c r="E2310" i="63"/>
  <c r="B2311" i="63"/>
  <c r="C2311" i="63"/>
  <c r="D2311" i="63"/>
  <c r="E2311" i="63"/>
  <c r="B2312" i="63"/>
  <c r="C2312" i="63"/>
  <c r="D2312" i="63"/>
  <c r="E2312" i="63"/>
  <c r="B2313" i="63"/>
  <c r="C2313" i="63"/>
  <c r="D2313" i="63"/>
  <c r="E2313" i="63"/>
  <c r="B2314" i="63"/>
  <c r="C2314" i="63"/>
  <c r="D2314" i="63"/>
  <c r="E2314" i="63"/>
  <c r="B2315" i="63"/>
  <c r="C2315" i="63"/>
  <c r="D2315" i="63"/>
  <c r="E2315" i="63"/>
  <c r="B2316" i="63"/>
  <c r="C2316" i="63"/>
  <c r="D2316" i="63"/>
  <c r="E2316" i="63"/>
  <c r="B2317" i="63"/>
  <c r="C2317" i="63"/>
  <c r="D2317" i="63"/>
  <c r="E2317" i="63"/>
  <c r="B2318" i="63"/>
  <c r="C2318" i="63"/>
  <c r="D2318" i="63"/>
  <c r="E2318" i="63"/>
  <c r="B2319" i="63"/>
  <c r="C2319" i="63"/>
  <c r="D2319" i="63"/>
  <c r="E2319" i="63"/>
  <c r="B2320" i="63"/>
  <c r="C2320" i="63"/>
  <c r="D2320" i="63"/>
  <c r="E2320" i="63"/>
  <c r="B2321" i="63"/>
  <c r="C2321" i="63"/>
  <c r="D2321" i="63"/>
  <c r="E2321" i="63"/>
  <c r="B2322" i="63"/>
  <c r="C2322" i="63"/>
  <c r="D2322" i="63"/>
  <c r="E2322" i="63"/>
  <c r="B2323" i="63"/>
  <c r="C2323" i="63"/>
  <c r="D2323" i="63"/>
  <c r="E2323" i="63"/>
  <c r="B2324" i="63"/>
  <c r="C2324" i="63"/>
  <c r="D2324" i="63"/>
  <c r="E2324" i="63"/>
  <c r="B2325" i="63"/>
  <c r="C2325" i="63"/>
  <c r="D2325" i="63"/>
  <c r="E2325" i="63"/>
  <c r="B2326" i="63"/>
  <c r="C2326" i="63"/>
  <c r="D2326" i="63"/>
  <c r="E2326" i="63"/>
  <c r="B2327" i="63"/>
  <c r="C2327" i="63"/>
  <c r="D2327" i="63"/>
  <c r="E2327" i="63"/>
  <c r="B2328" i="63"/>
  <c r="C2328" i="63"/>
  <c r="D2328" i="63"/>
  <c r="E2328" i="63"/>
  <c r="B2329" i="63"/>
  <c r="C2329" i="63"/>
  <c r="D2329" i="63"/>
  <c r="E2329" i="63"/>
  <c r="B2330" i="63"/>
  <c r="C2330" i="63"/>
  <c r="D2330" i="63"/>
  <c r="E2330" i="63"/>
  <c r="B2331" i="63"/>
  <c r="C2331" i="63"/>
  <c r="D2331" i="63"/>
  <c r="E2331" i="63"/>
  <c r="B2332" i="63"/>
  <c r="C2332" i="63"/>
  <c r="D2332" i="63"/>
  <c r="E2332" i="63"/>
  <c r="B2333" i="63"/>
  <c r="C2333" i="63"/>
  <c r="D2333" i="63"/>
  <c r="E2333" i="63"/>
  <c r="B2334" i="63"/>
  <c r="C2334" i="63"/>
  <c r="D2334" i="63"/>
  <c r="E2334" i="63"/>
  <c r="B2335" i="63"/>
  <c r="C2335" i="63"/>
  <c r="D2335" i="63"/>
  <c r="E2335" i="63"/>
  <c r="B2336" i="63"/>
  <c r="C2336" i="63"/>
  <c r="D2336" i="63"/>
  <c r="E2336" i="63"/>
  <c r="B2337" i="63"/>
  <c r="C2337" i="63"/>
  <c r="D2337" i="63"/>
  <c r="E2337" i="63"/>
  <c r="B2338" i="63"/>
  <c r="C2338" i="63"/>
  <c r="D2338" i="63"/>
  <c r="E2338" i="63"/>
  <c r="B2339" i="63"/>
  <c r="C2339" i="63"/>
  <c r="D2339" i="63"/>
  <c r="E2339" i="63"/>
  <c r="B2340" i="63"/>
  <c r="C2340" i="63"/>
  <c r="D2340" i="63"/>
  <c r="E2340" i="63"/>
  <c r="B2341" i="63"/>
  <c r="C2341" i="63"/>
  <c r="D2341" i="63"/>
  <c r="E2341" i="63"/>
  <c r="B2342" i="63"/>
  <c r="C2342" i="63"/>
  <c r="D2342" i="63"/>
  <c r="E2342" i="63"/>
  <c r="B2343" i="63"/>
  <c r="C2343" i="63"/>
  <c r="D2343" i="63"/>
  <c r="E2343" i="63"/>
  <c r="B2344" i="63"/>
  <c r="C2344" i="63"/>
  <c r="D2344" i="63"/>
  <c r="E2344" i="63"/>
  <c r="B2345" i="63"/>
  <c r="C2345" i="63"/>
  <c r="D2345" i="63"/>
  <c r="E2345" i="63"/>
  <c r="B2346" i="63"/>
  <c r="C2346" i="63"/>
  <c r="D2346" i="63"/>
  <c r="E2346" i="63"/>
  <c r="B2347" i="63"/>
  <c r="C2347" i="63"/>
  <c r="D2347" i="63"/>
  <c r="E2347" i="63"/>
  <c r="B2348" i="63"/>
  <c r="C2348" i="63"/>
  <c r="D2348" i="63"/>
  <c r="E2348" i="63"/>
  <c r="B2349" i="63"/>
  <c r="C2349" i="63"/>
  <c r="D2349" i="63"/>
  <c r="E2349" i="63"/>
  <c r="B2350" i="63"/>
  <c r="C2350" i="63"/>
  <c r="D2350" i="63"/>
  <c r="E2350" i="63"/>
  <c r="B2351" i="63"/>
  <c r="C2351" i="63"/>
  <c r="D2351" i="63"/>
  <c r="E2351" i="63"/>
  <c r="B2352" i="63"/>
  <c r="C2352" i="63"/>
  <c r="D2352" i="63"/>
  <c r="E2352" i="63"/>
  <c r="B2353" i="63"/>
  <c r="C2353" i="63"/>
  <c r="D2353" i="63"/>
  <c r="E2353" i="63"/>
  <c r="B2354" i="63"/>
  <c r="C2354" i="63"/>
  <c r="D2354" i="63"/>
  <c r="E2354" i="63"/>
  <c r="B2355" i="63"/>
  <c r="C2355" i="63"/>
  <c r="D2355" i="63"/>
  <c r="E2355" i="63"/>
  <c r="B2356" i="63"/>
  <c r="C2356" i="63"/>
  <c r="D2356" i="63"/>
  <c r="E2356" i="63"/>
  <c r="B2357" i="63"/>
  <c r="C2357" i="63"/>
  <c r="D2357" i="63"/>
  <c r="E2357" i="63"/>
  <c r="B2358" i="63"/>
  <c r="C2358" i="63"/>
  <c r="D2358" i="63"/>
  <c r="E2358" i="63"/>
  <c r="B2359" i="63"/>
  <c r="C2359" i="63"/>
  <c r="D2359" i="63"/>
  <c r="E2359" i="63"/>
  <c r="B2360" i="63"/>
  <c r="C2360" i="63"/>
  <c r="D2360" i="63"/>
  <c r="E2360" i="63"/>
  <c r="B2361" i="63"/>
  <c r="C2361" i="63"/>
  <c r="D2361" i="63"/>
  <c r="E2361" i="63"/>
  <c r="B2362" i="63"/>
  <c r="C2362" i="63"/>
  <c r="D2362" i="63"/>
  <c r="E2362" i="63"/>
  <c r="B2363" i="63"/>
  <c r="C2363" i="63"/>
  <c r="D2363" i="63"/>
  <c r="E2363" i="63"/>
  <c r="B2364" i="63"/>
  <c r="C2364" i="63"/>
  <c r="D2364" i="63"/>
  <c r="E2364" i="63"/>
  <c r="B2365" i="63"/>
  <c r="C2365" i="63"/>
  <c r="D2365" i="63"/>
  <c r="E2365" i="63"/>
  <c r="B2366" i="63"/>
  <c r="C2366" i="63"/>
  <c r="D2366" i="63"/>
  <c r="E2366" i="63"/>
  <c r="B2367" i="63"/>
  <c r="C2367" i="63"/>
  <c r="D2367" i="63"/>
  <c r="E2367" i="63"/>
  <c r="B2368" i="63"/>
  <c r="C2368" i="63"/>
  <c r="D2368" i="63"/>
  <c r="E2368" i="63"/>
  <c r="B2369" i="63"/>
  <c r="C2369" i="63"/>
  <c r="D2369" i="63"/>
  <c r="E2369" i="63"/>
  <c r="B2370" i="63"/>
  <c r="C2370" i="63"/>
  <c r="D2370" i="63"/>
  <c r="E2370" i="63"/>
  <c r="B2371" i="63"/>
  <c r="C2371" i="63"/>
  <c r="D2371" i="63"/>
  <c r="E2371" i="63"/>
  <c r="B2372" i="63"/>
  <c r="C2372" i="63"/>
  <c r="D2372" i="63"/>
  <c r="E2372" i="63"/>
  <c r="B2373" i="63"/>
  <c r="C2373" i="63"/>
  <c r="D2373" i="63"/>
  <c r="E2373" i="63"/>
  <c r="B2374" i="63"/>
  <c r="C2374" i="63"/>
  <c r="D2374" i="63"/>
  <c r="E2374" i="63"/>
  <c r="B2375" i="63"/>
  <c r="C2375" i="63"/>
  <c r="D2375" i="63"/>
  <c r="E2375" i="63"/>
  <c r="B2376" i="63"/>
  <c r="C2376" i="63"/>
  <c r="D2376" i="63"/>
  <c r="E2376" i="63"/>
  <c r="B2377" i="63"/>
  <c r="C2377" i="63"/>
  <c r="D2377" i="63"/>
  <c r="E2377" i="63"/>
  <c r="B2378" i="63"/>
  <c r="C2378" i="63"/>
  <c r="D2378" i="63"/>
  <c r="E2378" i="63"/>
  <c r="B2379" i="63"/>
  <c r="C2379" i="63"/>
  <c r="D2379" i="63"/>
  <c r="E2379" i="63"/>
  <c r="B2380" i="63"/>
  <c r="C2380" i="63"/>
  <c r="D2380" i="63"/>
  <c r="E2380" i="63"/>
  <c r="B2381" i="63"/>
  <c r="C2381" i="63"/>
  <c r="D2381" i="63"/>
  <c r="E2381" i="63"/>
  <c r="B2382" i="63"/>
  <c r="C2382" i="63"/>
  <c r="D2382" i="63"/>
  <c r="E2382" i="63"/>
  <c r="B2383" i="63"/>
  <c r="C2383" i="63"/>
  <c r="D2383" i="63"/>
  <c r="E2383" i="63"/>
  <c r="B2384" i="63"/>
  <c r="C2384" i="63"/>
  <c r="D2384" i="63"/>
  <c r="E2384" i="63"/>
  <c r="B2385" i="63"/>
  <c r="C2385" i="63"/>
  <c r="D2385" i="63"/>
  <c r="E2385" i="63"/>
  <c r="B2386" i="63"/>
  <c r="C2386" i="63"/>
  <c r="D2386" i="63"/>
  <c r="E2386" i="63"/>
  <c r="B2387" i="63"/>
  <c r="C2387" i="63"/>
  <c r="D2387" i="63"/>
  <c r="E2387" i="63"/>
  <c r="B2388" i="63"/>
  <c r="C2388" i="63"/>
  <c r="D2388" i="63"/>
  <c r="E2388" i="63"/>
  <c r="B2389" i="63"/>
  <c r="C2389" i="63"/>
  <c r="D2389" i="63"/>
  <c r="E2389" i="63"/>
  <c r="B2390" i="63"/>
  <c r="C2390" i="63"/>
  <c r="D2390" i="63"/>
  <c r="E2390" i="63"/>
  <c r="B2391" i="63"/>
  <c r="C2391" i="63"/>
  <c r="D2391" i="63"/>
  <c r="E2391" i="63"/>
  <c r="B2392" i="63"/>
  <c r="C2392" i="63"/>
  <c r="D2392" i="63"/>
  <c r="E2392" i="63"/>
  <c r="B2393" i="63"/>
  <c r="C2393" i="63"/>
  <c r="D2393" i="63"/>
  <c r="E2393" i="63"/>
  <c r="B2394" i="63"/>
  <c r="C2394" i="63"/>
  <c r="D2394" i="63"/>
  <c r="E2394" i="63"/>
  <c r="B2395" i="63"/>
  <c r="C2395" i="63"/>
  <c r="D2395" i="63"/>
  <c r="E2395" i="63"/>
  <c r="B2396" i="63"/>
  <c r="C2396" i="63"/>
  <c r="D2396" i="63"/>
  <c r="E2396" i="63"/>
  <c r="B2397" i="63"/>
  <c r="C2397" i="63"/>
  <c r="D2397" i="63"/>
  <c r="E2397" i="63"/>
  <c r="B2398" i="63"/>
  <c r="C2398" i="63"/>
  <c r="D2398" i="63"/>
  <c r="E2398" i="63"/>
  <c r="B2399" i="63"/>
  <c r="C2399" i="63"/>
  <c r="D2399" i="63"/>
  <c r="E2399" i="63"/>
  <c r="B2400" i="63"/>
  <c r="C2400" i="63"/>
  <c r="D2400" i="63"/>
  <c r="E2400" i="63"/>
  <c r="B2401" i="63"/>
  <c r="C2401" i="63"/>
  <c r="D2401" i="63"/>
  <c r="E2401" i="63"/>
  <c r="B2402" i="63"/>
  <c r="C2402" i="63"/>
  <c r="D2402" i="63"/>
  <c r="E2402" i="63"/>
  <c r="B2403" i="63"/>
  <c r="C2403" i="63"/>
  <c r="D2403" i="63"/>
  <c r="E2403" i="63"/>
  <c r="B2404" i="63"/>
  <c r="C2404" i="63"/>
  <c r="D2404" i="63"/>
  <c r="E2404" i="63"/>
  <c r="B2405" i="63"/>
  <c r="C2405" i="63"/>
  <c r="D2405" i="63"/>
  <c r="E2405" i="63"/>
  <c r="B2406" i="63"/>
  <c r="C2406" i="63"/>
  <c r="D2406" i="63"/>
  <c r="E2406" i="63"/>
  <c r="B2407" i="63"/>
  <c r="C2407" i="63"/>
  <c r="D2407" i="63"/>
  <c r="E2407" i="63"/>
  <c r="B2408" i="63"/>
  <c r="C2408" i="63"/>
  <c r="D2408" i="63"/>
  <c r="E2408" i="63"/>
  <c r="B2409" i="63"/>
  <c r="C2409" i="63"/>
  <c r="D2409" i="63"/>
  <c r="E2409" i="63"/>
  <c r="B2410" i="63"/>
  <c r="C2410" i="63"/>
  <c r="D2410" i="63"/>
  <c r="E2410" i="63"/>
  <c r="B2411" i="63"/>
  <c r="C2411" i="63"/>
  <c r="D2411" i="63"/>
  <c r="E2411" i="63"/>
  <c r="B2412" i="63"/>
  <c r="C2412" i="63"/>
  <c r="D2412" i="63"/>
  <c r="E2412" i="63"/>
  <c r="B2413" i="63"/>
  <c r="C2413" i="63"/>
  <c r="D2413" i="63"/>
  <c r="E2413" i="63"/>
  <c r="B2414" i="63"/>
  <c r="C2414" i="63"/>
  <c r="D2414" i="63"/>
  <c r="E2414" i="63"/>
  <c r="B2415" i="63"/>
  <c r="C2415" i="63"/>
  <c r="D2415" i="63"/>
  <c r="E2415" i="63"/>
  <c r="B2416" i="63"/>
  <c r="C2416" i="63"/>
  <c r="D2416" i="63"/>
  <c r="E2416" i="63"/>
  <c r="B2417" i="63"/>
  <c r="C2417" i="63"/>
  <c r="D2417" i="63"/>
  <c r="E2417" i="63"/>
  <c r="B2418" i="63"/>
  <c r="C2418" i="63"/>
  <c r="D2418" i="63"/>
  <c r="E2418" i="63"/>
  <c r="B2419" i="63"/>
  <c r="C2419" i="63"/>
  <c r="D2419" i="63"/>
  <c r="E2419" i="63"/>
  <c r="B2420" i="63"/>
  <c r="C2420" i="63"/>
  <c r="D2420" i="63"/>
  <c r="E2420" i="63"/>
  <c r="B2421" i="63"/>
  <c r="C2421" i="63"/>
  <c r="D2421" i="63"/>
  <c r="E2421" i="63"/>
  <c r="B2422" i="63"/>
  <c r="C2422" i="63"/>
  <c r="D2422" i="63"/>
  <c r="E2422" i="63"/>
  <c r="B2423" i="63"/>
  <c r="C2423" i="63"/>
  <c r="D2423" i="63"/>
  <c r="E2423" i="63"/>
  <c r="B2424" i="63"/>
  <c r="C2424" i="63"/>
  <c r="D2424" i="63"/>
  <c r="E2424" i="63"/>
  <c r="B2425" i="63"/>
  <c r="C2425" i="63"/>
  <c r="D2425" i="63"/>
  <c r="E2425" i="63"/>
  <c r="B2426" i="63"/>
  <c r="C2426" i="63"/>
  <c r="D2426" i="63"/>
  <c r="E2426" i="63"/>
  <c r="B2427" i="63"/>
  <c r="C2427" i="63"/>
  <c r="D2427" i="63"/>
  <c r="E2427" i="63"/>
  <c r="B2428" i="63"/>
  <c r="C2428" i="63"/>
  <c r="D2428" i="63"/>
  <c r="E2428" i="63"/>
  <c r="B2429" i="63"/>
  <c r="C2429" i="63"/>
  <c r="D2429" i="63"/>
  <c r="E2429" i="63"/>
  <c r="B2430" i="63"/>
  <c r="C2430" i="63"/>
  <c r="D2430" i="63"/>
  <c r="E2430" i="63"/>
  <c r="B2431" i="63"/>
  <c r="C2431" i="63"/>
  <c r="D2431" i="63"/>
  <c r="E2431" i="63"/>
  <c r="B2432" i="63"/>
  <c r="C2432" i="63"/>
  <c r="D2432" i="63"/>
  <c r="E2432" i="63"/>
  <c r="B2433" i="63"/>
  <c r="C2433" i="63"/>
  <c r="D2433" i="63"/>
  <c r="E2433" i="63"/>
  <c r="B2434" i="63"/>
  <c r="C2434" i="63"/>
  <c r="D2434" i="63"/>
  <c r="E2434" i="63"/>
  <c r="B2435" i="63"/>
  <c r="C2435" i="63"/>
  <c r="D2435" i="63"/>
  <c r="E2435" i="63"/>
  <c r="B2436" i="63"/>
  <c r="C2436" i="63"/>
  <c r="D2436" i="63"/>
  <c r="E2436" i="63"/>
  <c r="B2437" i="63"/>
  <c r="C2437" i="63"/>
  <c r="D2437" i="63"/>
  <c r="E2437" i="63"/>
  <c r="B2438" i="63"/>
  <c r="C2438" i="63"/>
  <c r="D2438" i="63"/>
  <c r="E2438" i="63"/>
  <c r="B2439" i="63"/>
  <c r="C2439" i="63"/>
  <c r="D2439" i="63"/>
  <c r="E2439" i="63"/>
  <c r="B2440" i="63"/>
  <c r="C2440" i="63"/>
  <c r="D2440" i="63"/>
  <c r="E2440" i="63"/>
  <c r="B2441" i="63"/>
  <c r="C2441" i="63"/>
  <c r="D2441" i="63"/>
  <c r="E2441" i="63"/>
  <c r="B2442" i="63"/>
  <c r="C2442" i="63"/>
  <c r="D2442" i="63"/>
  <c r="E2442" i="63"/>
  <c r="B2443" i="63"/>
  <c r="C2443" i="63"/>
  <c r="D2443" i="63"/>
  <c r="E2443" i="63"/>
  <c r="B2444" i="63"/>
  <c r="C2444" i="63"/>
  <c r="D2444" i="63"/>
  <c r="E2444" i="63"/>
  <c r="B2445" i="63"/>
  <c r="C2445" i="63"/>
  <c r="D2445" i="63"/>
  <c r="E2445" i="63"/>
  <c r="B2446" i="63"/>
  <c r="C2446" i="63"/>
  <c r="D2446" i="63"/>
  <c r="E2446" i="63"/>
  <c r="B2447" i="63"/>
  <c r="C2447" i="63"/>
  <c r="D2447" i="63"/>
  <c r="E2447" i="63"/>
  <c r="B2448" i="63"/>
  <c r="C2448" i="63"/>
  <c r="D2448" i="63"/>
  <c r="E2448" i="63"/>
  <c r="B2449" i="63"/>
  <c r="C2449" i="63"/>
  <c r="D2449" i="63"/>
  <c r="E2449" i="63"/>
  <c r="B2450" i="63"/>
  <c r="C2450" i="63"/>
  <c r="D2450" i="63"/>
  <c r="E2450" i="63"/>
  <c r="B2451" i="63"/>
  <c r="C2451" i="63"/>
  <c r="D2451" i="63"/>
  <c r="E2451" i="63"/>
  <c r="B2452" i="63"/>
  <c r="C2452" i="63"/>
  <c r="D2452" i="63"/>
  <c r="E2452" i="63"/>
  <c r="B2453" i="63"/>
  <c r="C2453" i="63"/>
  <c r="D2453" i="63"/>
  <c r="E2453" i="63"/>
  <c r="B2454" i="63"/>
  <c r="C2454" i="63"/>
  <c r="D2454" i="63"/>
  <c r="E2454" i="63"/>
  <c r="B2455" i="63"/>
  <c r="C2455" i="63"/>
  <c r="D2455" i="63"/>
  <c r="E2455" i="63"/>
  <c r="B2456" i="63"/>
  <c r="C2456" i="63"/>
  <c r="D2456" i="63"/>
  <c r="E2456" i="63"/>
  <c r="B2457" i="63"/>
  <c r="C2457" i="63"/>
  <c r="D2457" i="63"/>
  <c r="E2457" i="63"/>
  <c r="B2458" i="63"/>
  <c r="C2458" i="63"/>
  <c r="D2458" i="63"/>
  <c r="E2458" i="63"/>
  <c r="B2459" i="63"/>
  <c r="C2459" i="63"/>
  <c r="D2459" i="63"/>
  <c r="E2459" i="63"/>
  <c r="B2460" i="63"/>
  <c r="C2460" i="63"/>
  <c r="D2460" i="63"/>
  <c r="E2460" i="63"/>
  <c r="B2461" i="63"/>
  <c r="C2461" i="63"/>
  <c r="D2461" i="63"/>
  <c r="E2461" i="63"/>
  <c r="B2462" i="63"/>
  <c r="C2462" i="63"/>
  <c r="D2462" i="63"/>
  <c r="E2462" i="63"/>
  <c r="B2463" i="63"/>
  <c r="C2463" i="63"/>
  <c r="D2463" i="63"/>
  <c r="E2463" i="63"/>
  <c r="B2464" i="63"/>
  <c r="C2464" i="63"/>
  <c r="D2464" i="63"/>
  <c r="E2464" i="63"/>
  <c r="B2465" i="63"/>
  <c r="C2465" i="63"/>
  <c r="D2465" i="63"/>
  <c r="E2465" i="63"/>
  <c r="B2466" i="63"/>
  <c r="C2466" i="63"/>
  <c r="D2466" i="63"/>
  <c r="E2466" i="63"/>
  <c r="B2467" i="63"/>
  <c r="C2467" i="63"/>
  <c r="D2467" i="63"/>
  <c r="E2467" i="63"/>
  <c r="B2468" i="63"/>
  <c r="C2468" i="63"/>
  <c r="D2468" i="63"/>
  <c r="E2468" i="63"/>
  <c r="B2469" i="63"/>
  <c r="C2469" i="63"/>
  <c r="D2469" i="63"/>
  <c r="E2469" i="63"/>
  <c r="B2470" i="63"/>
  <c r="C2470" i="63"/>
  <c r="D2470" i="63"/>
  <c r="E2470" i="63"/>
  <c r="B2471" i="63"/>
  <c r="C2471" i="63"/>
  <c r="D2471" i="63"/>
  <c r="E2471" i="63"/>
  <c r="B2472" i="63"/>
  <c r="C2472" i="63"/>
  <c r="D2472" i="63"/>
  <c r="E2472" i="63"/>
  <c r="B2473" i="63"/>
  <c r="C2473" i="63"/>
  <c r="D2473" i="63"/>
  <c r="E2473" i="63"/>
  <c r="B2474" i="63"/>
  <c r="C2474" i="63"/>
  <c r="D2474" i="63"/>
  <c r="E2474" i="63"/>
  <c r="B2475" i="63"/>
  <c r="C2475" i="63"/>
  <c r="D2475" i="63"/>
  <c r="E2475" i="63"/>
  <c r="B2476" i="63"/>
  <c r="C2476" i="63"/>
  <c r="D2476" i="63"/>
  <c r="E2476" i="63"/>
  <c r="B2477" i="63"/>
  <c r="C2477" i="63"/>
  <c r="D2477" i="63"/>
  <c r="E2477" i="63"/>
  <c r="B2478" i="63"/>
  <c r="C2478" i="63"/>
  <c r="D2478" i="63"/>
  <c r="E2478" i="63"/>
  <c r="B2479" i="63"/>
  <c r="C2479" i="63"/>
  <c r="D2479" i="63"/>
  <c r="E2479" i="63"/>
  <c r="B2480" i="63"/>
  <c r="C2480" i="63"/>
  <c r="D2480" i="63"/>
  <c r="E2480" i="63"/>
  <c r="B2481" i="63"/>
  <c r="C2481" i="63"/>
  <c r="D2481" i="63"/>
  <c r="E2481" i="63"/>
  <c r="B2482" i="63"/>
  <c r="C2482" i="63"/>
  <c r="D2482" i="63"/>
  <c r="E2482" i="63"/>
  <c r="B2483" i="63"/>
  <c r="C2483" i="63"/>
  <c r="D2483" i="63"/>
  <c r="E2483" i="63"/>
  <c r="B2484" i="63"/>
  <c r="C2484" i="63"/>
  <c r="D2484" i="63"/>
  <c r="E2484" i="63"/>
  <c r="B2485" i="63"/>
  <c r="C2485" i="63"/>
  <c r="D2485" i="63"/>
  <c r="E2485" i="63"/>
  <c r="B2486" i="63"/>
  <c r="C2486" i="63"/>
  <c r="D2486" i="63"/>
  <c r="E2486" i="63"/>
  <c r="B2487" i="63"/>
  <c r="C2487" i="63"/>
  <c r="D2487" i="63"/>
  <c r="E2487" i="63"/>
  <c r="B2488" i="63"/>
  <c r="C2488" i="63"/>
  <c r="D2488" i="63"/>
  <c r="E2488" i="63"/>
  <c r="B2489" i="63"/>
  <c r="C2489" i="63"/>
  <c r="D2489" i="63"/>
  <c r="E2489" i="63"/>
  <c r="B2490" i="63"/>
  <c r="C2490" i="63"/>
  <c r="D2490" i="63"/>
  <c r="E2490" i="63"/>
  <c r="B2491" i="63"/>
  <c r="C2491" i="63"/>
  <c r="D2491" i="63"/>
  <c r="E2491" i="63"/>
  <c r="B2492" i="63"/>
  <c r="C2492" i="63"/>
  <c r="D2492" i="63"/>
  <c r="E2492" i="63"/>
  <c r="B2493" i="63"/>
  <c r="C2493" i="63"/>
  <c r="D2493" i="63"/>
  <c r="E2493" i="63"/>
  <c r="B2494" i="63"/>
  <c r="C2494" i="63"/>
  <c r="D2494" i="63"/>
  <c r="E2494" i="63"/>
  <c r="B2495" i="63"/>
  <c r="C2495" i="63"/>
  <c r="D2495" i="63"/>
  <c r="E2495" i="63"/>
  <c r="B2496" i="63"/>
  <c r="C2496" i="63"/>
  <c r="D2496" i="63"/>
  <c r="E2496" i="63"/>
  <c r="B2497" i="63"/>
  <c r="C2497" i="63"/>
  <c r="D2497" i="63"/>
  <c r="E2497" i="63"/>
  <c r="B2498" i="63"/>
  <c r="C2498" i="63"/>
  <c r="D2498" i="63"/>
  <c r="E2498" i="63"/>
  <c r="B2499" i="63"/>
  <c r="C2499" i="63"/>
  <c r="D2499" i="63"/>
  <c r="E2499" i="63"/>
  <c r="B2500" i="63"/>
  <c r="C2500" i="63"/>
  <c r="D2500" i="63"/>
  <c r="E2500" i="63"/>
  <c r="B2501" i="63"/>
  <c r="C2501" i="63"/>
  <c r="D2501" i="63"/>
  <c r="E2501" i="63"/>
  <c r="B2502" i="63"/>
  <c r="C2502" i="63"/>
  <c r="D2502" i="63"/>
  <c r="E2502" i="63"/>
  <c r="B2503" i="63"/>
  <c r="C2503" i="63"/>
  <c r="D2503" i="63"/>
  <c r="E2503" i="63"/>
  <c r="B2504" i="63"/>
  <c r="C2504" i="63"/>
  <c r="D2504" i="63"/>
  <c r="E2504" i="63"/>
  <c r="B2505" i="63"/>
  <c r="C2505" i="63"/>
  <c r="D2505" i="63"/>
  <c r="E2505" i="63"/>
  <c r="B2506" i="63"/>
  <c r="C2506" i="63"/>
  <c r="D2506" i="63"/>
  <c r="E2506" i="63"/>
  <c r="B2507" i="63"/>
  <c r="C2507" i="63"/>
  <c r="D2507" i="63"/>
  <c r="E2507" i="63"/>
  <c r="B2508" i="63"/>
  <c r="C2508" i="63"/>
  <c r="D2508" i="63"/>
  <c r="E2508" i="63"/>
  <c r="B2509" i="63"/>
  <c r="C2509" i="63"/>
  <c r="D2509" i="63"/>
  <c r="E2509" i="63"/>
  <c r="B2510" i="63"/>
  <c r="C2510" i="63"/>
  <c r="D2510" i="63"/>
  <c r="E2510" i="63"/>
  <c r="B2511" i="63"/>
  <c r="C2511" i="63"/>
  <c r="D2511" i="63"/>
  <c r="E2511" i="63"/>
  <c r="B2512" i="63"/>
  <c r="C2512" i="63"/>
  <c r="D2512" i="63"/>
  <c r="E2512" i="63"/>
  <c r="B2513" i="63"/>
  <c r="C2513" i="63"/>
  <c r="D2513" i="63"/>
  <c r="E2513" i="63"/>
  <c r="B2514" i="63"/>
  <c r="C2514" i="63"/>
  <c r="D2514" i="63"/>
  <c r="E2514" i="63"/>
  <c r="B2515" i="63"/>
  <c r="C2515" i="63"/>
  <c r="D2515" i="63"/>
  <c r="E2515" i="63"/>
  <c r="B2516" i="63"/>
  <c r="C2516" i="63"/>
  <c r="D2516" i="63"/>
  <c r="E2516" i="63"/>
  <c r="B2517" i="63"/>
  <c r="C2517" i="63"/>
  <c r="D2517" i="63"/>
  <c r="E2517" i="63"/>
  <c r="B2518" i="63"/>
  <c r="C2518" i="63"/>
  <c r="D2518" i="63"/>
  <c r="E2518" i="63"/>
  <c r="B2519" i="63"/>
  <c r="C2519" i="63"/>
  <c r="D2519" i="63"/>
  <c r="E2519" i="63"/>
  <c r="B2520" i="63"/>
  <c r="C2520" i="63"/>
  <c r="D2520" i="63"/>
  <c r="E2520" i="63"/>
  <c r="B2521" i="63"/>
  <c r="C2521" i="63"/>
  <c r="D2521" i="63"/>
  <c r="E2521" i="63"/>
  <c r="B2522" i="63"/>
  <c r="C2522" i="63"/>
  <c r="D2522" i="63"/>
  <c r="E2522" i="63"/>
  <c r="B2523" i="63"/>
  <c r="C2523" i="63"/>
  <c r="D2523" i="63"/>
  <c r="E2523" i="63"/>
  <c r="B2524" i="63"/>
  <c r="C2524" i="63"/>
  <c r="D2524" i="63"/>
  <c r="E2524" i="63"/>
  <c r="B2525" i="63"/>
  <c r="C2525" i="63"/>
  <c r="D2525" i="63"/>
  <c r="E2525" i="63"/>
  <c r="B2526" i="63"/>
  <c r="C2526" i="63"/>
  <c r="D2526" i="63"/>
  <c r="E2526" i="63"/>
  <c r="B2527" i="63"/>
  <c r="C2527" i="63"/>
  <c r="D2527" i="63"/>
  <c r="E2527" i="63"/>
  <c r="B2528" i="63"/>
  <c r="C2528" i="63"/>
  <c r="D2528" i="63"/>
  <c r="E2528" i="63"/>
  <c r="B2529" i="63"/>
  <c r="C2529" i="63"/>
  <c r="D2529" i="63"/>
  <c r="E2529" i="63"/>
  <c r="B2530" i="63"/>
  <c r="C2530" i="63"/>
  <c r="D2530" i="63"/>
  <c r="E2530" i="63"/>
  <c r="B2531" i="63"/>
  <c r="C2531" i="63"/>
  <c r="D2531" i="63"/>
  <c r="E2531" i="63"/>
  <c r="B2532" i="63"/>
  <c r="C2532" i="63"/>
  <c r="D2532" i="63"/>
  <c r="E2532" i="63"/>
  <c r="B2533" i="63"/>
  <c r="C2533" i="63"/>
  <c r="D2533" i="63"/>
  <c r="E2533" i="63"/>
  <c r="B2534" i="63"/>
  <c r="C2534" i="63"/>
  <c r="D2534" i="63"/>
  <c r="E2534" i="63"/>
  <c r="B2535" i="63"/>
  <c r="C2535" i="63"/>
  <c r="D2535" i="63"/>
  <c r="E2535" i="63"/>
  <c r="B2536" i="63"/>
  <c r="C2536" i="63"/>
  <c r="D2536" i="63"/>
  <c r="E2536" i="63"/>
  <c r="B2537" i="63"/>
  <c r="C2537" i="63"/>
  <c r="D2537" i="63"/>
  <c r="E2537" i="63"/>
  <c r="B2538" i="63"/>
  <c r="C2538" i="63"/>
  <c r="D2538" i="63"/>
  <c r="E2538" i="63"/>
  <c r="B2539" i="63"/>
  <c r="C2539" i="63"/>
  <c r="D2539" i="63"/>
  <c r="E2539" i="63"/>
  <c r="B2540" i="63"/>
  <c r="C2540" i="63"/>
  <c r="D2540" i="63"/>
  <c r="E2540" i="63"/>
  <c r="B2541" i="63"/>
  <c r="C2541" i="63"/>
  <c r="D2541" i="63"/>
  <c r="E2541" i="63"/>
  <c r="B2542" i="63"/>
  <c r="C2542" i="63"/>
  <c r="D2542" i="63"/>
  <c r="E2542" i="63"/>
  <c r="B2543" i="63"/>
  <c r="C2543" i="63"/>
  <c r="D2543" i="63"/>
  <c r="E2543" i="63"/>
  <c r="B2544" i="63"/>
  <c r="C2544" i="63"/>
  <c r="D2544" i="63"/>
  <c r="E2544" i="63"/>
  <c r="B2545" i="63"/>
  <c r="C2545" i="63"/>
  <c r="D2545" i="63"/>
  <c r="E2545" i="63"/>
  <c r="B2546" i="63"/>
  <c r="C2546" i="63"/>
  <c r="D2546" i="63"/>
  <c r="E2546" i="63"/>
  <c r="B2547" i="63"/>
  <c r="C2547" i="63"/>
  <c r="D2547" i="63"/>
  <c r="E2547" i="63"/>
  <c r="B2548" i="63"/>
  <c r="C2548" i="63"/>
  <c r="D2548" i="63"/>
  <c r="E2548" i="63"/>
  <c r="B2549" i="63"/>
  <c r="C2549" i="63"/>
  <c r="D2549" i="63"/>
  <c r="E2549" i="63"/>
  <c r="B2550" i="63"/>
  <c r="C2550" i="63"/>
  <c r="D2550" i="63"/>
  <c r="E2550" i="63"/>
  <c r="B2551" i="63"/>
  <c r="C2551" i="63"/>
  <c r="D2551" i="63"/>
  <c r="E2551" i="63"/>
  <c r="B2552" i="63"/>
  <c r="C2552" i="63"/>
  <c r="D2552" i="63"/>
  <c r="E2552" i="63"/>
  <c r="B2553" i="63"/>
  <c r="C2553" i="63"/>
  <c r="D2553" i="63"/>
  <c r="E2553" i="63"/>
  <c r="B2554" i="63"/>
  <c r="C2554" i="63"/>
  <c r="D2554" i="63"/>
  <c r="E2554" i="63"/>
  <c r="B2555" i="63"/>
  <c r="C2555" i="63"/>
  <c r="D2555" i="63"/>
  <c r="E2555" i="63"/>
  <c r="B2556" i="63"/>
  <c r="C2556" i="63"/>
  <c r="D2556" i="63"/>
  <c r="E2556" i="63"/>
  <c r="B2557" i="63"/>
  <c r="C2557" i="63"/>
  <c r="D2557" i="63"/>
  <c r="E2557" i="63"/>
  <c r="B2558" i="63"/>
  <c r="C2558" i="63"/>
  <c r="D2558" i="63"/>
  <c r="E2558" i="63"/>
  <c r="B2559" i="63"/>
  <c r="C2559" i="63"/>
  <c r="D2559" i="63"/>
  <c r="E2559" i="63"/>
  <c r="B2560" i="63"/>
  <c r="C2560" i="63"/>
  <c r="D2560" i="63"/>
  <c r="E2560" i="63"/>
  <c r="B2561" i="63"/>
  <c r="C2561" i="63"/>
  <c r="D2561" i="63"/>
  <c r="E2561" i="63"/>
  <c r="B2562" i="63"/>
  <c r="C2562" i="63"/>
  <c r="D2562" i="63"/>
  <c r="E2562" i="63"/>
  <c r="B2563" i="63"/>
  <c r="C2563" i="63"/>
  <c r="D2563" i="63"/>
  <c r="E2563" i="63"/>
  <c r="B2564" i="63"/>
  <c r="C2564" i="63"/>
  <c r="D2564" i="63"/>
  <c r="E2564" i="63"/>
  <c r="B2565" i="63"/>
  <c r="C2565" i="63"/>
  <c r="D2565" i="63"/>
  <c r="E2565" i="63"/>
  <c r="B2566" i="63"/>
  <c r="C2566" i="63"/>
  <c r="D2566" i="63"/>
  <c r="E2566" i="63"/>
  <c r="B2567" i="63"/>
  <c r="C2567" i="63"/>
  <c r="D2567" i="63"/>
  <c r="E2567" i="63"/>
  <c r="B2568" i="63"/>
  <c r="C2568" i="63"/>
  <c r="D2568" i="63"/>
  <c r="E2568" i="63"/>
  <c r="B2569" i="63"/>
  <c r="C2569" i="63"/>
  <c r="D2569" i="63"/>
  <c r="E2569" i="63"/>
  <c r="B2570" i="63"/>
  <c r="C2570" i="63"/>
  <c r="D2570" i="63"/>
  <c r="E2570" i="63"/>
  <c r="B2571" i="63"/>
  <c r="C2571" i="63"/>
  <c r="D2571" i="63"/>
  <c r="E2571" i="63"/>
  <c r="B2572" i="63"/>
  <c r="C2572" i="63"/>
  <c r="D2572" i="63"/>
  <c r="E2572" i="63"/>
  <c r="B2573" i="63"/>
  <c r="C2573" i="63"/>
  <c r="D2573" i="63"/>
  <c r="E2573" i="63"/>
  <c r="B2574" i="63"/>
  <c r="C2574" i="63"/>
  <c r="D2574" i="63"/>
  <c r="E2574" i="63"/>
  <c r="B2575" i="63"/>
  <c r="C2575" i="63"/>
  <c r="D2575" i="63"/>
  <c r="E2575" i="63"/>
  <c r="B2576" i="63"/>
  <c r="C2576" i="63"/>
  <c r="D2576" i="63"/>
  <c r="E2576" i="63"/>
  <c r="B2577" i="63"/>
  <c r="C2577" i="63"/>
  <c r="D2577" i="63"/>
  <c r="E2577" i="63"/>
  <c r="B2578" i="63"/>
  <c r="C2578" i="63"/>
  <c r="D2578" i="63"/>
  <c r="E2578" i="63"/>
  <c r="B2579" i="63"/>
  <c r="C2579" i="63"/>
  <c r="D2579" i="63"/>
  <c r="E2579" i="63"/>
  <c r="B2580" i="63"/>
  <c r="C2580" i="63"/>
  <c r="D2580" i="63"/>
  <c r="E2580" i="63"/>
  <c r="B2581" i="63"/>
  <c r="C2581" i="63"/>
  <c r="D2581" i="63"/>
  <c r="E2581" i="63"/>
  <c r="B2582" i="63"/>
  <c r="C2582" i="63"/>
  <c r="D2582" i="63"/>
  <c r="E2582" i="63"/>
  <c r="B2583" i="63"/>
  <c r="C2583" i="63"/>
  <c r="D2583" i="63"/>
  <c r="E2583" i="63"/>
  <c r="B2584" i="63"/>
  <c r="C2584" i="63"/>
  <c r="D2584" i="63"/>
  <c r="E2584" i="63"/>
  <c r="B2585" i="63"/>
  <c r="C2585" i="63"/>
  <c r="D2585" i="63"/>
  <c r="E2585" i="63"/>
  <c r="B2586" i="63"/>
  <c r="C2586" i="63"/>
  <c r="D2586" i="63"/>
  <c r="E2586" i="63"/>
  <c r="B2587" i="63"/>
  <c r="C2587" i="63"/>
  <c r="D2587" i="63"/>
  <c r="E2587" i="63"/>
  <c r="B2588" i="63"/>
  <c r="C2588" i="63"/>
  <c r="D2588" i="63"/>
  <c r="E2588" i="63"/>
  <c r="B2589" i="63"/>
  <c r="C2589" i="63"/>
  <c r="D2589" i="63"/>
  <c r="E2589" i="63"/>
  <c r="B2590" i="63"/>
  <c r="C2590" i="63"/>
  <c r="D2590" i="63"/>
  <c r="E2590" i="63"/>
  <c r="B2591" i="63"/>
  <c r="C2591" i="63"/>
  <c r="D2591" i="63"/>
  <c r="E2591" i="63"/>
  <c r="B2592" i="63"/>
  <c r="C2592" i="63"/>
  <c r="D2592" i="63"/>
  <c r="E2592" i="63"/>
  <c r="B2593" i="63"/>
  <c r="C2593" i="63"/>
  <c r="D2593" i="63"/>
  <c r="E2593" i="63"/>
  <c r="B2594" i="63"/>
  <c r="C2594" i="63"/>
  <c r="D2594" i="63"/>
  <c r="E2594" i="63"/>
  <c r="B2595" i="63"/>
  <c r="C2595" i="63"/>
  <c r="D2595" i="63"/>
  <c r="E2595" i="63"/>
  <c r="B2596" i="63"/>
  <c r="C2596" i="63"/>
  <c r="D2596" i="63"/>
  <c r="E2596" i="63"/>
  <c r="B2597" i="63"/>
  <c r="C2597" i="63"/>
  <c r="D2597" i="63"/>
  <c r="E2597" i="63"/>
  <c r="B2598" i="63"/>
  <c r="C2598" i="63"/>
  <c r="D2598" i="63"/>
  <c r="E2598" i="63"/>
  <c r="B2599" i="63"/>
  <c r="C2599" i="63"/>
  <c r="D2599" i="63"/>
  <c r="E2599" i="63"/>
  <c r="B2600" i="63"/>
  <c r="C2600" i="63"/>
  <c r="D2600" i="63"/>
  <c r="E2600" i="63"/>
  <c r="B2601" i="63"/>
  <c r="C2601" i="63"/>
  <c r="D2601" i="63"/>
  <c r="E2601" i="63"/>
  <c r="B2602" i="63"/>
  <c r="C2602" i="63"/>
  <c r="D2602" i="63"/>
  <c r="E2602" i="63"/>
  <c r="B2603" i="63"/>
  <c r="C2603" i="63"/>
  <c r="D2603" i="63"/>
  <c r="E2603" i="63"/>
  <c r="B2604" i="63"/>
  <c r="C2604" i="63"/>
  <c r="D2604" i="63"/>
  <c r="E2604" i="63"/>
  <c r="B2605" i="63"/>
  <c r="C2605" i="63"/>
  <c r="D2605" i="63"/>
  <c r="E2605" i="63"/>
  <c r="B2606" i="63"/>
  <c r="C2606" i="63"/>
  <c r="D2606" i="63"/>
  <c r="E2606" i="63"/>
  <c r="B2607" i="63"/>
  <c r="C2607" i="63"/>
  <c r="D2607" i="63"/>
  <c r="E2607" i="63"/>
  <c r="B2608" i="63"/>
  <c r="C2608" i="63"/>
  <c r="D2608" i="63"/>
  <c r="E2608" i="63"/>
  <c r="B2609" i="63"/>
  <c r="C2609" i="63"/>
  <c r="D2609" i="63"/>
  <c r="E2609" i="63"/>
  <c r="B2610" i="63"/>
  <c r="C2610" i="63"/>
  <c r="D2610" i="63"/>
  <c r="E2610" i="63"/>
  <c r="B2611" i="63"/>
  <c r="C2611" i="63"/>
  <c r="D2611" i="63"/>
  <c r="E2611" i="63"/>
  <c r="B2612" i="63"/>
  <c r="C2612" i="63"/>
  <c r="D2612" i="63"/>
  <c r="E2612" i="63"/>
  <c r="B2613" i="63"/>
  <c r="C2613" i="63"/>
  <c r="D2613" i="63"/>
  <c r="E2613" i="63"/>
  <c r="B2614" i="63"/>
  <c r="C2614" i="63"/>
  <c r="D2614" i="63"/>
  <c r="E2614" i="63"/>
  <c r="B2615" i="63"/>
  <c r="C2615" i="63"/>
  <c r="D2615" i="63"/>
  <c r="E2615" i="63"/>
  <c r="B2616" i="63"/>
  <c r="C2616" i="63"/>
  <c r="D2616" i="63"/>
  <c r="E2616" i="63"/>
  <c r="B2617" i="63"/>
  <c r="C2617" i="63"/>
  <c r="D2617" i="63"/>
  <c r="E2617" i="63"/>
  <c r="B2618" i="63"/>
  <c r="C2618" i="63"/>
  <c r="D2618" i="63"/>
  <c r="E2618" i="63"/>
  <c r="B2619" i="63"/>
  <c r="C2619" i="63"/>
  <c r="D2619" i="63"/>
  <c r="E2619" i="63"/>
  <c r="B2620" i="63"/>
  <c r="C2620" i="63"/>
  <c r="D2620" i="63"/>
  <c r="E2620" i="63"/>
  <c r="B2621" i="63"/>
  <c r="C2621" i="63"/>
  <c r="D2621" i="63"/>
  <c r="E2621" i="63"/>
  <c r="B2622" i="63"/>
  <c r="C2622" i="63"/>
  <c r="D2622" i="63"/>
  <c r="E2622" i="63"/>
  <c r="B2623" i="63"/>
  <c r="C2623" i="63"/>
  <c r="D2623" i="63"/>
  <c r="E2623" i="63"/>
  <c r="B2624" i="63"/>
  <c r="C2624" i="63"/>
  <c r="D2624" i="63"/>
  <c r="E2624" i="63"/>
  <c r="B2625" i="63"/>
  <c r="C2625" i="63"/>
  <c r="D2625" i="63"/>
  <c r="E2625" i="63"/>
  <c r="B2626" i="63"/>
  <c r="C2626" i="63"/>
  <c r="D2626" i="63"/>
  <c r="E2626" i="63"/>
  <c r="B2627" i="63"/>
  <c r="C2627" i="63"/>
  <c r="D2627" i="63"/>
  <c r="E2627" i="63"/>
  <c r="B2628" i="63"/>
  <c r="C2628" i="63"/>
  <c r="D2628" i="63"/>
  <c r="E2628" i="63"/>
  <c r="B2629" i="63"/>
  <c r="C2629" i="63"/>
  <c r="D2629" i="63"/>
  <c r="E2629" i="63"/>
  <c r="B2630" i="63"/>
  <c r="C2630" i="63"/>
  <c r="D2630" i="63"/>
  <c r="E2630" i="63"/>
  <c r="B2631" i="63"/>
  <c r="C2631" i="63"/>
  <c r="D2631" i="63"/>
  <c r="E2631" i="63"/>
  <c r="B2632" i="63"/>
  <c r="C2632" i="63"/>
  <c r="D2632" i="63"/>
  <c r="E2632" i="63"/>
  <c r="B2633" i="63"/>
  <c r="C2633" i="63"/>
  <c r="D2633" i="63"/>
  <c r="E2633" i="63"/>
  <c r="B2634" i="63"/>
  <c r="C2634" i="63"/>
  <c r="D2634" i="63"/>
  <c r="E2634" i="63"/>
  <c r="B2635" i="63"/>
  <c r="C2635" i="63"/>
  <c r="D2635" i="63"/>
  <c r="E2635" i="63"/>
  <c r="B2636" i="63"/>
  <c r="C2636" i="63"/>
  <c r="D2636" i="63"/>
  <c r="E2636" i="63"/>
  <c r="B2637" i="63"/>
  <c r="C2637" i="63"/>
  <c r="D2637" i="63"/>
  <c r="E2637" i="63"/>
  <c r="B2638" i="63"/>
  <c r="C2638" i="63"/>
  <c r="D2638" i="63"/>
  <c r="E2638" i="63"/>
  <c r="B2639" i="63"/>
  <c r="C2639" i="63"/>
  <c r="D2639" i="63"/>
  <c r="E2639" i="63"/>
  <c r="B2640" i="63"/>
  <c r="C2640" i="63"/>
  <c r="D2640" i="63"/>
  <c r="E2640" i="63"/>
  <c r="B2641" i="63"/>
  <c r="C2641" i="63"/>
  <c r="D2641" i="63"/>
  <c r="E2641" i="63"/>
  <c r="B2642" i="63"/>
  <c r="C2642" i="63"/>
  <c r="D2642" i="63"/>
  <c r="E2642" i="63"/>
  <c r="B2643" i="63"/>
  <c r="C2643" i="63"/>
  <c r="D2643" i="63"/>
  <c r="E2643" i="63"/>
  <c r="B2644" i="63"/>
  <c r="C2644" i="63"/>
  <c r="D2644" i="63"/>
  <c r="E2644" i="63"/>
  <c r="B2645" i="63"/>
  <c r="C2645" i="63"/>
  <c r="D2645" i="63"/>
  <c r="E2645" i="63"/>
  <c r="B2646" i="63"/>
  <c r="C2646" i="63"/>
  <c r="D2646" i="63"/>
  <c r="E2646" i="63"/>
  <c r="B2647" i="63"/>
  <c r="C2647" i="63"/>
  <c r="D2647" i="63"/>
  <c r="E2647" i="63"/>
  <c r="B2648" i="63"/>
  <c r="C2648" i="63"/>
  <c r="D2648" i="63"/>
  <c r="E2648" i="63"/>
  <c r="B2649" i="63"/>
  <c r="C2649" i="63"/>
  <c r="D2649" i="63"/>
  <c r="E2649" i="63"/>
  <c r="B2650" i="63"/>
  <c r="C2650" i="63"/>
  <c r="D2650" i="63"/>
  <c r="E2650" i="63"/>
  <c r="B2651" i="63"/>
  <c r="C2651" i="63"/>
  <c r="D2651" i="63"/>
  <c r="E2651" i="63"/>
  <c r="B2652" i="63"/>
  <c r="C2652" i="63"/>
  <c r="D2652" i="63"/>
  <c r="E2652" i="63"/>
  <c r="B2653" i="63"/>
  <c r="C2653" i="63"/>
  <c r="D2653" i="63"/>
  <c r="E2653" i="63"/>
  <c r="B2654" i="63"/>
  <c r="C2654" i="63"/>
  <c r="D2654" i="63"/>
  <c r="E2654" i="63"/>
  <c r="B2655" i="63"/>
  <c r="C2655" i="63"/>
  <c r="D2655" i="63"/>
  <c r="E2655" i="63"/>
  <c r="B2656" i="63"/>
  <c r="C2656" i="63"/>
  <c r="D2656" i="63"/>
  <c r="E2656" i="63"/>
  <c r="B2657" i="63"/>
  <c r="C2657" i="63"/>
  <c r="D2657" i="63"/>
  <c r="E2657" i="63"/>
  <c r="B2658" i="63"/>
  <c r="C2658" i="63"/>
  <c r="D2658" i="63"/>
  <c r="E2658" i="63"/>
  <c r="B2659" i="63"/>
  <c r="C2659" i="63"/>
  <c r="D2659" i="63"/>
  <c r="E2659" i="63"/>
  <c r="B2660" i="63"/>
  <c r="C2660" i="63"/>
  <c r="D2660" i="63"/>
  <c r="E2660" i="63"/>
  <c r="B2661" i="63"/>
  <c r="C2661" i="63"/>
  <c r="D2661" i="63"/>
  <c r="E2661" i="63"/>
  <c r="B2662" i="63"/>
  <c r="C2662" i="63"/>
  <c r="D2662" i="63"/>
  <c r="E2662" i="63"/>
  <c r="B2663" i="63"/>
  <c r="C2663" i="63"/>
  <c r="D2663" i="63"/>
  <c r="E2663" i="63"/>
  <c r="B2664" i="63"/>
  <c r="C2664" i="63"/>
  <c r="D2664" i="63"/>
  <c r="E2664" i="63"/>
  <c r="B2665" i="63"/>
  <c r="C2665" i="63"/>
  <c r="D2665" i="63"/>
  <c r="E2665" i="63"/>
  <c r="B2666" i="63"/>
  <c r="C2666" i="63"/>
  <c r="D2666" i="63"/>
  <c r="E2666" i="63"/>
  <c r="B2667" i="63"/>
  <c r="C2667" i="63"/>
  <c r="D2667" i="63"/>
  <c r="E2667" i="63"/>
  <c r="B2668" i="63"/>
  <c r="C2668" i="63"/>
  <c r="D2668" i="63"/>
  <c r="E2668" i="63"/>
  <c r="B2669" i="63"/>
  <c r="C2669" i="63"/>
  <c r="D2669" i="63"/>
  <c r="E2669" i="63"/>
  <c r="B2670" i="63"/>
  <c r="C2670" i="63"/>
  <c r="D2670" i="63"/>
  <c r="E2670" i="63"/>
  <c r="B2671" i="63"/>
  <c r="C2671" i="63"/>
  <c r="D2671" i="63"/>
  <c r="E2671" i="63"/>
  <c r="B2672" i="63"/>
  <c r="C2672" i="63"/>
  <c r="D2672" i="63"/>
  <c r="E2672" i="63"/>
  <c r="B2673" i="63"/>
  <c r="C2673" i="63"/>
  <c r="D2673" i="63"/>
  <c r="E2673" i="63"/>
  <c r="B2674" i="63"/>
  <c r="C2674" i="63"/>
  <c r="D2674" i="63"/>
  <c r="E2674" i="63"/>
  <c r="B2675" i="63"/>
  <c r="C2675" i="63"/>
  <c r="D2675" i="63"/>
  <c r="E2675" i="63"/>
  <c r="B2676" i="63"/>
  <c r="C2676" i="63"/>
  <c r="D2676" i="63"/>
  <c r="E2676" i="63"/>
  <c r="B2677" i="63"/>
  <c r="C2677" i="63"/>
  <c r="D2677" i="63"/>
  <c r="E2677" i="63"/>
  <c r="B2678" i="63"/>
  <c r="C2678" i="63"/>
  <c r="D2678" i="63"/>
  <c r="E2678" i="63"/>
  <c r="B2679" i="63"/>
  <c r="C2679" i="63"/>
  <c r="D2679" i="63"/>
  <c r="E2679" i="63"/>
  <c r="B2680" i="63"/>
  <c r="C2680" i="63"/>
  <c r="D2680" i="63"/>
  <c r="E2680" i="63"/>
  <c r="B2681" i="63"/>
  <c r="C2681" i="63"/>
  <c r="D2681" i="63"/>
  <c r="E2681" i="63"/>
  <c r="B2682" i="63"/>
  <c r="C2682" i="63"/>
  <c r="D2682" i="63"/>
  <c r="E2682" i="63"/>
  <c r="B2683" i="63"/>
  <c r="C2683" i="63"/>
  <c r="D2683" i="63"/>
  <c r="E2683" i="63"/>
  <c r="B2684" i="63"/>
  <c r="C2684" i="63"/>
  <c r="D2684" i="63"/>
  <c r="E2684" i="63"/>
  <c r="B2685" i="63"/>
  <c r="C2685" i="63"/>
  <c r="D2685" i="63"/>
  <c r="E2685" i="63"/>
  <c r="B2686" i="63"/>
  <c r="C2686" i="63"/>
  <c r="D2686" i="63"/>
  <c r="E2686" i="63"/>
  <c r="B2687" i="63"/>
  <c r="C2687" i="63"/>
  <c r="D2687" i="63"/>
  <c r="E2687" i="63"/>
  <c r="B2688" i="63"/>
  <c r="C2688" i="63"/>
  <c r="D2688" i="63"/>
  <c r="E2688" i="63"/>
  <c r="B2689" i="63"/>
  <c r="C2689" i="63"/>
  <c r="D2689" i="63"/>
  <c r="E2689" i="63"/>
  <c r="B2690" i="63"/>
  <c r="C2690" i="63"/>
  <c r="D2690" i="63"/>
  <c r="E2690" i="63"/>
  <c r="B2691" i="63"/>
  <c r="C2691" i="63"/>
  <c r="D2691" i="63"/>
  <c r="E2691" i="63"/>
  <c r="B2692" i="63"/>
  <c r="C2692" i="63"/>
  <c r="D2692" i="63"/>
  <c r="E2692" i="63"/>
  <c r="B2693" i="63"/>
  <c r="C2693" i="63"/>
  <c r="D2693" i="63"/>
  <c r="E2693" i="63"/>
  <c r="B2694" i="63"/>
  <c r="C2694" i="63"/>
  <c r="D2694" i="63"/>
  <c r="E2694" i="63"/>
  <c r="B2695" i="63"/>
  <c r="C2695" i="63"/>
  <c r="D2695" i="63"/>
  <c r="E2695" i="63"/>
  <c r="B2696" i="63"/>
  <c r="C2696" i="63"/>
  <c r="D2696" i="63"/>
  <c r="E2696" i="63"/>
  <c r="B2697" i="63"/>
  <c r="C2697" i="63"/>
  <c r="D2697" i="63"/>
  <c r="E2697" i="63"/>
  <c r="B2698" i="63"/>
  <c r="C2698" i="63"/>
  <c r="D2698" i="63"/>
  <c r="E2698" i="63"/>
  <c r="B2699" i="63"/>
  <c r="C2699" i="63"/>
  <c r="D2699" i="63"/>
  <c r="E2699" i="63"/>
  <c r="B2700" i="63"/>
  <c r="C2700" i="63"/>
  <c r="D2700" i="63"/>
  <c r="E2700" i="63"/>
  <c r="B2701" i="63"/>
  <c r="C2701" i="63"/>
  <c r="D2701" i="63"/>
  <c r="E2701" i="63"/>
  <c r="B2702" i="63"/>
  <c r="C2702" i="63"/>
  <c r="D2702" i="63"/>
  <c r="E2702" i="63"/>
  <c r="B2703" i="63"/>
  <c r="C2703" i="63"/>
  <c r="D2703" i="63"/>
  <c r="E2703" i="63"/>
  <c r="B2704" i="63"/>
  <c r="C2704" i="63"/>
  <c r="D2704" i="63"/>
  <c r="E2704" i="63"/>
  <c r="B2705" i="63"/>
  <c r="C2705" i="63"/>
  <c r="D2705" i="63"/>
  <c r="E2705" i="63"/>
  <c r="B2706" i="63"/>
  <c r="C2706" i="63"/>
  <c r="D2706" i="63"/>
  <c r="E2706" i="63"/>
  <c r="B2707" i="63"/>
  <c r="C2707" i="63"/>
  <c r="D2707" i="63"/>
  <c r="E2707" i="63"/>
  <c r="B2708" i="63"/>
  <c r="C2708" i="63"/>
  <c r="D2708" i="63"/>
  <c r="E2708" i="63"/>
  <c r="B2709" i="63"/>
  <c r="C2709" i="63"/>
  <c r="D2709" i="63"/>
  <c r="E2709" i="63"/>
  <c r="B2710" i="63"/>
  <c r="C2710" i="63"/>
  <c r="D2710" i="63"/>
  <c r="E2710" i="63"/>
  <c r="B2711" i="63"/>
  <c r="C2711" i="63"/>
  <c r="D2711" i="63"/>
  <c r="E2711" i="63"/>
  <c r="B2712" i="63"/>
  <c r="C2712" i="63"/>
  <c r="D2712" i="63"/>
  <c r="E2712" i="63"/>
  <c r="B2713" i="63"/>
  <c r="C2713" i="63"/>
  <c r="D2713" i="63"/>
  <c r="E2713" i="63"/>
  <c r="B2714" i="63"/>
  <c r="C2714" i="63"/>
  <c r="D2714" i="63"/>
  <c r="E2714" i="63"/>
  <c r="B2715" i="63"/>
  <c r="C2715" i="63"/>
  <c r="D2715" i="63"/>
  <c r="E2715" i="63"/>
  <c r="B2716" i="63"/>
  <c r="C2716" i="63"/>
  <c r="D2716" i="63"/>
  <c r="E2716" i="63"/>
  <c r="B2717" i="63"/>
  <c r="C2717" i="63"/>
  <c r="D2717" i="63"/>
  <c r="E2717" i="63"/>
  <c r="B2718" i="63"/>
  <c r="C2718" i="63"/>
  <c r="D2718" i="63"/>
  <c r="E2718" i="63"/>
  <c r="B2719" i="63"/>
  <c r="C2719" i="63"/>
  <c r="D2719" i="63"/>
  <c r="E2719" i="63"/>
  <c r="B2720" i="63"/>
  <c r="C2720" i="63"/>
  <c r="D2720" i="63"/>
  <c r="E2720" i="63"/>
  <c r="B2721" i="63"/>
  <c r="C2721" i="63"/>
  <c r="D2721" i="63"/>
  <c r="E2721" i="63"/>
  <c r="B2722" i="63"/>
  <c r="C2722" i="63"/>
  <c r="D2722" i="63"/>
  <c r="E2722" i="63"/>
  <c r="B2723" i="63"/>
  <c r="C2723" i="63"/>
  <c r="D2723" i="63"/>
  <c r="E2723" i="63"/>
  <c r="B2724" i="63"/>
  <c r="C2724" i="63"/>
  <c r="D2724" i="63"/>
  <c r="E2724" i="63"/>
  <c r="B2725" i="63"/>
  <c r="C2725" i="63"/>
  <c r="D2725" i="63"/>
  <c r="E2725" i="63"/>
  <c r="B2726" i="63"/>
  <c r="C2726" i="63"/>
  <c r="D2726" i="63"/>
  <c r="E2726" i="63"/>
  <c r="B2727" i="63"/>
  <c r="C2727" i="63"/>
  <c r="D2727" i="63"/>
  <c r="E2727" i="63"/>
  <c r="B2728" i="63"/>
  <c r="C2728" i="63"/>
  <c r="D2728" i="63"/>
  <c r="E2728" i="63"/>
  <c r="B2729" i="63"/>
  <c r="C2729" i="63"/>
  <c r="D2729" i="63"/>
  <c r="E2729" i="63"/>
  <c r="B2730" i="63"/>
  <c r="C2730" i="63"/>
  <c r="D2730" i="63"/>
  <c r="E2730" i="63"/>
  <c r="B2731" i="63"/>
  <c r="C2731" i="63"/>
  <c r="D2731" i="63"/>
  <c r="E2731" i="63"/>
  <c r="B2732" i="63"/>
  <c r="C2732" i="63"/>
  <c r="D2732" i="63"/>
  <c r="E2732" i="63"/>
  <c r="B2733" i="63"/>
  <c r="C2733" i="63"/>
  <c r="D2733" i="63"/>
  <c r="E2733" i="63"/>
  <c r="B2734" i="63"/>
  <c r="C2734" i="63"/>
  <c r="D2734" i="63"/>
  <c r="E2734" i="63"/>
  <c r="B2735" i="63"/>
  <c r="C2735" i="63"/>
  <c r="D2735" i="63"/>
  <c r="E2735" i="63"/>
  <c r="B2736" i="63"/>
  <c r="C2736" i="63"/>
  <c r="D2736" i="63"/>
  <c r="E2736" i="63"/>
  <c r="B2737" i="63"/>
  <c r="C2737" i="63"/>
  <c r="D2737" i="63"/>
  <c r="E2737" i="63"/>
  <c r="B2738" i="63"/>
  <c r="C2738" i="63"/>
  <c r="D2738" i="63"/>
  <c r="E2738" i="63"/>
  <c r="B2739" i="63"/>
  <c r="C2739" i="63"/>
  <c r="D2739" i="63"/>
  <c r="E2739" i="63"/>
  <c r="B2740" i="63"/>
  <c r="C2740" i="63"/>
  <c r="D2740" i="63"/>
  <c r="E2740" i="63"/>
  <c r="B2741" i="63"/>
  <c r="C2741" i="63"/>
  <c r="D2741" i="63"/>
  <c r="E2741" i="63"/>
  <c r="B2742" i="63"/>
  <c r="C2742" i="63"/>
  <c r="D2742" i="63"/>
  <c r="E2742" i="63"/>
  <c r="B2743" i="63"/>
  <c r="C2743" i="63"/>
  <c r="D2743" i="63"/>
  <c r="E2743" i="63"/>
  <c r="B2744" i="63"/>
  <c r="C2744" i="63"/>
  <c r="D2744" i="63"/>
  <c r="E2744" i="63"/>
  <c r="B2745" i="63"/>
  <c r="C2745" i="63"/>
  <c r="D2745" i="63"/>
  <c r="E2745" i="63"/>
  <c r="B2746" i="63"/>
  <c r="C2746" i="63"/>
  <c r="D2746" i="63"/>
  <c r="E2746" i="63"/>
  <c r="B2747" i="63"/>
  <c r="C2747" i="63"/>
  <c r="D2747" i="63"/>
  <c r="E2747" i="63"/>
  <c r="B2748" i="63"/>
  <c r="C2748" i="63"/>
  <c r="D2748" i="63"/>
  <c r="E2748" i="63"/>
  <c r="B2749" i="63"/>
  <c r="C2749" i="63"/>
  <c r="D2749" i="63"/>
  <c r="E2749" i="63"/>
  <c r="B2750" i="63"/>
  <c r="C2750" i="63"/>
  <c r="D2750" i="63"/>
  <c r="E2750" i="63"/>
  <c r="B2751" i="63"/>
  <c r="C2751" i="63"/>
  <c r="D2751" i="63"/>
  <c r="E2751" i="63"/>
  <c r="B2752" i="63"/>
  <c r="C2752" i="63"/>
  <c r="D2752" i="63"/>
  <c r="E2752" i="63"/>
  <c r="B2753" i="63"/>
  <c r="C2753" i="63"/>
  <c r="D2753" i="63"/>
  <c r="E2753" i="63"/>
  <c r="B2754" i="63"/>
  <c r="C2754" i="63"/>
  <c r="D2754" i="63"/>
  <c r="E2754" i="63"/>
  <c r="B2755" i="63"/>
  <c r="C2755" i="63"/>
  <c r="D2755" i="63"/>
  <c r="E2755" i="63"/>
  <c r="B2756" i="63"/>
  <c r="C2756" i="63"/>
  <c r="D2756" i="63"/>
  <c r="E2756" i="63"/>
  <c r="B2757" i="63"/>
  <c r="C2757" i="63"/>
  <c r="D2757" i="63"/>
  <c r="E2757" i="63"/>
  <c r="B2758" i="63"/>
  <c r="C2758" i="63"/>
  <c r="D2758" i="63"/>
  <c r="E2758" i="63"/>
  <c r="B2759" i="63"/>
  <c r="C2759" i="63"/>
  <c r="D2759" i="63"/>
  <c r="E2759" i="63"/>
  <c r="B2760" i="63"/>
  <c r="C2760" i="63"/>
  <c r="D2760" i="63"/>
  <c r="E2760" i="63"/>
  <c r="B2761" i="63"/>
  <c r="C2761" i="63"/>
  <c r="D2761" i="63"/>
  <c r="E2761" i="63"/>
  <c r="B2762" i="63"/>
  <c r="C2762" i="63"/>
  <c r="D2762" i="63"/>
  <c r="E2762" i="63"/>
  <c r="B2763" i="63"/>
  <c r="C2763" i="63"/>
  <c r="D2763" i="63"/>
  <c r="E2763" i="63"/>
  <c r="B2764" i="63"/>
  <c r="C2764" i="63"/>
  <c r="D2764" i="63"/>
  <c r="E2764" i="63"/>
  <c r="B2765" i="63"/>
  <c r="C2765" i="63"/>
  <c r="D2765" i="63"/>
  <c r="E2765" i="63"/>
  <c r="B2766" i="63"/>
  <c r="C2766" i="63"/>
  <c r="D2766" i="63"/>
  <c r="E2766" i="63"/>
  <c r="B2767" i="63"/>
  <c r="C2767" i="63"/>
  <c r="D2767" i="63"/>
  <c r="E2767" i="63"/>
  <c r="B2768" i="63"/>
  <c r="C2768" i="63"/>
  <c r="D2768" i="63"/>
  <c r="E2768" i="63"/>
  <c r="B2769" i="63"/>
  <c r="C2769" i="63"/>
  <c r="D2769" i="63"/>
  <c r="E2769" i="63"/>
  <c r="B2770" i="63"/>
  <c r="C2770" i="63"/>
  <c r="D2770" i="63"/>
  <c r="E2770" i="63"/>
  <c r="B2771" i="63"/>
  <c r="C2771" i="63"/>
  <c r="D2771" i="63"/>
  <c r="E2771" i="63"/>
  <c r="B2772" i="63"/>
  <c r="C2772" i="63"/>
  <c r="D2772" i="63"/>
  <c r="E2772" i="63"/>
  <c r="B2773" i="63"/>
  <c r="C2773" i="63"/>
  <c r="D2773" i="63"/>
  <c r="E2773" i="63"/>
  <c r="B2774" i="63"/>
  <c r="C2774" i="63"/>
  <c r="D2774" i="63"/>
  <c r="E2774" i="63"/>
  <c r="B2775" i="63"/>
  <c r="C2775" i="63"/>
  <c r="D2775" i="63"/>
  <c r="E2775" i="63"/>
  <c r="B2776" i="63"/>
  <c r="C2776" i="63"/>
  <c r="D2776" i="63"/>
  <c r="E2776" i="63"/>
  <c r="B2777" i="63"/>
  <c r="C2777" i="63"/>
  <c r="D2777" i="63"/>
  <c r="E2777" i="63"/>
  <c r="B2778" i="63"/>
  <c r="C2778" i="63"/>
  <c r="D2778" i="63"/>
  <c r="E2778" i="63"/>
  <c r="B2779" i="63"/>
  <c r="C2779" i="63"/>
  <c r="D2779" i="63"/>
  <c r="E2779" i="63"/>
  <c r="B2780" i="63"/>
  <c r="C2780" i="63"/>
  <c r="D2780" i="63"/>
  <c r="E2780" i="63"/>
  <c r="B2781" i="63"/>
  <c r="C2781" i="63"/>
  <c r="D2781" i="63"/>
  <c r="E2781" i="63"/>
  <c r="B2782" i="63"/>
  <c r="C2782" i="63"/>
  <c r="D2782" i="63"/>
  <c r="E2782" i="63"/>
  <c r="B2783" i="63"/>
  <c r="C2783" i="63"/>
  <c r="D2783" i="63"/>
  <c r="E2783" i="63"/>
  <c r="B2784" i="63"/>
  <c r="C2784" i="63"/>
  <c r="D2784" i="63"/>
  <c r="E2784" i="63"/>
  <c r="B2785" i="63"/>
  <c r="C2785" i="63"/>
  <c r="D2785" i="63"/>
  <c r="E2785" i="63"/>
  <c r="B2786" i="63"/>
  <c r="C2786" i="63"/>
  <c r="D2786" i="63"/>
  <c r="E2786" i="63"/>
  <c r="B2787" i="63"/>
  <c r="C2787" i="63"/>
  <c r="D2787" i="63"/>
  <c r="E2787" i="63"/>
  <c r="B2788" i="63"/>
  <c r="C2788" i="63"/>
  <c r="D2788" i="63"/>
  <c r="E2788" i="63"/>
  <c r="B2789" i="63"/>
  <c r="C2789" i="63"/>
  <c r="D2789" i="63"/>
  <c r="E2789" i="63"/>
  <c r="B2790" i="63"/>
  <c r="C2790" i="63"/>
  <c r="D2790" i="63"/>
  <c r="E2790" i="63"/>
  <c r="B2791" i="63"/>
  <c r="C2791" i="63"/>
  <c r="D2791" i="63"/>
  <c r="E2791" i="63"/>
  <c r="B2792" i="63"/>
  <c r="C2792" i="63"/>
  <c r="D2792" i="63"/>
  <c r="E2792" i="63"/>
  <c r="B2793" i="63"/>
  <c r="C2793" i="63"/>
  <c r="D2793" i="63"/>
  <c r="E2793" i="63"/>
  <c r="B2794" i="63"/>
  <c r="C2794" i="63"/>
  <c r="D2794" i="63"/>
  <c r="E2794" i="63"/>
  <c r="B2795" i="63"/>
  <c r="C2795" i="63"/>
  <c r="D2795" i="63"/>
  <c r="E2795" i="63"/>
  <c r="B2796" i="63"/>
  <c r="C2796" i="63"/>
  <c r="D2796" i="63"/>
  <c r="E2796" i="63"/>
  <c r="B2797" i="63"/>
  <c r="C2797" i="63"/>
  <c r="D2797" i="63"/>
  <c r="E2797" i="63"/>
  <c r="B2798" i="63"/>
  <c r="C2798" i="63"/>
  <c r="D2798" i="63"/>
  <c r="E2798" i="63"/>
  <c r="B2799" i="63"/>
  <c r="C2799" i="63"/>
  <c r="D2799" i="63"/>
  <c r="E2799" i="63"/>
  <c r="B2800" i="63"/>
  <c r="C2800" i="63"/>
  <c r="D2800" i="63"/>
  <c r="E2800" i="63"/>
  <c r="B2801" i="63"/>
  <c r="C2801" i="63"/>
  <c r="D2801" i="63"/>
  <c r="E2801" i="63"/>
  <c r="B2802" i="63"/>
  <c r="C2802" i="63"/>
  <c r="D2802" i="63"/>
  <c r="E2802" i="63"/>
  <c r="B2803" i="63"/>
  <c r="C2803" i="63"/>
  <c r="D2803" i="63"/>
  <c r="E2803" i="63"/>
  <c r="B2804" i="63"/>
  <c r="C2804" i="63"/>
  <c r="D2804" i="63"/>
  <c r="E2804" i="63"/>
  <c r="B2805" i="63"/>
  <c r="C2805" i="63"/>
  <c r="D2805" i="63"/>
  <c r="E2805" i="63"/>
  <c r="B2806" i="63"/>
  <c r="C2806" i="63"/>
  <c r="D2806" i="63"/>
  <c r="E2806" i="63"/>
  <c r="B2807" i="63"/>
  <c r="C2807" i="63"/>
  <c r="D2807" i="63"/>
  <c r="E2807" i="63"/>
  <c r="B2808" i="63"/>
  <c r="C2808" i="63"/>
  <c r="D2808" i="63"/>
  <c r="E2808" i="63"/>
  <c r="B2809" i="63"/>
  <c r="C2809" i="63"/>
  <c r="D2809" i="63"/>
  <c r="E2809" i="63"/>
  <c r="B2810" i="63"/>
  <c r="C2810" i="63"/>
  <c r="D2810" i="63"/>
  <c r="E2810" i="63"/>
  <c r="B2811" i="63"/>
  <c r="C2811" i="63"/>
  <c r="D2811" i="63"/>
  <c r="E2811" i="63"/>
  <c r="B2812" i="63"/>
  <c r="C2812" i="63"/>
  <c r="D2812" i="63"/>
  <c r="E2812" i="63"/>
  <c r="B2813" i="63"/>
  <c r="C2813" i="63"/>
  <c r="D2813" i="63"/>
  <c r="E2813" i="63"/>
  <c r="B2814" i="63"/>
  <c r="C2814" i="63"/>
  <c r="D2814" i="63"/>
  <c r="E2814" i="63"/>
  <c r="B2815" i="63"/>
  <c r="C2815" i="63"/>
  <c r="D2815" i="63"/>
  <c r="E2815" i="63"/>
  <c r="B2816" i="63"/>
  <c r="C2816" i="63"/>
  <c r="D2816" i="63"/>
  <c r="E2816" i="63"/>
  <c r="B2817" i="63"/>
  <c r="C2817" i="63"/>
  <c r="D2817" i="63"/>
  <c r="E2817" i="63"/>
  <c r="B2818" i="63"/>
  <c r="C2818" i="63"/>
  <c r="D2818" i="63"/>
  <c r="E2818" i="63"/>
  <c r="B2819" i="63"/>
  <c r="C2819" i="63"/>
  <c r="D2819" i="63"/>
  <c r="E2819" i="63"/>
  <c r="B2820" i="63"/>
  <c r="C2820" i="63"/>
  <c r="D2820" i="63"/>
  <c r="E2820" i="63"/>
  <c r="B2821" i="63"/>
  <c r="C2821" i="63"/>
  <c r="D2821" i="63"/>
  <c r="E2821" i="63"/>
  <c r="B2822" i="63"/>
  <c r="C2822" i="63"/>
  <c r="D2822" i="63"/>
  <c r="E2822" i="63"/>
  <c r="B2823" i="63"/>
  <c r="C2823" i="63"/>
  <c r="D2823" i="63"/>
  <c r="E2823" i="63"/>
  <c r="B2824" i="63"/>
  <c r="C2824" i="63"/>
  <c r="D2824" i="63"/>
  <c r="E2824" i="63"/>
  <c r="B2825" i="63"/>
  <c r="C2825" i="63"/>
  <c r="D2825" i="63"/>
  <c r="E2825" i="63"/>
  <c r="B2826" i="63"/>
  <c r="C2826" i="63"/>
  <c r="D2826" i="63"/>
  <c r="E2826" i="63"/>
  <c r="B2827" i="63"/>
  <c r="C2827" i="63"/>
  <c r="D2827" i="63"/>
  <c r="E2827" i="63"/>
  <c r="B2828" i="63"/>
  <c r="C2828" i="63"/>
  <c r="D2828" i="63"/>
  <c r="E2828" i="63"/>
  <c r="B2829" i="63"/>
  <c r="C2829" i="63"/>
  <c r="D2829" i="63"/>
  <c r="E2829" i="63"/>
  <c r="B2830" i="63"/>
  <c r="C2830" i="63"/>
  <c r="D2830" i="63"/>
  <c r="E2830" i="63"/>
  <c r="B2831" i="63"/>
  <c r="C2831" i="63"/>
  <c r="D2831" i="63"/>
  <c r="E2831" i="63"/>
  <c r="B2832" i="63"/>
  <c r="C2832" i="63"/>
  <c r="D2832" i="63"/>
  <c r="E2832" i="63"/>
  <c r="B2833" i="63"/>
  <c r="C2833" i="63"/>
  <c r="D2833" i="63"/>
  <c r="E2833" i="63"/>
  <c r="B2834" i="63"/>
  <c r="C2834" i="63"/>
  <c r="D2834" i="63"/>
  <c r="E2834" i="63"/>
  <c r="B2835" i="63"/>
  <c r="C2835" i="63"/>
  <c r="D2835" i="63"/>
  <c r="E2835" i="63"/>
  <c r="B2836" i="63"/>
  <c r="C2836" i="63"/>
  <c r="D2836" i="63"/>
  <c r="E2836" i="63"/>
  <c r="B2837" i="63"/>
  <c r="C2837" i="63"/>
  <c r="D2837" i="63"/>
  <c r="E2837" i="63"/>
  <c r="B2838" i="63"/>
  <c r="C2838" i="63"/>
  <c r="D2838" i="63"/>
  <c r="E2838" i="63"/>
  <c r="B2839" i="63"/>
  <c r="C2839" i="63"/>
  <c r="D2839" i="63"/>
  <c r="E2839" i="63"/>
  <c r="B2840" i="63"/>
  <c r="C2840" i="63"/>
  <c r="D2840" i="63"/>
  <c r="E2840" i="63"/>
  <c r="B2841" i="63"/>
  <c r="C2841" i="63"/>
  <c r="D2841" i="63"/>
  <c r="E2841" i="63"/>
  <c r="B2842" i="63"/>
  <c r="C2842" i="63"/>
  <c r="D2842" i="63"/>
  <c r="E2842" i="63"/>
  <c r="B2843" i="63"/>
  <c r="C2843" i="63"/>
  <c r="D2843" i="63"/>
  <c r="E2843" i="63"/>
  <c r="B2844" i="63"/>
  <c r="C2844" i="63"/>
  <c r="D2844" i="63"/>
  <c r="E2844" i="63"/>
  <c r="B2845" i="63"/>
  <c r="C2845" i="63"/>
  <c r="D2845" i="63"/>
  <c r="E2845" i="63"/>
  <c r="B2846" i="63"/>
  <c r="C2846" i="63"/>
  <c r="D2846" i="63"/>
  <c r="E2846" i="63"/>
  <c r="B2847" i="63"/>
  <c r="C2847" i="63"/>
  <c r="D2847" i="63"/>
  <c r="E2847" i="63"/>
  <c r="B2848" i="63"/>
  <c r="C2848" i="63"/>
  <c r="D2848" i="63"/>
  <c r="E2848" i="63"/>
  <c r="B2849" i="63"/>
  <c r="C2849" i="63"/>
  <c r="D2849" i="63"/>
  <c r="E2849" i="63"/>
  <c r="B2850" i="63"/>
  <c r="C2850" i="63"/>
  <c r="D2850" i="63"/>
  <c r="E2850" i="63"/>
  <c r="B2851" i="63"/>
  <c r="C2851" i="63"/>
  <c r="D2851" i="63"/>
  <c r="E2851" i="63"/>
  <c r="B2852" i="63"/>
  <c r="C2852" i="63"/>
  <c r="D2852" i="63"/>
  <c r="E2852" i="63"/>
  <c r="B2853" i="63"/>
  <c r="C2853" i="63"/>
  <c r="D2853" i="63"/>
  <c r="E2853" i="63"/>
  <c r="B2854" i="63"/>
  <c r="C2854" i="63"/>
  <c r="D2854" i="63"/>
  <c r="E2854" i="63"/>
  <c r="B2855" i="63"/>
  <c r="C2855" i="63"/>
  <c r="D2855" i="63"/>
  <c r="E2855" i="63"/>
  <c r="B2856" i="63"/>
  <c r="C2856" i="63"/>
  <c r="D2856" i="63"/>
  <c r="E2856" i="63"/>
  <c r="B2857" i="63"/>
  <c r="C2857" i="63"/>
  <c r="D2857" i="63"/>
  <c r="E2857" i="63"/>
  <c r="B2858" i="63"/>
  <c r="C2858" i="63"/>
  <c r="D2858" i="63"/>
  <c r="E2858" i="63"/>
  <c r="B2859" i="63"/>
  <c r="C2859" i="63"/>
  <c r="D2859" i="63"/>
  <c r="E2859" i="63"/>
  <c r="B2860" i="63"/>
  <c r="C2860" i="63"/>
  <c r="D2860" i="63"/>
  <c r="E2860" i="63"/>
  <c r="B2861" i="63"/>
  <c r="C2861" i="63"/>
  <c r="D2861" i="63"/>
  <c r="E2861" i="63"/>
  <c r="B2862" i="63"/>
  <c r="C2862" i="63"/>
  <c r="D2862" i="63"/>
  <c r="E2862" i="63"/>
  <c r="B2863" i="63"/>
  <c r="C2863" i="63"/>
  <c r="D2863" i="63"/>
  <c r="E2863" i="63"/>
  <c r="B2864" i="63"/>
  <c r="C2864" i="63"/>
  <c r="D2864" i="63"/>
  <c r="E2864" i="63"/>
  <c r="B2865" i="63"/>
  <c r="C2865" i="63"/>
  <c r="D2865" i="63"/>
  <c r="E2865" i="63"/>
  <c r="B2866" i="63"/>
  <c r="C2866" i="63"/>
  <c r="D2866" i="63"/>
  <c r="E2866" i="63"/>
  <c r="B2867" i="63"/>
  <c r="C2867" i="63"/>
  <c r="D2867" i="63"/>
  <c r="E2867" i="63"/>
  <c r="B2868" i="63"/>
  <c r="C2868" i="63"/>
  <c r="D2868" i="63"/>
  <c r="E2868" i="63"/>
  <c r="B2869" i="63"/>
  <c r="C2869" i="63"/>
  <c r="D2869" i="63"/>
  <c r="E2869" i="63"/>
  <c r="B2870" i="63"/>
  <c r="C2870" i="63"/>
  <c r="D2870" i="63"/>
  <c r="E2870" i="63"/>
  <c r="B2871" i="63"/>
  <c r="C2871" i="63"/>
  <c r="D2871" i="63"/>
  <c r="E2871" i="63"/>
  <c r="B2872" i="63"/>
  <c r="C2872" i="63"/>
  <c r="D2872" i="63"/>
  <c r="E2872" i="63"/>
  <c r="B2873" i="63"/>
  <c r="C2873" i="63"/>
  <c r="D2873" i="63"/>
  <c r="E2873" i="63"/>
  <c r="B2874" i="63"/>
  <c r="C2874" i="63"/>
  <c r="D2874" i="63"/>
  <c r="E2874" i="63"/>
  <c r="B2875" i="63"/>
  <c r="C2875" i="63"/>
  <c r="D2875" i="63"/>
  <c r="E2875" i="63"/>
  <c r="B2876" i="63"/>
  <c r="C2876" i="63"/>
  <c r="D2876" i="63"/>
  <c r="E2876" i="63"/>
  <c r="B2877" i="63"/>
  <c r="C2877" i="63"/>
  <c r="D2877" i="63"/>
  <c r="E2877" i="63"/>
  <c r="B2878" i="63"/>
  <c r="C2878" i="63"/>
  <c r="D2878" i="63"/>
  <c r="E2878" i="63"/>
  <c r="B2879" i="63"/>
  <c r="C2879" i="63"/>
  <c r="D2879" i="63"/>
  <c r="E2879" i="63"/>
  <c r="B2880" i="63"/>
  <c r="C2880" i="63"/>
  <c r="D2880" i="63"/>
  <c r="E2880" i="63"/>
  <c r="B2881" i="63"/>
  <c r="C2881" i="63"/>
  <c r="D2881" i="63"/>
  <c r="E2881" i="63"/>
  <c r="B2882" i="63"/>
  <c r="C2882" i="63"/>
  <c r="D2882" i="63"/>
  <c r="E2882" i="63"/>
  <c r="B2883" i="63"/>
  <c r="C2883" i="63"/>
  <c r="D2883" i="63"/>
  <c r="E2883" i="63"/>
  <c r="B2884" i="63"/>
  <c r="C2884" i="63"/>
  <c r="D2884" i="63"/>
  <c r="E2884" i="63"/>
  <c r="B2885" i="63"/>
  <c r="C2885" i="63"/>
  <c r="D2885" i="63"/>
  <c r="E2885" i="63"/>
  <c r="B2886" i="63"/>
  <c r="C2886" i="63"/>
  <c r="D2886" i="63"/>
  <c r="E2886" i="63"/>
  <c r="B2887" i="63"/>
  <c r="C2887" i="63"/>
  <c r="D2887" i="63"/>
  <c r="E2887" i="63"/>
  <c r="B2888" i="63"/>
  <c r="C2888" i="63"/>
  <c r="D2888" i="63"/>
  <c r="E2888" i="63"/>
  <c r="B2889" i="63"/>
  <c r="C2889" i="63"/>
  <c r="D2889" i="63"/>
  <c r="E2889" i="63"/>
  <c r="B2890" i="63"/>
  <c r="C2890" i="63"/>
  <c r="D2890" i="63"/>
  <c r="E2890" i="63"/>
  <c r="B2891" i="63"/>
  <c r="C2891" i="63"/>
  <c r="D2891" i="63"/>
  <c r="E2891" i="63"/>
  <c r="B2892" i="63"/>
  <c r="C2892" i="63"/>
  <c r="D2892" i="63"/>
  <c r="E2892" i="63"/>
  <c r="B2893" i="63"/>
  <c r="C2893" i="63"/>
  <c r="D2893" i="63"/>
  <c r="E2893" i="63"/>
  <c r="B2894" i="63"/>
  <c r="C2894" i="63"/>
  <c r="D2894" i="63"/>
  <c r="E2894" i="63"/>
  <c r="B2895" i="63"/>
  <c r="C2895" i="63"/>
  <c r="D2895" i="63"/>
  <c r="E2895" i="63"/>
  <c r="B2896" i="63"/>
  <c r="C2896" i="63"/>
  <c r="D2896" i="63"/>
  <c r="E2896" i="63"/>
  <c r="B2897" i="63"/>
  <c r="C2897" i="63"/>
  <c r="D2897" i="63"/>
  <c r="E2897" i="63"/>
  <c r="B2898" i="63"/>
  <c r="C2898" i="63"/>
  <c r="D2898" i="63"/>
  <c r="E2898" i="63"/>
  <c r="B2899" i="63"/>
  <c r="C2899" i="63"/>
  <c r="D2899" i="63"/>
  <c r="E2899" i="63"/>
  <c r="B2900" i="63"/>
  <c r="C2900" i="63"/>
  <c r="D2900" i="63"/>
  <c r="E2900" i="63"/>
  <c r="B2901" i="63"/>
  <c r="C2901" i="63"/>
  <c r="D2901" i="63"/>
  <c r="E2901" i="63"/>
  <c r="B2902" i="63"/>
  <c r="C2902" i="63"/>
  <c r="D2902" i="63"/>
  <c r="E2902" i="63"/>
  <c r="B2903" i="63"/>
  <c r="C2903" i="63"/>
  <c r="D2903" i="63"/>
  <c r="E2903" i="63"/>
  <c r="B2904" i="63"/>
  <c r="C2904" i="63"/>
  <c r="D2904" i="63"/>
  <c r="E2904" i="63"/>
  <c r="B2905" i="63"/>
  <c r="C2905" i="63"/>
  <c r="D2905" i="63"/>
  <c r="E2905" i="63"/>
  <c r="B2906" i="63"/>
  <c r="C2906" i="63"/>
  <c r="D2906" i="63"/>
  <c r="E2906" i="63"/>
  <c r="B2907" i="63"/>
  <c r="C2907" i="63"/>
  <c r="D2907" i="63"/>
  <c r="E2907" i="63"/>
  <c r="B2908" i="63"/>
  <c r="C2908" i="63"/>
  <c r="D2908" i="63"/>
  <c r="E2908" i="63"/>
  <c r="B2909" i="63"/>
  <c r="C2909" i="63"/>
  <c r="D2909" i="63"/>
  <c r="E2909" i="63"/>
  <c r="B2910" i="63"/>
  <c r="C2910" i="63"/>
  <c r="D2910" i="63"/>
  <c r="E2910" i="63"/>
  <c r="B2911" i="63"/>
  <c r="C2911" i="63"/>
  <c r="D2911" i="63"/>
  <c r="E2911" i="63"/>
  <c r="B2912" i="63"/>
  <c r="C2912" i="63"/>
  <c r="D2912" i="63"/>
  <c r="E2912" i="63"/>
  <c r="B2913" i="63"/>
  <c r="C2913" i="63"/>
  <c r="D2913" i="63"/>
  <c r="E2913" i="63"/>
  <c r="B2914" i="63"/>
  <c r="C2914" i="63"/>
  <c r="D2914" i="63"/>
  <c r="E2914" i="63"/>
  <c r="B2915" i="63"/>
  <c r="C2915" i="63"/>
  <c r="D2915" i="63"/>
  <c r="E2915" i="63"/>
  <c r="B2916" i="63"/>
  <c r="C2916" i="63"/>
  <c r="D2916" i="63"/>
  <c r="E2916" i="63"/>
  <c r="B2917" i="63"/>
  <c r="C2917" i="63"/>
  <c r="D2917" i="63"/>
  <c r="E2917" i="63"/>
  <c r="B2918" i="63"/>
  <c r="C2918" i="63"/>
  <c r="D2918" i="63"/>
  <c r="E2918" i="63"/>
  <c r="B2919" i="63"/>
  <c r="C2919" i="63"/>
  <c r="D2919" i="63"/>
  <c r="E2919" i="63"/>
  <c r="B2920" i="63"/>
  <c r="C2920" i="63"/>
  <c r="D2920" i="63"/>
  <c r="E2920" i="63"/>
  <c r="B2921" i="63"/>
  <c r="C2921" i="63"/>
  <c r="D2921" i="63"/>
  <c r="E2921" i="63"/>
  <c r="B2922" i="63"/>
  <c r="C2922" i="63"/>
  <c r="D2922" i="63"/>
  <c r="E2922" i="63"/>
  <c r="B2923" i="63"/>
  <c r="C2923" i="63"/>
  <c r="D2923" i="63"/>
  <c r="E2923" i="63"/>
  <c r="B2924" i="63"/>
  <c r="C2924" i="63"/>
  <c r="D2924" i="63"/>
  <c r="E2924" i="63"/>
  <c r="B2925" i="63"/>
  <c r="C2925" i="63"/>
  <c r="D2925" i="63"/>
  <c r="E2925" i="63"/>
  <c r="B2926" i="63"/>
  <c r="C2926" i="63"/>
  <c r="D2926" i="63"/>
  <c r="E2926" i="63"/>
  <c r="B2927" i="63"/>
  <c r="C2927" i="63"/>
  <c r="D2927" i="63"/>
  <c r="E2927" i="63"/>
  <c r="B2928" i="63"/>
  <c r="C2928" i="63"/>
  <c r="D2928" i="63"/>
  <c r="E2928" i="63"/>
  <c r="B2929" i="63"/>
  <c r="C2929" i="63"/>
  <c r="D2929" i="63"/>
  <c r="E2929" i="63"/>
  <c r="B2930" i="63"/>
  <c r="C2930" i="63"/>
  <c r="D2930" i="63"/>
  <c r="E2930" i="63"/>
  <c r="B2931" i="63"/>
  <c r="C2931" i="63"/>
  <c r="D2931" i="63"/>
  <c r="E2931" i="63"/>
  <c r="B2932" i="63"/>
  <c r="C2932" i="63"/>
  <c r="D2932" i="63"/>
  <c r="E2932" i="63"/>
  <c r="B2933" i="63"/>
  <c r="C2933" i="63"/>
  <c r="D2933" i="63"/>
  <c r="E2933" i="63"/>
  <c r="B2934" i="63"/>
  <c r="C2934" i="63"/>
  <c r="D2934" i="63"/>
  <c r="E2934" i="63"/>
  <c r="B2935" i="63"/>
  <c r="C2935" i="63"/>
  <c r="D2935" i="63"/>
  <c r="E2935" i="63"/>
  <c r="B2936" i="63"/>
  <c r="C2936" i="63"/>
  <c r="D2936" i="63"/>
  <c r="E2936" i="63"/>
  <c r="B2937" i="63"/>
  <c r="C2937" i="63"/>
  <c r="D2937" i="63"/>
  <c r="E2937" i="63"/>
  <c r="B2938" i="63"/>
  <c r="C2938" i="63"/>
  <c r="D2938" i="63"/>
  <c r="E2938" i="63"/>
  <c r="B2939" i="63"/>
  <c r="C2939" i="63"/>
  <c r="D2939" i="63"/>
  <c r="E2939" i="63"/>
  <c r="B2940" i="63"/>
  <c r="C2940" i="63"/>
  <c r="D2940" i="63"/>
  <c r="E2940" i="63"/>
  <c r="B2941" i="63"/>
  <c r="C2941" i="63"/>
  <c r="D2941" i="63"/>
  <c r="E2941" i="63"/>
  <c r="B2942" i="63"/>
  <c r="C2942" i="63"/>
  <c r="D2942" i="63"/>
  <c r="E2942" i="63"/>
  <c r="B2943" i="63"/>
  <c r="C2943" i="63"/>
  <c r="D2943" i="63"/>
  <c r="E2943" i="63"/>
  <c r="B2944" i="63"/>
  <c r="C2944" i="63"/>
  <c r="D2944" i="63"/>
  <c r="E2944" i="63"/>
  <c r="B2945" i="63"/>
  <c r="C2945" i="63"/>
  <c r="D2945" i="63"/>
  <c r="E2945" i="63"/>
  <c r="B2946" i="63"/>
  <c r="C2946" i="63"/>
  <c r="D2946" i="63"/>
  <c r="E2946" i="63"/>
  <c r="B2947" i="63"/>
  <c r="C2947" i="63"/>
  <c r="D2947" i="63"/>
  <c r="E2947" i="63"/>
  <c r="B2948" i="63"/>
  <c r="C2948" i="63"/>
  <c r="D2948" i="63"/>
  <c r="E2948" i="63"/>
  <c r="B2949" i="63"/>
  <c r="C2949" i="63"/>
  <c r="D2949" i="63"/>
  <c r="E2949" i="63"/>
  <c r="B2950" i="63"/>
  <c r="C2950" i="63"/>
  <c r="D2950" i="63"/>
  <c r="E2950" i="63"/>
  <c r="B2951" i="63"/>
  <c r="C2951" i="63"/>
  <c r="D2951" i="63"/>
  <c r="E2951" i="63"/>
  <c r="B2952" i="63"/>
  <c r="C2952" i="63"/>
  <c r="D2952" i="63"/>
  <c r="E2952" i="63"/>
  <c r="B2953" i="63"/>
  <c r="C2953" i="63"/>
  <c r="D2953" i="63"/>
  <c r="E2953" i="63"/>
  <c r="B2954" i="63"/>
  <c r="C2954" i="63"/>
  <c r="D2954" i="63"/>
  <c r="E2954" i="63"/>
  <c r="B2955" i="63"/>
  <c r="C2955" i="63"/>
  <c r="D2955" i="63"/>
  <c r="E2955" i="63"/>
  <c r="B2956" i="63"/>
  <c r="C2956" i="63"/>
  <c r="D2956" i="63"/>
  <c r="E2956" i="63"/>
  <c r="B2957" i="63"/>
  <c r="C2957" i="63"/>
  <c r="D2957" i="63"/>
  <c r="E2957" i="63"/>
  <c r="B2958" i="63"/>
  <c r="C2958" i="63"/>
  <c r="D2958" i="63"/>
  <c r="E2958" i="63"/>
  <c r="B2959" i="63"/>
  <c r="C2959" i="63"/>
  <c r="D2959" i="63"/>
  <c r="E2959" i="63"/>
  <c r="B2960" i="63"/>
  <c r="C2960" i="63"/>
  <c r="D2960" i="63"/>
  <c r="E2960" i="63"/>
  <c r="B2961" i="63"/>
  <c r="C2961" i="63"/>
  <c r="D2961" i="63"/>
  <c r="E2961" i="63"/>
  <c r="B2962" i="63"/>
  <c r="C2962" i="63"/>
  <c r="D2962" i="63"/>
  <c r="E2962" i="63"/>
  <c r="B2963" i="63"/>
  <c r="C2963" i="63"/>
  <c r="D2963" i="63"/>
  <c r="E2963" i="63"/>
  <c r="B2964" i="63"/>
  <c r="C2964" i="63"/>
  <c r="D2964" i="63"/>
  <c r="E2964" i="63"/>
  <c r="B2965" i="63"/>
  <c r="C2965" i="63"/>
  <c r="D2965" i="63"/>
  <c r="E2965" i="63"/>
  <c r="B2966" i="63"/>
  <c r="C2966" i="63"/>
  <c r="D2966" i="63"/>
  <c r="E2966" i="63"/>
  <c r="B2967" i="63"/>
  <c r="C2967" i="63"/>
  <c r="D2967" i="63"/>
  <c r="E2967" i="63"/>
  <c r="B2968" i="63"/>
  <c r="C2968" i="63"/>
  <c r="D2968" i="63"/>
  <c r="E2968" i="63"/>
  <c r="B2969" i="63"/>
  <c r="C2969" i="63"/>
  <c r="D2969" i="63"/>
  <c r="E2969" i="63"/>
  <c r="B2970" i="63"/>
  <c r="C2970" i="63"/>
  <c r="D2970" i="63"/>
  <c r="E2970" i="63"/>
  <c r="B2971" i="63"/>
  <c r="C2971" i="63"/>
  <c r="D2971" i="63"/>
  <c r="E2971" i="63"/>
  <c r="B2972" i="63"/>
  <c r="C2972" i="63"/>
  <c r="D2972" i="63"/>
  <c r="E2972" i="63"/>
  <c r="B2973" i="63"/>
  <c r="C2973" i="63"/>
  <c r="D2973" i="63"/>
  <c r="E2973" i="63"/>
  <c r="B2974" i="63"/>
  <c r="C2974" i="63"/>
  <c r="D2974" i="63"/>
  <c r="E2974" i="63"/>
  <c r="B2975" i="63"/>
  <c r="C2975" i="63"/>
  <c r="D2975" i="63"/>
  <c r="E2975" i="63"/>
  <c r="B2976" i="63"/>
  <c r="C2976" i="63"/>
  <c r="D2976" i="63"/>
  <c r="E2976" i="63"/>
  <c r="B2977" i="63"/>
  <c r="C2977" i="63"/>
  <c r="D2977" i="63"/>
  <c r="E2977" i="63"/>
  <c r="B2978" i="63"/>
  <c r="C2978" i="63"/>
  <c r="D2978" i="63"/>
  <c r="E2978" i="63"/>
  <c r="B2979" i="63"/>
  <c r="C2979" i="63"/>
  <c r="D2979" i="63"/>
  <c r="E2979" i="63"/>
  <c r="B2980" i="63"/>
  <c r="C2980" i="63"/>
  <c r="D2980" i="63"/>
  <c r="E2980" i="63"/>
  <c r="B2981" i="63"/>
  <c r="C2981" i="63"/>
  <c r="D2981" i="63"/>
  <c r="E2981" i="63"/>
  <c r="B2982" i="63"/>
  <c r="C2982" i="63"/>
  <c r="D2982" i="63"/>
  <c r="E2982" i="63"/>
  <c r="B2983" i="63"/>
  <c r="C2983" i="63"/>
  <c r="D2983" i="63"/>
  <c r="E2983" i="63"/>
  <c r="B2984" i="63"/>
  <c r="C2984" i="63"/>
  <c r="D2984" i="63"/>
  <c r="E2984" i="63"/>
  <c r="B2985" i="63"/>
  <c r="C2985" i="63"/>
  <c r="D2985" i="63"/>
  <c r="E2985" i="63"/>
  <c r="B2986" i="63"/>
  <c r="C2986" i="63"/>
  <c r="D2986" i="63"/>
  <c r="E2986" i="63"/>
  <c r="B2987" i="63"/>
  <c r="C2987" i="63"/>
  <c r="D2987" i="63"/>
  <c r="E2987" i="63"/>
  <c r="B2988" i="63"/>
  <c r="C2988" i="63"/>
  <c r="D2988" i="63"/>
  <c r="E2988" i="63"/>
  <c r="B2989" i="63"/>
  <c r="C2989" i="63"/>
  <c r="D2989" i="63"/>
  <c r="E2989" i="63"/>
  <c r="B2990" i="63"/>
  <c r="C2990" i="63"/>
  <c r="D2990" i="63"/>
  <c r="E2990" i="63"/>
  <c r="B2991" i="63"/>
  <c r="C2991" i="63"/>
  <c r="D2991" i="63"/>
  <c r="E2991" i="63"/>
  <c r="B2992" i="63"/>
  <c r="C2992" i="63"/>
  <c r="D2992" i="63"/>
  <c r="E2992" i="63"/>
  <c r="B2993" i="63"/>
  <c r="C2993" i="63"/>
  <c r="D2993" i="63"/>
  <c r="E2993" i="63"/>
  <c r="B2994" i="63"/>
  <c r="C2994" i="63"/>
  <c r="D2994" i="63"/>
  <c r="E2994" i="63"/>
  <c r="B2995" i="63"/>
  <c r="C2995" i="63"/>
  <c r="D2995" i="63"/>
  <c r="E2995" i="63"/>
  <c r="B2996" i="63"/>
  <c r="C2996" i="63"/>
  <c r="D2996" i="63"/>
  <c r="E2996" i="63"/>
  <c r="B2997" i="63"/>
  <c r="C2997" i="63"/>
  <c r="D2997" i="63"/>
  <c r="E2997" i="63"/>
  <c r="B2998" i="63"/>
  <c r="C2998" i="63"/>
  <c r="D2998" i="63"/>
  <c r="E2998" i="63"/>
  <c r="B2999" i="63"/>
  <c r="C2999" i="63"/>
  <c r="D2999" i="63"/>
  <c r="E2999" i="63"/>
  <c r="B3000" i="63"/>
  <c r="C3000" i="63"/>
  <c r="D3000" i="63"/>
  <c r="E3000" i="63"/>
  <c r="B3001" i="63"/>
  <c r="C3001" i="63"/>
  <c r="D3001" i="63"/>
  <c r="E3001" i="63"/>
  <c r="B3002" i="63"/>
  <c r="C3002" i="63"/>
  <c r="D3002" i="63"/>
  <c r="E3002" i="63"/>
  <c r="B3003" i="63"/>
  <c r="C3003" i="63"/>
  <c r="D3003" i="63"/>
  <c r="E3003" i="63"/>
  <c r="B3004" i="63"/>
  <c r="C3004" i="63"/>
  <c r="D3004" i="63"/>
  <c r="E3004" i="63"/>
  <c r="B3005" i="63"/>
  <c r="C3005" i="63"/>
  <c r="D3005" i="63"/>
  <c r="E3005" i="63"/>
  <c r="B3006" i="63"/>
  <c r="C3006" i="63"/>
  <c r="D3006" i="63"/>
  <c r="E3006" i="63"/>
  <c r="B3007" i="63"/>
  <c r="C3007" i="63"/>
  <c r="D3007" i="63"/>
  <c r="E3007" i="63"/>
  <c r="B3008" i="63"/>
  <c r="C3008" i="63"/>
  <c r="D3008" i="63"/>
  <c r="E3008" i="63"/>
  <c r="B3009" i="63"/>
  <c r="C3009" i="63"/>
  <c r="D3009" i="63"/>
  <c r="E3009" i="63"/>
  <c r="B3010" i="63"/>
  <c r="C3010" i="63"/>
  <c r="D3010" i="63"/>
  <c r="E3010" i="63"/>
  <c r="B3011" i="63"/>
  <c r="C3011" i="63"/>
  <c r="D3011" i="63"/>
  <c r="E3011" i="63"/>
  <c r="B3012" i="63"/>
  <c r="C3012" i="63"/>
  <c r="D3012" i="63"/>
  <c r="E3012" i="63"/>
  <c r="B3013" i="63"/>
  <c r="C3013" i="63"/>
  <c r="D3013" i="63"/>
  <c r="E3013" i="63"/>
  <c r="B3014" i="63"/>
  <c r="C3014" i="63"/>
  <c r="D3014" i="63"/>
  <c r="E3014" i="63"/>
  <c r="B3015" i="63"/>
  <c r="C3015" i="63"/>
  <c r="D3015" i="63"/>
  <c r="E3015" i="63"/>
  <c r="B3016" i="63"/>
  <c r="C3016" i="63"/>
  <c r="D3016" i="63"/>
  <c r="E3016" i="63"/>
  <c r="B3017" i="63"/>
  <c r="C3017" i="63"/>
  <c r="D3017" i="63"/>
  <c r="E3017" i="63"/>
  <c r="B3018" i="63"/>
  <c r="C3018" i="63"/>
  <c r="D3018" i="63"/>
  <c r="E3018" i="63"/>
  <c r="B3019" i="63"/>
  <c r="C3019" i="63"/>
  <c r="D3019" i="63"/>
  <c r="E3019" i="63"/>
  <c r="B3020" i="63"/>
  <c r="C3020" i="63"/>
  <c r="D3020" i="63"/>
  <c r="E3020" i="63"/>
  <c r="B3021" i="63"/>
  <c r="C3021" i="63"/>
  <c r="D3021" i="63"/>
  <c r="E3021" i="63"/>
  <c r="B3022" i="63"/>
  <c r="C3022" i="63"/>
  <c r="D3022" i="63"/>
  <c r="E3022" i="63"/>
  <c r="B3023" i="63"/>
  <c r="C3023" i="63"/>
  <c r="D3023" i="63"/>
  <c r="E3023" i="63"/>
  <c r="B3024" i="63"/>
  <c r="C3024" i="63"/>
  <c r="D3024" i="63"/>
  <c r="E3024" i="63"/>
  <c r="B3025" i="63"/>
  <c r="C3025" i="63"/>
  <c r="D3025" i="63"/>
  <c r="E3025" i="63"/>
  <c r="B3026" i="63"/>
  <c r="C3026" i="63"/>
  <c r="D3026" i="63"/>
  <c r="E3026" i="63"/>
  <c r="B3027" i="63"/>
  <c r="C3027" i="63"/>
  <c r="D3027" i="63"/>
  <c r="E3027" i="63"/>
  <c r="B3028" i="63"/>
  <c r="C3028" i="63"/>
  <c r="D3028" i="63"/>
  <c r="E3028" i="63"/>
  <c r="B3029" i="63"/>
  <c r="C3029" i="63"/>
  <c r="D3029" i="63"/>
  <c r="E3029" i="63"/>
  <c r="B3030" i="63"/>
  <c r="C3030" i="63"/>
  <c r="D3030" i="63"/>
  <c r="E3030" i="63"/>
  <c r="B3031" i="63"/>
  <c r="C3031" i="63"/>
  <c r="D3031" i="63"/>
  <c r="E3031" i="63"/>
  <c r="B3032" i="63"/>
  <c r="C3032" i="63"/>
  <c r="D3032" i="63"/>
  <c r="E3032" i="63"/>
  <c r="B3033" i="63"/>
  <c r="C3033" i="63"/>
  <c r="D3033" i="63"/>
  <c r="E3033" i="63"/>
  <c r="B3034" i="63"/>
  <c r="C3034" i="63"/>
  <c r="D3034" i="63"/>
  <c r="E3034" i="63"/>
  <c r="B3035" i="63"/>
  <c r="C3035" i="63"/>
  <c r="D3035" i="63"/>
  <c r="E3035" i="63"/>
  <c r="B3036" i="63"/>
  <c r="C3036" i="63"/>
  <c r="D3036" i="63"/>
  <c r="E3036" i="63"/>
  <c r="B3037" i="63"/>
  <c r="C3037" i="63"/>
  <c r="D3037" i="63"/>
  <c r="E3037" i="63"/>
  <c r="B3038" i="63"/>
  <c r="C3038" i="63"/>
  <c r="D3038" i="63"/>
  <c r="E3038" i="63"/>
  <c r="B3039" i="63"/>
  <c r="C3039" i="63"/>
  <c r="D3039" i="63"/>
  <c r="E3039" i="63"/>
  <c r="B3040" i="63"/>
  <c r="C3040" i="63"/>
  <c r="D3040" i="63"/>
  <c r="E3040" i="63"/>
  <c r="B3041" i="63"/>
  <c r="C3041" i="63"/>
  <c r="D3041" i="63"/>
  <c r="E3041" i="63"/>
  <c r="B3042" i="63"/>
  <c r="C3042" i="63"/>
  <c r="D3042" i="63"/>
  <c r="E3042" i="63"/>
  <c r="B3043" i="63"/>
  <c r="C3043" i="63"/>
  <c r="D3043" i="63"/>
  <c r="E3043" i="63"/>
  <c r="B3044" i="63"/>
  <c r="C3044" i="63"/>
  <c r="D3044" i="63"/>
  <c r="E3044" i="63"/>
  <c r="B3045" i="63"/>
  <c r="C3045" i="63"/>
  <c r="D3045" i="63"/>
  <c r="E3045" i="63"/>
  <c r="B3046" i="63"/>
  <c r="C3046" i="63"/>
  <c r="D3046" i="63"/>
  <c r="E3046" i="63"/>
  <c r="B3047" i="63"/>
  <c r="C3047" i="63"/>
  <c r="D3047" i="63"/>
  <c r="E3047" i="63"/>
  <c r="B3048" i="63"/>
  <c r="C3048" i="63"/>
  <c r="D3048" i="63"/>
  <c r="E3048" i="63"/>
  <c r="B3049" i="63"/>
  <c r="C3049" i="63"/>
  <c r="D3049" i="63"/>
  <c r="E3049" i="63"/>
  <c r="B3050" i="63"/>
  <c r="C3050" i="63"/>
  <c r="D3050" i="63"/>
  <c r="E3050" i="63"/>
  <c r="B3051" i="63"/>
  <c r="C3051" i="63"/>
  <c r="D3051" i="63"/>
  <c r="E3051" i="63"/>
  <c r="B3052" i="63"/>
  <c r="C3052" i="63"/>
  <c r="D3052" i="63"/>
  <c r="E3052" i="63"/>
  <c r="B3053" i="63"/>
  <c r="C3053" i="63"/>
  <c r="D3053" i="63"/>
  <c r="E3053" i="63"/>
  <c r="B3054" i="63"/>
  <c r="C3054" i="63"/>
  <c r="D3054" i="63"/>
  <c r="E3054" i="63"/>
  <c r="B3055" i="63"/>
  <c r="C3055" i="63"/>
  <c r="D3055" i="63"/>
  <c r="E3055" i="63"/>
  <c r="B3056" i="63"/>
  <c r="C3056" i="63"/>
  <c r="D3056" i="63"/>
  <c r="E3056" i="63"/>
  <c r="B3057" i="63"/>
  <c r="C3057" i="63"/>
  <c r="D3057" i="63"/>
  <c r="E3057" i="63"/>
  <c r="B3058" i="63"/>
  <c r="C3058" i="63"/>
  <c r="D3058" i="63"/>
  <c r="E3058" i="63"/>
  <c r="B3059" i="63"/>
  <c r="C3059" i="63"/>
  <c r="D3059" i="63"/>
  <c r="E3059" i="63"/>
  <c r="B3060" i="63"/>
  <c r="C3060" i="63"/>
  <c r="D3060" i="63"/>
  <c r="E3060" i="63"/>
  <c r="B3061" i="63"/>
  <c r="C3061" i="63"/>
  <c r="D3061" i="63"/>
  <c r="E3061" i="63"/>
  <c r="B3062" i="63"/>
  <c r="C3062" i="63"/>
  <c r="D3062" i="63"/>
  <c r="E3062" i="63"/>
  <c r="B3063" i="63"/>
  <c r="C3063" i="63"/>
  <c r="D3063" i="63"/>
  <c r="E3063" i="63"/>
  <c r="B3064" i="63"/>
  <c r="C3064" i="63"/>
  <c r="D3064" i="63"/>
  <c r="E3064" i="63"/>
  <c r="B3065" i="63"/>
  <c r="C3065" i="63"/>
  <c r="D3065" i="63"/>
  <c r="E3065" i="63"/>
  <c r="B3066" i="63"/>
  <c r="C3066" i="63"/>
  <c r="D3066" i="63"/>
  <c r="E3066" i="63"/>
  <c r="B3067" i="63"/>
  <c r="C3067" i="63"/>
  <c r="D3067" i="63"/>
  <c r="E3067" i="63"/>
  <c r="B3068" i="63"/>
  <c r="C3068" i="63"/>
  <c r="D3068" i="63"/>
  <c r="E3068" i="63"/>
  <c r="B3069" i="63"/>
  <c r="C3069" i="63"/>
  <c r="D3069" i="63"/>
  <c r="E3069" i="63"/>
  <c r="B3070" i="63"/>
  <c r="C3070" i="63"/>
  <c r="D3070" i="63"/>
  <c r="E3070" i="63"/>
  <c r="B3071" i="63"/>
  <c r="C3071" i="63"/>
  <c r="D3071" i="63"/>
  <c r="E3071" i="63"/>
  <c r="B3072" i="63"/>
  <c r="C3072" i="63"/>
  <c r="D3072" i="63"/>
  <c r="E3072" i="63"/>
  <c r="B3073" i="63"/>
  <c r="C3073" i="63"/>
  <c r="D3073" i="63"/>
  <c r="E3073" i="63"/>
  <c r="B3074" i="63"/>
  <c r="C3074" i="63"/>
  <c r="D3074" i="63"/>
  <c r="E3074" i="63"/>
  <c r="B3075" i="63"/>
  <c r="C3075" i="63"/>
  <c r="D3075" i="63"/>
  <c r="E3075" i="63"/>
  <c r="B3076" i="63"/>
  <c r="C3076" i="63"/>
  <c r="D3076" i="63"/>
  <c r="E3076" i="63"/>
  <c r="B3077" i="63"/>
  <c r="C3077" i="63"/>
  <c r="D3077" i="63"/>
  <c r="E3077" i="63"/>
  <c r="B3078" i="63"/>
  <c r="C3078" i="63"/>
  <c r="D3078" i="63"/>
  <c r="E3078" i="63"/>
  <c r="B3079" i="63"/>
  <c r="C3079" i="63"/>
  <c r="D3079" i="63"/>
  <c r="E3079" i="63"/>
  <c r="B3080" i="63"/>
  <c r="C3080" i="63"/>
  <c r="D3080" i="63"/>
  <c r="E3080" i="63"/>
  <c r="B3081" i="63"/>
  <c r="C3081" i="63"/>
  <c r="D3081" i="63"/>
  <c r="E3081" i="63"/>
  <c r="B3082" i="63"/>
  <c r="C3082" i="63"/>
  <c r="D3082" i="63"/>
  <c r="E3082" i="63"/>
  <c r="B3083" i="63"/>
  <c r="C3083" i="63"/>
  <c r="D3083" i="63"/>
  <c r="E3083" i="63"/>
  <c r="B3084" i="63"/>
  <c r="C3084" i="63"/>
  <c r="D3084" i="63"/>
  <c r="E3084" i="63"/>
  <c r="B3085" i="63"/>
  <c r="C3085" i="63"/>
  <c r="D3085" i="63"/>
  <c r="E3085" i="63"/>
  <c r="B3086" i="63"/>
  <c r="C3086" i="63"/>
  <c r="D3086" i="63"/>
  <c r="E3086" i="63"/>
  <c r="B3087" i="63"/>
  <c r="C3087" i="63"/>
  <c r="D3087" i="63"/>
  <c r="E3087" i="63"/>
  <c r="B3088" i="63"/>
  <c r="C3088" i="63"/>
  <c r="D3088" i="63"/>
  <c r="E3088" i="63"/>
  <c r="B3089" i="63"/>
  <c r="C3089" i="63"/>
  <c r="D3089" i="63"/>
  <c r="E3089" i="63"/>
  <c r="B3090" i="63"/>
  <c r="C3090" i="63"/>
  <c r="D3090" i="63"/>
  <c r="E3090" i="63"/>
  <c r="B3091" i="63"/>
  <c r="C3091" i="63"/>
  <c r="D3091" i="63"/>
  <c r="E3091" i="63"/>
  <c r="B3092" i="63"/>
  <c r="C3092" i="63"/>
  <c r="D3092" i="63"/>
  <c r="E3092" i="63"/>
  <c r="B3093" i="63"/>
  <c r="C3093" i="63"/>
  <c r="D3093" i="63"/>
  <c r="E3093" i="63"/>
  <c r="B3094" i="63"/>
  <c r="C3094" i="63"/>
  <c r="D3094" i="63"/>
  <c r="E3094" i="63"/>
  <c r="B3095" i="63"/>
  <c r="C3095" i="63"/>
  <c r="D3095" i="63"/>
  <c r="E3095" i="63"/>
  <c r="B3096" i="63"/>
  <c r="C3096" i="63"/>
  <c r="D3096" i="63"/>
  <c r="E3096" i="63"/>
  <c r="B3097" i="63"/>
  <c r="C3097" i="63"/>
  <c r="D3097" i="63"/>
  <c r="E3097" i="63"/>
  <c r="B3098" i="63"/>
  <c r="C3098" i="63"/>
  <c r="D3098" i="63"/>
  <c r="E3098" i="63"/>
  <c r="B3099" i="63"/>
  <c r="C3099" i="63"/>
  <c r="D3099" i="63"/>
  <c r="E3099" i="63"/>
  <c r="B3100" i="63"/>
  <c r="C3100" i="63"/>
  <c r="D3100" i="63"/>
  <c r="E3100" i="63"/>
  <c r="B3101" i="63"/>
  <c r="C3101" i="63"/>
  <c r="D3101" i="63"/>
  <c r="E3101" i="63"/>
  <c r="B3102" i="63"/>
  <c r="C3102" i="63"/>
  <c r="D3102" i="63"/>
  <c r="E3102" i="63"/>
  <c r="B3103" i="63"/>
  <c r="C3103" i="63"/>
  <c r="D3103" i="63"/>
  <c r="E3103" i="63"/>
  <c r="B3104" i="63"/>
  <c r="C3104" i="63"/>
  <c r="D3104" i="63"/>
  <c r="E3104" i="63"/>
  <c r="B3105" i="63"/>
  <c r="C3105" i="63"/>
  <c r="D3105" i="63"/>
  <c r="E3105" i="63"/>
  <c r="B3106" i="63"/>
  <c r="C3106" i="63"/>
  <c r="D3106" i="63"/>
  <c r="E3106" i="63"/>
  <c r="B3107" i="63"/>
  <c r="C3107" i="63"/>
  <c r="D3107" i="63"/>
  <c r="E3107" i="63"/>
  <c r="B3108" i="63"/>
  <c r="C3108" i="63"/>
  <c r="D3108" i="63"/>
  <c r="E3108" i="63"/>
  <c r="B3109" i="63"/>
  <c r="C3109" i="63"/>
  <c r="D3109" i="63"/>
  <c r="E3109" i="63"/>
  <c r="B3110" i="63"/>
  <c r="C3110" i="63"/>
  <c r="D3110" i="63"/>
  <c r="E3110" i="63"/>
  <c r="B3111" i="63"/>
  <c r="C3111" i="63"/>
  <c r="D3111" i="63"/>
  <c r="E3111" i="63"/>
  <c r="B3112" i="63"/>
  <c r="C3112" i="63"/>
  <c r="D3112" i="63"/>
  <c r="E3112" i="63"/>
  <c r="B3113" i="63"/>
  <c r="C3113" i="63"/>
  <c r="D3113" i="63"/>
  <c r="E3113" i="63"/>
  <c r="B3114" i="63"/>
  <c r="C3114" i="63"/>
  <c r="D3114" i="63"/>
  <c r="E3114" i="63"/>
  <c r="B3115" i="63"/>
  <c r="C3115" i="63"/>
  <c r="D3115" i="63"/>
  <c r="E3115" i="63"/>
  <c r="B3116" i="63"/>
  <c r="C3116" i="63"/>
  <c r="D3116" i="63"/>
  <c r="E3116" i="63"/>
  <c r="B3117" i="63"/>
  <c r="C3117" i="63"/>
  <c r="D3117" i="63"/>
  <c r="E3117" i="63"/>
  <c r="B3118" i="63"/>
  <c r="C3118" i="63"/>
  <c r="D3118" i="63"/>
  <c r="E3118" i="63"/>
  <c r="B3119" i="63"/>
  <c r="C3119" i="63"/>
  <c r="D3119" i="63"/>
  <c r="E3119" i="63"/>
  <c r="B3120" i="63"/>
  <c r="C3120" i="63"/>
  <c r="D3120" i="63"/>
  <c r="E3120" i="63"/>
  <c r="B3121" i="63"/>
  <c r="C3121" i="63"/>
  <c r="D3121" i="63"/>
  <c r="E3121" i="63"/>
  <c r="B3122" i="63"/>
  <c r="C3122" i="63"/>
  <c r="D3122" i="63"/>
  <c r="E3122" i="63"/>
  <c r="B3123" i="63"/>
  <c r="C3123" i="63"/>
  <c r="D3123" i="63"/>
  <c r="E3123" i="63"/>
  <c r="B3124" i="63"/>
  <c r="C3124" i="63"/>
  <c r="D3124" i="63"/>
  <c r="E3124" i="63"/>
  <c r="B3125" i="63"/>
  <c r="C3125" i="63"/>
  <c r="D3125" i="63"/>
  <c r="E3125" i="63"/>
  <c r="B3126" i="63"/>
  <c r="C3126" i="63"/>
  <c r="D3126" i="63"/>
  <c r="E3126" i="63"/>
  <c r="B3127" i="63"/>
  <c r="C3127" i="63"/>
  <c r="D3127" i="63"/>
  <c r="E3127" i="63"/>
  <c r="B3128" i="63"/>
  <c r="C3128" i="63"/>
  <c r="D3128" i="63"/>
  <c r="E3128" i="63"/>
  <c r="B3129" i="63"/>
  <c r="C3129" i="63"/>
  <c r="D3129" i="63"/>
  <c r="E3129" i="63"/>
  <c r="B3130" i="63"/>
  <c r="C3130" i="63"/>
  <c r="D3130" i="63"/>
  <c r="E3130" i="63"/>
  <c r="B3131" i="63"/>
  <c r="C3131" i="63"/>
  <c r="D3131" i="63"/>
  <c r="E3131" i="63"/>
  <c r="B3132" i="63"/>
  <c r="C3132" i="63"/>
  <c r="D3132" i="63"/>
  <c r="E3132" i="63"/>
  <c r="B3133" i="63"/>
  <c r="C3133" i="63"/>
  <c r="D3133" i="63"/>
  <c r="E3133" i="63"/>
  <c r="B3134" i="63"/>
  <c r="C3134" i="63"/>
  <c r="D3134" i="63"/>
  <c r="E3134" i="63"/>
  <c r="B3135" i="63"/>
  <c r="C3135" i="63"/>
  <c r="D3135" i="63"/>
  <c r="E3135" i="63"/>
  <c r="B3136" i="63"/>
  <c r="C3136" i="63"/>
  <c r="D3136" i="63"/>
  <c r="E3136" i="63"/>
  <c r="B3137" i="63"/>
  <c r="C3137" i="63"/>
  <c r="D3137" i="63"/>
  <c r="E3137" i="63"/>
  <c r="B3138" i="63"/>
  <c r="C3138" i="63"/>
  <c r="D3138" i="63"/>
  <c r="E3138" i="63"/>
  <c r="B3139" i="63"/>
  <c r="C3139" i="63"/>
  <c r="D3139" i="63"/>
  <c r="E3139" i="63"/>
  <c r="B3140" i="63"/>
  <c r="C3140" i="63"/>
  <c r="D3140" i="63"/>
  <c r="E3140" i="63"/>
  <c r="B3141" i="63"/>
  <c r="C3141" i="63"/>
  <c r="D3141" i="63"/>
  <c r="E3141" i="63"/>
  <c r="B3142" i="63"/>
  <c r="C3142" i="63"/>
  <c r="D3142" i="63"/>
  <c r="E3142" i="63"/>
  <c r="B3143" i="63"/>
  <c r="C3143" i="63"/>
  <c r="D3143" i="63"/>
  <c r="E3143" i="63"/>
  <c r="B3144" i="63"/>
  <c r="C3144" i="63"/>
  <c r="D3144" i="63"/>
  <c r="E3144" i="63"/>
  <c r="B3145" i="63"/>
  <c r="C3145" i="63"/>
  <c r="D3145" i="63"/>
  <c r="E3145" i="63"/>
  <c r="B3146" i="63"/>
  <c r="C3146" i="63"/>
  <c r="D3146" i="63"/>
  <c r="E3146" i="63"/>
  <c r="B3147" i="63"/>
  <c r="C3147" i="63"/>
  <c r="D3147" i="63"/>
  <c r="E3147" i="63"/>
  <c r="B3148" i="63"/>
  <c r="C3148" i="63"/>
  <c r="D3148" i="63"/>
  <c r="E3148" i="63"/>
  <c r="B3149" i="63"/>
  <c r="C3149" i="63"/>
  <c r="D3149" i="63"/>
  <c r="E3149" i="63"/>
  <c r="B3150" i="63"/>
  <c r="C3150" i="63"/>
  <c r="D3150" i="63"/>
  <c r="E3150" i="63"/>
  <c r="B3151" i="63"/>
  <c r="C3151" i="63"/>
  <c r="D3151" i="63"/>
  <c r="E3151" i="63"/>
  <c r="B3152" i="63"/>
  <c r="C3152" i="63"/>
  <c r="D3152" i="63"/>
  <c r="E3152" i="63"/>
  <c r="B3153" i="63"/>
  <c r="C3153" i="63"/>
  <c r="D3153" i="63"/>
  <c r="E3153" i="63"/>
  <c r="B3154" i="63"/>
  <c r="C3154" i="63"/>
  <c r="D3154" i="63"/>
  <c r="E3154" i="63"/>
  <c r="B3155" i="63"/>
  <c r="C3155" i="63"/>
  <c r="D3155" i="63"/>
  <c r="E3155" i="63"/>
  <c r="B3156" i="63"/>
  <c r="C3156" i="63"/>
  <c r="D3156" i="63"/>
  <c r="E3156" i="63"/>
  <c r="B3157" i="63"/>
  <c r="C3157" i="63"/>
  <c r="D3157" i="63"/>
  <c r="E3157" i="63"/>
  <c r="B3158" i="63"/>
  <c r="C3158" i="63"/>
  <c r="D3158" i="63"/>
  <c r="E3158" i="63"/>
  <c r="B3159" i="63"/>
  <c r="C3159" i="63"/>
  <c r="D3159" i="63"/>
  <c r="E3159" i="63"/>
  <c r="B3160" i="63"/>
  <c r="C3160" i="63"/>
  <c r="D3160" i="63"/>
  <c r="E3160" i="63"/>
  <c r="B3161" i="63"/>
  <c r="C3161" i="63"/>
  <c r="D3161" i="63"/>
  <c r="E3161" i="63"/>
  <c r="B3162" i="63"/>
  <c r="C3162" i="63"/>
  <c r="D3162" i="63"/>
  <c r="E3162" i="63"/>
  <c r="B3163" i="63"/>
  <c r="C3163" i="63"/>
  <c r="D3163" i="63"/>
  <c r="E3163" i="63"/>
  <c r="B3164" i="63"/>
  <c r="C3164" i="63"/>
  <c r="D3164" i="63"/>
  <c r="E3164" i="63"/>
  <c r="B3165" i="63"/>
  <c r="C3165" i="63"/>
  <c r="D3165" i="63"/>
  <c r="E3165" i="63"/>
  <c r="B3166" i="63"/>
  <c r="C3166" i="63"/>
  <c r="D3166" i="63"/>
  <c r="E3166" i="63"/>
  <c r="B3167" i="63"/>
  <c r="C3167" i="63"/>
  <c r="D3167" i="63"/>
  <c r="E3167" i="63"/>
  <c r="B3168" i="63"/>
  <c r="C3168" i="63"/>
  <c r="D3168" i="63"/>
  <c r="E3168" i="63"/>
  <c r="B3169" i="63"/>
  <c r="C3169" i="63"/>
  <c r="D3169" i="63"/>
  <c r="E3169" i="63"/>
  <c r="B3170" i="63"/>
  <c r="C3170" i="63"/>
  <c r="D3170" i="63"/>
  <c r="E3170" i="63"/>
  <c r="B3171" i="63"/>
  <c r="C3171" i="63"/>
  <c r="D3171" i="63"/>
  <c r="E3171" i="63"/>
  <c r="B3172" i="63"/>
  <c r="C3172" i="63"/>
  <c r="D3172" i="63"/>
  <c r="E3172" i="63"/>
  <c r="B3173" i="63"/>
  <c r="C3173" i="63"/>
  <c r="D3173" i="63"/>
  <c r="E3173" i="63"/>
  <c r="B3174" i="63"/>
  <c r="C3174" i="63"/>
  <c r="D3174" i="63"/>
  <c r="E3174" i="63"/>
  <c r="B3175" i="63"/>
  <c r="C3175" i="63"/>
  <c r="D3175" i="63"/>
  <c r="E3175" i="63"/>
  <c r="B3176" i="63"/>
  <c r="C3176" i="63"/>
  <c r="D3176" i="63"/>
  <c r="E3176" i="63"/>
  <c r="B3177" i="63"/>
  <c r="C3177" i="63"/>
  <c r="D3177" i="63"/>
  <c r="E3177" i="63"/>
  <c r="B3178" i="63"/>
  <c r="C3178" i="63"/>
  <c r="D3178" i="63"/>
  <c r="E3178" i="63"/>
  <c r="B3179" i="63"/>
  <c r="C3179" i="63"/>
  <c r="D3179" i="63"/>
  <c r="E3179" i="63"/>
  <c r="B3180" i="63"/>
  <c r="C3180" i="63"/>
  <c r="D3180" i="63"/>
  <c r="E3180" i="63"/>
  <c r="B3181" i="63"/>
  <c r="C3181" i="63"/>
  <c r="D3181" i="63"/>
  <c r="E3181" i="63"/>
  <c r="B3182" i="63"/>
  <c r="C3182" i="63"/>
  <c r="D3182" i="63"/>
  <c r="E3182" i="63"/>
  <c r="B3183" i="63"/>
  <c r="C3183" i="63"/>
  <c r="D3183" i="63"/>
  <c r="E3183" i="63"/>
  <c r="B3184" i="63"/>
  <c r="C3184" i="63"/>
  <c r="D3184" i="63"/>
  <c r="E3184" i="63"/>
  <c r="B3185" i="63"/>
  <c r="C3185" i="63"/>
  <c r="D3185" i="63"/>
  <c r="E3185" i="63"/>
  <c r="B3186" i="63"/>
  <c r="C3186" i="63"/>
  <c r="D3186" i="63"/>
  <c r="E3186" i="63"/>
  <c r="B3187" i="63"/>
  <c r="C3187" i="63"/>
  <c r="D3187" i="63"/>
  <c r="E3187" i="63"/>
  <c r="B3188" i="63"/>
  <c r="C3188" i="63"/>
  <c r="D3188" i="63"/>
  <c r="E3188" i="63"/>
  <c r="B3189" i="63"/>
  <c r="C3189" i="63"/>
  <c r="D3189" i="63"/>
  <c r="E3189" i="63"/>
  <c r="B3190" i="63"/>
  <c r="C3190" i="63"/>
  <c r="D3190" i="63"/>
  <c r="E3190" i="63"/>
  <c r="B3191" i="63"/>
  <c r="C3191" i="63"/>
  <c r="D3191" i="63"/>
  <c r="E3191" i="63"/>
  <c r="B3192" i="63"/>
  <c r="C3192" i="63"/>
  <c r="D3192" i="63"/>
  <c r="E3192" i="63"/>
  <c r="B3193" i="63"/>
  <c r="C3193" i="63"/>
  <c r="D3193" i="63"/>
  <c r="E3193" i="63"/>
  <c r="B3194" i="63"/>
  <c r="C3194" i="63"/>
  <c r="D3194" i="63"/>
  <c r="E3194" i="63"/>
  <c r="B3195" i="63"/>
  <c r="C3195" i="63"/>
  <c r="D3195" i="63"/>
  <c r="E3195" i="63"/>
  <c r="B3196" i="63"/>
  <c r="C3196" i="63"/>
  <c r="D3196" i="63"/>
  <c r="E3196" i="63"/>
  <c r="B3197" i="63"/>
  <c r="C3197" i="63"/>
  <c r="D3197" i="63"/>
  <c r="E3197" i="63"/>
  <c r="B3198" i="63"/>
  <c r="C3198" i="63"/>
  <c r="D3198" i="63"/>
  <c r="E3198" i="63"/>
  <c r="B3199" i="63"/>
  <c r="C3199" i="63"/>
  <c r="D3199" i="63"/>
  <c r="E3199" i="63"/>
  <c r="B3200" i="63"/>
  <c r="C3200" i="63"/>
  <c r="D3200" i="63"/>
  <c r="E3200" i="63"/>
  <c r="B3201" i="63"/>
  <c r="C3201" i="63"/>
  <c r="D3201" i="63"/>
  <c r="E3201" i="63"/>
  <c r="B3202" i="63"/>
  <c r="C3202" i="63"/>
  <c r="D3202" i="63"/>
  <c r="E3202" i="63"/>
  <c r="B3203" i="63"/>
  <c r="C3203" i="63"/>
  <c r="D3203" i="63"/>
  <c r="E3203" i="63"/>
  <c r="B3204" i="63"/>
  <c r="C3204" i="63"/>
  <c r="D3204" i="63"/>
  <c r="E3204" i="63"/>
  <c r="B3205" i="63"/>
  <c r="C3205" i="63"/>
  <c r="D3205" i="63"/>
  <c r="E3205" i="63"/>
  <c r="B3206" i="63"/>
  <c r="C3206" i="63"/>
  <c r="D3206" i="63"/>
  <c r="E3206" i="63"/>
  <c r="B3207" i="63"/>
  <c r="C3207" i="63"/>
  <c r="D3207" i="63"/>
  <c r="E3207" i="63"/>
  <c r="B3208" i="63"/>
  <c r="C3208" i="63"/>
  <c r="D3208" i="63"/>
  <c r="E3208" i="63"/>
  <c r="B3209" i="63"/>
  <c r="C3209" i="63"/>
  <c r="D3209" i="63"/>
  <c r="E3209" i="63"/>
  <c r="B3210" i="63"/>
  <c r="C3210" i="63"/>
  <c r="D3210" i="63"/>
  <c r="E3210" i="63"/>
  <c r="B3211" i="63"/>
  <c r="C3211" i="63"/>
  <c r="D3211" i="63"/>
  <c r="E3211" i="63"/>
  <c r="B3212" i="63"/>
  <c r="C3212" i="63"/>
  <c r="D3212" i="63"/>
  <c r="E3212" i="63"/>
  <c r="B3213" i="63"/>
  <c r="C3213" i="63"/>
  <c r="D3213" i="63"/>
  <c r="E3213" i="63"/>
  <c r="B3214" i="63"/>
  <c r="C3214" i="63"/>
  <c r="D3214" i="63"/>
  <c r="E3214" i="63"/>
  <c r="B3215" i="63"/>
  <c r="C3215" i="63"/>
  <c r="D3215" i="63"/>
  <c r="E3215" i="63"/>
  <c r="B3216" i="63"/>
  <c r="C3216" i="63"/>
  <c r="D3216" i="63"/>
  <c r="E3216" i="63"/>
  <c r="B3217" i="63"/>
  <c r="C3217" i="63"/>
  <c r="D3217" i="63"/>
  <c r="E3217" i="63"/>
  <c r="B3218" i="63"/>
  <c r="C3218" i="63"/>
  <c r="D3218" i="63"/>
  <c r="E3218" i="63"/>
  <c r="B3219" i="63"/>
  <c r="C3219" i="63"/>
  <c r="D3219" i="63"/>
  <c r="E3219" i="63"/>
  <c r="B3220" i="63"/>
  <c r="C3220" i="63"/>
  <c r="D3220" i="63"/>
  <c r="E3220" i="63"/>
  <c r="B3221" i="63"/>
  <c r="C3221" i="63"/>
  <c r="D3221" i="63"/>
  <c r="E3221" i="63"/>
  <c r="B3222" i="63"/>
  <c r="C3222" i="63"/>
  <c r="D3222" i="63"/>
  <c r="E3222" i="63"/>
  <c r="B3223" i="63"/>
  <c r="C3223" i="63"/>
  <c r="D3223" i="63"/>
  <c r="E3223" i="63"/>
  <c r="B3224" i="63"/>
  <c r="C3224" i="63"/>
  <c r="D3224" i="63"/>
  <c r="E3224" i="63"/>
  <c r="B3225" i="63"/>
  <c r="C3225" i="63"/>
  <c r="D3225" i="63"/>
  <c r="E3225" i="63"/>
  <c r="B3226" i="63"/>
  <c r="C3226" i="63"/>
  <c r="D3226" i="63"/>
  <c r="E3226" i="63"/>
  <c r="B3227" i="63"/>
  <c r="C3227" i="63"/>
  <c r="D3227" i="63"/>
  <c r="E3227" i="63"/>
  <c r="B3228" i="63"/>
  <c r="C3228" i="63"/>
  <c r="D3228" i="63"/>
  <c r="E3228" i="63"/>
  <c r="B3229" i="63"/>
  <c r="C3229" i="63"/>
  <c r="D3229" i="63"/>
  <c r="E3229" i="63"/>
  <c r="B3230" i="63"/>
  <c r="C3230" i="63"/>
  <c r="D3230" i="63"/>
  <c r="E3230" i="63"/>
  <c r="B3231" i="63"/>
  <c r="C3231" i="63"/>
  <c r="D3231" i="63"/>
  <c r="E3231" i="63"/>
  <c r="B3232" i="63"/>
  <c r="C3232" i="63"/>
  <c r="D3232" i="63"/>
  <c r="E3232" i="63"/>
  <c r="B3233" i="63"/>
  <c r="C3233" i="63"/>
  <c r="D3233" i="63"/>
  <c r="E3233" i="63"/>
  <c r="B3234" i="63"/>
  <c r="C3234" i="63"/>
  <c r="D3234" i="63"/>
  <c r="E3234" i="63"/>
  <c r="B3235" i="63"/>
  <c r="C3235" i="63"/>
  <c r="D3235" i="63"/>
  <c r="E3235" i="63"/>
  <c r="B3236" i="63"/>
  <c r="C3236" i="63"/>
  <c r="D3236" i="63"/>
  <c r="E3236" i="63"/>
  <c r="B3237" i="63"/>
  <c r="C3237" i="63"/>
  <c r="D3237" i="63"/>
  <c r="E3237" i="63"/>
  <c r="B3238" i="63"/>
  <c r="C3238" i="63"/>
  <c r="D3238" i="63"/>
  <c r="E3238" i="63"/>
  <c r="B3239" i="63"/>
  <c r="C3239" i="63"/>
  <c r="D3239" i="63"/>
  <c r="E3239" i="63"/>
  <c r="B3240" i="63"/>
  <c r="C3240" i="63"/>
  <c r="D3240" i="63"/>
  <c r="E3240" i="63"/>
  <c r="B3241" i="63"/>
  <c r="C3241" i="63"/>
  <c r="D3241" i="63"/>
  <c r="E3241" i="63"/>
  <c r="B3242" i="63"/>
  <c r="C3242" i="63"/>
  <c r="D3242" i="63"/>
  <c r="E3242" i="63"/>
  <c r="B3243" i="63"/>
  <c r="C3243" i="63"/>
  <c r="D3243" i="63"/>
  <c r="E3243" i="63"/>
  <c r="B3244" i="63"/>
  <c r="C3244" i="63"/>
  <c r="D3244" i="63"/>
  <c r="E3244" i="63"/>
  <c r="B3245" i="63"/>
  <c r="C3245" i="63"/>
  <c r="D3245" i="63"/>
  <c r="E3245" i="63"/>
  <c r="B3246" i="63"/>
  <c r="C3246" i="63"/>
  <c r="D3246" i="63"/>
  <c r="E3246" i="63"/>
  <c r="B3247" i="63"/>
  <c r="C3247" i="63"/>
  <c r="D3247" i="63"/>
  <c r="E3247" i="63"/>
  <c r="B3248" i="63"/>
  <c r="C3248" i="63"/>
  <c r="D3248" i="63"/>
  <c r="E3248" i="63"/>
  <c r="B3249" i="63"/>
  <c r="C3249" i="63"/>
  <c r="D3249" i="63"/>
  <c r="E3249" i="63"/>
  <c r="B3250" i="63"/>
  <c r="C3250" i="63"/>
  <c r="D3250" i="63"/>
  <c r="E3250" i="63"/>
  <c r="B3251" i="63"/>
  <c r="C3251" i="63"/>
  <c r="D3251" i="63"/>
  <c r="E3251" i="63"/>
  <c r="B3252" i="63"/>
  <c r="C3252" i="63"/>
  <c r="D3252" i="63"/>
  <c r="E3252" i="63"/>
  <c r="B3253" i="63"/>
  <c r="C3253" i="63"/>
  <c r="D3253" i="63"/>
  <c r="E3253" i="63"/>
  <c r="B3254" i="63"/>
  <c r="C3254" i="63"/>
  <c r="D3254" i="63"/>
  <c r="E3254" i="63"/>
  <c r="B3255" i="63"/>
  <c r="C3255" i="63"/>
  <c r="D3255" i="63"/>
  <c r="E3255" i="63"/>
  <c r="B3256" i="63"/>
  <c r="C3256" i="63"/>
  <c r="D3256" i="63"/>
  <c r="E3256" i="63"/>
  <c r="B3257" i="63"/>
  <c r="C3257" i="63"/>
  <c r="D3257" i="63"/>
  <c r="E3257" i="63"/>
  <c r="B3258" i="63"/>
  <c r="C3258" i="63"/>
  <c r="D3258" i="63"/>
  <c r="E3258" i="63"/>
  <c r="B3259" i="63"/>
  <c r="C3259" i="63"/>
  <c r="D3259" i="63"/>
  <c r="E3259" i="63"/>
  <c r="B3260" i="63"/>
  <c r="C3260" i="63"/>
  <c r="D3260" i="63"/>
  <c r="E3260" i="63"/>
  <c r="B3261" i="63"/>
  <c r="C3261" i="63"/>
  <c r="D3261" i="63"/>
  <c r="E3261" i="63"/>
  <c r="B3262" i="63"/>
  <c r="C3262" i="63"/>
  <c r="D3262" i="63"/>
  <c r="E3262" i="63"/>
  <c r="B3263" i="63"/>
  <c r="C3263" i="63"/>
  <c r="D3263" i="63"/>
  <c r="E3263" i="63"/>
  <c r="B3264" i="63"/>
  <c r="C3264" i="63"/>
  <c r="D3264" i="63"/>
  <c r="E3264" i="63"/>
  <c r="B3265" i="63"/>
  <c r="C3265" i="63"/>
  <c r="D3265" i="63"/>
  <c r="E3265" i="63"/>
  <c r="B3266" i="63"/>
  <c r="C3266" i="63"/>
  <c r="D3266" i="63"/>
  <c r="E3266" i="63"/>
  <c r="B3267" i="63"/>
  <c r="C3267" i="63"/>
  <c r="D3267" i="63"/>
  <c r="E3267" i="63"/>
  <c r="B3268" i="63"/>
  <c r="C3268" i="63"/>
  <c r="D3268" i="63"/>
  <c r="E3268" i="63"/>
  <c r="B3269" i="63"/>
  <c r="C3269" i="63"/>
  <c r="D3269" i="63"/>
  <c r="E3269" i="63"/>
  <c r="B3270" i="63"/>
  <c r="C3270" i="63"/>
  <c r="D3270" i="63"/>
  <c r="E3270" i="63"/>
  <c r="B3271" i="63"/>
  <c r="C3271" i="63"/>
  <c r="D3271" i="63"/>
  <c r="E3271" i="63"/>
  <c r="B3272" i="63"/>
  <c r="C3272" i="63"/>
  <c r="D3272" i="63"/>
  <c r="E3272" i="63"/>
  <c r="B3273" i="63"/>
  <c r="C3273" i="63"/>
  <c r="D3273" i="63"/>
  <c r="E3273" i="63"/>
  <c r="B3274" i="63"/>
  <c r="C3274" i="63"/>
  <c r="D3274" i="63"/>
  <c r="E3274" i="63"/>
  <c r="B3275" i="63"/>
  <c r="C3275" i="63"/>
  <c r="D3275" i="63"/>
  <c r="E3275" i="63"/>
  <c r="B3276" i="63"/>
  <c r="C3276" i="63"/>
  <c r="D3276" i="63"/>
  <c r="E3276" i="63"/>
  <c r="B3277" i="63"/>
  <c r="C3277" i="63"/>
  <c r="D3277" i="63"/>
  <c r="E3277" i="63"/>
  <c r="B3278" i="63"/>
  <c r="C3278" i="63"/>
  <c r="D3278" i="63"/>
  <c r="E3278" i="63"/>
  <c r="B3279" i="63"/>
  <c r="C3279" i="63"/>
  <c r="D3279" i="63"/>
  <c r="E3279" i="63"/>
  <c r="B3280" i="63"/>
  <c r="C3280" i="63"/>
  <c r="D3280" i="63"/>
  <c r="E3280" i="63"/>
  <c r="B3281" i="63"/>
  <c r="C3281" i="63"/>
  <c r="D3281" i="63"/>
  <c r="E3281" i="63"/>
  <c r="B3282" i="63"/>
  <c r="C3282" i="63"/>
  <c r="D3282" i="63"/>
  <c r="E3282" i="63"/>
  <c r="B3283" i="63"/>
  <c r="C3283" i="63"/>
  <c r="D3283" i="63"/>
  <c r="E3283" i="63"/>
  <c r="B3284" i="63"/>
  <c r="C3284" i="63"/>
  <c r="D3284" i="63"/>
  <c r="E3284" i="63"/>
  <c r="B3285" i="63"/>
  <c r="C3285" i="63"/>
  <c r="D3285" i="63"/>
  <c r="E3285" i="63"/>
  <c r="B3286" i="63"/>
  <c r="C3286" i="63"/>
  <c r="D3286" i="63"/>
  <c r="E3286" i="63"/>
  <c r="B3287" i="63"/>
  <c r="C3287" i="63"/>
  <c r="D3287" i="63"/>
  <c r="E3287" i="63"/>
  <c r="B3288" i="63"/>
  <c r="C3288" i="63"/>
  <c r="D3288" i="63"/>
  <c r="E3288" i="63"/>
  <c r="B3289" i="63"/>
  <c r="C3289" i="63"/>
  <c r="D3289" i="63"/>
  <c r="E3289" i="63"/>
  <c r="B3290" i="63"/>
  <c r="C3290" i="63"/>
  <c r="D3290" i="63"/>
  <c r="E3290" i="63"/>
  <c r="B3291" i="63"/>
  <c r="C3291" i="63"/>
  <c r="D3291" i="63"/>
  <c r="E3291" i="63"/>
  <c r="B3292" i="63"/>
  <c r="C3292" i="63"/>
  <c r="D3292" i="63"/>
  <c r="E3292" i="63"/>
  <c r="B3293" i="63"/>
  <c r="C3293" i="63"/>
  <c r="D3293" i="63"/>
  <c r="E3293" i="63"/>
  <c r="B3294" i="63"/>
  <c r="C3294" i="63"/>
  <c r="D3294" i="63"/>
  <c r="E3294" i="63"/>
  <c r="B3295" i="63"/>
  <c r="C3295" i="63"/>
  <c r="D3295" i="63"/>
  <c r="E3295" i="63"/>
  <c r="B3296" i="63"/>
  <c r="C3296" i="63"/>
  <c r="D3296" i="63"/>
  <c r="E3296" i="63"/>
  <c r="B3297" i="63"/>
  <c r="C3297" i="63"/>
  <c r="D3297" i="63"/>
  <c r="E3297" i="63"/>
  <c r="B3298" i="63"/>
  <c r="C3298" i="63"/>
  <c r="D3298" i="63"/>
  <c r="E3298" i="63"/>
  <c r="B3299" i="63"/>
  <c r="C3299" i="63"/>
  <c r="D3299" i="63"/>
  <c r="E3299" i="63"/>
  <c r="B3300" i="63"/>
  <c r="C3300" i="63"/>
  <c r="D3300" i="63"/>
  <c r="E3300" i="63"/>
  <c r="B3301" i="63"/>
  <c r="C3301" i="63"/>
  <c r="D3301" i="63"/>
  <c r="E3301" i="63"/>
  <c r="B3302" i="63"/>
  <c r="C3302" i="63"/>
  <c r="D3302" i="63"/>
  <c r="E3302" i="63"/>
  <c r="B3303" i="63"/>
  <c r="C3303" i="63"/>
  <c r="D3303" i="63"/>
  <c r="E3303" i="63"/>
  <c r="B3304" i="63"/>
  <c r="C3304" i="63"/>
  <c r="D3304" i="63"/>
  <c r="E3304" i="63"/>
  <c r="B3305" i="63"/>
  <c r="C3305" i="63"/>
  <c r="D3305" i="63"/>
  <c r="E3305" i="63"/>
  <c r="B3306" i="63"/>
  <c r="C3306" i="63"/>
  <c r="D3306" i="63"/>
  <c r="E3306" i="63"/>
  <c r="B3307" i="63"/>
  <c r="C3307" i="63"/>
  <c r="D3307" i="63"/>
  <c r="E3307" i="63"/>
  <c r="B3308" i="63"/>
  <c r="C3308" i="63"/>
  <c r="D3308" i="63"/>
  <c r="E3308" i="63"/>
  <c r="B3309" i="63"/>
  <c r="C3309" i="63"/>
  <c r="D3309" i="63"/>
  <c r="E3309" i="63"/>
  <c r="B3310" i="63"/>
  <c r="C3310" i="63"/>
  <c r="D3310" i="63"/>
  <c r="E3310" i="63"/>
  <c r="B3311" i="63"/>
  <c r="C3311" i="63"/>
  <c r="D3311" i="63"/>
  <c r="E3311" i="63"/>
  <c r="B3312" i="63"/>
  <c r="C3312" i="63"/>
  <c r="D3312" i="63"/>
  <c r="E3312" i="63"/>
  <c r="B3313" i="63"/>
  <c r="C3313" i="63"/>
  <c r="D3313" i="63"/>
  <c r="E3313" i="63"/>
  <c r="B3314" i="63"/>
  <c r="C3314" i="63"/>
  <c r="D3314" i="63"/>
  <c r="E3314" i="63"/>
  <c r="B3315" i="63"/>
  <c r="C3315" i="63"/>
  <c r="D3315" i="63"/>
  <c r="E3315" i="63"/>
  <c r="B3316" i="63"/>
  <c r="C3316" i="63"/>
  <c r="D3316" i="63"/>
  <c r="E3316" i="63"/>
  <c r="B3317" i="63"/>
  <c r="C3317" i="63"/>
  <c r="D3317" i="63"/>
  <c r="E3317" i="63"/>
  <c r="B3318" i="63"/>
  <c r="C3318" i="63"/>
  <c r="D3318" i="63"/>
  <c r="E3318" i="63"/>
  <c r="B3319" i="63"/>
  <c r="C3319" i="63"/>
  <c r="D3319" i="63"/>
  <c r="E3319" i="63"/>
  <c r="B3320" i="63"/>
  <c r="C3320" i="63"/>
  <c r="D3320" i="63"/>
  <c r="E3320" i="63"/>
  <c r="B3321" i="63"/>
  <c r="C3321" i="63"/>
  <c r="D3321" i="63"/>
  <c r="E3321" i="63"/>
  <c r="B3322" i="63"/>
  <c r="C3322" i="63"/>
  <c r="D3322" i="63"/>
  <c r="E3322" i="63"/>
  <c r="B3323" i="63"/>
  <c r="C3323" i="63"/>
  <c r="D3323" i="63"/>
  <c r="E3323" i="63"/>
  <c r="B3324" i="63"/>
  <c r="C3324" i="63"/>
  <c r="D3324" i="63"/>
  <c r="E3324" i="63"/>
  <c r="B3325" i="63"/>
  <c r="C3325" i="63"/>
  <c r="D3325" i="63"/>
  <c r="E3325" i="63"/>
  <c r="B3326" i="63"/>
  <c r="C3326" i="63"/>
  <c r="D3326" i="63"/>
  <c r="E3326" i="63"/>
  <c r="B3327" i="63"/>
  <c r="C3327" i="63"/>
  <c r="D3327" i="63"/>
  <c r="E3327" i="63"/>
  <c r="B3328" i="63"/>
  <c r="C3328" i="63"/>
  <c r="D3328" i="63"/>
  <c r="E3328" i="63"/>
  <c r="B3329" i="63"/>
  <c r="C3329" i="63"/>
  <c r="D3329" i="63"/>
  <c r="E3329" i="63"/>
  <c r="B3330" i="63"/>
  <c r="C3330" i="63"/>
  <c r="D3330" i="63"/>
  <c r="E3330" i="63"/>
  <c r="B3331" i="63"/>
  <c r="C3331" i="63"/>
  <c r="D3331" i="63"/>
  <c r="E3331" i="63"/>
  <c r="B3332" i="63"/>
  <c r="C3332" i="63"/>
  <c r="D3332" i="63"/>
  <c r="E3332" i="63"/>
  <c r="B3333" i="63"/>
  <c r="C3333" i="63"/>
  <c r="D3333" i="63"/>
  <c r="E3333" i="63"/>
  <c r="B3334" i="63"/>
  <c r="C3334" i="63"/>
  <c r="D3334" i="63"/>
  <c r="E3334" i="63"/>
  <c r="B3335" i="63"/>
  <c r="C3335" i="63"/>
  <c r="D3335" i="63"/>
  <c r="E3335" i="63"/>
  <c r="B3336" i="63"/>
  <c r="C3336" i="63"/>
  <c r="D3336" i="63"/>
  <c r="E3336" i="63"/>
  <c r="B3337" i="63"/>
  <c r="C3337" i="63"/>
  <c r="D3337" i="63"/>
  <c r="E3337" i="63"/>
  <c r="B3338" i="63"/>
  <c r="C3338" i="63"/>
  <c r="D3338" i="63"/>
  <c r="E3338" i="63"/>
  <c r="B3339" i="63"/>
  <c r="C3339" i="63"/>
  <c r="D3339" i="63"/>
  <c r="E3339" i="63"/>
  <c r="B3340" i="63"/>
  <c r="C3340" i="63"/>
  <c r="D3340" i="63"/>
  <c r="E3340" i="63"/>
  <c r="B3341" i="63"/>
  <c r="C3341" i="63"/>
  <c r="D3341" i="63"/>
  <c r="E3341" i="63"/>
  <c r="B3342" i="63"/>
  <c r="C3342" i="63"/>
  <c r="D3342" i="63"/>
  <c r="E3342" i="63"/>
  <c r="B3343" i="63"/>
  <c r="C3343" i="63"/>
  <c r="D3343" i="63"/>
  <c r="E3343" i="63"/>
  <c r="B3344" i="63"/>
  <c r="C3344" i="63"/>
  <c r="D3344" i="63"/>
  <c r="E3344" i="63"/>
  <c r="B3345" i="63"/>
  <c r="C3345" i="63"/>
  <c r="D3345" i="63"/>
  <c r="E3345" i="63"/>
  <c r="B3346" i="63"/>
  <c r="C3346" i="63"/>
  <c r="D3346" i="63"/>
  <c r="E3346" i="63"/>
  <c r="B3347" i="63"/>
  <c r="C3347" i="63"/>
  <c r="D3347" i="63"/>
  <c r="E3347" i="63"/>
  <c r="B3348" i="63"/>
  <c r="C3348" i="63"/>
  <c r="D3348" i="63"/>
  <c r="E3348" i="63"/>
  <c r="B3349" i="63"/>
  <c r="C3349" i="63"/>
  <c r="D3349" i="63"/>
  <c r="E3349" i="63"/>
  <c r="B3350" i="63"/>
  <c r="C3350" i="63"/>
  <c r="D3350" i="63"/>
  <c r="E3350" i="63"/>
  <c r="B3351" i="63"/>
  <c r="C3351" i="63"/>
  <c r="D3351" i="63"/>
  <c r="E3351" i="63"/>
  <c r="B3352" i="63"/>
  <c r="C3352" i="63"/>
  <c r="D3352" i="63"/>
  <c r="E3352" i="63"/>
  <c r="B3353" i="63"/>
  <c r="C3353" i="63"/>
  <c r="D3353" i="63"/>
  <c r="E3353" i="63"/>
  <c r="B3354" i="63"/>
  <c r="C3354" i="63"/>
  <c r="D3354" i="63"/>
  <c r="E3354" i="63"/>
  <c r="B3355" i="63"/>
  <c r="C3355" i="63"/>
  <c r="D3355" i="63"/>
  <c r="E3355" i="63"/>
  <c r="B3356" i="63"/>
  <c r="C3356" i="63"/>
  <c r="D3356" i="63"/>
  <c r="E3356" i="63"/>
  <c r="B3357" i="63"/>
  <c r="C3357" i="63"/>
  <c r="D3357" i="63"/>
  <c r="E3357" i="63"/>
  <c r="B3358" i="63"/>
  <c r="C3358" i="63"/>
  <c r="D3358" i="63"/>
  <c r="E3358" i="63"/>
  <c r="B3359" i="63"/>
  <c r="C3359" i="63"/>
  <c r="D3359" i="63"/>
  <c r="E3359" i="63"/>
  <c r="B3360" i="63"/>
  <c r="C3360" i="63"/>
  <c r="D3360" i="63"/>
  <c r="E3360" i="63"/>
  <c r="B3361" i="63"/>
  <c r="C3361" i="63"/>
  <c r="D3361" i="63"/>
  <c r="E3361" i="63"/>
  <c r="B3362" i="63"/>
  <c r="C3362" i="63"/>
  <c r="D3362" i="63"/>
  <c r="E3362" i="63"/>
  <c r="B3363" i="63"/>
  <c r="C3363" i="63"/>
  <c r="D3363" i="63"/>
  <c r="E3363" i="63"/>
  <c r="B3364" i="63"/>
  <c r="C3364" i="63"/>
  <c r="D3364" i="63"/>
  <c r="E3364" i="63"/>
  <c r="B3365" i="63"/>
  <c r="C3365" i="63"/>
  <c r="D3365" i="63"/>
  <c r="E3365" i="63"/>
  <c r="B3366" i="63"/>
  <c r="C3366" i="63"/>
  <c r="D3366" i="63"/>
  <c r="E3366" i="63"/>
  <c r="B3367" i="63"/>
  <c r="C3367" i="63"/>
  <c r="D3367" i="63"/>
  <c r="E3367" i="63"/>
  <c r="B3368" i="63"/>
  <c r="C3368" i="63"/>
  <c r="D3368" i="63"/>
  <c r="E3368" i="63"/>
  <c r="B3369" i="63"/>
  <c r="C3369" i="63"/>
  <c r="D3369" i="63"/>
  <c r="E3369" i="63"/>
  <c r="B3370" i="63"/>
  <c r="C3370" i="63"/>
  <c r="D3370" i="63"/>
  <c r="E3370" i="63"/>
  <c r="B3371" i="63"/>
  <c r="C3371" i="63"/>
  <c r="D3371" i="63"/>
  <c r="E3371" i="63"/>
  <c r="B3372" i="63"/>
  <c r="C3372" i="63"/>
  <c r="D3372" i="63"/>
  <c r="E3372" i="63"/>
  <c r="B3373" i="63"/>
  <c r="C3373" i="63"/>
  <c r="D3373" i="63"/>
  <c r="E3373" i="63"/>
  <c r="B3374" i="63"/>
  <c r="C3374" i="63"/>
  <c r="D3374" i="63"/>
  <c r="E3374" i="63"/>
  <c r="B3375" i="63"/>
  <c r="C3375" i="63"/>
  <c r="D3375" i="63"/>
  <c r="E3375" i="63"/>
  <c r="B3376" i="63"/>
  <c r="C3376" i="63"/>
  <c r="D3376" i="63"/>
  <c r="E3376" i="63"/>
  <c r="B3377" i="63"/>
  <c r="C3377" i="63"/>
  <c r="D3377" i="63"/>
  <c r="E3377" i="63"/>
  <c r="B3378" i="63"/>
  <c r="C3378" i="63"/>
  <c r="D3378" i="63"/>
  <c r="E3378" i="63"/>
  <c r="B3379" i="63"/>
  <c r="C3379" i="63"/>
  <c r="D3379" i="63"/>
  <c r="E3379" i="63"/>
  <c r="B3380" i="63"/>
  <c r="C3380" i="63"/>
  <c r="D3380" i="63"/>
  <c r="E3380" i="63"/>
  <c r="B3381" i="63"/>
  <c r="C3381" i="63"/>
  <c r="D3381" i="63"/>
  <c r="E3381" i="63"/>
  <c r="B3382" i="63"/>
  <c r="C3382" i="63"/>
  <c r="D3382" i="63"/>
  <c r="E3382" i="63"/>
  <c r="B3383" i="63"/>
  <c r="C3383" i="63"/>
  <c r="D3383" i="63"/>
  <c r="E3383" i="63"/>
  <c r="B3384" i="63"/>
  <c r="C3384" i="63"/>
  <c r="D3384" i="63"/>
  <c r="E3384" i="63"/>
  <c r="B3385" i="63"/>
  <c r="C3385" i="63"/>
  <c r="D3385" i="63"/>
  <c r="E3385" i="63"/>
  <c r="B3386" i="63"/>
  <c r="C3386" i="63"/>
  <c r="D3386" i="63"/>
  <c r="E3386" i="63"/>
  <c r="B3387" i="63"/>
  <c r="C3387" i="63"/>
  <c r="D3387" i="63"/>
  <c r="E3387" i="63"/>
  <c r="B3388" i="63"/>
  <c r="C3388" i="63"/>
  <c r="D3388" i="63"/>
  <c r="E3388" i="63"/>
  <c r="B3389" i="63"/>
  <c r="C3389" i="63"/>
  <c r="D3389" i="63"/>
  <c r="E3389" i="63"/>
  <c r="B3390" i="63"/>
  <c r="C3390" i="63"/>
  <c r="D3390" i="63"/>
  <c r="E3390" i="63"/>
  <c r="B3391" i="63"/>
  <c r="C3391" i="63"/>
  <c r="D3391" i="63"/>
  <c r="E3391" i="63"/>
  <c r="B3392" i="63"/>
  <c r="C3392" i="63"/>
  <c r="D3392" i="63"/>
  <c r="E3392" i="63"/>
  <c r="B3393" i="63"/>
  <c r="C3393" i="63"/>
  <c r="D3393" i="63"/>
  <c r="E3393" i="63"/>
  <c r="B3394" i="63"/>
  <c r="C3394" i="63"/>
  <c r="D3394" i="63"/>
  <c r="E3394" i="63"/>
  <c r="B3395" i="63"/>
  <c r="C3395" i="63"/>
  <c r="D3395" i="63"/>
  <c r="E3395" i="63"/>
  <c r="B3396" i="63"/>
  <c r="C3396" i="63"/>
  <c r="D3396" i="63"/>
  <c r="E3396" i="63"/>
  <c r="B3397" i="63"/>
  <c r="C3397" i="63"/>
  <c r="D3397" i="63"/>
  <c r="E3397" i="63"/>
  <c r="B3398" i="63"/>
  <c r="C3398" i="63"/>
  <c r="D3398" i="63"/>
  <c r="E3398" i="63"/>
  <c r="B3399" i="63"/>
  <c r="C3399" i="63"/>
  <c r="D3399" i="63"/>
  <c r="E3399" i="63"/>
  <c r="B3400" i="63"/>
  <c r="C3400" i="63"/>
  <c r="D3400" i="63"/>
  <c r="E3400" i="63"/>
  <c r="B3401" i="63"/>
  <c r="C3401" i="63"/>
  <c r="D3401" i="63"/>
  <c r="E3401" i="63"/>
  <c r="B3402" i="63"/>
  <c r="C3402" i="63"/>
  <c r="D3402" i="63"/>
  <c r="E3402" i="63"/>
  <c r="B3403" i="63"/>
  <c r="C3403" i="63"/>
  <c r="D3403" i="63"/>
  <c r="E3403" i="63"/>
  <c r="B3404" i="63"/>
  <c r="C3404" i="63"/>
  <c r="D3404" i="63"/>
  <c r="E3404" i="63"/>
  <c r="B3405" i="63"/>
  <c r="C3405" i="63"/>
  <c r="D3405" i="63"/>
  <c r="E3405" i="63"/>
  <c r="B3406" i="63"/>
  <c r="C3406" i="63"/>
  <c r="D3406" i="63"/>
  <c r="E3406" i="63"/>
  <c r="B3407" i="63"/>
  <c r="C3407" i="63"/>
  <c r="D3407" i="63"/>
  <c r="E3407" i="63"/>
  <c r="B3408" i="63"/>
  <c r="C3408" i="63"/>
  <c r="D3408" i="63"/>
  <c r="E3408" i="63"/>
  <c r="B3409" i="63"/>
  <c r="C3409" i="63"/>
  <c r="D3409" i="63"/>
  <c r="E3409" i="63"/>
  <c r="B3410" i="63"/>
  <c r="C3410" i="63"/>
  <c r="D3410" i="63"/>
  <c r="E3410" i="63"/>
  <c r="B3411" i="63"/>
  <c r="C3411" i="63"/>
  <c r="D3411" i="63"/>
  <c r="E3411" i="63"/>
  <c r="B3412" i="63"/>
  <c r="C3412" i="63"/>
  <c r="D3412" i="63"/>
  <c r="E3412" i="63"/>
  <c r="B3413" i="63"/>
  <c r="C3413" i="63"/>
  <c r="D3413" i="63"/>
  <c r="E3413" i="63"/>
  <c r="B3414" i="63"/>
  <c r="C3414" i="63"/>
  <c r="D3414" i="63"/>
  <c r="E3414" i="63"/>
  <c r="B3415" i="63"/>
  <c r="C3415" i="63"/>
  <c r="D3415" i="63"/>
  <c r="E3415" i="63"/>
  <c r="B3416" i="63"/>
  <c r="C3416" i="63"/>
  <c r="D3416" i="63"/>
  <c r="E3416" i="63"/>
  <c r="B3417" i="63"/>
  <c r="C3417" i="63"/>
  <c r="D3417" i="63"/>
  <c r="E3417" i="63"/>
  <c r="B3418" i="63"/>
  <c r="C3418" i="63"/>
  <c r="D3418" i="63"/>
  <c r="E3418" i="63"/>
  <c r="B3419" i="63"/>
  <c r="C3419" i="63"/>
  <c r="D3419" i="63"/>
  <c r="E3419" i="63"/>
  <c r="B3420" i="63"/>
  <c r="C3420" i="63"/>
  <c r="D3420" i="63"/>
  <c r="E3420" i="63"/>
  <c r="B3421" i="63"/>
  <c r="C3421" i="63"/>
  <c r="D3421" i="63"/>
  <c r="E3421" i="63"/>
  <c r="B3422" i="63"/>
  <c r="C3422" i="63"/>
  <c r="D3422" i="63"/>
  <c r="E3422" i="63"/>
  <c r="B3423" i="63"/>
  <c r="C3423" i="63"/>
  <c r="D3423" i="63"/>
  <c r="E3423" i="63"/>
  <c r="B3424" i="63"/>
  <c r="C3424" i="63"/>
  <c r="D3424" i="63"/>
  <c r="E3424" i="63"/>
  <c r="B3425" i="63"/>
  <c r="C3425" i="63"/>
  <c r="D3425" i="63"/>
  <c r="E3425" i="63"/>
  <c r="B3426" i="63"/>
  <c r="C3426" i="63"/>
  <c r="D3426" i="63"/>
  <c r="E3426" i="63"/>
  <c r="B3427" i="63"/>
  <c r="C3427" i="63"/>
  <c r="D3427" i="63"/>
  <c r="E3427" i="63"/>
  <c r="B3428" i="63"/>
  <c r="C3428" i="63"/>
  <c r="D3428" i="63"/>
  <c r="E3428" i="63"/>
  <c r="B3429" i="63"/>
  <c r="C3429" i="63"/>
  <c r="D3429" i="63"/>
  <c r="E3429" i="63"/>
  <c r="B3430" i="63"/>
  <c r="C3430" i="63"/>
  <c r="D3430" i="63"/>
  <c r="E3430" i="63"/>
  <c r="B3431" i="63"/>
  <c r="C3431" i="63"/>
  <c r="D3431" i="63"/>
  <c r="E3431" i="63"/>
  <c r="B3432" i="63"/>
  <c r="C3432" i="63"/>
  <c r="D3432" i="63"/>
  <c r="E3432" i="63"/>
  <c r="B3433" i="63"/>
  <c r="C3433" i="63"/>
  <c r="D3433" i="63"/>
  <c r="E3433" i="63"/>
  <c r="B3434" i="63"/>
  <c r="C3434" i="63"/>
  <c r="D3434" i="63"/>
  <c r="E3434" i="63"/>
  <c r="B3435" i="63"/>
  <c r="C3435" i="63"/>
  <c r="D3435" i="63"/>
  <c r="E3435" i="63"/>
  <c r="B3436" i="63"/>
  <c r="C3436" i="63"/>
  <c r="D3436" i="63"/>
  <c r="E3436" i="63"/>
  <c r="B3437" i="63"/>
  <c r="C3437" i="63"/>
  <c r="D3437" i="63"/>
  <c r="E3437" i="63"/>
  <c r="B3438" i="63"/>
  <c r="C3438" i="63"/>
  <c r="D3438" i="63"/>
  <c r="E3438" i="63"/>
  <c r="B3439" i="63"/>
  <c r="C3439" i="63"/>
  <c r="D3439" i="63"/>
  <c r="E3439" i="63"/>
  <c r="B3440" i="63"/>
  <c r="C3440" i="63"/>
  <c r="D3440" i="63"/>
  <c r="E3440" i="63"/>
  <c r="B3441" i="63"/>
  <c r="C3441" i="63"/>
  <c r="D3441" i="63"/>
  <c r="E3441" i="63"/>
  <c r="B3442" i="63"/>
  <c r="C3442" i="63"/>
  <c r="D3442" i="63"/>
  <c r="E3442" i="63"/>
  <c r="B3443" i="63"/>
  <c r="C3443" i="63"/>
  <c r="D3443" i="63"/>
  <c r="E3443" i="63"/>
  <c r="B3444" i="63"/>
  <c r="C3444" i="63"/>
  <c r="D3444" i="63"/>
  <c r="E3444" i="63"/>
  <c r="B3445" i="63"/>
  <c r="C3445" i="63"/>
  <c r="D3445" i="63"/>
  <c r="E3445" i="63"/>
  <c r="B3446" i="63"/>
  <c r="C3446" i="63"/>
  <c r="D3446" i="63"/>
  <c r="E3446" i="63"/>
  <c r="B3447" i="63"/>
  <c r="C3447" i="63"/>
  <c r="D3447" i="63"/>
  <c r="E3447" i="63"/>
  <c r="B3448" i="63"/>
  <c r="C3448" i="63"/>
  <c r="D3448" i="63"/>
  <c r="E3448" i="63"/>
  <c r="B3449" i="63"/>
  <c r="C3449" i="63"/>
  <c r="D3449" i="63"/>
  <c r="E3449" i="63"/>
  <c r="B3450" i="63"/>
  <c r="C3450" i="63"/>
  <c r="D3450" i="63"/>
  <c r="E3450" i="63"/>
  <c r="B3451" i="63"/>
  <c r="C3451" i="63"/>
  <c r="D3451" i="63"/>
  <c r="E3451" i="63"/>
  <c r="B3452" i="63"/>
  <c r="C3452" i="63"/>
  <c r="D3452" i="63"/>
  <c r="E3452" i="63"/>
  <c r="B3453" i="63"/>
  <c r="C3453" i="63"/>
  <c r="D3453" i="63"/>
  <c r="E3453" i="63"/>
  <c r="B3454" i="63"/>
  <c r="C3454" i="63"/>
  <c r="D3454" i="63"/>
  <c r="E3454" i="63"/>
  <c r="B3455" i="63"/>
  <c r="C3455" i="63"/>
  <c r="D3455" i="63"/>
  <c r="E3455" i="63"/>
  <c r="B3456" i="63"/>
  <c r="C3456" i="63"/>
  <c r="D3456" i="63"/>
  <c r="E3456" i="63"/>
  <c r="B3457" i="63"/>
  <c r="C3457" i="63"/>
  <c r="D3457" i="63"/>
  <c r="E3457" i="63"/>
  <c r="B3458" i="63"/>
  <c r="C3458" i="63"/>
  <c r="D3458" i="63"/>
  <c r="E3458" i="63"/>
  <c r="B3459" i="63"/>
  <c r="C3459" i="63"/>
  <c r="D3459" i="63"/>
  <c r="E3459" i="63"/>
  <c r="B3460" i="63"/>
  <c r="C3460" i="63"/>
  <c r="D3460" i="63"/>
  <c r="E3460" i="63"/>
  <c r="B3461" i="63"/>
  <c r="C3461" i="63"/>
  <c r="D3461" i="63"/>
  <c r="E3461" i="63"/>
  <c r="B3462" i="63"/>
  <c r="C3462" i="63"/>
  <c r="D3462" i="63"/>
  <c r="E3462" i="63"/>
  <c r="B3463" i="63"/>
  <c r="C3463" i="63"/>
  <c r="D3463" i="63"/>
  <c r="E3463" i="63"/>
  <c r="B3464" i="63"/>
  <c r="C3464" i="63"/>
  <c r="D3464" i="63"/>
  <c r="E3464" i="63"/>
  <c r="B3465" i="63"/>
  <c r="C3465" i="63"/>
  <c r="D3465" i="63"/>
  <c r="E3465" i="63"/>
  <c r="B3466" i="63"/>
  <c r="C3466" i="63"/>
  <c r="D3466" i="63"/>
  <c r="E3466" i="63"/>
  <c r="B3467" i="63"/>
  <c r="C3467" i="63"/>
  <c r="D3467" i="63"/>
  <c r="E3467" i="63"/>
  <c r="B3468" i="63"/>
  <c r="C3468" i="63"/>
  <c r="D3468" i="63"/>
  <c r="E3468" i="63"/>
  <c r="B3469" i="63"/>
  <c r="C3469" i="63"/>
  <c r="D3469" i="63"/>
  <c r="E3469" i="63"/>
  <c r="B3470" i="63"/>
  <c r="C3470" i="63"/>
  <c r="D3470" i="63"/>
  <c r="E3470" i="63"/>
  <c r="B3471" i="63"/>
  <c r="C3471" i="63"/>
  <c r="D3471" i="63"/>
  <c r="E3471" i="63"/>
  <c r="B3472" i="63"/>
  <c r="C3472" i="63"/>
  <c r="D3472" i="63"/>
  <c r="E3472" i="63"/>
  <c r="B3473" i="63"/>
  <c r="C3473" i="63"/>
  <c r="D3473" i="63"/>
  <c r="E3473" i="63"/>
  <c r="B3474" i="63"/>
  <c r="C3474" i="63"/>
  <c r="D3474" i="63"/>
  <c r="E3474" i="63"/>
  <c r="B3475" i="63"/>
  <c r="C3475" i="63"/>
  <c r="D3475" i="63"/>
  <c r="E3475" i="63"/>
  <c r="B3476" i="63"/>
  <c r="C3476" i="63"/>
  <c r="D3476" i="63"/>
  <c r="E3476" i="63"/>
  <c r="B3477" i="63"/>
  <c r="C3477" i="63"/>
  <c r="D3477" i="63"/>
  <c r="E3477" i="63"/>
  <c r="B3478" i="63"/>
  <c r="C3478" i="63"/>
  <c r="D3478" i="63"/>
  <c r="E3478" i="63"/>
  <c r="B3479" i="63"/>
  <c r="C3479" i="63"/>
  <c r="D3479" i="63"/>
  <c r="E3479" i="63"/>
  <c r="B3480" i="63"/>
  <c r="C3480" i="63"/>
  <c r="D3480" i="63"/>
  <c r="E3480" i="63"/>
  <c r="B3481" i="63"/>
  <c r="C3481" i="63"/>
  <c r="D3481" i="63"/>
  <c r="E3481" i="63"/>
  <c r="B3482" i="63"/>
  <c r="C3482" i="63"/>
  <c r="D3482" i="63"/>
  <c r="E3482" i="63"/>
  <c r="B3483" i="63"/>
  <c r="C3483" i="63"/>
  <c r="D3483" i="63"/>
  <c r="E3483" i="63"/>
  <c r="B3484" i="63"/>
  <c r="C3484" i="63"/>
  <c r="D3484" i="63"/>
  <c r="E3484" i="63"/>
  <c r="B3485" i="63"/>
  <c r="C3485" i="63"/>
  <c r="D3485" i="63"/>
  <c r="E3485" i="63"/>
  <c r="B3486" i="63"/>
  <c r="C3486" i="63"/>
  <c r="D3486" i="63"/>
  <c r="E3486" i="63"/>
  <c r="B3487" i="63"/>
  <c r="C3487" i="63"/>
  <c r="D3487" i="63"/>
  <c r="E3487" i="63"/>
  <c r="B3488" i="63"/>
  <c r="C3488" i="63"/>
  <c r="D3488" i="63"/>
  <c r="E3488" i="63"/>
  <c r="B3489" i="63"/>
  <c r="C3489" i="63"/>
  <c r="D3489" i="63"/>
  <c r="E3489" i="63"/>
  <c r="B3490" i="63"/>
  <c r="C3490" i="63"/>
  <c r="D3490" i="63"/>
  <c r="E3490" i="63"/>
  <c r="B3491" i="63"/>
  <c r="C3491" i="63"/>
  <c r="D3491" i="63"/>
  <c r="E3491" i="63"/>
  <c r="B3492" i="63"/>
  <c r="C3492" i="63"/>
  <c r="D3492" i="63"/>
  <c r="E3492" i="63"/>
  <c r="B3493" i="63"/>
  <c r="C3493" i="63"/>
  <c r="D3493" i="63"/>
  <c r="E3493" i="63"/>
  <c r="B3494" i="63"/>
  <c r="C3494" i="63"/>
  <c r="D3494" i="63"/>
  <c r="E3494" i="63"/>
  <c r="B3495" i="63"/>
  <c r="C3495" i="63"/>
  <c r="D3495" i="63"/>
  <c r="E3495" i="63"/>
  <c r="B3496" i="63"/>
  <c r="C3496" i="63"/>
  <c r="D3496" i="63"/>
  <c r="E3496" i="63"/>
  <c r="B3497" i="63"/>
  <c r="C3497" i="63"/>
  <c r="D3497" i="63"/>
  <c r="E3497" i="63"/>
  <c r="B3498" i="63"/>
  <c r="C3498" i="63"/>
  <c r="D3498" i="63"/>
  <c r="E3498" i="63"/>
  <c r="B3499" i="63"/>
  <c r="C3499" i="63"/>
  <c r="D3499" i="63"/>
  <c r="E3499" i="63"/>
  <c r="B3500" i="63"/>
  <c r="C3500" i="63"/>
  <c r="D3500" i="63"/>
  <c r="E3500" i="63"/>
  <c r="B3501" i="63"/>
  <c r="C3501" i="63"/>
  <c r="D3501" i="63"/>
  <c r="E3501" i="63"/>
  <c r="B3502" i="63"/>
  <c r="C3502" i="63"/>
  <c r="D3502" i="63"/>
  <c r="E3502" i="63"/>
  <c r="B3503" i="63"/>
  <c r="C3503" i="63"/>
  <c r="D3503" i="63"/>
  <c r="E3503" i="63"/>
  <c r="B3504" i="63"/>
  <c r="C3504" i="63"/>
  <c r="D3504" i="63"/>
  <c r="E3504" i="63"/>
  <c r="B3505" i="63"/>
  <c r="C3505" i="63"/>
  <c r="D3505" i="63"/>
  <c r="E3505" i="63"/>
  <c r="B3506" i="63"/>
  <c r="C3506" i="63"/>
  <c r="D3506" i="63"/>
  <c r="E3506" i="63"/>
  <c r="B3507" i="63"/>
  <c r="C3507" i="63"/>
  <c r="D3507" i="63"/>
  <c r="E3507" i="63"/>
  <c r="B3508" i="63"/>
  <c r="C3508" i="63"/>
  <c r="D3508" i="63"/>
  <c r="E3508" i="63"/>
  <c r="B3509" i="63"/>
  <c r="C3509" i="63"/>
  <c r="D3509" i="63"/>
  <c r="E3509" i="63"/>
  <c r="B3510" i="63"/>
  <c r="C3510" i="63"/>
  <c r="D3510" i="63"/>
  <c r="E3510" i="63"/>
  <c r="B3511" i="63"/>
  <c r="C3511" i="63"/>
  <c r="D3511" i="63"/>
  <c r="E3511" i="63"/>
  <c r="B3512" i="63"/>
  <c r="C3512" i="63"/>
  <c r="D3512" i="63"/>
  <c r="E3512" i="63"/>
  <c r="B3513" i="63"/>
  <c r="C3513" i="63"/>
  <c r="D3513" i="63"/>
  <c r="E3513" i="63"/>
  <c r="B3514" i="63"/>
  <c r="C3514" i="63"/>
  <c r="D3514" i="63"/>
  <c r="E3514" i="63"/>
  <c r="B3515" i="63"/>
  <c r="C3515" i="63"/>
  <c r="D3515" i="63"/>
  <c r="E3515" i="63"/>
  <c r="B3516" i="63"/>
  <c r="C3516" i="63"/>
  <c r="D3516" i="63"/>
  <c r="E3516" i="63"/>
  <c r="B3517" i="63"/>
  <c r="C3517" i="63"/>
  <c r="D3517" i="63"/>
  <c r="E3517" i="63"/>
  <c r="B3518" i="63"/>
  <c r="C3518" i="63"/>
  <c r="D3518" i="63"/>
  <c r="E3518" i="63"/>
  <c r="B3519" i="63"/>
  <c r="C3519" i="63"/>
  <c r="D3519" i="63"/>
  <c r="E3519" i="63"/>
  <c r="B3520" i="63"/>
  <c r="C3520" i="63"/>
  <c r="D3520" i="63"/>
  <c r="E3520" i="63"/>
  <c r="B3521" i="63"/>
  <c r="C3521" i="63"/>
  <c r="D3521" i="63"/>
  <c r="E3521" i="63"/>
  <c r="B3522" i="63"/>
  <c r="C3522" i="63"/>
  <c r="D3522" i="63"/>
  <c r="E3522" i="63"/>
  <c r="B3523" i="63"/>
  <c r="C3523" i="63"/>
  <c r="D3523" i="63"/>
  <c r="E3523" i="63"/>
  <c r="B3524" i="63"/>
  <c r="C3524" i="63"/>
  <c r="D3524" i="63"/>
  <c r="E3524" i="63"/>
  <c r="B3525" i="63"/>
  <c r="C3525" i="63"/>
  <c r="D3525" i="63"/>
  <c r="E3525" i="63"/>
  <c r="B3526" i="63"/>
  <c r="C3526" i="63"/>
  <c r="D3526" i="63"/>
  <c r="E3526" i="63"/>
  <c r="B3527" i="63"/>
  <c r="C3527" i="63"/>
  <c r="D3527" i="63"/>
  <c r="E3527" i="63"/>
  <c r="B3528" i="63"/>
  <c r="C3528" i="63"/>
  <c r="D3528" i="63"/>
  <c r="E3528" i="63"/>
  <c r="B3529" i="63"/>
  <c r="C3529" i="63"/>
  <c r="D3529" i="63"/>
  <c r="E3529" i="63"/>
  <c r="B3530" i="63"/>
  <c r="C3530" i="63"/>
  <c r="D3530" i="63"/>
  <c r="E3530" i="63"/>
  <c r="B3531" i="63"/>
  <c r="C3531" i="63"/>
  <c r="D3531" i="63"/>
  <c r="E3531" i="63"/>
  <c r="B3532" i="63"/>
  <c r="C3532" i="63"/>
  <c r="D3532" i="63"/>
  <c r="E3532" i="63"/>
  <c r="B3533" i="63"/>
  <c r="C3533" i="63"/>
  <c r="D3533" i="63"/>
  <c r="E3533" i="63"/>
  <c r="B3534" i="63"/>
  <c r="C3534" i="63"/>
  <c r="D3534" i="63"/>
  <c r="E3534" i="63"/>
  <c r="B3535" i="63"/>
  <c r="C3535" i="63"/>
  <c r="D3535" i="63"/>
  <c r="E3535" i="63"/>
  <c r="B3536" i="63"/>
  <c r="C3536" i="63"/>
  <c r="D3536" i="63"/>
  <c r="E3536" i="63"/>
  <c r="B3537" i="63"/>
  <c r="C3537" i="63"/>
  <c r="D3537" i="63"/>
  <c r="E3537" i="63"/>
  <c r="B3538" i="63"/>
  <c r="C3538" i="63"/>
  <c r="D3538" i="63"/>
  <c r="E3538" i="63"/>
  <c r="B3539" i="63"/>
  <c r="C3539" i="63"/>
  <c r="D3539" i="63"/>
  <c r="E3539" i="63"/>
  <c r="B3540" i="63"/>
  <c r="C3540" i="63"/>
  <c r="D3540" i="63"/>
  <c r="E3540" i="63"/>
  <c r="B3541" i="63"/>
  <c r="C3541" i="63"/>
  <c r="D3541" i="63"/>
  <c r="E3541" i="63"/>
  <c r="B3542" i="63"/>
  <c r="C3542" i="63"/>
  <c r="D3542" i="63"/>
  <c r="E3542" i="63"/>
  <c r="B3543" i="63"/>
  <c r="C3543" i="63"/>
  <c r="D3543" i="63"/>
  <c r="E3543" i="63"/>
  <c r="B3544" i="63"/>
  <c r="C3544" i="63"/>
  <c r="D3544" i="63"/>
  <c r="E3544" i="63"/>
  <c r="B3545" i="63"/>
  <c r="C3545" i="63"/>
  <c r="D3545" i="63"/>
  <c r="E3545" i="63"/>
  <c r="B3546" i="63"/>
  <c r="C3546" i="63"/>
  <c r="D3546" i="63"/>
  <c r="E3546" i="63"/>
  <c r="B3547" i="63"/>
  <c r="C3547" i="63"/>
  <c r="D3547" i="63"/>
  <c r="E3547" i="63"/>
  <c r="B3548" i="63"/>
  <c r="C3548" i="63"/>
  <c r="D3548" i="63"/>
  <c r="E3548" i="63"/>
  <c r="B3549" i="63"/>
  <c r="C3549" i="63"/>
  <c r="D3549" i="63"/>
  <c r="E3549" i="63"/>
  <c r="B3550" i="63"/>
  <c r="C3550" i="63"/>
  <c r="D3550" i="63"/>
  <c r="E3550" i="63"/>
  <c r="B3551" i="63"/>
  <c r="C3551" i="63"/>
  <c r="D3551" i="63"/>
  <c r="E3551" i="63"/>
  <c r="B3552" i="63"/>
  <c r="C3552" i="63"/>
  <c r="D3552" i="63"/>
  <c r="E3552" i="63"/>
  <c r="B3553" i="63"/>
  <c r="C3553" i="63"/>
  <c r="D3553" i="63"/>
  <c r="E3553" i="63"/>
  <c r="B3554" i="63"/>
  <c r="C3554" i="63"/>
  <c r="D3554" i="63"/>
  <c r="E3554" i="63"/>
  <c r="B3555" i="63"/>
  <c r="C3555" i="63"/>
  <c r="D3555" i="63"/>
  <c r="E3555" i="63"/>
  <c r="B3556" i="63"/>
  <c r="C3556" i="63"/>
  <c r="D3556" i="63"/>
  <c r="E3556" i="63"/>
  <c r="B3557" i="63"/>
  <c r="C3557" i="63"/>
  <c r="D3557" i="63"/>
  <c r="E3557" i="63"/>
  <c r="B3558" i="63"/>
  <c r="C3558" i="63"/>
  <c r="D3558" i="63"/>
  <c r="E3558" i="63"/>
  <c r="B3559" i="63"/>
  <c r="C3559" i="63"/>
  <c r="D3559" i="63"/>
  <c r="E3559" i="63"/>
  <c r="B3560" i="63"/>
  <c r="C3560" i="63"/>
  <c r="D3560" i="63"/>
  <c r="E3560" i="63"/>
  <c r="B3561" i="63"/>
  <c r="C3561" i="63"/>
  <c r="D3561" i="63"/>
  <c r="E3561" i="63"/>
  <c r="B3562" i="63"/>
  <c r="C3562" i="63"/>
  <c r="D3562" i="63"/>
  <c r="E3562" i="63"/>
  <c r="B3563" i="63"/>
  <c r="C3563" i="63"/>
  <c r="D3563" i="63"/>
  <c r="E3563" i="63"/>
  <c r="B3564" i="63"/>
  <c r="C3564" i="63"/>
  <c r="D3564" i="63"/>
  <c r="E3564" i="63"/>
  <c r="B3565" i="63"/>
  <c r="C3565" i="63"/>
  <c r="D3565" i="63"/>
  <c r="E3565" i="63"/>
  <c r="B3566" i="63"/>
  <c r="C3566" i="63"/>
  <c r="D3566" i="63"/>
  <c r="E3566" i="63"/>
  <c r="B3567" i="63"/>
  <c r="C3567" i="63"/>
  <c r="D3567" i="63"/>
  <c r="E3567" i="63"/>
  <c r="B3568" i="63"/>
  <c r="C3568" i="63"/>
  <c r="D3568" i="63"/>
  <c r="E3568" i="63"/>
  <c r="B3569" i="63"/>
  <c r="C3569" i="63"/>
  <c r="D3569" i="63"/>
  <c r="E3569" i="63"/>
  <c r="B3570" i="63"/>
  <c r="C3570" i="63"/>
  <c r="D3570" i="63"/>
  <c r="E3570" i="63"/>
  <c r="B3571" i="63"/>
  <c r="C3571" i="63"/>
  <c r="D3571" i="63"/>
  <c r="E3571" i="63"/>
  <c r="B3572" i="63"/>
  <c r="C3572" i="63"/>
  <c r="D3572" i="63"/>
  <c r="E3572" i="63"/>
  <c r="B3573" i="63"/>
  <c r="C3573" i="63"/>
  <c r="D3573" i="63"/>
  <c r="E3573" i="63"/>
  <c r="B3574" i="63"/>
  <c r="C3574" i="63"/>
  <c r="D3574" i="63"/>
  <c r="E3574" i="63"/>
  <c r="B3575" i="63"/>
  <c r="C3575" i="63"/>
  <c r="D3575" i="63"/>
  <c r="E3575" i="63"/>
  <c r="B3576" i="63"/>
  <c r="C3576" i="63"/>
  <c r="D3576" i="63"/>
  <c r="E3576" i="63"/>
  <c r="B3577" i="63"/>
  <c r="C3577" i="63"/>
  <c r="D3577" i="63"/>
  <c r="E3577" i="63"/>
  <c r="B3578" i="63"/>
  <c r="C3578" i="63"/>
  <c r="D3578" i="63"/>
  <c r="E3578" i="63"/>
  <c r="B3579" i="63"/>
  <c r="C3579" i="63"/>
  <c r="D3579" i="63"/>
  <c r="E3579" i="63"/>
  <c r="B3580" i="63"/>
  <c r="C3580" i="63"/>
  <c r="D3580" i="63"/>
  <c r="E3580" i="63"/>
  <c r="B3581" i="63"/>
  <c r="C3581" i="63"/>
  <c r="D3581" i="63"/>
  <c r="E3581" i="63"/>
  <c r="B3582" i="63"/>
  <c r="C3582" i="63"/>
  <c r="D3582" i="63"/>
  <c r="E3582" i="63"/>
  <c r="B3583" i="63"/>
  <c r="C3583" i="63"/>
  <c r="D3583" i="63"/>
  <c r="E3583" i="63"/>
  <c r="B3584" i="63"/>
  <c r="C3584" i="63"/>
  <c r="D3584" i="63"/>
  <c r="E3584" i="63"/>
  <c r="B3585" i="63"/>
  <c r="C3585" i="63"/>
  <c r="D3585" i="63"/>
  <c r="E3585" i="63"/>
  <c r="B3586" i="63"/>
  <c r="C3586" i="63"/>
  <c r="D3586" i="63"/>
  <c r="E3586" i="63"/>
  <c r="B3587" i="63"/>
  <c r="C3587" i="63"/>
  <c r="D3587" i="63"/>
  <c r="E3587" i="63"/>
  <c r="B3588" i="63"/>
  <c r="C3588" i="63"/>
  <c r="D3588" i="63"/>
  <c r="E3588" i="63"/>
  <c r="B3589" i="63"/>
  <c r="C3589" i="63"/>
  <c r="D3589" i="63"/>
  <c r="E3589" i="63"/>
  <c r="B3590" i="63"/>
  <c r="C3590" i="63"/>
  <c r="D3590" i="63"/>
  <c r="E3590" i="63"/>
  <c r="B3591" i="63"/>
  <c r="C3591" i="63"/>
  <c r="D3591" i="63"/>
  <c r="E3591" i="63"/>
  <c r="B3592" i="63"/>
  <c r="C3592" i="63"/>
  <c r="D3592" i="63"/>
  <c r="E3592" i="63"/>
  <c r="B3593" i="63"/>
  <c r="C3593" i="63"/>
  <c r="D3593" i="63"/>
  <c r="E3593" i="63"/>
  <c r="B3594" i="63"/>
  <c r="C3594" i="63"/>
  <c r="D3594" i="63"/>
  <c r="E3594" i="63"/>
  <c r="B3595" i="63"/>
  <c r="C3595" i="63"/>
  <c r="D3595" i="63"/>
  <c r="E3595" i="63"/>
  <c r="B3596" i="63"/>
  <c r="C3596" i="63"/>
  <c r="D3596" i="63"/>
  <c r="E3596" i="63"/>
  <c r="B3597" i="63"/>
  <c r="C3597" i="63"/>
  <c r="D3597" i="63"/>
  <c r="E3597" i="63"/>
  <c r="B3598" i="63"/>
  <c r="C3598" i="63"/>
  <c r="D3598" i="63"/>
  <c r="E3598" i="63"/>
  <c r="B3599" i="63"/>
  <c r="C3599" i="63"/>
  <c r="D3599" i="63"/>
  <c r="E3599" i="63"/>
  <c r="B3600" i="63"/>
  <c r="C3600" i="63"/>
  <c r="D3600" i="63"/>
  <c r="E3600" i="63"/>
  <c r="B3601" i="63"/>
  <c r="C3601" i="63"/>
  <c r="D3601" i="63"/>
  <c r="E3601" i="63"/>
  <c r="B3602" i="63"/>
  <c r="C3602" i="63"/>
  <c r="D3602" i="63"/>
  <c r="E3602" i="63"/>
  <c r="B3603" i="63"/>
  <c r="C3603" i="63"/>
  <c r="D3603" i="63"/>
  <c r="E3603" i="63"/>
  <c r="B3604" i="63"/>
  <c r="C3604" i="63"/>
  <c r="D3604" i="63"/>
  <c r="E3604" i="63"/>
  <c r="B3605" i="63"/>
  <c r="C3605" i="63"/>
  <c r="D3605" i="63"/>
  <c r="E3605" i="63"/>
  <c r="B3606" i="63"/>
  <c r="C3606" i="63"/>
  <c r="D3606" i="63"/>
  <c r="E3606" i="63"/>
  <c r="B3607" i="63"/>
  <c r="C3607" i="63"/>
  <c r="D3607" i="63"/>
  <c r="E3607" i="63"/>
  <c r="B3608" i="63"/>
  <c r="C3608" i="63"/>
  <c r="D3608" i="63"/>
  <c r="E3608" i="63"/>
  <c r="B3609" i="63"/>
  <c r="C3609" i="63"/>
  <c r="D3609" i="63"/>
  <c r="E3609" i="63"/>
  <c r="B3610" i="63"/>
  <c r="C3610" i="63"/>
  <c r="D3610" i="63"/>
  <c r="E3610" i="63"/>
  <c r="B3611" i="63"/>
  <c r="C3611" i="63"/>
  <c r="D3611" i="63"/>
  <c r="E3611" i="63"/>
  <c r="B3612" i="63"/>
  <c r="C3612" i="63"/>
  <c r="D3612" i="63"/>
  <c r="E3612" i="63"/>
  <c r="B3613" i="63"/>
  <c r="C3613" i="63"/>
  <c r="D3613" i="63"/>
  <c r="E3613" i="63"/>
  <c r="B3614" i="63"/>
  <c r="C3614" i="63"/>
  <c r="D3614" i="63"/>
  <c r="E3614" i="63"/>
  <c r="B3615" i="63"/>
  <c r="C3615" i="63"/>
  <c r="D3615" i="63"/>
  <c r="E3615" i="63"/>
  <c r="B3616" i="63"/>
  <c r="C3616" i="63"/>
  <c r="D3616" i="63"/>
  <c r="E3616" i="63"/>
  <c r="B3617" i="63"/>
  <c r="C3617" i="63"/>
  <c r="D3617" i="63"/>
  <c r="E3617" i="63"/>
  <c r="B3618" i="63"/>
  <c r="C3618" i="63"/>
  <c r="D3618" i="63"/>
  <c r="E3618" i="63"/>
  <c r="B3619" i="63"/>
  <c r="C3619" i="63"/>
  <c r="D3619" i="63"/>
  <c r="E3619" i="63"/>
  <c r="B3620" i="63"/>
  <c r="C3620" i="63"/>
  <c r="D3620" i="63"/>
  <c r="E3620" i="63"/>
  <c r="B3621" i="63"/>
  <c r="C3621" i="63"/>
  <c r="D3621" i="63"/>
  <c r="E3621" i="63"/>
  <c r="B3622" i="63"/>
  <c r="C3622" i="63"/>
  <c r="D3622" i="63"/>
  <c r="E3622" i="63"/>
  <c r="B3623" i="63"/>
  <c r="C3623" i="63"/>
  <c r="D3623" i="63"/>
  <c r="E3623" i="63"/>
  <c r="B3624" i="63"/>
  <c r="C3624" i="63"/>
  <c r="D3624" i="63"/>
  <c r="E3624" i="63"/>
  <c r="B3625" i="63"/>
  <c r="C3625" i="63"/>
  <c r="D3625" i="63"/>
  <c r="E3625" i="63"/>
  <c r="B3626" i="63"/>
  <c r="C3626" i="63"/>
  <c r="D3626" i="63"/>
  <c r="E3626" i="63"/>
  <c r="B3627" i="63"/>
  <c r="C3627" i="63"/>
  <c r="D3627" i="63"/>
  <c r="E3627" i="63"/>
  <c r="B3628" i="63"/>
  <c r="C3628" i="63"/>
  <c r="D3628" i="63"/>
  <c r="E3628" i="63"/>
  <c r="B3629" i="63"/>
  <c r="C3629" i="63"/>
  <c r="D3629" i="63"/>
  <c r="E3629" i="63"/>
  <c r="B3630" i="63"/>
  <c r="C3630" i="63"/>
  <c r="D3630" i="63"/>
  <c r="E3630" i="63"/>
  <c r="B3631" i="63"/>
  <c r="C3631" i="63"/>
  <c r="D3631" i="63"/>
  <c r="E3631" i="63"/>
  <c r="B3632" i="63"/>
  <c r="C3632" i="63"/>
  <c r="D3632" i="63"/>
  <c r="E3632" i="63"/>
  <c r="B3633" i="63"/>
  <c r="C3633" i="63"/>
  <c r="D3633" i="63"/>
  <c r="E3633" i="63"/>
  <c r="B3634" i="63"/>
  <c r="C3634" i="63"/>
  <c r="D3634" i="63"/>
  <c r="E3634" i="63"/>
  <c r="B3635" i="63"/>
  <c r="C3635" i="63"/>
  <c r="D3635" i="63"/>
  <c r="E3635" i="63"/>
  <c r="B3636" i="63"/>
  <c r="C3636" i="63"/>
  <c r="D3636" i="63"/>
  <c r="E3636" i="63"/>
  <c r="B3637" i="63"/>
  <c r="C3637" i="63"/>
  <c r="D3637" i="63"/>
  <c r="E3637" i="63"/>
  <c r="B3638" i="63"/>
  <c r="C3638" i="63"/>
  <c r="D3638" i="63"/>
  <c r="E3638" i="63"/>
  <c r="B3639" i="63"/>
  <c r="C3639" i="63"/>
  <c r="D3639" i="63"/>
  <c r="E3639" i="63"/>
  <c r="B3640" i="63"/>
  <c r="C3640" i="63"/>
  <c r="D3640" i="63"/>
  <c r="E3640" i="63"/>
  <c r="B3641" i="63"/>
  <c r="C3641" i="63"/>
  <c r="D3641" i="63"/>
  <c r="E3641" i="63"/>
  <c r="B3642" i="63"/>
  <c r="C3642" i="63"/>
  <c r="D3642" i="63"/>
  <c r="E3642" i="63"/>
  <c r="B3643" i="63"/>
  <c r="C3643" i="63"/>
  <c r="D3643" i="63"/>
  <c r="E3643" i="63"/>
  <c r="B3644" i="63"/>
  <c r="C3644" i="63"/>
  <c r="D3644" i="63"/>
  <c r="E3644" i="63"/>
  <c r="B3645" i="63"/>
  <c r="C3645" i="63"/>
  <c r="D3645" i="63"/>
  <c r="E3645" i="63"/>
  <c r="B3646" i="63"/>
  <c r="C3646" i="63"/>
  <c r="D3646" i="63"/>
  <c r="E3646" i="63"/>
  <c r="B3647" i="63"/>
  <c r="C3647" i="63"/>
  <c r="D3647" i="63"/>
  <c r="E3647" i="63"/>
  <c r="B3648" i="63"/>
  <c r="C3648" i="63"/>
  <c r="D3648" i="63"/>
  <c r="E3648" i="63"/>
  <c r="B3649" i="63"/>
  <c r="C3649" i="63"/>
  <c r="D3649" i="63"/>
  <c r="E3649" i="63"/>
  <c r="B3650" i="63"/>
  <c r="C3650" i="63"/>
  <c r="D3650" i="63"/>
  <c r="E3650" i="63"/>
  <c r="B3651" i="63"/>
  <c r="C3651" i="63"/>
  <c r="D3651" i="63"/>
  <c r="E3651" i="63"/>
  <c r="B3652" i="63"/>
  <c r="C3652" i="63"/>
  <c r="D3652" i="63"/>
  <c r="E3652" i="63"/>
  <c r="B3653" i="63"/>
  <c r="C3653" i="63"/>
  <c r="D3653" i="63"/>
  <c r="E3653" i="63"/>
  <c r="B3654" i="63"/>
  <c r="C3654" i="63"/>
  <c r="D3654" i="63"/>
  <c r="E3654" i="63"/>
  <c r="B3655" i="63"/>
  <c r="C3655" i="63"/>
  <c r="D3655" i="63"/>
  <c r="E3655" i="63"/>
  <c r="B3656" i="63"/>
  <c r="C3656" i="63"/>
  <c r="D3656" i="63"/>
  <c r="E3656" i="63"/>
  <c r="B3657" i="63"/>
  <c r="C3657" i="63"/>
  <c r="D3657" i="63"/>
  <c r="E3657" i="63"/>
  <c r="B3658" i="63"/>
  <c r="C3658" i="63"/>
  <c r="D3658" i="63"/>
  <c r="E3658" i="63"/>
  <c r="B3659" i="63"/>
  <c r="C3659" i="63"/>
  <c r="D3659" i="63"/>
  <c r="E3659" i="63"/>
  <c r="B3660" i="63"/>
  <c r="C3660" i="63"/>
  <c r="D3660" i="63"/>
  <c r="E3660" i="63"/>
  <c r="B3661" i="63"/>
  <c r="C3661" i="63"/>
  <c r="D3661" i="63"/>
  <c r="E3661" i="63"/>
  <c r="B3662" i="63"/>
  <c r="C3662" i="63"/>
  <c r="D3662" i="63"/>
  <c r="E3662" i="63"/>
  <c r="B3663" i="63"/>
  <c r="C3663" i="63"/>
  <c r="D3663" i="63"/>
  <c r="E3663" i="63"/>
  <c r="B3664" i="63"/>
  <c r="C3664" i="63"/>
  <c r="D3664" i="63"/>
  <c r="E3664" i="63"/>
  <c r="B3665" i="63"/>
  <c r="C3665" i="63"/>
  <c r="D3665" i="63"/>
  <c r="E3665" i="63"/>
  <c r="B3666" i="63"/>
  <c r="C3666" i="63"/>
  <c r="D3666" i="63"/>
  <c r="E3666" i="63"/>
  <c r="B3667" i="63"/>
  <c r="C3667" i="63"/>
  <c r="D3667" i="63"/>
  <c r="E3667" i="63"/>
  <c r="B3668" i="63"/>
  <c r="C3668" i="63"/>
  <c r="D3668" i="63"/>
  <c r="E3668" i="63"/>
  <c r="B3669" i="63"/>
  <c r="C3669" i="63"/>
  <c r="D3669" i="63"/>
  <c r="E3669" i="63"/>
  <c r="B3670" i="63"/>
  <c r="C3670" i="63"/>
  <c r="D3670" i="63"/>
  <c r="E3670" i="63"/>
  <c r="B3671" i="63"/>
  <c r="C3671" i="63"/>
  <c r="D3671" i="63"/>
  <c r="E3671" i="63"/>
  <c r="B3672" i="63"/>
  <c r="C3672" i="63"/>
  <c r="D3672" i="63"/>
  <c r="E3672" i="63"/>
  <c r="B3673" i="63"/>
  <c r="C3673" i="63"/>
  <c r="D3673" i="63"/>
  <c r="E3673" i="63"/>
  <c r="B3674" i="63"/>
  <c r="C3674" i="63"/>
  <c r="D3674" i="63"/>
  <c r="E3674" i="63"/>
  <c r="B3675" i="63"/>
  <c r="C3675" i="63"/>
  <c r="D3675" i="63"/>
  <c r="E3675" i="63"/>
  <c r="B3676" i="63"/>
  <c r="C3676" i="63"/>
  <c r="D3676" i="63"/>
  <c r="E3676" i="63"/>
  <c r="B3677" i="63"/>
  <c r="C3677" i="63"/>
  <c r="D3677" i="63"/>
  <c r="E3677" i="63"/>
  <c r="B3678" i="63"/>
  <c r="C3678" i="63"/>
  <c r="D3678" i="63"/>
  <c r="E3678" i="63"/>
  <c r="B3679" i="63"/>
  <c r="C3679" i="63"/>
  <c r="D3679" i="63"/>
  <c r="E3679" i="63"/>
  <c r="B3680" i="63"/>
  <c r="C3680" i="63"/>
  <c r="D3680" i="63"/>
  <c r="E3680" i="63"/>
  <c r="B3681" i="63"/>
  <c r="C3681" i="63"/>
  <c r="D3681" i="63"/>
  <c r="E3681" i="63"/>
  <c r="B3682" i="63"/>
  <c r="C3682" i="63"/>
  <c r="D3682" i="63"/>
  <c r="E3682" i="63"/>
  <c r="B3683" i="63"/>
  <c r="C3683" i="63"/>
  <c r="D3683" i="63"/>
  <c r="E3683" i="63"/>
  <c r="B3684" i="63"/>
  <c r="C3684" i="63"/>
  <c r="D3684" i="63"/>
  <c r="E3684" i="63"/>
  <c r="B3685" i="63"/>
  <c r="C3685" i="63"/>
  <c r="D3685" i="63"/>
  <c r="E3685" i="63"/>
  <c r="B3686" i="63"/>
  <c r="C3686" i="63"/>
  <c r="D3686" i="63"/>
  <c r="E3686" i="63"/>
  <c r="B3687" i="63"/>
  <c r="C3687" i="63"/>
  <c r="D3687" i="63"/>
  <c r="E3687" i="63"/>
  <c r="B3688" i="63"/>
  <c r="C3688" i="63"/>
  <c r="D3688" i="63"/>
  <c r="E3688" i="63"/>
  <c r="B3689" i="63"/>
  <c r="C3689" i="63"/>
  <c r="D3689" i="63"/>
  <c r="E3689" i="63"/>
  <c r="B3690" i="63"/>
  <c r="C3690" i="63"/>
  <c r="D3690" i="63"/>
  <c r="E3690" i="63"/>
  <c r="B3691" i="63"/>
  <c r="C3691" i="63"/>
  <c r="D3691" i="63"/>
  <c r="E3691" i="63"/>
  <c r="B3692" i="63"/>
  <c r="C3692" i="63"/>
  <c r="D3692" i="63"/>
  <c r="E3692" i="63"/>
  <c r="B3693" i="63"/>
  <c r="C3693" i="63"/>
  <c r="D3693" i="63"/>
  <c r="E3693" i="63"/>
  <c r="B3694" i="63"/>
  <c r="C3694" i="63"/>
  <c r="D3694" i="63"/>
  <c r="E3694" i="63"/>
  <c r="B3695" i="63"/>
  <c r="C3695" i="63"/>
  <c r="D3695" i="63"/>
  <c r="E3695" i="63"/>
  <c r="B3696" i="63"/>
  <c r="C3696" i="63"/>
  <c r="D3696" i="63"/>
  <c r="E3696" i="63"/>
  <c r="B3697" i="63"/>
  <c r="C3697" i="63"/>
  <c r="D3697" i="63"/>
  <c r="E3697" i="63"/>
  <c r="B3698" i="63"/>
  <c r="C3698" i="63"/>
  <c r="D3698" i="63"/>
  <c r="E3698" i="63"/>
  <c r="B3699" i="63"/>
  <c r="C3699" i="63"/>
  <c r="D3699" i="63"/>
  <c r="E3699" i="63"/>
  <c r="B3700" i="63"/>
  <c r="C3700" i="63"/>
  <c r="D3700" i="63"/>
  <c r="E3700" i="63"/>
  <c r="B3701" i="63"/>
  <c r="C3701" i="63"/>
  <c r="D3701" i="63"/>
  <c r="E3701" i="63"/>
  <c r="B3702" i="63"/>
  <c r="C3702" i="63"/>
  <c r="D3702" i="63"/>
  <c r="E3702" i="63"/>
  <c r="B3703" i="63"/>
  <c r="C3703" i="63"/>
  <c r="D3703" i="63"/>
  <c r="E3703" i="63"/>
  <c r="B3704" i="63"/>
  <c r="C3704" i="63"/>
  <c r="D3704" i="63"/>
  <c r="E3704" i="63"/>
  <c r="B3705" i="63"/>
  <c r="C3705" i="63"/>
  <c r="D3705" i="63"/>
  <c r="E3705" i="63"/>
  <c r="B3706" i="63"/>
  <c r="C3706" i="63"/>
  <c r="D3706" i="63"/>
  <c r="E3706" i="63"/>
  <c r="B3707" i="63"/>
  <c r="C3707" i="63"/>
  <c r="D3707" i="63"/>
  <c r="E3707" i="63"/>
  <c r="B3708" i="63"/>
  <c r="C3708" i="63"/>
  <c r="D3708" i="63"/>
  <c r="E3708" i="63"/>
  <c r="B3709" i="63"/>
  <c r="C3709" i="63"/>
  <c r="D3709" i="63"/>
  <c r="E3709" i="63"/>
  <c r="B3710" i="63"/>
  <c r="C3710" i="63"/>
  <c r="D3710" i="63"/>
  <c r="E3710" i="63"/>
  <c r="B3711" i="63"/>
  <c r="C3711" i="63"/>
  <c r="D3711" i="63"/>
  <c r="E3711" i="63"/>
  <c r="B3712" i="63"/>
  <c r="C3712" i="63"/>
  <c r="D3712" i="63"/>
  <c r="E3712" i="63"/>
  <c r="B3713" i="63"/>
  <c r="C3713" i="63"/>
  <c r="D3713" i="63"/>
  <c r="E3713" i="63"/>
  <c r="B3714" i="63"/>
  <c r="C3714" i="63"/>
  <c r="D3714" i="63"/>
  <c r="E3714" i="63"/>
  <c r="B3715" i="63"/>
  <c r="C3715" i="63"/>
  <c r="D3715" i="63"/>
  <c r="E3715" i="63"/>
  <c r="B3716" i="63"/>
  <c r="C3716" i="63"/>
  <c r="D3716" i="63"/>
  <c r="E3716" i="63"/>
  <c r="B3717" i="63"/>
  <c r="C3717" i="63"/>
  <c r="D3717" i="63"/>
  <c r="E3717" i="63"/>
  <c r="B3718" i="63"/>
  <c r="C3718" i="63"/>
  <c r="D3718" i="63"/>
  <c r="E3718" i="63"/>
  <c r="B3719" i="63"/>
  <c r="C3719" i="63"/>
  <c r="D3719" i="63"/>
  <c r="E3719" i="63"/>
  <c r="B3720" i="63"/>
  <c r="C3720" i="63"/>
  <c r="D3720" i="63"/>
  <c r="E3720" i="63"/>
  <c r="B3721" i="63"/>
  <c r="C3721" i="63"/>
  <c r="D3721" i="63"/>
  <c r="E3721" i="63"/>
  <c r="B3722" i="63"/>
  <c r="C3722" i="63"/>
  <c r="D3722" i="63"/>
  <c r="E3722" i="63"/>
  <c r="B3723" i="63"/>
  <c r="C3723" i="63"/>
  <c r="D3723" i="63"/>
  <c r="E3723" i="63"/>
  <c r="B3724" i="63"/>
  <c r="C3724" i="63"/>
  <c r="D3724" i="63"/>
  <c r="E3724" i="63"/>
  <c r="B3725" i="63"/>
  <c r="C3725" i="63"/>
  <c r="D3725" i="63"/>
  <c r="E3725" i="63"/>
  <c r="B3726" i="63"/>
  <c r="C3726" i="63"/>
  <c r="D3726" i="63"/>
  <c r="E3726" i="63"/>
  <c r="B3727" i="63"/>
  <c r="C3727" i="63"/>
  <c r="D3727" i="63"/>
  <c r="E3727" i="63"/>
  <c r="B3728" i="63"/>
  <c r="C3728" i="63"/>
  <c r="D3728" i="63"/>
  <c r="E3728" i="63"/>
  <c r="B3729" i="63"/>
  <c r="C3729" i="63"/>
  <c r="D3729" i="63"/>
  <c r="E3729" i="63"/>
  <c r="B3730" i="63"/>
  <c r="C3730" i="63"/>
  <c r="D3730" i="63"/>
  <c r="E3730" i="63"/>
  <c r="B3731" i="63"/>
  <c r="C3731" i="63"/>
  <c r="D3731" i="63"/>
  <c r="E3731" i="63"/>
  <c r="B3732" i="63"/>
  <c r="C3732" i="63"/>
  <c r="D3732" i="63"/>
  <c r="E3732" i="63"/>
  <c r="B3733" i="63"/>
  <c r="C3733" i="63"/>
  <c r="D3733" i="63"/>
  <c r="E3733" i="63"/>
  <c r="B3734" i="63"/>
  <c r="C3734" i="63"/>
  <c r="D3734" i="63"/>
  <c r="E3734" i="63"/>
  <c r="B3735" i="63"/>
  <c r="C3735" i="63"/>
  <c r="D3735" i="63"/>
  <c r="E3735" i="63"/>
  <c r="B3736" i="63"/>
  <c r="C3736" i="63"/>
  <c r="D3736" i="63"/>
  <c r="E3736" i="63"/>
  <c r="B3737" i="63"/>
  <c r="C3737" i="63"/>
  <c r="D3737" i="63"/>
  <c r="E3737" i="63"/>
  <c r="B3738" i="63"/>
  <c r="C3738" i="63"/>
  <c r="D3738" i="63"/>
  <c r="E3738" i="63"/>
  <c r="B3739" i="63"/>
  <c r="C3739" i="63"/>
  <c r="D3739" i="63"/>
  <c r="E3739" i="63"/>
  <c r="B3740" i="63"/>
  <c r="C3740" i="63"/>
  <c r="D3740" i="63"/>
  <c r="E3740" i="63"/>
  <c r="B3741" i="63"/>
  <c r="C3741" i="63"/>
  <c r="D3741" i="63"/>
  <c r="E3741" i="63"/>
  <c r="B3742" i="63"/>
  <c r="C3742" i="63"/>
  <c r="D3742" i="63"/>
  <c r="E3742" i="63"/>
  <c r="B3743" i="63"/>
  <c r="C3743" i="63"/>
  <c r="D3743" i="63"/>
  <c r="E3743" i="63"/>
  <c r="B3744" i="63"/>
  <c r="C3744" i="63"/>
  <c r="D3744" i="63"/>
  <c r="E3744" i="63"/>
  <c r="B3745" i="63"/>
  <c r="C3745" i="63"/>
  <c r="D3745" i="63"/>
  <c r="E3745" i="63"/>
  <c r="B3746" i="63"/>
  <c r="C3746" i="63"/>
  <c r="D3746" i="63"/>
  <c r="E3746" i="63"/>
  <c r="B3747" i="63"/>
  <c r="C3747" i="63"/>
  <c r="D3747" i="63"/>
  <c r="E3747" i="63"/>
  <c r="B3748" i="63"/>
  <c r="C3748" i="63"/>
  <c r="D3748" i="63"/>
  <c r="E3748" i="63"/>
  <c r="B3749" i="63"/>
  <c r="C3749" i="63"/>
  <c r="D3749" i="63"/>
  <c r="E3749" i="63"/>
  <c r="B3750" i="63"/>
  <c r="C3750" i="63"/>
  <c r="D3750" i="63"/>
  <c r="E3750" i="63"/>
  <c r="B3751" i="63"/>
  <c r="C3751" i="63"/>
  <c r="D3751" i="63"/>
  <c r="E3751" i="63"/>
  <c r="B3752" i="63"/>
  <c r="C3752" i="63"/>
  <c r="D3752" i="63"/>
  <c r="E3752" i="63"/>
  <c r="B3753" i="63"/>
  <c r="C3753" i="63"/>
  <c r="D3753" i="63"/>
  <c r="E3753" i="63"/>
  <c r="B3754" i="63"/>
  <c r="C3754" i="63"/>
  <c r="D3754" i="63"/>
  <c r="E3754" i="63"/>
  <c r="B3755" i="63"/>
  <c r="C3755" i="63"/>
  <c r="D3755" i="63"/>
  <c r="E3755" i="63"/>
  <c r="B3756" i="63"/>
  <c r="C3756" i="63"/>
  <c r="D3756" i="63"/>
  <c r="E3756" i="63"/>
  <c r="B3757" i="63"/>
  <c r="C3757" i="63"/>
  <c r="D3757" i="63"/>
  <c r="E3757" i="63"/>
  <c r="B3758" i="63"/>
  <c r="C3758" i="63"/>
  <c r="D3758" i="63"/>
  <c r="E3758" i="63"/>
  <c r="B3759" i="63"/>
  <c r="C3759" i="63"/>
  <c r="D3759" i="63"/>
  <c r="E3759" i="63"/>
  <c r="B3760" i="63"/>
  <c r="C3760" i="63"/>
  <c r="D3760" i="63"/>
  <c r="E3760" i="63"/>
  <c r="B3761" i="63"/>
  <c r="C3761" i="63"/>
  <c r="D3761" i="63"/>
  <c r="E3761" i="63"/>
  <c r="B3762" i="63"/>
  <c r="C3762" i="63"/>
  <c r="D3762" i="63"/>
  <c r="E3762" i="63"/>
  <c r="B3763" i="63"/>
  <c r="C3763" i="63"/>
  <c r="D3763" i="63"/>
  <c r="E3763" i="63"/>
  <c r="B3764" i="63"/>
  <c r="C3764" i="63"/>
  <c r="D3764" i="63"/>
  <c r="E3764" i="63"/>
  <c r="B3765" i="63"/>
  <c r="C3765" i="63"/>
  <c r="D3765" i="63"/>
  <c r="E3765" i="63"/>
  <c r="B3766" i="63"/>
  <c r="C3766" i="63"/>
  <c r="D3766" i="63"/>
  <c r="E3766" i="63"/>
  <c r="B3767" i="63"/>
  <c r="C3767" i="63"/>
  <c r="D3767" i="63"/>
  <c r="E3767" i="63"/>
  <c r="B3768" i="63"/>
  <c r="C3768" i="63"/>
  <c r="D3768" i="63"/>
  <c r="E3768" i="63"/>
  <c r="B3769" i="63"/>
  <c r="C3769" i="63"/>
  <c r="D3769" i="63"/>
  <c r="E3769" i="63"/>
  <c r="B3770" i="63"/>
  <c r="C3770" i="63"/>
  <c r="D3770" i="63"/>
  <c r="E3770" i="63"/>
  <c r="B3771" i="63"/>
  <c r="C3771" i="63"/>
  <c r="D3771" i="63"/>
  <c r="E3771" i="63"/>
  <c r="B3772" i="63"/>
  <c r="C3772" i="63"/>
  <c r="D3772" i="63"/>
  <c r="E3772" i="63"/>
  <c r="B3773" i="63"/>
  <c r="C3773" i="63"/>
  <c r="D3773" i="63"/>
  <c r="E3773" i="63"/>
  <c r="B3774" i="63"/>
  <c r="C3774" i="63"/>
  <c r="D3774" i="63"/>
  <c r="E3774" i="63"/>
  <c r="B3775" i="63"/>
  <c r="C3775" i="63"/>
  <c r="D3775" i="63"/>
  <c r="E3775" i="63"/>
  <c r="B3776" i="63"/>
  <c r="C3776" i="63"/>
  <c r="D3776" i="63"/>
  <c r="E3776" i="63"/>
  <c r="B3777" i="63"/>
  <c r="C3777" i="63"/>
  <c r="D3777" i="63"/>
  <c r="E3777" i="63"/>
  <c r="B3778" i="63"/>
  <c r="C3778" i="63"/>
  <c r="D3778" i="63"/>
  <c r="E3778" i="63"/>
  <c r="B3779" i="63"/>
  <c r="C3779" i="63"/>
  <c r="D3779" i="63"/>
  <c r="E3779" i="63"/>
  <c r="B3780" i="63"/>
  <c r="C3780" i="63"/>
  <c r="D3780" i="63"/>
  <c r="E3780" i="63"/>
  <c r="B3781" i="63"/>
  <c r="C3781" i="63"/>
  <c r="D3781" i="63"/>
  <c r="E3781" i="63"/>
  <c r="B3782" i="63"/>
  <c r="C3782" i="63"/>
  <c r="D3782" i="63"/>
  <c r="E3782" i="63"/>
  <c r="B3783" i="63"/>
  <c r="C3783" i="63"/>
  <c r="D3783" i="63"/>
  <c r="E3783" i="63"/>
  <c r="B3784" i="63"/>
  <c r="C3784" i="63"/>
  <c r="D3784" i="63"/>
  <c r="E3784" i="63"/>
  <c r="B3785" i="63"/>
  <c r="C3785" i="63"/>
  <c r="D3785" i="63"/>
  <c r="E3785" i="63"/>
  <c r="B3786" i="63"/>
  <c r="C3786" i="63"/>
  <c r="D3786" i="63"/>
  <c r="E3786" i="63"/>
  <c r="B3787" i="63"/>
  <c r="C3787" i="63"/>
  <c r="D3787" i="63"/>
  <c r="E3787" i="63"/>
  <c r="B3788" i="63"/>
  <c r="C3788" i="63"/>
  <c r="D3788" i="63"/>
  <c r="E3788" i="63"/>
  <c r="B3789" i="63"/>
  <c r="C3789" i="63"/>
  <c r="D3789" i="63"/>
  <c r="E3789" i="63"/>
  <c r="B3790" i="63"/>
  <c r="C3790" i="63"/>
  <c r="D3790" i="63"/>
  <c r="E3790" i="63"/>
  <c r="B3791" i="63"/>
  <c r="C3791" i="63"/>
  <c r="D3791" i="63"/>
  <c r="E3791" i="63"/>
  <c r="B3792" i="63"/>
  <c r="C3792" i="63"/>
  <c r="D3792" i="63"/>
  <c r="E3792" i="63"/>
  <c r="B3793" i="63"/>
  <c r="C3793" i="63"/>
  <c r="D3793" i="63"/>
  <c r="E3793" i="63"/>
  <c r="B3794" i="63"/>
  <c r="C3794" i="63"/>
  <c r="D3794" i="63"/>
  <c r="E3794" i="63"/>
  <c r="B3795" i="63"/>
  <c r="C3795" i="63"/>
  <c r="D3795" i="63"/>
  <c r="E3795" i="63"/>
  <c r="B3796" i="63"/>
  <c r="C3796" i="63"/>
  <c r="D3796" i="63"/>
  <c r="E3796" i="63"/>
  <c r="B3797" i="63"/>
  <c r="C3797" i="63"/>
  <c r="D3797" i="63"/>
  <c r="E3797" i="63"/>
  <c r="B3798" i="63"/>
  <c r="C3798" i="63"/>
  <c r="D3798" i="63"/>
  <c r="E3798" i="63"/>
  <c r="B3799" i="63"/>
  <c r="C3799" i="63"/>
  <c r="D3799" i="63"/>
  <c r="E3799" i="63"/>
  <c r="B3800" i="63"/>
  <c r="C3800" i="63"/>
  <c r="D3800" i="63"/>
  <c r="E3800" i="63"/>
  <c r="B3801" i="63"/>
  <c r="C3801" i="63"/>
  <c r="D3801" i="63"/>
  <c r="E3801" i="63"/>
  <c r="B3802" i="63"/>
  <c r="C3802" i="63"/>
  <c r="D3802" i="63"/>
  <c r="E3802" i="63"/>
  <c r="B3803" i="63"/>
  <c r="C3803" i="63"/>
  <c r="D3803" i="63"/>
  <c r="E3803" i="63"/>
  <c r="B3804" i="63"/>
  <c r="C3804" i="63"/>
  <c r="D3804" i="63"/>
  <c r="E3804" i="63"/>
  <c r="B3805" i="63"/>
  <c r="C3805" i="63"/>
  <c r="D3805" i="63"/>
  <c r="E3805" i="63"/>
  <c r="B3806" i="63"/>
  <c r="C3806" i="63"/>
  <c r="D3806" i="63"/>
  <c r="E3806" i="63"/>
  <c r="B3807" i="63"/>
  <c r="C3807" i="63"/>
  <c r="D3807" i="63"/>
  <c r="E3807" i="63"/>
  <c r="B3808" i="63"/>
  <c r="C3808" i="63"/>
  <c r="D3808" i="63"/>
  <c r="E3808" i="63"/>
  <c r="B3809" i="63"/>
  <c r="C3809" i="63"/>
  <c r="D3809" i="63"/>
  <c r="E3809" i="63"/>
  <c r="B3810" i="63"/>
  <c r="C3810" i="63"/>
  <c r="D3810" i="63"/>
  <c r="E3810" i="63"/>
  <c r="B3811" i="63"/>
  <c r="C3811" i="63"/>
  <c r="D3811" i="63"/>
  <c r="E3811" i="63"/>
  <c r="B3812" i="63"/>
  <c r="C3812" i="63"/>
  <c r="D3812" i="63"/>
  <c r="E3812" i="63"/>
  <c r="B3813" i="63"/>
  <c r="C3813" i="63"/>
  <c r="D3813" i="63"/>
  <c r="E3813" i="63"/>
  <c r="B3814" i="63"/>
  <c r="C3814" i="63"/>
  <c r="D3814" i="63"/>
  <c r="E3814" i="63"/>
  <c r="B3815" i="63"/>
  <c r="C3815" i="63"/>
  <c r="D3815" i="63"/>
  <c r="E3815" i="63"/>
  <c r="B3816" i="63"/>
  <c r="C3816" i="63"/>
  <c r="D3816" i="63"/>
  <c r="E3816" i="63"/>
  <c r="B3817" i="63"/>
  <c r="C3817" i="63"/>
  <c r="D3817" i="63"/>
  <c r="E3817" i="63"/>
  <c r="B3818" i="63"/>
  <c r="C3818" i="63"/>
  <c r="D3818" i="63"/>
  <c r="E3818" i="63"/>
  <c r="B3819" i="63"/>
  <c r="C3819" i="63"/>
  <c r="D3819" i="63"/>
  <c r="E3819" i="63"/>
  <c r="B3820" i="63"/>
  <c r="C3820" i="63"/>
  <c r="D3820" i="63"/>
  <c r="E3820" i="63"/>
  <c r="B3821" i="63"/>
  <c r="C3821" i="63"/>
  <c r="D3821" i="63"/>
  <c r="E3821" i="63"/>
  <c r="B3822" i="63"/>
  <c r="C3822" i="63"/>
  <c r="D3822" i="63"/>
  <c r="E3822" i="63"/>
  <c r="B3823" i="63"/>
  <c r="C3823" i="63"/>
  <c r="D3823" i="63"/>
  <c r="E3823" i="63"/>
  <c r="B3824" i="63"/>
  <c r="C3824" i="63"/>
  <c r="D3824" i="63"/>
  <c r="E3824" i="63"/>
  <c r="B3825" i="63"/>
  <c r="C3825" i="63"/>
  <c r="D3825" i="63"/>
  <c r="E3825" i="63"/>
  <c r="B3826" i="63"/>
  <c r="C3826" i="63"/>
  <c r="D3826" i="63"/>
  <c r="E3826" i="63"/>
  <c r="B3827" i="63"/>
  <c r="C3827" i="63"/>
  <c r="D3827" i="63"/>
  <c r="E3827" i="63"/>
  <c r="B3828" i="63"/>
  <c r="C3828" i="63"/>
  <c r="D3828" i="63"/>
  <c r="E3828" i="63"/>
  <c r="B3829" i="63"/>
  <c r="C3829" i="63"/>
  <c r="D3829" i="63"/>
  <c r="E3829" i="63"/>
  <c r="B3830" i="63"/>
  <c r="C3830" i="63"/>
  <c r="D3830" i="63"/>
  <c r="E3830" i="63"/>
  <c r="B3831" i="63"/>
  <c r="C3831" i="63"/>
  <c r="D3831" i="63"/>
  <c r="E3831" i="63"/>
  <c r="B3832" i="63"/>
  <c r="C3832" i="63"/>
  <c r="D3832" i="63"/>
  <c r="E3832" i="63"/>
  <c r="B3833" i="63"/>
  <c r="C3833" i="63"/>
  <c r="D3833" i="63"/>
  <c r="E3833" i="63"/>
  <c r="B3834" i="63"/>
  <c r="C3834" i="63"/>
  <c r="D3834" i="63"/>
  <c r="E3834" i="63"/>
  <c r="B3835" i="63"/>
  <c r="C3835" i="63"/>
  <c r="D3835" i="63"/>
  <c r="E3835" i="63"/>
  <c r="B3836" i="63"/>
  <c r="C3836" i="63"/>
  <c r="D3836" i="63"/>
  <c r="E3836" i="63"/>
  <c r="B3837" i="63"/>
  <c r="C3837" i="63"/>
  <c r="D3837" i="63"/>
  <c r="E3837" i="63"/>
  <c r="B3838" i="63"/>
  <c r="C3838" i="63"/>
  <c r="D3838" i="63"/>
  <c r="E3838" i="63"/>
  <c r="B3839" i="63"/>
  <c r="C3839" i="63"/>
  <c r="D3839" i="63"/>
  <c r="E3839" i="63"/>
  <c r="B3840" i="63"/>
  <c r="C3840" i="63"/>
  <c r="D3840" i="63"/>
  <c r="E3840" i="63"/>
  <c r="B3841" i="63"/>
  <c r="C3841" i="63"/>
  <c r="D3841" i="63"/>
  <c r="E3841" i="63"/>
  <c r="B3842" i="63"/>
  <c r="C3842" i="63"/>
  <c r="D3842" i="63"/>
  <c r="E3842" i="63"/>
  <c r="B3843" i="63"/>
  <c r="C3843" i="63"/>
  <c r="D3843" i="63"/>
  <c r="E3843" i="63"/>
  <c r="B3844" i="63"/>
  <c r="C3844" i="63"/>
  <c r="D3844" i="63"/>
  <c r="E3844" i="63"/>
  <c r="B3845" i="63"/>
  <c r="C3845" i="63"/>
  <c r="D3845" i="63"/>
  <c r="E3845" i="63"/>
  <c r="B3846" i="63"/>
  <c r="C3846" i="63"/>
  <c r="D3846" i="63"/>
  <c r="E3846" i="63"/>
  <c r="B3847" i="63"/>
  <c r="C3847" i="63"/>
  <c r="D3847" i="63"/>
  <c r="E3847" i="63"/>
  <c r="B3848" i="63"/>
  <c r="C3848" i="63"/>
  <c r="D3848" i="63"/>
  <c r="E3848" i="63"/>
  <c r="B3849" i="63"/>
  <c r="C3849" i="63"/>
  <c r="D3849" i="63"/>
  <c r="E3849" i="63"/>
  <c r="B3850" i="63"/>
  <c r="C3850" i="63"/>
  <c r="D3850" i="63"/>
  <c r="E3850" i="63"/>
  <c r="B3851" i="63"/>
  <c r="C3851" i="63"/>
  <c r="D3851" i="63"/>
  <c r="E3851" i="63"/>
  <c r="B3852" i="63"/>
  <c r="C3852" i="63"/>
  <c r="D3852" i="63"/>
  <c r="E3852" i="63"/>
  <c r="B3853" i="63"/>
  <c r="C3853" i="63"/>
  <c r="D3853" i="63"/>
  <c r="E3853" i="63"/>
  <c r="B3854" i="63"/>
  <c r="C3854" i="63"/>
  <c r="D3854" i="63"/>
  <c r="E3854" i="63"/>
  <c r="B3855" i="63"/>
  <c r="C3855" i="63"/>
  <c r="D3855" i="63"/>
  <c r="E3855" i="63"/>
  <c r="B3856" i="63"/>
  <c r="C3856" i="63"/>
  <c r="D3856" i="63"/>
  <c r="E3856" i="63"/>
  <c r="B3857" i="63"/>
  <c r="C3857" i="63"/>
  <c r="D3857" i="63"/>
  <c r="E3857" i="63"/>
  <c r="B3858" i="63"/>
  <c r="C3858" i="63"/>
  <c r="D3858" i="63"/>
  <c r="E3858" i="63"/>
  <c r="B3859" i="63"/>
  <c r="C3859" i="63"/>
  <c r="D3859" i="63"/>
  <c r="E3859" i="63"/>
  <c r="B3860" i="63"/>
  <c r="C3860" i="63"/>
  <c r="D3860" i="63"/>
  <c r="E3860" i="63"/>
  <c r="B3861" i="63"/>
  <c r="C3861" i="63"/>
  <c r="D3861" i="63"/>
  <c r="E3861" i="63"/>
  <c r="B3862" i="63"/>
  <c r="C3862" i="63"/>
  <c r="D3862" i="63"/>
  <c r="E3862" i="63"/>
  <c r="B3863" i="63"/>
  <c r="C3863" i="63"/>
  <c r="D3863" i="63"/>
  <c r="E3863" i="63"/>
  <c r="B3864" i="63"/>
  <c r="C3864" i="63"/>
  <c r="D3864" i="63"/>
  <c r="E3864" i="63"/>
  <c r="B3865" i="63"/>
  <c r="C3865" i="63"/>
  <c r="D3865" i="63"/>
  <c r="E3865" i="63"/>
  <c r="B3866" i="63"/>
  <c r="C3866" i="63"/>
  <c r="D3866" i="63"/>
  <c r="E3866" i="63"/>
  <c r="B3867" i="63"/>
  <c r="C3867" i="63"/>
  <c r="D3867" i="63"/>
  <c r="E3867" i="63"/>
  <c r="B3868" i="63"/>
  <c r="C3868" i="63"/>
  <c r="D3868" i="63"/>
  <c r="E3868" i="63"/>
  <c r="B3869" i="63"/>
  <c r="C3869" i="63"/>
  <c r="D3869" i="63"/>
  <c r="E3869" i="63"/>
  <c r="B3870" i="63"/>
  <c r="C3870" i="63"/>
  <c r="D3870" i="63"/>
  <c r="E3870" i="63"/>
  <c r="B3871" i="63"/>
  <c r="C3871" i="63"/>
  <c r="D3871" i="63"/>
  <c r="E3871" i="63"/>
  <c r="B3872" i="63"/>
  <c r="C3872" i="63"/>
  <c r="D3872" i="63"/>
  <c r="E3872" i="63"/>
  <c r="B3873" i="63"/>
  <c r="C3873" i="63"/>
  <c r="D3873" i="63"/>
  <c r="E3873" i="63"/>
  <c r="B3874" i="63"/>
  <c r="C3874" i="63"/>
  <c r="D3874" i="63"/>
  <c r="E3874" i="63"/>
  <c r="B3875" i="63"/>
  <c r="C3875" i="63"/>
  <c r="D3875" i="63"/>
  <c r="E3875" i="63"/>
  <c r="B3876" i="63"/>
  <c r="C3876" i="63"/>
  <c r="D3876" i="63"/>
  <c r="E3876" i="63"/>
  <c r="B3877" i="63"/>
  <c r="C3877" i="63"/>
  <c r="D3877" i="63"/>
  <c r="E3877" i="63"/>
  <c r="B3878" i="63"/>
  <c r="C3878" i="63"/>
  <c r="D3878" i="63"/>
  <c r="E3878" i="63"/>
  <c r="B3879" i="63"/>
  <c r="C3879" i="63"/>
  <c r="D3879" i="63"/>
  <c r="E3879" i="63"/>
  <c r="B3880" i="63"/>
  <c r="C3880" i="63"/>
  <c r="D3880" i="63"/>
  <c r="E3880" i="63"/>
  <c r="B3881" i="63"/>
  <c r="C3881" i="63"/>
  <c r="D3881" i="63"/>
  <c r="E3881" i="63"/>
  <c r="B3882" i="63"/>
  <c r="C3882" i="63"/>
  <c r="D3882" i="63"/>
  <c r="E3882" i="63"/>
  <c r="B3883" i="63"/>
  <c r="C3883" i="63"/>
  <c r="D3883" i="63"/>
  <c r="E3883" i="63"/>
  <c r="B3884" i="63"/>
  <c r="C3884" i="63"/>
  <c r="D3884" i="63"/>
  <c r="E3884" i="63"/>
  <c r="B3885" i="63"/>
  <c r="C3885" i="63"/>
  <c r="D3885" i="63"/>
  <c r="E3885" i="63"/>
  <c r="B3886" i="63"/>
  <c r="C3886" i="63"/>
  <c r="D3886" i="63"/>
  <c r="E3886" i="63"/>
  <c r="B3887" i="63"/>
  <c r="C3887" i="63"/>
  <c r="D3887" i="63"/>
  <c r="E3887" i="63"/>
  <c r="B3888" i="63"/>
  <c r="C3888" i="63"/>
  <c r="D3888" i="63"/>
  <c r="E3888" i="63"/>
  <c r="B3889" i="63"/>
  <c r="C3889" i="63"/>
  <c r="D3889" i="63"/>
  <c r="E3889" i="63"/>
  <c r="B3890" i="63"/>
  <c r="C3890" i="63"/>
  <c r="D3890" i="63"/>
  <c r="E3890" i="63"/>
  <c r="B3891" i="63"/>
  <c r="C3891" i="63"/>
  <c r="D3891" i="63"/>
  <c r="E3891" i="63"/>
  <c r="B3892" i="63"/>
  <c r="C3892" i="63"/>
  <c r="D3892" i="63"/>
  <c r="E3892" i="63"/>
  <c r="B3893" i="63"/>
  <c r="C3893" i="63"/>
  <c r="D3893" i="63"/>
  <c r="E3893" i="63"/>
  <c r="B3894" i="63"/>
  <c r="C3894" i="63"/>
  <c r="D3894" i="63"/>
  <c r="E3894" i="63"/>
  <c r="B3895" i="63"/>
  <c r="C3895" i="63"/>
  <c r="D3895" i="63"/>
  <c r="E3895" i="63"/>
  <c r="B3896" i="63"/>
  <c r="C3896" i="63"/>
  <c r="D3896" i="63"/>
  <c r="E3896" i="63"/>
  <c r="B3897" i="63"/>
  <c r="C3897" i="63"/>
  <c r="D3897" i="63"/>
  <c r="E3897" i="63"/>
  <c r="B3898" i="63"/>
  <c r="C3898" i="63"/>
  <c r="D3898" i="63"/>
  <c r="E3898" i="63"/>
  <c r="B3899" i="63"/>
  <c r="C3899" i="63"/>
  <c r="D3899" i="63"/>
  <c r="E3899" i="63"/>
  <c r="B3900" i="63"/>
  <c r="C3900" i="63"/>
  <c r="D3900" i="63"/>
  <c r="E3900" i="63"/>
  <c r="B3901" i="63"/>
  <c r="C3901" i="63"/>
  <c r="D3901" i="63"/>
  <c r="E3901" i="63"/>
  <c r="B3902" i="63"/>
  <c r="C3902" i="63"/>
  <c r="D3902" i="63"/>
  <c r="E3902" i="63"/>
  <c r="B3903" i="63"/>
  <c r="C3903" i="63"/>
  <c r="D3903" i="63"/>
  <c r="E3903" i="63"/>
  <c r="B3904" i="63"/>
  <c r="C3904" i="63"/>
  <c r="D3904" i="63"/>
  <c r="E3904" i="63"/>
  <c r="B3905" i="63"/>
  <c r="C3905" i="63"/>
  <c r="D3905" i="63"/>
  <c r="E3905" i="63"/>
  <c r="B3906" i="63"/>
  <c r="C3906" i="63"/>
  <c r="D3906" i="63"/>
  <c r="E3906" i="63"/>
  <c r="B3907" i="63"/>
  <c r="C3907" i="63"/>
  <c r="D3907" i="63"/>
  <c r="E3907" i="63"/>
  <c r="B3908" i="63"/>
  <c r="C3908" i="63"/>
  <c r="D3908" i="63"/>
  <c r="E3908" i="63"/>
  <c r="B3909" i="63"/>
  <c r="C3909" i="63"/>
  <c r="D3909" i="63"/>
  <c r="E3909" i="63"/>
  <c r="B3910" i="63"/>
  <c r="C3910" i="63"/>
  <c r="D3910" i="63"/>
  <c r="E3910" i="63"/>
  <c r="B3911" i="63"/>
  <c r="C3911" i="63"/>
  <c r="D3911" i="63"/>
  <c r="E3911" i="63"/>
  <c r="B3912" i="63"/>
  <c r="C3912" i="63"/>
  <c r="D3912" i="63"/>
  <c r="E3912" i="63"/>
  <c r="B3913" i="63"/>
  <c r="C3913" i="63"/>
  <c r="D3913" i="63"/>
  <c r="E3913" i="63"/>
  <c r="B3914" i="63"/>
  <c r="C3914" i="63"/>
  <c r="D3914" i="63"/>
  <c r="E3914" i="63"/>
  <c r="B3915" i="63"/>
  <c r="C3915" i="63"/>
  <c r="D3915" i="63"/>
  <c r="E3915" i="63"/>
  <c r="B3916" i="63"/>
  <c r="C3916" i="63"/>
  <c r="D3916" i="63"/>
  <c r="E3916" i="63"/>
  <c r="B3917" i="63"/>
  <c r="C3917" i="63"/>
  <c r="D3917" i="63"/>
  <c r="E3917" i="63"/>
  <c r="B3918" i="63"/>
  <c r="C3918" i="63"/>
  <c r="D3918" i="63"/>
  <c r="E3918" i="63"/>
  <c r="B3919" i="63"/>
  <c r="C3919" i="63"/>
  <c r="D3919" i="63"/>
  <c r="E3919" i="63"/>
  <c r="B3920" i="63"/>
  <c r="C3920" i="63"/>
  <c r="D3920" i="63"/>
  <c r="E3920" i="63"/>
  <c r="B3921" i="63"/>
  <c r="C3921" i="63"/>
  <c r="D3921" i="63"/>
  <c r="E3921" i="63"/>
  <c r="B3922" i="63"/>
  <c r="C3922" i="63"/>
  <c r="D3922" i="63"/>
  <c r="E3922" i="63"/>
  <c r="B3923" i="63"/>
  <c r="C3923" i="63"/>
  <c r="D3923" i="63"/>
  <c r="E3923" i="63"/>
  <c r="B3924" i="63"/>
  <c r="C3924" i="63"/>
  <c r="D3924" i="63"/>
  <c r="E3924" i="63"/>
  <c r="B3925" i="63"/>
  <c r="C3925" i="63"/>
  <c r="D3925" i="63"/>
  <c r="E3925" i="63"/>
  <c r="B3926" i="63"/>
  <c r="C3926" i="63"/>
  <c r="D3926" i="63"/>
  <c r="E3926" i="63"/>
  <c r="B3927" i="63"/>
  <c r="C3927" i="63"/>
  <c r="D3927" i="63"/>
  <c r="E3927" i="63"/>
  <c r="B3928" i="63"/>
  <c r="C3928" i="63"/>
  <c r="D3928" i="63"/>
  <c r="E3928" i="63"/>
  <c r="B3929" i="63"/>
  <c r="C3929" i="63"/>
  <c r="D3929" i="63"/>
  <c r="E3929" i="63"/>
  <c r="B3930" i="63"/>
  <c r="C3930" i="63"/>
  <c r="D3930" i="63"/>
  <c r="E3930" i="63"/>
  <c r="B3931" i="63"/>
  <c r="C3931" i="63"/>
  <c r="D3931" i="63"/>
  <c r="E3931" i="63"/>
  <c r="B3932" i="63"/>
  <c r="C3932" i="63"/>
  <c r="D3932" i="63"/>
  <c r="E3932" i="63"/>
  <c r="B3933" i="63"/>
  <c r="C3933" i="63"/>
  <c r="D3933" i="63"/>
  <c r="E3933" i="63"/>
  <c r="B3934" i="63"/>
  <c r="C3934" i="63"/>
  <c r="D3934" i="63"/>
  <c r="E3934" i="63"/>
  <c r="B3935" i="63"/>
  <c r="C3935" i="63"/>
  <c r="D3935" i="63"/>
  <c r="E3935" i="63"/>
  <c r="B3936" i="63"/>
  <c r="C3936" i="63"/>
  <c r="D3936" i="63"/>
  <c r="E3936" i="63"/>
  <c r="B3937" i="63"/>
  <c r="C3937" i="63"/>
  <c r="D3937" i="63"/>
  <c r="E3937" i="63"/>
  <c r="B3938" i="63"/>
  <c r="C3938" i="63"/>
  <c r="D3938" i="63"/>
  <c r="E3938" i="63"/>
  <c r="B3939" i="63"/>
  <c r="C3939" i="63"/>
  <c r="D3939" i="63"/>
  <c r="E3939" i="63"/>
  <c r="B3940" i="63"/>
  <c r="C3940" i="63"/>
  <c r="D3940" i="63"/>
  <c r="E3940" i="63"/>
  <c r="B3941" i="63"/>
  <c r="C3941" i="63"/>
  <c r="D3941" i="63"/>
  <c r="E3941" i="63"/>
  <c r="B3942" i="63"/>
  <c r="C3942" i="63"/>
  <c r="D3942" i="63"/>
  <c r="E3942" i="63"/>
  <c r="B3943" i="63"/>
  <c r="C3943" i="63"/>
  <c r="D3943" i="63"/>
  <c r="E3943" i="63"/>
  <c r="B3944" i="63"/>
  <c r="C3944" i="63"/>
  <c r="D3944" i="63"/>
  <c r="E3944" i="63"/>
  <c r="B3945" i="63"/>
  <c r="C3945" i="63"/>
  <c r="D3945" i="63"/>
  <c r="E3945" i="63"/>
  <c r="B3946" i="63"/>
  <c r="C3946" i="63"/>
  <c r="D3946" i="63"/>
  <c r="E3946" i="63"/>
  <c r="B3947" i="63"/>
  <c r="C3947" i="63"/>
  <c r="D3947" i="63"/>
  <c r="E3947" i="63"/>
  <c r="B3948" i="63"/>
  <c r="C3948" i="63"/>
  <c r="D3948" i="63"/>
  <c r="E3948" i="63"/>
  <c r="B3949" i="63"/>
  <c r="C3949" i="63"/>
  <c r="D3949" i="63"/>
  <c r="E3949" i="63"/>
  <c r="B3950" i="63"/>
  <c r="C3950" i="63"/>
  <c r="D3950" i="63"/>
  <c r="E3950" i="63"/>
  <c r="B3951" i="63"/>
  <c r="C3951" i="63"/>
  <c r="D3951" i="63"/>
  <c r="E3951" i="63"/>
  <c r="B3952" i="63"/>
  <c r="C3952" i="63"/>
  <c r="D3952" i="63"/>
  <c r="E3952" i="63"/>
  <c r="B3953" i="63"/>
  <c r="C3953" i="63"/>
  <c r="D3953" i="63"/>
  <c r="E3953" i="63"/>
  <c r="B3954" i="63"/>
  <c r="C3954" i="63"/>
  <c r="D3954" i="63"/>
  <c r="E3954" i="63"/>
  <c r="B3955" i="63"/>
  <c r="C3955" i="63"/>
  <c r="D3955" i="63"/>
  <c r="E3955" i="63"/>
  <c r="B3956" i="63"/>
  <c r="C3956" i="63"/>
  <c r="D3956" i="63"/>
  <c r="E3956" i="63"/>
  <c r="B3957" i="63"/>
  <c r="C3957" i="63"/>
  <c r="D3957" i="63"/>
  <c r="E3957" i="63"/>
  <c r="B3958" i="63"/>
  <c r="C3958" i="63"/>
  <c r="D3958" i="63"/>
  <c r="E3958" i="63"/>
  <c r="B3959" i="63"/>
  <c r="C3959" i="63"/>
  <c r="D3959" i="63"/>
  <c r="E3959" i="63"/>
  <c r="B3960" i="63"/>
  <c r="C3960" i="63"/>
  <c r="D3960" i="63"/>
  <c r="E3960" i="63"/>
  <c r="B3961" i="63"/>
  <c r="C3961" i="63"/>
  <c r="D3961" i="63"/>
  <c r="E3961" i="63"/>
  <c r="B3962" i="63"/>
  <c r="C3962" i="63"/>
  <c r="D3962" i="63"/>
  <c r="E3962" i="63"/>
  <c r="B3963" i="63"/>
  <c r="C3963" i="63"/>
  <c r="D3963" i="63"/>
  <c r="E3963" i="63"/>
  <c r="B3964" i="63"/>
  <c r="C3964" i="63"/>
  <c r="D3964" i="63"/>
  <c r="E3964" i="63"/>
  <c r="B3965" i="63"/>
  <c r="C3965" i="63"/>
  <c r="D3965" i="63"/>
  <c r="E3965" i="63"/>
  <c r="B3966" i="63"/>
  <c r="C3966" i="63"/>
  <c r="D3966" i="63"/>
  <c r="E3966" i="63"/>
  <c r="B3967" i="63"/>
  <c r="C3967" i="63"/>
  <c r="D3967" i="63"/>
  <c r="E3967" i="63"/>
  <c r="B3968" i="63"/>
  <c r="C3968" i="63"/>
  <c r="D3968" i="63"/>
  <c r="E3968" i="63"/>
  <c r="B3969" i="63"/>
  <c r="C3969" i="63"/>
  <c r="D3969" i="63"/>
  <c r="E3969" i="63"/>
  <c r="B3970" i="63"/>
  <c r="C3970" i="63"/>
  <c r="D3970" i="63"/>
  <c r="E3970" i="63"/>
  <c r="B3971" i="63"/>
  <c r="C3971" i="63"/>
  <c r="D3971" i="63"/>
  <c r="E3971" i="63"/>
  <c r="B3972" i="63"/>
  <c r="C3972" i="63"/>
  <c r="D3972" i="63"/>
  <c r="E3972" i="63"/>
  <c r="B3973" i="63"/>
  <c r="C3973" i="63"/>
  <c r="D3973" i="63"/>
  <c r="E3973" i="63"/>
  <c r="B3974" i="63"/>
  <c r="C3974" i="63"/>
  <c r="D3974" i="63"/>
  <c r="E3974" i="63"/>
  <c r="B3975" i="63"/>
  <c r="C3975" i="63"/>
  <c r="D3975" i="63"/>
  <c r="E3975" i="63"/>
  <c r="B3976" i="63"/>
  <c r="C3976" i="63"/>
  <c r="D3976" i="63"/>
  <c r="E3976" i="63"/>
  <c r="B3977" i="63"/>
  <c r="C3977" i="63"/>
  <c r="D3977" i="63"/>
  <c r="E3977" i="63"/>
  <c r="B3978" i="63"/>
  <c r="C3978" i="63"/>
  <c r="D3978" i="63"/>
  <c r="E3978" i="63"/>
  <c r="B3979" i="63"/>
  <c r="C3979" i="63"/>
  <c r="D3979" i="63"/>
  <c r="E3979" i="63"/>
  <c r="B3980" i="63"/>
  <c r="C3980" i="63"/>
  <c r="D3980" i="63"/>
  <c r="E3980" i="63"/>
  <c r="B3981" i="63"/>
  <c r="C3981" i="63"/>
  <c r="D3981" i="63"/>
  <c r="E3981" i="63"/>
  <c r="B3982" i="63"/>
  <c r="C3982" i="63"/>
  <c r="D3982" i="63"/>
  <c r="E3982" i="63"/>
  <c r="B3983" i="63"/>
  <c r="C3983" i="63"/>
  <c r="D3983" i="63"/>
  <c r="E3983" i="63"/>
  <c r="B3984" i="63"/>
  <c r="C3984" i="63"/>
  <c r="D3984" i="63"/>
  <c r="E3984" i="63"/>
  <c r="B3985" i="63"/>
  <c r="C3985" i="63"/>
  <c r="D3985" i="63"/>
  <c r="E3985" i="63"/>
  <c r="B3986" i="63"/>
  <c r="C3986" i="63"/>
  <c r="D3986" i="63"/>
  <c r="E3986" i="63"/>
  <c r="B3987" i="63"/>
  <c r="C3987" i="63"/>
  <c r="D3987" i="63"/>
  <c r="E3987" i="63"/>
  <c r="B3988" i="63"/>
  <c r="C3988" i="63"/>
  <c r="D3988" i="63"/>
  <c r="E3988" i="63"/>
  <c r="B3989" i="63"/>
  <c r="C3989" i="63"/>
  <c r="D3989" i="63"/>
  <c r="E3989" i="63"/>
  <c r="B3990" i="63"/>
  <c r="C3990" i="63"/>
  <c r="D3990" i="63"/>
  <c r="E3990" i="63"/>
  <c r="B3991" i="63"/>
  <c r="C3991" i="63"/>
  <c r="D3991" i="63"/>
  <c r="E3991" i="63"/>
  <c r="B3992" i="63"/>
  <c r="C3992" i="63"/>
  <c r="D3992" i="63"/>
  <c r="E3992" i="63"/>
  <c r="B3993" i="63"/>
  <c r="C3993" i="63"/>
  <c r="D3993" i="63"/>
  <c r="E3993" i="63"/>
  <c r="B3994" i="63"/>
  <c r="C3994" i="63"/>
  <c r="D3994" i="63"/>
  <c r="E3994" i="63"/>
  <c r="B3995" i="63"/>
  <c r="C3995" i="63"/>
  <c r="D3995" i="63"/>
  <c r="E3995" i="63"/>
  <c r="B3996" i="63"/>
  <c r="C3996" i="63"/>
  <c r="D3996" i="63"/>
  <c r="E3996" i="63"/>
  <c r="B3997" i="63"/>
  <c r="C3997" i="63"/>
  <c r="D3997" i="63"/>
  <c r="E3997" i="63"/>
  <c r="B3998" i="63"/>
  <c r="C3998" i="63"/>
  <c r="D3998" i="63"/>
  <c r="E3998" i="63"/>
  <c r="B3999" i="63"/>
  <c r="C3999" i="63"/>
  <c r="D3999" i="63"/>
  <c r="E3999" i="63"/>
  <c r="B4000" i="63"/>
  <c r="C4000" i="63"/>
  <c r="D4000" i="63"/>
  <c r="E4000" i="63"/>
  <c r="B4001" i="63"/>
  <c r="C4001" i="63"/>
  <c r="D4001" i="63"/>
  <c r="E4001" i="63"/>
  <c r="B4002" i="63"/>
  <c r="C4002" i="63"/>
  <c r="D4002" i="63"/>
  <c r="E4002" i="63"/>
  <c r="B4003" i="63"/>
  <c r="C4003" i="63"/>
  <c r="D4003" i="63"/>
  <c r="E4003" i="63"/>
  <c r="B4004" i="63"/>
  <c r="C4004" i="63"/>
  <c r="D4004" i="63"/>
  <c r="E4004" i="63"/>
  <c r="B4005" i="63"/>
  <c r="C4005" i="63"/>
  <c r="D4005" i="63"/>
  <c r="E4005" i="63"/>
  <c r="B4006" i="63"/>
  <c r="C4006" i="63"/>
  <c r="D4006" i="63"/>
  <c r="E4006" i="63"/>
  <c r="B4007" i="63"/>
  <c r="C4007" i="63"/>
  <c r="D4007" i="63"/>
  <c r="E4007" i="63"/>
  <c r="B4008" i="63"/>
  <c r="C4008" i="63"/>
  <c r="D4008" i="63"/>
  <c r="E4008" i="63"/>
  <c r="B4009" i="63"/>
  <c r="C4009" i="63"/>
  <c r="D4009" i="63"/>
  <c r="E4009" i="63"/>
  <c r="B4010" i="63"/>
  <c r="C4010" i="63"/>
  <c r="D4010" i="63"/>
  <c r="E4010" i="63"/>
  <c r="B4011" i="63"/>
  <c r="C4011" i="63"/>
  <c r="D4011" i="63"/>
  <c r="E4011" i="63"/>
  <c r="B4012" i="63"/>
  <c r="C4012" i="63"/>
  <c r="D4012" i="63"/>
  <c r="E4012" i="63"/>
  <c r="B4013" i="63"/>
  <c r="C4013" i="63"/>
  <c r="D4013" i="63"/>
  <c r="E4013" i="63"/>
  <c r="B4014" i="63"/>
  <c r="C4014" i="63"/>
  <c r="D4014" i="63"/>
  <c r="E4014" i="63"/>
  <c r="B4015" i="63"/>
  <c r="C4015" i="63"/>
  <c r="D4015" i="63"/>
  <c r="E4015" i="63"/>
  <c r="B4016" i="63"/>
  <c r="C4016" i="63"/>
  <c r="D4016" i="63"/>
  <c r="E4016" i="63"/>
  <c r="B4017" i="63"/>
  <c r="C4017" i="63"/>
  <c r="D4017" i="63"/>
  <c r="E4017" i="63"/>
  <c r="B4018" i="63"/>
  <c r="C4018" i="63"/>
  <c r="D4018" i="63"/>
  <c r="E4018" i="63"/>
  <c r="B4019" i="63"/>
  <c r="C4019" i="63"/>
  <c r="D4019" i="63"/>
  <c r="E4019" i="63"/>
  <c r="B4020" i="63"/>
  <c r="C4020" i="63"/>
  <c r="D4020" i="63"/>
  <c r="E4020" i="63"/>
  <c r="B4021" i="63"/>
  <c r="C4021" i="63"/>
  <c r="D4021" i="63"/>
  <c r="E4021" i="63"/>
  <c r="B4022" i="63"/>
  <c r="C4022" i="63"/>
  <c r="D4022" i="63"/>
  <c r="E4022" i="63"/>
  <c r="B4023" i="63"/>
  <c r="C4023" i="63"/>
  <c r="D4023" i="63"/>
  <c r="E4023" i="63"/>
  <c r="B4024" i="63"/>
  <c r="C4024" i="63"/>
  <c r="D4024" i="63"/>
  <c r="E4024" i="63"/>
  <c r="B4025" i="63"/>
  <c r="C4025" i="63"/>
  <c r="D4025" i="63"/>
  <c r="E4025" i="63"/>
  <c r="B4026" i="63"/>
  <c r="C4026" i="63"/>
  <c r="D4026" i="63"/>
  <c r="E4026" i="63"/>
  <c r="B4027" i="63"/>
  <c r="C4027" i="63"/>
  <c r="D4027" i="63"/>
  <c r="E4027" i="63"/>
  <c r="B4028" i="63"/>
  <c r="C4028" i="63"/>
  <c r="D4028" i="63"/>
  <c r="E4028" i="63"/>
  <c r="B4029" i="63"/>
  <c r="C4029" i="63"/>
  <c r="D4029" i="63"/>
  <c r="E4029" i="63"/>
  <c r="B4030" i="63"/>
  <c r="C4030" i="63"/>
  <c r="D4030" i="63"/>
  <c r="E4030" i="63"/>
  <c r="B4031" i="63"/>
  <c r="C4031" i="63"/>
  <c r="D4031" i="63"/>
  <c r="E4031" i="63"/>
  <c r="B4032" i="63"/>
  <c r="C4032" i="63"/>
  <c r="D4032" i="63"/>
  <c r="E4032" i="63"/>
  <c r="B4033" i="63"/>
  <c r="C4033" i="63"/>
  <c r="D4033" i="63"/>
  <c r="E4033" i="63"/>
  <c r="B4034" i="63"/>
  <c r="C4034" i="63"/>
  <c r="D4034" i="63"/>
  <c r="E4034" i="63"/>
  <c r="B4035" i="63"/>
  <c r="C4035" i="63"/>
  <c r="D4035" i="63"/>
  <c r="E4035" i="63"/>
  <c r="B4036" i="63"/>
  <c r="C4036" i="63"/>
  <c r="D4036" i="63"/>
  <c r="E4036" i="63"/>
  <c r="B4037" i="63"/>
  <c r="C4037" i="63"/>
  <c r="D4037" i="63"/>
  <c r="E4037" i="63"/>
  <c r="B4038" i="63"/>
  <c r="C4038" i="63"/>
  <c r="D4038" i="63"/>
  <c r="E4038" i="63"/>
  <c r="B4039" i="63"/>
  <c r="C4039" i="63"/>
  <c r="D4039" i="63"/>
  <c r="E4039" i="63"/>
  <c r="B4040" i="63"/>
  <c r="C4040" i="63"/>
  <c r="D4040" i="63"/>
  <c r="E4040" i="63"/>
  <c r="B4041" i="63"/>
  <c r="C4041" i="63"/>
  <c r="D4041" i="63"/>
  <c r="E4041" i="63"/>
  <c r="B4042" i="63"/>
  <c r="C4042" i="63"/>
  <c r="D4042" i="63"/>
  <c r="E4042" i="63"/>
  <c r="B4043" i="63"/>
  <c r="C4043" i="63"/>
  <c r="D4043" i="63"/>
  <c r="E4043" i="63"/>
  <c r="B4044" i="63"/>
  <c r="C4044" i="63"/>
  <c r="D4044" i="63"/>
  <c r="E4044" i="63"/>
  <c r="B4045" i="63"/>
  <c r="C4045" i="63"/>
  <c r="D4045" i="63"/>
  <c r="E4045" i="63"/>
  <c r="B4046" i="63"/>
  <c r="C4046" i="63"/>
  <c r="D4046" i="63"/>
  <c r="E4046" i="63"/>
  <c r="B4047" i="63"/>
  <c r="C4047" i="63"/>
  <c r="D4047" i="63"/>
  <c r="E4047" i="63"/>
  <c r="B4048" i="63"/>
  <c r="C4048" i="63"/>
  <c r="D4048" i="63"/>
  <c r="E4048" i="63"/>
  <c r="B4049" i="63"/>
  <c r="C4049" i="63"/>
  <c r="D4049" i="63"/>
  <c r="E4049" i="63"/>
  <c r="B4050" i="63"/>
  <c r="C4050" i="63"/>
  <c r="D4050" i="63"/>
  <c r="E4050" i="63"/>
  <c r="B4051" i="63"/>
  <c r="C4051" i="63"/>
  <c r="D4051" i="63"/>
  <c r="E4051" i="63"/>
  <c r="B4052" i="63"/>
  <c r="C4052" i="63"/>
  <c r="D4052" i="63"/>
  <c r="E4052" i="63"/>
  <c r="B4053" i="63"/>
  <c r="C4053" i="63"/>
  <c r="D4053" i="63"/>
  <c r="E4053" i="63"/>
  <c r="B4054" i="63"/>
  <c r="C4054" i="63"/>
  <c r="D4054" i="63"/>
  <c r="E4054" i="63"/>
  <c r="B4055" i="63"/>
  <c r="C4055" i="63"/>
  <c r="D4055" i="63"/>
  <c r="E4055" i="63"/>
  <c r="B4056" i="63"/>
  <c r="C4056" i="63"/>
  <c r="D4056" i="63"/>
  <c r="E4056" i="63"/>
  <c r="B4057" i="63"/>
  <c r="C4057" i="63"/>
  <c r="D4057" i="63"/>
  <c r="E4057" i="63"/>
  <c r="B4058" i="63"/>
  <c r="C4058" i="63"/>
  <c r="D4058" i="63"/>
  <c r="E4058" i="63"/>
  <c r="B4059" i="63"/>
  <c r="C4059" i="63"/>
  <c r="D4059" i="63"/>
  <c r="E4059" i="63"/>
  <c r="B4060" i="63"/>
  <c r="C4060" i="63"/>
  <c r="D4060" i="63"/>
  <c r="E4060" i="63"/>
  <c r="B4061" i="63"/>
  <c r="C4061" i="63"/>
  <c r="D4061" i="63"/>
  <c r="E4061" i="63"/>
  <c r="B4062" i="63"/>
  <c r="C4062" i="63"/>
  <c r="D4062" i="63"/>
  <c r="E4062" i="63"/>
  <c r="B4063" i="63"/>
  <c r="C4063" i="63"/>
  <c r="D4063" i="63"/>
  <c r="E4063" i="63"/>
  <c r="B4064" i="63"/>
  <c r="C4064" i="63"/>
  <c r="D4064" i="63"/>
  <c r="E4064" i="63"/>
  <c r="B4065" i="63"/>
  <c r="C4065" i="63"/>
  <c r="D4065" i="63"/>
  <c r="E4065" i="63"/>
  <c r="B4066" i="63"/>
  <c r="C4066" i="63"/>
  <c r="D4066" i="63"/>
  <c r="E4066" i="63"/>
  <c r="B4067" i="63"/>
  <c r="C4067" i="63"/>
  <c r="D4067" i="63"/>
  <c r="E4067" i="63"/>
  <c r="B4068" i="63"/>
  <c r="C4068" i="63"/>
  <c r="D4068" i="63"/>
  <c r="E4068" i="63"/>
  <c r="B4069" i="63"/>
  <c r="C4069" i="63"/>
  <c r="D4069" i="63"/>
  <c r="E4069" i="63"/>
  <c r="B4070" i="63"/>
  <c r="C4070" i="63"/>
  <c r="D4070" i="63"/>
  <c r="E4070" i="63"/>
  <c r="B4071" i="63"/>
  <c r="C4071" i="63"/>
  <c r="D4071" i="63"/>
  <c r="E4071" i="63"/>
  <c r="B4072" i="63"/>
  <c r="C4072" i="63"/>
  <c r="D4072" i="63"/>
  <c r="E4072" i="63"/>
  <c r="B4073" i="63"/>
  <c r="C4073" i="63"/>
  <c r="D4073" i="63"/>
  <c r="E4073" i="63"/>
  <c r="B4074" i="63"/>
  <c r="C4074" i="63"/>
  <c r="D4074" i="63"/>
  <c r="E4074" i="63"/>
  <c r="B4075" i="63"/>
  <c r="C4075" i="63"/>
  <c r="D4075" i="63"/>
  <c r="E4075" i="63"/>
  <c r="B4076" i="63"/>
  <c r="C4076" i="63"/>
  <c r="D4076" i="63"/>
  <c r="E4076" i="63"/>
  <c r="B4077" i="63"/>
  <c r="C4077" i="63"/>
  <c r="D4077" i="63"/>
  <c r="E4077" i="63"/>
  <c r="B4078" i="63"/>
  <c r="C4078" i="63"/>
  <c r="D4078" i="63"/>
  <c r="E4078" i="63"/>
  <c r="B4079" i="63"/>
  <c r="C4079" i="63"/>
  <c r="D4079" i="63"/>
  <c r="E4079" i="63"/>
  <c r="B4080" i="63"/>
  <c r="C4080" i="63"/>
  <c r="D4080" i="63"/>
  <c r="E4080" i="63"/>
  <c r="B4081" i="63"/>
  <c r="C4081" i="63"/>
  <c r="D4081" i="63"/>
  <c r="E4081" i="63"/>
  <c r="B4082" i="63"/>
  <c r="C4082" i="63"/>
  <c r="D4082" i="63"/>
  <c r="E4082" i="63"/>
  <c r="B4083" i="63"/>
  <c r="C4083" i="63"/>
  <c r="D4083" i="63"/>
  <c r="E4083" i="63"/>
  <c r="B4084" i="63"/>
  <c r="C4084" i="63"/>
  <c r="D4084" i="63"/>
  <c r="E4084" i="63"/>
  <c r="B4085" i="63"/>
  <c r="C4085" i="63"/>
  <c r="D4085" i="63"/>
  <c r="E4085" i="63"/>
  <c r="B4086" i="63"/>
  <c r="C4086" i="63"/>
  <c r="D4086" i="63"/>
  <c r="E4086" i="63"/>
  <c r="B4087" i="63"/>
  <c r="C4087" i="63"/>
  <c r="D4087" i="63"/>
  <c r="E4087" i="63"/>
  <c r="B4088" i="63"/>
  <c r="C4088" i="63"/>
  <c r="D4088" i="63"/>
  <c r="E4088" i="63"/>
  <c r="B4089" i="63"/>
  <c r="C4089" i="63"/>
  <c r="D4089" i="63"/>
  <c r="E4089" i="63"/>
  <c r="B4090" i="63"/>
  <c r="C4090" i="63"/>
  <c r="D4090" i="63"/>
  <c r="E4090" i="63"/>
  <c r="B4091" i="63"/>
  <c r="C4091" i="63"/>
  <c r="D4091" i="63"/>
  <c r="E4091" i="63"/>
  <c r="B4092" i="63"/>
  <c r="C4092" i="63"/>
  <c r="D4092" i="63"/>
  <c r="E4092" i="63"/>
  <c r="B4093" i="63"/>
  <c r="C4093" i="63"/>
  <c r="D4093" i="63"/>
  <c r="E4093" i="63"/>
  <c r="B4094" i="63"/>
  <c r="C4094" i="63"/>
  <c r="D4094" i="63"/>
  <c r="E4094" i="63"/>
  <c r="B4095" i="63"/>
  <c r="C4095" i="63"/>
  <c r="D4095" i="63"/>
  <c r="E4095" i="63"/>
  <c r="B4096" i="63"/>
  <c r="C4096" i="63"/>
  <c r="D4096" i="63"/>
  <c r="E4096" i="63"/>
  <c r="B4097" i="63"/>
  <c r="C4097" i="63"/>
  <c r="D4097" i="63"/>
  <c r="E4097" i="63"/>
  <c r="B4098" i="63"/>
  <c r="C4098" i="63"/>
  <c r="D4098" i="63"/>
  <c r="E4098" i="63"/>
  <c r="B4099" i="63"/>
  <c r="C4099" i="63"/>
  <c r="D4099" i="63"/>
  <c r="E4099" i="63"/>
  <c r="B4100" i="63"/>
  <c r="C4100" i="63"/>
  <c r="D4100" i="63"/>
  <c r="E4100" i="63"/>
  <c r="B4101" i="63"/>
  <c r="C4101" i="63"/>
  <c r="D4101" i="63"/>
  <c r="E4101" i="63"/>
  <c r="B4102" i="63"/>
  <c r="C4102" i="63"/>
  <c r="D4102" i="63"/>
  <c r="E4102" i="63"/>
  <c r="B4103" i="63"/>
  <c r="C4103" i="63"/>
  <c r="D4103" i="63"/>
  <c r="E4103" i="63"/>
  <c r="B4104" i="63"/>
  <c r="C4104" i="63"/>
  <c r="D4104" i="63"/>
  <c r="E4104" i="63"/>
  <c r="B4105" i="63"/>
  <c r="C4105" i="63"/>
  <c r="D4105" i="63"/>
  <c r="E4105" i="63"/>
  <c r="B4106" i="63"/>
  <c r="C4106" i="63"/>
  <c r="D4106" i="63"/>
  <c r="E4106" i="63"/>
  <c r="B4107" i="63"/>
  <c r="C4107" i="63"/>
  <c r="D4107" i="63"/>
  <c r="E4107" i="63"/>
  <c r="B4108" i="63"/>
  <c r="C4108" i="63"/>
  <c r="D4108" i="63"/>
  <c r="E4108" i="63"/>
  <c r="B4109" i="63"/>
  <c r="C4109" i="63"/>
  <c r="D4109" i="63"/>
  <c r="E4109" i="63"/>
  <c r="B4110" i="63"/>
  <c r="C4110" i="63"/>
  <c r="D4110" i="63"/>
  <c r="E4110" i="63"/>
  <c r="B4111" i="63"/>
  <c r="C4111" i="63"/>
  <c r="D4111" i="63"/>
  <c r="E4111" i="63"/>
  <c r="B4112" i="63"/>
  <c r="C4112" i="63"/>
  <c r="D4112" i="63"/>
  <c r="E4112" i="63"/>
  <c r="B4113" i="63"/>
  <c r="C4113" i="63"/>
  <c r="D4113" i="63"/>
  <c r="E4113" i="63"/>
  <c r="B4114" i="63"/>
  <c r="C4114" i="63"/>
  <c r="D4114" i="63"/>
  <c r="E4114" i="63"/>
  <c r="B4115" i="63"/>
  <c r="C4115" i="63"/>
  <c r="D4115" i="63"/>
  <c r="E4115" i="63"/>
  <c r="B4116" i="63"/>
  <c r="C4116" i="63"/>
  <c r="D4116" i="63"/>
  <c r="E4116" i="63"/>
  <c r="B4117" i="63"/>
  <c r="C4117" i="63"/>
  <c r="D4117" i="63"/>
  <c r="E4117" i="63"/>
  <c r="B4118" i="63"/>
  <c r="C4118" i="63"/>
  <c r="D4118" i="63"/>
  <c r="E4118" i="63"/>
  <c r="B4119" i="63"/>
  <c r="C4119" i="63"/>
  <c r="D4119" i="63"/>
  <c r="E4119" i="63"/>
  <c r="B4120" i="63"/>
  <c r="C4120" i="63"/>
  <c r="D4120" i="63"/>
  <c r="E4120" i="63"/>
  <c r="B4121" i="63"/>
  <c r="C4121" i="63"/>
  <c r="D4121" i="63"/>
  <c r="E4121" i="63"/>
  <c r="B4122" i="63"/>
  <c r="C4122" i="63"/>
  <c r="D4122" i="63"/>
  <c r="E4122" i="63"/>
  <c r="B4123" i="63"/>
  <c r="C4123" i="63"/>
  <c r="D4123" i="63"/>
  <c r="E4123" i="63"/>
  <c r="B4124" i="63"/>
  <c r="C4124" i="63"/>
  <c r="D4124" i="63"/>
  <c r="E4124" i="63"/>
  <c r="B4125" i="63"/>
  <c r="C4125" i="63"/>
  <c r="D4125" i="63"/>
  <c r="E4125" i="63"/>
  <c r="B4126" i="63"/>
  <c r="C4126" i="63"/>
  <c r="D4126" i="63"/>
  <c r="E4126" i="63"/>
  <c r="B4127" i="63"/>
  <c r="C4127" i="63"/>
  <c r="D4127" i="63"/>
  <c r="E4127" i="63"/>
  <c r="B4128" i="63"/>
  <c r="C4128" i="63"/>
  <c r="D4128" i="63"/>
  <c r="E4128" i="63"/>
  <c r="B4129" i="63"/>
  <c r="C4129" i="63"/>
  <c r="D4129" i="63"/>
  <c r="E4129" i="63"/>
  <c r="B4130" i="63"/>
  <c r="C4130" i="63"/>
  <c r="D4130" i="63"/>
  <c r="E4130" i="63"/>
  <c r="B4131" i="63"/>
  <c r="C4131" i="63"/>
  <c r="D4131" i="63"/>
  <c r="E4131" i="63"/>
  <c r="B4132" i="63"/>
  <c r="C4132" i="63"/>
  <c r="D4132" i="63"/>
  <c r="E4132" i="63"/>
  <c r="B4133" i="63"/>
  <c r="C4133" i="63"/>
  <c r="D4133" i="63"/>
  <c r="E4133" i="63"/>
  <c r="B4134" i="63"/>
  <c r="C4134" i="63"/>
  <c r="D4134" i="63"/>
  <c r="E4134" i="63"/>
  <c r="B4135" i="63"/>
  <c r="C4135" i="63"/>
  <c r="D4135" i="63"/>
  <c r="E4135" i="63"/>
  <c r="B4136" i="63"/>
  <c r="C4136" i="63"/>
  <c r="D4136" i="63"/>
  <c r="E4136" i="63"/>
  <c r="B4137" i="63"/>
  <c r="C4137" i="63"/>
  <c r="D4137" i="63"/>
  <c r="E4137" i="63"/>
  <c r="B4138" i="63"/>
  <c r="C4138" i="63"/>
  <c r="D4138" i="63"/>
  <c r="E4138" i="63"/>
  <c r="B4139" i="63"/>
  <c r="C4139" i="63"/>
  <c r="D4139" i="63"/>
  <c r="E4139" i="63"/>
  <c r="B4140" i="63"/>
  <c r="C4140" i="63"/>
  <c r="D4140" i="63"/>
  <c r="E4140" i="63"/>
  <c r="B4141" i="63"/>
  <c r="C4141" i="63"/>
  <c r="D4141" i="63"/>
  <c r="E4141" i="63"/>
  <c r="B4142" i="63"/>
  <c r="C4142" i="63"/>
  <c r="D4142" i="63"/>
  <c r="E4142" i="63"/>
  <c r="B4143" i="63"/>
  <c r="C4143" i="63"/>
  <c r="D4143" i="63"/>
  <c r="E4143" i="63"/>
  <c r="B4144" i="63"/>
  <c r="C4144" i="63"/>
  <c r="D4144" i="63"/>
  <c r="E4144" i="63"/>
  <c r="B4145" i="63"/>
  <c r="C4145" i="63"/>
  <c r="D4145" i="63"/>
  <c r="E4145" i="63"/>
  <c r="B4146" i="63"/>
  <c r="C4146" i="63"/>
  <c r="D4146" i="63"/>
  <c r="E4146" i="63"/>
  <c r="B4147" i="63"/>
  <c r="C4147" i="63"/>
  <c r="D4147" i="63"/>
  <c r="E4147" i="63"/>
  <c r="B4148" i="63"/>
  <c r="C4148" i="63"/>
  <c r="D4148" i="63"/>
  <c r="E4148" i="63"/>
  <c r="B4149" i="63"/>
  <c r="C4149" i="63"/>
  <c r="D4149" i="63"/>
  <c r="E4149" i="63"/>
  <c r="B4150" i="63"/>
  <c r="C4150" i="63"/>
  <c r="D4150" i="63"/>
  <c r="E4150" i="63"/>
  <c r="B4151" i="63"/>
  <c r="C4151" i="63"/>
  <c r="D4151" i="63"/>
  <c r="E4151" i="63"/>
  <c r="B4152" i="63"/>
  <c r="C4152" i="63"/>
  <c r="D4152" i="63"/>
  <c r="E4152" i="63"/>
  <c r="B4153" i="63"/>
  <c r="C4153" i="63"/>
  <c r="D4153" i="63"/>
  <c r="E4153" i="63"/>
  <c r="B4154" i="63"/>
  <c r="C4154" i="63"/>
  <c r="D4154" i="63"/>
  <c r="E4154" i="63"/>
  <c r="B4155" i="63"/>
  <c r="C4155" i="63"/>
  <c r="D4155" i="63"/>
  <c r="E4155" i="63"/>
  <c r="B4156" i="63"/>
  <c r="C4156" i="63"/>
  <c r="D4156" i="63"/>
  <c r="E4156" i="63"/>
  <c r="B4157" i="63"/>
  <c r="C4157" i="63"/>
  <c r="D4157" i="63"/>
  <c r="E4157" i="63"/>
  <c r="B4158" i="63"/>
  <c r="C4158" i="63"/>
  <c r="D4158" i="63"/>
  <c r="E4158" i="63"/>
  <c r="B4159" i="63"/>
  <c r="C4159" i="63"/>
  <c r="D4159" i="63"/>
  <c r="E4159" i="63"/>
  <c r="B4160" i="63"/>
  <c r="C4160" i="63"/>
  <c r="D4160" i="63"/>
  <c r="E4160" i="63"/>
  <c r="B4161" i="63"/>
  <c r="C4161" i="63"/>
  <c r="D4161" i="63"/>
  <c r="E4161" i="63"/>
  <c r="B4162" i="63"/>
  <c r="C4162" i="63"/>
  <c r="D4162" i="63"/>
  <c r="E4162" i="63"/>
  <c r="B4163" i="63"/>
  <c r="C4163" i="63"/>
  <c r="D4163" i="63"/>
  <c r="E4163" i="63"/>
  <c r="B4164" i="63"/>
  <c r="C4164" i="63"/>
  <c r="D4164" i="63"/>
  <c r="E4164" i="63"/>
  <c r="B4165" i="63"/>
  <c r="C4165" i="63"/>
  <c r="D4165" i="63"/>
  <c r="E4165" i="63"/>
  <c r="B4166" i="63"/>
  <c r="C4166" i="63"/>
  <c r="D4166" i="63"/>
  <c r="E4166" i="63"/>
  <c r="B4167" i="63"/>
  <c r="C4167" i="63"/>
  <c r="D4167" i="63"/>
  <c r="E4167" i="63"/>
  <c r="B4168" i="63"/>
  <c r="C4168" i="63"/>
  <c r="D4168" i="63"/>
  <c r="E4168" i="63"/>
  <c r="B4169" i="63"/>
  <c r="C4169" i="63"/>
  <c r="D4169" i="63"/>
  <c r="E4169" i="63"/>
  <c r="B4170" i="63"/>
  <c r="C4170" i="63"/>
  <c r="D4170" i="63"/>
  <c r="E4170" i="63"/>
  <c r="B4171" i="63"/>
  <c r="C4171" i="63"/>
  <c r="D4171" i="63"/>
  <c r="E4171" i="63"/>
  <c r="B4172" i="63"/>
  <c r="C4172" i="63"/>
  <c r="D4172" i="63"/>
  <c r="E4172" i="63"/>
  <c r="B4173" i="63"/>
  <c r="C4173" i="63"/>
  <c r="D4173" i="63"/>
  <c r="E4173" i="63"/>
  <c r="B4174" i="63"/>
  <c r="C4174" i="63"/>
  <c r="D4174" i="63"/>
  <c r="E4174" i="63"/>
  <c r="B4175" i="63"/>
  <c r="C4175" i="63"/>
  <c r="D4175" i="63"/>
  <c r="E4175" i="63"/>
  <c r="B4176" i="63"/>
  <c r="C4176" i="63"/>
  <c r="D4176" i="63"/>
  <c r="E4176" i="63"/>
  <c r="B4177" i="63"/>
  <c r="C4177" i="63"/>
  <c r="D4177" i="63"/>
  <c r="E4177" i="63"/>
  <c r="B4178" i="63"/>
  <c r="C4178" i="63"/>
  <c r="D4178" i="63"/>
  <c r="E4178" i="63"/>
  <c r="B4179" i="63"/>
  <c r="C4179" i="63"/>
  <c r="D4179" i="63"/>
  <c r="E4179" i="63"/>
  <c r="B4180" i="63"/>
  <c r="C4180" i="63"/>
  <c r="D4180" i="63"/>
  <c r="E4180" i="63"/>
  <c r="B4181" i="63"/>
  <c r="C4181" i="63"/>
  <c r="D4181" i="63"/>
  <c r="E4181" i="63"/>
  <c r="B4182" i="63"/>
  <c r="C4182" i="63"/>
  <c r="D4182" i="63"/>
  <c r="E4182" i="63"/>
  <c r="B4183" i="63"/>
  <c r="C4183" i="63"/>
  <c r="D4183" i="63"/>
  <c r="E4183" i="63"/>
  <c r="B4184" i="63"/>
  <c r="C4184" i="63"/>
  <c r="D4184" i="63"/>
  <c r="E4184" i="63"/>
  <c r="B4185" i="63"/>
  <c r="C4185" i="63"/>
  <c r="D4185" i="63"/>
  <c r="E4185" i="63"/>
  <c r="B4186" i="63"/>
  <c r="C4186" i="63"/>
  <c r="D4186" i="63"/>
  <c r="E4186" i="63"/>
  <c r="B4187" i="63"/>
  <c r="C4187" i="63"/>
  <c r="D4187" i="63"/>
  <c r="E4187" i="63"/>
  <c r="B4188" i="63"/>
  <c r="C4188" i="63"/>
  <c r="D4188" i="63"/>
  <c r="E4188" i="63"/>
  <c r="B4189" i="63"/>
  <c r="C4189" i="63"/>
  <c r="D4189" i="63"/>
  <c r="E4189" i="63"/>
  <c r="B4190" i="63"/>
  <c r="C4190" i="63"/>
  <c r="D4190" i="63"/>
  <c r="E4190" i="63"/>
  <c r="B4191" i="63"/>
  <c r="C4191" i="63"/>
  <c r="D4191" i="63"/>
  <c r="E4191" i="63"/>
  <c r="B4192" i="63"/>
  <c r="C4192" i="63"/>
  <c r="D4192" i="63"/>
  <c r="E4192" i="63"/>
  <c r="B4193" i="63"/>
  <c r="C4193" i="63"/>
  <c r="D4193" i="63"/>
  <c r="E4193" i="63"/>
  <c r="B4194" i="63"/>
  <c r="C4194" i="63"/>
  <c r="D4194" i="63"/>
  <c r="E4194" i="63"/>
  <c r="B4195" i="63"/>
  <c r="C4195" i="63"/>
  <c r="D4195" i="63"/>
  <c r="E4195" i="63"/>
  <c r="B4196" i="63"/>
  <c r="C4196" i="63"/>
  <c r="D4196" i="63"/>
  <c r="E4196" i="63"/>
  <c r="B4197" i="63"/>
  <c r="C4197" i="63"/>
  <c r="D4197" i="63"/>
  <c r="E4197" i="63"/>
  <c r="B4198" i="63"/>
  <c r="C4198" i="63"/>
  <c r="D4198" i="63"/>
  <c r="E4198" i="63"/>
  <c r="B4199" i="63"/>
  <c r="C4199" i="63"/>
  <c r="D4199" i="63"/>
  <c r="E4199" i="63"/>
  <c r="B4200" i="63"/>
  <c r="C4200" i="63"/>
  <c r="D4200" i="63"/>
  <c r="E4200" i="63"/>
  <c r="B4201" i="63"/>
  <c r="C4201" i="63"/>
  <c r="D4201" i="63"/>
  <c r="E4201" i="63"/>
  <c r="B4202" i="63"/>
  <c r="C4202" i="63"/>
  <c r="D4202" i="63"/>
  <c r="E4202" i="63"/>
  <c r="B4203" i="63"/>
  <c r="C4203" i="63"/>
  <c r="D4203" i="63"/>
  <c r="E4203" i="63"/>
  <c r="B4204" i="63"/>
  <c r="C4204" i="63"/>
  <c r="D4204" i="63"/>
  <c r="E4204" i="63"/>
  <c r="B4205" i="63"/>
  <c r="C4205" i="63"/>
  <c r="D4205" i="63"/>
  <c r="E4205" i="63"/>
  <c r="B4206" i="63"/>
  <c r="C4206" i="63"/>
  <c r="D4206" i="63"/>
  <c r="E4206" i="63"/>
  <c r="B4207" i="63"/>
  <c r="C4207" i="63"/>
  <c r="D4207" i="63"/>
  <c r="E4207" i="63"/>
  <c r="B4208" i="63"/>
  <c r="C4208" i="63"/>
  <c r="D4208" i="63"/>
  <c r="E4208" i="63"/>
  <c r="B4209" i="63"/>
  <c r="C4209" i="63"/>
  <c r="D4209" i="63"/>
  <c r="E4209" i="63"/>
  <c r="B4210" i="63"/>
  <c r="C4210" i="63"/>
  <c r="D4210" i="63"/>
  <c r="E4210" i="63"/>
  <c r="B4211" i="63"/>
  <c r="C4211" i="63"/>
  <c r="D4211" i="63"/>
  <c r="E4211" i="63"/>
  <c r="B4212" i="63"/>
  <c r="C4212" i="63"/>
  <c r="D4212" i="63"/>
  <c r="E4212" i="63"/>
  <c r="B4213" i="63"/>
  <c r="C4213" i="63"/>
  <c r="D4213" i="63"/>
  <c r="E4213" i="63"/>
  <c r="B4214" i="63"/>
  <c r="C4214" i="63"/>
  <c r="D4214" i="63"/>
  <c r="E4214" i="63"/>
  <c r="B4215" i="63"/>
  <c r="C4215" i="63"/>
  <c r="D4215" i="63"/>
  <c r="E4215" i="63"/>
  <c r="B4216" i="63"/>
  <c r="C4216" i="63"/>
  <c r="D4216" i="63"/>
  <c r="E4216" i="63"/>
  <c r="B4217" i="63"/>
  <c r="C4217" i="63"/>
  <c r="D4217" i="63"/>
  <c r="E4217" i="63"/>
  <c r="B4218" i="63"/>
  <c r="C4218" i="63"/>
  <c r="D4218" i="63"/>
  <c r="E4218" i="63"/>
  <c r="B4219" i="63"/>
  <c r="C4219" i="63"/>
  <c r="D4219" i="63"/>
  <c r="E4219" i="63"/>
  <c r="B4220" i="63"/>
  <c r="C4220" i="63"/>
  <c r="D4220" i="63"/>
  <c r="E4220" i="63"/>
  <c r="B4221" i="63"/>
  <c r="C4221" i="63"/>
  <c r="D4221" i="63"/>
  <c r="E4221" i="63"/>
  <c r="B4222" i="63"/>
  <c r="C4222" i="63"/>
  <c r="D4222" i="63"/>
  <c r="E4222" i="63"/>
  <c r="B4223" i="63"/>
  <c r="C4223" i="63"/>
  <c r="D4223" i="63"/>
  <c r="E4223" i="63"/>
  <c r="B4224" i="63"/>
  <c r="C4224" i="63"/>
  <c r="D4224" i="63"/>
  <c r="E4224" i="63"/>
  <c r="B4225" i="63"/>
  <c r="C4225" i="63"/>
  <c r="D4225" i="63"/>
  <c r="E4225" i="63"/>
  <c r="B4226" i="63"/>
  <c r="C4226" i="63"/>
  <c r="D4226" i="63"/>
  <c r="E4226" i="63"/>
  <c r="B4227" i="63"/>
  <c r="C4227" i="63"/>
  <c r="D4227" i="63"/>
  <c r="E4227" i="63"/>
  <c r="B4228" i="63"/>
  <c r="C4228" i="63"/>
  <c r="D4228" i="63"/>
  <c r="E4228" i="63"/>
  <c r="B4229" i="63"/>
  <c r="C4229" i="63"/>
  <c r="D4229" i="63"/>
  <c r="E4229" i="63"/>
  <c r="B4230" i="63"/>
  <c r="C4230" i="63"/>
  <c r="D4230" i="63"/>
  <c r="E4230" i="63"/>
  <c r="B4231" i="63"/>
  <c r="C4231" i="63"/>
  <c r="D4231" i="63"/>
  <c r="E4231" i="63"/>
  <c r="B4232" i="63"/>
  <c r="C4232" i="63"/>
  <c r="D4232" i="63"/>
  <c r="E4232" i="63"/>
  <c r="B4233" i="63"/>
  <c r="C4233" i="63"/>
  <c r="D4233" i="63"/>
  <c r="E4233" i="63"/>
  <c r="B4234" i="63"/>
  <c r="C4234" i="63"/>
  <c r="D4234" i="63"/>
  <c r="E4234" i="63"/>
  <c r="B4235" i="63"/>
  <c r="C4235" i="63"/>
  <c r="D4235" i="63"/>
  <c r="E4235" i="63"/>
  <c r="B4236" i="63"/>
  <c r="C4236" i="63"/>
  <c r="D4236" i="63"/>
  <c r="E4236" i="63"/>
  <c r="B4237" i="63"/>
  <c r="C4237" i="63"/>
  <c r="D4237" i="63"/>
  <c r="E4237" i="63"/>
  <c r="B4238" i="63"/>
  <c r="C4238" i="63"/>
  <c r="D4238" i="63"/>
  <c r="E4238" i="63"/>
  <c r="B4239" i="63"/>
  <c r="C4239" i="63"/>
  <c r="D4239" i="63"/>
  <c r="E4239" i="63"/>
  <c r="B4240" i="63"/>
  <c r="C4240" i="63"/>
  <c r="D4240" i="63"/>
  <c r="E4240" i="63"/>
  <c r="B4241" i="63"/>
  <c r="C4241" i="63"/>
  <c r="D4241" i="63"/>
  <c r="E4241" i="63"/>
  <c r="B4242" i="63"/>
  <c r="C4242" i="63"/>
  <c r="D4242" i="63"/>
  <c r="E4242" i="63"/>
  <c r="B4243" i="63"/>
  <c r="C4243" i="63"/>
  <c r="D4243" i="63"/>
  <c r="E4243" i="63"/>
  <c r="B4244" i="63"/>
  <c r="C4244" i="63"/>
  <c r="D4244" i="63"/>
  <c r="E4244" i="63"/>
  <c r="B4245" i="63"/>
  <c r="C4245" i="63"/>
  <c r="D4245" i="63"/>
  <c r="E4245" i="63"/>
  <c r="B4246" i="63"/>
  <c r="C4246" i="63"/>
  <c r="D4246" i="63"/>
  <c r="E4246" i="63"/>
  <c r="B4247" i="63"/>
  <c r="C4247" i="63"/>
  <c r="D4247" i="63"/>
  <c r="E4247" i="63"/>
  <c r="B4248" i="63"/>
  <c r="C4248" i="63"/>
  <c r="D4248" i="63"/>
  <c r="E4248" i="63"/>
  <c r="B4249" i="63"/>
  <c r="C4249" i="63"/>
  <c r="D4249" i="63"/>
  <c r="E4249" i="63"/>
  <c r="B4250" i="63"/>
  <c r="C4250" i="63"/>
  <c r="D4250" i="63"/>
  <c r="E4250" i="63"/>
  <c r="B4251" i="63"/>
  <c r="C4251" i="63"/>
  <c r="D4251" i="63"/>
  <c r="E4251" i="63"/>
  <c r="B4252" i="63"/>
  <c r="C4252" i="63"/>
  <c r="D4252" i="63"/>
  <c r="E4252" i="63"/>
  <c r="B4253" i="63"/>
  <c r="C4253" i="63"/>
  <c r="D4253" i="63"/>
  <c r="E4253" i="63"/>
  <c r="B4254" i="63"/>
  <c r="C4254" i="63"/>
  <c r="D4254" i="63"/>
  <c r="E4254" i="63"/>
  <c r="B4255" i="63"/>
  <c r="C4255" i="63"/>
  <c r="D4255" i="63"/>
  <c r="E4255" i="63"/>
  <c r="B4256" i="63"/>
  <c r="C4256" i="63"/>
  <c r="D4256" i="63"/>
  <c r="E4256" i="63"/>
  <c r="B4257" i="63"/>
  <c r="C4257" i="63"/>
  <c r="D4257" i="63"/>
  <c r="E4257" i="63"/>
  <c r="B4258" i="63"/>
  <c r="C4258" i="63"/>
  <c r="D4258" i="63"/>
  <c r="E4258" i="63"/>
  <c r="B4259" i="63"/>
  <c r="C4259" i="63"/>
  <c r="D4259" i="63"/>
  <c r="E4259" i="63"/>
  <c r="B4260" i="63"/>
  <c r="C4260" i="63"/>
  <c r="D4260" i="63"/>
  <c r="E4260" i="63"/>
  <c r="B4261" i="63"/>
  <c r="C4261" i="63"/>
  <c r="D4261" i="63"/>
  <c r="E4261" i="63"/>
  <c r="B4262" i="63"/>
  <c r="C4262" i="63"/>
  <c r="D4262" i="63"/>
  <c r="E4262" i="63"/>
  <c r="B4263" i="63"/>
  <c r="C4263" i="63"/>
  <c r="D4263" i="63"/>
  <c r="E4263" i="63"/>
  <c r="B4264" i="63"/>
  <c r="C4264" i="63"/>
  <c r="D4264" i="63"/>
  <c r="E4264" i="63"/>
  <c r="B4265" i="63"/>
  <c r="C4265" i="63"/>
  <c r="D4265" i="63"/>
  <c r="E4265" i="63"/>
  <c r="B4266" i="63"/>
  <c r="C4266" i="63"/>
  <c r="D4266" i="63"/>
  <c r="E4266" i="63"/>
  <c r="B4267" i="63"/>
  <c r="C4267" i="63"/>
  <c r="D4267" i="63"/>
  <c r="E4267" i="63"/>
  <c r="B4268" i="63"/>
  <c r="C4268" i="63"/>
  <c r="D4268" i="63"/>
  <c r="E4268" i="63"/>
  <c r="B4269" i="63"/>
  <c r="C4269" i="63"/>
  <c r="D4269" i="63"/>
  <c r="E4269" i="63"/>
  <c r="B4270" i="63"/>
  <c r="C4270" i="63"/>
  <c r="D4270" i="63"/>
  <c r="E4270" i="63"/>
  <c r="B4271" i="63"/>
  <c r="C4271" i="63"/>
  <c r="D4271" i="63"/>
  <c r="E4271" i="63"/>
  <c r="B4272" i="63"/>
  <c r="C4272" i="63"/>
  <c r="D4272" i="63"/>
  <c r="E4272" i="63"/>
  <c r="B4273" i="63"/>
  <c r="C4273" i="63"/>
  <c r="D4273" i="63"/>
  <c r="E4273" i="63"/>
  <c r="B4274" i="63"/>
  <c r="C4274" i="63"/>
  <c r="D4274" i="63"/>
  <c r="E4274" i="63"/>
  <c r="B4275" i="63"/>
  <c r="C4275" i="63"/>
  <c r="D4275" i="63"/>
  <c r="E4275" i="63"/>
  <c r="B4276" i="63"/>
  <c r="C4276" i="63"/>
  <c r="D4276" i="63"/>
  <c r="E4276" i="63"/>
  <c r="B4277" i="63"/>
  <c r="C4277" i="63"/>
  <c r="D4277" i="63"/>
  <c r="E4277" i="63"/>
  <c r="B4278" i="63"/>
  <c r="C4278" i="63"/>
  <c r="D4278" i="63"/>
  <c r="E4278" i="63"/>
  <c r="B4279" i="63"/>
  <c r="C4279" i="63"/>
  <c r="D4279" i="63"/>
  <c r="E4279" i="63"/>
  <c r="B4280" i="63"/>
  <c r="C4280" i="63"/>
  <c r="D4280" i="63"/>
  <c r="E4280" i="63"/>
  <c r="B4281" i="63"/>
  <c r="C4281" i="63"/>
  <c r="D4281" i="63"/>
  <c r="E4281" i="63"/>
  <c r="B4282" i="63"/>
  <c r="C4282" i="63"/>
  <c r="D4282" i="63"/>
  <c r="E4282" i="63"/>
  <c r="B4283" i="63"/>
  <c r="C4283" i="63"/>
  <c r="D4283" i="63"/>
  <c r="E4283" i="63"/>
  <c r="B4284" i="63"/>
  <c r="C4284" i="63"/>
  <c r="D4284" i="63"/>
  <c r="E4284" i="63"/>
  <c r="B4285" i="63"/>
  <c r="C4285" i="63"/>
  <c r="D4285" i="63"/>
  <c r="E4285" i="63"/>
  <c r="B4286" i="63"/>
  <c r="C4286" i="63"/>
  <c r="D4286" i="63"/>
  <c r="E4286" i="63"/>
  <c r="B4287" i="63"/>
  <c r="C4287" i="63"/>
  <c r="D4287" i="63"/>
  <c r="E4287" i="63"/>
  <c r="B4288" i="63"/>
  <c r="C4288" i="63"/>
  <c r="D4288" i="63"/>
  <c r="E4288" i="63"/>
  <c r="B4289" i="63"/>
  <c r="C4289" i="63"/>
  <c r="D4289" i="63"/>
  <c r="E4289" i="63"/>
  <c r="B4290" i="63"/>
  <c r="C4290" i="63"/>
  <c r="D4290" i="63"/>
  <c r="E4290" i="63"/>
  <c r="B4291" i="63"/>
  <c r="C4291" i="63"/>
  <c r="D4291" i="63"/>
  <c r="E4291" i="63"/>
  <c r="B4292" i="63"/>
  <c r="C4292" i="63"/>
  <c r="D4292" i="63"/>
  <c r="E4292" i="63"/>
  <c r="B4293" i="63"/>
  <c r="C4293" i="63"/>
  <c r="D4293" i="63"/>
  <c r="E4293" i="63"/>
  <c r="B4294" i="63"/>
  <c r="C4294" i="63"/>
  <c r="D4294" i="63"/>
  <c r="E4294" i="63"/>
  <c r="B4295" i="63"/>
  <c r="C4295" i="63"/>
  <c r="D4295" i="63"/>
  <c r="E4295" i="63"/>
  <c r="B4296" i="63"/>
  <c r="C4296" i="63"/>
  <c r="D4296" i="63"/>
  <c r="E4296" i="63"/>
  <c r="B4297" i="63"/>
  <c r="C4297" i="63"/>
  <c r="D4297" i="63"/>
  <c r="E4297" i="63"/>
  <c r="B4298" i="63"/>
  <c r="C4298" i="63"/>
  <c r="D4298" i="63"/>
  <c r="E4298" i="63"/>
  <c r="B4299" i="63"/>
  <c r="C4299" i="63"/>
  <c r="D4299" i="63"/>
  <c r="E4299" i="63"/>
  <c r="B4300" i="63"/>
  <c r="C4300" i="63"/>
  <c r="D4300" i="63"/>
  <c r="E4300" i="63"/>
  <c r="B4301" i="63"/>
  <c r="C4301" i="63"/>
  <c r="D4301" i="63"/>
  <c r="E4301" i="63"/>
  <c r="B4302" i="63"/>
  <c r="C4302" i="63"/>
  <c r="D4302" i="63"/>
  <c r="E4302" i="63"/>
  <c r="B4303" i="63"/>
  <c r="C4303" i="63"/>
  <c r="D4303" i="63"/>
  <c r="E4303" i="63"/>
  <c r="B4304" i="63"/>
  <c r="C4304" i="63"/>
  <c r="D4304" i="63"/>
  <c r="E4304" i="63"/>
  <c r="B4305" i="63"/>
  <c r="C4305" i="63"/>
  <c r="D4305" i="63"/>
  <c r="E4305" i="63"/>
  <c r="B4306" i="63"/>
  <c r="C4306" i="63"/>
  <c r="D4306" i="63"/>
  <c r="E4306" i="63"/>
  <c r="B4307" i="63"/>
  <c r="C4307" i="63"/>
  <c r="D4307" i="63"/>
  <c r="E4307" i="63"/>
  <c r="B4308" i="63"/>
  <c r="C4308" i="63"/>
  <c r="D4308" i="63"/>
  <c r="E4308" i="63"/>
  <c r="B4309" i="63"/>
  <c r="C4309" i="63"/>
  <c r="D4309" i="63"/>
  <c r="E4309" i="63"/>
  <c r="B4310" i="63"/>
  <c r="C4310" i="63"/>
  <c r="D4310" i="63"/>
  <c r="E4310" i="63"/>
  <c r="B4311" i="63"/>
  <c r="C4311" i="63"/>
  <c r="D4311" i="63"/>
  <c r="E4311" i="63"/>
  <c r="B4312" i="63"/>
  <c r="C4312" i="63"/>
  <c r="D4312" i="63"/>
  <c r="E4312" i="63"/>
  <c r="B4313" i="63"/>
  <c r="C4313" i="63"/>
  <c r="D4313" i="63"/>
  <c r="E4313" i="63"/>
  <c r="B4314" i="63"/>
  <c r="C4314" i="63"/>
  <c r="D4314" i="63"/>
  <c r="E4314" i="63"/>
  <c r="B4315" i="63"/>
  <c r="C4315" i="63"/>
  <c r="D4315" i="63"/>
  <c r="E4315" i="63"/>
  <c r="B4316" i="63"/>
  <c r="C4316" i="63"/>
  <c r="D4316" i="63"/>
  <c r="E4316" i="63"/>
  <c r="B4317" i="63"/>
  <c r="C4317" i="63"/>
  <c r="D4317" i="63"/>
  <c r="E4317" i="63"/>
  <c r="B4318" i="63"/>
  <c r="C4318" i="63"/>
  <c r="D4318" i="63"/>
  <c r="E4318" i="63"/>
  <c r="B4319" i="63"/>
  <c r="C4319" i="63"/>
  <c r="D4319" i="63"/>
  <c r="E4319" i="63"/>
  <c r="B4320" i="63"/>
  <c r="C4320" i="63"/>
  <c r="D4320" i="63"/>
  <c r="E4320" i="63"/>
  <c r="B4321" i="63"/>
  <c r="C4321" i="63"/>
  <c r="D4321" i="63"/>
  <c r="E4321" i="63"/>
  <c r="B4322" i="63"/>
  <c r="C4322" i="63"/>
  <c r="D4322" i="63"/>
  <c r="E4322" i="63"/>
  <c r="B4323" i="63"/>
  <c r="C4323" i="63"/>
  <c r="D4323" i="63"/>
  <c r="E4323" i="63"/>
  <c r="B4324" i="63"/>
  <c r="C4324" i="63"/>
  <c r="D4324" i="63"/>
  <c r="E4324" i="63"/>
  <c r="B4325" i="63"/>
  <c r="C4325" i="63"/>
  <c r="D4325" i="63"/>
  <c r="E4325" i="63"/>
  <c r="B4326" i="63"/>
  <c r="C4326" i="63"/>
  <c r="D4326" i="63"/>
  <c r="E4326" i="63"/>
  <c r="B4327" i="63"/>
  <c r="C4327" i="63"/>
  <c r="D4327" i="63"/>
  <c r="E4327" i="63"/>
  <c r="B4328" i="63"/>
  <c r="C4328" i="63"/>
  <c r="D4328" i="63"/>
  <c r="E4328" i="63"/>
  <c r="B4329" i="63"/>
  <c r="C4329" i="63"/>
  <c r="D4329" i="63"/>
  <c r="E4329" i="63"/>
  <c r="B4330" i="63"/>
  <c r="C4330" i="63"/>
  <c r="D4330" i="63"/>
  <c r="E4330" i="63"/>
  <c r="B4331" i="63"/>
  <c r="C4331" i="63"/>
  <c r="D4331" i="63"/>
  <c r="E4331" i="63"/>
  <c r="B4332" i="63"/>
  <c r="C4332" i="63"/>
  <c r="D4332" i="63"/>
  <c r="E4332" i="63"/>
  <c r="B4333" i="63"/>
  <c r="C4333" i="63"/>
  <c r="D4333" i="63"/>
  <c r="E4333" i="63"/>
  <c r="B4334" i="63"/>
  <c r="C4334" i="63"/>
  <c r="D4334" i="63"/>
  <c r="E4334" i="63"/>
  <c r="B4335" i="63"/>
  <c r="C4335" i="63"/>
  <c r="D4335" i="63"/>
  <c r="E4335" i="63"/>
  <c r="B4336" i="63"/>
  <c r="C4336" i="63"/>
  <c r="D4336" i="63"/>
  <c r="E4336" i="63"/>
  <c r="B4337" i="63"/>
  <c r="C4337" i="63"/>
  <c r="D4337" i="63"/>
  <c r="E4337" i="63"/>
  <c r="B4338" i="63"/>
  <c r="C4338" i="63"/>
  <c r="D4338" i="63"/>
  <c r="E4338" i="63"/>
  <c r="B4339" i="63"/>
  <c r="C4339" i="63"/>
  <c r="D4339" i="63"/>
  <c r="E4339" i="63"/>
  <c r="B4340" i="63"/>
  <c r="C4340" i="63"/>
  <c r="D4340" i="63"/>
  <c r="E4340" i="63"/>
  <c r="B4341" i="63"/>
  <c r="C4341" i="63"/>
  <c r="D4341" i="63"/>
  <c r="E4341" i="63"/>
  <c r="B4342" i="63"/>
  <c r="C4342" i="63"/>
  <c r="D4342" i="63"/>
  <c r="E4342" i="63"/>
  <c r="B4343" i="63"/>
  <c r="C4343" i="63"/>
  <c r="D4343" i="63"/>
  <c r="E4343" i="63"/>
  <c r="B4344" i="63"/>
  <c r="C4344" i="63"/>
  <c r="D4344" i="63"/>
  <c r="E4344" i="63"/>
  <c r="B4345" i="63"/>
  <c r="C4345" i="63"/>
  <c r="D4345" i="63"/>
  <c r="E4345" i="63"/>
  <c r="B4346" i="63"/>
  <c r="C4346" i="63"/>
  <c r="D4346" i="63"/>
  <c r="E4346" i="63"/>
  <c r="B4347" i="63"/>
  <c r="C4347" i="63"/>
  <c r="D4347" i="63"/>
  <c r="E4347" i="63"/>
  <c r="B4348" i="63"/>
  <c r="C4348" i="63"/>
  <c r="D4348" i="63"/>
  <c r="E4348" i="63"/>
  <c r="B4349" i="63"/>
  <c r="C4349" i="63"/>
  <c r="D4349" i="63"/>
  <c r="E4349" i="63"/>
  <c r="B4350" i="63"/>
  <c r="C4350" i="63"/>
  <c r="D4350" i="63"/>
  <c r="E4350" i="63"/>
  <c r="B4351" i="63"/>
  <c r="C4351" i="63"/>
  <c r="D4351" i="63"/>
  <c r="E4351" i="63"/>
  <c r="B4352" i="63"/>
  <c r="C4352" i="63"/>
  <c r="D4352" i="63"/>
  <c r="E4352" i="63"/>
  <c r="B4353" i="63"/>
  <c r="C4353" i="63"/>
  <c r="D4353" i="63"/>
  <c r="E4353" i="63"/>
  <c r="B4354" i="63"/>
  <c r="C4354" i="63"/>
  <c r="D4354" i="63"/>
  <c r="E4354" i="63"/>
  <c r="B4355" i="63"/>
  <c r="C4355" i="63"/>
  <c r="D4355" i="63"/>
  <c r="E4355" i="63"/>
  <c r="B4356" i="63"/>
  <c r="C4356" i="63"/>
  <c r="D4356" i="63"/>
  <c r="E4356" i="63"/>
  <c r="B4357" i="63"/>
  <c r="C4357" i="63"/>
  <c r="D4357" i="63"/>
  <c r="E4357" i="63"/>
  <c r="B4358" i="63"/>
  <c r="C4358" i="63"/>
  <c r="D4358" i="63"/>
  <c r="E4358" i="63"/>
  <c r="B4359" i="63"/>
  <c r="C4359" i="63"/>
  <c r="D4359" i="63"/>
  <c r="E4359" i="63"/>
  <c r="B4360" i="63"/>
  <c r="C4360" i="63"/>
  <c r="D4360" i="63"/>
  <c r="E4360" i="63"/>
  <c r="B4361" i="63"/>
  <c r="C4361" i="63"/>
  <c r="D4361" i="63"/>
  <c r="E4361" i="63"/>
  <c r="B4362" i="63"/>
  <c r="C4362" i="63"/>
  <c r="D4362" i="63"/>
  <c r="E4362" i="63"/>
  <c r="B4363" i="63"/>
  <c r="C4363" i="63"/>
  <c r="D4363" i="63"/>
  <c r="E4363" i="63"/>
  <c r="B4364" i="63"/>
  <c r="C4364" i="63"/>
  <c r="D4364" i="63"/>
  <c r="E4364" i="63"/>
  <c r="B4365" i="63"/>
  <c r="C4365" i="63"/>
  <c r="D4365" i="63"/>
  <c r="E4365" i="63"/>
  <c r="B4366" i="63"/>
  <c r="C4366" i="63"/>
  <c r="D4366" i="63"/>
  <c r="E4366" i="63"/>
  <c r="B4367" i="63"/>
  <c r="C4367" i="63"/>
  <c r="D4367" i="63"/>
  <c r="E4367" i="63"/>
  <c r="B4368" i="63"/>
  <c r="C4368" i="63"/>
  <c r="D4368" i="63"/>
  <c r="E4368" i="63"/>
  <c r="B4369" i="63"/>
  <c r="C4369" i="63"/>
  <c r="D4369" i="63"/>
  <c r="E4369" i="63"/>
  <c r="B4370" i="63"/>
  <c r="C4370" i="63"/>
  <c r="D4370" i="63"/>
  <c r="E4370" i="63"/>
  <c r="B4371" i="63"/>
  <c r="C4371" i="63"/>
  <c r="D4371" i="63"/>
  <c r="E4371" i="63"/>
  <c r="B4372" i="63"/>
  <c r="C4372" i="63"/>
  <c r="D4372" i="63"/>
  <c r="E4372" i="63"/>
  <c r="B4373" i="63"/>
  <c r="C4373" i="63"/>
  <c r="D4373" i="63"/>
  <c r="E4373" i="63"/>
  <c r="B4374" i="63"/>
  <c r="C4374" i="63"/>
  <c r="D4374" i="63"/>
  <c r="E4374" i="63"/>
  <c r="B4375" i="63"/>
  <c r="C4375" i="63"/>
  <c r="D4375" i="63"/>
  <c r="E4375" i="63"/>
  <c r="B4376" i="63"/>
  <c r="C4376" i="63"/>
  <c r="D4376" i="63"/>
  <c r="E4376" i="63"/>
  <c r="B4377" i="63"/>
  <c r="C4377" i="63"/>
  <c r="D4377" i="63"/>
  <c r="E4377" i="63"/>
  <c r="B4378" i="63"/>
  <c r="C4378" i="63"/>
  <c r="D4378" i="63"/>
  <c r="E4378" i="63"/>
  <c r="B4379" i="63"/>
  <c r="C4379" i="63"/>
  <c r="D4379" i="63"/>
  <c r="E4379" i="63"/>
  <c r="B4380" i="63"/>
  <c r="C4380" i="63"/>
  <c r="D4380" i="63"/>
  <c r="E4380" i="63"/>
  <c r="B4381" i="63"/>
  <c r="C4381" i="63"/>
  <c r="D4381" i="63"/>
  <c r="E4381" i="63"/>
  <c r="B4382" i="63"/>
  <c r="C4382" i="63"/>
  <c r="D4382" i="63"/>
  <c r="E4382" i="63"/>
  <c r="B4383" i="63"/>
  <c r="C4383" i="63"/>
  <c r="D4383" i="63"/>
  <c r="E4383" i="63"/>
  <c r="B4384" i="63"/>
  <c r="C4384" i="63"/>
  <c r="D4384" i="63"/>
  <c r="E4384" i="63"/>
  <c r="B4385" i="63"/>
  <c r="C4385" i="63"/>
  <c r="D4385" i="63"/>
  <c r="E4385" i="63"/>
  <c r="B4386" i="63"/>
  <c r="C4386" i="63"/>
  <c r="D4386" i="63"/>
  <c r="E4386" i="63"/>
  <c r="B4387" i="63"/>
  <c r="C4387" i="63"/>
  <c r="D4387" i="63"/>
  <c r="E4387" i="63"/>
  <c r="B4388" i="63"/>
  <c r="C4388" i="63"/>
  <c r="D4388" i="63"/>
  <c r="E4388" i="63"/>
  <c r="B4389" i="63"/>
  <c r="C4389" i="63"/>
  <c r="D4389" i="63"/>
  <c r="E4389" i="63"/>
  <c r="B4390" i="63"/>
  <c r="C4390" i="63"/>
  <c r="D4390" i="63"/>
  <c r="E4390" i="63"/>
  <c r="B4391" i="63"/>
  <c r="C4391" i="63"/>
  <c r="D4391" i="63"/>
  <c r="E4391" i="63"/>
  <c r="B4392" i="63"/>
  <c r="C4392" i="63"/>
  <c r="D4392" i="63"/>
  <c r="E4392" i="63"/>
  <c r="B4393" i="63"/>
  <c r="C4393" i="63"/>
  <c r="D4393" i="63"/>
  <c r="E4393" i="63"/>
  <c r="B4394" i="63"/>
  <c r="C4394" i="63"/>
  <c r="D4394" i="63"/>
  <c r="E4394" i="63"/>
  <c r="B4395" i="63"/>
  <c r="C4395" i="63"/>
  <c r="D4395" i="63"/>
  <c r="E4395" i="63"/>
  <c r="B4396" i="63"/>
  <c r="C4396" i="63"/>
  <c r="D4396" i="63"/>
  <c r="E4396" i="63"/>
  <c r="B4397" i="63"/>
  <c r="C4397" i="63"/>
  <c r="D4397" i="63"/>
  <c r="E4397" i="63"/>
  <c r="B4398" i="63"/>
  <c r="C4398" i="63"/>
  <c r="D4398" i="63"/>
  <c r="E4398" i="63"/>
  <c r="B4399" i="63"/>
  <c r="C4399" i="63"/>
  <c r="D4399" i="63"/>
  <c r="E4399" i="63"/>
  <c r="B4400" i="63"/>
  <c r="C4400" i="63"/>
  <c r="D4400" i="63"/>
  <c r="E4400" i="63"/>
  <c r="B4401" i="63"/>
  <c r="C4401" i="63"/>
  <c r="D4401" i="63"/>
  <c r="E4401" i="63"/>
  <c r="B4402" i="63"/>
  <c r="C4402" i="63"/>
  <c r="D4402" i="63"/>
  <c r="E4402" i="63"/>
  <c r="B4403" i="63"/>
  <c r="C4403" i="63"/>
  <c r="D4403" i="63"/>
  <c r="E4403" i="63"/>
  <c r="B4404" i="63"/>
  <c r="C4404" i="63"/>
  <c r="D4404" i="63"/>
  <c r="E4404" i="63"/>
  <c r="B4405" i="63"/>
  <c r="C4405" i="63"/>
  <c r="D4405" i="63"/>
  <c r="E4405" i="63"/>
  <c r="B4406" i="63"/>
  <c r="C4406" i="63"/>
  <c r="D4406" i="63"/>
  <c r="E4406" i="63"/>
  <c r="B4407" i="63"/>
  <c r="C4407" i="63"/>
  <c r="D4407" i="63"/>
  <c r="E4407" i="63"/>
  <c r="B4408" i="63"/>
  <c r="C4408" i="63"/>
  <c r="D4408" i="63"/>
  <c r="E4408" i="63"/>
  <c r="B4409" i="63"/>
  <c r="C4409" i="63"/>
  <c r="D4409" i="63"/>
  <c r="E4409" i="63"/>
  <c r="B4410" i="63"/>
  <c r="C4410" i="63"/>
  <c r="D4410" i="63"/>
  <c r="E4410" i="63"/>
  <c r="B4411" i="63"/>
  <c r="C4411" i="63"/>
  <c r="D4411" i="63"/>
  <c r="E4411" i="63"/>
  <c r="B4412" i="63"/>
  <c r="C4412" i="63"/>
  <c r="D4412" i="63"/>
  <c r="E4412" i="63"/>
  <c r="B4413" i="63"/>
  <c r="C4413" i="63"/>
  <c r="D4413" i="63"/>
  <c r="E4413" i="63"/>
  <c r="B4414" i="63"/>
  <c r="C4414" i="63"/>
  <c r="D4414" i="63"/>
  <c r="E4414" i="63"/>
  <c r="B4415" i="63"/>
  <c r="C4415" i="63"/>
  <c r="D4415" i="63"/>
  <c r="E4415" i="63"/>
  <c r="B4416" i="63"/>
  <c r="C4416" i="63"/>
  <c r="D4416" i="63"/>
  <c r="E4416" i="63"/>
  <c r="B4417" i="63"/>
  <c r="C4417" i="63"/>
  <c r="D4417" i="63"/>
  <c r="E4417" i="63"/>
  <c r="B4418" i="63"/>
  <c r="C4418" i="63"/>
  <c r="D4418" i="63"/>
  <c r="E4418" i="63"/>
  <c r="B4419" i="63"/>
  <c r="C4419" i="63"/>
  <c r="D4419" i="63"/>
  <c r="E4419" i="63"/>
  <c r="B4420" i="63"/>
  <c r="C4420" i="63"/>
  <c r="D4420" i="63"/>
  <c r="E4420" i="63"/>
  <c r="B4421" i="63"/>
  <c r="C4421" i="63"/>
  <c r="D4421" i="63"/>
  <c r="E4421" i="63"/>
  <c r="B4422" i="63"/>
  <c r="C4422" i="63"/>
  <c r="D4422" i="63"/>
  <c r="E4422" i="63"/>
  <c r="B4423" i="63"/>
  <c r="C4423" i="63"/>
  <c r="D4423" i="63"/>
  <c r="E4423" i="63"/>
  <c r="B4424" i="63"/>
  <c r="C4424" i="63"/>
  <c r="D4424" i="63"/>
  <c r="E4424" i="63"/>
  <c r="B4425" i="63"/>
  <c r="C4425" i="63"/>
  <c r="D4425" i="63"/>
  <c r="E4425" i="63"/>
  <c r="B4426" i="63"/>
  <c r="C4426" i="63"/>
  <c r="D4426" i="63"/>
  <c r="E4426" i="63"/>
  <c r="B4427" i="63"/>
  <c r="C4427" i="63"/>
  <c r="D4427" i="63"/>
  <c r="E4427" i="63"/>
  <c r="B4428" i="63"/>
  <c r="C4428" i="63"/>
  <c r="D4428" i="63"/>
  <c r="E4428" i="63"/>
  <c r="B4429" i="63"/>
  <c r="C4429" i="63"/>
  <c r="D4429" i="63"/>
  <c r="E4429" i="63"/>
  <c r="B4430" i="63"/>
  <c r="C4430" i="63"/>
  <c r="D4430" i="63"/>
  <c r="E4430" i="63"/>
  <c r="B4431" i="63"/>
  <c r="C4431" i="63"/>
  <c r="D4431" i="63"/>
  <c r="E4431" i="63"/>
  <c r="B4432" i="63"/>
  <c r="C4432" i="63"/>
  <c r="D4432" i="63"/>
  <c r="E4432" i="63"/>
  <c r="B4433" i="63"/>
  <c r="C4433" i="63"/>
  <c r="D4433" i="63"/>
  <c r="E4433" i="63"/>
  <c r="B4434" i="63"/>
  <c r="C4434" i="63"/>
  <c r="D4434" i="63"/>
  <c r="E4434" i="63"/>
  <c r="B4435" i="63"/>
  <c r="C4435" i="63"/>
  <c r="D4435" i="63"/>
  <c r="E4435" i="63"/>
  <c r="B4436" i="63"/>
  <c r="C4436" i="63"/>
  <c r="D4436" i="63"/>
  <c r="E4436" i="63"/>
  <c r="B4437" i="63"/>
  <c r="C4437" i="63"/>
  <c r="D4437" i="63"/>
  <c r="E4437" i="63"/>
  <c r="B4438" i="63"/>
  <c r="C4438" i="63"/>
  <c r="D4438" i="63"/>
  <c r="E4438" i="63"/>
  <c r="B4439" i="63"/>
  <c r="C4439" i="63"/>
  <c r="D4439" i="63"/>
  <c r="E4439" i="63"/>
  <c r="B4440" i="63"/>
  <c r="C4440" i="63"/>
  <c r="D4440" i="63"/>
  <c r="E4440" i="63"/>
  <c r="B4441" i="63"/>
  <c r="C4441" i="63"/>
  <c r="D4441" i="63"/>
  <c r="E4441" i="63"/>
  <c r="B4442" i="63"/>
  <c r="C4442" i="63"/>
  <c r="D4442" i="63"/>
  <c r="E4442" i="63"/>
  <c r="B4443" i="63"/>
  <c r="C4443" i="63"/>
  <c r="D4443" i="63"/>
  <c r="E4443" i="63"/>
  <c r="B4444" i="63"/>
  <c r="C4444" i="63"/>
  <c r="D4444" i="63"/>
  <c r="E4444" i="63"/>
  <c r="B4445" i="63"/>
  <c r="C4445" i="63"/>
  <c r="D4445" i="63"/>
  <c r="E4445" i="63"/>
  <c r="B4446" i="63"/>
  <c r="C4446" i="63"/>
  <c r="D4446" i="63"/>
  <c r="E4446" i="63"/>
  <c r="B4447" i="63"/>
  <c r="C4447" i="63"/>
  <c r="D4447" i="63"/>
  <c r="E4447" i="63"/>
  <c r="B4448" i="63"/>
  <c r="C4448" i="63"/>
  <c r="D4448" i="63"/>
  <c r="E4448" i="63"/>
  <c r="B4449" i="63"/>
  <c r="C4449" i="63"/>
  <c r="D4449" i="63"/>
  <c r="E4449" i="63"/>
  <c r="B4450" i="63"/>
  <c r="C4450" i="63"/>
  <c r="D4450" i="63"/>
  <c r="E4450" i="63"/>
  <c r="B4451" i="63"/>
  <c r="C4451" i="63"/>
  <c r="D4451" i="63"/>
  <c r="E4451" i="63"/>
  <c r="B4452" i="63"/>
  <c r="C4452" i="63"/>
  <c r="D4452" i="63"/>
  <c r="E4452" i="63"/>
  <c r="B4453" i="63"/>
  <c r="C4453" i="63"/>
  <c r="D4453" i="63"/>
  <c r="E4453" i="63"/>
  <c r="B4454" i="63"/>
  <c r="C4454" i="63"/>
  <c r="D4454" i="63"/>
  <c r="E4454" i="63"/>
  <c r="B4455" i="63"/>
  <c r="C4455" i="63"/>
  <c r="D4455" i="63"/>
  <c r="E4455" i="63"/>
  <c r="B4456" i="63"/>
  <c r="C4456" i="63"/>
  <c r="D4456" i="63"/>
  <c r="E4456" i="63"/>
  <c r="B4457" i="63"/>
  <c r="C4457" i="63"/>
  <c r="D4457" i="63"/>
  <c r="E4457" i="63"/>
  <c r="B4458" i="63"/>
  <c r="C4458" i="63"/>
  <c r="D4458" i="63"/>
  <c r="E4458" i="63"/>
  <c r="B4459" i="63"/>
  <c r="C4459" i="63"/>
  <c r="D4459" i="63"/>
  <c r="E4459" i="63"/>
  <c r="B4460" i="63"/>
  <c r="C4460" i="63"/>
  <c r="D4460" i="63"/>
  <c r="E4460" i="63"/>
  <c r="B4461" i="63"/>
  <c r="C4461" i="63"/>
  <c r="D4461" i="63"/>
  <c r="E4461" i="63"/>
  <c r="B4462" i="63"/>
  <c r="C4462" i="63"/>
  <c r="D4462" i="63"/>
  <c r="E4462" i="63"/>
  <c r="B4463" i="63"/>
  <c r="C4463" i="63"/>
  <c r="D4463" i="63"/>
  <c r="E4463" i="63"/>
  <c r="B4464" i="63"/>
  <c r="C4464" i="63"/>
  <c r="D4464" i="63"/>
  <c r="E4464" i="63"/>
  <c r="B4465" i="63"/>
  <c r="C4465" i="63"/>
  <c r="D4465" i="63"/>
  <c r="E4465" i="63"/>
  <c r="B4466" i="63"/>
  <c r="C4466" i="63"/>
  <c r="D4466" i="63"/>
  <c r="E4466" i="63"/>
  <c r="B4467" i="63"/>
  <c r="C4467" i="63"/>
  <c r="D4467" i="63"/>
  <c r="E4467" i="63"/>
  <c r="B4468" i="63"/>
  <c r="C4468" i="63"/>
  <c r="D4468" i="63"/>
  <c r="E4468" i="63"/>
  <c r="B4469" i="63"/>
  <c r="C4469" i="63"/>
  <c r="D4469" i="63"/>
  <c r="E4469" i="63"/>
  <c r="B4470" i="63"/>
  <c r="C4470" i="63"/>
  <c r="D4470" i="63"/>
  <c r="E4470" i="63"/>
  <c r="B4471" i="63"/>
  <c r="C4471" i="63"/>
  <c r="D4471" i="63"/>
  <c r="E4471" i="63"/>
  <c r="B4472" i="63"/>
  <c r="C4472" i="63"/>
  <c r="D4472" i="63"/>
  <c r="E4472" i="63"/>
  <c r="B4473" i="63"/>
  <c r="C4473" i="63"/>
  <c r="D4473" i="63"/>
  <c r="E4473" i="63"/>
  <c r="B4474" i="63"/>
  <c r="C4474" i="63"/>
  <c r="D4474" i="63"/>
  <c r="E4474" i="63"/>
  <c r="B4475" i="63"/>
  <c r="C4475" i="63"/>
  <c r="D4475" i="63"/>
  <c r="E4475" i="63"/>
  <c r="B4476" i="63"/>
  <c r="C4476" i="63"/>
  <c r="D4476" i="63"/>
  <c r="E4476" i="63"/>
  <c r="B4477" i="63"/>
  <c r="C4477" i="63"/>
  <c r="D4477" i="63"/>
  <c r="E4477" i="63"/>
  <c r="B4478" i="63"/>
  <c r="C4478" i="63"/>
  <c r="D4478" i="63"/>
  <c r="E4478" i="63"/>
  <c r="B4479" i="63"/>
  <c r="C4479" i="63"/>
  <c r="D4479" i="63"/>
  <c r="E4479" i="63"/>
  <c r="B4480" i="63"/>
  <c r="C4480" i="63"/>
  <c r="D4480" i="63"/>
  <c r="E4480" i="63"/>
  <c r="B4481" i="63"/>
  <c r="C4481" i="63"/>
  <c r="D4481" i="63"/>
  <c r="E4481" i="63"/>
  <c r="B4482" i="63"/>
  <c r="C4482" i="63"/>
  <c r="D4482" i="63"/>
  <c r="E4482" i="63"/>
  <c r="B4483" i="63"/>
  <c r="C4483" i="63"/>
  <c r="D4483" i="63"/>
  <c r="E4483" i="63"/>
  <c r="B4484" i="63"/>
  <c r="C4484" i="63"/>
  <c r="D4484" i="63"/>
  <c r="E4484" i="63"/>
  <c r="B4485" i="63"/>
  <c r="C4485" i="63"/>
  <c r="D4485" i="63"/>
  <c r="E4485" i="63"/>
  <c r="B4486" i="63"/>
  <c r="C4486" i="63"/>
  <c r="D4486" i="63"/>
  <c r="E4486" i="63"/>
  <c r="B4487" i="63"/>
  <c r="C4487" i="63"/>
  <c r="D4487" i="63"/>
  <c r="E4487" i="63"/>
  <c r="B4488" i="63"/>
  <c r="C4488" i="63"/>
  <c r="D4488" i="63"/>
  <c r="E4488" i="63"/>
  <c r="B4489" i="63"/>
  <c r="C4489" i="63"/>
  <c r="D4489" i="63"/>
  <c r="E4489" i="63"/>
  <c r="B4490" i="63"/>
  <c r="C4490" i="63"/>
  <c r="D4490" i="63"/>
  <c r="E4490" i="63"/>
  <c r="B4491" i="63"/>
  <c r="C4491" i="63"/>
  <c r="D4491" i="63"/>
  <c r="E4491" i="63"/>
  <c r="B4492" i="63"/>
  <c r="C4492" i="63"/>
  <c r="D4492" i="63"/>
  <c r="E4492" i="63"/>
  <c r="B4493" i="63"/>
  <c r="C4493" i="63"/>
  <c r="D4493" i="63"/>
  <c r="E4493" i="63"/>
  <c r="B4494" i="63"/>
  <c r="C4494" i="63"/>
  <c r="D4494" i="63"/>
  <c r="E4494" i="63"/>
  <c r="B4495" i="63"/>
  <c r="C4495" i="63"/>
  <c r="D4495" i="63"/>
  <c r="E4495" i="63"/>
  <c r="B4496" i="63"/>
  <c r="C4496" i="63"/>
  <c r="D4496" i="63"/>
  <c r="E4496" i="63"/>
  <c r="B4497" i="63"/>
  <c r="C4497" i="63"/>
  <c r="D4497" i="63"/>
  <c r="E4497" i="63"/>
  <c r="B4498" i="63"/>
  <c r="C4498" i="63"/>
  <c r="D4498" i="63"/>
  <c r="E4498" i="63"/>
  <c r="B4499" i="63"/>
  <c r="C4499" i="63"/>
  <c r="D4499" i="63"/>
  <c r="E4499" i="63"/>
  <c r="B4500" i="63"/>
  <c r="C4500" i="63"/>
  <c r="D4500" i="63"/>
  <c r="E4500" i="63"/>
  <c r="B4501" i="63"/>
  <c r="C4501" i="63"/>
  <c r="D4501" i="63"/>
  <c r="E4501" i="63"/>
  <c r="B4502" i="63"/>
  <c r="C4502" i="63"/>
  <c r="D4502" i="63"/>
  <c r="E4502" i="63"/>
  <c r="B4503" i="63"/>
  <c r="C4503" i="63"/>
  <c r="D4503" i="63"/>
  <c r="E4503" i="63"/>
  <c r="B4504" i="63"/>
  <c r="C4504" i="63"/>
  <c r="D4504" i="63"/>
  <c r="E4504" i="63"/>
  <c r="B4505" i="63"/>
  <c r="C4505" i="63"/>
  <c r="D4505" i="63"/>
  <c r="E4505" i="63"/>
  <c r="B4506" i="63"/>
  <c r="C4506" i="63"/>
  <c r="D4506" i="63"/>
  <c r="E4506" i="63"/>
  <c r="B4507" i="63"/>
  <c r="C4507" i="63"/>
  <c r="D4507" i="63"/>
  <c r="E4507" i="63"/>
  <c r="B4508" i="63"/>
  <c r="C4508" i="63"/>
  <c r="D4508" i="63"/>
  <c r="E4508" i="63"/>
  <c r="B4509" i="63"/>
  <c r="C4509" i="63"/>
  <c r="D4509" i="63"/>
  <c r="E4509" i="63"/>
  <c r="B4510" i="63"/>
  <c r="C4510" i="63"/>
  <c r="D4510" i="63"/>
  <c r="E4510" i="63"/>
  <c r="B4511" i="63"/>
  <c r="C4511" i="63"/>
  <c r="D4511" i="63"/>
  <c r="E4511" i="63"/>
  <c r="B4512" i="63"/>
  <c r="C4512" i="63"/>
  <c r="D4512" i="63"/>
  <c r="E4512" i="63"/>
  <c r="B4513" i="63"/>
  <c r="C4513" i="63"/>
  <c r="D4513" i="63"/>
  <c r="E4513" i="63"/>
  <c r="B4514" i="63"/>
  <c r="C4514" i="63"/>
  <c r="D4514" i="63"/>
  <c r="E4514" i="63"/>
  <c r="B4515" i="63"/>
  <c r="C4515" i="63"/>
  <c r="D4515" i="63"/>
  <c r="E4515" i="63"/>
  <c r="B4516" i="63"/>
  <c r="C4516" i="63"/>
  <c r="D4516" i="63"/>
  <c r="E4516" i="63"/>
  <c r="B4517" i="63"/>
  <c r="C4517" i="63"/>
  <c r="D4517" i="63"/>
  <c r="E4517" i="63"/>
  <c r="B4518" i="63"/>
  <c r="C4518" i="63"/>
  <c r="D4518" i="63"/>
  <c r="E4518" i="63"/>
  <c r="B4519" i="63"/>
  <c r="C4519" i="63"/>
  <c r="D4519" i="63"/>
  <c r="E4519" i="63"/>
  <c r="B4520" i="63"/>
  <c r="C4520" i="63"/>
  <c r="D4520" i="63"/>
  <c r="E4520" i="63"/>
  <c r="B4521" i="63"/>
  <c r="C4521" i="63"/>
  <c r="D4521" i="63"/>
  <c r="E4521" i="63"/>
  <c r="B4522" i="63"/>
  <c r="C4522" i="63"/>
  <c r="D4522" i="63"/>
  <c r="E4522" i="63"/>
  <c r="B4523" i="63"/>
  <c r="C4523" i="63"/>
  <c r="D4523" i="63"/>
  <c r="E4523" i="63"/>
  <c r="B4524" i="63"/>
  <c r="C4524" i="63"/>
  <c r="D4524" i="63"/>
  <c r="E4524" i="63"/>
  <c r="B4525" i="63"/>
  <c r="C4525" i="63"/>
  <c r="D4525" i="63"/>
  <c r="E4525" i="63"/>
  <c r="B4526" i="63"/>
  <c r="C4526" i="63"/>
  <c r="D4526" i="63"/>
  <c r="E4526" i="63"/>
  <c r="B4527" i="63"/>
  <c r="C4527" i="63"/>
  <c r="D4527" i="63"/>
  <c r="E4527" i="63"/>
  <c r="B4528" i="63"/>
  <c r="C4528" i="63"/>
  <c r="D4528" i="63"/>
  <c r="E4528" i="63"/>
  <c r="B4529" i="63"/>
  <c r="C4529" i="63"/>
  <c r="D4529" i="63"/>
  <c r="E4529" i="63"/>
  <c r="B4530" i="63"/>
  <c r="C4530" i="63"/>
  <c r="D4530" i="63"/>
  <c r="E4530" i="63"/>
  <c r="B4531" i="63"/>
  <c r="C4531" i="63"/>
  <c r="D4531" i="63"/>
  <c r="E4531" i="63"/>
  <c r="B4532" i="63"/>
  <c r="C4532" i="63"/>
  <c r="D4532" i="63"/>
  <c r="E4532" i="63"/>
  <c r="B4533" i="63"/>
  <c r="C4533" i="63"/>
  <c r="D4533" i="63"/>
  <c r="E4533" i="63"/>
  <c r="B4534" i="63"/>
  <c r="C4534" i="63"/>
  <c r="D4534" i="63"/>
  <c r="E4534" i="63"/>
  <c r="B4535" i="63"/>
  <c r="C4535" i="63"/>
  <c r="D4535" i="63"/>
  <c r="E4535" i="63"/>
  <c r="B4536" i="63"/>
  <c r="C4536" i="63"/>
  <c r="D4536" i="63"/>
  <c r="E4536" i="63"/>
  <c r="B4537" i="63"/>
  <c r="C4537" i="63"/>
  <c r="D4537" i="63"/>
  <c r="E4537" i="63"/>
  <c r="B4538" i="63"/>
  <c r="C4538" i="63"/>
  <c r="D4538" i="63"/>
  <c r="E4538" i="63"/>
  <c r="B4539" i="63"/>
  <c r="C4539" i="63"/>
  <c r="D4539" i="63"/>
  <c r="E4539" i="63"/>
  <c r="B4540" i="63"/>
  <c r="C4540" i="63"/>
  <c r="D4540" i="63"/>
  <c r="E4540" i="63"/>
  <c r="B4541" i="63"/>
  <c r="C4541" i="63"/>
  <c r="D4541" i="63"/>
  <c r="E4541" i="63"/>
  <c r="B4542" i="63"/>
  <c r="C4542" i="63"/>
  <c r="D4542" i="63"/>
  <c r="E4542" i="63"/>
  <c r="B4543" i="63"/>
  <c r="C4543" i="63"/>
  <c r="D4543" i="63"/>
  <c r="E4543" i="63"/>
  <c r="B4544" i="63"/>
  <c r="C4544" i="63"/>
  <c r="D4544" i="63"/>
  <c r="E4544" i="63"/>
  <c r="B4545" i="63"/>
  <c r="C4545" i="63"/>
  <c r="D4545" i="63"/>
  <c r="E4545" i="63"/>
  <c r="B4546" i="63"/>
  <c r="C4546" i="63"/>
  <c r="D4546" i="63"/>
  <c r="E4546" i="63"/>
  <c r="B4547" i="63"/>
  <c r="C4547" i="63"/>
  <c r="D4547" i="63"/>
  <c r="E4547" i="63"/>
  <c r="B4548" i="63"/>
  <c r="C4548" i="63"/>
  <c r="D4548" i="63"/>
  <c r="E4548" i="63"/>
  <c r="B4549" i="63"/>
  <c r="C4549" i="63"/>
  <c r="D4549" i="63"/>
  <c r="E4549" i="63"/>
  <c r="B4550" i="63"/>
  <c r="C4550" i="63"/>
  <c r="D4550" i="63"/>
  <c r="E4550" i="63"/>
  <c r="B4551" i="63"/>
  <c r="C4551" i="63"/>
  <c r="D4551" i="63"/>
  <c r="E4551" i="63"/>
  <c r="B4552" i="63"/>
  <c r="C4552" i="63"/>
  <c r="D4552" i="63"/>
  <c r="E4552" i="63"/>
  <c r="B4553" i="63"/>
  <c r="C4553" i="63"/>
  <c r="D4553" i="63"/>
  <c r="E4553" i="63"/>
  <c r="B4554" i="63"/>
  <c r="C4554" i="63"/>
  <c r="D4554" i="63"/>
  <c r="E4554" i="63"/>
  <c r="B4555" i="63"/>
  <c r="C4555" i="63"/>
  <c r="D4555" i="63"/>
  <c r="E4555" i="63"/>
  <c r="B4556" i="63"/>
  <c r="C4556" i="63"/>
  <c r="D4556" i="63"/>
  <c r="E4556" i="63"/>
  <c r="B4557" i="63"/>
  <c r="C4557" i="63"/>
  <c r="D4557" i="63"/>
  <c r="E4557" i="63"/>
  <c r="B4558" i="63"/>
  <c r="C4558" i="63"/>
  <c r="D4558" i="63"/>
  <c r="E4558" i="63"/>
  <c r="B4559" i="63"/>
  <c r="C4559" i="63"/>
  <c r="D4559" i="63"/>
  <c r="E4559" i="63"/>
  <c r="B4560" i="63"/>
  <c r="C4560" i="63"/>
  <c r="D4560" i="63"/>
  <c r="E4560" i="63"/>
  <c r="B4561" i="63"/>
  <c r="C4561" i="63"/>
  <c r="D4561" i="63"/>
  <c r="E4561" i="63"/>
  <c r="B4562" i="63"/>
  <c r="C4562" i="63"/>
  <c r="D4562" i="63"/>
  <c r="E4562" i="63"/>
  <c r="B4563" i="63"/>
  <c r="C4563" i="63"/>
  <c r="D4563" i="63"/>
  <c r="E4563" i="63"/>
  <c r="B4564" i="63"/>
  <c r="C4564" i="63"/>
  <c r="D4564" i="63"/>
  <c r="E4564" i="63"/>
  <c r="B4565" i="63"/>
  <c r="C4565" i="63"/>
  <c r="D4565" i="63"/>
  <c r="E4565" i="63"/>
  <c r="B4566" i="63"/>
  <c r="C4566" i="63"/>
  <c r="D4566" i="63"/>
  <c r="E4566" i="63"/>
  <c r="B4567" i="63"/>
  <c r="C4567" i="63"/>
  <c r="D4567" i="63"/>
  <c r="E4567" i="63"/>
  <c r="B4568" i="63"/>
  <c r="C4568" i="63"/>
  <c r="D4568" i="63"/>
  <c r="E4568" i="63"/>
  <c r="B4569" i="63"/>
  <c r="C4569" i="63"/>
  <c r="D4569" i="63"/>
  <c r="E4569" i="63"/>
  <c r="B4570" i="63"/>
  <c r="C4570" i="63"/>
  <c r="D4570" i="63"/>
  <c r="E4570" i="63"/>
  <c r="B4571" i="63"/>
  <c r="C4571" i="63"/>
  <c r="D4571" i="63"/>
  <c r="E4571" i="63"/>
  <c r="B4572" i="63"/>
  <c r="C4572" i="63"/>
  <c r="D4572" i="63"/>
  <c r="E4572" i="63"/>
  <c r="B4573" i="63"/>
  <c r="C4573" i="63"/>
  <c r="D4573" i="63"/>
  <c r="E4573" i="63"/>
  <c r="B4574" i="63"/>
  <c r="C4574" i="63"/>
  <c r="D4574" i="63"/>
  <c r="E4574" i="63"/>
  <c r="B4575" i="63"/>
  <c r="C4575" i="63"/>
  <c r="D4575" i="63"/>
  <c r="E4575" i="63"/>
  <c r="B4576" i="63"/>
  <c r="C4576" i="63"/>
  <c r="D4576" i="63"/>
  <c r="E4576" i="63"/>
  <c r="B4577" i="63"/>
  <c r="C4577" i="63"/>
  <c r="D4577" i="63"/>
  <c r="E4577" i="63"/>
  <c r="B4578" i="63"/>
  <c r="C4578" i="63"/>
  <c r="D4578" i="63"/>
  <c r="E4578" i="63"/>
  <c r="B4579" i="63"/>
  <c r="C4579" i="63"/>
  <c r="D4579" i="63"/>
  <c r="E4579" i="63"/>
  <c r="B4580" i="63"/>
  <c r="C4580" i="63"/>
  <c r="D4580" i="63"/>
  <c r="E4580" i="63"/>
  <c r="B4581" i="63"/>
  <c r="C4581" i="63"/>
  <c r="D4581" i="63"/>
  <c r="E4581" i="63"/>
  <c r="B4582" i="63"/>
  <c r="C4582" i="63"/>
  <c r="D4582" i="63"/>
  <c r="E4582" i="63"/>
  <c r="B4583" i="63"/>
  <c r="C4583" i="63"/>
  <c r="D4583" i="63"/>
  <c r="E4583" i="63"/>
  <c r="B4584" i="63"/>
  <c r="C4584" i="63"/>
  <c r="D4584" i="63"/>
  <c r="E4584" i="63"/>
  <c r="B4585" i="63"/>
  <c r="C4585" i="63"/>
  <c r="D4585" i="63"/>
  <c r="E4585" i="63"/>
  <c r="B4586" i="63"/>
  <c r="C4586" i="63"/>
  <c r="D4586" i="63"/>
  <c r="E4586" i="63"/>
  <c r="B4587" i="63"/>
  <c r="C4587" i="63"/>
  <c r="D4587" i="63"/>
  <c r="E4587" i="63"/>
  <c r="B4588" i="63"/>
  <c r="C4588" i="63"/>
  <c r="D4588" i="63"/>
  <c r="E4588" i="63"/>
  <c r="B4589" i="63"/>
  <c r="C4589" i="63"/>
  <c r="D4589" i="63"/>
  <c r="E4589" i="63"/>
  <c r="B4590" i="63"/>
  <c r="C4590" i="63"/>
  <c r="D4590" i="63"/>
  <c r="E4590" i="63"/>
  <c r="B4591" i="63"/>
  <c r="C4591" i="63"/>
  <c r="D4591" i="63"/>
  <c r="E4591" i="63"/>
  <c r="B4592" i="63"/>
  <c r="C4592" i="63"/>
  <c r="D4592" i="63"/>
  <c r="E4592" i="63"/>
  <c r="B4593" i="63"/>
  <c r="C4593" i="63"/>
  <c r="D4593" i="63"/>
  <c r="E4593" i="63"/>
  <c r="B4594" i="63"/>
  <c r="C4594" i="63"/>
  <c r="D4594" i="63"/>
  <c r="E4594" i="63"/>
  <c r="B4595" i="63"/>
  <c r="C4595" i="63"/>
  <c r="D4595" i="63"/>
  <c r="E4595" i="63"/>
  <c r="B4596" i="63"/>
  <c r="C4596" i="63"/>
  <c r="D4596" i="63"/>
  <c r="E4596" i="63"/>
  <c r="B4597" i="63"/>
  <c r="C4597" i="63"/>
  <c r="D4597" i="63"/>
  <c r="E4597" i="63"/>
  <c r="B4598" i="63"/>
  <c r="C4598" i="63"/>
  <c r="D4598" i="63"/>
  <c r="E4598" i="63"/>
  <c r="B4599" i="63"/>
  <c r="C4599" i="63"/>
  <c r="D4599" i="63"/>
  <c r="E4599" i="63"/>
  <c r="B4600" i="63"/>
  <c r="C4600" i="63"/>
  <c r="D4600" i="63"/>
  <c r="E4600" i="63"/>
  <c r="B4601" i="63"/>
  <c r="C4601" i="63"/>
  <c r="D4601" i="63"/>
  <c r="E4601" i="63"/>
  <c r="B4602" i="63"/>
  <c r="C4602" i="63"/>
  <c r="D4602" i="63"/>
  <c r="E4602" i="63"/>
  <c r="B4603" i="63"/>
  <c r="C4603" i="63"/>
  <c r="D4603" i="63"/>
  <c r="E4603" i="63"/>
  <c r="B4604" i="63"/>
  <c r="C4604" i="63"/>
  <c r="D4604" i="63"/>
  <c r="E4604" i="63"/>
  <c r="B4605" i="63"/>
  <c r="C4605" i="63"/>
  <c r="D4605" i="63"/>
  <c r="E4605" i="63"/>
  <c r="B4606" i="63"/>
  <c r="C4606" i="63"/>
  <c r="D4606" i="63"/>
  <c r="E4606" i="63"/>
  <c r="B4607" i="63"/>
  <c r="C4607" i="63"/>
  <c r="D4607" i="63"/>
  <c r="E4607" i="63"/>
  <c r="B4608" i="63"/>
  <c r="C4608" i="63"/>
  <c r="D4608" i="63"/>
  <c r="E4608" i="63"/>
  <c r="B4609" i="63"/>
  <c r="C4609" i="63"/>
  <c r="D4609" i="63"/>
  <c r="E4609" i="63"/>
  <c r="B4610" i="63"/>
  <c r="C4610" i="63"/>
  <c r="D4610" i="63"/>
  <c r="E4610" i="63"/>
  <c r="B4611" i="63"/>
  <c r="C4611" i="63"/>
  <c r="D4611" i="63"/>
  <c r="E4611" i="63"/>
  <c r="B4612" i="63"/>
  <c r="C4612" i="63"/>
  <c r="D4612" i="63"/>
  <c r="E4612" i="63"/>
  <c r="B4613" i="63"/>
  <c r="C4613" i="63"/>
  <c r="D4613" i="63"/>
  <c r="E4613" i="63"/>
  <c r="B4614" i="63"/>
  <c r="C4614" i="63"/>
  <c r="D4614" i="63"/>
  <c r="E4614" i="63"/>
  <c r="B4615" i="63"/>
  <c r="C4615" i="63"/>
  <c r="D4615" i="63"/>
  <c r="E4615" i="63"/>
  <c r="B4616" i="63"/>
  <c r="C4616" i="63"/>
  <c r="D4616" i="63"/>
  <c r="E4616" i="63"/>
  <c r="B4617" i="63"/>
  <c r="C4617" i="63"/>
  <c r="D4617" i="63"/>
  <c r="E4617" i="63"/>
  <c r="B4618" i="63"/>
  <c r="C4618" i="63"/>
  <c r="D4618" i="63"/>
  <c r="E4618" i="63"/>
  <c r="B4619" i="63"/>
  <c r="C4619" i="63"/>
  <c r="D4619" i="63"/>
  <c r="E4619" i="63"/>
  <c r="B4620" i="63"/>
  <c r="C4620" i="63"/>
  <c r="D4620" i="63"/>
  <c r="E4620" i="63"/>
  <c r="B4621" i="63"/>
  <c r="C4621" i="63"/>
  <c r="D4621" i="63"/>
  <c r="E4621" i="63"/>
  <c r="B4622" i="63"/>
  <c r="C4622" i="63"/>
  <c r="D4622" i="63"/>
  <c r="E4622" i="63"/>
  <c r="B4623" i="63"/>
  <c r="C4623" i="63"/>
  <c r="D4623" i="63"/>
  <c r="E4623" i="63"/>
  <c r="B4624" i="63"/>
  <c r="C4624" i="63"/>
  <c r="D4624" i="63"/>
  <c r="E4624" i="63"/>
  <c r="B4625" i="63"/>
  <c r="C4625" i="63"/>
  <c r="D4625" i="63"/>
  <c r="E4625" i="63"/>
  <c r="B4626" i="63"/>
  <c r="C4626" i="63"/>
  <c r="D4626" i="63"/>
  <c r="E4626" i="63"/>
  <c r="B4627" i="63"/>
  <c r="C4627" i="63"/>
  <c r="D4627" i="63"/>
  <c r="E4627" i="63"/>
  <c r="B4628" i="63"/>
  <c r="C4628" i="63"/>
  <c r="D4628" i="63"/>
  <c r="E4628" i="63"/>
  <c r="B4629" i="63"/>
  <c r="C4629" i="63"/>
  <c r="D4629" i="63"/>
  <c r="E4629" i="63"/>
  <c r="B4630" i="63"/>
  <c r="C4630" i="63"/>
  <c r="D4630" i="63"/>
  <c r="E4630" i="63"/>
  <c r="B4631" i="63"/>
  <c r="C4631" i="63"/>
  <c r="D4631" i="63"/>
  <c r="E4631" i="63"/>
  <c r="B4632" i="63"/>
  <c r="C4632" i="63"/>
  <c r="D4632" i="63"/>
  <c r="E4632" i="63"/>
  <c r="B4633" i="63"/>
  <c r="C4633" i="63"/>
  <c r="D4633" i="63"/>
  <c r="E4633" i="63"/>
  <c r="B4634" i="63"/>
  <c r="C4634" i="63"/>
  <c r="D4634" i="63"/>
  <c r="E4634" i="63"/>
  <c r="B4635" i="63"/>
  <c r="C4635" i="63"/>
  <c r="D4635" i="63"/>
  <c r="E4635" i="63"/>
  <c r="B4636" i="63"/>
  <c r="C4636" i="63"/>
  <c r="D4636" i="63"/>
  <c r="E4636" i="63"/>
  <c r="B4637" i="63"/>
  <c r="C4637" i="63"/>
  <c r="D4637" i="63"/>
  <c r="E4637" i="63"/>
  <c r="B4638" i="63"/>
  <c r="C4638" i="63"/>
  <c r="D4638" i="63"/>
  <c r="E4638" i="63"/>
  <c r="B4639" i="63"/>
  <c r="C4639" i="63"/>
  <c r="D4639" i="63"/>
  <c r="E4639" i="63"/>
  <c r="B4640" i="63"/>
  <c r="C4640" i="63"/>
  <c r="D4640" i="63"/>
  <c r="E4640" i="63"/>
  <c r="B4641" i="63"/>
  <c r="C4641" i="63"/>
  <c r="D4641" i="63"/>
  <c r="E4641" i="63"/>
  <c r="B4642" i="63"/>
  <c r="C4642" i="63"/>
  <c r="D4642" i="63"/>
  <c r="E4642" i="63"/>
  <c r="B4643" i="63"/>
  <c r="C4643" i="63"/>
  <c r="D4643" i="63"/>
  <c r="E4643" i="63"/>
  <c r="B4644" i="63"/>
  <c r="C4644" i="63"/>
  <c r="D4644" i="63"/>
  <c r="E4644" i="63"/>
  <c r="B4645" i="63"/>
  <c r="C4645" i="63"/>
  <c r="D4645" i="63"/>
  <c r="E4645" i="63"/>
  <c r="B4646" i="63"/>
  <c r="C4646" i="63"/>
  <c r="D4646" i="63"/>
  <c r="E4646" i="63"/>
  <c r="B4647" i="63"/>
  <c r="C4647" i="63"/>
  <c r="D4647" i="63"/>
  <c r="E4647" i="63"/>
  <c r="B4648" i="63"/>
  <c r="C4648" i="63"/>
  <c r="D4648" i="63"/>
  <c r="E4648" i="63"/>
  <c r="B4649" i="63"/>
  <c r="C4649" i="63"/>
  <c r="D4649" i="63"/>
  <c r="E4649" i="63"/>
  <c r="B4650" i="63"/>
  <c r="C4650" i="63"/>
  <c r="D4650" i="63"/>
  <c r="E4650" i="63"/>
  <c r="B4651" i="63"/>
  <c r="C4651" i="63"/>
  <c r="D4651" i="63"/>
  <c r="E4651" i="63"/>
  <c r="B4652" i="63"/>
  <c r="C4652" i="63"/>
  <c r="D4652" i="63"/>
  <c r="E4652" i="63"/>
  <c r="B4653" i="63"/>
  <c r="C4653" i="63"/>
  <c r="D4653" i="63"/>
  <c r="E4653" i="63"/>
  <c r="B4654" i="63"/>
  <c r="C4654" i="63"/>
  <c r="D4654" i="63"/>
  <c r="E4654" i="63"/>
  <c r="B4655" i="63"/>
  <c r="C4655" i="63"/>
  <c r="D4655" i="63"/>
  <c r="E4655" i="63"/>
  <c r="B4656" i="63"/>
  <c r="C4656" i="63"/>
  <c r="D4656" i="63"/>
  <c r="E4656" i="63"/>
  <c r="B4657" i="63"/>
  <c r="C4657" i="63"/>
  <c r="D4657" i="63"/>
  <c r="E4657" i="63"/>
  <c r="B4658" i="63"/>
  <c r="C4658" i="63"/>
  <c r="D4658" i="63"/>
  <c r="E4658" i="63"/>
  <c r="B4659" i="63"/>
  <c r="C4659" i="63"/>
  <c r="D4659" i="63"/>
  <c r="E4659" i="63"/>
  <c r="B4660" i="63"/>
  <c r="C4660" i="63"/>
  <c r="D4660" i="63"/>
  <c r="E4660" i="63"/>
  <c r="B4661" i="63"/>
  <c r="C4661" i="63"/>
  <c r="D4661" i="63"/>
  <c r="E4661" i="63"/>
  <c r="B4662" i="63"/>
  <c r="C4662" i="63"/>
  <c r="D4662" i="63"/>
  <c r="E4662" i="63"/>
  <c r="B4663" i="63"/>
  <c r="C4663" i="63"/>
  <c r="D4663" i="63"/>
  <c r="E4663" i="63"/>
  <c r="B4664" i="63"/>
  <c r="C4664" i="63"/>
  <c r="D4664" i="63"/>
  <c r="E4664" i="63"/>
  <c r="B4665" i="63"/>
  <c r="C4665" i="63"/>
  <c r="D4665" i="63"/>
  <c r="E4665" i="63"/>
  <c r="B4666" i="63"/>
  <c r="C4666" i="63"/>
  <c r="D4666" i="63"/>
  <c r="E4666" i="63"/>
  <c r="B4667" i="63"/>
  <c r="C4667" i="63"/>
  <c r="D4667" i="63"/>
  <c r="E4667" i="63"/>
  <c r="B4668" i="63"/>
  <c r="C4668" i="63"/>
  <c r="D4668" i="63"/>
  <c r="E4668" i="63"/>
  <c r="B4669" i="63"/>
  <c r="C4669" i="63"/>
  <c r="D4669" i="63"/>
  <c r="E4669" i="63"/>
  <c r="B4670" i="63"/>
  <c r="C4670" i="63"/>
  <c r="D4670" i="63"/>
  <c r="E4670" i="63"/>
  <c r="B4671" i="63"/>
  <c r="C4671" i="63"/>
  <c r="D4671" i="63"/>
  <c r="E4671" i="63"/>
  <c r="B4672" i="63"/>
  <c r="C4672" i="63"/>
  <c r="D4672" i="63"/>
  <c r="E4672" i="63"/>
  <c r="B4673" i="63"/>
  <c r="C4673" i="63"/>
  <c r="D4673" i="63"/>
  <c r="E4673" i="63"/>
  <c r="B4674" i="63"/>
  <c r="C4674" i="63"/>
  <c r="D4674" i="63"/>
  <c r="E4674" i="63"/>
  <c r="B4675" i="63"/>
  <c r="C4675" i="63"/>
  <c r="D4675" i="63"/>
  <c r="E4675" i="63"/>
  <c r="B4676" i="63"/>
  <c r="C4676" i="63"/>
  <c r="D4676" i="63"/>
  <c r="E4676" i="63"/>
  <c r="B4677" i="63"/>
  <c r="C4677" i="63"/>
  <c r="D4677" i="63"/>
  <c r="E4677" i="63"/>
  <c r="B4678" i="63"/>
  <c r="C4678" i="63"/>
  <c r="D4678" i="63"/>
  <c r="E4678" i="63"/>
  <c r="B4679" i="63"/>
  <c r="C4679" i="63"/>
  <c r="D4679" i="63"/>
  <c r="E4679" i="63"/>
  <c r="B4680" i="63"/>
  <c r="C4680" i="63"/>
  <c r="D4680" i="63"/>
  <c r="E4680" i="63"/>
  <c r="B4681" i="63"/>
  <c r="C4681" i="63"/>
  <c r="D4681" i="63"/>
  <c r="E4681" i="63"/>
  <c r="B4682" i="63"/>
  <c r="C4682" i="63"/>
  <c r="D4682" i="63"/>
  <c r="E4682" i="63"/>
  <c r="B4683" i="63"/>
  <c r="C4683" i="63"/>
  <c r="D4683" i="63"/>
  <c r="E4683" i="63"/>
  <c r="B4684" i="63"/>
  <c r="C4684" i="63"/>
  <c r="D4684" i="63"/>
  <c r="E4684" i="63"/>
  <c r="B4685" i="63"/>
  <c r="C4685" i="63"/>
  <c r="D4685" i="63"/>
  <c r="E4685" i="63"/>
  <c r="B4686" i="63"/>
  <c r="C4686" i="63"/>
  <c r="D4686" i="63"/>
  <c r="E4686" i="63"/>
  <c r="B4687" i="63"/>
  <c r="C4687" i="63"/>
  <c r="D4687" i="63"/>
  <c r="E4687" i="63"/>
  <c r="B4688" i="63"/>
  <c r="C4688" i="63"/>
  <c r="D4688" i="63"/>
  <c r="E4688" i="63"/>
  <c r="B4689" i="63"/>
  <c r="C4689" i="63"/>
  <c r="D4689" i="63"/>
  <c r="E4689" i="63"/>
  <c r="B4690" i="63"/>
  <c r="C4690" i="63"/>
  <c r="D4690" i="63"/>
  <c r="E4690" i="63"/>
  <c r="B4691" i="63"/>
  <c r="C4691" i="63"/>
  <c r="D4691" i="63"/>
  <c r="E4691" i="63"/>
  <c r="B4692" i="63"/>
  <c r="C4692" i="63"/>
  <c r="D4692" i="63"/>
  <c r="E4692" i="63"/>
  <c r="B4693" i="63"/>
  <c r="C4693" i="63"/>
  <c r="D4693" i="63"/>
  <c r="E4693" i="63"/>
  <c r="B4694" i="63"/>
  <c r="C4694" i="63"/>
  <c r="D4694" i="63"/>
  <c r="E4694" i="63"/>
  <c r="B4695" i="63"/>
  <c r="C4695" i="63"/>
  <c r="D4695" i="63"/>
  <c r="E4695" i="63"/>
  <c r="B4696" i="63"/>
  <c r="C4696" i="63"/>
  <c r="D4696" i="63"/>
  <c r="E4696" i="63"/>
  <c r="B4697" i="63"/>
  <c r="C4697" i="63"/>
  <c r="D4697" i="63"/>
  <c r="E4697" i="63"/>
  <c r="B4698" i="63"/>
  <c r="C4698" i="63"/>
  <c r="D4698" i="63"/>
  <c r="E4698" i="63"/>
  <c r="B4699" i="63"/>
  <c r="C4699" i="63"/>
  <c r="D4699" i="63"/>
  <c r="E4699" i="63"/>
  <c r="B4700" i="63"/>
  <c r="C4700" i="63"/>
  <c r="D4700" i="63"/>
  <c r="E4700" i="63"/>
  <c r="B4701" i="63"/>
  <c r="C4701" i="63"/>
  <c r="D4701" i="63"/>
  <c r="E4701" i="63"/>
  <c r="B4702" i="63"/>
  <c r="C4702" i="63"/>
  <c r="D4702" i="63"/>
  <c r="E4702" i="63"/>
  <c r="B4703" i="63"/>
  <c r="C4703" i="63"/>
  <c r="D4703" i="63"/>
  <c r="E4703" i="63"/>
  <c r="B4704" i="63"/>
  <c r="C4704" i="63"/>
  <c r="D4704" i="63"/>
  <c r="E4704" i="63"/>
  <c r="B4705" i="63"/>
  <c r="C4705" i="63"/>
  <c r="D4705" i="63"/>
  <c r="E4705" i="63"/>
  <c r="B4706" i="63"/>
  <c r="C4706" i="63"/>
  <c r="D4706" i="63"/>
  <c r="E4706" i="63"/>
  <c r="B4707" i="63"/>
  <c r="C4707" i="63"/>
  <c r="D4707" i="63"/>
  <c r="E4707" i="63"/>
  <c r="B4708" i="63"/>
  <c r="C4708" i="63"/>
  <c r="D4708" i="63"/>
  <c r="E4708" i="63"/>
  <c r="B4709" i="63"/>
  <c r="C4709" i="63"/>
  <c r="D4709" i="63"/>
  <c r="E4709" i="63"/>
  <c r="B4710" i="63"/>
  <c r="C4710" i="63"/>
  <c r="D4710" i="63"/>
  <c r="E4710" i="63"/>
  <c r="B4711" i="63"/>
  <c r="C4711" i="63"/>
  <c r="D4711" i="63"/>
  <c r="E4711" i="63"/>
  <c r="B4712" i="63"/>
  <c r="C4712" i="63"/>
  <c r="D4712" i="63"/>
  <c r="E4712" i="63"/>
  <c r="B4713" i="63"/>
  <c r="C4713" i="63"/>
  <c r="D4713" i="63"/>
  <c r="E4713" i="63"/>
  <c r="B4714" i="63"/>
  <c r="C4714" i="63"/>
  <c r="D4714" i="63"/>
  <c r="E4714" i="63"/>
  <c r="B4715" i="63"/>
  <c r="C4715" i="63"/>
  <c r="D4715" i="63"/>
  <c r="E4715" i="63"/>
  <c r="B4716" i="63"/>
  <c r="C4716" i="63"/>
  <c r="D4716" i="63"/>
  <c r="E4716" i="63"/>
  <c r="B4717" i="63"/>
  <c r="C4717" i="63"/>
  <c r="D4717" i="63"/>
  <c r="E4717" i="63"/>
  <c r="B4718" i="63"/>
  <c r="C4718" i="63"/>
  <c r="D4718" i="63"/>
  <c r="E4718" i="63"/>
  <c r="B4719" i="63"/>
  <c r="C4719" i="63"/>
  <c r="D4719" i="63"/>
  <c r="E4719" i="63"/>
  <c r="B4720" i="63"/>
  <c r="C4720" i="63"/>
  <c r="D4720" i="63"/>
  <c r="E4720" i="63"/>
  <c r="B4721" i="63"/>
  <c r="C4721" i="63"/>
  <c r="D4721" i="63"/>
  <c r="E4721" i="63"/>
  <c r="B4722" i="63"/>
  <c r="C4722" i="63"/>
  <c r="D4722" i="63"/>
  <c r="E4722" i="63"/>
  <c r="B4723" i="63"/>
  <c r="C4723" i="63"/>
  <c r="D4723" i="63"/>
  <c r="E4723" i="63"/>
  <c r="B4724" i="63"/>
  <c r="C4724" i="63"/>
  <c r="D4724" i="63"/>
  <c r="E4724" i="63"/>
  <c r="B4725" i="63"/>
  <c r="C4725" i="63"/>
  <c r="D4725" i="63"/>
  <c r="E4725" i="63"/>
  <c r="B4726" i="63"/>
  <c r="C4726" i="63"/>
  <c r="D4726" i="63"/>
  <c r="E4726" i="63"/>
  <c r="B4727" i="63"/>
  <c r="C4727" i="63"/>
  <c r="D4727" i="63"/>
  <c r="E4727" i="63"/>
  <c r="B4728" i="63"/>
  <c r="C4728" i="63"/>
  <c r="D4728" i="63"/>
  <c r="E4728" i="63"/>
  <c r="B4729" i="63"/>
  <c r="C4729" i="63"/>
  <c r="D4729" i="63"/>
  <c r="E4729" i="63"/>
  <c r="B4730" i="63"/>
  <c r="C4730" i="63"/>
  <c r="D4730" i="63"/>
  <c r="E4730" i="63"/>
  <c r="B4731" i="63"/>
  <c r="C4731" i="63"/>
  <c r="D4731" i="63"/>
  <c r="E4731" i="63"/>
  <c r="B4732" i="63"/>
  <c r="C4732" i="63"/>
  <c r="D4732" i="63"/>
  <c r="E4732" i="63"/>
  <c r="B4733" i="63"/>
  <c r="C4733" i="63"/>
  <c r="D4733" i="63"/>
  <c r="E4733" i="63"/>
  <c r="B4734" i="63"/>
  <c r="C4734" i="63"/>
  <c r="D4734" i="63"/>
  <c r="E4734" i="63"/>
  <c r="B4735" i="63"/>
  <c r="C4735" i="63"/>
  <c r="D4735" i="63"/>
  <c r="E4735" i="63"/>
  <c r="B4736" i="63"/>
  <c r="C4736" i="63"/>
  <c r="D4736" i="63"/>
  <c r="E4736" i="63"/>
  <c r="B4737" i="63"/>
  <c r="C4737" i="63"/>
  <c r="D4737" i="63"/>
  <c r="E4737" i="63"/>
  <c r="B4738" i="63"/>
  <c r="C4738" i="63"/>
  <c r="D4738" i="63"/>
  <c r="E4738" i="63"/>
  <c r="B4739" i="63"/>
  <c r="C4739" i="63"/>
  <c r="D4739" i="63"/>
  <c r="E4739" i="63"/>
  <c r="B4740" i="63"/>
  <c r="C4740" i="63"/>
  <c r="D4740" i="63"/>
  <c r="E4740" i="63"/>
  <c r="B4741" i="63"/>
  <c r="C4741" i="63"/>
  <c r="D4741" i="63"/>
  <c r="E4741" i="63"/>
  <c r="B4742" i="63"/>
  <c r="C4742" i="63"/>
  <c r="D4742" i="63"/>
  <c r="E4742" i="63"/>
  <c r="B4743" i="63"/>
  <c r="C4743" i="63"/>
  <c r="D4743" i="63"/>
  <c r="E4743" i="63"/>
  <c r="B4744" i="63"/>
  <c r="C4744" i="63"/>
  <c r="D4744" i="63"/>
  <c r="E4744" i="63"/>
  <c r="B4745" i="63"/>
  <c r="C4745" i="63"/>
  <c r="D4745" i="63"/>
  <c r="E4745" i="63"/>
  <c r="B4746" i="63"/>
  <c r="C4746" i="63"/>
  <c r="D4746" i="63"/>
  <c r="E4746" i="63"/>
  <c r="B4747" i="63"/>
  <c r="C4747" i="63"/>
  <c r="D4747" i="63"/>
  <c r="E4747" i="63"/>
  <c r="B4748" i="63"/>
  <c r="C4748" i="63"/>
  <c r="D4748" i="63"/>
  <c r="E4748" i="63"/>
  <c r="B4749" i="63"/>
  <c r="C4749" i="63"/>
  <c r="D4749" i="63"/>
  <c r="E4749" i="63"/>
  <c r="B4750" i="63"/>
  <c r="C4750" i="63"/>
  <c r="D4750" i="63"/>
  <c r="E4750" i="63"/>
  <c r="B4751" i="63"/>
  <c r="C4751" i="63"/>
  <c r="D4751" i="63"/>
  <c r="E4751" i="63"/>
  <c r="B4752" i="63"/>
  <c r="C4752" i="63"/>
  <c r="D4752" i="63"/>
  <c r="E4752" i="63"/>
  <c r="B4753" i="63"/>
  <c r="C4753" i="63"/>
  <c r="D4753" i="63"/>
  <c r="E4753" i="63"/>
  <c r="B4754" i="63"/>
  <c r="C4754" i="63"/>
  <c r="D4754" i="63"/>
  <c r="E4754" i="63"/>
  <c r="B4755" i="63"/>
  <c r="C4755" i="63"/>
  <c r="D4755" i="63"/>
  <c r="E4755" i="63"/>
  <c r="B4756" i="63"/>
  <c r="C4756" i="63"/>
  <c r="D4756" i="63"/>
  <c r="E4756" i="63"/>
  <c r="B4757" i="63"/>
  <c r="C4757" i="63"/>
  <c r="D4757" i="63"/>
  <c r="E4757" i="63"/>
  <c r="B4758" i="63"/>
  <c r="C4758" i="63"/>
  <c r="D4758" i="63"/>
  <c r="E4758" i="63"/>
  <c r="B4759" i="63"/>
  <c r="C4759" i="63"/>
  <c r="D4759" i="63"/>
  <c r="E4759" i="63"/>
  <c r="B4760" i="63"/>
  <c r="C4760" i="63"/>
  <c r="D4760" i="63"/>
  <c r="E4760" i="63"/>
  <c r="B4761" i="63"/>
  <c r="C4761" i="63"/>
  <c r="D4761" i="63"/>
  <c r="E4761" i="63"/>
  <c r="B4762" i="63"/>
  <c r="C4762" i="63"/>
  <c r="D4762" i="63"/>
  <c r="E4762" i="63"/>
  <c r="B4763" i="63"/>
  <c r="C4763" i="63"/>
  <c r="D4763" i="63"/>
  <c r="E4763" i="63"/>
  <c r="B4764" i="63"/>
  <c r="C4764" i="63"/>
  <c r="D4764" i="63"/>
  <c r="E4764" i="63"/>
  <c r="B4765" i="63"/>
  <c r="C4765" i="63"/>
  <c r="D4765" i="63"/>
  <c r="E4765" i="63"/>
  <c r="B4766" i="63"/>
  <c r="C4766" i="63"/>
  <c r="D4766" i="63"/>
  <c r="E4766" i="63"/>
  <c r="B4767" i="63"/>
  <c r="C4767" i="63"/>
  <c r="D4767" i="63"/>
  <c r="E4767" i="63"/>
  <c r="B4768" i="63"/>
  <c r="C4768" i="63"/>
  <c r="D4768" i="63"/>
  <c r="E4768" i="63"/>
  <c r="B4769" i="63"/>
  <c r="C4769" i="63"/>
  <c r="D4769" i="63"/>
  <c r="E4769" i="63"/>
  <c r="B4770" i="63"/>
  <c r="C4770" i="63"/>
  <c r="D4770" i="63"/>
  <c r="E4770" i="63"/>
  <c r="B4771" i="63"/>
  <c r="C4771" i="63"/>
  <c r="D4771" i="63"/>
  <c r="E4771" i="63"/>
  <c r="B4772" i="63"/>
  <c r="C4772" i="63"/>
  <c r="D4772" i="63"/>
  <c r="E4772" i="63"/>
  <c r="B4773" i="63"/>
  <c r="C4773" i="63"/>
  <c r="D4773" i="63"/>
  <c r="E4773" i="63"/>
  <c r="B4774" i="63"/>
  <c r="C4774" i="63"/>
  <c r="D4774" i="63"/>
  <c r="E4774" i="63"/>
  <c r="B4775" i="63"/>
  <c r="C4775" i="63"/>
  <c r="D4775" i="63"/>
  <c r="E4775" i="63"/>
  <c r="B4776" i="63"/>
  <c r="C4776" i="63"/>
  <c r="D4776" i="63"/>
  <c r="E4776" i="63"/>
  <c r="B4777" i="63"/>
  <c r="C4777" i="63"/>
  <c r="D4777" i="63"/>
  <c r="E4777" i="63"/>
  <c r="B4778" i="63"/>
  <c r="C4778" i="63"/>
  <c r="D4778" i="63"/>
  <c r="E4778" i="63"/>
  <c r="B4779" i="63"/>
  <c r="C4779" i="63"/>
  <c r="D4779" i="63"/>
  <c r="E4779" i="63"/>
  <c r="B4780" i="63"/>
  <c r="C4780" i="63"/>
  <c r="D4780" i="63"/>
  <c r="E4780" i="63"/>
  <c r="B4781" i="63"/>
  <c r="C4781" i="63"/>
  <c r="D4781" i="63"/>
  <c r="E4781" i="63"/>
  <c r="B4782" i="63"/>
  <c r="C4782" i="63"/>
  <c r="D4782" i="63"/>
  <c r="E4782" i="63"/>
  <c r="B4783" i="63"/>
  <c r="C4783" i="63"/>
  <c r="D4783" i="63"/>
  <c r="E4783" i="63"/>
  <c r="B4784" i="63"/>
  <c r="C4784" i="63"/>
  <c r="D4784" i="63"/>
  <c r="E4784" i="63"/>
  <c r="B4785" i="63"/>
  <c r="C4785" i="63"/>
  <c r="D4785" i="63"/>
  <c r="E4785" i="63"/>
  <c r="B4786" i="63"/>
  <c r="C4786" i="63"/>
  <c r="D4786" i="63"/>
  <c r="E4786" i="63"/>
  <c r="B4787" i="63"/>
  <c r="C4787" i="63"/>
  <c r="D4787" i="63"/>
  <c r="E4787" i="63"/>
  <c r="B4788" i="63"/>
  <c r="C4788" i="63"/>
  <c r="D4788" i="63"/>
  <c r="E4788" i="63"/>
  <c r="B4789" i="63"/>
  <c r="C4789" i="63"/>
  <c r="D4789" i="63"/>
  <c r="E4789" i="63"/>
  <c r="B4790" i="63"/>
  <c r="C4790" i="63"/>
  <c r="D4790" i="63"/>
  <c r="E4790" i="63"/>
  <c r="B4791" i="63"/>
  <c r="C4791" i="63"/>
  <c r="D4791" i="63"/>
  <c r="E4791" i="63"/>
  <c r="B4792" i="63"/>
  <c r="C4792" i="63"/>
  <c r="D4792" i="63"/>
  <c r="E4792" i="63"/>
  <c r="B4793" i="63"/>
  <c r="C4793" i="63"/>
  <c r="D4793" i="63"/>
  <c r="E4793" i="63"/>
  <c r="B4794" i="63"/>
  <c r="C4794" i="63"/>
  <c r="D4794" i="63"/>
  <c r="E4794" i="63"/>
  <c r="B4795" i="63"/>
  <c r="C4795" i="63"/>
  <c r="D4795" i="63"/>
  <c r="E4795" i="63"/>
  <c r="B4796" i="63"/>
  <c r="C4796" i="63"/>
  <c r="D4796" i="63"/>
  <c r="E4796" i="63"/>
  <c r="B4797" i="63"/>
  <c r="C4797" i="63"/>
  <c r="D4797" i="63"/>
  <c r="E4797" i="63"/>
  <c r="B4798" i="63"/>
  <c r="C4798" i="63"/>
  <c r="D4798" i="63"/>
  <c r="E4798" i="63"/>
  <c r="B4799" i="63"/>
  <c r="C4799" i="63"/>
  <c r="D4799" i="63"/>
  <c r="E4799" i="63"/>
  <c r="B4800" i="63"/>
  <c r="C4800" i="63"/>
  <c r="D4800" i="63"/>
  <c r="E4800" i="63"/>
  <c r="B4801" i="63"/>
  <c r="C4801" i="63"/>
  <c r="D4801" i="63"/>
  <c r="E4801" i="63"/>
  <c r="B4802" i="63"/>
  <c r="C4802" i="63"/>
  <c r="D4802" i="63"/>
  <c r="E4802" i="63"/>
  <c r="B4803" i="63"/>
  <c r="C4803" i="63"/>
  <c r="D4803" i="63"/>
  <c r="E4803" i="63"/>
  <c r="B4804" i="63"/>
  <c r="C4804" i="63"/>
  <c r="D4804" i="63"/>
  <c r="E4804" i="63"/>
  <c r="B4805" i="63"/>
  <c r="C4805" i="63"/>
  <c r="D4805" i="63"/>
  <c r="E4805" i="63"/>
  <c r="B4806" i="63"/>
  <c r="C4806" i="63"/>
  <c r="D4806" i="63"/>
  <c r="E4806" i="63"/>
  <c r="B4807" i="63"/>
  <c r="C4807" i="63"/>
  <c r="D4807" i="63"/>
  <c r="E4807" i="63"/>
  <c r="B4808" i="63"/>
  <c r="C4808" i="63"/>
  <c r="D4808" i="63"/>
  <c r="E4808" i="63"/>
  <c r="B4809" i="63"/>
  <c r="C4809" i="63"/>
  <c r="D4809" i="63"/>
  <c r="E4809" i="63"/>
  <c r="B4810" i="63"/>
  <c r="C4810" i="63"/>
  <c r="D4810" i="63"/>
  <c r="E4810" i="63"/>
  <c r="B4811" i="63"/>
  <c r="C4811" i="63"/>
  <c r="D4811" i="63"/>
  <c r="E4811" i="63"/>
  <c r="B4812" i="63"/>
  <c r="C4812" i="63"/>
  <c r="D4812" i="63"/>
  <c r="E4812" i="63"/>
  <c r="B4813" i="63"/>
  <c r="C4813" i="63"/>
  <c r="D4813" i="63"/>
  <c r="E4813" i="63"/>
  <c r="B4814" i="63"/>
  <c r="C4814" i="63"/>
  <c r="D4814" i="63"/>
  <c r="E4814" i="63"/>
  <c r="B4815" i="63"/>
  <c r="C4815" i="63"/>
  <c r="D4815" i="63"/>
  <c r="E4815" i="63"/>
  <c r="B4816" i="63"/>
  <c r="C4816" i="63"/>
  <c r="D4816" i="63"/>
  <c r="E4816" i="63"/>
  <c r="B4817" i="63"/>
  <c r="C4817" i="63"/>
  <c r="D4817" i="63"/>
  <c r="E4817" i="63"/>
  <c r="B4818" i="63"/>
  <c r="C4818" i="63"/>
  <c r="D4818" i="63"/>
  <c r="E4818" i="63"/>
  <c r="B4819" i="63"/>
  <c r="C4819" i="63"/>
  <c r="D4819" i="63"/>
  <c r="E4819" i="63"/>
  <c r="B4820" i="63"/>
  <c r="C4820" i="63"/>
  <c r="D4820" i="63"/>
  <c r="E4820" i="63"/>
  <c r="B4821" i="63"/>
  <c r="C4821" i="63"/>
  <c r="D4821" i="63"/>
  <c r="E4821" i="63"/>
  <c r="B4822" i="63"/>
  <c r="C4822" i="63"/>
  <c r="D4822" i="63"/>
  <c r="E4822" i="63"/>
  <c r="B4823" i="63"/>
  <c r="C4823" i="63"/>
  <c r="D4823" i="63"/>
  <c r="E4823" i="63"/>
  <c r="B4824" i="63"/>
  <c r="C4824" i="63"/>
  <c r="D4824" i="63"/>
  <c r="E4824" i="63"/>
  <c r="B4825" i="63"/>
  <c r="C4825" i="63"/>
  <c r="D4825" i="63"/>
  <c r="E4825" i="63"/>
  <c r="B4826" i="63"/>
  <c r="C4826" i="63"/>
  <c r="D4826" i="63"/>
  <c r="E4826" i="63"/>
  <c r="B4827" i="63"/>
  <c r="C4827" i="63"/>
  <c r="D4827" i="63"/>
  <c r="E4827" i="63"/>
  <c r="B4828" i="63"/>
  <c r="C4828" i="63"/>
  <c r="D4828" i="63"/>
  <c r="E4828" i="63"/>
  <c r="B4829" i="63"/>
  <c r="C4829" i="63"/>
  <c r="D4829" i="63"/>
  <c r="E4829" i="63"/>
  <c r="B4830" i="63"/>
  <c r="C4830" i="63"/>
  <c r="D4830" i="63"/>
  <c r="E4830" i="63"/>
  <c r="B4831" i="63"/>
  <c r="C4831" i="63"/>
  <c r="D4831" i="63"/>
  <c r="E4831" i="63"/>
  <c r="B4832" i="63"/>
  <c r="C4832" i="63"/>
  <c r="D4832" i="63"/>
  <c r="E4832" i="63"/>
  <c r="B4833" i="63"/>
  <c r="C4833" i="63"/>
  <c r="D4833" i="63"/>
  <c r="E4833" i="63"/>
  <c r="B4834" i="63"/>
  <c r="C4834" i="63"/>
  <c r="D4834" i="63"/>
  <c r="E4834" i="63"/>
  <c r="B4835" i="63"/>
  <c r="C4835" i="63"/>
  <c r="D4835" i="63"/>
  <c r="E4835" i="63"/>
  <c r="B4836" i="63"/>
  <c r="C4836" i="63"/>
  <c r="D4836" i="63"/>
  <c r="E4836" i="63"/>
  <c r="B4837" i="63"/>
  <c r="C4837" i="63"/>
  <c r="D4837" i="63"/>
  <c r="E4837" i="63"/>
  <c r="B4838" i="63"/>
  <c r="C4838" i="63"/>
  <c r="D4838" i="63"/>
  <c r="E4838" i="63"/>
  <c r="B4839" i="63"/>
  <c r="C4839" i="63"/>
  <c r="D4839" i="63"/>
  <c r="E4839" i="63"/>
  <c r="B4840" i="63"/>
  <c r="C4840" i="63"/>
  <c r="D4840" i="63"/>
  <c r="E4840" i="63"/>
  <c r="B4841" i="63"/>
  <c r="C4841" i="63"/>
  <c r="D4841" i="63"/>
  <c r="E4841" i="63"/>
  <c r="B4842" i="63"/>
  <c r="C4842" i="63"/>
  <c r="D4842" i="63"/>
  <c r="E4842" i="63"/>
  <c r="B4843" i="63"/>
  <c r="C4843" i="63"/>
  <c r="D4843" i="63"/>
  <c r="E4843" i="63"/>
  <c r="B4844" i="63"/>
  <c r="C4844" i="63"/>
  <c r="D4844" i="63"/>
  <c r="E4844" i="63"/>
  <c r="B4845" i="63"/>
  <c r="C4845" i="63"/>
  <c r="D4845" i="63"/>
  <c r="E4845" i="63"/>
  <c r="B4846" i="63"/>
  <c r="C4846" i="63"/>
  <c r="D4846" i="63"/>
  <c r="E4846" i="63"/>
  <c r="B4847" i="63"/>
  <c r="C4847" i="63"/>
  <c r="D4847" i="63"/>
  <c r="E4847" i="63"/>
  <c r="B4848" i="63"/>
  <c r="C4848" i="63"/>
  <c r="D4848" i="63"/>
  <c r="E4848" i="63"/>
  <c r="B4849" i="63"/>
  <c r="C4849" i="63"/>
  <c r="D4849" i="63"/>
  <c r="E4849" i="63"/>
  <c r="B4850" i="63"/>
  <c r="C4850" i="63"/>
  <c r="D4850" i="63"/>
  <c r="E4850" i="63"/>
  <c r="B4851" i="63"/>
  <c r="C4851" i="63"/>
  <c r="D4851" i="63"/>
  <c r="E4851" i="63"/>
  <c r="B4852" i="63"/>
  <c r="C4852" i="63"/>
  <c r="D4852" i="63"/>
  <c r="E4852" i="63"/>
  <c r="B4853" i="63"/>
  <c r="C4853" i="63"/>
  <c r="D4853" i="63"/>
  <c r="E4853" i="63"/>
  <c r="B4854" i="63"/>
  <c r="C4854" i="63"/>
  <c r="D4854" i="63"/>
  <c r="E4854" i="63"/>
  <c r="B4855" i="63"/>
  <c r="C4855" i="63"/>
  <c r="D4855" i="63"/>
  <c r="E4855" i="63"/>
  <c r="B4856" i="63"/>
  <c r="C4856" i="63"/>
  <c r="D4856" i="63"/>
  <c r="E4856" i="63"/>
  <c r="B4857" i="63"/>
  <c r="C4857" i="63"/>
  <c r="D4857" i="63"/>
  <c r="E4857" i="63"/>
  <c r="B4858" i="63"/>
  <c r="C4858" i="63"/>
  <c r="D4858" i="63"/>
  <c r="E4858" i="63"/>
  <c r="B4859" i="63"/>
  <c r="C4859" i="63"/>
  <c r="D4859" i="63"/>
  <c r="E4859" i="63"/>
  <c r="B4860" i="63"/>
  <c r="C4860" i="63"/>
  <c r="D4860" i="63"/>
  <c r="E4860" i="63"/>
  <c r="B4861" i="63"/>
  <c r="C4861" i="63"/>
  <c r="D4861" i="63"/>
  <c r="E4861" i="63"/>
  <c r="B4862" i="63"/>
  <c r="C4862" i="63"/>
  <c r="D4862" i="63"/>
  <c r="E4862" i="63"/>
  <c r="B4863" i="63"/>
  <c r="C4863" i="63"/>
  <c r="D4863" i="63"/>
  <c r="E4863" i="63"/>
  <c r="B4864" i="63"/>
  <c r="C4864" i="63"/>
  <c r="D4864" i="63"/>
  <c r="E4864" i="63"/>
  <c r="B4865" i="63"/>
  <c r="C4865" i="63"/>
  <c r="D4865" i="63"/>
  <c r="E4865" i="63"/>
  <c r="B4866" i="63"/>
  <c r="C4866" i="63"/>
  <c r="D4866" i="63"/>
  <c r="E4866" i="63"/>
  <c r="B4867" i="63"/>
  <c r="C4867" i="63"/>
  <c r="D4867" i="63"/>
  <c r="E4867" i="63"/>
  <c r="B4868" i="63"/>
  <c r="C4868" i="63"/>
  <c r="D4868" i="63"/>
  <c r="E4868" i="63"/>
  <c r="B4869" i="63"/>
  <c r="C4869" i="63"/>
  <c r="D4869" i="63"/>
  <c r="E4869" i="63"/>
  <c r="B4870" i="63"/>
  <c r="C4870" i="63"/>
  <c r="D4870" i="63"/>
  <c r="E4870" i="63"/>
  <c r="B4871" i="63"/>
  <c r="C4871" i="63"/>
  <c r="D4871" i="63"/>
  <c r="E4871" i="63"/>
  <c r="B4872" i="63"/>
  <c r="C4872" i="63"/>
  <c r="D4872" i="63"/>
  <c r="E4872" i="63"/>
  <c r="B4873" i="63"/>
  <c r="C4873" i="63"/>
  <c r="D4873" i="63"/>
  <c r="E4873" i="63"/>
  <c r="B4874" i="63"/>
  <c r="C4874" i="63"/>
  <c r="D4874" i="63"/>
  <c r="E4874" i="63"/>
  <c r="B4875" i="63"/>
  <c r="C4875" i="63"/>
  <c r="D4875" i="63"/>
  <c r="E4875" i="63"/>
  <c r="B4876" i="63"/>
  <c r="C4876" i="63"/>
  <c r="D4876" i="63"/>
  <c r="E4876" i="63"/>
  <c r="B4877" i="63"/>
  <c r="C4877" i="63"/>
  <c r="D4877" i="63"/>
  <c r="E4877" i="63"/>
  <c r="B4878" i="63"/>
  <c r="C4878" i="63"/>
  <c r="D4878" i="63"/>
  <c r="E4878" i="63"/>
  <c r="B4879" i="63"/>
  <c r="C4879" i="63"/>
  <c r="D4879" i="63"/>
  <c r="E4879" i="63"/>
  <c r="B4880" i="63"/>
  <c r="C4880" i="63"/>
  <c r="D4880" i="63"/>
  <c r="E4880" i="63"/>
  <c r="B4881" i="63"/>
  <c r="C4881" i="63"/>
  <c r="D4881" i="63"/>
  <c r="E4881" i="63"/>
  <c r="B4882" i="63"/>
  <c r="C4882" i="63"/>
  <c r="D4882" i="63"/>
  <c r="E4882" i="63"/>
  <c r="B4883" i="63"/>
  <c r="C4883" i="63"/>
  <c r="D4883" i="63"/>
  <c r="E4883" i="63"/>
  <c r="B4884" i="63"/>
  <c r="C4884" i="63"/>
  <c r="D4884" i="63"/>
  <c r="E4884" i="63"/>
  <c r="B4885" i="63"/>
  <c r="C4885" i="63"/>
  <c r="D4885" i="63"/>
  <c r="E4885" i="63"/>
  <c r="B4886" i="63"/>
  <c r="C4886" i="63"/>
  <c r="D4886" i="63"/>
  <c r="E4886" i="63"/>
  <c r="B4887" i="63"/>
  <c r="C4887" i="63"/>
  <c r="D4887" i="63"/>
  <c r="E4887" i="63"/>
  <c r="B4888" i="63"/>
  <c r="C4888" i="63"/>
  <c r="D4888" i="63"/>
  <c r="E4888" i="63"/>
  <c r="B4889" i="63"/>
  <c r="C4889" i="63"/>
  <c r="D4889" i="63"/>
  <c r="E4889" i="63"/>
  <c r="B4890" i="63"/>
  <c r="C4890" i="63"/>
  <c r="D4890" i="63"/>
  <c r="E4890" i="63"/>
  <c r="B4891" i="63"/>
  <c r="C4891" i="63"/>
  <c r="D4891" i="63"/>
  <c r="E4891" i="63"/>
  <c r="B4892" i="63"/>
  <c r="C4892" i="63"/>
  <c r="D4892" i="63"/>
  <c r="E4892" i="63"/>
  <c r="B4893" i="63"/>
  <c r="C4893" i="63"/>
  <c r="D4893" i="63"/>
  <c r="E4893" i="63"/>
  <c r="B4894" i="63"/>
  <c r="C4894" i="63"/>
  <c r="D4894" i="63"/>
  <c r="E4894" i="63"/>
  <c r="B4895" i="63"/>
  <c r="C4895" i="63"/>
  <c r="D4895" i="63"/>
  <c r="E4895" i="63"/>
  <c r="B4896" i="63"/>
  <c r="C4896" i="63"/>
  <c r="D4896" i="63"/>
  <c r="E4896" i="63"/>
  <c r="B4897" i="63"/>
  <c r="C4897" i="63"/>
  <c r="D4897" i="63"/>
  <c r="E4897" i="63"/>
  <c r="B4898" i="63"/>
  <c r="C4898" i="63"/>
  <c r="D4898" i="63"/>
  <c r="E4898" i="63"/>
  <c r="B4899" i="63"/>
  <c r="C4899" i="63"/>
  <c r="D4899" i="63"/>
  <c r="E4899" i="63"/>
  <c r="B4900" i="63"/>
  <c r="C4900" i="63"/>
  <c r="D4900" i="63"/>
  <c r="E4900" i="63"/>
  <c r="B4901" i="63"/>
  <c r="C4901" i="63"/>
  <c r="D4901" i="63"/>
  <c r="E4901" i="63"/>
  <c r="B4902" i="63"/>
  <c r="C4902" i="63"/>
  <c r="D4902" i="63"/>
  <c r="E4902" i="63"/>
  <c r="B4903" i="63"/>
  <c r="C4903" i="63"/>
  <c r="D4903" i="63"/>
  <c r="E4903" i="63"/>
  <c r="B4904" i="63"/>
  <c r="C4904" i="63"/>
  <c r="D4904" i="63"/>
  <c r="E4904" i="63"/>
  <c r="B4905" i="63"/>
  <c r="C4905" i="63"/>
  <c r="D4905" i="63"/>
  <c r="E4905" i="63"/>
  <c r="B4906" i="63"/>
  <c r="C4906" i="63"/>
  <c r="D4906" i="63"/>
  <c r="E4906" i="63"/>
  <c r="B4907" i="63"/>
  <c r="C4907" i="63"/>
  <c r="D4907" i="63"/>
  <c r="E4907" i="63"/>
  <c r="B4908" i="63"/>
  <c r="C4908" i="63"/>
  <c r="D4908" i="63"/>
  <c r="E4908" i="63"/>
  <c r="B4909" i="63"/>
  <c r="C4909" i="63"/>
  <c r="D4909" i="63"/>
  <c r="E4909" i="63"/>
  <c r="B4910" i="63"/>
  <c r="C4910" i="63"/>
  <c r="D4910" i="63"/>
  <c r="E4910" i="63"/>
  <c r="B4911" i="63"/>
  <c r="C4911" i="63"/>
  <c r="D4911" i="63"/>
  <c r="E4911" i="63"/>
  <c r="B4912" i="63"/>
  <c r="C4912" i="63"/>
  <c r="D4912" i="63"/>
  <c r="E4912" i="63"/>
  <c r="B4913" i="63"/>
  <c r="C4913" i="63"/>
  <c r="D4913" i="63"/>
  <c r="E4913" i="63"/>
  <c r="B4914" i="63"/>
  <c r="C4914" i="63"/>
  <c r="D4914" i="63"/>
  <c r="E4914" i="63"/>
  <c r="B4915" i="63"/>
  <c r="C4915" i="63"/>
  <c r="D4915" i="63"/>
  <c r="E4915" i="63"/>
  <c r="B4916" i="63"/>
  <c r="C4916" i="63"/>
  <c r="D4916" i="63"/>
  <c r="E4916" i="63"/>
  <c r="B4917" i="63"/>
  <c r="C4917" i="63"/>
  <c r="D4917" i="63"/>
  <c r="E4917" i="63"/>
  <c r="B4918" i="63"/>
  <c r="C4918" i="63"/>
  <c r="D4918" i="63"/>
  <c r="E4918" i="63"/>
  <c r="B4919" i="63"/>
  <c r="C4919" i="63"/>
  <c r="D4919" i="63"/>
  <c r="E4919" i="63"/>
  <c r="B4920" i="63"/>
  <c r="C4920" i="63"/>
  <c r="D4920" i="63"/>
  <c r="E4920" i="63"/>
  <c r="B4921" i="63"/>
  <c r="C4921" i="63"/>
  <c r="D4921" i="63"/>
  <c r="E4921" i="63"/>
  <c r="B4922" i="63"/>
  <c r="C4922" i="63"/>
  <c r="D4922" i="63"/>
  <c r="E4922" i="63"/>
  <c r="B4923" i="63"/>
  <c r="C4923" i="63"/>
  <c r="D4923" i="63"/>
  <c r="E4923" i="63"/>
  <c r="B4924" i="63"/>
  <c r="C4924" i="63"/>
  <c r="D4924" i="63"/>
  <c r="E4924" i="63"/>
  <c r="B4925" i="63"/>
  <c r="C4925" i="63"/>
  <c r="D4925" i="63"/>
  <c r="E4925" i="63"/>
  <c r="B4926" i="63"/>
  <c r="C4926" i="63"/>
  <c r="D4926" i="63"/>
  <c r="E4926" i="63"/>
  <c r="B4927" i="63"/>
  <c r="C4927" i="63"/>
  <c r="D4927" i="63"/>
  <c r="E4927" i="63"/>
  <c r="B4928" i="63"/>
  <c r="C4928" i="63"/>
  <c r="D4928" i="63"/>
  <c r="E4928" i="63"/>
  <c r="B4929" i="63"/>
  <c r="C4929" i="63"/>
  <c r="D4929" i="63"/>
  <c r="E4929" i="63"/>
  <c r="B4930" i="63"/>
  <c r="C4930" i="63"/>
  <c r="D4930" i="63"/>
  <c r="E4930" i="63"/>
  <c r="B4931" i="63"/>
  <c r="C4931" i="63"/>
  <c r="D4931" i="63"/>
  <c r="E4931" i="63"/>
  <c r="B4932" i="63"/>
  <c r="C4932" i="63"/>
  <c r="D4932" i="63"/>
  <c r="E4932" i="63"/>
  <c r="B4933" i="63"/>
  <c r="C4933" i="63"/>
  <c r="D4933" i="63"/>
  <c r="E4933" i="63"/>
  <c r="B4934" i="63"/>
  <c r="C4934" i="63"/>
  <c r="D4934" i="63"/>
  <c r="E4934" i="63"/>
  <c r="B4935" i="63"/>
  <c r="C4935" i="63"/>
  <c r="D4935" i="63"/>
  <c r="E4935" i="63"/>
  <c r="B4936" i="63"/>
  <c r="C4936" i="63"/>
  <c r="D4936" i="63"/>
  <c r="E4936" i="63"/>
  <c r="B4937" i="63"/>
  <c r="C4937" i="63"/>
  <c r="D4937" i="63"/>
  <c r="E4937" i="63"/>
  <c r="B4938" i="63"/>
  <c r="C4938" i="63"/>
  <c r="D4938" i="63"/>
  <c r="E4938" i="63"/>
  <c r="B4939" i="63"/>
  <c r="C4939" i="63"/>
  <c r="D4939" i="63"/>
  <c r="E4939" i="63"/>
  <c r="B4940" i="63"/>
  <c r="C4940" i="63"/>
  <c r="D4940" i="63"/>
  <c r="E4940" i="63"/>
  <c r="B4941" i="63"/>
  <c r="C4941" i="63"/>
  <c r="D4941" i="63"/>
  <c r="E4941" i="63"/>
  <c r="B4942" i="63"/>
  <c r="C4942" i="63"/>
  <c r="D4942" i="63"/>
  <c r="E4942" i="63"/>
  <c r="B4943" i="63"/>
  <c r="C4943" i="63"/>
  <c r="D4943" i="63"/>
  <c r="E4943" i="63"/>
  <c r="B4944" i="63"/>
  <c r="C4944" i="63"/>
  <c r="D4944" i="63"/>
  <c r="E4944" i="63"/>
  <c r="B4945" i="63"/>
  <c r="C4945" i="63"/>
  <c r="D4945" i="63"/>
  <c r="E4945" i="63"/>
  <c r="B4946" i="63"/>
  <c r="C4946" i="63"/>
  <c r="D4946" i="63"/>
  <c r="E4946" i="63"/>
  <c r="B4947" i="63"/>
  <c r="C4947" i="63"/>
  <c r="D4947" i="63"/>
  <c r="E4947" i="63"/>
  <c r="B4948" i="63"/>
  <c r="C4948" i="63"/>
  <c r="D4948" i="63"/>
  <c r="E4948" i="63"/>
  <c r="B4949" i="63"/>
  <c r="C4949" i="63"/>
  <c r="D4949" i="63"/>
  <c r="E4949" i="63"/>
  <c r="B4950" i="63"/>
  <c r="C4950" i="63"/>
  <c r="D4950" i="63"/>
  <c r="E4950" i="63"/>
  <c r="B4951" i="63"/>
  <c r="C4951" i="63"/>
  <c r="D4951" i="63"/>
  <c r="E4951" i="63"/>
  <c r="B4952" i="63"/>
  <c r="C4952" i="63"/>
  <c r="D4952" i="63"/>
  <c r="E4952" i="63"/>
  <c r="B4953" i="63"/>
  <c r="C4953" i="63"/>
  <c r="D4953" i="63"/>
  <c r="E4953" i="63"/>
  <c r="B4954" i="63"/>
  <c r="C4954" i="63"/>
  <c r="D4954" i="63"/>
  <c r="E4954" i="63"/>
  <c r="B4955" i="63"/>
  <c r="C4955" i="63"/>
  <c r="D4955" i="63"/>
  <c r="E4955" i="63"/>
  <c r="B4956" i="63"/>
  <c r="C4956" i="63"/>
  <c r="D4956" i="63"/>
  <c r="E4956" i="63"/>
  <c r="B4957" i="63"/>
  <c r="C4957" i="63"/>
  <c r="D4957" i="63"/>
  <c r="E4957" i="63"/>
  <c r="B4958" i="63"/>
  <c r="C4958" i="63"/>
  <c r="D4958" i="63"/>
  <c r="E4958" i="63"/>
  <c r="B4959" i="63"/>
  <c r="C4959" i="63"/>
  <c r="D4959" i="63"/>
  <c r="E4959" i="63"/>
  <c r="B4960" i="63"/>
  <c r="C4960" i="63"/>
  <c r="D4960" i="63"/>
  <c r="E4960" i="63"/>
  <c r="B4961" i="63"/>
  <c r="C4961" i="63"/>
  <c r="D4961" i="63"/>
  <c r="E4961" i="63"/>
  <c r="B4962" i="63"/>
  <c r="C4962" i="63"/>
  <c r="D4962" i="63"/>
  <c r="E4962" i="63"/>
  <c r="B4963" i="63"/>
  <c r="C4963" i="63"/>
  <c r="D4963" i="63"/>
  <c r="E4963" i="63"/>
  <c r="B4964" i="63"/>
  <c r="C4964" i="63"/>
  <c r="D4964" i="63"/>
  <c r="E4964" i="63"/>
  <c r="B4965" i="63"/>
  <c r="C4965" i="63"/>
  <c r="D4965" i="63"/>
  <c r="E4965" i="63"/>
  <c r="B4966" i="63"/>
  <c r="C4966" i="63"/>
  <c r="D4966" i="63"/>
  <c r="E4966" i="63"/>
  <c r="B4967" i="63"/>
  <c r="C4967" i="63"/>
  <c r="D4967" i="63"/>
  <c r="E4967" i="63"/>
  <c r="B4968" i="63"/>
  <c r="C4968" i="63"/>
  <c r="D4968" i="63"/>
  <c r="E4968" i="63"/>
  <c r="B4969" i="63"/>
  <c r="C4969" i="63"/>
  <c r="D4969" i="63"/>
  <c r="E4969" i="63"/>
  <c r="B4970" i="63"/>
  <c r="C4970" i="63"/>
  <c r="D4970" i="63"/>
  <c r="E4970" i="63"/>
  <c r="B4971" i="63"/>
  <c r="C4971" i="63"/>
  <c r="D4971" i="63"/>
  <c r="E4971" i="63"/>
  <c r="B4972" i="63"/>
  <c r="C4972" i="63"/>
  <c r="D4972" i="63"/>
  <c r="E4972" i="63"/>
  <c r="B4973" i="63"/>
  <c r="C4973" i="63"/>
  <c r="D4973" i="63"/>
  <c r="E4973" i="63"/>
  <c r="B4974" i="63"/>
  <c r="C4974" i="63"/>
  <c r="D4974" i="63"/>
  <c r="E4974" i="63"/>
  <c r="B4975" i="63"/>
  <c r="C4975" i="63"/>
  <c r="D4975" i="63"/>
  <c r="E4975" i="63"/>
  <c r="B4976" i="63"/>
  <c r="C4976" i="63"/>
  <c r="D4976" i="63"/>
  <c r="E4976" i="63"/>
  <c r="B4977" i="63"/>
  <c r="C4977" i="63"/>
  <c r="D4977" i="63"/>
  <c r="E4977" i="63"/>
  <c r="B4978" i="63"/>
  <c r="C4978" i="63"/>
  <c r="D4978" i="63"/>
  <c r="E4978" i="63"/>
  <c r="B4979" i="63"/>
  <c r="C4979" i="63"/>
  <c r="D4979" i="63"/>
  <c r="E4979" i="63"/>
  <c r="B4980" i="63"/>
  <c r="C4980" i="63"/>
  <c r="D4980" i="63"/>
  <c r="E4980" i="63"/>
  <c r="B4981" i="63"/>
  <c r="C4981" i="63"/>
  <c r="D4981" i="63"/>
  <c r="E4981" i="63"/>
  <c r="B4982" i="63"/>
  <c r="C4982" i="63"/>
  <c r="D4982" i="63"/>
  <c r="E4982" i="63"/>
  <c r="B4983" i="63"/>
  <c r="C4983" i="63"/>
  <c r="D4983" i="63"/>
  <c r="E4983" i="63"/>
  <c r="B4984" i="63"/>
  <c r="C4984" i="63"/>
  <c r="D4984" i="63"/>
  <c r="E4984" i="63"/>
  <c r="B4985" i="63"/>
  <c r="C4985" i="63"/>
  <c r="D4985" i="63"/>
  <c r="E4985" i="63"/>
  <c r="B4986" i="63"/>
  <c r="C4986" i="63"/>
  <c r="D4986" i="63"/>
  <c r="E4986" i="63"/>
  <c r="B4987" i="63"/>
  <c r="C4987" i="63"/>
  <c r="D4987" i="63"/>
  <c r="E4987" i="63"/>
  <c r="B4988" i="63"/>
  <c r="C4988" i="63"/>
  <c r="D4988" i="63"/>
  <c r="E4988" i="63"/>
  <c r="B4989" i="63"/>
  <c r="C4989" i="63"/>
  <c r="D4989" i="63"/>
  <c r="E4989" i="63"/>
  <c r="B4990" i="63"/>
  <c r="C4990" i="63"/>
  <c r="D4990" i="63"/>
  <c r="E4990" i="63"/>
  <c r="B4991" i="63"/>
  <c r="C4991" i="63"/>
  <c r="D4991" i="63"/>
  <c r="E4991" i="63"/>
  <c r="B4992" i="63"/>
  <c r="C4992" i="63"/>
  <c r="D4992" i="63"/>
  <c r="E4992" i="63"/>
  <c r="B4993" i="63"/>
  <c r="C4993" i="63"/>
  <c r="D4993" i="63"/>
  <c r="E4993" i="63"/>
  <c r="B4994" i="63"/>
  <c r="C4994" i="63"/>
  <c r="D4994" i="63"/>
  <c r="E4994" i="63"/>
  <c r="B4995" i="63"/>
  <c r="C4995" i="63"/>
  <c r="D4995" i="63"/>
  <c r="E4995" i="63"/>
  <c r="B4996" i="63"/>
  <c r="C4996" i="63"/>
  <c r="D4996" i="63"/>
  <c r="E4996" i="63"/>
  <c r="B4997" i="63"/>
  <c r="C4997" i="63"/>
  <c r="D4997" i="63"/>
  <c r="E4997" i="63"/>
  <c r="B4998" i="63"/>
  <c r="C4998" i="63"/>
  <c r="D4998" i="63"/>
  <c r="E4998" i="63"/>
  <c r="B4999" i="63"/>
  <c r="C4999" i="63"/>
  <c r="D4999" i="63"/>
  <c r="E4999" i="63"/>
  <c r="B5000" i="63"/>
  <c r="C5000" i="63"/>
  <c r="D5000" i="63"/>
  <c r="E5000" i="63"/>
  <c r="B5001" i="63"/>
  <c r="C5001" i="63"/>
  <c r="D5001" i="63"/>
  <c r="E5001" i="63"/>
  <c r="B5002" i="63"/>
  <c r="C5002" i="63"/>
  <c r="D5002" i="63"/>
  <c r="E5002" i="63"/>
  <c r="B5003" i="63"/>
  <c r="C5003" i="63"/>
  <c r="D5003" i="63"/>
  <c r="E5003" i="63"/>
  <c r="B5004" i="63"/>
  <c r="C5004" i="63"/>
  <c r="D5004" i="63"/>
  <c r="E5004" i="63"/>
  <c r="B5005" i="63"/>
  <c r="C5005" i="63"/>
  <c r="D5005" i="63"/>
  <c r="E5005" i="63"/>
  <c r="B5006" i="63"/>
  <c r="C5006" i="63"/>
  <c r="D5006" i="63"/>
  <c r="E5006" i="63"/>
  <c r="B5007" i="63"/>
  <c r="C5007" i="63"/>
  <c r="D5007" i="63"/>
  <c r="E5007" i="63"/>
  <c r="B5008" i="63"/>
  <c r="C5008" i="63"/>
  <c r="D5008" i="63"/>
  <c r="E5008" i="63"/>
  <c r="B5009" i="63"/>
  <c r="C5009" i="63"/>
  <c r="D5009" i="63"/>
  <c r="E5009" i="63"/>
  <c r="B5010" i="63"/>
  <c r="C5010" i="63"/>
  <c r="D5010" i="63"/>
  <c r="E5010" i="63"/>
  <c r="B5011" i="63"/>
  <c r="C5011" i="63"/>
  <c r="D5011" i="63"/>
  <c r="E5011" i="63"/>
  <c r="B5012" i="63"/>
  <c r="C5012" i="63"/>
  <c r="D5012" i="63"/>
  <c r="E5012" i="63"/>
  <c r="B5013" i="63"/>
  <c r="C5013" i="63"/>
  <c r="D5013" i="63"/>
  <c r="E5013" i="63"/>
  <c r="B5014" i="63"/>
  <c r="C5014" i="63"/>
  <c r="D5014" i="63"/>
  <c r="E5014" i="63"/>
  <c r="B5015" i="63"/>
  <c r="C5015" i="63"/>
  <c r="D5015" i="63"/>
  <c r="E5015" i="63"/>
  <c r="B5016" i="63"/>
  <c r="C5016" i="63"/>
  <c r="D5016" i="63"/>
  <c r="E5016" i="63"/>
  <c r="B5017" i="63"/>
  <c r="C5017" i="63"/>
  <c r="D5017" i="63"/>
  <c r="E5017" i="63"/>
  <c r="B5018" i="63"/>
  <c r="C5018" i="63"/>
  <c r="D5018" i="63"/>
  <c r="E5018" i="63"/>
  <c r="B5019" i="63"/>
  <c r="C5019" i="63"/>
  <c r="D5019" i="63"/>
  <c r="E5019" i="63"/>
  <c r="B5020" i="63"/>
  <c r="C5020" i="63"/>
  <c r="D5020" i="63"/>
  <c r="E5020" i="63"/>
  <c r="B5021" i="63"/>
  <c r="C5021" i="63"/>
  <c r="D5021" i="63"/>
  <c r="E5021" i="63"/>
  <c r="B5022" i="63"/>
  <c r="C5022" i="63"/>
  <c r="D5022" i="63"/>
  <c r="E5022" i="63"/>
  <c r="B5023" i="63"/>
  <c r="C5023" i="63"/>
  <c r="D5023" i="63"/>
  <c r="E5023" i="63"/>
  <c r="B5024" i="63"/>
  <c r="C5024" i="63"/>
  <c r="D5024" i="63"/>
  <c r="E5024" i="63"/>
  <c r="B5025" i="63"/>
  <c r="C5025" i="63"/>
  <c r="D5025" i="63"/>
  <c r="E5025" i="63"/>
  <c r="B5026" i="63"/>
  <c r="C5026" i="63"/>
  <c r="D5026" i="63"/>
  <c r="E5026" i="63"/>
  <c r="B5027" i="63"/>
  <c r="C5027" i="63"/>
  <c r="D5027" i="63"/>
  <c r="E5027" i="63"/>
  <c r="B5028" i="63"/>
  <c r="C5028" i="63"/>
  <c r="D5028" i="63"/>
  <c r="E5028" i="63"/>
  <c r="B5029" i="63"/>
  <c r="C5029" i="63"/>
  <c r="D5029" i="63"/>
  <c r="E5029" i="63"/>
  <c r="B5030" i="63"/>
  <c r="C5030" i="63"/>
  <c r="D5030" i="63"/>
  <c r="E5030" i="63"/>
  <c r="B5031" i="63"/>
  <c r="C5031" i="63"/>
  <c r="D5031" i="63"/>
  <c r="E5031" i="63"/>
  <c r="B5032" i="63"/>
  <c r="C5032" i="63"/>
  <c r="D5032" i="63"/>
  <c r="E5032" i="63"/>
  <c r="B5033" i="63"/>
  <c r="C5033" i="63"/>
  <c r="D5033" i="63"/>
  <c r="E5033" i="63"/>
  <c r="B5034" i="63"/>
  <c r="C5034" i="63"/>
  <c r="D5034" i="63"/>
  <c r="E5034" i="63"/>
  <c r="B5035" i="63"/>
  <c r="C5035" i="63"/>
  <c r="D5035" i="63"/>
  <c r="E5035" i="63"/>
  <c r="B5036" i="63"/>
  <c r="C5036" i="63"/>
  <c r="D5036" i="63"/>
  <c r="E5036" i="63"/>
  <c r="B5037" i="63"/>
  <c r="C5037" i="63"/>
  <c r="D5037" i="63"/>
  <c r="E5037" i="63"/>
  <c r="B5038" i="63"/>
  <c r="C5038" i="63"/>
  <c r="D5038" i="63"/>
  <c r="E5038" i="63"/>
  <c r="B5039" i="63"/>
  <c r="C5039" i="63"/>
  <c r="D5039" i="63"/>
  <c r="E5039" i="63"/>
  <c r="B5040" i="63"/>
  <c r="C5040" i="63"/>
  <c r="D5040" i="63"/>
  <c r="E5040" i="63"/>
  <c r="B5041" i="63"/>
  <c r="C5041" i="63"/>
  <c r="D5041" i="63"/>
  <c r="E5041" i="63"/>
  <c r="B5042" i="63"/>
  <c r="C5042" i="63"/>
  <c r="D5042" i="63"/>
  <c r="E5042" i="63"/>
  <c r="B5043" i="63"/>
  <c r="C5043" i="63"/>
  <c r="D5043" i="63"/>
  <c r="E5043" i="63"/>
  <c r="B5044" i="63"/>
  <c r="C5044" i="63"/>
  <c r="D5044" i="63"/>
  <c r="E5044" i="63"/>
  <c r="B5045" i="63"/>
  <c r="C5045" i="63"/>
  <c r="D5045" i="63"/>
  <c r="E5045" i="63"/>
  <c r="B5046" i="63"/>
  <c r="C5046" i="63"/>
  <c r="D5046" i="63"/>
  <c r="E5046" i="63"/>
  <c r="B5047" i="63"/>
  <c r="C5047" i="63"/>
  <c r="D5047" i="63"/>
  <c r="E5047" i="63"/>
  <c r="B5048" i="63"/>
  <c r="C5048" i="63"/>
  <c r="D5048" i="63"/>
  <c r="E5048" i="63"/>
  <c r="B5049" i="63"/>
  <c r="C5049" i="63"/>
  <c r="D5049" i="63"/>
  <c r="E5049" i="63"/>
  <c r="B5050" i="63"/>
  <c r="C5050" i="63"/>
  <c r="D5050" i="63"/>
  <c r="E5050" i="63"/>
  <c r="B5051" i="63"/>
  <c r="C5051" i="63"/>
  <c r="D5051" i="63"/>
  <c r="E5051" i="63"/>
  <c r="B5052" i="63"/>
  <c r="C5052" i="63"/>
  <c r="D5052" i="63"/>
  <c r="E5052" i="63"/>
  <c r="B5053" i="63"/>
  <c r="C5053" i="63"/>
  <c r="D5053" i="63"/>
  <c r="E5053" i="63"/>
  <c r="B5054" i="63"/>
  <c r="C5054" i="63"/>
  <c r="D5054" i="63"/>
  <c r="E5054" i="63"/>
  <c r="B5055" i="63"/>
  <c r="C5055" i="63"/>
  <c r="D5055" i="63"/>
  <c r="E5055" i="63"/>
  <c r="B5056" i="63"/>
  <c r="C5056" i="63"/>
  <c r="D5056" i="63"/>
  <c r="E5056" i="63"/>
  <c r="B5057" i="63"/>
  <c r="C5057" i="63"/>
  <c r="D5057" i="63"/>
  <c r="E5057" i="63"/>
  <c r="B5058" i="63"/>
  <c r="C5058" i="63"/>
  <c r="D5058" i="63"/>
  <c r="E5058" i="63"/>
  <c r="B5059" i="63"/>
  <c r="C5059" i="63"/>
  <c r="D5059" i="63"/>
  <c r="E5059" i="63"/>
  <c r="B5060" i="63"/>
  <c r="C5060" i="63"/>
  <c r="D5060" i="63"/>
  <c r="E5060" i="63"/>
  <c r="B5061" i="63"/>
  <c r="C5061" i="63"/>
  <c r="D5061" i="63"/>
  <c r="E5061" i="63"/>
  <c r="B5062" i="63"/>
  <c r="C5062" i="63"/>
  <c r="D5062" i="63"/>
  <c r="E5062" i="63"/>
  <c r="B5063" i="63"/>
  <c r="C5063" i="63"/>
  <c r="D5063" i="63"/>
  <c r="E5063" i="63"/>
  <c r="B5064" i="63"/>
  <c r="C5064" i="63"/>
  <c r="D5064" i="63"/>
  <c r="E5064" i="63"/>
  <c r="B5065" i="63"/>
  <c r="C5065" i="63"/>
  <c r="D5065" i="63"/>
  <c r="E5065" i="63"/>
  <c r="B5066" i="63"/>
  <c r="C5066" i="63"/>
  <c r="D5066" i="63"/>
  <c r="E5066" i="63"/>
  <c r="B5067" i="63"/>
  <c r="C5067" i="63"/>
  <c r="D5067" i="63"/>
  <c r="E5067" i="63"/>
  <c r="B5068" i="63"/>
  <c r="C5068" i="63"/>
  <c r="D5068" i="63"/>
  <c r="E5068" i="63"/>
  <c r="B5069" i="63"/>
  <c r="C5069" i="63"/>
  <c r="D5069" i="63"/>
  <c r="E5069" i="63"/>
  <c r="B5070" i="63"/>
  <c r="C5070" i="63"/>
  <c r="D5070" i="63"/>
  <c r="E5070" i="63"/>
  <c r="B5071" i="63"/>
  <c r="C5071" i="63"/>
  <c r="D5071" i="63"/>
  <c r="E5071" i="63"/>
  <c r="B5072" i="63"/>
  <c r="C5072" i="63"/>
  <c r="D5072" i="63"/>
  <c r="E5072" i="63"/>
  <c r="B5073" i="63"/>
  <c r="C5073" i="63"/>
  <c r="D5073" i="63"/>
  <c r="E5073" i="63"/>
  <c r="B5074" i="63"/>
  <c r="C5074" i="63"/>
  <c r="D5074" i="63"/>
  <c r="E5074" i="63"/>
  <c r="B5075" i="63"/>
  <c r="C5075" i="63"/>
  <c r="D5075" i="63"/>
  <c r="E5075" i="63"/>
  <c r="B5076" i="63"/>
  <c r="C5076" i="63"/>
  <c r="D5076" i="63"/>
  <c r="E5076" i="63"/>
  <c r="B5077" i="63"/>
  <c r="C5077" i="63"/>
  <c r="D5077" i="63"/>
  <c r="E5077" i="63"/>
  <c r="B5078" i="63"/>
  <c r="C5078" i="63"/>
  <c r="D5078" i="63"/>
  <c r="E5078" i="63"/>
  <c r="B5079" i="63"/>
  <c r="C5079" i="63"/>
  <c r="D5079" i="63"/>
  <c r="E5079" i="63"/>
  <c r="B5080" i="63"/>
  <c r="C5080" i="63"/>
  <c r="D5080" i="63"/>
  <c r="E5080" i="63"/>
  <c r="B5081" i="63"/>
  <c r="C5081" i="63"/>
  <c r="D5081" i="63"/>
  <c r="E5081" i="63"/>
  <c r="B5082" i="63"/>
  <c r="C5082" i="63"/>
  <c r="D5082" i="63"/>
  <c r="E5082" i="63"/>
  <c r="B5083" i="63"/>
  <c r="C5083" i="63"/>
  <c r="D5083" i="63"/>
  <c r="E5083" i="63"/>
  <c r="B5084" i="63"/>
  <c r="C5084" i="63"/>
  <c r="D5084" i="63"/>
  <c r="E5084" i="63"/>
  <c r="B5085" i="63"/>
  <c r="C5085" i="63"/>
  <c r="D5085" i="63"/>
  <c r="E5085" i="63"/>
  <c r="B5086" i="63"/>
  <c r="C5086" i="63"/>
  <c r="D5086" i="63"/>
  <c r="E5086" i="63"/>
  <c r="B5087" i="63"/>
  <c r="C5087" i="63"/>
  <c r="D5087" i="63"/>
  <c r="E5087" i="63"/>
  <c r="B5088" i="63"/>
  <c r="C5088" i="63"/>
  <c r="D5088" i="63"/>
  <c r="E5088" i="63"/>
  <c r="B5089" i="63"/>
  <c r="C5089" i="63"/>
  <c r="D5089" i="63"/>
  <c r="E5089" i="63"/>
  <c r="B5090" i="63"/>
  <c r="C5090" i="63"/>
  <c r="D5090" i="63"/>
  <c r="E5090" i="63"/>
  <c r="B5091" i="63"/>
  <c r="C5091" i="63"/>
  <c r="D5091" i="63"/>
  <c r="E5091" i="63"/>
  <c r="B5092" i="63"/>
  <c r="C5092" i="63"/>
  <c r="D5092" i="63"/>
  <c r="E5092" i="63"/>
  <c r="B5093" i="63"/>
  <c r="C5093" i="63"/>
  <c r="D5093" i="63"/>
  <c r="E5093" i="63"/>
  <c r="B5094" i="63"/>
  <c r="C5094" i="63"/>
  <c r="D5094" i="63"/>
  <c r="E5094" i="63"/>
  <c r="B5095" i="63"/>
  <c r="C5095" i="63"/>
  <c r="D5095" i="63"/>
  <c r="E5095" i="63"/>
  <c r="B5096" i="63"/>
  <c r="C5096" i="63"/>
  <c r="D5096" i="63"/>
  <c r="E5096" i="63"/>
  <c r="B5097" i="63"/>
  <c r="C5097" i="63"/>
  <c r="D5097" i="63"/>
  <c r="E5097" i="63"/>
  <c r="B5098" i="63"/>
  <c r="C5098" i="63"/>
  <c r="D5098" i="63"/>
  <c r="E5098" i="63"/>
  <c r="B5099" i="63"/>
  <c r="C5099" i="63"/>
  <c r="D5099" i="63"/>
  <c r="E5099" i="63"/>
  <c r="B5100" i="63"/>
  <c r="C5100" i="63"/>
  <c r="D5100" i="63"/>
  <c r="E5100" i="63"/>
  <c r="B5101" i="63"/>
  <c r="C5101" i="63"/>
  <c r="D5101" i="63"/>
  <c r="E5101" i="63"/>
  <c r="B5102" i="63"/>
  <c r="C5102" i="63"/>
  <c r="D5102" i="63"/>
  <c r="E5102" i="63"/>
  <c r="B5103" i="63"/>
  <c r="C5103" i="63"/>
  <c r="D5103" i="63"/>
  <c r="E5103" i="63"/>
  <c r="B5104" i="63"/>
  <c r="C5104" i="63"/>
  <c r="D5104" i="63"/>
  <c r="E5104" i="63"/>
  <c r="B5105" i="63"/>
  <c r="C5105" i="63"/>
  <c r="D5105" i="63"/>
  <c r="E5105" i="63"/>
  <c r="B5106" i="63"/>
  <c r="C5106" i="63"/>
  <c r="D5106" i="63"/>
  <c r="E5106" i="63"/>
  <c r="B5107" i="63"/>
  <c r="C5107" i="63"/>
  <c r="D5107" i="63"/>
  <c r="E5107" i="63"/>
  <c r="B5108" i="63"/>
  <c r="C5108" i="63"/>
  <c r="D5108" i="63"/>
  <c r="E5108" i="63"/>
  <c r="B5109" i="63"/>
  <c r="C5109" i="63"/>
  <c r="D5109" i="63"/>
  <c r="E5109" i="63"/>
  <c r="B5110" i="63"/>
  <c r="C5110" i="63"/>
  <c r="D5110" i="63"/>
  <c r="E5110" i="63"/>
  <c r="B5111" i="63"/>
  <c r="C5111" i="63"/>
  <c r="D5111" i="63"/>
  <c r="E5111" i="63"/>
  <c r="B5112" i="63"/>
  <c r="C5112" i="63"/>
  <c r="D5112" i="63"/>
  <c r="E5112" i="63"/>
  <c r="B5113" i="63"/>
  <c r="C5113" i="63"/>
  <c r="D5113" i="63"/>
  <c r="E5113" i="63"/>
  <c r="B5114" i="63"/>
  <c r="C5114" i="63"/>
  <c r="D5114" i="63"/>
  <c r="E5114" i="63"/>
  <c r="B5115" i="63"/>
  <c r="C5115" i="63"/>
  <c r="D5115" i="63"/>
  <c r="E5115" i="63"/>
  <c r="B5116" i="63"/>
  <c r="C5116" i="63"/>
  <c r="D5116" i="63"/>
  <c r="E5116" i="63"/>
  <c r="B5117" i="63"/>
  <c r="C5117" i="63"/>
  <c r="D5117" i="63"/>
  <c r="E5117" i="63"/>
  <c r="B5118" i="63"/>
  <c r="C5118" i="63"/>
  <c r="D5118" i="63"/>
  <c r="E5118" i="63"/>
  <c r="B5119" i="63"/>
  <c r="C5119" i="63"/>
  <c r="D5119" i="63"/>
  <c r="E5119" i="63"/>
  <c r="B5120" i="63"/>
  <c r="C5120" i="63"/>
  <c r="D5120" i="63"/>
  <c r="E5120" i="63"/>
  <c r="B5121" i="63"/>
  <c r="C5121" i="63"/>
  <c r="D5121" i="63"/>
  <c r="E5121" i="63"/>
  <c r="B5122" i="63"/>
  <c r="C5122" i="63"/>
  <c r="D5122" i="63"/>
  <c r="E5122" i="63"/>
  <c r="B5123" i="63"/>
  <c r="C5123" i="63"/>
  <c r="D5123" i="63"/>
  <c r="E5123" i="63"/>
  <c r="B5124" i="63"/>
  <c r="C5124" i="63"/>
  <c r="D5124" i="63"/>
  <c r="E5124" i="63"/>
  <c r="B5125" i="63"/>
  <c r="C5125" i="63"/>
  <c r="D5125" i="63"/>
  <c r="E5125" i="63"/>
  <c r="B5126" i="63"/>
  <c r="C5126" i="63"/>
  <c r="D5126" i="63"/>
  <c r="E5126" i="63"/>
  <c r="B5127" i="63"/>
  <c r="C5127" i="63"/>
  <c r="D5127" i="63"/>
  <c r="E5127" i="63"/>
  <c r="B5128" i="63"/>
  <c r="C5128" i="63"/>
  <c r="D5128" i="63"/>
  <c r="E5128" i="63"/>
  <c r="B5129" i="63"/>
  <c r="C5129" i="63"/>
  <c r="D5129" i="63"/>
  <c r="E5129" i="63"/>
  <c r="B5130" i="63"/>
  <c r="C5130" i="63"/>
  <c r="D5130" i="63"/>
  <c r="E5130" i="63"/>
  <c r="B5131" i="63"/>
  <c r="C5131" i="63"/>
  <c r="D5131" i="63"/>
  <c r="E5131" i="63"/>
  <c r="B5132" i="63"/>
  <c r="C5132" i="63"/>
  <c r="D5132" i="63"/>
  <c r="E5132" i="63"/>
  <c r="B5133" i="63"/>
  <c r="C5133" i="63"/>
  <c r="D5133" i="63"/>
  <c r="E5133" i="63"/>
  <c r="B5134" i="63"/>
  <c r="C5134" i="63"/>
  <c r="D5134" i="63"/>
  <c r="E5134" i="63"/>
  <c r="B5135" i="63"/>
  <c r="C5135" i="63"/>
  <c r="D5135" i="63"/>
  <c r="E5135" i="63"/>
  <c r="B5136" i="63"/>
  <c r="C5136" i="63"/>
  <c r="D5136" i="63"/>
  <c r="E5136" i="63"/>
  <c r="B5137" i="63"/>
  <c r="C5137" i="63"/>
  <c r="D5137" i="63"/>
  <c r="E5137" i="63"/>
  <c r="B5138" i="63"/>
  <c r="C5138" i="63"/>
  <c r="D5138" i="63"/>
  <c r="E5138" i="63"/>
  <c r="B5139" i="63"/>
  <c r="C5139" i="63"/>
  <c r="D5139" i="63"/>
  <c r="E5139" i="63"/>
  <c r="B5140" i="63"/>
  <c r="C5140" i="63"/>
  <c r="D5140" i="63"/>
  <c r="E5140" i="63"/>
  <c r="B5141" i="63"/>
  <c r="C5141" i="63"/>
  <c r="D5141" i="63"/>
  <c r="E5141" i="63"/>
  <c r="B5142" i="63"/>
  <c r="C5142" i="63"/>
  <c r="D5142" i="63"/>
  <c r="E5142" i="63"/>
  <c r="B5143" i="63"/>
  <c r="C5143" i="63"/>
  <c r="D5143" i="63"/>
  <c r="E5143" i="63"/>
  <c r="B5144" i="63"/>
  <c r="C5144" i="63"/>
  <c r="D5144" i="63"/>
  <c r="E5144" i="63"/>
  <c r="B5145" i="63"/>
  <c r="C5145" i="63"/>
  <c r="D5145" i="63"/>
  <c r="E5145" i="63"/>
  <c r="B5146" i="63"/>
  <c r="C5146" i="63"/>
  <c r="D5146" i="63"/>
  <c r="E5146" i="63"/>
  <c r="B5147" i="63"/>
  <c r="C5147" i="63"/>
  <c r="D5147" i="63"/>
  <c r="E5147" i="63"/>
  <c r="B5148" i="63"/>
  <c r="C5148" i="63"/>
  <c r="D5148" i="63"/>
  <c r="E5148" i="63"/>
  <c r="B5149" i="63"/>
  <c r="C5149" i="63"/>
  <c r="D5149" i="63"/>
  <c r="E5149" i="63"/>
  <c r="B5150" i="63"/>
  <c r="C5150" i="63"/>
  <c r="D5150" i="63"/>
  <c r="E5150" i="63"/>
  <c r="B5151" i="63"/>
  <c r="C5151" i="63"/>
  <c r="D5151" i="63"/>
  <c r="E5151" i="63"/>
  <c r="B5152" i="63"/>
  <c r="C5152" i="63"/>
  <c r="D5152" i="63"/>
  <c r="E5152" i="63"/>
  <c r="B5153" i="63"/>
  <c r="C5153" i="63"/>
  <c r="D5153" i="63"/>
  <c r="E5153" i="63"/>
  <c r="B5154" i="63"/>
  <c r="C5154" i="63"/>
  <c r="D5154" i="63"/>
  <c r="E5154" i="63"/>
  <c r="B5155" i="63"/>
  <c r="C5155" i="63"/>
  <c r="D5155" i="63"/>
  <c r="E5155" i="63"/>
  <c r="B5156" i="63"/>
  <c r="C5156" i="63"/>
  <c r="D5156" i="63"/>
  <c r="E5156" i="63"/>
  <c r="B5157" i="63"/>
  <c r="C5157" i="63"/>
  <c r="D5157" i="63"/>
  <c r="E5157" i="63"/>
  <c r="B5158" i="63"/>
  <c r="C5158" i="63"/>
  <c r="D5158" i="63"/>
  <c r="E5158" i="63"/>
  <c r="B5159" i="63"/>
  <c r="C5159" i="63"/>
  <c r="D5159" i="63"/>
  <c r="E5159" i="63"/>
  <c r="B5160" i="63"/>
  <c r="C5160" i="63"/>
  <c r="D5160" i="63"/>
  <c r="E5160" i="63"/>
  <c r="B5161" i="63"/>
  <c r="C5161" i="63"/>
  <c r="D5161" i="63"/>
  <c r="E5161" i="63"/>
  <c r="B5162" i="63"/>
  <c r="C5162" i="63"/>
  <c r="D5162" i="63"/>
  <c r="E5162" i="63"/>
  <c r="B5163" i="63"/>
  <c r="C5163" i="63"/>
  <c r="D5163" i="63"/>
  <c r="E5163" i="63"/>
  <c r="B5164" i="63"/>
  <c r="C5164" i="63"/>
  <c r="D5164" i="63"/>
  <c r="E5164" i="63"/>
  <c r="B5165" i="63"/>
  <c r="C5165" i="63"/>
  <c r="D5165" i="63"/>
  <c r="E5165" i="63"/>
  <c r="B5166" i="63"/>
  <c r="C5166" i="63"/>
  <c r="D5166" i="63"/>
  <c r="E5166" i="63"/>
  <c r="B5167" i="63"/>
  <c r="C5167" i="63"/>
  <c r="D5167" i="63"/>
  <c r="E5167" i="63"/>
  <c r="B5168" i="63"/>
  <c r="C5168" i="63"/>
  <c r="D5168" i="63"/>
  <c r="E5168" i="63"/>
  <c r="B5169" i="63"/>
  <c r="C5169" i="63"/>
  <c r="D5169" i="63"/>
  <c r="E5169" i="63"/>
  <c r="B5170" i="63"/>
  <c r="C5170" i="63"/>
  <c r="D5170" i="63"/>
  <c r="E5170" i="63"/>
  <c r="B5171" i="63"/>
  <c r="C5171" i="63"/>
  <c r="D5171" i="63"/>
  <c r="E5171" i="63"/>
  <c r="B5172" i="63"/>
  <c r="C5172" i="63"/>
  <c r="D5172" i="63"/>
  <c r="E5172" i="63"/>
  <c r="B5173" i="63"/>
  <c r="C5173" i="63"/>
  <c r="D5173" i="63"/>
  <c r="E5173" i="63"/>
  <c r="B5174" i="63"/>
  <c r="C5174" i="63"/>
  <c r="D5174" i="63"/>
  <c r="E5174" i="63"/>
  <c r="B5175" i="63"/>
  <c r="C5175" i="63"/>
  <c r="D5175" i="63"/>
  <c r="E5175" i="63"/>
  <c r="B5176" i="63"/>
  <c r="C5176" i="63"/>
  <c r="D5176" i="63"/>
  <c r="E5176" i="63"/>
  <c r="B5177" i="63"/>
  <c r="C5177" i="63"/>
  <c r="D5177" i="63"/>
  <c r="E5177" i="63"/>
  <c r="B5178" i="63"/>
  <c r="C5178" i="63"/>
  <c r="D5178" i="63"/>
  <c r="E5178" i="63"/>
  <c r="B5179" i="63"/>
  <c r="C5179" i="63"/>
  <c r="D5179" i="63"/>
  <c r="E5179" i="63"/>
  <c r="B5180" i="63"/>
  <c r="C5180" i="63"/>
  <c r="D5180" i="63"/>
  <c r="E5180" i="63"/>
  <c r="B5181" i="63"/>
  <c r="C5181" i="63"/>
  <c r="D5181" i="63"/>
  <c r="E5181" i="63"/>
  <c r="B5182" i="63"/>
  <c r="C5182" i="63"/>
  <c r="D5182" i="63"/>
  <c r="E5182" i="63"/>
  <c r="B5183" i="63"/>
  <c r="C5183" i="63"/>
  <c r="D5183" i="63"/>
  <c r="E5183" i="63"/>
  <c r="B5184" i="63"/>
  <c r="C5184" i="63"/>
  <c r="D5184" i="63"/>
  <c r="E5184" i="63"/>
  <c r="B5185" i="63"/>
  <c r="C5185" i="63"/>
  <c r="D5185" i="63"/>
  <c r="E5185" i="63"/>
  <c r="B5186" i="63"/>
  <c r="C5186" i="63"/>
  <c r="D5186" i="63"/>
  <c r="E5186" i="63"/>
  <c r="B5187" i="63"/>
  <c r="C5187" i="63"/>
  <c r="D5187" i="63"/>
  <c r="E5187" i="63"/>
  <c r="B5188" i="63"/>
  <c r="C5188" i="63"/>
  <c r="D5188" i="63"/>
  <c r="E5188" i="63"/>
  <c r="B5189" i="63"/>
  <c r="C5189" i="63"/>
  <c r="D5189" i="63"/>
  <c r="E5189" i="63"/>
  <c r="B5190" i="63"/>
  <c r="C5190" i="63"/>
  <c r="D5190" i="63"/>
  <c r="E5190" i="63"/>
  <c r="B5191" i="63"/>
  <c r="C5191" i="63"/>
  <c r="D5191" i="63"/>
  <c r="E5191" i="63"/>
  <c r="B5192" i="63"/>
  <c r="C5192" i="63"/>
  <c r="D5192" i="63"/>
  <c r="E5192" i="63"/>
  <c r="B5193" i="63"/>
  <c r="C5193" i="63"/>
  <c r="D5193" i="63"/>
  <c r="E5193" i="63"/>
  <c r="B5194" i="63"/>
  <c r="C5194" i="63"/>
  <c r="D5194" i="63"/>
  <c r="E5194" i="63"/>
  <c r="B5195" i="63"/>
  <c r="C5195" i="63"/>
  <c r="D5195" i="63"/>
  <c r="E5195" i="63"/>
  <c r="B5196" i="63"/>
  <c r="C5196" i="63"/>
  <c r="D5196" i="63"/>
  <c r="E5196" i="63"/>
  <c r="B5197" i="63"/>
  <c r="C5197" i="63"/>
  <c r="D5197" i="63"/>
  <c r="E5197" i="63"/>
  <c r="B5198" i="63"/>
  <c r="C5198" i="63"/>
  <c r="D5198" i="63"/>
  <c r="E5198" i="63"/>
  <c r="B5199" i="63"/>
  <c r="C5199" i="63"/>
  <c r="D5199" i="63"/>
  <c r="E5199" i="63"/>
  <c r="B5200" i="63"/>
  <c r="C5200" i="63"/>
  <c r="D5200" i="63"/>
  <c r="E5200" i="63"/>
  <c r="B5201" i="63"/>
  <c r="C5201" i="63"/>
  <c r="D5201" i="63"/>
  <c r="E5201" i="63"/>
  <c r="B5202" i="63"/>
  <c r="C5202" i="63"/>
  <c r="D5202" i="63"/>
  <c r="E5202" i="63"/>
  <c r="B5203" i="63"/>
  <c r="C5203" i="63"/>
  <c r="D5203" i="63"/>
  <c r="E5203" i="63"/>
  <c r="B5204" i="63"/>
  <c r="C5204" i="63"/>
  <c r="D5204" i="63"/>
  <c r="E5204" i="63"/>
  <c r="B5205" i="63"/>
  <c r="C5205" i="63"/>
  <c r="D5205" i="63"/>
  <c r="E5205" i="63"/>
  <c r="B5206" i="63"/>
  <c r="C5206" i="63"/>
  <c r="D5206" i="63"/>
  <c r="E5206" i="63"/>
  <c r="B5207" i="63"/>
  <c r="C5207" i="63"/>
  <c r="D5207" i="63"/>
  <c r="E5207" i="63"/>
  <c r="B5208" i="63"/>
  <c r="C5208" i="63"/>
  <c r="D5208" i="63"/>
  <c r="E5208" i="63"/>
  <c r="B5209" i="63"/>
  <c r="C5209" i="63"/>
  <c r="D5209" i="63"/>
  <c r="E5209" i="63"/>
  <c r="B5210" i="63"/>
  <c r="C5210" i="63"/>
  <c r="D5210" i="63"/>
  <c r="E5210" i="63"/>
  <c r="B5211" i="63"/>
  <c r="C5211" i="63"/>
  <c r="D5211" i="63"/>
  <c r="E5211" i="63"/>
  <c r="B5212" i="63"/>
  <c r="C5212" i="63"/>
  <c r="D5212" i="63"/>
  <c r="E5212" i="63"/>
  <c r="B5213" i="63"/>
  <c r="C5213" i="63"/>
  <c r="D5213" i="63"/>
  <c r="E5213" i="63"/>
  <c r="B5214" i="63"/>
  <c r="C5214" i="63"/>
  <c r="D5214" i="63"/>
  <c r="E5214" i="63"/>
  <c r="B5215" i="63"/>
  <c r="C5215" i="63"/>
  <c r="D5215" i="63"/>
  <c r="E5215" i="63"/>
  <c r="B5216" i="63"/>
  <c r="C5216" i="63"/>
  <c r="D5216" i="63"/>
  <c r="E5216" i="63"/>
  <c r="B5217" i="63"/>
  <c r="C5217" i="63"/>
  <c r="D5217" i="63"/>
  <c r="E5217" i="63"/>
  <c r="B5218" i="63"/>
  <c r="C5218" i="63"/>
  <c r="D5218" i="63"/>
  <c r="E5218" i="63"/>
  <c r="B5219" i="63"/>
  <c r="C5219" i="63"/>
  <c r="D5219" i="63"/>
  <c r="E5219" i="63"/>
  <c r="B5220" i="63"/>
  <c r="C5220" i="63"/>
  <c r="D5220" i="63"/>
  <c r="E5220" i="63"/>
  <c r="B5221" i="63"/>
  <c r="C5221" i="63"/>
  <c r="D5221" i="63"/>
  <c r="E5221" i="63"/>
  <c r="B5222" i="63"/>
  <c r="C5222" i="63"/>
  <c r="D5222" i="63"/>
  <c r="E5222" i="63"/>
  <c r="B5223" i="63"/>
  <c r="C5223" i="63"/>
  <c r="D5223" i="63"/>
  <c r="E5223" i="63"/>
  <c r="B5224" i="63"/>
  <c r="C5224" i="63"/>
  <c r="D5224" i="63"/>
  <c r="E5224" i="63"/>
  <c r="B5225" i="63"/>
  <c r="C5225" i="63"/>
  <c r="D5225" i="63"/>
  <c r="E5225" i="63"/>
  <c r="B5226" i="63"/>
  <c r="C5226" i="63"/>
  <c r="D5226" i="63"/>
  <c r="E5226" i="63"/>
  <c r="B5227" i="63"/>
  <c r="C5227" i="63"/>
  <c r="D5227" i="63"/>
  <c r="E5227" i="63"/>
  <c r="B5228" i="63"/>
  <c r="C5228" i="63"/>
  <c r="D5228" i="63"/>
  <c r="E5228" i="63"/>
  <c r="B5229" i="63"/>
  <c r="C5229" i="63"/>
  <c r="D5229" i="63"/>
  <c r="E5229" i="63"/>
  <c r="B5230" i="63"/>
  <c r="C5230" i="63"/>
  <c r="D5230" i="63"/>
  <c r="E5230" i="63"/>
  <c r="B5231" i="63"/>
  <c r="C5231" i="63"/>
  <c r="D5231" i="63"/>
  <c r="E5231" i="63"/>
  <c r="B5232" i="63"/>
  <c r="C5232" i="63"/>
  <c r="D5232" i="63"/>
  <c r="E5232" i="63"/>
  <c r="B5233" i="63"/>
  <c r="C5233" i="63"/>
  <c r="D5233" i="63"/>
  <c r="E5233" i="63"/>
  <c r="B5234" i="63"/>
  <c r="C5234" i="63"/>
  <c r="D5234" i="63"/>
  <c r="E5234" i="63"/>
  <c r="B5235" i="63"/>
  <c r="C5235" i="63"/>
  <c r="D5235" i="63"/>
  <c r="E5235" i="63"/>
  <c r="B5236" i="63"/>
  <c r="C5236" i="63"/>
  <c r="D5236" i="63"/>
  <c r="E5236" i="63"/>
  <c r="B5237" i="63"/>
  <c r="C5237" i="63"/>
  <c r="D5237" i="63"/>
  <c r="E5237" i="63"/>
  <c r="B5238" i="63"/>
  <c r="C5238" i="63"/>
  <c r="D5238" i="63"/>
  <c r="E5238" i="63"/>
  <c r="B5239" i="63"/>
  <c r="C5239" i="63"/>
  <c r="D5239" i="63"/>
  <c r="E5239" i="63"/>
  <c r="B5240" i="63"/>
  <c r="C5240" i="63"/>
  <c r="D5240" i="63"/>
  <c r="E5240" i="63"/>
  <c r="B5241" i="63"/>
  <c r="C5241" i="63"/>
  <c r="D5241" i="63"/>
  <c r="E5241" i="63"/>
  <c r="B5242" i="63"/>
  <c r="C5242" i="63"/>
  <c r="D5242" i="63"/>
  <c r="E5242" i="63"/>
  <c r="B5243" i="63"/>
  <c r="C5243" i="63"/>
  <c r="D5243" i="63"/>
  <c r="E5243" i="63"/>
  <c r="B5244" i="63"/>
  <c r="C5244" i="63"/>
  <c r="D5244" i="63"/>
  <c r="E5244" i="63"/>
  <c r="B5245" i="63"/>
  <c r="C5245" i="63"/>
  <c r="D5245" i="63"/>
  <c r="E5245" i="63"/>
  <c r="B5246" i="63"/>
  <c r="C5246" i="63"/>
  <c r="D5246" i="63"/>
  <c r="E5246" i="63"/>
  <c r="B5247" i="63"/>
  <c r="C5247" i="63"/>
  <c r="D5247" i="63"/>
  <c r="E5247" i="63"/>
  <c r="B5248" i="63"/>
  <c r="C5248" i="63"/>
  <c r="D5248" i="63"/>
  <c r="E5248" i="63"/>
  <c r="B5249" i="63"/>
  <c r="C5249" i="63"/>
  <c r="D5249" i="63"/>
  <c r="E5249" i="63"/>
  <c r="B5250" i="63"/>
  <c r="C5250" i="63"/>
  <c r="D5250" i="63"/>
  <c r="E5250" i="63"/>
  <c r="B5251" i="63"/>
  <c r="C5251" i="63"/>
  <c r="D5251" i="63"/>
  <c r="E5251" i="63"/>
  <c r="B5252" i="63"/>
  <c r="C5252" i="63"/>
  <c r="D5252" i="63"/>
  <c r="E5252" i="63"/>
  <c r="B5253" i="63"/>
  <c r="C5253" i="63"/>
  <c r="D5253" i="63"/>
  <c r="E5253" i="63"/>
  <c r="B5254" i="63"/>
  <c r="C5254" i="63"/>
  <c r="D5254" i="63"/>
  <c r="E5254" i="63"/>
  <c r="B5255" i="63"/>
  <c r="C5255" i="63"/>
  <c r="D5255" i="63"/>
  <c r="E5255" i="63"/>
  <c r="B5256" i="63"/>
  <c r="C5256" i="63"/>
  <c r="D5256" i="63"/>
  <c r="E5256" i="63"/>
  <c r="B5257" i="63"/>
  <c r="C5257" i="63"/>
  <c r="D5257" i="63"/>
  <c r="E5257" i="63"/>
  <c r="B5258" i="63"/>
  <c r="C5258" i="63"/>
  <c r="D5258" i="63"/>
  <c r="E5258" i="63"/>
  <c r="B5259" i="63"/>
  <c r="C5259" i="63"/>
  <c r="D5259" i="63"/>
  <c r="E5259" i="63"/>
  <c r="B5260" i="63"/>
  <c r="C5260" i="63"/>
  <c r="D5260" i="63"/>
  <c r="E5260" i="63"/>
  <c r="B5261" i="63"/>
  <c r="C5261" i="63"/>
  <c r="D5261" i="63"/>
  <c r="E5261" i="63"/>
  <c r="B5262" i="63"/>
  <c r="C5262" i="63"/>
  <c r="D5262" i="63"/>
  <c r="E5262" i="63"/>
  <c r="B5263" i="63"/>
  <c r="C5263" i="63"/>
  <c r="D5263" i="63"/>
  <c r="E5263" i="63"/>
  <c r="B5264" i="63"/>
  <c r="C5264" i="63"/>
  <c r="D5264" i="63"/>
  <c r="E5264" i="63"/>
  <c r="B5265" i="63"/>
  <c r="C5265" i="63"/>
  <c r="D5265" i="63"/>
  <c r="E5265" i="63"/>
  <c r="B5266" i="63"/>
  <c r="C5266" i="63"/>
  <c r="D5266" i="63"/>
  <c r="E5266" i="63"/>
  <c r="B5267" i="63"/>
  <c r="C5267" i="63"/>
  <c r="D5267" i="63"/>
  <c r="E5267" i="63"/>
  <c r="B5268" i="63"/>
  <c r="C5268" i="63"/>
  <c r="D5268" i="63"/>
  <c r="E5268" i="63"/>
  <c r="B5269" i="63"/>
  <c r="C5269" i="63"/>
  <c r="D5269" i="63"/>
  <c r="E5269" i="63"/>
  <c r="B5270" i="63"/>
  <c r="C5270" i="63"/>
  <c r="D5270" i="63"/>
  <c r="E5270" i="63"/>
  <c r="B5271" i="63"/>
  <c r="C5271" i="63"/>
  <c r="D5271" i="63"/>
  <c r="E5271" i="63"/>
  <c r="B5272" i="63"/>
  <c r="C5272" i="63"/>
  <c r="D5272" i="63"/>
  <c r="E5272" i="63"/>
  <c r="B5273" i="63"/>
  <c r="C5273" i="63"/>
  <c r="D5273" i="63"/>
  <c r="E5273" i="63"/>
  <c r="B5274" i="63"/>
  <c r="C5274" i="63"/>
  <c r="D5274" i="63"/>
  <c r="E5274" i="63"/>
  <c r="B5275" i="63"/>
  <c r="C5275" i="63"/>
  <c r="D5275" i="63"/>
  <c r="E5275" i="63"/>
  <c r="B5276" i="63"/>
  <c r="C5276" i="63"/>
  <c r="D5276" i="63"/>
  <c r="E5276" i="63"/>
  <c r="B5277" i="63"/>
  <c r="C5277" i="63"/>
  <c r="D5277" i="63"/>
  <c r="E5277" i="63"/>
  <c r="B5278" i="63"/>
  <c r="C5278" i="63"/>
  <c r="D5278" i="63"/>
  <c r="E5278" i="63"/>
  <c r="B5279" i="63"/>
  <c r="C5279" i="63"/>
  <c r="D5279" i="63"/>
  <c r="E5279" i="63"/>
  <c r="B5280" i="63"/>
  <c r="C5280" i="63"/>
  <c r="D5280" i="63"/>
  <c r="E5280" i="63"/>
  <c r="B5281" i="63"/>
  <c r="C5281" i="63"/>
  <c r="D5281" i="63"/>
  <c r="E5281" i="63"/>
  <c r="B5282" i="63"/>
  <c r="C5282" i="63"/>
  <c r="D5282" i="63"/>
  <c r="E5282" i="63"/>
  <c r="B5283" i="63"/>
  <c r="C5283" i="63"/>
  <c r="D5283" i="63"/>
  <c r="E5283" i="63"/>
  <c r="B5284" i="63"/>
  <c r="C5284" i="63"/>
  <c r="D5284" i="63"/>
  <c r="E5284" i="63"/>
  <c r="B5285" i="63"/>
  <c r="C5285" i="63"/>
  <c r="D5285" i="63"/>
  <c r="E5285" i="63"/>
  <c r="B5286" i="63"/>
  <c r="C5286" i="63"/>
  <c r="D5286" i="63"/>
  <c r="E5286" i="63"/>
  <c r="B5287" i="63"/>
  <c r="C5287" i="63"/>
  <c r="D5287" i="63"/>
  <c r="E5287" i="63"/>
  <c r="B5288" i="63"/>
  <c r="C5288" i="63"/>
  <c r="D5288" i="63"/>
  <c r="E5288" i="63"/>
  <c r="B5289" i="63"/>
  <c r="C5289" i="63"/>
  <c r="D5289" i="63"/>
  <c r="E5289" i="63"/>
  <c r="B5290" i="63"/>
  <c r="C5290" i="63"/>
  <c r="D5290" i="63"/>
  <c r="E5290" i="63"/>
  <c r="B5291" i="63"/>
  <c r="C5291" i="63"/>
  <c r="D5291" i="63"/>
  <c r="E5291" i="63"/>
  <c r="B5292" i="63"/>
  <c r="C5292" i="63"/>
  <c r="D5292" i="63"/>
  <c r="E5292" i="63"/>
  <c r="B5293" i="63"/>
  <c r="C5293" i="63"/>
  <c r="D5293" i="63"/>
  <c r="E5293" i="63"/>
  <c r="B5294" i="63"/>
  <c r="C5294" i="63"/>
  <c r="D5294" i="63"/>
  <c r="E5294" i="63"/>
  <c r="B5295" i="63"/>
  <c r="C5295" i="63"/>
  <c r="D5295" i="63"/>
  <c r="E5295" i="63"/>
  <c r="B5296" i="63"/>
  <c r="C5296" i="63"/>
  <c r="D5296" i="63"/>
  <c r="E5296" i="63"/>
  <c r="B5297" i="63"/>
  <c r="C5297" i="63"/>
  <c r="D5297" i="63"/>
  <c r="E5297" i="63"/>
  <c r="B5298" i="63"/>
  <c r="C5298" i="63"/>
  <c r="D5298" i="63"/>
  <c r="E5298" i="63"/>
  <c r="B5299" i="63"/>
  <c r="C5299" i="63"/>
  <c r="D5299" i="63"/>
  <c r="E5299" i="63"/>
  <c r="B5300" i="63"/>
  <c r="C5300" i="63"/>
  <c r="D5300" i="63"/>
  <c r="E5300" i="63"/>
  <c r="B5301" i="63"/>
  <c r="C5301" i="63"/>
  <c r="D5301" i="63"/>
  <c r="E5301" i="63"/>
  <c r="B5302" i="63"/>
  <c r="C5302" i="63"/>
  <c r="D5302" i="63"/>
  <c r="E5302" i="63"/>
  <c r="B5303" i="63"/>
  <c r="C5303" i="63"/>
  <c r="D5303" i="63"/>
  <c r="E5303" i="63"/>
  <c r="B5304" i="63"/>
  <c r="C5304" i="63"/>
  <c r="D5304" i="63"/>
  <c r="E5304" i="63"/>
  <c r="B5305" i="63"/>
  <c r="C5305" i="63"/>
  <c r="D5305" i="63"/>
  <c r="E5305" i="63"/>
  <c r="B5306" i="63"/>
  <c r="C5306" i="63"/>
  <c r="D5306" i="63"/>
  <c r="E5306" i="63"/>
  <c r="B5307" i="63"/>
  <c r="C5307" i="63"/>
  <c r="D5307" i="63"/>
  <c r="E5307" i="63"/>
  <c r="B5308" i="63"/>
  <c r="C5308" i="63"/>
  <c r="D5308" i="63"/>
  <c r="E5308" i="63"/>
  <c r="B5309" i="63"/>
  <c r="C5309" i="63"/>
  <c r="D5309" i="63"/>
  <c r="E5309" i="63"/>
  <c r="B5310" i="63"/>
  <c r="C5310" i="63"/>
  <c r="D5310" i="63"/>
  <c r="E5310" i="63"/>
  <c r="B5311" i="63"/>
  <c r="C5311" i="63"/>
  <c r="D5311" i="63"/>
  <c r="E5311" i="63"/>
  <c r="B5312" i="63"/>
  <c r="C5312" i="63"/>
  <c r="D5312" i="63"/>
  <c r="E5312" i="63"/>
  <c r="B5313" i="63"/>
  <c r="C5313" i="63"/>
  <c r="D5313" i="63"/>
  <c r="E5313" i="63"/>
  <c r="B5314" i="63"/>
  <c r="C5314" i="63"/>
  <c r="D5314" i="63"/>
  <c r="E5314" i="63"/>
  <c r="B5315" i="63"/>
  <c r="C5315" i="63"/>
  <c r="D5315" i="63"/>
  <c r="E5315" i="63"/>
  <c r="B5316" i="63"/>
  <c r="C5316" i="63"/>
  <c r="D5316" i="63"/>
  <c r="E5316" i="63"/>
  <c r="B5317" i="63"/>
  <c r="C5317" i="63"/>
  <c r="D5317" i="63"/>
  <c r="E5317" i="63"/>
  <c r="B5318" i="63"/>
  <c r="C5318" i="63"/>
  <c r="D5318" i="63"/>
  <c r="E5318" i="63"/>
  <c r="B5319" i="63"/>
  <c r="C5319" i="63"/>
  <c r="D5319" i="63"/>
  <c r="E5319" i="63"/>
  <c r="B5320" i="63"/>
  <c r="C5320" i="63"/>
  <c r="D5320" i="63"/>
  <c r="E5320" i="63"/>
  <c r="B5321" i="63"/>
  <c r="C5321" i="63"/>
  <c r="D5321" i="63"/>
  <c r="E5321" i="63"/>
  <c r="B5322" i="63"/>
  <c r="C5322" i="63"/>
  <c r="D5322" i="63"/>
  <c r="E5322" i="63"/>
  <c r="B5323" i="63"/>
  <c r="C5323" i="63"/>
  <c r="D5323" i="63"/>
  <c r="E5323" i="63"/>
  <c r="B5324" i="63"/>
  <c r="C5324" i="63"/>
  <c r="D5324" i="63"/>
  <c r="E5324" i="63"/>
  <c r="B5325" i="63"/>
  <c r="C5325" i="63"/>
  <c r="D5325" i="63"/>
  <c r="E5325" i="63"/>
  <c r="B5326" i="63"/>
  <c r="C5326" i="63"/>
  <c r="D5326" i="63"/>
  <c r="E5326" i="63"/>
  <c r="B5327" i="63"/>
  <c r="C5327" i="63"/>
  <c r="D5327" i="63"/>
  <c r="E5327" i="63"/>
  <c r="B5328" i="63"/>
  <c r="C5328" i="63"/>
  <c r="D5328" i="63"/>
  <c r="E5328" i="63"/>
  <c r="B5329" i="63"/>
  <c r="C5329" i="63"/>
  <c r="D5329" i="63"/>
  <c r="E5329" i="63"/>
  <c r="B5330" i="63"/>
  <c r="C5330" i="63"/>
  <c r="D5330" i="63"/>
  <c r="E5330" i="63"/>
  <c r="B5331" i="63"/>
  <c r="C5331" i="63"/>
  <c r="D5331" i="63"/>
  <c r="E5331" i="63"/>
  <c r="B5332" i="63"/>
  <c r="C5332" i="63"/>
  <c r="D5332" i="63"/>
  <c r="E5332" i="63"/>
  <c r="B5333" i="63"/>
  <c r="C5333" i="63"/>
  <c r="D5333" i="63"/>
  <c r="E5333" i="63"/>
  <c r="B5334" i="63"/>
  <c r="C5334" i="63"/>
  <c r="D5334" i="63"/>
  <c r="E5334" i="63"/>
  <c r="B5335" i="63"/>
  <c r="C5335" i="63"/>
  <c r="D5335" i="63"/>
  <c r="E5335" i="63"/>
  <c r="B5336" i="63"/>
  <c r="C5336" i="63"/>
  <c r="D5336" i="63"/>
  <c r="E5336" i="63"/>
  <c r="B5337" i="63"/>
  <c r="C5337" i="63"/>
  <c r="D5337" i="63"/>
  <c r="E5337" i="63"/>
  <c r="B5338" i="63"/>
  <c r="C5338" i="63"/>
  <c r="D5338" i="63"/>
  <c r="E5338" i="63"/>
  <c r="B5339" i="63"/>
  <c r="C5339" i="63"/>
  <c r="D5339" i="63"/>
  <c r="E5339" i="63"/>
  <c r="B5340" i="63"/>
  <c r="C5340" i="63"/>
  <c r="D5340" i="63"/>
  <c r="E5340" i="63"/>
  <c r="B5341" i="63"/>
  <c r="C5341" i="63"/>
  <c r="D5341" i="63"/>
  <c r="E5341" i="63"/>
  <c r="B5342" i="63"/>
  <c r="C5342" i="63"/>
  <c r="D5342" i="63"/>
  <c r="E5342" i="63"/>
  <c r="B5343" i="63"/>
  <c r="C5343" i="63"/>
  <c r="D5343" i="63"/>
  <c r="E5343" i="63"/>
  <c r="B5344" i="63"/>
  <c r="C5344" i="63"/>
  <c r="D5344" i="63"/>
  <c r="E5344" i="63"/>
  <c r="B5345" i="63"/>
  <c r="C5345" i="63"/>
  <c r="D5345" i="63"/>
  <c r="E5345" i="63"/>
  <c r="B5346" i="63"/>
  <c r="C5346" i="63"/>
  <c r="D5346" i="63"/>
  <c r="E5346" i="63"/>
  <c r="B5347" i="63"/>
  <c r="C5347" i="63"/>
  <c r="D5347" i="63"/>
  <c r="E5347" i="63"/>
  <c r="B5348" i="63"/>
  <c r="C5348" i="63"/>
  <c r="D5348" i="63"/>
  <c r="E5348" i="63"/>
  <c r="B5349" i="63"/>
  <c r="C5349" i="63"/>
  <c r="D5349" i="63"/>
  <c r="E5349" i="63"/>
  <c r="B5350" i="63"/>
  <c r="C5350" i="63"/>
  <c r="D5350" i="63"/>
  <c r="E5350" i="63"/>
  <c r="B5351" i="63"/>
  <c r="C5351" i="63"/>
  <c r="D5351" i="63"/>
  <c r="E5351" i="63"/>
  <c r="B5352" i="63"/>
  <c r="C5352" i="63"/>
  <c r="D5352" i="63"/>
  <c r="E5352" i="63"/>
  <c r="B5353" i="63"/>
  <c r="C5353" i="63"/>
  <c r="D5353" i="63"/>
  <c r="E5353" i="63"/>
  <c r="B5354" i="63"/>
  <c r="C5354" i="63"/>
  <c r="D5354" i="63"/>
  <c r="E5354" i="63"/>
  <c r="B5355" i="63"/>
  <c r="C5355" i="63"/>
  <c r="D5355" i="63"/>
  <c r="E5355" i="63"/>
  <c r="B5356" i="63"/>
  <c r="C5356" i="63"/>
  <c r="D5356" i="63"/>
  <c r="E5356" i="63"/>
  <c r="B5357" i="63"/>
  <c r="C5357" i="63"/>
  <c r="D5357" i="63"/>
  <c r="E5357" i="63"/>
  <c r="B5358" i="63"/>
  <c r="C5358" i="63"/>
  <c r="D5358" i="63"/>
  <c r="E5358" i="63"/>
  <c r="B5359" i="63"/>
  <c r="C5359" i="63"/>
  <c r="D5359" i="63"/>
  <c r="E5359" i="63"/>
  <c r="B5360" i="63"/>
  <c r="C5360" i="63"/>
  <c r="D5360" i="63"/>
  <c r="E5360" i="63"/>
  <c r="B5361" i="63"/>
  <c r="C5361" i="63"/>
  <c r="D5361" i="63"/>
  <c r="E5361" i="63"/>
  <c r="B5362" i="63"/>
  <c r="C5362" i="63"/>
  <c r="D5362" i="63"/>
  <c r="E5362" i="63"/>
  <c r="B5363" i="63"/>
  <c r="C5363" i="63"/>
  <c r="D5363" i="63"/>
  <c r="E5363" i="63"/>
  <c r="B5364" i="63"/>
  <c r="C5364" i="63"/>
  <c r="D5364" i="63"/>
  <c r="E5364" i="63"/>
  <c r="B5365" i="63"/>
  <c r="C5365" i="63"/>
  <c r="D5365" i="63"/>
  <c r="E5365" i="63"/>
  <c r="B5366" i="63"/>
  <c r="C5366" i="63"/>
  <c r="D5366" i="63"/>
  <c r="E5366" i="63"/>
  <c r="B5367" i="63"/>
  <c r="C5367" i="63"/>
  <c r="D5367" i="63"/>
  <c r="E5367" i="63"/>
  <c r="B5368" i="63"/>
  <c r="C5368" i="63"/>
  <c r="D5368" i="63"/>
  <c r="E5368" i="63"/>
  <c r="B5369" i="63"/>
  <c r="C5369" i="63"/>
  <c r="D5369" i="63"/>
  <c r="E5369" i="63"/>
  <c r="B5370" i="63"/>
  <c r="C5370" i="63"/>
  <c r="D5370" i="63"/>
  <c r="E5370" i="63"/>
  <c r="B5371" i="63"/>
  <c r="C5371" i="63"/>
  <c r="D5371" i="63"/>
  <c r="E5371" i="63"/>
  <c r="B5372" i="63"/>
  <c r="C5372" i="63"/>
  <c r="D5372" i="63"/>
  <c r="E5372" i="63"/>
  <c r="B5373" i="63"/>
  <c r="C5373" i="63"/>
  <c r="D5373" i="63"/>
  <c r="E5373" i="63"/>
  <c r="B5374" i="63"/>
  <c r="C5374" i="63"/>
  <c r="D5374" i="63"/>
  <c r="E5374" i="63"/>
  <c r="B5375" i="63"/>
  <c r="C5375" i="63"/>
  <c r="D5375" i="63"/>
  <c r="E5375" i="63"/>
  <c r="B5376" i="63"/>
  <c r="C5376" i="63"/>
  <c r="D5376" i="63"/>
  <c r="E5376" i="63"/>
  <c r="B5377" i="63"/>
  <c r="C5377" i="63"/>
  <c r="D5377" i="63"/>
  <c r="E5377" i="63"/>
  <c r="B5378" i="63"/>
  <c r="C5378" i="63"/>
  <c r="D5378" i="63"/>
  <c r="E5378" i="63"/>
  <c r="B5379" i="63"/>
  <c r="C5379" i="63"/>
  <c r="D5379" i="63"/>
  <c r="E5379" i="63"/>
  <c r="B5380" i="63"/>
  <c r="C5380" i="63"/>
  <c r="D5380" i="63"/>
  <c r="E5380" i="63"/>
  <c r="B5381" i="63"/>
  <c r="C5381" i="63"/>
  <c r="D5381" i="63"/>
  <c r="E5381" i="63"/>
  <c r="B5382" i="63"/>
  <c r="C5382" i="63"/>
  <c r="D5382" i="63"/>
  <c r="E5382" i="63"/>
  <c r="B5383" i="63"/>
  <c r="C5383" i="63"/>
  <c r="D5383" i="63"/>
  <c r="E5383" i="63"/>
  <c r="B5384" i="63"/>
  <c r="C5384" i="63"/>
  <c r="D5384" i="63"/>
  <c r="E5384" i="63"/>
  <c r="B5385" i="63"/>
  <c r="C5385" i="63"/>
  <c r="D5385" i="63"/>
  <c r="E5385" i="63"/>
  <c r="B5386" i="63"/>
  <c r="C5386" i="63"/>
  <c r="D5386" i="63"/>
  <c r="E5386" i="63"/>
  <c r="B5387" i="63"/>
  <c r="C5387" i="63"/>
  <c r="D5387" i="63"/>
  <c r="E5387" i="63"/>
  <c r="B5388" i="63"/>
  <c r="C5388" i="63"/>
  <c r="D5388" i="63"/>
  <c r="E5388" i="63"/>
  <c r="B5389" i="63"/>
  <c r="C5389" i="63"/>
  <c r="D5389" i="63"/>
  <c r="E5389" i="63"/>
  <c r="B5390" i="63"/>
  <c r="C5390" i="63"/>
  <c r="D5390" i="63"/>
  <c r="E5390" i="63"/>
  <c r="B5391" i="63"/>
  <c r="C5391" i="63"/>
  <c r="D5391" i="63"/>
  <c r="E5391" i="63"/>
  <c r="B5392" i="63"/>
  <c r="C5392" i="63"/>
  <c r="D5392" i="63"/>
  <c r="E5392" i="63"/>
  <c r="B5393" i="63"/>
  <c r="C5393" i="63"/>
  <c r="D5393" i="63"/>
  <c r="E5393" i="63"/>
  <c r="B5394" i="63"/>
  <c r="C5394" i="63"/>
  <c r="D5394" i="63"/>
  <c r="E5394" i="63"/>
  <c r="B5395" i="63"/>
  <c r="C5395" i="63"/>
  <c r="D5395" i="63"/>
  <c r="E5395" i="63"/>
  <c r="B5396" i="63"/>
  <c r="C5396" i="63"/>
  <c r="D5396" i="63"/>
  <c r="E5396" i="63"/>
  <c r="B5397" i="63"/>
  <c r="C5397" i="63"/>
  <c r="D5397" i="63"/>
  <c r="E5397" i="63"/>
  <c r="B5398" i="63"/>
  <c r="C5398" i="63"/>
  <c r="D5398" i="63"/>
  <c r="E5398" i="63"/>
  <c r="B5399" i="63"/>
  <c r="C5399" i="63"/>
  <c r="D5399" i="63"/>
  <c r="E5399" i="63"/>
  <c r="B5400" i="63"/>
  <c r="C5400" i="63"/>
  <c r="D5400" i="63"/>
  <c r="E5400" i="63"/>
  <c r="B5401" i="63"/>
  <c r="C5401" i="63"/>
  <c r="D5401" i="63"/>
  <c r="E5401" i="63"/>
  <c r="B5402" i="63"/>
  <c r="C5402" i="63"/>
  <c r="D5402" i="63"/>
  <c r="E5402" i="63"/>
  <c r="B5403" i="63"/>
  <c r="C5403" i="63"/>
  <c r="D5403" i="63"/>
  <c r="E5403" i="63"/>
  <c r="B5404" i="63"/>
  <c r="C5404" i="63"/>
  <c r="D5404" i="63"/>
  <c r="E5404" i="63"/>
  <c r="B5405" i="63"/>
  <c r="C5405" i="63"/>
  <c r="D5405" i="63"/>
  <c r="E5405" i="63"/>
  <c r="B5406" i="63"/>
  <c r="C5406" i="63"/>
  <c r="D5406" i="63"/>
  <c r="E5406" i="63"/>
  <c r="B5407" i="63"/>
  <c r="C5407" i="63"/>
  <c r="D5407" i="63"/>
  <c r="E5407" i="63"/>
  <c r="B5408" i="63"/>
  <c r="C5408" i="63"/>
  <c r="D5408" i="63"/>
  <c r="E5408" i="63"/>
  <c r="B5409" i="63"/>
  <c r="C5409" i="63"/>
  <c r="D5409" i="63"/>
  <c r="E5409" i="63"/>
  <c r="B5410" i="63"/>
  <c r="C5410" i="63"/>
  <c r="D5410" i="63"/>
  <c r="E5410" i="63"/>
  <c r="B5411" i="63"/>
  <c r="C5411" i="63"/>
  <c r="D5411" i="63"/>
  <c r="E5411" i="63"/>
  <c r="B5412" i="63"/>
  <c r="C5412" i="63"/>
  <c r="D5412" i="63"/>
  <c r="E5412" i="63"/>
  <c r="B5413" i="63"/>
  <c r="C5413" i="63"/>
  <c r="D5413" i="63"/>
  <c r="E5413" i="63"/>
  <c r="B5414" i="63"/>
  <c r="C5414" i="63"/>
  <c r="D5414" i="63"/>
  <c r="E5414" i="63"/>
  <c r="B5415" i="63"/>
  <c r="C5415" i="63"/>
  <c r="D5415" i="63"/>
  <c r="E5415" i="63"/>
  <c r="B5416" i="63"/>
  <c r="C5416" i="63"/>
  <c r="D5416" i="63"/>
  <c r="E5416" i="63"/>
  <c r="B5417" i="63"/>
  <c r="C5417" i="63"/>
  <c r="D5417" i="63"/>
  <c r="E5417" i="63"/>
  <c r="B5418" i="63"/>
  <c r="C5418" i="63"/>
  <c r="D5418" i="63"/>
  <c r="E5418" i="63"/>
  <c r="B5419" i="63"/>
  <c r="C5419" i="63"/>
  <c r="D5419" i="63"/>
  <c r="E5419" i="63"/>
  <c r="B5420" i="63"/>
  <c r="C5420" i="63"/>
  <c r="D5420" i="63"/>
  <c r="E5420" i="63"/>
  <c r="B5421" i="63"/>
  <c r="C5421" i="63"/>
  <c r="D5421" i="63"/>
  <c r="E5421" i="63"/>
  <c r="B5422" i="63"/>
  <c r="C5422" i="63"/>
  <c r="D5422" i="63"/>
  <c r="E5422" i="63"/>
  <c r="B5423" i="63"/>
  <c r="C5423" i="63"/>
  <c r="D5423" i="63"/>
  <c r="E5423" i="63"/>
  <c r="B5424" i="63"/>
  <c r="C5424" i="63"/>
  <c r="D5424" i="63"/>
  <c r="E5424" i="63"/>
  <c r="B5425" i="63"/>
  <c r="C5425" i="63"/>
  <c r="D5425" i="63"/>
  <c r="E5425" i="63"/>
  <c r="B5426" i="63"/>
  <c r="C5426" i="63"/>
  <c r="D5426" i="63"/>
  <c r="E5426" i="63"/>
  <c r="B5427" i="63"/>
  <c r="C5427" i="63"/>
  <c r="D5427" i="63"/>
  <c r="E5427" i="63"/>
  <c r="B5428" i="63"/>
  <c r="C5428" i="63"/>
  <c r="D5428" i="63"/>
  <c r="E5428" i="63"/>
  <c r="B5429" i="63"/>
  <c r="C5429" i="63"/>
  <c r="D5429" i="63"/>
  <c r="E5429" i="63"/>
  <c r="B5430" i="63"/>
  <c r="C5430" i="63"/>
  <c r="D5430" i="63"/>
  <c r="E5430" i="63"/>
  <c r="B5431" i="63"/>
  <c r="C5431" i="63"/>
  <c r="D5431" i="63"/>
  <c r="E5431" i="63"/>
  <c r="B5432" i="63"/>
  <c r="C5432" i="63"/>
  <c r="D5432" i="63"/>
  <c r="E5432" i="63"/>
  <c r="B5433" i="63"/>
  <c r="C5433" i="63"/>
  <c r="D5433" i="63"/>
  <c r="E5433" i="63"/>
  <c r="B5434" i="63"/>
  <c r="C5434" i="63"/>
  <c r="D5434" i="63"/>
  <c r="E5434" i="63"/>
  <c r="B5435" i="63"/>
  <c r="C5435" i="63"/>
  <c r="D5435" i="63"/>
  <c r="E5435" i="63"/>
  <c r="B5436" i="63"/>
  <c r="C5436" i="63"/>
  <c r="D5436" i="63"/>
  <c r="E5436" i="63"/>
  <c r="B5437" i="63"/>
  <c r="C5437" i="63"/>
  <c r="D5437" i="63"/>
  <c r="E5437" i="63"/>
  <c r="B5438" i="63"/>
  <c r="C5438" i="63"/>
  <c r="D5438" i="63"/>
  <c r="E5438" i="63"/>
  <c r="B5439" i="63"/>
  <c r="C5439" i="63"/>
  <c r="D5439" i="63"/>
  <c r="E5439" i="63"/>
  <c r="B5440" i="63"/>
  <c r="C5440" i="63"/>
  <c r="D5440" i="63"/>
  <c r="E5440" i="63"/>
  <c r="B5441" i="63"/>
  <c r="C5441" i="63"/>
  <c r="D5441" i="63"/>
  <c r="E5441" i="63"/>
  <c r="B5442" i="63"/>
  <c r="C5442" i="63"/>
  <c r="D5442" i="63"/>
  <c r="E5442" i="63"/>
  <c r="B5443" i="63"/>
  <c r="C5443" i="63"/>
  <c r="D5443" i="63"/>
  <c r="E5443" i="63"/>
  <c r="B5444" i="63"/>
  <c r="C5444" i="63"/>
  <c r="D5444" i="63"/>
  <c r="E5444" i="63"/>
  <c r="B5445" i="63"/>
  <c r="C5445" i="63"/>
  <c r="D5445" i="63"/>
  <c r="E5445" i="63"/>
  <c r="B5446" i="63"/>
  <c r="C5446" i="63"/>
  <c r="D5446" i="63"/>
  <c r="E5446" i="63"/>
  <c r="B5447" i="63"/>
  <c r="C5447" i="63"/>
  <c r="D5447" i="63"/>
  <c r="E5447" i="63"/>
  <c r="B5448" i="63"/>
  <c r="C5448" i="63"/>
  <c r="D5448" i="63"/>
  <c r="E5448" i="63"/>
  <c r="B5449" i="63"/>
  <c r="C5449" i="63"/>
  <c r="D5449" i="63"/>
  <c r="E5449" i="63"/>
  <c r="B5450" i="63"/>
  <c r="C5450" i="63"/>
  <c r="D5450" i="63"/>
  <c r="E5450" i="63"/>
  <c r="B5451" i="63"/>
  <c r="C5451" i="63"/>
  <c r="D5451" i="63"/>
  <c r="E5451" i="63"/>
  <c r="B5452" i="63"/>
  <c r="C5452" i="63"/>
  <c r="D5452" i="63"/>
  <c r="E5452" i="63"/>
  <c r="B5453" i="63"/>
  <c r="C5453" i="63"/>
  <c r="D5453" i="63"/>
  <c r="E5453" i="63"/>
  <c r="B5454" i="63"/>
  <c r="C5454" i="63"/>
  <c r="D5454" i="63"/>
  <c r="E5454" i="63"/>
  <c r="B5455" i="63"/>
  <c r="C5455" i="63"/>
  <c r="D5455" i="63"/>
  <c r="E5455" i="63"/>
  <c r="B5456" i="63"/>
  <c r="C5456" i="63"/>
  <c r="D5456" i="63"/>
  <c r="E5456" i="63"/>
  <c r="B5457" i="63"/>
  <c r="C5457" i="63"/>
  <c r="D5457" i="63"/>
  <c r="E5457" i="63"/>
  <c r="B5458" i="63"/>
  <c r="C5458" i="63"/>
  <c r="D5458" i="63"/>
  <c r="E5458" i="63"/>
  <c r="B5459" i="63"/>
  <c r="C5459" i="63"/>
  <c r="D5459" i="63"/>
  <c r="E5459" i="63"/>
  <c r="B5460" i="63"/>
  <c r="C5460" i="63"/>
  <c r="D5460" i="63"/>
  <c r="E5460" i="63"/>
  <c r="B5461" i="63"/>
  <c r="C5461" i="63"/>
  <c r="D5461" i="63"/>
  <c r="E5461" i="63"/>
  <c r="B5462" i="63"/>
  <c r="C5462" i="63"/>
  <c r="D5462" i="63"/>
  <c r="E5462" i="63"/>
  <c r="B5463" i="63"/>
  <c r="C5463" i="63"/>
  <c r="D5463" i="63"/>
  <c r="E5463" i="63"/>
  <c r="B5464" i="63"/>
  <c r="C5464" i="63"/>
  <c r="D5464" i="63"/>
  <c r="E5464" i="63"/>
  <c r="B5465" i="63"/>
  <c r="C5465" i="63"/>
  <c r="D5465" i="63"/>
  <c r="E5465" i="63"/>
  <c r="B5466" i="63"/>
  <c r="C5466" i="63"/>
  <c r="D5466" i="63"/>
  <c r="E5466" i="63"/>
  <c r="B5467" i="63"/>
  <c r="C5467" i="63"/>
  <c r="D5467" i="63"/>
  <c r="E5467" i="63"/>
  <c r="B5468" i="63"/>
  <c r="C5468" i="63"/>
  <c r="D5468" i="63"/>
  <c r="E5468" i="63"/>
  <c r="B5469" i="63"/>
  <c r="C5469" i="63"/>
  <c r="D5469" i="63"/>
  <c r="E5469" i="63"/>
  <c r="B5470" i="63"/>
  <c r="C5470" i="63"/>
  <c r="D5470" i="63"/>
  <c r="E5470" i="63"/>
  <c r="B5471" i="63"/>
  <c r="C5471" i="63"/>
  <c r="D5471" i="63"/>
  <c r="E5471" i="63"/>
  <c r="B5472" i="63"/>
  <c r="C5472" i="63"/>
  <c r="D5472" i="63"/>
  <c r="E5472" i="63"/>
  <c r="B5473" i="63"/>
  <c r="C5473" i="63"/>
  <c r="D5473" i="63"/>
  <c r="E5473" i="63"/>
  <c r="B5474" i="63"/>
  <c r="C5474" i="63"/>
  <c r="D5474" i="63"/>
  <c r="E5474" i="63"/>
  <c r="B5475" i="63"/>
  <c r="C5475" i="63"/>
  <c r="D5475" i="63"/>
  <c r="E5475" i="63"/>
  <c r="B5476" i="63"/>
  <c r="C5476" i="63"/>
  <c r="D5476" i="63"/>
  <c r="E5476" i="63"/>
  <c r="B5477" i="63"/>
  <c r="C5477" i="63"/>
  <c r="D5477" i="63"/>
  <c r="E5477" i="63"/>
  <c r="B5478" i="63"/>
  <c r="C5478" i="63"/>
  <c r="D5478" i="63"/>
  <c r="E5478" i="63"/>
  <c r="B5479" i="63"/>
  <c r="C5479" i="63"/>
  <c r="D5479" i="63"/>
  <c r="E5479" i="63"/>
  <c r="B5480" i="63"/>
  <c r="C5480" i="63"/>
  <c r="D5480" i="63"/>
  <c r="E5480" i="63"/>
  <c r="B5481" i="63"/>
  <c r="C5481" i="63"/>
  <c r="D5481" i="63"/>
  <c r="E5481" i="63"/>
  <c r="B5482" i="63"/>
  <c r="C5482" i="63"/>
  <c r="D5482" i="63"/>
  <c r="E5482" i="63"/>
  <c r="B5483" i="63"/>
  <c r="C5483" i="63"/>
  <c r="D5483" i="63"/>
  <c r="E5483" i="63"/>
  <c r="B5484" i="63"/>
  <c r="C5484" i="63"/>
  <c r="D5484" i="63"/>
  <c r="E5484" i="63"/>
  <c r="B5485" i="63"/>
  <c r="C5485" i="63"/>
  <c r="D5485" i="63"/>
  <c r="E5485" i="63"/>
  <c r="B5486" i="63"/>
  <c r="C5486" i="63"/>
  <c r="D5486" i="63"/>
  <c r="E5486" i="63"/>
  <c r="B5487" i="63"/>
  <c r="C5487" i="63"/>
  <c r="D5487" i="63"/>
  <c r="E5487" i="63"/>
  <c r="B5488" i="63"/>
  <c r="C5488" i="63"/>
  <c r="D5488" i="63"/>
  <c r="E5488" i="63"/>
  <c r="B5489" i="63"/>
  <c r="C5489" i="63"/>
  <c r="D5489" i="63"/>
  <c r="E5489" i="63"/>
  <c r="B5490" i="63"/>
  <c r="C5490" i="63"/>
  <c r="D5490" i="63"/>
  <c r="E5490" i="63"/>
  <c r="B5491" i="63"/>
  <c r="C5491" i="63"/>
  <c r="D5491" i="63"/>
  <c r="E5491" i="63"/>
  <c r="B5492" i="63"/>
  <c r="C5492" i="63"/>
  <c r="D5492" i="63"/>
  <c r="E5492" i="63"/>
  <c r="B5493" i="63"/>
  <c r="C5493" i="63"/>
  <c r="D5493" i="63"/>
  <c r="E5493" i="63"/>
  <c r="B5494" i="63"/>
  <c r="C5494" i="63"/>
  <c r="D5494" i="63"/>
  <c r="E5494" i="63"/>
  <c r="B5495" i="63"/>
  <c r="C5495" i="63"/>
  <c r="D5495" i="63"/>
  <c r="E5495" i="63"/>
  <c r="B5496" i="63"/>
  <c r="C5496" i="63"/>
  <c r="D5496" i="63"/>
  <c r="E5496" i="63"/>
  <c r="B5497" i="63"/>
  <c r="C5497" i="63"/>
  <c r="D5497" i="63"/>
  <c r="E5497" i="63"/>
  <c r="B5498" i="63"/>
  <c r="C5498" i="63"/>
  <c r="D5498" i="63"/>
  <c r="E5498" i="63"/>
  <c r="B5499" i="63"/>
  <c r="C5499" i="63"/>
  <c r="D5499" i="63"/>
  <c r="E5499" i="63"/>
  <c r="B5500" i="63"/>
  <c r="C5500" i="63"/>
  <c r="D5500" i="63"/>
  <c r="E5500" i="63"/>
  <c r="B5501" i="63"/>
  <c r="C5501" i="63"/>
  <c r="D5501" i="63"/>
  <c r="E5501" i="63"/>
  <c r="B5502" i="63"/>
  <c r="C5502" i="63"/>
  <c r="D5502" i="63"/>
  <c r="E5502" i="63"/>
  <c r="B5503" i="63"/>
  <c r="C5503" i="63"/>
  <c r="D5503" i="63"/>
  <c r="E5503" i="63"/>
  <c r="B5504" i="63"/>
  <c r="C5504" i="63"/>
  <c r="D5504" i="63"/>
  <c r="E5504" i="63"/>
  <c r="B5505" i="63"/>
  <c r="C5505" i="63"/>
  <c r="D5505" i="63"/>
  <c r="E5505" i="63"/>
  <c r="B5506" i="63"/>
  <c r="C5506" i="63"/>
  <c r="D5506" i="63"/>
  <c r="E5506" i="63"/>
  <c r="B5507" i="63"/>
  <c r="C5507" i="63"/>
  <c r="D5507" i="63"/>
  <c r="E5507" i="63"/>
  <c r="B5508" i="63"/>
  <c r="C5508" i="63"/>
  <c r="D5508" i="63"/>
  <c r="E5508" i="63"/>
  <c r="B5509" i="63"/>
  <c r="C5509" i="63"/>
  <c r="D5509" i="63"/>
  <c r="E5509" i="63"/>
  <c r="B5510" i="63"/>
  <c r="C5510" i="63"/>
  <c r="D5510" i="63"/>
  <c r="E5510" i="63"/>
  <c r="B5511" i="63"/>
  <c r="C5511" i="63"/>
  <c r="D5511" i="63"/>
  <c r="E5511" i="63"/>
  <c r="B5512" i="63"/>
  <c r="C5512" i="63"/>
  <c r="D5512" i="63"/>
  <c r="E5512" i="63"/>
  <c r="B5513" i="63"/>
  <c r="C5513" i="63"/>
  <c r="D5513" i="63"/>
  <c r="E5513" i="63"/>
  <c r="B5514" i="63"/>
  <c r="C5514" i="63"/>
  <c r="D5514" i="63"/>
  <c r="E5514" i="63"/>
  <c r="B5515" i="63"/>
  <c r="C5515" i="63"/>
  <c r="D5515" i="63"/>
  <c r="E5515" i="63"/>
  <c r="B5516" i="63"/>
  <c r="C5516" i="63"/>
  <c r="D5516" i="63"/>
  <c r="E5516" i="63"/>
  <c r="B5517" i="63"/>
  <c r="C5517" i="63"/>
  <c r="D5517" i="63"/>
  <c r="E5517" i="63"/>
  <c r="B5518" i="63"/>
  <c r="C5518" i="63"/>
  <c r="D5518" i="63"/>
  <c r="E5518" i="63"/>
  <c r="B5519" i="63"/>
  <c r="C5519" i="63"/>
  <c r="D5519" i="63"/>
  <c r="E5519" i="63"/>
  <c r="B5520" i="63"/>
  <c r="C5520" i="63"/>
  <c r="D5520" i="63"/>
  <c r="E5520" i="63"/>
  <c r="B5521" i="63"/>
  <c r="C5521" i="63"/>
  <c r="D5521" i="63"/>
  <c r="E5521" i="63"/>
  <c r="B5522" i="63"/>
  <c r="C5522" i="63"/>
  <c r="D5522" i="63"/>
  <c r="E5522" i="63"/>
  <c r="B5523" i="63"/>
  <c r="C5523" i="63"/>
  <c r="D5523" i="63"/>
  <c r="E5523" i="63"/>
  <c r="B5524" i="63"/>
  <c r="C5524" i="63"/>
  <c r="D5524" i="63"/>
  <c r="E5524" i="63"/>
  <c r="B5525" i="63"/>
  <c r="C5525" i="63"/>
  <c r="D5525" i="63"/>
  <c r="E5525" i="63"/>
  <c r="B5526" i="63"/>
  <c r="C5526" i="63"/>
  <c r="D5526" i="63"/>
  <c r="E5526" i="63"/>
  <c r="B5527" i="63"/>
  <c r="C5527" i="63"/>
  <c r="D5527" i="63"/>
  <c r="E5527" i="63"/>
  <c r="B5528" i="63"/>
  <c r="C5528" i="63"/>
  <c r="D5528" i="63"/>
  <c r="E5528" i="63"/>
  <c r="B5529" i="63"/>
  <c r="C5529" i="63"/>
  <c r="D5529" i="63"/>
  <c r="E5529" i="63"/>
  <c r="B5530" i="63"/>
  <c r="C5530" i="63"/>
  <c r="D5530" i="63"/>
  <c r="E5530" i="63"/>
  <c r="B5531" i="63"/>
  <c r="C5531" i="63"/>
  <c r="D5531" i="63"/>
  <c r="E5531" i="63"/>
  <c r="B5532" i="63"/>
  <c r="C5532" i="63"/>
  <c r="D5532" i="63"/>
  <c r="E5532" i="63"/>
  <c r="B5533" i="63"/>
  <c r="C5533" i="63"/>
  <c r="D5533" i="63"/>
  <c r="E5533" i="63"/>
  <c r="B5534" i="63"/>
  <c r="C5534" i="63"/>
  <c r="D5534" i="63"/>
  <c r="E5534" i="63"/>
  <c r="B5535" i="63"/>
  <c r="C5535" i="63"/>
  <c r="D5535" i="63"/>
  <c r="E5535" i="63"/>
  <c r="B5536" i="63"/>
  <c r="C5536" i="63"/>
  <c r="D5536" i="63"/>
  <c r="E5536" i="63"/>
  <c r="B5537" i="63"/>
  <c r="C5537" i="63"/>
  <c r="D5537" i="63"/>
  <c r="E5537" i="63"/>
  <c r="B5538" i="63"/>
  <c r="C5538" i="63"/>
  <c r="D5538" i="63"/>
  <c r="E5538" i="63"/>
  <c r="B5539" i="63"/>
  <c r="C5539" i="63"/>
  <c r="D5539" i="63"/>
  <c r="E5539" i="63"/>
  <c r="B5540" i="63"/>
  <c r="C5540" i="63"/>
  <c r="D5540" i="63"/>
  <c r="E5540" i="63"/>
  <c r="B5541" i="63"/>
  <c r="C5541" i="63"/>
  <c r="D5541" i="63"/>
  <c r="E5541" i="63"/>
  <c r="B5542" i="63"/>
  <c r="C5542" i="63"/>
  <c r="D5542" i="63"/>
  <c r="E5542" i="63"/>
  <c r="B5543" i="63"/>
  <c r="C5543" i="63"/>
  <c r="D5543" i="63"/>
  <c r="E5543" i="63"/>
  <c r="B5544" i="63"/>
  <c r="C5544" i="63"/>
  <c r="D5544" i="63"/>
  <c r="E5544" i="63"/>
  <c r="B5545" i="63"/>
  <c r="C5545" i="63"/>
  <c r="D5545" i="63"/>
  <c r="E5545" i="63"/>
  <c r="B5546" i="63"/>
  <c r="C5546" i="63"/>
  <c r="D5546" i="63"/>
  <c r="E5546" i="63"/>
  <c r="B5547" i="63"/>
  <c r="C5547" i="63"/>
  <c r="D5547" i="63"/>
  <c r="E5547" i="63"/>
  <c r="B5548" i="63"/>
  <c r="C5548" i="63"/>
  <c r="D5548" i="63"/>
  <c r="E5548" i="63"/>
  <c r="B5549" i="63"/>
  <c r="C5549" i="63"/>
  <c r="D5549" i="63"/>
  <c r="E5549" i="63"/>
  <c r="B5550" i="63"/>
  <c r="C5550" i="63"/>
  <c r="D5550" i="63"/>
  <c r="E5550" i="63"/>
  <c r="B5551" i="63"/>
  <c r="C5551" i="63"/>
  <c r="D5551" i="63"/>
  <c r="E5551" i="63"/>
  <c r="B5552" i="63"/>
  <c r="C5552" i="63"/>
  <c r="D5552" i="63"/>
  <c r="E5552" i="63"/>
  <c r="B5553" i="63"/>
  <c r="C5553" i="63"/>
  <c r="D5553" i="63"/>
  <c r="E5553" i="63"/>
  <c r="B5554" i="63"/>
  <c r="C5554" i="63"/>
  <c r="D5554" i="63"/>
  <c r="E5554" i="63"/>
  <c r="B5555" i="63"/>
  <c r="C5555" i="63"/>
  <c r="D5555" i="63"/>
  <c r="E5555" i="63"/>
  <c r="B5556" i="63"/>
  <c r="C5556" i="63"/>
  <c r="D5556" i="63"/>
  <c r="E5556" i="63"/>
  <c r="B5557" i="63"/>
  <c r="C5557" i="63"/>
  <c r="D5557" i="63"/>
  <c r="E5557" i="63"/>
  <c r="B5558" i="63"/>
  <c r="C5558" i="63"/>
  <c r="D5558" i="63"/>
  <c r="E5558" i="63"/>
  <c r="B5559" i="63"/>
  <c r="C5559" i="63"/>
  <c r="D5559" i="63"/>
  <c r="E5559" i="63"/>
  <c r="B5560" i="63"/>
  <c r="C5560" i="63"/>
  <c r="D5560" i="63"/>
  <c r="E5560" i="63"/>
  <c r="B5561" i="63"/>
  <c r="C5561" i="63"/>
  <c r="D5561" i="63"/>
  <c r="E5561" i="63"/>
  <c r="B5562" i="63"/>
  <c r="C5562" i="63"/>
  <c r="D5562" i="63"/>
  <c r="E5562" i="63"/>
  <c r="B5563" i="63"/>
  <c r="C5563" i="63"/>
  <c r="D5563" i="63"/>
  <c r="E5563" i="63"/>
  <c r="B5564" i="63"/>
  <c r="C5564" i="63"/>
  <c r="D5564" i="63"/>
  <c r="E5564" i="63"/>
  <c r="B5565" i="63"/>
  <c r="C5565" i="63"/>
  <c r="D5565" i="63"/>
  <c r="E5565" i="63"/>
  <c r="B5566" i="63"/>
  <c r="C5566" i="63"/>
  <c r="D5566" i="63"/>
  <c r="E5566" i="63"/>
  <c r="B5567" i="63"/>
  <c r="C5567" i="63"/>
  <c r="D5567" i="63"/>
  <c r="E5567" i="63"/>
  <c r="B5568" i="63"/>
  <c r="C5568" i="63"/>
  <c r="D5568" i="63"/>
  <c r="E5568" i="63"/>
  <c r="B5569" i="63"/>
  <c r="C5569" i="63"/>
  <c r="D5569" i="63"/>
  <c r="E5569" i="63"/>
  <c r="B5570" i="63"/>
  <c r="C5570" i="63"/>
  <c r="D5570" i="63"/>
  <c r="E5570" i="63"/>
  <c r="B5571" i="63"/>
  <c r="C5571" i="63"/>
  <c r="D5571" i="63"/>
  <c r="E5571" i="63"/>
  <c r="B5572" i="63"/>
  <c r="C5572" i="63"/>
  <c r="D5572" i="63"/>
  <c r="E5572" i="63"/>
  <c r="B5573" i="63"/>
  <c r="C5573" i="63"/>
  <c r="D5573" i="63"/>
  <c r="E5573" i="63"/>
  <c r="B5574" i="63"/>
  <c r="C5574" i="63"/>
  <c r="D5574" i="63"/>
  <c r="E5574" i="63"/>
  <c r="B5575" i="63"/>
  <c r="C5575" i="63"/>
  <c r="D5575" i="63"/>
  <c r="E5575" i="63"/>
  <c r="B5576" i="63"/>
  <c r="C5576" i="63"/>
  <c r="D5576" i="63"/>
  <c r="E5576" i="63"/>
  <c r="B5577" i="63"/>
  <c r="C5577" i="63"/>
  <c r="D5577" i="63"/>
  <c r="E5577" i="63"/>
  <c r="B5578" i="63"/>
  <c r="C5578" i="63"/>
  <c r="D5578" i="63"/>
  <c r="E5578" i="63"/>
  <c r="B5579" i="63"/>
  <c r="C5579" i="63"/>
  <c r="D5579" i="63"/>
  <c r="E5579" i="63"/>
  <c r="B5580" i="63"/>
  <c r="C5580" i="63"/>
  <c r="D5580" i="63"/>
  <c r="E5580" i="63"/>
  <c r="B5581" i="63"/>
  <c r="C5581" i="63"/>
  <c r="D5581" i="63"/>
  <c r="E5581" i="63"/>
  <c r="B5582" i="63"/>
  <c r="C5582" i="63"/>
  <c r="D5582" i="63"/>
  <c r="E5582" i="63"/>
  <c r="B5583" i="63"/>
  <c r="C5583" i="63"/>
  <c r="D5583" i="63"/>
  <c r="E5583" i="63"/>
  <c r="B5584" i="63"/>
  <c r="C5584" i="63"/>
  <c r="D5584" i="63"/>
  <c r="E5584" i="63"/>
  <c r="B5585" i="63"/>
  <c r="C5585" i="63"/>
  <c r="D5585" i="63"/>
  <c r="E5585" i="63"/>
  <c r="B5586" i="63"/>
  <c r="C5586" i="63"/>
  <c r="D5586" i="63"/>
  <c r="E5586" i="63"/>
  <c r="B5587" i="63"/>
  <c r="C5587" i="63"/>
  <c r="D5587" i="63"/>
  <c r="E5587" i="63"/>
  <c r="B5588" i="63"/>
  <c r="C5588" i="63"/>
  <c r="D5588" i="63"/>
  <c r="E5588" i="63"/>
  <c r="B5589" i="63"/>
  <c r="C5589" i="63"/>
  <c r="D5589" i="63"/>
  <c r="E5589" i="63"/>
  <c r="B5590" i="63"/>
  <c r="C5590" i="63"/>
  <c r="D5590" i="63"/>
  <c r="E5590" i="63"/>
  <c r="B5591" i="63"/>
  <c r="C5591" i="63"/>
  <c r="D5591" i="63"/>
  <c r="E5591" i="63"/>
  <c r="B5592" i="63"/>
  <c r="C5592" i="63"/>
  <c r="D5592" i="63"/>
  <c r="E5592" i="63"/>
  <c r="B5593" i="63"/>
  <c r="C5593" i="63"/>
  <c r="D5593" i="63"/>
  <c r="E5593" i="63"/>
  <c r="B5594" i="63"/>
  <c r="C5594" i="63"/>
  <c r="D5594" i="63"/>
  <c r="E5594" i="63"/>
  <c r="B5595" i="63"/>
  <c r="C5595" i="63"/>
  <c r="D5595" i="63"/>
  <c r="E5595" i="63"/>
  <c r="B5596" i="63"/>
  <c r="C5596" i="63"/>
  <c r="D5596" i="63"/>
  <c r="E5596" i="63"/>
  <c r="B5597" i="63"/>
  <c r="C5597" i="63"/>
  <c r="D5597" i="63"/>
  <c r="E5597" i="63"/>
  <c r="B5598" i="63"/>
  <c r="C5598" i="63"/>
  <c r="D5598" i="63"/>
  <c r="E5598" i="63"/>
  <c r="B5599" i="63"/>
  <c r="C5599" i="63"/>
  <c r="D5599" i="63"/>
  <c r="E5599" i="63"/>
  <c r="B5600" i="63"/>
  <c r="C5600" i="63"/>
  <c r="D5600" i="63"/>
  <c r="E5600" i="63"/>
  <c r="B5601" i="63"/>
  <c r="C5601" i="63"/>
  <c r="D5601" i="63"/>
  <c r="E5601" i="63"/>
  <c r="B5602" i="63"/>
  <c r="C5602" i="63"/>
  <c r="D5602" i="63"/>
  <c r="E5602" i="63"/>
  <c r="B5603" i="63"/>
  <c r="C5603" i="63"/>
  <c r="D5603" i="63"/>
  <c r="E5603" i="63"/>
  <c r="B5604" i="63"/>
  <c r="C5604" i="63"/>
  <c r="D5604" i="63"/>
  <c r="E5604" i="63"/>
  <c r="B5605" i="63"/>
  <c r="C5605" i="63"/>
  <c r="D5605" i="63"/>
  <c r="E5605" i="63"/>
  <c r="B5606" i="63"/>
  <c r="C5606" i="63"/>
  <c r="D5606" i="63"/>
  <c r="E5606" i="63"/>
  <c r="B5607" i="63"/>
  <c r="C5607" i="63"/>
  <c r="D5607" i="63"/>
  <c r="E5607" i="63"/>
  <c r="B5608" i="63"/>
  <c r="C5608" i="63"/>
  <c r="D5608" i="63"/>
  <c r="E5608" i="63"/>
  <c r="B5609" i="63"/>
  <c r="C5609" i="63"/>
  <c r="D5609" i="63"/>
  <c r="E5609" i="63"/>
  <c r="B5610" i="63"/>
  <c r="C5610" i="63"/>
  <c r="D5610" i="63"/>
  <c r="E5610" i="63"/>
  <c r="B5611" i="63"/>
  <c r="C5611" i="63"/>
  <c r="D5611" i="63"/>
  <c r="E5611" i="63"/>
  <c r="B5612" i="63"/>
  <c r="C5612" i="63"/>
  <c r="D5612" i="63"/>
  <c r="E5612" i="63"/>
  <c r="B5613" i="63"/>
  <c r="C5613" i="63"/>
  <c r="D5613" i="63"/>
  <c r="E5613" i="63"/>
  <c r="B5614" i="63"/>
  <c r="C5614" i="63"/>
  <c r="D5614" i="63"/>
  <c r="E5614" i="63"/>
  <c r="B5615" i="63"/>
  <c r="C5615" i="63"/>
  <c r="D5615" i="63"/>
  <c r="E5615" i="63"/>
  <c r="B5616" i="63"/>
  <c r="C5616" i="63"/>
  <c r="D5616" i="63"/>
  <c r="E5616" i="63"/>
  <c r="B5617" i="63"/>
  <c r="C5617" i="63"/>
  <c r="D5617" i="63"/>
  <c r="E5617" i="63"/>
  <c r="B5618" i="63"/>
  <c r="C5618" i="63"/>
  <c r="D5618" i="63"/>
  <c r="E5618" i="63"/>
  <c r="B5619" i="63"/>
  <c r="C5619" i="63"/>
  <c r="D5619" i="63"/>
  <c r="E5619" i="63"/>
  <c r="B5620" i="63"/>
  <c r="C5620" i="63"/>
  <c r="D5620" i="63"/>
  <c r="E5620" i="63"/>
  <c r="B5621" i="63"/>
  <c r="C5621" i="63"/>
  <c r="D5621" i="63"/>
  <c r="E5621" i="63"/>
  <c r="B5622" i="63"/>
  <c r="C5622" i="63"/>
  <c r="D5622" i="63"/>
  <c r="E5622" i="63"/>
  <c r="B5623" i="63"/>
  <c r="C5623" i="63"/>
  <c r="D5623" i="63"/>
  <c r="E5623" i="63"/>
  <c r="B5624" i="63"/>
  <c r="C5624" i="63"/>
  <c r="D5624" i="63"/>
  <c r="E5624" i="63"/>
  <c r="B5625" i="63"/>
  <c r="C5625" i="63"/>
  <c r="D5625" i="63"/>
  <c r="E5625" i="63"/>
  <c r="B5626" i="63"/>
  <c r="C5626" i="63"/>
  <c r="D5626" i="63"/>
  <c r="E5626" i="63"/>
  <c r="B5627" i="63"/>
  <c r="C5627" i="63"/>
  <c r="D5627" i="63"/>
  <c r="E5627" i="63"/>
  <c r="B5628" i="63"/>
  <c r="C5628" i="63"/>
  <c r="D5628" i="63"/>
  <c r="E5628" i="63"/>
  <c r="B5629" i="63"/>
  <c r="C5629" i="63"/>
  <c r="D5629" i="63"/>
  <c r="E5629" i="63"/>
  <c r="B5630" i="63"/>
  <c r="C5630" i="63"/>
  <c r="D5630" i="63"/>
  <c r="E5630" i="63"/>
  <c r="B5631" i="63"/>
  <c r="C5631" i="63"/>
  <c r="D5631" i="63"/>
  <c r="E5631" i="63"/>
  <c r="B5632" i="63"/>
  <c r="C5632" i="63"/>
  <c r="D5632" i="63"/>
  <c r="E5632" i="63"/>
  <c r="B5633" i="63"/>
  <c r="C5633" i="63"/>
  <c r="D5633" i="63"/>
  <c r="E5633" i="63"/>
  <c r="B5634" i="63"/>
  <c r="C5634" i="63"/>
  <c r="D5634" i="63"/>
  <c r="E5634" i="63"/>
  <c r="B5635" i="63"/>
  <c r="C5635" i="63"/>
  <c r="D5635" i="63"/>
  <c r="E5635" i="63"/>
  <c r="B5636" i="63"/>
  <c r="C5636" i="63"/>
  <c r="D5636" i="63"/>
  <c r="E5636" i="63"/>
  <c r="B5637" i="63"/>
  <c r="C5637" i="63"/>
  <c r="D5637" i="63"/>
  <c r="E5637" i="63"/>
  <c r="B5638" i="63"/>
  <c r="C5638" i="63"/>
  <c r="D5638" i="63"/>
  <c r="E5638" i="63"/>
  <c r="B5639" i="63"/>
  <c r="C5639" i="63"/>
  <c r="D5639" i="63"/>
  <c r="E5639" i="63"/>
  <c r="B5640" i="63"/>
  <c r="C5640" i="63"/>
  <c r="D5640" i="63"/>
  <c r="E5640" i="63"/>
  <c r="B5641" i="63"/>
  <c r="C5641" i="63"/>
  <c r="D5641" i="63"/>
  <c r="E5641" i="63"/>
  <c r="B5642" i="63"/>
  <c r="C5642" i="63"/>
  <c r="D5642" i="63"/>
  <c r="E5642" i="63"/>
  <c r="B5643" i="63"/>
  <c r="C5643" i="63"/>
  <c r="D5643" i="63"/>
  <c r="E5643" i="63"/>
  <c r="B5644" i="63"/>
  <c r="C5644" i="63"/>
  <c r="D5644" i="63"/>
  <c r="E5644" i="63"/>
  <c r="B5645" i="63"/>
  <c r="C5645" i="63"/>
  <c r="D5645" i="63"/>
  <c r="E5645" i="63"/>
  <c r="B5646" i="63"/>
  <c r="C5646" i="63"/>
  <c r="D5646" i="63"/>
  <c r="E5646" i="63"/>
  <c r="B5647" i="63"/>
  <c r="C5647" i="63"/>
  <c r="D5647" i="63"/>
  <c r="E5647" i="63"/>
  <c r="B5648" i="63"/>
  <c r="C5648" i="63"/>
  <c r="D5648" i="63"/>
  <c r="E5648" i="63"/>
  <c r="B5649" i="63"/>
  <c r="C5649" i="63"/>
  <c r="D5649" i="63"/>
  <c r="E5649" i="63"/>
  <c r="B5650" i="63"/>
  <c r="C5650" i="63"/>
  <c r="D5650" i="63"/>
  <c r="E5650" i="63"/>
  <c r="B5651" i="63"/>
  <c r="C5651" i="63"/>
  <c r="D5651" i="63"/>
  <c r="E5651" i="63"/>
  <c r="B5652" i="63"/>
  <c r="C5652" i="63"/>
  <c r="D5652" i="63"/>
  <c r="E5652" i="63"/>
  <c r="B5653" i="63"/>
  <c r="C5653" i="63"/>
  <c r="D5653" i="63"/>
  <c r="E5653" i="63"/>
  <c r="B5654" i="63"/>
  <c r="C5654" i="63"/>
  <c r="D5654" i="63"/>
  <c r="E5654" i="63"/>
  <c r="B5655" i="63"/>
  <c r="C5655" i="63"/>
  <c r="D5655" i="63"/>
  <c r="E5655" i="63"/>
  <c r="B5656" i="63"/>
  <c r="C5656" i="63"/>
  <c r="D5656" i="63"/>
  <c r="E5656" i="63"/>
  <c r="B5657" i="63"/>
  <c r="C5657" i="63"/>
  <c r="D5657" i="63"/>
  <c r="E5657" i="63"/>
  <c r="B5658" i="63"/>
  <c r="C5658" i="63"/>
  <c r="D5658" i="63"/>
  <c r="E5658" i="63"/>
  <c r="B5659" i="63"/>
  <c r="C5659" i="63"/>
  <c r="D5659" i="63"/>
  <c r="E5659" i="63"/>
  <c r="B5660" i="63"/>
  <c r="C5660" i="63"/>
  <c r="D5660" i="63"/>
  <c r="E5660" i="63"/>
  <c r="B5661" i="63"/>
  <c r="C5661" i="63"/>
  <c r="D5661" i="63"/>
  <c r="E5661" i="63"/>
  <c r="B5662" i="63"/>
  <c r="C5662" i="63"/>
  <c r="D5662" i="63"/>
  <c r="E5662" i="63"/>
  <c r="B5663" i="63"/>
  <c r="C5663" i="63"/>
  <c r="D5663" i="63"/>
  <c r="E5663" i="63"/>
  <c r="B5664" i="63"/>
  <c r="C5664" i="63"/>
  <c r="D5664" i="63"/>
  <c r="E5664" i="63"/>
  <c r="B5665" i="63"/>
  <c r="C5665" i="63"/>
  <c r="D5665" i="63"/>
  <c r="E5665" i="63"/>
  <c r="B5666" i="63"/>
  <c r="C5666" i="63"/>
  <c r="D5666" i="63"/>
  <c r="E5666" i="63"/>
  <c r="B5667" i="63"/>
  <c r="C5667" i="63"/>
  <c r="D5667" i="63"/>
  <c r="E5667" i="63"/>
  <c r="B5668" i="63"/>
  <c r="C5668" i="63"/>
  <c r="D5668" i="63"/>
  <c r="E5668" i="63"/>
  <c r="B5669" i="63"/>
  <c r="C5669" i="63"/>
  <c r="D5669" i="63"/>
  <c r="E5669" i="63"/>
  <c r="B5670" i="63"/>
  <c r="C5670" i="63"/>
  <c r="D5670" i="63"/>
  <c r="E5670" i="63"/>
  <c r="B5671" i="63"/>
  <c r="C5671" i="63"/>
  <c r="D5671" i="63"/>
  <c r="E5671" i="63"/>
  <c r="B5672" i="63"/>
  <c r="C5672" i="63"/>
  <c r="D5672" i="63"/>
  <c r="E5672" i="63"/>
  <c r="B5673" i="63"/>
  <c r="C5673" i="63"/>
  <c r="D5673" i="63"/>
  <c r="E5673" i="63"/>
  <c r="B5674" i="63"/>
  <c r="C5674" i="63"/>
  <c r="D5674" i="63"/>
  <c r="E5674" i="63"/>
  <c r="B5675" i="63"/>
  <c r="C5675" i="63"/>
  <c r="D5675" i="63"/>
  <c r="E5675" i="63"/>
  <c r="B5676" i="63"/>
  <c r="C5676" i="63"/>
  <c r="D5676" i="63"/>
  <c r="E5676" i="63"/>
  <c r="B5677" i="63"/>
  <c r="C5677" i="63"/>
  <c r="D5677" i="63"/>
  <c r="E5677" i="63"/>
  <c r="B5678" i="63"/>
  <c r="C5678" i="63"/>
  <c r="D5678" i="63"/>
  <c r="E5678" i="63"/>
  <c r="B5679" i="63"/>
  <c r="C5679" i="63"/>
  <c r="D5679" i="63"/>
  <c r="E5679" i="63"/>
  <c r="B5680" i="63"/>
  <c r="C5680" i="63"/>
  <c r="D5680" i="63"/>
  <c r="E5680" i="63"/>
  <c r="B5681" i="63"/>
  <c r="C5681" i="63"/>
  <c r="D5681" i="63"/>
  <c r="E5681" i="63"/>
  <c r="B5682" i="63"/>
  <c r="C5682" i="63"/>
  <c r="D5682" i="63"/>
  <c r="E5682" i="63"/>
  <c r="B5683" i="63"/>
  <c r="C5683" i="63"/>
  <c r="D5683" i="63"/>
  <c r="E5683" i="63"/>
  <c r="B5684" i="63"/>
  <c r="C5684" i="63"/>
  <c r="D5684" i="63"/>
  <c r="E5684" i="63"/>
  <c r="B5685" i="63"/>
  <c r="C5685" i="63"/>
  <c r="D5685" i="63"/>
  <c r="E5685" i="63"/>
  <c r="B5686" i="63"/>
  <c r="C5686" i="63"/>
  <c r="D5686" i="63"/>
  <c r="E5686" i="63"/>
  <c r="B5687" i="63"/>
  <c r="C5687" i="63"/>
  <c r="D5687" i="63"/>
  <c r="E5687" i="63"/>
  <c r="B5688" i="63"/>
  <c r="C5688" i="63"/>
  <c r="D5688" i="63"/>
  <c r="E5688" i="63"/>
  <c r="B5689" i="63"/>
  <c r="C5689" i="63"/>
  <c r="D5689" i="63"/>
  <c r="E5689" i="63"/>
  <c r="B5690" i="63"/>
  <c r="C5690" i="63"/>
  <c r="D5690" i="63"/>
  <c r="E5690" i="63"/>
  <c r="B5691" i="63"/>
  <c r="C5691" i="63"/>
  <c r="D5691" i="63"/>
  <c r="E5691" i="63"/>
  <c r="B5692" i="63"/>
  <c r="C5692" i="63"/>
  <c r="D5692" i="63"/>
  <c r="E5692" i="63"/>
  <c r="B5693" i="63"/>
  <c r="C5693" i="63"/>
  <c r="D5693" i="63"/>
  <c r="E5693" i="63"/>
  <c r="B5694" i="63"/>
  <c r="C5694" i="63"/>
  <c r="D5694" i="63"/>
  <c r="E5694" i="63"/>
  <c r="B5695" i="63"/>
  <c r="C5695" i="63"/>
  <c r="D5695" i="63"/>
  <c r="E5695" i="63"/>
  <c r="B5696" i="63"/>
  <c r="C5696" i="63"/>
  <c r="D5696" i="63"/>
  <c r="E5696" i="63"/>
  <c r="B5697" i="63"/>
  <c r="C5697" i="63"/>
  <c r="D5697" i="63"/>
  <c r="E5697" i="63"/>
  <c r="B5698" i="63"/>
  <c r="C5698" i="63"/>
  <c r="D5698" i="63"/>
  <c r="E5698" i="63"/>
  <c r="B5699" i="63"/>
  <c r="C5699" i="63"/>
  <c r="D5699" i="63"/>
  <c r="E5699" i="63"/>
  <c r="B5700" i="63"/>
  <c r="C5700" i="63"/>
  <c r="D5700" i="63"/>
  <c r="E5700" i="63"/>
  <c r="B5701" i="63"/>
  <c r="C5701" i="63"/>
  <c r="D5701" i="63"/>
  <c r="E5701" i="63"/>
  <c r="B5702" i="63"/>
  <c r="C5702" i="63"/>
  <c r="D5702" i="63"/>
  <c r="E5702" i="63"/>
  <c r="B5703" i="63"/>
  <c r="C5703" i="63"/>
  <c r="D5703" i="63"/>
  <c r="E5703" i="63"/>
  <c r="B5704" i="63"/>
  <c r="C5704" i="63"/>
  <c r="D5704" i="63"/>
  <c r="E5704" i="63"/>
  <c r="B5705" i="63"/>
  <c r="C5705" i="63"/>
  <c r="D5705" i="63"/>
  <c r="E5705" i="63"/>
  <c r="B5706" i="63"/>
  <c r="C5706" i="63"/>
  <c r="D5706" i="63"/>
  <c r="E5706" i="63"/>
  <c r="B5707" i="63"/>
  <c r="C5707" i="63"/>
  <c r="D5707" i="63"/>
  <c r="E5707" i="63"/>
  <c r="B5708" i="63"/>
  <c r="C5708" i="63"/>
  <c r="D5708" i="63"/>
  <c r="E5708" i="63"/>
  <c r="B5709" i="63"/>
  <c r="C5709" i="63"/>
  <c r="D5709" i="63"/>
  <c r="E5709" i="63"/>
  <c r="B5710" i="63"/>
  <c r="C5710" i="63"/>
  <c r="D5710" i="63"/>
  <c r="E5710" i="63"/>
  <c r="B5711" i="63"/>
  <c r="C5711" i="63"/>
  <c r="D5711" i="63"/>
  <c r="E5711" i="63"/>
  <c r="B5712" i="63"/>
  <c r="C5712" i="63"/>
  <c r="D5712" i="63"/>
  <c r="E5712" i="63"/>
  <c r="B5713" i="63"/>
  <c r="C5713" i="63"/>
  <c r="D5713" i="63"/>
  <c r="E5713" i="63"/>
  <c r="B5714" i="63"/>
  <c r="C5714" i="63"/>
  <c r="D5714" i="63"/>
  <c r="E5714" i="63"/>
  <c r="B5715" i="63"/>
  <c r="C5715" i="63"/>
  <c r="D5715" i="63"/>
  <c r="E5715" i="63"/>
  <c r="B5716" i="63"/>
  <c r="C5716" i="63"/>
  <c r="D5716" i="63"/>
  <c r="E5716" i="63"/>
  <c r="B5717" i="63"/>
  <c r="C5717" i="63"/>
  <c r="D5717" i="63"/>
  <c r="E5717" i="63"/>
  <c r="B5718" i="63"/>
  <c r="C5718" i="63"/>
  <c r="D5718" i="63"/>
  <c r="E5718" i="63"/>
  <c r="B5719" i="63"/>
  <c r="C5719" i="63"/>
  <c r="D5719" i="63"/>
  <c r="E5719" i="63"/>
  <c r="B5720" i="63"/>
  <c r="C5720" i="63"/>
  <c r="D5720" i="63"/>
  <c r="E5720" i="63"/>
  <c r="B5721" i="63"/>
  <c r="C5721" i="63"/>
  <c r="D5721" i="63"/>
  <c r="E5721" i="63"/>
  <c r="B5722" i="63"/>
  <c r="C5722" i="63"/>
  <c r="D5722" i="63"/>
  <c r="E5722" i="63"/>
  <c r="B5723" i="63"/>
  <c r="C5723" i="63"/>
  <c r="D5723" i="63"/>
  <c r="E5723" i="63"/>
  <c r="B5724" i="63"/>
  <c r="C5724" i="63"/>
  <c r="D5724" i="63"/>
  <c r="E5724" i="63"/>
  <c r="B5725" i="63"/>
  <c r="C5725" i="63"/>
  <c r="D5725" i="63"/>
  <c r="E5725" i="63"/>
  <c r="B5726" i="63"/>
  <c r="C5726" i="63"/>
  <c r="D5726" i="63"/>
  <c r="E5726" i="63"/>
  <c r="B5727" i="63"/>
  <c r="C5727" i="63"/>
  <c r="D5727" i="63"/>
  <c r="E5727" i="63"/>
  <c r="B5728" i="63"/>
  <c r="C5728" i="63"/>
  <c r="D5728" i="63"/>
  <c r="E5728" i="63"/>
  <c r="B5729" i="63"/>
  <c r="C5729" i="63"/>
  <c r="D5729" i="63"/>
  <c r="E5729" i="63"/>
  <c r="B5730" i="63"/>
  <c r="C5730" i="63"/>
  <c r="D5730" i="63"/>
  <c r="E5730" i="63"/>
  <c r="B5731" i="63"/>
  <c r="C5731" i="63"/>
  <c r="D5731" i="63"/>
  <c r="E5731" i="63"/>
  <c r="B5732" i="63"/>
  <c r="C5732" i="63"/>
  <c r="D5732" i="63"/>
  <c r="E5732" i="63"/>
  <c r="B5733" i="63"/>
  <c r="C5733" i="63"/>
  <c r="D5733" i="63"/>
  <c r="E5733" i="63"/>
  <c r="B5734" i="63"/>
  <c r="C5734" i="63"/>
  <c r="D5734" i="63"/>
  <c r="E5734" i="63"/>
  <c r="B5735" i="63"/>
  <c r="C5735" i="63"/>
  <c r="D5735" i="63"/>
  <c r="E5735" i="63"/>
  <c r="B5736" i="63"/>
  <c r="C5736" i="63"/>
  <c r="D5736" i="63"/>
  <c r="E5736" i="63"/>
  <c r="B5737" i="63"/>
  <c r="C5737" i="63"/>
  <c r="D5737" i="63"/>
  <c r="E5737" i="63"/>
  <c r="B5738" i="63"/>
  <c r="C5738" i="63"/>
  <c r="D5738" i="63"/>
  <c r="E5738" i="63"/>
  <c r="B5739" i="63"/>
  <c r="C5739" i="63"/>
  <c r="D5739" i="63"/>
  <c r="E5739" i="63"/>
  <c r="B5740" i="63"/>
  <c r="C5740" i="63"/>
  <c r="D5740" i="63"/>
  <c r="E5740" i="63"/>
  <c r="B5741" i="63"/>
  <c r="C5741" i="63"/>
  <c r="D5741" i="63"/>
  <c r="E5741" i="63"/>
  <c r="B5742" i="63"/>
  <c r="C5742" i="63"/>
  <c r="D5742" i="63"/>
  <c r="E5742" i="63"/>
  <c r="B5743" i="63"/>
  <c r="C5743" i="63"/>
  <c r="D5743" i="63"/>
  <c r="E5743" i="63"/>
  <c r="B5744" i="63"/>
  <c r="C5744" i="63"/>
  <c r="D5744" i="63"/>
  <c r="E5744" i="63"/>
  <c r="B5745" i="63"/>
  <c r="C5745" i="63"/>
  <c r="D5745" i="63"/>
  <c r="E5745" i="63"/>
  <c r="B5746" i="63"/>
  <c r="C5746" i="63"/>
  <c r="D5746" i="63"/>
  <c r="E5746" i="63"/>
  <c r="B5747" i="63"/>
  <c r="C5747" i="63"/>
  <c r="D5747" i="63"/>
  <c r="E5747" i="63"/>
  <c r="B5748" i="63"/>
  <c r="C5748" i="63"/>
  <c r="D5748" i="63"/>
  <c r="E5748" i="63"/>
  <c r="B5749" i="63"/>
  <c r="C5749" i="63"/>
  <c r="D5749" i="63"/>
  <c r="E5749" i="63"/>
  <c r="B5750" i="63"/>
  <c r="C5750" i="63"/>
  <c r="D5750" i="63"/>
  <c r="E5750" i="63"/>
  <c r="B5751" i="63"/>
  <c r="C5751" i="63"/>
  <c r="D5751" i="63"/>
  <c r="E5751" i="63"/>
  <c r="B5752" i="63"/>
  <c r="C5752" i="63"/>
  <c r="D5752" i="63"/>
  <c r="E5752" i="63"/>
  <c r="B5753" i="63"/>
  <c r="C5753" i="63"/>
  <c r="D5753" i="63"/>
  <c r="E5753" i="63"/>
  <c r="B5754" i="63"/>
  <c r="C5754" i="63"/>
  <c r="D5754" i="63"/>
  <c r="E5754" i="63"/>
  <c r="B5755" i="63"/>
  <c r="C5755" i="63"/>
  <c r="D5755" i="63"/>
  <c r="E5755" i="63"/>
  <c r="B5756" i="63"/>
  <c r="C5756" i="63"/>
  <c r="D5756" i="63"/>
  <c r="E5756" i="63"/>
  <c r="B5757" i="63"/>
  <c r="C5757" i="63"/>
  <c r="D5757" i="63"/>
  <c r="E5757" i="63"/>
  <c r="B5758" i="63"/>
  <c r="C5758" i="63"/>
  <c r="D5758" i="63"/>
  <c r="E5758" i="63"/>
  <c r="B5759" i="63"/>
  <c r="C5759" i="63"/>
  <c r="D5759" i="63"/>
  <c r="E5759" i="63"/>
  <c r="B5760" i="63"/>
  <c r="C5760" i="63"/>
  <c r="D5760" i="63"/>
  <c r="E5760" i="63"/>
  <c r="B5761" i="63"/>
  <c r="C5761" i="63"/>
  <c r="D5761" i="63"/>
  <c r="E5761" i="63"/>
  <c r="B5762" i="63"/>
  <c r="C5762" i="63"/>
  <c r="D5762" i="63"/>
  <c r="E5762" i="63"/>
  <c r="B5763" i="63"/>
  <c r="C5763" i="63"/>
  <c r="D5763" i="63"/>
  <c r="E5763" i="63"/>
  <c r="B5764" i="63"/>
  <c r="C5764" i="63"/>
  <c r="D5764" i="63"/>
  <c r="E5764" i="63"/>
  <c r="B5765" i="63"/>
  <c r="C5765" i="63"/>
  <c r="D5765" i="63"/>
  <c r="E5765" i="63"/>
  <c r="B5766" i="63"/>
  <c r="C5766" i="63"/>
  <c r="D5766" i="63"/>
  <c r="E5766" i="63"/>
  <c r="B5767" i="63"/>
  <c r="C5767" i="63"/>
  <c r="D5767" i="63"/>
  <c r="E5767" i="63"/>
  <c r="B5768" i="63"/>
  <c r="C5768" i="63"/>
  <c r="D5768" i="63"/>
  <c r="E5768" i="63"/>
  <c r="B5769" i="63"/>
  <c r="C5769" i="63"/>
  <c r="D5769" i="63"/>
  <c r="E5769" i="63"/>
  <c r="B5770" i="63"/>
  <c r="C5770" i="63"/>
  <c r="D5770" i="63"/>
  <c r="E5770" i="63"/>
  <c r="B5771" i="63"/>
  <c r="C5771" i="63"/>
  <c r="D5771" i="63"/>
  <c r="E5771" i="63"/>
  <c r="B5772" i="63"/>
  <c r="C5772" i="63"/>
  <c r="D5772" i="63"/>
  <c r="E5772" i="63"/>
  <c r="B5773" i="63"/>
  <c r="C5773" i="63"/>
  <c r="D5773" i="63"/>
  <c r="E5773" i="63"/>
  <c r="B5774" i="63"/>
  <c r="C5774" i="63"/>
  <c r="D5774" i="63"/>
  <c r="E5774" i="63"/>
  <c r="B5775" i="63"/>
  <c r="C5775" i="63"/>
  <c r="D5775" i="63"/>
  <c r="E5775" i="63"/>
  <c r="B5776" i="63"/>
  <c r="C5776" i="63"/>
  <c r="D5776" i="63"/>
  <c r="E5776" i="63"/>
  <c r="B5777" i="63"/>
  <c r="C5777" i="63"/>
  <c r="D5777" i="63"/>
  <c r="E5777" i="63"/>
  <c r="B5778" i="63"/>
  <c r="C5778" i="63"/>
  <c r="D5778" i="63"/>
  <c r="E5778" i="63"/>
  <c r="B5779" i="63"/>
  <c r="C5779" i="63"/>
  <c r="D5779" i="63"/>
  <c r="E5779" i="63"/>
  <c r="B5780" i="63"/>
  <c r="C5780" i="63"/>
  <c r="D5780" i="63"/>
  <c r="E5780" i="63"/>
  <c r="B5781" i="63"/>
  <c r="C5781" i="63"/>
  <c r="D5781" i="63"/>
  <c r="E5781" i="63"/>
  <c r="B5782" i="63"/>
  <c r="C5782" i="63"/>
  <c r="D5782" i="63"/>
  <c r="E5782" i="63"/>
  <c r="B5783" i="63"/>
  <c r="C5783" i="63"/>
  <c r="D5783" i="63"/>
  <c r="E5783" i="63"/>
  <c r="B5784" i="63"/>
  <c r="C5784" i="63"/>
  <c r="D5784" i="63"/>
  <c r="E5784" i="63"/>
  <c r="B5785" i="63"/>
  <c r="C5785" i="63"/>
  <c r="D5785" i="63"/>
  <c r="E5785" i="63"/>
  <c r="B5786" i="63"/>
  <c r="C5786" i="63"/>
  <c r="D5786" i="63"/>
  <c r="E5786" i="63"/>
  <c r="B5787" i="63"/>
  <c r="C5787" i="63"/>
  <c r="D5787" i="63"/>
  <c r="E5787" i="63"/>
  <c r="B5788" i="63"/>
  <c r="C5788" i="63"/>
  <c r="D5788" i="63"/>
  <c r="E5788" i="63"/>
  <c r="B5789" i="63"/>
  <c r="C5789" i="63"/>
  <c r="D5789" i="63"/>
  <c r="E5789" i="63"/>
  <c r="B5790" i="63"/>
  <c r="C5790" i="63"/>
  <c r="D5790" i="63"/>
  <c r="E5790" i="63"/>
  <c r="B5791" i="63"/>
  <c r="C5791" i="63"/>
  <c r="D5791" i="63"/>
  <c r="E5791" i="63"/>
  <c r="B5792" i="63"/>
  <c r="C5792" i="63"/>
  <c r="D5792" i="63"/>
  <c r="E5792" i="63"/>
  <c r="B5793" i="63"/>
  <c r="C5793" i="63"/>
  <c r="D5793" i="63"/>
  <c r="E5793" i="63"/>
  <c r="B5794" i="63"/>
  <c r="C5794" i="63"/>
  <c r="D5794" i="63"/>
  <c r="E5794" i="63"/>
  <c r="B5795" i="63"/>
  <c r="C5795" i="63"/>
  <c r="D5795" i="63"/>
  <c r="E5795" i="63"/>
  <c r="B5796" i="63"/>
  <c r="C5796" i="63"/>
  <c r="D5796" i="63"/>
  <c r="E5796" i="63"/>
  <c r="B5797" i="63"/>
  <c r="C5797" i="63"/>
  <c r="D5797" i="63"/>
  <c r="E5797" i="63"/>
  <c r="B5798" i="63"/>
  <c r="C5798" i="63"/>
  <c r="D5798" i="63"/>
  <c r="E5798" i="63"/>
  <c r="B5799" i="63"/>
  <c r="C5799" i="63"/>
  <c r="D5799" i="63"/>
  <c r="E5799" i="63"/>
  <c r="B5800" i="63"/>
  <c r="C5800" i="63"/>
  <c r="D5800" i="63"/>
  <c r="E5800" i="63"/>
  <c r="B5801" i="63"/>
  <c r="C5801" i="63"/>
  <c r="D5801" i="63"/>
  <c r="E5801" i="63"/>
  <c r="B5802" i="63"/>
  <c r="C5802" i="63"/>
  <c r="D5802" i="63"/>
  <c r="E5802" i="63"/>
  <c r="B5803" i="63"/>
  <c r="C5803" i="63"/>
  <c r="D5803" i="63"/>
  <c r="E5803" i="63"/>
  <c r="B5804" i="63"/>
  <c r="C5804" i="63"/>
  <c r="D5804" i="63"/>
  <c r="E5804" i="63"/>
  <c r="B5805" i="63"/>
  <c r="C5805" i="63"/>
  <c r="D5805" i="63"/>
  <c r="E5805" i="63"/>
  <c r="B5806" i="63"/>
  <c r="C5806" i="63"/>
  <c r="D5806" i="63"/>
  <c r="E5806" i="63"/>
  <c r="B5807" i="63"/>
  <c r="C5807" i="63"/>
  <c r="D5807" i="63"/>
  <c r="E5807" i="63"/>
  <c r="B5808" i="63"/>
  <c r="C5808" i="63"/>
  <c r="D5808" i="63"/>
  <c r="E5808" i="63"/>
  <c r="B5809" i="63"/>
  <c r="C5809" i="63"/>
  <c r="D5809" i="63"/>
  <c r="E5809" i="63"/>
  <c r="B5810" i="63"/>
  <c r="C5810" i="63"/>
  <c r="D5810" i="63"/>
  <c r="E5810" i="63"/>
  <c r="B5811" i="63"/>
  <c r="C5811" i="63"/>
  <c r="D5811" i="63"/>
  <c r="E5811" i="63"/>
  <c r="B5812" i="63"/>
  <c r="C5812" i="63"/>
  <c r="D5812" i="63"/>
  <c r="E5812" i="63"/>
  <c r="B5813" i="63"/>
  <c r="C5813" i="63"/>
  <c r="D5813" i="63"/>
  <c r="E5813" i="63"/>
  <c r="B5814" i="63"/>
  <c r="C5814" i="63"/>
  <c r="D5814" i="63"/>
  <c r="E5814" i="63"/>
  <c r="B5815" i="63"/>
  <c r="C5815" i="63"/>
  <c r="D5815" i="63"/>
  <c r="E5815" i="63"/>
  <c r="B5816" i="63"/>
  <c r="C5816" i="63"/>
  <c r="D5816" i="63"/>
  <c r="E5816" i="63"/>
  <c r="B5817" i="63"/>
  <c r="C5817" i="63"/>
  <c r="D5817" i="63"/>
  <c r="E5817" i="63"/>
  <c r="B5818" i="63"/>
  <c r="C5818" i="63"/>
  <c r="D5818" i="63"/>
  <c r="E5818" i="63"/>
  <c r="B5819" i="63"/>
  <c r="C5819" i="63"/>
  <c r="D5819" i="63"/>
  <c r="E5819" i="63"/>
  <c r="B5820" i="63"/>
  <c r="C5820" i="63"/>
  <c r="D5820" i="63"/>
  <c r="E5820" i="63"/>
  <c r="B5821" i="63"/>
  <c r="C5821" i="63"/>
  <c r="D5821" i="63"/>
  <c r="E5821" i="63"/>
  <c r="B5822" i="63"/>
  <c r="C5822" i="63"/>
  <c r="D5822" i="63"/>
  <c r="E5822" i="63"/>
  <c r="B5823" i="63"/>
  <c r="C5823" i="63"/>
  <c r="D5823" i="63"/>
  <c r="E5823" i="63"/>
  <c r="B5824" i="63"/>
  <c r="C5824" i="63"/>
  <c r="D5824" i="63"/>
  <c r="E5824" i="63"/>
  <c r="B5825" i="63"/>
  <c r="C5825" i="63"/>
  <c r="D5825" i="63"/>
  <c r="E5825" i="63"/>
  <c r="B5826" i="63"/>
  <c r="C5826" i="63"/>
  <c r="D5826" i="63"/>
  <c r="E5826" i="63"/>
  <c r="B5827" i="63"/>
  <c r="C5827" i="63"/>
  <c r="D5827" i="63"/>
  <c r="E5827" i="63"/>
  <c r="B5828" i="63"/>
  <c r="C5828" i="63"/>
  <c r="D5828" i="63"/>
  <c r="E5828" i="63"/>
  <c r="B5829" i="63"/>
  <c r="C5829" i="63"/>
  <c r="D5829" i="63"/>
  <c r="E5829" i="63"/>
  <c r="B5830" i="63"/>
  <c r="C5830" i="63"/>
  <c r="D5830" i="63"/>
  <c r="E5830" i="63"/>
  <c r="B5831" i="63"/>
  <c r="C5831" i="63"/>
  <c r="D5831" i="63"/>
  <c r="E5831" i="63"/>
  <c r="B5832" i="63"/>
  <c r="C5832" i="63"/>
  <c r="D5832" i="63"/>
  <c r="E5832" i="63"/>
  <c r="B5833" i="63"/>
  <c r="C5833" i="63"/>
  <c r="D5833" i="63"/>
  <c r="E5833" i="63"/>
  <c r="B5834" i="63"/>
  <c r="C5834" i="63"/>
  <c r="D5834" i="63"/>
  <c r="E5834" i="63"/>
  <c r="B5835" i="63"/>
  <c r="C5835" i="63"/>
  <c r="D5835" i="63"/>
  <c r="E5835" i="63"/>
  <c r="B5836" i="63"/>
  <c r="C5836" i="63"/>
  <c r="D5836" i="63"/>
  <c r="E5836" i="63"/>
  <c r="B5837" i="63"/>
  <c r="C5837" i="63"/>
  <c r="D5837" i="63"/>
  <c r="E5837" i="63"/>
  <c r="B5838" i="63"/>
  <c r="C5838" i="63"/>
  <c r="D5838" i="63"/>
  <c r="E5838" i="63"/>
  <c r="B5839" i="63"/>
  <c r="C5839" i="63"/>
  <c r="D5839" i="63"/>
  <c r="E5839" i="63"/>
  <c r="B5840" i="63"/>
  <c r="C5840" i="63"/>
  <c r="D5840" i="63"/>
  <c r="E5840" i="63"/>
  <c r="B5841" i="63"/>
  <c r="C5841" i="63"/>
  <c r="D5841" i="63"/>
  <c r="E5841" i="63"/>
  <c r="B5842" i="63"/>
  <c r="C5842" i="63"/>
  <c r="D5842" i="63"/>
  <c r="E5842" i="63"/>
  <c r="B5843" i="63"/>
  <c r="C5843" i="63"/>
  <c r="D5843" i="63"/>
  <c r="E5843" i="63"/>
  <c r="B5844" i="63"/>
  <c r="C5844" i="63"/>
  <c r="D5844" i="63"/>
  <c r="E5844" i="63"/>
  <c r="B5845" i="63"/>
  <c r="C5845" i="63"/>
  <c r="D5845" i="63"/>
  <c r="E5845" i="63"/>
  <c r="B5846" i="63"/>
  <c r="C5846" i="63"/>
  <c r="D5846" i="63"/>
  <c r="E5846" i="63"/>
  <c r="B5847" i="63"/>
  <c r="C5847" i="63"/>
  <c r="D5847" i="63"/>
  <c r="E5847" i="63"/>
  <c r="B5848" i="63"/>
  <c r="C5848" i="63"/>
  <c r="D5848" i="63"/>
  <c r="E5848" i="63"/>
  <c r="B5849" i="63"/>
  <c r="C5849" i="63"/>
  <c r="D5849" i="63"/>
  <c r="E5849" i="63"/>
  <c r="B5850" i="63"/>
  <c r="C5850" i="63"/>
  <c r="D5850" i="63"/>
  <c r="E5850" i="63"/>
  <c r="B5851" i="63"/>
  <c r="C5851" i="63"/>
  <c r="D5851" i="63"/>
  <c r="E5851" i="63"/>
  <c r="B5852" i="63"/>
  <c r="C5852" i="63"/>
  <c r="D5852" i="63"/>
  <c r="E5852" i="63"/>
  <c r="B5853" i="63"/>
  <c r="C5853" i="63"/>
  <c r="D5853" i="63"/>
  <c r="E5853" i="63"/>
  <c r="B5854" i="63"/>
  <c r="C5854" i="63"/>
  <c r="D5854" i="63"/>
  <c r="E5854" i="63"/>
  <c r="B5855" i="63"/>
  <c r="C5855" i="63"/>
  <c r="D5855" i="63"/>
  <c r="E5855" i="63"/>
  <c r="B5856" i="63"/>
  <c r="C5856" i="63"/>
  <c r="D5856" i="63"/>
  <c r="E5856" i="63"/>
  <c r="B5857" i="63"/>
  <c r="C5857" i="63"/>
  <c r="D5857" i="63"/>
  <c r="E5857" i="63"/>
  <c r="B5858" i="63"/>
  <c r="C5858" i="63"/>
  <c r="D5858" i="63"/>
  <c r="E5858" i="63"/>
  <c r="B5859" i="63"/>
  <c r="C5859" i="63"/>
  <c r="D5859" i="63"/>
  <c r="E5859" i="63"/>
  <c r="B5860" i="63"/>
  <c r="C5860" i="63"/>
  <c r="D5860" i="63"/>
  <c r="E5860" i="63"/>
  <c r="B5861" i="63"/>
  <c r="C5861" i="63"/>
  <c r="D5861" i="63"/>
  <c r="E5861" i="63"/>
  <c r="B5862" i="63"/>
  <c r="C5862" i="63"/>
  <c r="D5862" i="63"/>
  <c r="E5862" i="63"/>
  <c r="B5863" i="63"/>
  <c r="C5863" i="63"/>
  <c r="D5863" i="63"/>
  <c r="E5863" i="63"/>
  <c r="B5864" i="63"/>
  <c r="C5864" i="63"/>
  <c r="D5864" i="63"/>
  <c r="E5864" i="63"/>
  <c r="B5865" i="63"/>
  <c r="C5865" i="63"/>
  <c r="D5865" i="63"/>
  <c r="E5865" i="63"/>
  <c r="B5866" i="63"/>
  <c r="C5866" i="63"/>
  <c r="D5866" i="63"/>
  <c r="E5866" i="63"/>
  <c r="B5867" i="63"/>
  <c r="C5867" i="63"/>
  <c r="D5867" i="63"/>
  <c r="E5867" i="63"/>
  <c r="B5868" i="63"/>
  <c r="C5868" i="63"/>
  <c r="D5868" i="63"/>
  <c r="E5868" i="63"/>
  <c r="B5869" i="63"/>
  <c r="C5869" i="63"/>
  <c r="D5869" i="63"/>
  <c r="E5869" i="63"/>
  <c r="B5870" i="63"/>
  <c r="C5870" i="63"/>
  <c r="D5870" i="63"/>
  <c r="E5870" i="63"/>
  <c r="B5871" i="63"/>
  <c r="C5871" i="63"/>
  <c r="D5871" i="63"/>
  <c r="E5871" i="63"/>
  <c r="B5872" i="63"/>
  <c r="C5872" i="63"/>
  <c r="D5872" i="63"/>
  <c r="E5872" i="63"/>
  <c r="B5873" i="63"/>
  <c r="C5873" i="63"/>
  <c r="D5873" i="63"/>
  <c r="E5873" i="63"/>
  <c r="B5874" i="63"/>
  <c r="C5874" i="63"/>
  <c r="D5874" i="63"/>
  <c r="E5874" i="63"/>
  <c r="B5875" i="63"/>
  <c r="C5875" i="63"/>
  <c r="D5875" i="63"/>
  <c r="E5875" i="63"/>
  <c r="B5876" i="63"/>
  <c r="C5876" i="63"/>
  <c r="D5876" i="63"/>
  <c r="E5876" i="63"/>
  <c r="B5877" i="63"/>
  <c r="C5877" i="63"/>
  <c r="D5877" i="63"/>
  <c r="E5877" i="63"/>
  <c r="B5878" i="63"/>
  <c r="C5878" i="63"/>
  <c r="D5878" i="63"/>
  <c r="E5878" i="63"/>
  <c r="B5879" i="63"/>
  <c r="C5879" i="63"/>
  <c r="D5879" i="63"/>
  <c r="E5879" i="63"/>
  <c r="B5880" i="63"/>
  <c r="C5880" i="63"/>
  <c r="D5880" i="63"/>
  <c r="E5880" i="63"/>
  <c r="B5881" i="63"/>
  <c r="C5881" i="63"/>
  <c r="D5881" i="63"/>
  <c r="E5881" i="63"/>
  <c r="B5882" i="63"/>
  <c r="C5882" i="63"/>
  <c r="D5882" i="63"/>
  <c r="E5882" i="63"/>
  <c r="B5883" i="63"/>
  <c r="C5883" i="63"/>
  <c r="D5883" i="63"/>
  <c r="E5883" i="63"/>
  <c r="B5884" i="63"/>
  <c r="C5884" i="63"/>
  <c r="D5884" i="63"/>
  <c r="E5884" i="63"/>
  <c r="B5885" i="63"/>
  <c r="C5885" i="63"/>
  <c r="D5885" i="63"/>
  <c r="E5885" i="63"/>
  <c r="B5886" i="63"/>
  <c r="C5886" i="63"/>
  <c r="D5886" i="63"/>
  <c r="E5886" i="63"/>
  <c r="B5887" i="63"/>
  <c r="C5887" i="63"/>
  <c r="D5887" i="63"/>
  <c r="E5887" i="63"/>
  <c r="B5888" i="63"/>
  <c r="C5888" i="63"/>
  <c r="D5888" i="63"/>
  <c r="E5888" i="63"/>
  <c r="B5889" i="63"/>
  <c r="C5889" i="63"/>
  <c r="D5889" i="63"/>
  <c r="E5889" i="63"/>
  <c r="B5890" i="63"/>
  <c r="C5890" i="63"/>
  <c r="D5890" i="63"/>
  <c r="E5890" i="63"/>
  <c r="B5891" i="63"/>
  <c r="C5891" i="63"/>
  <c r="D5891" i="63"/>
  <c r="E5891" i="63"/>
  <c r="B5892" i="63"/>
  <c r="C5892" i="63"/>
  <c r="D5892" i="63"/>
  <c r="E5892" i="63"/>
  <c r="B5893" i="63"/>
  <c r="C5893" i="63"/>
  <c r="D5893" i="63"/>
  <c r="E5893" i="63"/>
  <c r="B5894" i="63"/>
  <c r="C5894" i="63"/>
  <c r="D5894" i="63"/>
  <c r="E5894" i="63"/>
  <c r="B5895" i="63"/>
  <c r="C5895" i="63"/>
  <c r="D5895" i="63"/>
  <c r="E5895" i="63"/>
  <c r="B5896" i="63"/>
  <c r="C5896" i="63"/>
  <c r="D5896" i="63"/>
  <c r="E5896" i="63"/>
  <c r="B5897" i="63"/>
  <c r="C5897" i="63"/>
  <c r="D5897" i="63"/>
  <c r="E5897" i="63"/>
  <c r="B5898" i="63"/>
  <c r="C5898" i="63"/>
  <c r="D5898" i="63"/>
  <c r="E5898" i="63"/>
  <c r="B5899" i="63"/>
  <c r="C5899" i="63"/>
  <c r="D5899" i="63"/>
  <c r="E5899" i="63"/>
  <c r="B5900" i="63"/>
  <c r="C5900" i="63"/>
  <c r="D5900" i="63"/>
  <c r="E5900" i="63"/>
  <c r="B5901" i="63"/>
  <c r="C5901" i="63"/>
  <c r="D5901" i="63"/>
  <c r="E5901" i="63"/>
  <c r="B5902" i="63"/>
  <c r="C5902" i="63"/>
  <c r="D5902" i="63"/>
  <c r="E5902" i="63"/>
  <c r="B5903" i="63"/>
  <c r="C5903" i="63"/>
  <c r="D5903" i="63"/>
  <c r="E5903" i="63"/>
  <c r="B5904" i="63"/>
  <c r="C5904" i="63"/>
  <c r="D5904" i="63"/>
  <c r="E5904" i="63"/>
  <c r="B5905" i="63"/>
  <c r="C5905" i="63"/>
  <c r="D5905" i="63"/>
  <c r="E5905" i="63"/>
  <c r="B5906" i="63"/>
  <c r="C5906" i="63"/>
  <c r="D5906" i="63"/>
  <c r="E5906" i="63"/>
  <c r="B5907" i="63"/>
  <c r="C5907" i="63"/>
  <c r="D5907" i="63"/>
  <c r="E5907" i="63"/>
  <c r="B5908" i="63"/>
  <c r="C5908" i="63"/>
  <c r="D5908" i="63"/>
  <c r="E5908" i="63"/>
  <c r="B5909" i="63"/>
  <c r="C5909" i="63"/>
  <c r="D5909" i="63"/>
  <c r="E5909" i="63"/>
  <c r="B5910" i="63"/>
  <c r="C5910" i="63"/>
  <c r="D5910" i="63"/>
  <c r="E5910" i="63"/>
  <c r="B5911" i="63"/>
  <c r="C5911" i="63"/>
  <c r="D5911" i="63"/>
  <c r="E5911" i="63"/>
  <c r="B5912" i="63"/>
  <c r="C5912" i="63"/>
  <c r="D5912" i="63"/>
  <c r="E5912" i="63"/>
  <c r="B5913" i="63"/>
  <c r="C5913" i="63"/>
  <c r="D5913" i="63"/>
  <c r="E5913" i="63"/>
  <c r="B5914" i="63"/>
  <c r="C5914" i="63"/>
  <c r="D5914" i="63"/>
  <c r="E5914" i="63"/>
  <c r="B5915" i="63"/>
  <c r="C5915" i="63"/>
  <c r="D5915" i="63"/>
  <c r="E5915" i="63"/>
  <c r="B5916" i="63"/>
  <c r="C5916" i="63"/>
  <c r="D5916" i="63"/>
  <c r="E5916" i="63"/>
  <c r="B5917" i="63"/>
  <c r="C5917" i="63"/>
  <c r="D5917" i="63"/>
  <c r="E5917" i="63"/>
  <c r="B5918" i="63"/>
  <c r="C5918" i="63"/>
  <c r="D5918" i="63"/>
  <c r="E5918" i="63"/>
  <c r="B5919" i="63"/>
  <c r="C5919" i="63"/>
  <c r="D5919" i="63"/>
  <c r="E5919" i="63"/>
  <c r="B5920" i="63"/>
  <c r="C5920" i="63"/>
  <c r="D5920" i="63"/>
  <c r="E5920" i="63"/>
  <c r="B5921" i="63"/>
  <c r="C5921" i="63"/>
  <c r="D5921" i="63"/>
  <c r="E5921" i="63"/>
  <c r="B5922" i="63"/>
  <c r="C5922" i="63"/>
  <c r="D5922" i="63"/>
  <c r="E5922" i="63"/>
  <c r="B5923" i="63"/>
  <c r="C5923" i="63"/>
  <c r="D5923" i="63"/>
  <c r="E5923" i="63"/>
  <c r="B5924" i="63"/>
  <c r="C5924" i="63"/>
  <c r="D5924" i="63"/>
  <c r="E5924" i="63"/>
  <c r="B5925" i="63"/>
  <c r="C5925" i="63"/>
  <c r="D5925" i="63"/>
  <c r="E5925" i="63"/>
  <c r="B5926" i="63"/>
  <c r="C5926" i="63"/>
  <c r="D5926" i="63"/>
  <c r="E5926" i="63"/>
  <c r="B5927" i="63"/>
  <c r="C5927" i="63"/>
  <c r="D5927" i="63"/>
  <c r="E5927" i="63"/>
  <c r="B5928" i="63"/>
  <c r="C5928" i="63"/>
  <c r="D5928" i="63"/>
  <c r="E5928" i="63"/>
  <c r="B5929" i="63"/>
  <c r="C5929" i="63"/>
  <c r="D5929" i="63"/>
  <c r="E5929" i="63"/>
  <c r="B5930" i="63"/>
  <c r="C5930" i="63"/>
  <c r="D5930" i="63"/>
  <c r="E5930" i="63"/>
  <c r="B5931" i="63"/>
  <c r="C5931" i="63"/>
  <c r="D5931" i="63"/>
  <c r="E5931" i="63"/>
  <c r="B5932" i="63"/>
  <c r="C5932" i="63"/>
  <c r="D5932" i="63"/>
  <c r="E5932" i="63"/>
  <c r="B5933" i="63"/>
  <c r="C5933" i="63"/>
  <c r="D5933" i="63"/>
  <c r="E5933" i="63"/>
  <c r="B5934" i="63"/>
  <c r="C5934" i="63"/>
  <c r="D5934" i="63"/>
  <c r="E5934" i="63"/>
  <c r="B5935" i="63"/>
  <c r="C5935" i="63"/>
  <c r="D5935" i="63"/>
  <c r="E5935" i="63"/>
  <c r="B5936" i="63"/>
  <c r="C5936" i="63"/>
  <c r="D5936" i="63"/>
  <c r="E5936" i="63"/>
  <c r="B5937" i="63"/>
  <c r="C5937" i="63"/>
  <c r="D5937" i="63"/>
  <c r="E5937" i="63"/>
  <c r="B5938" i="63"/>
  <c r="C5938" i="63"/>
  <c r="D5938" i="63"/>
  <c r="E5938" i="63"/>
  <c r="B5939" i="63"/>
  <c r="C5939" i="63"/>
  <c r="D5939" i="63"/>
  <c r="E5939" i="63"/>
  <c r="B5940" i="63"/>
  <c r="C5940" i="63"/>
  <c r="D5940" i="63"/>
  <c r="E5940" i="63"/>
  <c r="B5941" i="63"/>
  <c r="C5941" i="63"/>
  <c r="D5941" i="63"/>
  <c r="E5941" i="63"/>
  <c r="B5942" i="63"/>
  <c r="C5942" i="63"/>
  <c r="D5942" i="63"/>
  <c r="E5942" i="63"/>
  <c r="B5943" i="63"/>
  <c r="C5943" i="63"/>
  <c r="D5943" i="63"/>
  <c r="E5943" i="63"/>
  <c r="B5944" i="63"/>
  <c r="C5944" i="63"/>
  <c r="D5944" i="63"/>
  <c r="E5944" i="63"/>
  <c r="B5945" i="63"/>
  <c r="C5945" i="63"/>
  <c r="D5945" i="63"/>
  <c r="E5945" i="63"/>
  <c r="B5946" i="63"/>
  <c r="C5946" i="63"/>
  <c r="D5946" i="63"/>
  <c r="E5946" i="63"/>
  <c r="B5947" i="63"/>
  <c r="C5947" i="63"/>
  <c r="D5947" i="63"/>
  <c r="E5947" i="63"/>
  <c r="B5948" i="63"/>
  <c r="C5948" i="63"/>
  <c r="D5948" i="63"/>
  <c r="E5948" i="63"/>
  <c r="B5949" i="63"/>
  <c r="C5949" i="63"/>
  <c r="D5949" i="63"/>
  <c r="E5949" i="63"/>
  <c r="B5950" i="63"/>
  <c r="C5950" i="63"/>
  <c r="D5950" i="63"/>
  <c r="E5950" i="63"/>
  <c r="B5951" i="63"/>
  <c r="C5951" i="63"/>
  <c r="D5951" i="63"/>
  <c r="E5951" i="63"/>
  <c r="B5952" i="63"/>
  <c r="C5952" i="63"/>
  <c r="D5952" i="63"/>
  <c r="E5952" i="63"/>
  <c r="B5953" i="63"/>
  <c r="C5953" i="63"/>
  <c r="D5953" i="63"/>
  <c r="E5953" i="63"/>
  <c r="B5954" i="63"/>
  <c r="C5954" i="63"/>
  <c r="D5954" i="63"/>
  <c r="E5954" i="63"/>
  <c r="B5955" i="63"/>
  <c r="C5955" i="63"/>
  <c r="D5955" i="63"/>
  <c r="E5955" i="63"/>
  <c r="B5956" i="63"/>
  <c r="C5956" i="63"/>
  <c r="D5956" i="63"/>
  <c r="E5956" i="63"/>
  <c r="B5957" i="63"/>
  <c r="C5957" i="63"/>
  <c r="D5957" i="63"/>
  <c r="E5957" i="63"/>
  <c r="B5958" i="63"/>
  <c r="C5958" i="63"/>
  <c r="D5958" i="63"/>
  <c r="E5958" i="63"/>
  <c r="B5959" i="63"/>
  <c r="C5959" i="63"/>
  <c r="D5959" i="63"/>
  <c r="E5959" i="63"/>
  <c r="B5960" i="63"/>
  <c r="C5960" i="63"/>
  <c r="D5960" i="63"/>
  <c r="E5960" i="63"/>
  <c r="B5961" i="63"/>
  <c r="C5961" i="63"/>
  <c r="D5961" i="63"/>
  <c r="E5961" i="63"/>
  <c r="B5962" i="63"/>
  <c r="C5962" i="63"/>
  <c r="D5962" i="63"/>
  <c r="E5962" i="63"/>
  <c r="B5963" i="63"/>
  <c r="C5963" i="63"/>
  <c r="D5963" i="63"/>
  <c r="E5963" i="63"/>
  <c r="B5964" i="63"/>
  <c r="C5964" i="63"/>
  <c r="D5964" i="63"/>
  <c r="E5964" i="63"/>
  <c r="B5965" i="63"/>
  <c r="C5965" i="63"/>
  <c r="D5965" i="63"/>
  <c r="E5965" i="63"/>
  <c r="B5966" i="63"/>
  <c r="C5966" i="63"/>
  <c r="D5966" i="63"/>
  <c r="E5966" i="63"/>
  <c r="B5967" i="63"/>
  <c r="C5967" i="63"/>
  <c r="D5967" i="63"/>
  <c r="E5967" i="63"/>
  <c r="B5968" i="63"/>
  <c r="C5968" i="63"/>
  <c r="D5968" i="63"/>
  <c r="E5968" i="63"/>
  <c r="B5969" i="63"/>
  <c r="C5969" i="63"/>
  <c r="D5969" i="63"/>
  <c r="E5969" i="63"/>
  <c r="B5970" i="63"/>
  <c r="C5970" i="63"/>
  <c r="D5970" i="63"/>
  <c r="E5970" i="63"/>
  <c r="B5971" i="63"/>
  <c r="C5971" i="63"/>
  <c r="D5971" i="63"/>
  <c r="E5971" i="63"/>
  <c r="B5972" i="63"/>
  <c r="C5972" i="63"/>
  <c r="D5972" i="63"/>
  <c r="E5972" i="63"/>
  <c r="B5973" i="63"/>
  <c r="C5973" i="63"/>
  <c r="D5973" i="63"/>
  <c r="E5973" i="63"/>
  <c r="B5974" i="63"/>
  <c r="C5974" i="63"/>
  <c r="D5974" i="63"/>
  <c r="E5974" i="63"/>
  <c r="B5975" i="63"/>
  <c r="C5975" i="63"/>
  <c r="D5975" i="63"/>
  <c r="E5975" i="63"/>
  <c r="B5976" i="63"/>
  <c r="C5976" i="63"/>
  <c r="D5976" i="63"/>
  <c r="E5976" i="63"/>
  <c r="B5977" i="63"/>
  <c r="C5977" i="63"/>
  <c r="D5977" i="63"/>
  <c r="E5977" i="63"/>
  <c r="B5978" i="63"/>
  <c r="C5978" i="63"/>
  <c r="D5978" i="63"/>
  <c r="E5978" i="63"/>
  <c r="B5979" i="63"/>
  <c r="C5979" i="63"/>
  <c r="D5979" i="63"/>
  <c r="E5979" i="63"/>
  <c r="B5980" i="63"/>
  <c r="C5980" i="63"/>
  <c r="D5980" i="63"/>
  <c r="E5980" i="63"/>
  <c r="B5981" i="63"/>
  <c r="C5981" i="63"/>
  <c r="D5981" i="63"/>
  <c r="E5981" i="63"/>
  <c r="B5982" i="63"/>
  <c r="C5982" i="63"/>
  <c r="D5982" i="63"/>
  <c r="E5982" i="63"/>
  <c r="B5983" i="63"/>
  <c r="C5983" i="63"/>
  <c r="D5983" i="63"/>
  <c r="E5983" i="63"/>
  <c r="B5984" i="63"/>
  <c r="C5984" i="63"/>
  <c r="D5984" i="63"/>
  <c r="E5984" i="63"/>
  <c r="B5985" i="63"/>
  <c r="C5985" i="63"/>
  <c r="D5985" i="63"/>
  <c r="E5985" i="63"/>
  <c r="B5986" i="63"/>
  <c r="C5986" i="63"/>
  <c r="D5986" i="63"/>
  <c r="E5986" i="63"/>
  <c r="B5987" i="63"/>
  <c r="C5987" i="63"/>
  <c r="D5987" i="63"/>
  <c r="E5987" i="63"/>
  <c r="B5988" i="63"/>
  <c r="C5988" i="63"/>
  <c r="D5988" i="63"/>
  <c r="E5988" i="63"/>
  <c r="B5989" i="63"/>
  <c r="C5989" i="63"/>
  <c r="D5989" i="63"/>
  <c r="E5989" i="63"/>
  <c r="B5990" i="63"/>
  <c r="C5990" i="63"/>
  <c r="D5990" i="63"/>
  <c r="E5990" i="63"/>
  <c r="B5991" i="63"/>
  <c r="C5991" i="63"/>
  <c r="D5991" i="63"/>
  <c r="E5991" i="63"/>
  <c r="B5992" i="63"/>
  <c r="C5992" i="63"/>
  <c r="D5992" i="63"/>
  <c r="E5992" i="63"/>
  <c r="B5993" i="63"/>
  <c r="C5993" i="63"/>
  <c r="D5993" i="63"/>
  <c r="E5993" i="63"/>
  <c r="B5994" i="63"/>
  <c r="C5994" i="63"/>
  <c r="D5994" i="63"/>
  <c r="E5994" i="63"/>
  <c r="B5995" i="63"/>
  <c r="C5995" i="63"/>
  <c r="D5995" i="63"/>
  <c r="E5995" i="63"/>
  <c r="B5996" i="63"/>
  <c r="C5996" i="63"/>
  <c r="D5996" i="63"/>
  <c r="E5996" i="63"/>
  <c r="B5997" i="63"/>
  <c r="C5997" i="63"/>
  <c r="D5997" i="63"/>
  <c r="E5997" i="63"/>
  <c r="B5998" i="63"/>
  <c r="C5998" i="63"/>
  <c r="D5998" i="63"/>
  <c r="E5998" i="63"/>
  <c r="B5999" i="63"/>
  <c r="C5999" i="63"/>
  <c r="D5999" i="63"/>
  <c r="E5999" i="63"/>
  <c r="B6000" i="63"/>
  <c r="C6000" i="63"/>
  <c r="D6000" i="63"/>
  <c r="E6000" i="63"/>
  <c r="B6001" i="63"/>
  <c r="C6001" i="63"/>
  <c r="D6001" i="63"/>
  <c r="E6001" i="63"/>
  <c r="B6002" i="63"/>
  <c r="C6002" i="63"/>
  <c r="D6002" i="63"/>
  <c r="E6002" i="63"/>
  <c r="B6003" i="63"/>
  <c r="C6003" i="63"/>
  <c r="D6003" i="63"/>
  <c r="E6003" i="63"/>
  <c r="B6004" i="63"/>
  <c r="C6004" i="63"/>
  <c r="D6004" i="63"/>
  <c r="E6004" i="63"/>
  <c r="B6005" i="63"/>
  <c r="C6005" i="63"/>
  <c r="D6005" i="63"/>
  <c r="E6005" i="63"/>
  <c r="B6006" i="63"/>
  <c r="C6006" i="63"/>
  <c r="D6006" i="63"/>
  <c r="E6006" i="63"/>
  <c r="B6007" i="63"/>
  <c r="C6007" i="63"/>
  <c r="D6007" i="63"/>
  <c r="E6007" i="63"/>
  <c r="B6008" i="63"/>
  <c r="C6008" i="63"/>
  <c r="D6008" i="63"/>
  <c r="E6008" i="63"/>
  <c r="B6009" i="63"/>
  <c r="C6009" i="63"/>
  <c r="D6009" i="63"/>
  <c r="E6009" i="63"/>
  <c r="B6010" i="63"/>
  <c r="C6010" i="63"/>
  <c r="D6010" i="63"/>
  <c r="E6010" i="63"/>
  <c r="B6011" i="63"/>
  <c r="C6011" i="63"/>
  <c r="D6011" i="63"/>
  <c r="E6011" i="63"/>
  <c r="B6012" i="63"/>
  <c r="C6012" i="63"/>
  <c r="D6012" i="63"/>
  <c r="E6012" i="63"/>
  <c r="B6013" i="63"/>
  <c r="C6013" i="63"/>
  <c r="D6013" i="63"/>
  <c r="E6013" i="63"/>
  <c r="B6014" i="63"/>
  <c r="C6014" i="63"/>
  <c r="D6014" i="63"/>
  <c r="E6014" i="63"/>
  <c r="B6015" i="63"/>
  <c r="C6015" i="63"/>
  <c r="D6015" i="63"/>
  <c r="E6015" i="63"/>
  <c r="B6016" i="63"/>
  <c r="C6016" i="63"/>
  <c r="D6016" i="63"/>
  <c r="E6016" i="63"/>
  <c r="B6017" i="63"/>
  <c r="C6017" i="63"/>
  <c r="D6017" i="63"/>
  <c r="E6017" i="63"/>
  <c r="B6018" i="63"/>
  <c r="C6018" i="63"/>
  <c r="D6018" i="63"/>
  <c r="E6018" i="63"/>
  <c r="B6019" i="63"/>
  <c r="C6019" i="63"/>
  <c r="D6019" i="63"/>
  <c r="E6019" i="63"/>
  <c r="B6020" i="63"/>
  <c r="C6020" i="63"/>
  <c r="D6020" i="63"/>
  <c r="E6020" i="63"/>
  <c r="B6021" i="63"/>
  <c r="C6021" i="63"/>
  <c r="D6021" i="63"/>
  <c r="E6021" i="63"/>
  <c r="B6022" i="63"/>
  <c r="C6022" i="63"/>
  <c r="D6022" i="63"/>
  <c r="E6022" i="63"/>
  <c r="B6023" i="63"/>
  <c r="C6023" i="63"/>
  <c r="D6023" i="63"/>
  <c r="E6023" i="63"/>
  <c r="B6024" i="63"/>
  <c r="C6024" i="63"/>
  <c r="D6024" i="63"/>
  <c r="E6024" i="63"/>
  <c r="B6025" i="63"/>
  <c r="C6025" i="63"/>
  <c r="D6025" i="63"/>
  <c r="E6025" i="63"/>
  <c r="B6026" i="63"/>
  <c r="C6026" i="63"/>
  <c r="D6026" i="63"/>
  <c r="E6026" i="63"/>
  <c r="B6027" i="63"/>
  <c r="C6027" i="63"/>
  <c r="D6027" i="63"/>
  <c r="E6027" i="63"/>
  <c r="B6028" i="63"/>
  <c r="C6028" i="63"/>
  <c r="D6028" i="63"/>
  <c r="E6028" i="63"/>
  <c r="B6029" i="63"/>
  <c r="C6029" i="63"/>
  <c r="D6029" i="63"/>
  <c r="E6029" i="63"/>
  <c r="B6030" i="63"/>
  <c r="C6030" i="63"/>
  <c r="D6030" i="63"/>
  <c r="E6030" i="63"/>
  <c r="B6031" i="63"/>
  <c r="C6031" i="63"/>
  <c r="D6031" i="63"/>
  <c r="E6031" i="63"/>
  <c r="B6032" i="63"/>
  <c r="C6032" i="63"/>
  <c r="D6032" i="63"/>
  <c r="E6032" i="63"/>
  <c r="B6033" i="63"/>
  <c r="C6033" i="63"/>
  <c r="D6033" i="63"/>
  <c r="E6033" i="63"/>
  <c r="B6034" i="63"/>
  <c r="C6034" i="63"/>
  <c r="D6034" i="63"/>
  <c r="E6034" i="63"/>
  <c r="B6035" i="63"/>
  <c r="C6035" i="63"/>
  <c r="D6035" i="63"/>
  <c r="E6035" i="63"/>
  <c r="B6036" i="63"/>
  <c r="C6036" i="63"/>
  <c r="D6036" i="63"/>
  <c r="E6036" i="63"/>
  <c r="B6037" i="63"/>
  <c r="C6037" i="63"/>
  <c r="D6037" i="63"/>
  <c r="E6037" i="63"/>
  <c r="B6038" i="63"/>
  <c r="C6038" i="63"/>
  <c r="D6038" i="63"/>
  <c r="E6038" i="63"/>
  <c r="B6039" i="63"/>
  <c r="C6039" i="63"/>
  <c r="D6039" i="63"/>
  <c r="E6039" i="63"/>
  <c r="B6040" i="63"/>
  <c r="C6040" i="63"/>
  <c r="D6040" i="63"/>
  <c r="E6040" i="63"/>
  <c r="B6041" i="63"/>
  <c r="C6041" i="63"/>
  <c r="D6041" i="63"/>
  <c r="E6041" i="63"/>
  <c r="B6042" i="63"/>
  <c r="C6042" i="63"/>
  <c r="D6042" i="63"/>
  <c r="E6042" i="63"/>
  <c r="B6043" i="63"/>
  <c r="C6043" i="63"/>
  <c r="D6043" i="63"/>
  <c r="E6043" i="63"/>
  <c r="B6044" i="63"/>
  <c r="C6044" i="63"/>
  <c r="D6044" i="63"/>
  <c r="E6044" i="63"/>
  <c r="B6045" i="63"/>
  <c r="C6045" i="63"/>
  <c r="D6045" i="63"/>
  <c r="E6045" i="63"/>
  <c r="B6046" i="63"/>
  <c r="C6046" i="63"/>
  <c r="D6046" i="63"/>
  <c r="E6046" i="63"/>
  <c r="B6047" i="63"/>
  <c r="C6047" i="63"/>
  <c r="D6047" i="63"/>
  <c r="E6047" i="63"/>
  <c r="B6048" i="63"/>
  <c r="C6048" i="63"/>
  <c r="D6048" i="63"/>
  <c r="E6048" i="63"/>
  <c r="B6049" i="63"/>
  <c r="C6049" i="63"/>
  <c r="D6049" i="63"/>
  <c r="E6049" i="63"/>
  <c r="B6050" i="63"/>
  <c r="C6050" i="63"/>
  <c r="D6050" i="63"/>
  <c r="E6050" i="63"/>
  <c r="B6051" i="63"/>
  <c r="C6051" i="63"/>
  <c r="D6051" i="63"/>
  <c r="E6051" i="63"/>
  <c r="B6052" i="63"/>
  <c r="C6052" i="63"/>
  <c r="D6052" i="63"/>
  <c r="E6052" i="63"/>
  <c r="B6053" i="63"/>
  <c r="C6053" i="63"/>
  <c r="D6053" i="63"/>
  <c r="E6053" i="63"/>
  <c r="B6054" i="63"/>
  <c r="C6054" i="63"/>
  <c r="D6054" i="63"/>
  <c r="E6054" i="63"/>
  <c r="B6055" i="63"/>
  <c r="C6055" i="63"/>
  <c r="D6055" i="63"/>
  <c r="E6055" i="63"/>
  <c r="B6056" i="63"/>
  <c r="C6056" i="63"/>
  <c r="D6056" i="63"/>
  <c r="E6056" i="63"/>
  <c r="B6057" i="63"/>
  <c r="C6057" i="63"/>
  <c r="D6057" i="63"/>
  <c r="E6057" i="63"/>
  <c r="B6058" i="63"/>
  <c r="C6058" i="63"/>
  <c r="D6058" i="63"/>
  <c r="E6058" i="63"/>
  <c r="B6059" i="63"/>
  <c r="C6059" i="63"/>
  <c r="D6059" i="63"/>
  <c r="E6059" i="63"/>
  <c r="B6060" i="63"/>
  <c r="C6060" i="63"/>
  <c r="D6060" i="63"/>
  <c r="E6060" i="63"/>
  <c r="B6061" i="63"/>
  <c r="C6061" i="63"/>
  <c r="D6061" i="63"/>
  <c r="E6061" i="63"/>
  <c r="B6062" i="63"/>
  <c r="C6062" i="63"/>
  <c r="D6062" i="63"/>
  <c r="E6062" i="63"/>
  <c r="B6063" i="63"/>
  <c r="C6063" i="63"/>
  <c r="D6063" i="63"/>
  <c r="E6063" i="63"/>
  <c r="B6064" i="63"/>
  <c r="C6064" i="63"/>
  <c r="D6064" i="63"/>
  <c r="E6064" i="63"/>
  <c r="B6065" i="63"/>
  <c r="C6065" i="63"/>
  <c r="D6065" i="63"/>
  <c r="E6065" i="63"/>
  <c r="B6066" i="63"/>
  <c r="C6066" i="63"/>
  <c r="D6066" i="63"/>
  <c r="E6066" i="63"/>
  <c r="B6067" i="63"/>
  <c r="C6067" i="63"/>
  <c r="D6067" i="63"/>
  <c r="E6067" i="63"/>
  <c r="B6068" i="63"/>
  <c r="C6068" i="63"/>
  <c r="D6068" i="63"/>
  <c r="E6068" i="63"/>
  <c r="B6069" i="63"/>
  <c r="C6069" i="63"/>
  <c r="D6069" i="63"/>
  <c r="E6069" i="63"/>
  <c r="B6070" i="63"/>
  <c r="C6070" i="63"/>
  <c r="D6070" i="63"/>
  <c r="E6070" i="63"/>
  <c r="B6071" i="63"/>
  <c r="C6071" i="63"/>
  <c r="D6071" i="63"/>
  <c r="E6071" i="63"/>
  <c r="B6072" i="63"/>
  <c r="C6072" i="63"/>
  <c r="D6072" i="63"/>
  <c r="E6072" i="63"/>
  <c r="B6073" i="63"/>
  <c r="C6073" i="63"/>
  <c r="D6073" i="63"/>
  <c r="E6073" i="63"/>
  <c r="B6074" i="63"/>
  <c r="C6074" i="63"/>
  <c r="D6074" i="63"/>
  <c r="E6074" i="63"/>
  <c r="B6075" i="63"/>
  <c r="C6075" i="63"/>
  <c r="D6075" i="63"/>
  <c r="E6075" i="63"/>
  <c r="B6076" i="63"/>
  <c r="C6076" i="63"/>
  <c r="D6076" i="63"/>
  <c r="E6076" i="63"/>
  <c r="B6077" i="63"/>
  <c r="C6077" i="63"/>
  <c r="D6077" i="63"/>
  <c r="E6077" i="63"/>
  <c r="B6078" i="63"/>
  <c r="C6078" i="63"/>
  <c r="D6078" i="63"/>
  <c r="E6078" i="63"/>
  <c r="B6079" i="63"/>
  <c r="C6079" i="63"/>
  <c r="D6079" i="63"/>
  <c r="E6079" i="63"/>
  <c r="B6080" i="63"/>
  <c r="C6080" i="63"/>
  <c r="D6080" i="63"/>
  <c r="E6080" i="63"/>
  <c r="B6081" i="63"/>
  <c r="C6081" i="63"/>
  <c r="D6081" i="63"/>
  <c r="E6081" i="63"/>
  <c r="B6082" i="63"/>
  <c r="C6082" i="63"/>
  <c r="D6082" i="63"/>
  <c r="E6082" i="63"/>
  <c r="B6083" i="63"/>
  <c r="C6083" i="63"/>
  <c r="D6083" i="63"/>
  <c r="E6083" i="63"/>
  <c r="B6084" i="63"/>
  <c r="C6084" i="63"/>
  <c r="D6084" i="63"/>
  <c r="E6084" i="63"/>
  <c r="B6085" i="63"/>
  <c r="C6085" i="63"/>
  <c r="D6085" i="63"/>
  <c r="E6085" i="63"/>
  <c r="B6086" i="63"/>
  <c r="C6086" i="63"/>
  <c r="D6086" i="63"/>
  <c r="E6086" i="63"/>
  <c r="B6087" i="63"/>
  <c r="C6087" i="63"/>
  <c r="D6087" i="63"/>
  <c r="E6087" i="63"/>
  <c r="B6088" i="63"/>
  <c r="C6088" i="63"/>
  <c r="D6088" i="63"/>
  <c r="E6088" i="63"/>
  <c r="B6089" i="63"/>
  <c r="C6089" i="63"/>
  <c r="D6089" i="63"/>
  <c r="E6089" i="63"/>
  <c r="B6090" i="63"/>
  <c r="C6090" i="63"/>
  <c r="D6090" i="63"/>
  <c r="E6090" i="63"/>
  <c r="B6091" i="63"/>
  <c r="C6091" i="63"/>
  <c r="D6091" i="63"/>
  <c r="E6091" i="63"/>
  <c r="B6092" i="63"/>
  <c r="C6092" i="63"/>
  <c r="D6092" i="63"/>
  <c r="E6092" i="63"/>
  <c r="B6093" i="63"/>
  <c r="C6093" i="63"/>
  <c r="D6093" i="63"/>
  <c r="E6093" i="63"/>
  <c r="B6094" i="63"/>
  <c r="C6094" i="63"/>
  <c r="D6094" i="63"/>
  <c r="E6094" i="63"/>
  <c r="B6095" i="63"/>
  <c r="C6095" i="63"/>
  <c r="D6095" i="63"/>
  <c r="E6095" i="63"/>
  <c r="B6096" i="63"/>
  <c r="C6096" i="63"/>
  <c r="D6096" i="63"/>
  <c r="E6096" i="63"/>
  <c r="B6097" i="63"/>
  <c r="C6097" i="63"/>
  <c r="D6097" i="63"/>
  <c r="E6097" i="63"/>
  <c r="B6098" i="63"/>
  <c r="C6098" i="63"/>
  <c r="D6098" i="63"/>
  <c r="E6098" i="63"/>
  <c r="B6099" i="63"/>
  <c r="C6099" i="63"/>
  <c r="D6099" i="63"/>
  <c r="E6099" i="63"/>
  <c r="B6100" i="63"/>
  <c r="C6100" i="63"/>
  <c r="D6100" i="63"/>
  <c r="E6100" i="63"/>
  <c r="B6101" i="63"/>
  <c r="C6101" i="63"/>
  <c r="D6101" i="63"/>
  <c r="E6101" i="63"/>
  <c r="B6102" i="63"/>
  <c r="C6102" i="63"/>
  <c r="D6102" i="63"/>
  <c r="E6102" i="63"/>
  <c r="B6103" i="63"/>
  <c r="C6103" i="63"/>
  <c r="D6103" i="63"/>
  <c r="E6103" i="63"/>
  <c r="B6104" i="63"/>
  <c r="C6104" i="63"/>
  <c r="D6104" i="63"/>
  <c r="E6104" i="63"/>
  <c r="B6105" i="63"/>
  <c r="C6105" i="63"/>
  <c r="D6105" i="63"/>
  <c r="E6105" i="63"/>
  <c r="B6106" i="63"/>
  <c r="C6106" i="63"/>
  <c r="D6106" i="63"/>
  <c r="E6106" i="63"/>
  <c r="B6107" i="63"/>
  <c r="C6107" i="63"/>
  <c r="D6107" i="63"/>
  <c r="E6107" i="63"/>
  <c r="B6108" i="63"/>
  <c r="C6108" i="63"/>
  <c r="D6108" i="63"/>
  <c r="E6108" i="63"/>
  <c r="B6109" i="63"/>
  <c r="C6109" i="63"/>
  <c r="D6109" i="63"/>
  <c r="E6109" i="63"/>
  <c r="B6110" i="63"/>
  <c r="C6110" i="63"/>
  <c r="D6110" i="63"/>
  <c r="E6110" i="63"/>
  <c r="B6111" i="63"/>
  <c r="C6111" i="63"/>
  <c r="D6111" i="63"/>
  <c r="E6111" i="63"/>
  <c r="B6112" i="63"/>
  <c r="C6112" i="63"/>
  <c r="D6112" i="63"/>
  <c r="E6112" i="63"/>
  <c r="B6113" i="63"/>
  <c r="C6113" i="63"/>
  <c r="D6113" i="63"/>
  <c r="E6113" i="63"/>
  <c r="B6114" i="63"/>
  <c r="C6114" i="63"/>
  <c r="D6114" i="63"/>
  <c r="E6114" i="63"/>
  <c r="B6115" i="63"/>
  <c r="C6115" i="63"/>
  <c r="D6115" i="63"/>
  <c r="E6115" i="63"/>
  <c r="B6116" i="63"/>
  <c r="C6116" i="63"/>
  <c r="D6116" i="63"/>
  <c r="E6116" i="63"/>
  <c r="B6117" i="63"/>
  <c r="C6117" i="63"/>
  <c r="D6117" i="63"/>
  <c r="E6117" i="63"/>
  <c r="B6118" i="63"/>
  <c r="C6118" i="63"/>
  <c r="D6118" i="63"/>
  <c r="E6118" i="63"/>
  <c r="B6119" i="63"/>
  <c r="C6119" i="63"/>
  <c r="D6119" i="63"/>
  <c r="E6119" i="63"/>
  <c r="B6120" i="63"/>
  <c r="C6120" i="63"/>
  <c r="D6120" i="63"/>
  <c r="E6120" i="63"/>
  <c r="B6121" i="63"/>
  <c r="C6121" i="63"/>
  <c r="D6121" i="63"/>
  <c r="E6121" i="63"/>
  <c r="B6122" i="63"/>
  <c r="C6122" i="63"/>
  <c r="D6122" i="63"/>
  <c r="E6122" i="63"/>
  <c r="B6123" i="63"/>
  <c r="C6123" i="63"/>
  <c r="D6123" i="63"/>
  <c r="E6123" i="63"/>
  <c r="B6124" i="63"/>
  <c r="C6124" i="63"/>
  <c r="D6124" i="63"/>
  <c r="E6124" i="63"/>
  <c r="B6125" i="63"/>
  <c r="C6125" i="63"/>
  <c r="D6125" i="63"/>
  <c r="E6125" i="63"/>
  <c r="B6126" i="63"/>
  <c r="C6126" i="63"/>
  <c r="D6126" i="63"/>
  <c r="E6126" i="63"/>
  <c r="B6127" i="63"/>
  <c r="C6127" i="63"/>
  <c r="D6127" i="63"/>
  <c r="E6127" i="63"/>
  <c r="B6128" i="63"/>
  <c r="C6128" i="63"/>
  <c r="D6128" i="63"/>
  <c r="E6128" i="63"/>
  <c r="B6129" i="63"/>
  <c r="C6129" i="63"/>
  <c r="D6129" i="63"/>
  <c r="E6129" i="63"/>
  <c r="B6130" i="63"/>
  <c r="C6130" i="63"/>
  <c r="D6130" i="63"/>
  <c r="E6130" i="63"/>
  <c r="B6131" i="63"/>
  <c r="C6131" i="63"/>
  <c r="D6131" i="63"/>
  <c r="E6131" i="63"/>
  <c r="B6132" i="63"/>
  <c r="C6132" i="63"/>
  <c r="D6132" i="63"/>
  <c r="E6132" i="63"/>
  <c r="B6133" i="63"/>
  <c r="C6133" i="63"/>
  <c r="D6133" i="63"/>
  <c r="E6133" i="63"/>
  <c r="B6134" i="63"/>
  <c r="C6134" i="63"/>
  <c r="D6134" i="63"/>
  <c r="E6134" i="63"/>
  <c r="B6135" i="63"/>
  <c r="C6135" i="63"/>
  <c r="D6135" i="63"/>
  <c r="E6135" i="63"/>
  <c r="B6136" i="63"/>
  <c r="C6136" i="63"/>
  <c r="D6136" i="63"/>
  <c r="E6136" i="63"/>
  <c r="B6137" i="63"/>
  <c r="C6137" i="63"/>
  <c r="D6137" i="63"/>
  <c r="E6137" i="63"/>
  <c r="B6138" i="63"/>
  <c r="C6138" i="63"/>
  <c r="D6138" i="63"/>
  <c r="E6138" i="63"/>
  <c r="B6139" i="63"/>
  <c r="C6139" i="63"/>
  <c r="D6139" i="63"/>
  <c r="E6139" i="63"/>
  <c r="B6140" i="63"/>
  <c r="C6140" i="63"/>
  <c r="D6140" i="63"/>
  <c r="E6140" i="63"/>
  <c r="B6141" i="63"/>
  <c r="C6141" i="63"/>
  <c r="D6141" i="63"/>
  <c r="E6141" i="63"/>
  <c r="B6142" i="63"/>
  <c r="C6142" i="63"/>
  <c r="D6142" i="63"/>
  <c r="E6142" i="63"/>
  <c r="B6143" i="63"/>
  <c r="C6143" i="63"/>
  <c r="D6143" i="63"/>
  <c r="E6143" i="63"/>
  <c r="B6144" i="63"/>
  <c r="C6144" i="63"/>
  <c r="D6144" i="63"/>
  <c r="E6144" i="63"/>
  <c r="B6145" i="63"/>
  <c r="C6145" i="63"/>
  <c r="D6145" i="63"/>
  <c r="E6145" i="63"/>
  <c r="B6146" i="63"/>
  <c r="C6146" i="63"/>
  <c r="D6146" i="63"/>
  <c r="E6146" i="63"/>
  <c r="B6147" i="63"/>
  <c r="C6147" i="63"/>
  <c r="D6147" i="63"/>
  <c r="E6147" i="63"/>
  <c r="B6148" i="63"/>
  <c r="C6148" i="63"/>
  <c r="D6148" i="63"/>
  <c r="E6148" i="63"/>
  <c r="B6149" i="63"/>
  <c r="C6149" i="63"/>
  <c r="D6149" i="63"/>
  <c r="E6149" i="63"/>
  <c r="B6150" i="63"/>
  <c r="C6150" i="63"/>
  <c r="D6150" i="63"/>
  <c r="E6150" i="63"/>
  <c r="B6151" i="63"/>
  <c r="C6151" i="63"/>
  <c r="D6151" i="63"/>
  <c r="E6151" i="63"/>
  <c r="B6152" i="63"/>
  <c r="C6152" i="63"/>
  <c r="D6152" i="63"/>
  <c r="E6152" i="63"/>
  <c r="B6153" i="63"/>
  <c r="C6153" i="63"/>
  <c r="D6153" i="63"/>
  <c r="E6153" i="63"/>
  <c r="B6154" i="63"/>
  <c r="C6154" i="63"/>
  <c r="D6154" i="63"/>
  <c r="E6154" i="63"/>
  <c r="B6155" i="63"/>
  <c r="C6155" i="63"/>
  <c r="D6155" i="63"/>
  <c r="E6155" i="63"/>
  <c r="B6156" i="63"/>
  <c r="C6156" i="63"/>
  <c r="D6156" i="63"/>
  <c r="E6156" i="63"/>
  <c r="B6157" i="63"/>
  <c r="C6157" i="63"/>
  <c r="D6157" i="63"/>
  <c r="E6157" i="63"/>
  <c r="B6158" i="63"/>
  <c r="C6158" i="63"/>
  <c r="D6158" i="63"/>
  <c r="E6158" i="63"/>
  <c r="B6159" i="63"/>
  <c r="C6159" i="63"/>
  <c r="D6159" i="63"/>
  <c r="E6159" i="63"/>
  <c r="B6160" i="63"/>
  <c r="C6160" i="63"/>
  <c r="D6160" i="63"/>
  <c r="E6160" i="63"/>
  <c r="B6161" i="63"/>
  <c r="C6161" i="63"/>
  <c r="D6161" i="63"/>
  <c r="E6161" i="63"/>
  <c r="B6162" i="63"/>
  <c r="C6162" i="63"/>
  <c r="D6162" i="63"/>
  <c r="E6162" i="63"/>
  <c r="B6163" i="63"/>
  <c r="C6163" i="63"/>
  <c r="D6163" i="63"/>
  <c r="E6163" i="63"/>
  <c r="B6164" i="63"/>
  <c r="C6164" i="63"/>
  <c r="D6164" i="63"/>
  <c r="E6164" i="63"/>
  <c r="B6165" i="63"/>
  <c r="C6165" i="63"/>
  <c r="D6165" i="63"/>
  <c r="E6165" i="63"/>
  <c r="B6166" i="63"/>
  <c r="C6166" i="63"/>
  <c r="D6166" i="63"/>
  <c r="E6166" i="63"/>
  <c r="B6167" i="63"/>
  <c r="C6167" i="63"/>
  <c r="D6167" i="63"/>
  <c r="E6167" i="63"/>
  <c r="B6168" i="63"/>
  <c r="C6168" i="63"/>
  <c r="D6168" i="63"/>
  <c r="E6168" i="63"/>
  <c r="B6169" i="63"/>
  <c r="C6169" i="63"/>
  <c r="D6169" i="63"/>
  <c r="E6169" i="63"/>
  <c r="B6170" i="63"/>
  <c r="C6170" i="63"/>
  <c r="D6170" i="63"/>
  <c r="E6170" i="63"/>
  <c r="B6171" i="63"/>
  <c r="C6171" i="63"/>
  <c r="D6171" i="63"/>
  <c r="E6171" i="63"/>
  <c r="B6172" i="63"/>
  <c r="C6172" i="63"/>
  <c r="D6172" i="63"/>
  <c r="E6172" i="63"/>
  <c r="B6173" i="63"/>
  <c r="C6173" i="63"/>
  <c r="D6173" i="63"/>
  <c r="E6173" i="63"/>
  <c r="B6174" i="63"/>
  <c r="C6174" i="63"/>
  <c r="D6174" i="63"/>
  <c r="E6174" i="63"/>
  <c r="B6175" i="63"/>
  <c r="C6175" i="63"/>
  <c r="D6175" i="63"/>
  <c r="E6175" i="63"/>
  <c r="B6176" i="63"/>
  <c r="C6176" i="63"/>
  <c r="D6176" i="63"/>
  <c r="E6176" i="63"/>
  <c r="B6177" i="63"/>
  <c r="C6177" i="63"/>
  <c r="D6177" i="63"/>
  <c r="E6177" i="63"/>
  <c r="B6178" i="63"/>
  <c r="C6178" i="63"/>
  <c r="D6178" i="63"/>
  <c r="E6178" i="63"/>
  <c r="B6179" i="63"/>
  <c r="C6179" i="63"/>
  <c r="D6179" i="63"/>
  <c r="E6179" i="63"/>
  <c r="B6180" i="63"/>
  <c r="C6180" i="63"/>
  <c r="D6180" i="63"/>
  <c r="E6180" i="63"/>
  <c r="B6181" i="63"/>
  <c r="C6181" i="63"/>
  <c r="D6181" i="63"/>
  <c r="E6181" i="63"/>
  <c r="B6182" i="63"/>
  <c r="C6182" i="63"/>
  <c r="D6182" i="63"/>
  <c r="E6182" i="63"/>
  <c r="B6183" i="63"/>
  <c r="C6183" i="63"/>
  <c r="D6183" i="63"/>
  <c r="E6183" i="63"/>
  <c r="B6184" i="63"/>
  <c r="C6184" i="63"/>
  <c r="D6184" i="63"/>
  <c r="E6184" i="63"/>
  <c r="B6185" i="63"/>
  <c r="C6185" i="63"/>
  <c r="D6185" i="63"/>
  <c r="E6185" i="63"/>
  <c r="B6186" i="63"/>
  <c r="C6186" i="63"/>
  <c r="D6186" i="63"/>
  <c r="E6186" i="63"/>
  <c r="B6187" i="63"/>
  <c r="C6187" i="63"/>
  <c r="D6187" i="63"/>
  <c r="E6187" i="63"/>
  <c r="B6188" i="63"/>
  <c r="C6188" i="63"/>
  <c r="D6188" i="63"/>
  <c r="E6188" i="63"/>
  <c r="B6189" i="63"/>
  <c r="C6189" i="63"/>
  <c r="D6189" i="63"/>
  <c r="E6189" i="63"/>
  <c r="B6190" i="63"/>
  <c r="C6190" i="63"/>
  <c r="D6190" i="63"/>
  <c r="E6190" i="63"/>
  <c r="B6191" i="63"/>
  <c r="C6191" i="63"/>
  <c r="D6191" i="63"/>
  <c r="E6191" i="63"/>
  <c r="B6192" i="63"/>
  <c r="C6192" i="63"/>
  <c r="D6192" i="63"/>
  <c r="E6192" i="63"/>
  <c r="B6193" i="63"/>
  <c r="C6193" i="63"/>
  <c r="D6193" i="63"/>
  <c r="E6193" i="63"/>
  <c r="B6194" i="63"/>
  <c r="C6194" i="63"/>
  <c r="D6194" i="63"/>
  <c r="E6194" i="63"/>
  <c r="B6195" i="63"/>
  <c r="C6195" i="63"/>
  <c r="D6195" i="63"/>
  <c r="E6195" i="63"/>
  <c r="B6196" i="63"/>
  <c r="C6196" i="63"/>
  <c r="D6196" i="63"/>
  <c r="E6196" i="63"/>
  <c r="B6197" i="63"/>
  <c r="C6197" i="63"/>
  <c r="D6197" i="63"/>
  <c r="E6197" i="63"/>
  <c r="B6198" i="63"/>
  <c r="C6198" i="63"/>
  <c r="D6198" i="63"/>
  <c r="E6198" i="63"/>
  <c r="B6199" i="63"/>
  <c r="C6199" i="63"/>
  <c r="D6199" i="63"/>
  <c r="E6199" i="63"/>
  <c r="B6200" i="63"/>
  <c r="C6200" i="63"/>
  <c r="D6200" i="63"/>
  <c r="E6200" i="63"/>
  <c r="B6201" i="63"/>
  <c r="C6201" i="63"/>
  <c r="D6201" i="63"/>
  <c r="E6201" i="63"/>
  <c r="B6202" i="63"/>
  <c r="C6202" i="63"/>
  <c r="D6202" i="63"/>
  <c r="E6202" i="63"/>
  <c r="B6203" i="63"/>
  <c r="C6203" i="63"/>
  <c r="D6203" i="63"/>
  <c r="E6203" i="63"/>
  <c r="B6204" i="63"/>
  <c r="C6204" i="63"/>
  <c r="D6204" i="63"/>
  <c r="E6204" i="63"/>
  <c r="B6205" i="63"/>
  <c r="C6205" i="63"/>
  <c r="D6205" i="63"/>
  <c r="E6205" i="63"/>
  <c r="B6206" i="63"/>
  <c r="C6206" i="63"/>
  <c r="D6206" i="63"/>
  <c r="E6206" i="63"/>
  <c r="B6207" i="63"/>
  <c r="C6207" i="63"/>
  <c r="D6207" i="63"/>
  <c r="E6207" i="63"/>
  <c r="B6208" i="63"/>
  <c r="C6208" i="63"/>
  <c r="D6208" i="63"/>
  <c r="E6208" i="63"/>
  <c r="B6209" i="63"/>
  <c r="C6209" i="63"/>
  <c r="D6209" i="63"/>
  <c r="E6209" i="63"/>
  <c r="B6210" i="63"/>
  <c r="C6210" i="63"/>
  <c r="D6210" i="63"/>
  <c r="E6210" i="63"/>
  <c r="B6211" i="63"/>
  <c r="C6211" i="63"/>
  <c r="D6211" i="63"/>
  <c r="E6211" i="63"/>
  <c r="B6212" i="63"/>
  <c r="C6212" i="63"/>
  <c r="D6212" i="63"/>
  <c r="E6212" i="63"/>
  <c r="B6213" i="63"/>
  <c r="C6213" i="63"/>
  <c r="D6213" i="63"/>
  <c r="E6213" i="63"/>
  <c r="B6214" i="63"/>
  <c r="C6214" i="63"/>
  <c r="D6214" i="63"/>
  <c r="E6214" i="63"/>
  <c r="B6215" i="63"/>
  <c r="C6215" i="63"/>
  <c r="D6215" i="63"/>
  <c r="E6215" i="63"/>
  <c r="B6216" i="63"/>
  <c r="C6216" i="63"/>
  <c r="D6216" i="63"/>
  <c r="E6216" i="63"/>
  <c r="B6217" i="63"/>
  <c r="C6217" i="63"/>
  <c r="D6217" i="63"/>
  <c r="E6217" i="63"/>
  <c r="B6218" i="63"/>
  <c r="C6218" i="63"/>
  <c r="D6218" i="63"/>
  <c r="E6218" i="63"/>
  <c r="B6219" i="63"/>
  <c r="C6219" i="63"/>
  <c r="D6219" i="63"/>
  <c r="E6219" i="63"/>
  <c r="B6220" i="63"/>
  <c r="C6220" i="63"/>
  <c r="D6220" i="63"/>
  <c r="E6220" i="63"/>
  <c r="B6221" i="63"/>
  <c r="C6221" i="63"/>
  <c r="D6221" i="63"/>
  <c r="E6221" i="63"/>
  <c r="B6222" i="63"/>
  <c r="C6222" i="63"/>
  <c r="D6222" i="63"/>
  <c r="E6222" i="63"/>
  <c r="B6223" i="63"/>
  <c r="C6223" i="63"/>
  <c r="D6223" i="63"/>
  <c r="E6223" i="63"/>
  <c r="B6224" i="63"/>
  <c r="C6224" i="63"/>
  <c r="D6224" i="63"/>
  <c r="E6224" i="63"/>
  <c r="B6225" i="63"/>
  <c r="C6225" i="63"/>
  <c r="D6225" i="63"/>
  <c r="E6225" i="63"/>
  <c r="B6226" i="63"/>
  <c r="C6226" i="63"/>
  <c r="D6226" i="63"/>
  <c r="E6226" i="63"/>
  <c r="B6227" i="63"/>
  <c r="C6227" i="63"/>
  <c r="D6227" i="63"/>
  <c r="E6227" i="63"/>
  <c r="B6228" i="63"/>
  <c r="C6228" i="63"/>
  <c r="D6228" i="63"/>
  <c r="E6228" i="63"/>
  <c r="B6229" i="63"/>
  <c r="C6229" i="63"/>
  <c r="D6229" i="63"/>
  <c r="E6229" i="63"/>
  <c r="B6230" i="63"/>
  <c r="C6230" i="63"/>
  <c r="D6230" i="63"/>
  <c r="E6230" i="63"/>
  <c r="B6231" i="63"/>
  <c r="C6231" i="63"/>
  <c r="D6231" i="63"/>
  <c r="E6231" i="63"/>
  <c r="B6232" i="63"/>
  <c r="C6232" i="63"/>
  <c r="D6232" i="63"/>
  <c r="E6232" i="63"/>
  <c r="B6233" i="63"/>
  <c r="C6233" i="63"/>
  <c r="D6233" i="63"/>
  <c r="E6233" i="63"/>
  <c r="B6234" i="63"/>
  <c r="C6234" i="63"/>
  <c r="D6234" i="63"/>
  <c r="E6234" i="63"/>
  <c r="B6235" i="63"/>
  <c r="C6235" i="63"/>
  <c r="D6235" i="63"/>
  <c r="E6235" i="63"/>
  <c r="B6236" i="63"/>
  <c r="C6236" i="63"/>
  <c r="D6236" i="63"/>
  <c r="E6236" i="63"/>
  <c r="B6237" i="63"/>
  <c r="C6237" i="63"/>
  <c r="D6237" i="63"/>
  <c r="E6237" i="63"/>
  <c r="B6238" i="63"/>
  <c r="C6238" i="63"/>
  <c r="D6238" i="63"/>
  <c r="E6238" i="63"/>
  <c r="B6239" i="63"/>
  <c r="C6239" i="63"/>
  <c r="D6239" i="63"/>
  <c r="E6239" i="63"/>
  <c r="B6240" i="63"/>
  <c r="C6240" i="63"/>
  <c r="D6240" i="63"/>
  <c r="E6240" i="63"/>
  <c r="B6241" i="63"/>
  <c r="C6241" i="63"/>
  <c r="D6241" i="63"/>
  <c r="E6241" i="63"/>
  <c r="B6242" i="63"/>
  <c r="C6242" i="63"/>
  <c r="D6242" i="63"/>
  <c r="E6242" i="63"/>
  <c r="B6243" i="63"/>
  <c r="C6243" i="63"/>
  <c r="D6243" i="63"/>
  <c r="E6243" i="63"/>
  <c r="B6244" i="63"/>
  <c r="C6244" i="63"/>
  <c r="D6244" i="63"/>
  <c r="E6244" i="63"/>
  <c r="B6245" i="63"/>
  <c r="C6245" i="63"/>
  <c r="D6245" i="63"/>
  <c r="E6245" i="63"/>
  <c r="B6246" i="63"/>
  <c r="C6246" i="63"/>
  <c r="D6246" i="63"/>
  <c r="E6246" i="63"/>
  <c r="B6247" i="63"/>
  <c r="C6247" i="63"/>
  <c r="D6247" i="63"/>
  <c r="E6247" i="63"/>
  <c r="B6248" i="63"/>
  <c r="C6248" i="63"/>
  <c r="D6248" i="63"/>
  <c r="E6248" i="63"/>
  <c r="B6249" i="63"/>
  <c r="C6249" i="63"/>
  <c r="D6249" i="63"/>
  <c r="E6249" i="63"/>
  <c r="B6250" i="63"/>
  <c r="C6250" i="63"/>
  <c r="D6250" i="63"/>
  <c r="E6250" i="63"/>
  <c r="B6251" i="63"/>
  <c r="C6251" i="63"/>
  <c r="D6251" i="63"/>
  <c r="E6251" i="63"/>
  <c r="B6252" i="63"/>
  <c r="C6252" i="63"/>
  <c r="D6252" i="63"/>
  <c r="E6252" i="63"/>
  <c r="B6253" i="63"/>
  <c r="C6253" i="63"/>
  <c r="D6253" i="63"/>
  <c r="E6253" i="63"/>
  <c r="B6254" i="63"/>
  <c r="C6254" i="63"/>
  <c r="D6254" i="63"/>
  <c r="E6254" i="63"/>
  <c r="B6255" i="63"/>
  <c r="C6255" i="63"/>
  <c r="D6255" i="63"/>
  <c r="E6255" i="63"/>
  <c r="B6256" i="63"/>
  <c r="C6256" i="63"/>
  <c r="D6256" i="63"/>
  <c r="E6256" i="63"/>
  <c r="B6257" i="63"/>
  <c r="C6257" i="63"/>
  <c r="D6257" i="63"/>
  <c r="E6257" i="63"/>
  <c r="B6258" i="63"/>
  <c r="C6258" i="63"/>
  <c r="D6258" i="63"/>
  <c r="E6258" i="63"/>
  <c r="B6259" i="63"/>
  <c r="C6259" i="63"/>
  <c r="D6259" i="63"/>
  <c r="E6259" i="63"/>
  <c r="B6260" i="63"/>
  <c r="C6260" i="63"/>
  <c r="D6260" i="63"/>
  <c r="E6260" i="63"/>
  <c r="B6261" i="63"/>
  <c r="C6261" i="63"/>
  <c r="D6261" i="63"/>
  <c r="E6261" i="63"/>
  <c r="B6262" i="63"/>
  <c r="C6262" i="63"/>
  <c r="D6262" i="63"/>
  <c r="E6262" i="63"/>
  <c r="B6263" i="63"/>
  <c r="C6263" i="63"/>
  <c r="D6263" i="63"/>
  <c r="E6263" i="63"/>
  <c r="B6264" i="63"/>
  <c r="C6264" i="63"/>
  <c r="D6264" i="63"/>
  <c r="E6264" i="63"/>
  <c r="B6265" i="63"/>
  <c r="C6265" i="63"/>
  <c r="D6265" i="63"/>
  <c r="E6265" i="63"/>
  <c r="B6266" i="63"/>
  <c r="C6266" i="63"/>
  <c r="D6266" i="63"/>
  <c r="E6266" i="63"/>
  <c r="B6267" i="63"/>
  <c r="C6267" i="63"/>
  <c r="D6267" i="63"/>
  <c r="E6267" i="63"/>
  <c r="B6268" i="63"/>
  <c r="C6268" i="63"/>
  <c r="D6268" i="63"/>
  <c r="E6268" i="63"/>
  <c r="B6269" i="63"/>
  <c r="C6269" i="63"/>
  <c r="D6269" i="63"/>
  <c r="E6269" i="63"/>
  <c r="B6270" i="63"/>
  <c r="C6270" i="63"/>
  <c r="D6270" i="63"/>
  <c r="E6270" i="63"/>
  <c r="B6271" i="63"/>
  <c r="C6271" i="63"/>
  <c r="D6271" i="63"/>
  <c r="E6271" i="63"/>
  <c r="B6272" i="63"/>
  <c r="C6272" i="63"/>
  <c r="D6272" i="63"/>
  <c r="E6272" i="63"/>
  <c r="B6273" i="63"/>
  <c r="C6273" i="63"/>
  <c r="D6273" i="63"/>
  <c r="E6273" i="63"/>
  <c r="B6274" i="63"/>
  <c r="C6274" i="63"/>
  <c r="D6274" i="63"/>
  <c r="E6274" i="63"/>
  <c r="B6275" i="63"/>
  <c r="C6275" i="63"/>
  <c r="D6275" i="63"/>
  <c r="E6275" i="63"/>
  <c r="B6276" i="63"/>
  <c r="C6276" i="63"/>
  <c r="D6276" i="63"/>
  <c r="E6276" i="63"/>
  <c r="B6277" i="63"/>
  <c r="C6277" i="63"/>
  <c r="D6277" i="63"/>
  <c r="E6277" i="63"/>
  <c r="B6278" i="63"/>
  <c r="C6278" i="63"/>
  <c r="D6278" i="63"/>
  <c r="E6278" i="63"/>
  <c r="B6279" i="63"/>
  <c r="C6279" i="63"/>
  <c r="D6279" i="63"/>
  <c r="E6279" i="63"/>
  <c r="B6280" i="63"/>
  <c r="C6280" i="63"/>
  <c r="D6280" i="63"/>
  <c r="E6280" i="63"/>
  <c r="B6281" i="63"/>
  <c r="C6281" i="63"/>
  <c r="D6281" i="63"/>
  <c r="E6281" i="63"/>
  <c r="B6282" i="63"/>
  <c r="C6282" i="63"/>
  <c r="D6282" i="63"/>
  <c r="E6282" i="63"/>
  <c r="B6283" i="63"/>
  <c r="C6283" i="63"/>
  <c r="D6283" i="63"/>
  <c r="E6283" i="63"/>
  <c r="B6284" i="63"/>
  <c r="C6284" i="63"/>
  <c r="D6284" i="63"/>
  <c r="E6284" i="63"/>
  <c r="B6285" i="63"/>
  <c r="C6285" i="63"/>
  <c r="D6285" i="63"/>
  <c r="E6285" i="63"/>
  <c r="B6286" i="63"/>
  <c r="C6286" i="63"/>
  <c r="D6286" i="63"/>
  <c r="E6286" i="63"/>
  <c r="B6287" i="63"/>
  <c r="C6287" i="63"/>
  <c r="D6287" i="63"/>
  <c r="E6287" i="63"/>
  <c r="B6288" i="63"/>
  <c r="C6288" i="63"/>
  <c r="D6288" i="63"/>
  <c r="E6288" i="63"/>
  <c r="B6289" i="63"/>
  <c r="C6289" i="63"/>
  <c r="D6289" i="63"/>
  <c r="E6289" i="63"/>
  <c r="B6290" i="63"/>
  <c r="C6290" i="63"/>
  <c r="D6290" i="63"/>
  <c r="E6290" i="63"/>
  <c r="B6291" i="63"/>
  <c r="C6291" i="63"/>
  <c r="D6291" i="63"/>
  <c r="E6291" i="63"/>
  <c r="B6292" i="63"/>
  <c r="C6292" i="63"/>
  <c r="D6292" i="63"/>
  <c r="E6292" i="63"/>
  <c r="B6293" i="63"/>
  <c r="C6293" i="63"/>
  <c r="D6293" i="63"/>
  <c r="E6293" i="63"/>
  <c r="B6294" i="63"/>
  <c r="C6294" i="63"/>
  <c r="D6294" i="63"/>
  <c r="E6294" i="63"/>
  <c r="B6295" i="63"/>
  <c r="C6295" i="63"/>
  <c r="D6295" i="63"/>
  <c r="E6295" i="63"/>
  <c r="B6296" i="63"/>
  <c r="C6296" i="63"/>
  <c r="D6296" i="63"/>
  <c r="E6296" i="63"/>
  <c r="B6297" i="63"/>
  <c r="C6297" i="63"/>
  <c r="D6297" i="63"/>
  <c r="E6297" i="63"/>
  <c r="B6298" i="63"/>
  <c r="C6298" i="63"/>
  <c r="D6298" i="63"/>
  <c r="E6298" i="63"/>
  <c r="B6299" i="63"/>
  <c r="C6299" i="63"/>
  <c r="D6299" i="63"/>
  <c r="E6299" i="63"/>
  <c r="B6300" i="63"/>
  <c r="C6300" i="63"/>
  <c r="D6300" i="63"/>
  <c r="E6300" i="63"/>
  <c r="B6301" i="63"/>
  <c r="C6301" i="63"/>
  <c r="D6301" i="63"/>
  <c r="E6301" i="63"/>
  <c r="B6302" i="63"/>
  <c r="C6302" i="63"/>
  <c r="D6302" i="63"/>
  <c r="E6302" i="63"/>
  <c r="B6303" i="63"/>
  <c r="C6303" i="63"/>
  <c r="D6303" i="63"/>
  <c r="E6303" i="63"/>
  <c r="B6304" i="63"/>
  <c r="C6304" i="63"/>
  <c r="D6304" i="63"/>
  <c r="E6304" i="63"/>
  <c r="B6305" i="63"/>
  <c r="C6305" i="63"/>
  <c r="D6305" i="63"/>
  <c r="E6305" i="63"/>
  <c r="B6306" i="63"/>
  <c r="C6306" i="63"/>
  <c r="D6306" i="63"/>
  <c r="E6306" i="63"/>
  <c r="B6307" i="63"/>
  <c r="C6307" i="63"/>
  <c r="D6307" i="63"/>
  <c r="E6307" i="63"/>
  <c r="B6308" i="63"/>
  <c r="C6308" i="63"/>
  <c r="D6308" i="63"/>
  <c r="E6308" i="63"/>
  <c r="B6309" i="63"/>
  <c r="C6309" i="63"/>
  <c r="D6309" i="63"/>
  <c r="E6309" i="63"/>
  <c r="B6310" i="63"/>
  <c r="C6310" i="63"/>
  <c r="D6310" i="63"/>
  <c r="E6310" i="63"/>
  <c r="B6311" i="63"/>
  <c r="C6311" i="63"/>
  <c r="D6311" i="63"/>
  <c r="E6311" i="63"/>
  <c r="B6312" i="63"/>
  <c r="C6312" i="63"/>
  <c r="D6312" i="63"/>
  <c r="E6312" i="63"/>
  <c r="B6313" i="63"/>
  <c r="C6313" i="63"/>
  <c r="D6313" i="63"/>
  <c r="E6313" i="63"/>
  <c r="B6314" i="63"/>
  <c r="C6314" i="63"/>
  <c r="D6314" i="63"/>
  <c r="E6314" i="63"/>
  <c r="B6315" i="63"/>
  <c r="C6315" i="63"/>
  <c r="D6315" i="63"/>
  <c r="E6315" i="63"/>
  <c r="B6316" i="63"/>
  <c r="C6316" i="63"/>
  <c r="D6316" i="63"/>
  <c r="E6316" i="63"/>
  <c r="B6317" i="63"/>
  <c r="C6317" i="63"/>
  <c r="D6317" i="63"/>
  <c r="E6317" i="63"/>
  <c r="B6318" i="63"/>
  <c r="C6318" i="63"/>
  <c r="D6318" i="63"/>
  <c r="E6318" i="63"/>
  <c r="B6319" i="63"/>
  <c r="C6319" i="63"/>
  <c r="D6319" i="63"/>
  <c r="E6319" i="63"/>
  <c r="B6320" i="63"/>
  <c r="C6320" i="63"/>
  <c r="D6320" i="63"/>
  <c r="E6320" i="63"/>
  <c r="B6321" i="63"/>
  <c r="C6321" i="63"/>
  <c r="D6321" i="63"/>
  <c r="E6321" i="63"/>
  <c r="B6322" i="63"/>
  <c r="C6322" i="63"/>
  <c r="D6322" i="63"/>
  <c r="E6322" i="63"/>
  <c r="B6323" i="63"/>
  <c r="C6323" i="63"/>
  <c r="D6323" i="63"/>
  <c r="E6323" i="63"/>
  <c r="B6324" i="63"/>
  <c r="C6324" i="63"/>
  <c r="D6324" i="63"/>
  <c r="E6324" i="63"/>
  <c r="B6325" i="63"/>
  <c r="C6325" i="63"/>
  <c r="D6325" i="63"/>
  <c r="E6325" i="63"/>
  <c r="B6326" i="63"/>
  <c r="C6326" i="63"/>
  <c r="D6326" i="63"/>
  <c r="E6326" i="63"/>
  <c r="B6327" i="63"/>
  <c r="C6327" i="63"/>
  <c r="D6327" i="63"/>
  <c r="E6327" i="63"/>
  <c r="B6328" i="63"/>
  <c r="C6328" i="63"/>
  <c r="D6328" i="63"/>
  <c r="E6328" i="63"/>
  <c r="B6329" i="63"/>
  <c r="C6329" i="63"/>
  <c r="D6329" i="63"/>
  <c r="E6329" i="63"/>
  <c r="B6330" i="63"/>
  <c r="C6330" i="63"/>
  <c r="D6330" i="63"/>
  <c r="E6330" i="63"/>
  <c r="B6331" i="63"/>
  <c r="C6331" i="63"/>
  <c r="D6331" i="63"/>
  <c r="E6331" i="63"/>
  <c r="B6332" i="63"/>
  <c r="C6332" i="63"/>
  <c r="D6332" i="63"/>
  <c r="E6332" i="63"/>
  <c r="B6333" i="63"/>
  <c r="C6333" i="63"/>
  <c r="D6333" i="63"/>
  <c r="E6333" i="63"/>
  <c r="B6334" i="63"/>
  <c r="C6334" i="63"/>
  <c r="D6334" i="63"/>
  <c r="E6334" i="63"/>
  <c r="B6335" i="63"/>
  <c r="C6335" i="63"/>
  <c r="D6335" i="63"/>
  <c r="E6335" i="63"/>
  <c r="B6336" i="63"/>
  <c r="C6336" i="63"/>
  <c r="D6336" i="63"/>
  <c r="E6336" i="63"/>
  <c r="B6337" i="63"/>
  <c r="C6337" i="63"/>
  <c r="D6337" i="63"/>
  <c r="E6337" i="63"/>
  <c r="B6338" i="63"/>
  <c r="C6338" i="63"/>
  <c r="D6338" i="63"/>
  <c r="E6338" i="63"/>
  <c r="B6339" i="63"/>
  <c r="C6339" i="63"/>
  <c r="D6339" i="63"/>
  <c r="E6339" i="63"/>
  <c r="B6340" i="63"/>
  <c r="C6340" i="63"/>
  <c r="D6340" i="63"/>
  <c r="E6340" i="63"/>
  <c r="B6341" i="63"/>
  <c r="C6341" i="63"/>
  <c r="D6341" i="63"/>
  <c r="E6341" i="63"/>
  <c r="B6342" i="63"/>
  <c r="C6342" i="63"/>
  <c r="D6342" i="63"/>
  <c r="E6342" i="63"/>
  <c r="B6343" i="63"/>
  <c r="C6343" i="63"/>
  <c r="D6343" i="63"/>
  <c r="E6343" i="63"/>
  <c r="B6344" i="63"/>
  <c r="C6344" i="63"/>
  <c r="D6344" i="63"/>
  <c r="E6344" i="63"/>
  <c r="B6345" i="63"/>
  <c r="C6345" i="63"/>
  <c r="D6345" i="63"/>
  <c r="E6345" i="63"/>
  <c r="B6346" i="63"/>
  <c r="C6346" i="63"/>
  <c r="D6346" i="63"/>
  <c r="E6346" i="63"/>
  <c r="B6347" i="63"/>
  <c r="C6347" i="63"/>
  <c r="D6347" i="63"/>
  <c r="E6347" i="63"/>
  <c r="B6348" i="63"/>
  <c r="C6348" i="63"/>
  <c r="D6348" i="63"/>
  <c r="E6348" i="63"/>
  <c r="B6349" i="63"/>
  <c r="C6349" i="63"/>
  <c r="D6349" i="63"/>
  <c r="E6349" i="63"/>
  <c r="B6350" i="63"/>
  <c r="C6350" i="63"/>
  <c r="D6350" i="63"/>
  <c r="E6350" i="63"/>
  <c r="B6351" i="63"/>
  <c r="C6351" i="63"/>
  <c r="D6351" i="63"/>
  <c r="E6351" i="63"/>
  <c r="B6352" i="63"/>
  <c r="C6352" i="63"/>
  <c r="D6352" i="63"/>
  <c r="E6352" i="63"/>
  <c r="B6353" i="63"/>
  <c r="C6353" i="63"/>
  <c r="D6353" i="63"/>
  <c r="E6353" i="63"/>
  <c r="B6354" i="63"/>
  <c r="C6354" i="63"/>
  <c r="D6354" i="63"/>
  <c r="E6354" i="63"/>
  <c r="B6355" i="63"/>
  <c r="C6355" i="63"/>
  <c r="D6355" i="63"/>
  <c r="E6355" i="63"/>
  <c r="B6356" i="63"/>
  <c r="C6356" i="63"/>
  <c r="D6356" i="63"/>
  <c r="E6356" i="63"/>
  <c r="B6357" i="63"/>
  <c r="C6357" i="63"/>
  <c r="D6357" i="63"/>
  <c r="E6357" i="63"/>
  <c r="B6358" i="63"/>
  <c r="C6358" i="63"/>
  <c r="D6358" i="63"/>
  <c r="E6358" i="63"/>
  <c r="B6359" i="63"/>
  <c r="C6359" i="63"/>
  <c r="D6359" i="63"/>
  <c r="E6359" i="63"/>
  <c r="B6360" i="63"/>
  <c r="C6360" i="63"/>
  <c r="D6360" i="63"/>
  <c r="E6360" i="63"/>
  <c r="B6361" i="63"/>
  <c r="C6361" i="63"/>
  <c r="D6361" i="63"/>
  <c r="E6361" i="63"/>
  <c r="B6362" i="63"/>
  <c r="C6362" i="63"/>
  <c r="D6362" i="63"/>
  <c r="E6362" i="63"/>
  <c r="B6363" i="63"/>
  <c r="C6363" i="63"/>
  <c r="D6363" i="63"/>
  <c r="E6363" i="63"/>
  <c r="B6364" i="63"/>
  <c r="C6364" i="63"/>
  <c r="D6364" i="63"/>
  <c r="E6364" i="63"/>
  <c r="B6365" i="63"/>
  <c r="C6365" i="63"/>
  <c r="D6365" i="63"/>
  <c r="E6365" i="63"/>
  <c r="B6366" i="63"/>
  <c r="C6366" i="63"/>
  <c r="D6366" i="63"/>
  <c r="E6366" i="63"/>
  <c r="B6367" i="63"/>
  <c r="C6367" i="63"/>
  <c r="D6367" i="63"/>
  <c r="E6367" i="63"/>
  <c r="B6368" i="63"/>
  <c r="C6368" i="63"/>
  <c r="D6368" i="63"/>
  <c r="E6368" i="63"/>
  <c r="B6369" i="63"/>
  <c r="C6369" i="63"/>
  <c r="D6369" i="63"/>
  <c r="E6369" i="63"/>
  <c r="B6370" i="63"/>
  <c r="C6370" i="63"/>
  <c r="D6370" i="63"/>
  <c r="E6370" i="63"/>
  <c r="B6371" i="63"/>
  <c r="C6371" i="63"/>
  <c r="D6371" i="63"/>
  <c r="E6371" i="63"/>
  <c r="B6372" i="63"/>
  <c r="C6372" i="63"/>
  <c r="D6372" i="63"/>
  <c r="E6372" i="63"/>
  <c r="B6373" i="63"/>
  <c r="C6373" i="63"/>
  <c r="D6373" i="63"/>
  <c r="E6373" i="63"/>
  <c r="B6374" i="63"/>
  <c r="C6374" i="63"/>
  <c r="D6374" i="63"/>
  <c r="E6374" i="63"/>
  <c r="B6375" i="63"/>
  <c r="C6375" i="63"/>
  <c r="D6375" i="63"/>
  <c r="E6375" i="63"/>
  <c r="B6376" i="63"/>
  <c r="C6376" i="63"/>
  <c r="D6376" i="63"/>
  <c r="E6376" i="63"/>
  <c r="B6377" i="63"/>
  <c r="C6377" i="63"/>
  <c r="D6377" i="63"/>
  <c r="E6377" i="63"/>
  <c r="B6378" i="63"/>
  <c r="C6378" i="63"/>
  <c r="D6378" i="63"/>
  <c r="E6378" i="63"/>
  <c r="B6379" i="63"/>
  <c r="C6379" i="63"/>
  <c r="D6379" i="63"/>
  <c r="E6379" i="63"/>
  <c r="B6380" i="63"/>
  <c r="C6380" i="63"/>
  <c r="D6380" i="63"/>
  <c r="E6380" i="63"/>
  <c r="B6381" i="63"/>
  <c r="C6381" i="63"/>
  <c r="D6381" i="63"/>
  <c r="E6381" i="63"/>
  <c r="B6382" i="63"/>
  <c r="C6382" i="63"/>
  <c r="D6382" i="63"/>
  <c r="E6382" i="63"/>
  <c r="B6383" i="63"/>
  <c r="C6383" i="63"/>
  <c r="D6383" i="63"/>
  <c r="E6383" i="63"/>
  <c r="B6384" i="63"/>
  <c r="C6384" i="63"/>
  <c r="D6384" i="63"/>
  <c r="E6384" i="63"/>
  <c r="B6385" i="63"/>
  <c r="C6385" i="63"/>
  <c r="D6385" i="63"/>
  <c r="E6385" i="63"/>
  <c r="B6386" i="63"/>
  <c r="C6386" i="63"/>
  <c r="D6386" i="63"/>
  <c r="E6386" i="63"/>
  <c r="B6387" i="63"/>
  <c r="C6387" i="63"/>
  <c r="D6387" i="63"/>
  <c r="E6387" i="63"/>
  <c r="B6388" i="63"/>
  <c r="C6388" i="63"/>
  <c r="D6388" i="63"/>
  <c r="E6388" i="63"/>
  <c r="B6389" i="63"/>
  <c r="C6389" i="63"/>
  <c r="D6389" i="63"/>
  <c r="E6389" i="63"/>
  <c r="B6390" i="63"/>
  <c r="C6390" i="63"/>
  <c r="D6390" i="63"/>
  <c r="E6390" i="63"/>
  <c r="B6391" i="63"/>
  <c r="C6391" i="63"/>
  <c r="D6391" i="63"/>
  <c r="E6391" i="63"/>
  <c r="B6392" i="63"/>
  <c r="C6392" i="63"/>
  <c r="D6392" i="63"/>
  <c r="E6392" i="63"/>
  <c r="B6393" i="63"/>
  <c r="C6393" i="63"/>
  <c r="D6393" i="63"/>
  <c r="E6393" i="63"/>
  <c r="B6394" i="63"/>
  <c r="C6394" i="63"/>
  <c r="D6394" i="63"/>
  <c r="E6394" i="63"/>
  <c r="B6395" i="63"/>
  <c r="C6395" i="63"/>
  <c r="D6395" i="63"/>
  <c r="E6395" i="63"/>
  <c r="B6396" i="63"/>
  <c r="C6396" i="63"/>
  <c r="D6396" i="63"/>
  <c r="E6396" i="63"/>
  <c r="B6397" i="63"/>
  <c r="C6397" i="63"/>
  <c r="D6397" i="63"/>
  <c r="E6397" i="63"/>
  <c r="B6398" i="63"/>
  <c r="C6398" i="63"/>
  <c r="D6398" i="63"/>
  <c r="E6398" i="63"/>
  <c r="B6399" i="63"/>
  <c r="C6399" i="63"/>
  <c r="D6399" i="63"/>
  <c r="E6399" i="63"/>
  <c r="B6400" i="63"/>
  <c r="C6400" i="63"/>
  <c r="D6400" i="63"/>
  <c r="E6400" i="63"/>
  <c r="B6401" i="63"/>
  <c r="C6401" i="63"/>
  <c r="D6401" i="63"/>
  <c r="E6401" i="63"/>
  <c r="B6402" i="63"/>
  <c r="C6402" i="63"/>
  <c r="D6402" i="63"/>
  <c r="E6402" i="63"/>
  <c r="B6403" i="63"/>
  <c r="C6403" i="63"/>
  <c r="D6403" i="63"/>
  <c r="E6403" i="63"/>
  <c r="B6404" i="63"/>
  <c r="C6404" i="63"/>
  <c r="D6404" i="63"/>
  <c r="E6404" i="63"/>
  <c r="B6405" i="63"/>
  <c r="C6405" i="63"/>
  <c r="D6405" i="63"/>
  <c r="E6405" i="63"/>
  <c r="B6406" i="63"/>
  <c r="C6406" i="63"/>
  <c r="D6406" i="63"/>
  <c r="E6406" i="63"/>
  <c r="B6407" i="63"/>
  <c r="C6407" i="63"/>
  <c r="D6407" i="63"/>
  <c r="E6407" i="63"/>
  <c r="B6408" i="63"/>
  <c r="C6408" i="63"/>
  <c r="D6408" i="63"/>
  <c r="E6408" i="63"/>
  <c r="B6409" i="63"/>
  <c r="C6409" i="63"/>
  <c r="D6409" i="63"/>
  <c r="E6409" i="63"/>
  <c r="B6410" i="63"/>
  <c r="C6410" i="63"/>
  <c r="D6410" i="63"/>
  <c r="E6410" i="63"/>
  <c r="B6411" i="63"/>
  <c r="C6411" i="63"/>
  <c r="D6411" i="63"/>
  <c r="E6411" i="63"/>
  <c r="B6412" i="63"/>
  <c r="C6412" i="63"/>
  <c r="D6412" i="63"/>
  <c r="E6412" i="63"/>
  <c r="B6413" i="63"/>
  <c r="C6413" i="63"/>
  <c r="D6413" i="63"/>
  <c r="E6413" i="63"/>
  <c r="B6414" i="63"/>
  <c r="C6414" i="63"/>
  <c r="D6414" i="63"/>
  <c r="E6414" i="63"/>
  <c r="B6415" i="63"/>
  <c r="C6415" i="63"/>
  <c r="D6415" i="63"/>
  <c r="E6415" i="63"/>
  <c r="B6416" i="63"/>
  <c r="C6416" i="63"/>
  <c r="D6416" i="63"/>
  <c r="E6416" i="63"/>
  <c r="B6417" i="63"/>
  <c r="C6417" i="63"/>
  <c r="D6417" i="63"/>
  <c r="E6417" i="63"/>
  <c r="B6418" i="63"/>
  <c r="C6418" i="63"/>
  <c r="D6418" i="63"/>
  <c r="E6418" i="63"/>
  <c r="B6419" i="63"/>
  <c r="C6419" i="63"/>
  <c r="D6419" i="63"/>
  <c r="E6419" i="63"/>
  <c r="B6420" i="63"/>
  <c r="C6420" i="63"/>
  <c r="D6420" i="63"/>
  <c r="E6420" i="63"/>
  <c r="B6421" i="63"/>
  <c r="C6421" i="63"/>
  <c r="D6421" i="63"/>
  <c r="E6421" i="63"/>
  <c r="B6422" i="63"/>
  <c r="C6422" i="63"/>
  <c r="D6422" i="63"/>
  <c r="E6422" i="63"/>
  <c r="B6423" i="63"/>
  <c r="C6423" i="63"/>
  <c r="D6423" i="63"/>
  <c r="E6423" i="63"/>
  <c r="B6424" i="63"/>
  <c r="C6424" i="63"/>
  <c r="D6424" i="63"/>
  <c r="E6424" i="63"/>
  <c r="B6425" i="63"/>
  <c r="C6425" i="63"/>
  <c r="D6425" i="63"/>
  <c r="E6425" i="63"/>
  <c r="B6426" i="63"/>
  <c r="C6426" i="63"/>
  <c r="D6426" i="63"/>
  <c r="E6426" i="63"/>
  <c r="B6427" i="63"/>
  <c r="C6427" i="63"/>
  <c r="D6427" i="63"/>
  <c r="E6427" i="63"/>
  <c r="B6428" i="63"/>
  <c r="C6428" i="63"/>
  <c r="D6428" i="63"/>
  <c r="E6428" i="63"/>
  <c r="B6429" i="63"/>
  <c r="C6429" i="63"/>
  <c r="D6429" i="63"/>
  <c r="E6429" i="63"/>
  <c r="B6430" i="63"/>
  <c r="C6430" i="63"/>
  <c r="D6430" i="63"/>
  <c r="E6430" i="63"/>
  <c r="B6431" i="63"/>
  <c r="C6431" i="63"/>
  <c r="D6431" i="63"/>
  <c r="E6431" i="63"/>
  <c r="B6432" i="63"/>
  <c r="C6432" i="63"/>
  <c r="D6432" i="63"/>
  <c r="E6432" i="63"/>
  <c r="B6433" i="63"/>
  <c r="C6433" i="63"/>
  <c r="D6433" i="63"/>
  <c r="E6433" i="63"/>
  <c r="B6434" i="63"/>
  <c r="C6434" i="63"/>
  <c r="D6434" i="63"/>
  <c r="E6434" i="63"/>
  <c r="B6435" i="63"/>
  <c r="C6435" i="63"/>
  <c r="D6435" i="63"/>
  <c r="E6435" i="63"/>
  <c r="B6436" i="63"/>
  <c r="C6436" i="63"/>
  <c r="D6436" i="63"/>
  <c r="E6436" i="63"/>
  <c r="B6437" i="63"/>
  <c r="C6437" i="63"/>
  <c r="D6437" i="63"/>
  <c r="E6437" i="63"/>
  <c r="B6438" i="63"/>
  <c r="C6438" i="63"/>
  <c r="D6438" i="63"/>
  <c r="E6438" i="63"/>
  <c r="B6439" i="63"/>
  <c r="C6439" i="63"/>
  <c r="D6439" i="63"/>
  <c r="E6439" i="63"/>
  <c r="B6440" i="63"/>
  <c r="C6440" i="63"/>
  <c r="D6440" i="63"/>
  <c r="E6440" i="63"/>
  <c r="B6441" i="63"/>
  <c r="C6441" i="63"/>
  <c r="D6441" i="63"/>
  <c r="E6441" i="63"/>
  <c r="B6442" i="63"/>
  <c r="C6442" i="63"/>
  <c r="D6442" i="63"/>
  <c r="E6442" i="63"/>
  <c r="B6443" i="63"/>
  <c r="C6443" i="63"/>
  <c r="D6443" i="63"/>
  <c r="E6443" i="63"/>
  <c r="B6444" i="63"/>
  <c r="C6444" i="63"/>
  <c r="D6444" i="63"/>
  <c r="E6444" i="63"/>
  <c r="B6445" i="63"/>
  <c r="C6445" i="63"/>
  <c r="D6445" i="63"/>
  <c r="E6445" i="63"/>
  <c r="B6446" i="63"/>
  <c r="C6446" i="63"/>
  <c r="D6446" i="63"/>
  <c r="E6446" i="63"/>
  <c r="B6447" i="63"/>
  <c r="C6447" i="63"/>
  <c r="D6447" i="63"/>
  <c r="E6447" i="63"/>
  <c r="B6448" i="63"/>
  <c r="C6448" i="63"/>
  <c r="D6448" i="63"/>
  <c r="E6448" i="63"/>
  <c r="B6449" i="63"/>
  <c r="C6449" i="63"/>
  <c r="D6449" i="63"/>
  <c r="E6449" i="63"/>
  <c r="B6450" i="63"/>
  <c r="C6450" i="63"/>
  <c r="D6450" i="63"/>
  <c r="E6450" i="63"/>
  <c r="B6451" i="63"/>
  <c r="C6451" i="63"/>
  <c r="D6451" i="63"/>
  <c r="E6451" i="63"/>
  <c r="B6452" i="63"/>
  <c r="C6452" i="63"/>
  <c r="D6452" i="63"/>
  <c r="E6452" i="63"/>
  <c r="B6453" i="63"/>
  <c r="C6453" i="63"/>
  <c r="D6453" i="63"/>
  <c r="E6453" i="63"/>
  <c r="B6454" i="63"/>
  <c r="C6454" i="63"/>
  <c r="D6454" i="63"/>
  <c r="E6454" i="63"/>
  <c r="B6455" i="63"/>
  <c r="C6455" i="63"/>
  <c r="D6455" i="63"/>
  <c r="E6455" i="63"/>
  <c r="B6456" i="63"/>
  <c r="C6456" i="63"/>
  <c r="D6456" i="63"/>
  <c r="E6456" i="63"/>
  <c r="B6457" i="63"/>
  <c r="C6457" i="63"/>
  <c r="D6457" i="63"/>
  <c r="E6457" i="63"/>
  <c r="B6458" i="63"/>
  <c r="C6458" i="63"/>
  <c r="D6458" i="63"/>
  <c r="E6458" i="63"/>
  <c r="B6459" i="63"/>
  <c r="C6459" i="63"/>
  <c r="D6459" i="63"/>
  <c r="E6459" i="63"/>
  <c r="B6460" i="63"/>
  <c r="C6460" i="63"/>
  <c r="D6460" i="63"/>
  <c r="E6460" i="63"/>
  <c r="B6461" i="63"/>
  <c r="C6461" i="63"/>
  <c r="D6461" i="63"/>
  <c r="E6461" i="63"/>
  <c r="B6462" i="63"/>
  <c r="C6462" i="63"/>
  <c r="D6462" i="63"/>
  <c r="E6462" i="63"/>
  <c r="B6463" i="63"/>
  <c r="C6463" i="63"/>
  <c r="D6463" i="63"/>
  <c r="E6463" i="63"/>
  <c r="B6464" i="63"/>
  <c r="C6464" i="63"/>
  <c r="D6464" i="63"/>
  <c r="E6464" i="63"/>
  <c r="B6465" i="63"/>
  <c r="C6465" i="63"/>
  <c r="D6465" i="63"/>
  <c r="E6465" i="63"/>
  <c r="B6466" i="63"/>
  <c r="C6466" i="63"/>
  <c r="D6466" i="63"/>
  <c r="E6466" i="63"/>
  <c r="B6467" i="63"/>
  <c r="C6467" i="63"/>
  <c r="D6467" i="63"/>
  <c r="E6467" i="63"/>
  <c r="B6468" i="63"/>
  <c r="C6468" i="63"/>
  <c r="D6468" i="63"/>
  <c r="E6468" i="63"/>
  <c r="B6469" i="63"/>
  <c r="C6469" i="63"/>
  <c r="D6469" i="63"/>
  <c r="E6469" i="63"/>
  <c r="B6470" i="63"/>
  <c r="C6470" i="63"/>
  <c r="D6470" i="63"/>
  <c r="E6470" i="63"/>
  <c r="B6471" i="63"/>
  <c r="C6471" i="63"/>
  <c r="D6471" i="63"/>
  <c r="E6471" i="63"/>
  <c r="B6472" i="63"/>
  <c r="C6472" i="63"/>
  <c r="D6472" i="63"/>
  <c r="E6472" i="63"/>
  <c r="B6473" i="63"/>
  <c r="C6473" i="63"/>
  <c r="D6473" i="63"/>
  <c r="E6473" i="63"/>
  <c r="B6474" i="63"/>
  <c r="C6474" i="63"/>
  <c r="D6474" i="63"/>
  <c r="E6474" i="63"/>
  <c r="B6475" i="63"/>
  <c r="C6475" i="63"/>
  <c r="D6475" i="63"/>
  <c r="E6475" i="63"/>
  <c r="B6476" i="63"/>
  <c r="C6476" i="63"/>
  <c r="D6476" i="63"/>
  <c r="E6476" i="63"/>
  <c r="B6477" i="63"/>
  <c r="C6477" i="63"/>
  <c r="D6477" i="63"/>
  <c r="E6477" i="63"/>
  <c r="B6478" i="63"/>
  <c r="C6478" i="63"/>
  <c r="D6478" i="63"/>
  <c r="E6478" i="63"/>
  <c r="B6479" i="63"/>
  <c r="C6479" i="63"/>
  <c r="D6479" i="63"/>
  <c r="E6479" i="63"/>
  <c r="B6480" i="63"/>
  <c r="C6480" i="63"/>
  <c r="D6480" i="63"/>
  <c r="E6480" i="63"/>
  <c r="B6481" i="63"/>
  <c r="C6481" i="63"/>
  <c r="D6481" i="63"/>
  <c r="E6481" i="63"/>
  <c r="B6482" i="63"/>
  <c r="C6482" i="63"/>
  <c r="D6482" i="63"/>
  <c r="E6482" i="63"/>
  <c r="B6483" i="63"/>
  <c r="C6483" i="63"/>
  <c r="D6483" i="63"/>
  <c r="E6483" i="63"/>
  <c r="B6484" i="63"/>
  <c r="C6484" i="63"/>
  <c r="D6484" i="63"/>
  <c r="E6484" i="63"/>
  <c r="B6485" i="63"/>
  <c r="C6485" i="63"/>
  <c r="D6485" i="63"/>
  <c r="E6485" i="63"/>
  <c r="B6486" i="63"/>
  <c r="C6486" i="63"/>
  <c r="D6486" i="63"/>
  <c r="E6486" i="63"/>
  <c r="B6487" i="63"/>
  <c r="C6487" i="63"/>
  <c r="D6487" i="63"/>
  <c r="E6487" i="63"/>
  <c r="B6488" i="63"/>
  <c r="C6488" i="63"/>
  <c r="D6488" i="63"/>
  <c r="E6488" i="63"/>
  <c r="B6489" i="63"/>
  <c r="C6489" i="63"/>
  <c r="D6489" i="63"/>
  <c r="E6489" i="63"/>
  <c r="B6490" i="63"/>
  <c r="C6490" i="63"/>
  <c r="D6490" i="63"/>
  <c r="E6490" i="63"/>
  <c r="B6491" i="63"/>
  <c r="C6491" i="63"/>
  <c r="D6491" i="63"/>
  <c r="E6491" i="63"/>
  <c r="B6492" i="63"/>
  <c r="C6492" i="63"/>
  <c r="D6492" i="63"/>
  <c r="E6492" i="63"/>
  <c r="B6493" i="63"/>
  <c r="C6493" i="63"/>
  <c r="D6493" i="63"/>
  <c r="E6493" i="63"/>
  <c r="B6494" i="63"/>
  <c r="C6494" i="63"/>
  <c r="D6494" i="63"/>
  <c r="E6494" i="63"/>
  <c r="B6495" i="63"/>
  <c r="C6495" i="63"/>
  <c r="D6495" i="63"/>
  <c r="E6495" i="63"/>
  <c r="B6496" i="63"/>
  <c r="C6496" i="63"/>
  <c r="D6496" i="63"/>
  <c r="E6496" i="63"/>
  <c r="B6497" i="63"/>
  <c r="C6497" i="63"/>
  <c r="D6497" i="63"/>
  <c r="E6497" i="63"/>
  <c r="B6498" i="63"/>
  <c r="C6498" i="63"/>
  <c r="D6498" i="63"/>
  <c r="E6498" i="63"/>
  <c r="B6499" i="63"/>
  <c r="C6499" i="63"/>
  <c r="D6499" i="63"/>
  <c r="E6499" i="63"/>
  <c r="B6500" i="63"/>
  <c r="C6500" i="63"/>
  <c r="D6500" i="63"/>
  <c r="E6500" i="63"/>
  <c r="B6501" i="63"/>
  <c r="C6501" i="63"/>
  <c r="D6501" i="63"/>
  <c r="E6501" i="63"/>
  <c r="B6502" i="63"/>
  <c r="C6502" i="63"/>
  <c r="D6502" i="63"/>
  <c r="E6502" i="63"/>
  <c r="B6503" i="63"/>
  <c r="C6503" i="63"/>
  <c r="D6503" i="63"/>
  <c r="E6503" i="63"/>
  <c r="B6504" i="63"/>
  <c r="C6504" i="63"/>
  <c r="D6504" i="63"/>
  <c r="E6504" i="63"/>
  <c r="B6505" i="63"/>
  <c r="C6505" i="63"/>
  <c r="D6505" i="63"/>
  <c r="E6505" i="63"/>
  <c r="B6506" i="63"/>
  <c r="C6506" i="63"/>
  <c r="D6506" i="63"/>
  <c r="E6506" i="63"/>
  <c r="B6507" i="63"/>
  <c r="C6507" i="63"/>
  <c r="D6507" i="63"/>
  <c r="E6507" i="63"/>
  <c r="B6508" i="63"/>
  <c r="C6508" i="63"/>
  <c r="D6508" i="63"/>
  <c r="E6508" i="63"/>
  <c r="B6509" i="63"/>
  <c r="C6509" i="63"/>
  <c r="D6509" i="63"/>
  <c r="E6509" i="63"/>
  <c r="B6510" i="63"/>
  <c r="C6510" i="63"/>
  <c r="D6510" i="63"/>
  <c r="E6510" i="63"/>
  <c r="B6511" i="63"/>
  <c r="C6511" i="63"/>
  <c r="D6511" i="63"/>
  <c r="E6511" i="63"/>
  <c r="B6512" i="63"/>
  <c r="C6512" i="63"/>
  <c r="D6512" i="63"/>
  <c r="E6512" i="63"/>
  <c r="B6513" i="63"/>
  <c r="C6513" i="63"/>
  <c r="D6513" i="63"/>
  <c r="E6513" i="63"/>
  <c r="B6514" i="63"/>
  <c r="C6514" i="63"/>
  <c r="D6514" i="63"/>
  <c r="E6514" i="63"/>
  <c r="B6515" i="63"/>
  <c r="C6515" i="63"/>
  <c r="D6515" i="63"/>
  <c r="E6515" i="63"/>
  <c r="B6516" i="63"/>
  <c r="C6516" i="63"/>
  <c r="D6516" i="63"/>
  <c r="E6516" i="63"/>
  <c r="B6517" i="63"/>
  <c r="C6517" i="63"/>
  <c r="D6517" i="63"/>
  <c r="E6517" i="63"/>
  <c r="B6518" i="63"/>
  <c r="C6518" i="63"/>
  <c r="D6518" i="63"/>
  <c r="E6518" i="63"/>
  <c r="B6519" i="63"/>
  <c r="C6519" i="63"/>
  <c r="D6519" i="63"/>
  <c r="E6519" i="63"/>
  <c r="B6520" i="63"/>
  <c r="C6520" i="63"/>
  <c r="D6520" i="63"/>
  <c r="E6520" i="63"/>
  <c r="B6521" i="63"/>
  <c r="C6521" i="63"/>
  <c r="D6521" i="63"/>
  <c r="E6521" i="63"/>
  <c r="B6522" i="63"/>
  <c r="C6522" i="63"/>
  <c r="D6522" i="63"/>
  <c r="E6522" i="63"/>
  <c r="B6523" i="63"/>
  <c r="C6523" i="63"/>
  <c r="D6523" i="63"/>
  <c r="E6523" i="63"/>
  <c r="B6524" i="63"/>
  <c r="C6524" i="63"/>
  <c r="D6524" i="63"/>
  <c r="E6524" i="63"/>
  <c r="B6525" i="63"/>
  <c r="C6525" i="63"/>
  <c r="D6525" i="63"/>
  <c r="E6525" i="63"/>
  <c r="B6526" i="63"/>
  <c r="C6526" i="63"/>
  <c r="D6526" i="63"/>
  <c r="E6526" i="63"/>
  <c r="B6527" i="63"/>
  <c r="C6527" i="63"/>
  <c r="D6527" i="63"/>
  <c r="E6527" i="63"/>
  <c r="B6528" i="63"/>
  <c r="C6528" i="63"/>
  <c r="D6528" i="63"/>
  <c r="E6528" i="63"/>
  <c r="B6529" i="63"/>
  <c r="C6529" i="63"/>
  <c r="D6529" i="63"/>
  <c r="E6529" i="63"/>
  <c r="B6530" i="63"/>
  <c r="C6530" i="63"/>
  <c r="D6530" i="63"/>
  <c r="E6530" i="63"/>
  <c r="B6531" i="63"/>
  <c r="C6531" i="63"/>
  <c r="D6531" i="63"/>
  <c r="E6531" i="63"/>
  <c r="B6532" i="63"/>
  <c r="C6532" i="63"/>
  <c r="D6532" i="63"/>
  <c r="E6532" i="63"/>
  <c r="B6533" i="63"/>
  <c r="C6533" i="63"/>
  <c r="D6533" i="63"/>
  <c r="E6533" i="63"/>
  <c r="B6534" i="63"/>
  <c r="C6534" i="63"/>
  <c r="D6534" i="63"/>
  <c r="E6534" i="63"/>
  <c r="B6535" i="63"/>
  <c r="C6535" i="63"/>
  <c r="D6535" i="63"/>
  <c r="E6535" i="63"/>
  <c r="B6536" i="63"/>
  <c r="C6536" i="63"/>
  <c r="D6536" i="63"/>
  <c r="E6536" i="63"/>
  <c r="B6537" i="63"/>
  <c r="C6537" i="63"/>
  <c r="D6537" i="63"/>
  <c r="E6537" i="63"/>
  <c r="B6538" i="63"/>
  <c r="C6538" i="63"/>
  <c r="D6538" i="63"/>
  <c r="E6538" i="63"/>
  <c r="B6539" i="63"/>
  <c r="C6539" i="63"/>
  <c r="D6539" i="63"/>
  <c r="E6539" i="63"/>
  <c r="B6540" i="63"/>
  <c r="C6540" i="63"/>
  <c r="D6540" i="63"/>
  <c r="E6540" i="63"/>
  <c r="B6541" i="63"/>
  <c r="C6541" i="63"/>
  <c r="D6541" i="63"/>
  <c r="E6541" i="63"/>
  <c r="B6542" i="63"/>
  <c r="C6542" i="63"/>
  <c r="D6542" i="63"/>
  <c r="E6542" i="63"/>
  <c r="B6543" i="63"/>
  <c r="C6543" i="63"/>
  <c r="D6543" i="63"/>
  <c r="E6543" i="63"/>
  <c r="B6544" i="63"/>
  <c r="C6544" i="63"/>
  <c r="D6544" i="63"/>
  <c r="E6544" i="63"/>
  <c r="B6545" i="63"/>
  <c r="C6545" i="63"/>
  <c r="D6545" i="63"/>
  <c r="E6545" i="63"/>
  <c r="B6546" i="63"/>
  <c r="C6546" i="63"/>
  <c r="D6546" i="63"/>
  <c r="E6546" i="63"/>
  <c r="B6547" i="63"/>
  <c r="C6547" i="63"/>
  <c r="D6547" i="63"/>
  <c r="E6547" i="63"/>
  <c r="B6548" i="63"/>
  <c r="C6548" i="63"/>
  <c r="D6548" i="63"/>
  <c r="E6548" i="63"/>
  <c r="B6549" i="63"/>
  <c r="C6549" i="63"/>
  <c r="D6549" i="63"/>
  <c r="E6549" i="63"/>
  <c r="B6550" i="63"/>
  <c r="C6550" i="63"/>
  <c r="D6550" i="63"/>
  <c r="E6550" i="63"/>
  <c r="B6551" i="63"/>
  <c r="C6551" i="63"/>
  <c r="D6551" i="63"/>
  <c r="E6551" i="63"/>
  <c r="B6552" i="63"/>
  <c r="C6552" i="63"/>
  <c r="D6552" i="63"/>
  <c r="E6552" i="63"/>
  <c r="B6553" i="63"/>
  <c r="C6553" i="63"/>
  <c r="D6553" i="63"/>
  <c r="E6553" i="63"/>
  <c r="B6554" i="63"/>
  <c r="C6554" i="63"/>
  <c r="D6554" i="63"/>
  <c r="E6554" i="63"/>
  <c r="B6555" i="63"/>
  <c r="C6555" i="63"/>
  <c r="D6555" i="63"/>
  <c r="E6555" i="63"/>
  <c r="B6556" i="63"/>
  <c r="C6556" i="63"/>
  <c r="D6556" i="63"/>
  <c r="E6556" i="63"/>
  <c r="B6557" i="63"/>
  <c r="C6557" i="63"/>
  <c r="D6557" i="63"/>
  <c r="E6557" i="63"/>
  <c r="B6558" i="63"/>
  <c r="C6558" i="63"/>
  <c r="D6558" i="63"/>
  <c r="E6558" i="63"/>
  <c r="B6559" i="63"/>
  <c r="C6559" i="63"/>
  <c r="D6559" i="63"/>
  <c r="E6559" i="63"/>
  <c r="B6560" i="63"/>
  <c r="C6560" i="63"/>
  <c r="D6560" i="63"/>
  <c r="E6560" i="63"/>
  <c r="B6561" i="63"/>
  <c r="C6561" i="63"/>
  <c r="D6561" i="63"/>
  <c r="E6561" i="63"/>
  <c r="B6562" i="63"/>
  <c r="C6562" i="63"/>
  <c r="D6562" i="63"/>
  <c r="E6562" i="63"/>
  <c r="B6563" i="63"/>
  <c r="C6563" i="63"/>
  <c r="D6563" i="63"/>
  <c r="E6563" i="63"/>
  <c r="B6564" i="63"/>
  <c r="C6564" i="63"/>
  <c r="D6564" i="63"/>
  <c r="E6564" i="63"/>
  <c r="B6565" i="63"/>
  <c r="C6565" i="63"/>
  <c r="D6565" i="63"/>
  <c r="E6565" i="63"/>
  <c r="B6566" i="63"/>
  <c r="C6566" i="63"/>
  <c r="D6566" i="63"/>
  <c r="E6566" i="63"/>
  <c r="B6567" i="63"/>
  <c r="C6567" i="63"/>
  <c r="D6567" i="63"/>
  <c r="E6567" i="63"/>
  <c r="B6568" i="63"/>
  <c r="C6568" i="63"/>
  <c r="D6568" i="63"/>
  <c r="E6568" i="63"/>
  <c r="B6569" i="63"/>
  <c r="C6569" i="63"/>
  <c r="D6569" i="63"/>
  <c r="E6569" i="63"/>
  <c r="B6570" i="63"/>
  <c r="C6570" i="63"/>
  <c r="D6570" i="63"/>
  <c r="E6570" i="63"/>
  <c r="B6571" i="63"/>
  <c r="C6571" i="63"/>
  <c r="D6571" i="63"/>
  <c r="E6571" i="63"/>
  <c r="B6572" i="63"/>
  <c r="C6572" i="63"/>
  <c r="D6572" i="63"/>
  <c r="E6572" i="63"/>
  <c r="B6573" i="63"/>
  <c r="C6573" i="63"/>
  <c r="D6573" i="63"/>
  <c r="E6573" i="63"/>
  <c r="B6574" i="63"/>
  <c r="C6574" i="63"/>
  <c r="D6574" i="63"/>
  <c r="E6574" i="63"/>
  <c r="B6575" i="63"/>
  <c r="C6575" i="63"/>
  <c r="D6575" i="63"/>
  <c r="E6575" i="63"/>
  <c r="B6576" i="63"/>
  <c r="C6576" i="63"/>
  <c r="D6576" i="63"/>
  <c r="E6576" i="63"/>
  <c r="B6577" i="63"/>
  <c r="C6577" i="63"/>
  <c r="D6577" i="63"/>
  <c r="E6577" i="63"/>
  <c r="B6578" i="63"/>
  <c r="C6578" i="63"/>
  <c r="D6578" i="63"/>
  <c r="E6578" i="63"/>
  <c r="B6579" i="63"/>
  <c r="C6579" i="63"/>
  <c r="D6579" i="63"/>
  <c r="E6579" i="63"/>
  <c r="B6580" i="63"/>
  <c r="C6580" i="63"/>
  <c r="D6580" i="63"/>
  <c r="E6580" i="63"/>
  <c r="B6581" i="63"/>
  <c r="C6581" i="63"/>
  <c r="D6581" i="63"/>
  <c r="E6581" i="63"/>
  <c r="B6582" i="63"/>
  <c r="C6582" i="63"/>
  <c r="D6582" i="63"/>
  <c r="E6582" i="63"/>
  <c r="B6583" i="63"/>
  <c r="C6583" i="63"/>
  <c r="D6583" i="63"/>
  <c r="E6583" i="63"/>
  <c r="B6584" i="63"/>
  <c r="C6584" i="63"/>
  <c r="D6584" i="63"/>
  <c r="E6584" i="63"/>
  <c r="B6585" i="63"/>
  <c r="C6585" i="63"/>
  <c r="D6585" i="63"/>
  <c r="E6585" i="63"/>
  <c r="B6586" i="63"/>
  <c r="C6586" i="63"/>
  <c r="D6586" i="63"/>
  <c r="E6586" i="63"/>
  <c r="B6587" i="63"/>
  <c r="C6587" i="63"/>
  <c r="D6587" i="63"/>
  <c r="E6587" i="63"/>
  <c r="B6588" i="63"/>
  <c r="C6588" i="63"/>
  <c r="D6588" i="63"/>
  <c r="E6588" i="63"/>
  <c r="B6589" i="63"/>
  <c r="C6589" i="63"/>
  <c r="D6589" i="63"/>
  <c r="E6589" i="63"/>
  <c r="B6590" i="63"/>
  <c r="C6590" i="63"/>
  <c r="D6590" i="63"/>
  <c r="E6590" i="63"/>
  <c r="B6591" i="63"/>
  <c r="C6591" i="63"/>
  <c r="D6591" i="63"/>
  <c r="E6591" i="63"/>
  <c r="B6592" i="63"/>
  <c r="C6592" i="63"/>
  <c r="D6592" i="63"/>
  <c r="E6592" i="63"/>
  <c r="B6593" i="63"/>
  <c r="C6593" i="63"/>
  <c r="D6593" i="63"/>
  <c r="E6593" i="63"/>
  <c r="B6594" i="63"/>
  <c r="C6594" i="63"/>
  <c r="D6594" i="63"/>
  <c r="E6594" i="63"/>
  <c r="B6595" i="63"/>
  <c r="C6595" i="63"/>
  <c r="D6595" i="63"/>
  <c r="E6595" i="63"/>
  <c r="B6596" i="63"/>
  <c r="C6596" i="63"/>
  <c r="D6596" i="63"/>
  <c r="E6596" i="63"/>
  <c r="B6597" i="63"/>
  <c r="C6597" i="63"/>
  <c r="D6597" i="63"/>
  <c r="E6597" i="63"/>
  <c r="B6598" i="63"/>
  <c r="C6598" i="63"/>
  <c r="D6598" i="63"/>
  <c r="E6598" i="63"/>
  <c r="B6599" i="63"/>
  <c r="C6599" i="63"/>
  <c r="D6599" i="63"/>
  <c r="E6599" i="63"/>
  <c r="B6600" i="63"/>
  <c r="C6600" i="63"/>
  <c r="D6600" i="63"/>
  <c r="E6600" i="63"/>
  <c r="B6601" i="63"/>
  <c r="C6601" i="63"/>
  <c r="D6601" i="63"/>
  <c r="E6601" i="63"/>
  <c r="B6602" i="63"/>
  <c r="C6602" i="63"/>
  <c r="D6602" i="63"/>
  <c r="E6602" i="63"/>
  <c r="B6603" i="63"/>
  <c r="C6603" i="63"/>
  <c r="D6603" i="63"/>
  <c r="E6603" i="63"/>
  <c r="B6604" i="63"/>
  <c r="C6604" i="63"/>
  <c r="D6604" i="63"/>
  <c r="E6604" i="63"/>
  <c r="B6605" i="63"/>
  <c r="C6605" i="63"/>
  <c r="D6605" i="63"/>
  <c r="E6605" i="63"/>
  <c r="B6606" i="63"/>
  <c r="C6606" i="63"/>
  <c r="D6606" i="63"/>
  <c r="E6606" i="63"/>
  <c r="B6607" i="63"/>
  <c r="C6607" i="63"/>
  <c r="D6607" i="63"/>
  <c r="E6607" i="63"/>
  <c r="B6608" i="63"/>
  <c r="C6608" i="63"/>
  <c r="D6608" i="63"/>
  <c r="E6608" i="63"/>
  <c r="B6609" i="63"/>
  <c r="C6609" i="63"/>
  <c r="D6609" i="63"/>
  <c r="E6609" i="63"/>
  <c r="B6610" i="63"/>
  <c r="C6610" i="63"/>
  <c r="D6610" i="63"/>
  <c r="E6610" i="63"/>
  <c r="B6611" i="63"/>
  <c r="C6611" i="63"/>
  <c r="D6611" i="63"/>
  <c r="E6611" i="63"/>
  <c r="B6612" i="63"/>
  <c r="C6612" i="63"/>
  <c r="D6612" i="63"/>
  <c r="E6612" i="63"/>
  <c r="B6613" i="63"/>
  <c r="C6613" i="63"/>
  <c r="D6613" i="63"/>
  <c r="E6613" i="63"/>
  <c r="B6614" i="63"/>
  <c r="C6614" i="63"/>
  <c r="D6614" i="63"/>
  <c r="E6614" i="63"/>
  <c r="B6615" i="63"/>
  <c r="C6615" i="63"/>
  <c r="D6615" i="63"/>
  <c r="E6615" i="63"/>
  <c r="B6616" i="63"/>
  <c r="C6616" i="63"/>
  <c r="D6616" i="63"/>
  <c r="E6616" i="63"/>
  <c r="B6617" i="63"/>
  <c r="C6617" i="63"/>
  <c r="D6617" i="63"/>
  <c r="E6617" i="63"/>
  <c r="B6618" i="63"/>
  <c r="C6618" i="63"/>
  <c r="D6618" i="63"/>
  <c r="E6618" i="63"/>
  <c r="B6619" i="63"/>
  <c r="C6619" i="63"/>
  <c r="D6619" i="63"/>
  <c r="E6619" i="63"/>
  <c r="B6620" i="63"/>
  <c r="C6620" i="63"/>
  <c r="D6620" i="63"/>
  <c r="E6620" i="63"/>
  <c r="B6621" i="63"/>
  <c r="C6621" i="63"/>
  <c r="D6621" i="63"/>
  <c r="E6621" i="63"/>
  <c r="B6622" i="63"/>
  <c r="C6622" i="63"/>
  <c r="D6622" i="63"/>
  <c r="E6622" i="63"/>
  <c r="B6623" i="63"/>
  <c r="C6623" i="63"/>
  <c r="D6623" i="63"/>
  <c r="E6623" i="63"/>
  <c r="B6624" i="63"/>
  <c r="C6624" i="63"/>
  <c r="D6624" i="63"/>
  <c r="E6624" i="63"/>
  <c r="B6625" i="63"/>
  <c r="C6625" i="63"/>
  <c r="D6625" i="63"/>
  <c r="E6625" i="63"/>
  <c r="B6626" i="63"/>
  <c r="C6626" i="63"/>
  <c r="D6626" i="63"/>
  <c r="E6626" i="63"/>
  <c r="B6627" i="63"/>
  <c r="C6627" i="63"/>
  <c r="D6627" i="63"/>
  <c r="E6627" i="63"/>
  <c r="B6628" i="63"/>
  <c r="C6628" i="63"/>
  <c r="D6628" i="63"/>
  <c r="E6628" i="63"/>
  <c r="B6629" i="63"/>
  <c r="C6629" i="63"/>
  <c r="D6629" i="63"/>
  <c r="E6629" i="63"/>
  <c r="B6630" i="63"/>
  <c r="C6630" i="63"/>
  <c r="D6630" i="63"/>
  <c r="E6630" i="63"/>
  <c r="B6631" i="63"/>
  <c r="C6631" i="63"/>
  <c r="D6631" i="63"/>
  <c r="E6631" i="63"/>
  <c r="B6632" i="63"/>
  <c r="C6632" i="63"/>
  <c r="D6632" i="63"/>
  <c r="E6632" i="63"/>
  <c r="B6633" i="63"/>
  <c r="C6633" i="63"/>
  <c r="D6633" i="63"/>
  <c r="E6633" i="63"/>
  <c r="B6634" i="63"/>
  <c r="C6634" i="63"/>
  <c r="D6634" i="63"/>
  <c r="E6634" i="63"/>
  <c r="B6635" i="63"/>
  <c r="C6635" i="63"/>
  <c r="D6635" i="63"/>
  <c r="E6635" i="63"/>
  <c r="B6636" i="63"/>
  <c r="C6636" i="63"/>
  <c r="D6636" i="63"/>
  <c r="E6636" i="63"/>
  <c r="B6637" i="63"/>
  <c r="C6637" i="63"/>
  <c r="D6637" i="63"/>
  <c r="E6637" i="63"/>
  <c r="B6638" i="63"/>
  <c r="C6638" i="63"/>
  <c r="D6638" i="63"/>
  <c r="E6638" i="63"/>
  <c r="B6639" i="63"/>
  <c r="C6639" i="63"/>
  <c r="D6639" i="63"/>
  <c r="E6639" i="63"/>
  <c r="B6640" i="63"/>
  <c r="C6640" i="63"/>
  <c r="D6640" i="63"/>
  <c r="E6640" i="63"/>
  <c r="B6641" i="63"/>
  <c r="C6641" i="63"/>
  <c r="D6641" i="63"/>
  <c r="E6641" i="63"/>
  <c r="B6642" i="63"/>
  <c r="C6642" i="63"/>
  <c r="D6642" i="63"/>
  <c r="E6642" i="63"/>
  <c r="B6643" i="63"/>
  <c r="C6643" i="63"/>
  <c r="D6643" i="63"/>
  <c r="E6643" i="63"/>
  <c r="B6644" i="63"/>
  <c r="C6644" i="63"/>
  <c r="D6644" i="63"/>
  <c r="E6644" i="63"/>
  <c r="B6645" i="63"/>
  <c r="C6645" i="63"/>
  <c r="D6645" i="63"/>
  <c r="E6645" i="63"/>
  <c r="B6646" i="63"/>
  <c r="C6646" i="63"/>
  <c r="D6646" i="63"/>
  <c r="E6646" i="63"/>
  <c r="B6647" i="63"/>
  <c r="C6647" i="63"/>
  <c r="D6647" i="63"/>
  <c r="E6647" i="63"/>
  <c r="B6648" i="63"/>
  <c r="C6648" i="63"/>
  <c r="D6648" i="63"/>
  <c r="E6648" i="63"/>
  <c r="B6649" i="63"/>
  <c r="C6649" i="63"/>
  <c r="D6649" i="63"/>
  <c r="E6649" i="63"/>
  <c r="B6650" i="63"/>
  <c r="C6650" i="63"/>
  <c r="D6650" i="63"/>
  <c r="E6650" i="63"/>
  <c r="B6651" i="63"/>
  <c r="C6651" i="63"/>
  <c r="D6651" i="63"/>
  <c r="E6651" i="63"/>
  <c r="B6652" i="63"/>
  <c r="C6652" i="63"/>
  <c r="D6652" i="63"/>
  <c r="E6652" i="63"/>
  <c r="B6653" i="63"/>
  <c r="C6653" i="63"/>
  <c r="D6653" i="63"/>
  <c r="E6653" i="63"/>
  <c r="B6654" i="63"/>
  <c r="C6654" i="63"/>
  <c r="D6654" i="63"/>
  <c r="E6654" i="63"/>
  <c r="B6655" i="63"/>
  <c r="C6655" i="63"/>
  <c r="D6655" i="63"/>
  <c r="E6655" i="63"/>
  <c r="B6656" i="63"/>
  <c r="C6656" i="63"/>
  <c r="D6656" i="63"/>
  <c r="E6656" i="63"/>
  <c r="B6657" i="63"/>
  <c r="C6657" i="63"/>
  <c r="D6657" i="63"/>
  <c r="E6657" i="63"/>
  <c r="B6658" i="63"/>
  <c r="C6658" i="63"/>
  <c r="D6658" i="63"/>
  <c r="E6658" i="63"/>
  <c r="B6659" i="63"/>
  <c r="C6659" i="63"/>
  <c r="D6659" i="63"/>
  <c r="E6659" i="63"/>
  <c r="B6660" i="63"/>
  <c r="C6660" i="63"/>
  <c r="D6660" i="63"/>
  <c r="E6660" i="63"/>
  <c r="B6661" i="63"/>
  <c r="C6661" i="63"/>
  <c r="D6661" i="63"/>
  <c r="E6661" i="63"/>
  <c r="B6662" i="63"/>
  <c r="C6662" i="63"/>
  <c r="D6662" i="63"/>
  <c r="E6662" i="63"/>
  <c r="B6663" i="63"/>
  <c r="C6663" i="63"/>
  <c r="D6663" i="63"/>
  <c r="E6663" i="63"/>
  <c r="B6664" i="63"/>
  <c r="C6664" i="63"/>
  <c r="D6664" i="63"/>
  <c r="E6664" i="63"/>
  <c r="B6665" i="63"/>
  <c r="C6665" i="63"/>
  <c r="D6665" i="63"/>
  <c r="E6665" i="63"/>
  <c r="B6666" i="63"/>
  <c r="C6666" i="63"/>
  <c r="D6666" i="63"/>
  <c r="E6666" i="63"/>
  <c r="B6667" i="63"/>
  <c r="C6667" i="63"/>
  <c r="D6667" i="63"/>
  <c r="E6667" i="63"/>
  <c r="B6668" i="63"/>
  <c r="C6668" i="63"/>
  <c r="D6668" i="63"/>
  <c r="E6668" i="63"/>
  <c r="B6669" i="63"/>
  <c r="C6669" i="63"/>
  <c r="D6669" i="63"/>
  <c r="E6669" i="63"/>
  <c r="B6670" i="63"/>
  <c r="C6670" i="63"/>
  <c r="D6670" i="63"/>
  <c r="E6670" i="63"/>
  <c r="B6671" i="63"/>
  <c r="C6671" i="63"/>
  <c r="D6671" i="63"/>
  <c r="E6671" i="63"/>
  <c r="B6672" i="63"/>
  <c r="C6672" i="63"/>
  <c r="D6672" i="63"/>
  <c r="E6672" i="63"/>
  <c r="B6673" i="63"/>
  <c r="C6673" i="63"/>
  <c r="D6673" i="63"/>
  <c r="E6673" i="63"/>
  <c r="B6674" i="63"/>
  <c r="C6674" i="63"/>
  <c r="D6674" i="63"/>
  <c r="E6674" i="63"/>
  <c r="B6675" i="63"/>
  <c r="C6675" i="63"/>
  <c r="D6675" i="63"/>
  <c r="E6675" i="63"/>
  <c r="B6676" i="63"/>
  <c r="C6676" i="63"/>
  <c r="D6676" i="63"/>
  <c r="E6676" i="63"/>
  <c r="B6677" i="63"/>
  <c r="C6677" i="63"/>
  <c r="D6677" i="63"/>
  <c r="E6677" i="63"/>
  <c r="B6678" i="63"/>
  <c r="C6678" i="63"/>
  <c r="D6678" i="63"/>
  <c r="E6678" i="63"/>
  <c r="B6679" i="63"/>
  <c r="C6679" i="63"/>
  <c r="D6679" i="63"/>
  <c r="E6679" i="63"/>
  <c r="B6680" i="63"/>
  <c r="C6680" i="63"/>
  <c r="D6680" i="63"/>
  <c r="E6680" i="63"/>
  <c r="B6681" i="63"/>
  <c r="C6681" i="63"/>
  <c r="D6681" i="63"/>
  <c r="E6681" i="63"/>
  <c r="B6682" i="63"/>
  <c r="C6682" i="63"/>
  <c r="D6682" i="63"/>
  <c r="E6682" i="63"/>
  <c r="B6683" i="63"/>
  <c r="C6683" i="63"/>
  <c r="D6683" i="63"/>
  <c r="E6683" i="63"/>
  <c r="B6684" i="63"/>
  <c r="C6684" i="63"/>
  <c r="D6684" i="63"/>
  <c r="E6684" i="63"/>
  <c r="B6685" i="63"/>
  <c r="C6685" i="63"/>
  <c r="D6685" i="63"/>
  <c r="E6685" i="63"/>
  <c r="B6686" i="63"/>
  <c r="C6686" i="63"/>
  <c r="D6686" i="63"/>
  <c r="E6686" i="63"/>
  <c r="B6687" i="63"/>
  <c r="C6687" i="63"/>
  <c r="D6687" i="63"/>
  <c r="E6687" i="63"/>
  <c r="B6688" i="63"/>
  <c r="C6688" i="63"/>
  <c r="D6688" i="63"/>
  <c r="E6688" i="63"/>
  <c r="B6689" i="63"/>
  <c r="C6689" i="63"/>
  <c r="D6689" i="63"/>
  <c r="E6689" i="63"/>
  <c r="B6690" i="63"/>
  <c r="C6690" i="63"/>
  <c r="D6690" i="63"/>
  <c r="E6690" i="63"/>
  <c r="B6691" i="63"/>
  <c r="C6691" i="63"/>
  <c r="D6691" i="63"/>
  <c r="E6691" i="63"/>
  <c r="B6692" i="63"/>
  <c r="C6692" i="63"/>
  <c r="D6692" i="63"/>
  <c r="E6692" i="63"/>
  <c r="B6693" i="63"/>
  <c r="C6693" i="63"/>
  <c r="D6693" i="63"/>
  <c r="E6693" i="63"/>
  <c r="B6694" i="63"/>
  <c r="C6694" i="63"/>
  <c r="D6694" i="63"/>
  <c r="E6694" i="63"/>
  <c r="B6695" i="63"/>
  <c r="C6695" i="63"/>
  <c r="D6695" i="63"/>
  <c r="E6695" i="63"/>
  <c r="B6696" i="63"/>
  <c r="C6696" i="63"/>
  <c r="D6696" i="63"/>
  <c r="E6696" i="63"/>
  <c r="B6697" i="63"/>
  <c r="C6697" i="63"/>
  <c r="D6697" i="63"/>
  <c r="E6697" i="63"/>
  <c r="B6698" i="63"/>
  <c r="C6698" i="63"/>
  <c r="D6698" i="63"/>
  <c r="E6698" i="63"/>
  <c r="B6699" i="63"/>
  <c r="C6699" i="63"/>
  <c r="D6699" i="63"/>
  <c r="E6699" i="63"/>
  <c r="B6700" i="63"/>
  <c r="C6700" i="63"/>
  <c r="D6700" i="63"/>
  <c r="E6700" i="63"/>
  <c r="B6701" i="63"/>
  <c r="C6701" i="63"/>
  <c r="D6701" i="63"/>
  <c r="E6701" i="63"/>
  <c r="B6702" i="63"/>
  <c r="C6702" i="63"/>
  <c r="D6702" i="63"/>
  <c r="E6702" i="63"/>
  <c r="B6703" i="63"/>
  <c r="C6703" i="63"/>
  <c r="D6703" i="63"/>
  <c r="E6703" i="63"/>
  <c r="B6704" i="63"/>
  <c r="C6704" i="63"/>
  <c r="D6704" i="63"/>
  <c r="E6704" i="63"/>
  <c r="B6705" i="63"/>
  <c r="C6705" i="63"/>
  <c r="D6705" i="63"/>
  <c r="E6705" i="63"/>
  <c r="B6706" i="63"/>
  <c r="C6706" i="63"/>
  <c r="D6706" i="63"/>
  <c r="E6706" i="63"/>
  <c r="B6707" i="63"/>
  <c r="C6707" i="63"/>
  <c r="D6707" i="63"/>
  <c r="E6707" i="63"/>
  <c r="B6708" i="63"/>
  <c r="C6708" i="63"/>
  <c r="D6708" i="63"/>
  <c r="E6708" i="63"/>
  <c r="B6709" i="63"/>
  <c r="C6709" i="63"/>
  <c r="D6709" i="63"/>
  <c r="E6709" i="63"/>
  <c r="B6710" i="63"/>
  <c r="C6710" i="63"/>
  <c r="D6710" i="63"/>
  <c r="E6710" i="63"/>
  <c r="B6711" i="63"/>
  <c r="C6711" i="63"/>
  <c r="D6711" i="63"/>
  <c r="E6711" i="63"/>
  <c r="B6712" i="63"/>
  <c r="C6712" i="63"/>
  <c r="D6712" i="63"/>
  <c r="E6712" i="63"/>
  <c r="B6713" i="63"/>
  <c r="C6713" i="63"/>
  <c r="D6713" i="63"/>
  <c r="E6713" i="63"/>
  <c r="B6714" i="63"/>
  <c r="C6714" i="63"/>
  <c r="D6714" i="63"/>
  <c r="E6714" i="63"/>
  <c r="B6715" i="63"/>
  <c r="C6715" i="63"/>
  <c r="D6715" i="63"/>
  <c r="E6715" i="63"/>
  <c r="B6716" i="63"/>
  <c r="C6716" i="63"/>
  <c r="D6716" i="63"/>
  <c r="E6716" i="63"/>
  <c r="B6717" i="63"/>
  <c r="C6717" i="63"/>
  <c r="D6717" i="63"/>
  <c r="E6717" i="63"/>
  <c r="B6718" i="63"/>
  <c r="C6718" i="63"/>
  <c r="D6718" i="63"/>
  <c r="E6718" i="63"/>
  <c r="B6719" i="63"/>
  <c r="C6719" i="63"/>
  <c r="D6719" i="63"/>
  <c r="E6719" i="63"/>
  <c r="B6720" i="63"/>
  <c r="C6720" i="63"/>
  <c r="D6720" i="63"/>
  <c r="E6720" i="63"/>
  <c r="B6721" i="63"/>
  <c r="C6721" i="63"/>
  <c r="D6721" i="63"/>
  <c r="E6721" i="63"/>
  <c r="B6722" i="63"/>
  <c r="C6722" i="63"/>
  <c r="D6722" i="63"/>
  <c r="E6722" i="63"/>
  <c r="B6723" i="63"/>
  <c r="C6723" i="63"/>
  <c r="D6723" i="63"/>
  <c r="E6723" i="63"/>
  <c r="B6724" i="63"/>
  <c r="C6724" i="63"/>
  <c r="D6724" i="63"/>
  <c r="E6724" i="63"/>
  <c r="B6725" i="63"/>
  <c r="C6725" i="63"/>
  <c r="D6725" i="63"/>
  <c r="E6725" i="63"/>
  <c r="B6726" i="63"/>
  <c r="C6726" i="63"/>
  <c r="D6726" i="63"/>
  <c r="E6726" i="63"/>
  <c r="B6727" i="63"/>
  <c r="C6727" i="63"/>
  <c r="D6727" i="63"/>
  <c r="E6727" i="63"/>
  <c r="B6728" i="63"/>
  <c r="C6728" i="63"/>
  <c r="D6728" i="63"/>
  <c r="E6728" i="63"/>
  <c r="B6729" i="63"/>
  <c r="C6729" i="63"/>
  <c r="D6729" i="63"/>
  <c r="E6729" i="63"/>
  <c r="B6730" i="63"/>
  <c r="C6730" i="63"/>
  <c r="D6730" i="63"/>
  <c r="E6730" i="63"/>
  <c r="B6731" i="63"/>
  <c r="C6731" i="63"/>
  <c r="D6731" i="63"/>
  <c r="E6731" i="63"/>
  <c r="B6732" i="63"/>
  <c r="C6732" i="63"/>
  <c r="D6732" i="63"/>
  <c r="E6732" i="63"/>
  <c r="B6733" i="63"/>
  <c r="C6733" i="63"/>
  <c r="D6733" i="63"/>
  <c r="E6733" i="63"/>
  <c r="B6734" i="63"/>
  <c r="C6734" i="63"/>
  <c r="D6734" i="63"/>
  <c r="E6734" i="63"/>
  <c r="B6735" i="63"/>
  <c r="C6735" i="63"/>
  <c r="D6735" i="63"/>
  <c r="E6735" i="63"/>
  <c r="B6736" i="63"/>
  <c r="C6736" i="63"/>
  <c r="D6736" i="63"/>
  <c r="E6736" i="63"/>
  <c r="B6737" i="63"/>
  <c r="C6737" i="63"/>
  <c r="D6737" i="63"/>
  <c r="E6737" i="63"/>
  <c r="B6738" i="63"/>
  <c r="C6738" i="63"/>
  <c r="D6738" i="63"/>
  <c r="E6738" i="63"/>
  <c r="B6739" i="63"/>
  <c r="C6739" i="63"/>
  <c r="D6739" i="63"/>
  <c r="E6739" i="63"/>
  <c r="B6740" i="63"/>
  <c r="C6740" i="63"/>
  <c r="D6740" i="63"/>
  <c r="E6740" i="63"/>
  <c r="B6741" i="63"/>
  <c r="C6741" i="63"/>
  <c r="D6741" i="63"/>
  <c r="E6741" i="63"/>
  <c r="B6742" i="63"/>
  <c r="C6742" i="63"/>
  <c r="D6742" i="63"/>
  <c r="E6742" i="63"/>
  <c r="B6743" i="63"/>
  <c r="C6743" i="63"/>
  <c r="D6743" i="63"/>
  <c r="E6743" i="63"/>
  <c r="B6744" i="63"/>
  <c r="C6744" i="63"/>
  <c r="D6744" i="63"/>
  <c r="E6744" i="63"/>
  <c r="B6745" i="63"/>
  <c r="C6745" i="63"/>
  <c r="D6745" i="63"/>
  <c r="E6745" i="63"/>
  <c r="B6746" i="63"/>
  <c r="C6746" i="63"/>
  <c r="D6746" i="63"/>
  <c r="E6746" i="63"/>
  <c r="B6747" i="63"/>
  <c r="C6747" i="63"/>
  <c r="D6747" i="63"/>
  <c r="E6747" i="63"/>
  <c r="B6748" i="63"/>
  <c r="C6748" i="63"/>
  <c r="D6748" i="63"/>
  <c r="E6748" i="63"/>
  <c r="B6749" i="63"/>
  <c r="C6749" i="63"/>
  <c r="D6749" i="63"/>
  <c r="E6749" i="63"/>
  <c r="B6750" i="63"/>
  <c r="C6750" i="63"/>
  <c r="D6750" i="63"/>
  <c r="E6750" i="63"/>
  <c r="B6751" i="63"/>
  <c r="C6751" i="63"/>
  <c r="D6751" i="63"/>
  <c r="E6751" i="63"/>
  <c r="B6752" i="63"/>
  <c r="C6752" i="63"/>
  <c r="D6752" i="63"/>
  <c r="E6752" i="63"/>
  <c r="B6753" i="63"/>
  <c r="C6753" i="63"/>
  <c r="D6753" i="63"/>
  <c r="E6753" i="63"/>
  <c r="B6754" i="63"/>
  <c r="C6754" i="63"/>
  <c r="D6754" i="63"/>
  <c r="E6754" i="63"/>
  <c r="B6755" i="63"/>
  <c r="C6755" i="63"/>
  <c r="D6755" i="63"/>
  <c r="E6755" i="63"/>
  <c r="B6756" i="63"/>
  <c r="C6756" i="63"/>
  <c r="D6756" i="63"/>
  <c r="E6756" i="63"/>
  <c r="B6757" i="63"/>
  <c r="C6757" i="63"/>
  <c r="D6757" i="63"/>
  <c r="E6757" i="63"/>
  <c r="B6758" i="63"/>
  <c r="C6758" i="63"/>
  <c r="D6758" i="63"/>
  <c r="E6758" i="63"/>
  <c r="B6759" i="63"/>
  <c r="C6759" i="63"/>
  <c r="D6759" i="63"/>
  <c r="E6759" i="63"/>
  <c r="B6760" i="63"/>
  <c r="C6760" i="63"/>
  <c r="D6760" i="63"/>
  <c r="E6760" i="63"/>
  <c r="B6761" i="63"/>
  <c r="C6761" i="63"/>
  <c r="D6761" i="63"/>
  <c r="E6761" i="63"/>
  <c r="B6762" i="63"/>
  <c r="C6762" i="63"/>
  <c r="D6762" i="63"/>
  <c r="E6762" i="63"/>
  <c r="B6763" i="63"/>
  <c r="C6763" i="63"/>
  <c r="D6763" i="63"/>
  <c r="E6763" i="63"/>
  <c r="B6764" i="63"/>
  <c r="C6764" i="63"/>
  <c r="D6764" i="63"/>
  <c r="E6764" i="63"/>
  <c r="B6765" i="63"/>
  <c r="C6765" i="63"/>
  <c r="D6765" i="63"/>
  <c r="E6765" i="63"/>
  <c r="B6766" i="63"/>
  <c r="C6766" i="63"/>
  <c r="D6766" i="63"/>
  <c r="E6766" i="63"/>
  <c r="B6767" i="63"/>
  <c r="C6767" i="63"/>
  <c r="D6767" i="63"/>
  <c r="E6767" i="63"/>
  <c r="B6768" i="63"/>
  <c r="C6768" i="63"/>
  <c r="D6768" i="63"/>
  <c r="E6768" i="63"/>
  <c r="B6769" i="63"/>
  <c r="C6769" i="63"/>
  <c r="D6769" i="63"/>
  <c r="E6769" i="63"/>
  <c r="B6770" i="63"/>
  <c r="C6770" i="63"/>
  <c r="D6770" i="63"/>
  <c r="E6770" i="63"/>
  <c r="B6771" i="63"/>
  <c r="C6771" i="63"/>
  <c r="D6771" i="63"/>
  <c r="E6771" i="63"/>
  <c r="B6772" i="63"/>
  <c r="C6772" i="63"/>
  <c r="D6772" i="63"/>
  <c r="E6772" i="63"/>
  <c r="B6773" i="63"/>
  <c r="C6773" i="63"/>
  <c r="D6773" i="63"/>
  <c r="E6773" i="63"/>
  <c r="B6774" i="63"/>
  <c r="C6774" i="63"/>
  <c r="D6774" i="63"/>
  <c r="E6774" i="63"/>
  <c r="B6775" i="63"/>
  <c r="C6775" i="63"/>
  <c r="D6775" i="63"/>
  <c r="E6775" i="63"/>
  <c r="B6776" i="63"/>
  <c r="C6776" i="63"/>
  <c r="D6776" i="63"/>
  <c r="E6776" i="63"/>
  <c r="B6777" i="63"/>
  <c r="C6777" i="63"/>
  <c r="D6777" i="63"/>
  <c r="E6777" i="63"/>
  <c r="B6778" i="63"/>
  <c r="C6778" i="63"/>
  <c r="D6778" i="63"/>
  <c r="E6778" i="63"/>
  <c r="B6779" i="63"/>
  <c r="C6779" i="63"/>
  <c r="D6779" i="63"/>
  <c r="E6779" i="63"/>
  <c r="B6780" i="63"/>
  <c r="C6780" i="63"/>
  <c r="D6780" i="63"/>
  <c r="E6780" i="63"/>
  <c r="B6781" i="63"/>
  <c r="C6781" i="63"/>
  <c r="D6781" i="63"/>
  <c r="E6781" i="63"/>
  <c r="B6782" i="63"/>
  <c r="C6782" i="63"/>
  <c r="D6782" i="63"/>
  <c r="E6782" i="63"/>
  <c r="B6783" i="63"/>
  <c r="C6783" i="63"/>
  <c r="D6783" i="63"/>
  <c r="E6783" i="63"/>
  <c r="B6784" i="63"/>
  <c r="C6784" i="63"/>
  <c r="D6784" i="63"/>
  <c r="E6784" i="63"/>
  <c r="B6785" i="63"/>
  <c r="C6785" i="63"/>
  <c r="D6785" i="63"/>
  <c r="E6785" i="63"/>
  <c r="B6786" i="63"/>
  <c r="C6786" i="63"/>
  <c r="D6786" i="63"/>
  <c r="E6786" i="63"/>
  <c r="B6787" i="63"/>
  <c r="C6787" i="63"/>
  <c r="D6787" i="63"/>
  <c r="E6787" i="63"/>
  <c r="B6788" i="63"/>
  <c r="C6788" i="63"/>
  <c r="D6788" i="63"/>
  <c r="E6788" i="63"/>
  <c r="B6789" i="63"/>
  <c r="C6789" i="63"/>
  <c r="D6789" i="63"/>
  <c r="E6789" i="63"/>
  <c r="B6790" i="63"/>
  <c r="C6790" i="63"/>
  <c r="D6790" i="63"/>
  <c r="E6790" i="63"/>
  <c r="B6791" i="63"/>
  <c r="C6791" i="63"/>
  <c r="D6791" i="63"/>
  <c r="E6791" i="63"/>
  <c r="B6792" i="63"/>
  <c r="C6792" i="63"/>
  <c r="D6792" i="63"/>
  <c r="E6792" i="63"/>
  <c r="B6793" i="63"/>
  <c r="C6793" i="63"/>
  <c r="D6793" i="63"/>
  <c r="E6793" i="63"/>
  <c r="B6794" i="63"/>
  <c r="C6794" i="63"/>
  <c r="D6794" i="63"/>
  <c r="E6794" i="63"/>
  <c r="B6795" i="63"/>
  <c r="C6795" i="63"/>
  <c r="D6795" i="63"/>
  <c r="E6795" i="63"/>
  <c r="B6796" i="63"/>
  <c r="C6796" i="63"/>
  <c r="D6796" i="63"/>
  <c r="E6796" i="63"/>
  <c r="B6797" i="63"/>
  <c r="C6797" i="63"/>
  <c r="D6797" i="63"/>
  <c r="E6797" i="63"/>
  <c r="B6798" i="63"/>
  <c r="C6798" i="63"/>
  <c r="D6798" i="63"/>
  <c r="E6798" i="63"/>
  <c r="B6799" i="63"/>
  <c r="C6799" i="63"/>
  <c r="D6799" i="63"/>
  <c r="E6799" i="63"/>
  <c r="B6800" i="63"/>
  <c r="C6800" i="63"/>
  <c r="D6800" i="63"/>
  <c r="E6800" i="63"/>
  <c r="B6801" i="63"/>
  <c r="C6801" i="63"/>
  <c r="D6801" i="63"/>
  <c r="E6801" i="63"/>
  <c r="B6802" i="63"/>
  <c r="C6802" i="63"/>
  <c r="D6802" i="63"/>
  <c r="E6802" i="63"/>
  <c r="B6803" i="63"/>
  <c r="C6803" i="63"/>
  <c r="D6803" i="63"/>
  <c r="E6803" i="63"/>
  <c r="B6804" i="63"/>
  <c r="C6804" i="63"/>
  <c r="D6804" i="63"/>
  <c r="E6804" i="63"/>
  <c r="B6805" i="63"/>
  <c r="C6805" i="63"/>
  <c r="D6805" i="63"/>
  <c r="E6805" i="63"/>
  <c r="B6806" i="63"/>
  <c r="C6806" i="63"/>
  <c r="D6806" i="63"/>
  <c r="E6806" i="63"/>
  <c r="B6807" i="63"/>
  <c r="C6807" i="63"/>
  <c r="D6807" i="63"/>
  <c r="E6807" i="63"/>
  <c r="B6808" i="63"/>
  <c r="C6808" i="63"/>
  <c r="D6808" i="63"/>
  <c r="E6808" i="63"/>
  <c r="B6809" i="63"/>
  <c r="C6809" i="63"/>
  <c r="D6809" i="63"/>
  <c r="E6809" i="63"/>
  <c r="B6810" i="63"/>
  <c r="C6810" i="63"/>
  <c r="D6810" i="63"/>
  <c r="E6810" i="63"/>
  <c r="B6811" i="63"/>
  <c r="C6811" i="63"/>
  <c r="D6811" i="63"/>
  <c r="E6811" i="63"/>
  <c r="B6812" i="63"/>
  <c r="C6812" i="63"/>
  <c r="D6812" i="63"/>
  <c r="E6812" i="63"/>
  <c r="B6813" i="63"/>
  <c r="C6813" i="63"/>
  <c r="D6813" i="63"/>
  <c r="E6813" i="63"/>
  <c r="B6814" i="63"/>
  <c r="C6814" i="63"/>
  <c r="D6814" i="63"/>
  <c r="E6814" i="63"/>
  <c r="B6815" i="63"/>
  <c r="C6815" i="63"/>
  <c r="D6815" i="63"/>
  <c r="E6815" i="63"/>
  <c r="B6816" i="63"/>
  <c r="C6816" i="63"/>
  <c r="D6816" i="63"/>
  <c r="E6816" i="63"/>
  <c r="B6817" i="63"/>
  <c r="C6817" i="63"/>
  <c r="D6817" i="63"/>
  <c r="E6817" i="63"/>
  <c r="B6818" i="63"/>
  <c r="C6818" i="63"/>
  <c r="D6818" i="63"/>
  <c r="E6818" i="63"/>
  <c r="B6819" i="63"/>
  <c r="C6819" i="63"/>
  <c r="D6819" i="63"/>
  <c r="E6819" i="63"/>
  <c r="B6820" i="63"/>
  <c r="C6820" i="63"/>
  <c r="D6820" i="63"/>
  <c r="E6820" i="63"/>
  <c r="B6821" i="63"/>
  <c r="C6821" i="63"/>
  <c r="D6821" i="63"/>
  <c r="E6821" i="63"/>
  <c r="B6822" i="63"/>
  <c r="C6822" i="63"/>
  <c r="D6822" i="63"/>
  <c r="E6822" i="63"/>
  <c r="B6823" i="63"/>
  <c r="C6823" i="63"/>
  <c r="D6823" i="63"/>
  <c r="E6823" i="63"/>
  <c r="B6824" i="63"/>
  <c r="C6824" i="63"/>
  <c r="D6824" i="63"/>
  <c r="E6824" i="63"/>
  <c r="B6825" i="63"/>
  <c r="C6825" i="63"/>
  <c r="D6825" i="63"/>
  <c r="E6825" i="63"/>
  <c r="B6826" i="63"/>
  <c r="C6826" i="63"/>
  <c r="D6826" i="63"/>
  <c r="E6826" i="63"/>
  <c r="B6827" i="63"/>
  <c r="C6827" i="63"/>
  <c r="D6827" i="63"/>
  <c r="E6827" i="63"/>
  <c r="B6828" i="63"/>
  <c r="C6828" i="63"/>
  <c r="D6828" i="63"/>
  <c r="E6828" i="63"/>
  <c r="B6829" i="63"/>
  <c r="C6829" i="63"/>
  <c r="D6829" i="63"/>
  <c r="E6829" i="63"/>
  <c r="B6830" i="63"/>
  <c r="C6830" i="63"/>
  <c r="D6830" i="63"/>
  <c r="E6830" i="63"/>
  <c r="B6831" i="63"/>
  <c r="C6831" i="63"/>
  <c r="D6831" i="63"/>
  <c r="E6831" i="63"/>
  <c r="B6832" i="63"/>
  <c r="C6832" i="63"/>
  <c r="D6832" i="63"/>
  <c r="E6832" i="63"/>
  <c r="B6833" i="63"/>
  <c r="C6833" i="63"/>
  <c r="D6833" i="63"/>
  <c r="E6833" i="63"/>
  <c r="B6834" i="63"/>
  <c r="C6834" i="63"/>
  <c r="D6834" i="63"/>
  <c r="E6834" i="63"/>
  <c r="B6835" i="63"/>
  <c r="C6835" i="63"/>
  <c r="D6835" i="63"/>
  <c r="E6835" i="63"/>
  <c r="B6836" i="63"/>
  <c r="C6836" i="63"/>
  <c r="D6836" i="63"/>
  <c r="E6836" i="63"/>
  <c r="B6837" i="63"/>
  <c r="C6837" i="63"/>
  <c r="D6837" i="63"/>
  <c r="E6837" i="63"/>
  <c r="B6838" i="63"/>
  <c r="C6838" i="63"/>
  <c r="D6838" i="63"/>
  <c r="E6838" i="63"/>
  <c r="B6839" i="63"/>
  <c r="C6839" i="63"/>
  <c r="D6839" i="63"/>
  <c r="E6839" i="63"/>
  <c r="B6840" i="63"/>
  <c r="C6840" i="63"/>
  <c r="D6840" i="63"/>
  <c r="E6840" i="63"/>
  <c r="B6841" i="63"/>
  <c r="C6841" i="63"/>
  <c r="D6841" i="63"/>
  <c r="E6841" i="63"/>
  <c r="B6842" i="63"/>
  <c r="C6842" i="63"/>
  <c r="D6842" i="63"/>
  <c r="E6842" i="63"/>
  <c r="B6843" i="63"/>
  <c r="C6843" i="63"/>
  <c r="D6843" i="63"/>
  <c r="E6843" i="63"/>
  <c r="B6844" i="63"/>
  <c r="C6844" i="63"/>
  <c r="D6844" i="63"/>
  <c r="E6844" i="63"/>
  <c r="B6845" i="63"/>
  <c r="C6845" i="63"/>
  <c r="D6845" i="63"/>
  <c r="E6845" i="63"/>
  <c r="B6846" i="63"/>
  <c r="C6846" i="63"/>
  <c r="D6846" i="63"/>
  <c r="E6846" i="63"/>
  <c r="B6847" i="63"/>
  <c r="C6847" i="63"/>
  <c r="D6847" i="63"/>
  <c r="E6847" i="63"/>
  <c r="B6848" i="63"/>
  <c r="C6848" i="63"/>
  <c r="D6848" i="63"/>
  <c r="E6848" i="63"/>
  <c r="B6849" i="63"/>
  <c r="C6849" i="63"/>
  <c r="D6849" i="63"/>
  <c r="E6849" i="63"/>
  <c r="B6850" i="63"/>
  <c r="C6850" i="63"/>
  <c r="D6850" i="63"/>
  <c r="E6850" i="63"/>
  <c r="B6851" i="63"/>
  <c r="C6851" i="63"/>
  <c r="D6851" i="63"/>
  <c r="E6851" i="63"/>
  <c r="B6852" i="63"/>
  <c r="C6852" i="63"/>
  <c r="D6852" i="63"/>
  <c r="E6852" i="63"/>
  <c r="B6853" i="63"/>
  <c r="C6853" i="63"/>
  <c r="D6853" i="63"/>
  <c r="E6853" i="63"/>
  <c r="B6854" i="63"/>
  <c r="C6854" i="63"/>
  <c r="D6854" i="63"/>
  <c r="E6854" i="63"/>
  <c r="B6855" i="63"/>
  <c r="C6855" i="63"/>
  <c r="D6855" i="63"/>
  <c r="E6855" i="63"/>
  <c r="B6856" i="63"/>
  <c r="C6856" i="63"/>
  <c r="D6856" i="63"/>
  <c r="E6856" i="63"/>
  <c r="B6857" i="63"/>
  <c r="C6857" i="63"/>
  <c r="D6857" i="63"/>
  <c r="E6857" i="63"/>
  <c r="B6858" i="63"/>
  <c r="C6858" i="63"/>
  <c r="D6858" i="63"/>
  <c r="E6858" i="63"/>
  <c r="B6859" i="63"/>
  <c r="C6859" i="63"/>
  <c r="D6859" i="63"/>
  <c r="E6859" i="63"/>
  <c r="B6860" i="63"/>
  <c r="C6860" i="63"/>
  <c r="D6860" i="63"/>
  <c r="E6860" i="63"/>
  <c r="B6861" i="63"/>
  <c r="C6861" i="63"/>
  <c r="D6861" i="63"/>
  <c r="E6861" i="63"/>
  <c r="B6862" i="63"/>
  <c r="C6862" i="63"/>
  <c r="D6862" i="63"/>
  <c r="E6862" i="63"/>
  <c r="B6863" i="63"/>
  <c r="C6863" i="63"/>
  <c r="D6863" i="63"/>
  <c r="E6863" i="63"/>
  <c r="B6864" i="63"/>
  <c r="C6864" i="63"/>
  <c r="D6864" i="63"/>
  <c r="E6864" i="63"/>
  <c r="B6865" i="63"/>
  <c r="C6865" i="63"/>
  <c r="D6865" i="63"/>
  <c r="E6865" i="63"/>
  <c r="B6866" i="63"/>
  <c r="C6866" i="63"/>
  <c r="D6866" i="63"/>
  <c r="E6866" i="63"/>
  <c r="B6867" i="63"/>
  <c r="C6867" i="63"/>
  <c r="D6867" i="63"/>
  <c r="E6867" i="63"/>
  <c r="B6868" i="63"/>
  <c r="C6868" i="63"/>
  <c r="D6868" i="63"/>
  <c r="E6868" i="63"/>
  <c r="B6869" i="63"/>
  <c r="C6869" i="63"/>
  <c r="D6869" i="63"/>
  <c r="E6869" i="63"/>
  <c r="B6870" i="63"/>
  <c r="C6870" i="63"/>
  <c r="D6870" i="63"/>
  <c r="E6870" i="63"/>
  <c r="B6871" i="63"/>
  <c r="C6871" i="63"/>
  <c r="D6871" i="63"/>
  <c r="E6871" i="63"/>
  <c r="B6872" i="63"/>
  <c r="C6872" i="63"/>
  <c r="D6872" i="63"/>
  <c r="E6872" i="63"/>
  <c r="B6873" i="63"/>
  <c r="C6873" i="63"/>
  <c r="D6873" i="63"/>
  <c r="E6873" i="63"/>
  <c r="B6874" i="63"/>
  <c r="C6874" i="63"/>
  <c r="D6874" i="63"/>
  <c r="E6874" i="63"/>
  <c r="B6875" i="63"/>
  <c r="C6875" i="63"/>
  <c r="D6875" i="63"/>
  <c r="E6875" i="63"/>
  <c r="B6876" i="63"/>
  <c r="C6876" i="63"/>
  <c r="D6876" i="63"/>
  <c r="E6876" i="63"/>
  <c r="B6877" i="63"/>
  <c r="C6877" i="63"/>
  <c r="D6877" i="63"/>
  <c r="E6877" i="63"/>
  <c r="B6878" i="63"/>
  <c r="C6878" i="63"/>
  <c r="D6878" i="63"/>
  <c r="E6878" i="63"/>
  <c r="B6879" i="63"/>
  <c r="C6879" i="63"/>
  <c r="D6879" i="63"/>
  <c r="E6879" i="63"/>
  <c r="B6880" i="63"/>
  <c r="C6880" i="63"/>
  <c r="D6880" i="63"/>
  <c r="E6880" i="63"/>
  <c r="B6881" i="63"/>
  <c r="C6881" i="63"/>
  <c r="D6881" i="63"/>
  <c r="E6881" i="63"/>
  <c r="B6882" i="63"/>
  <c r="C6882" i="63"/>
  <c r="D6882" i="63"/>
  <c r="E6882" i="63"/>
  <c r="B6883" i="63"/>
  <c r="C6883" i="63"/>
  <c r="D6883" i="63"/>
  <c r="E6883" i="63"/>
  <c r="B6884" i="63"/>
  <c r="C6884" i="63"/>
  <c r="D6884" i="63"/>
  <c r="E6884" i="63"/>
  <c r="B6885" i="63"/>
  <c r="C6885" i="63"/>
  <c r="D6885" i="63"/>
  <c r="E6885" i="63"/>
  <c r="B6886" i="63"/>
  <c r="C6886" i="63"/>
  <c r="D6886" i="63"/>
  <c r="E6886" i="63"/>
  <c r="B6887" i="63"/>
  <c r="C6887" i="63"/>
  <c r="D6887" i="63"/>
  <c r="E6887" i="63"/>
  <c r="B6888" i="63"/>
  <c r="C6888" i="63"/>
  <c r="D6888" i="63"/>
  <c r="E6888" i="63"/>
  <c r="B6889" i="63"/>
  <c r="C6889" i="63"/>
  <c r="D6889" i="63"/>
  <c r="E6889" i="63"/>
  <c r="B6890" i="63"/>
  <c r="C6890" i="63"/>
  <c r="D6890" i="63"/>
  <c r="E6890" i="63"/>
  <c r="B6891" i="63"/>
  <c r="C6891" i="63"/>
  <c r="D6891" i="63"/>
  <c r="E6891" i="63"/>
  <c r="B6892" i="63"/>
  <c r="C6892" i="63"/>
  <c r="D6892" i="63"/>
  <c r="E6892" i="63"/>
  <c r="B6893" i="63"/>
  <c r="C6893" i="63"/>
  <c r="D6893" i="63"/>
  <c r="E6893" i="63"/>
  <c r="B6894" i="63"/>
  <c r="C6894" i="63"/>
  <c r="D6894" i="63"/>
  <c r="E6894" i="63"/>
  <c r="B6895" i="63"/>
  <c r="C6895" i="63"/>
  <c r="D6895" i="63"/>
  <c r="E6895" i="63"/>
  <c r="B6896" i="63"/>
  <c r="C6896" i="63"/>
  <c r="D6896" i="63"/>
  <c r="E6896" i="63"/>
  <c r="B6897" i="63"/>
  <c r="C6897" i="63"/>
  <c r="D6897" i="63"/>
  <c r="E6897" i="63"/>
  <c r="B6898" i="63"/>
  <c r="C6898" i="63"/>
  <c r="D6898" i="63"/>
  <c r="E6898" i="63"/>
  <c r="B6899" i="63"/>
  <c r="C6899" i="63"/>
  <c r="D6899" i="63"/>
  <c r="E6899" i="63"/>
  <c r="B6900" i="63"/>
  <c r="C6900" i="63"/>
  <c r="D6900" i="63"/>
  <c r="E6900" i="63"/>
  <c r="B6901" i="63"/>
  <c r="C6901" i="63"/>
  <c r="D6901" i="63"/>
  <c r="E6901" i="63"/>
  <c r="B6902" i="63"/>
  <c r="C6902" i="63"/>
  <c r="D6902" i="63"/>
  <c r="E6902" i="63"/>
  <c r="B6903" i="63"/>
  <c r="C6903" i="63"/>
  <c r="D6903" i="63"/>
  <c r="E6903" i="63"/>
  <c r="B6904" i="63"/>
  <c r="C6904" i="63"/>
  <c r="D6904" i="63"/>
  <c r="E6904" i="63"/>
  <c r="B6905" i="63"/>
  <c r="C6905" i="63"/>
  <c r="D6905" i="63"/>
  <c r="E6905" i="63"/>
  <c r="B6906" i="63"/>
  <c r="C6906" i="63"/>
  <c r="D6906" i="63"/>
  <c r="E6906" i="63"/>
  <c r="B6907" i="63"/>
  <c r="C6907" i="63"/>
  <c r="D6907" i="63"/>
  <c r="E6907" i="63"/>
  <c r="B6908" i="63"/>
  <c r="C6908" i="63"/>
  <c r="D6908" i="63"/>
  <c r="E6908" i="63"/>
  <c r="B6909" i="63"/>
  <c r="C6909" i="63"/>
  <c r="D6909" i="63"/>
  <c r="E6909" i="63"/>
  <c r="B6910" i="63"/>
  <c r="C6910" i="63"/>
  <c r="D6910" i="63"/>
  <c r="E6910" i="63"/>
  <c r="B6911" i="63"/>
  <c r="C6911" i="63"/>
  <c r="D6911" i="63"/>
  <c r="E6911" i="63"/>
  <c r="B6912" i="63"/>
  <c r="C6912" i="63"/>
  <c r="D6912" i="63"/>
  <c r="E6912" i="63"/>
  <c r="B6913" i="63"/>
  <c r="C6913" i="63"/>
  <c r="D6913" i="63"/>
  <c r="E6913" i="63"/>
  <c r="B6914" i="63"/>
  <c r="C6914" i="63"/>
  <c r="D6914" i="63"/>
  <c r="E6914" i="63"/>
  <c r="B6915" i="63"/>
  <c r="C6915" i="63"/>
  <c r="D6915" i="63"/>
  <c r="E6915" i="63"/>
  <c r="B6916" i="63"/>
  <c r="C6916" i="63"/>
  <c r="D6916" i="63"/>
  <c r="E6916" i="63"/>
  <c r="B6917" i="63"/>
  <c r="C6917" i="63"/>
  <c r="D6917" i="63"/>
  <c r="E6917" i="63"/>
  <c r="B6918" i="63"/>
  <c r="C6918" i="63"/>
  <c r="D6918" i="63"/>
  <c r="E6918" i="63"/>
  <c r="B6919" i="63"/>
  <c r="C6919" i="63"/>
  <c r="D6919" i="63"/>
  <c r="E6919" i="63"/>
  <c r="B6920" i="63"/>
  <c r="C6920" i="63"/>
  <c r="D6920" i="63"/>
  <c r="E6920" i="63"/>
  <c r="B6921" i="63"/>
  <c r="C6921" i="63"/>
  <c r="D6921" i="63"/>
  <c r="E6921" i="63"/>
  <c r="B6922" i="63"/>
  <c r="C6922" i="63"/>
  <c r="D6922" i="63"/>
  <c r="E6922" i="63"/>
  <c r="B6923" i="63"/>
  <c r="C6923" i="63"/>
  <c r="D6923" i="63"/>
  <c r="E6923" i="63"/>
  <c r="B6924" i="63"/>
  <c r="C6924" i="63"/>
  <c r="D6924" i="63"/>
  <c r="E6924" i="63"/>
  <c r="B6925" i="63"/>
  <c r="C6925" i="63"/>
  <c r="D6925" i="63"/>
  <c r="E6925" i="63"/>
  <c r="B6926" i="63"/>
  <c r="C6926" i="63"/>
  <c r="D6926" i="63"/>
  <c r="E6926" i="63"/>
  <c r="B6927" i="63"/>
  <c r="C6927" i="63"/>
  <c r="D6927" i="63"/>
  <c r="E6927" i="63"/>
  <c r="B6928" i="63"/>
  <c r="C6928" i="63"/>
  <c r="D6928" i="63"/>
  <c r="E6928" i="63"/>
  <c r="B6929" i="63"/>
  <c r="C6929" i="63"/>
  <c r="D6929" i="63"/>
  <c r="E6929" i="63"/>
  <c r="B6930" i="63"/>
  <c r="C6930" i="63"/>
  <c r="D6930" i="63"/>
  <c r="E6930" i="63"/>
  <c r="B6931" i="63"/>
  <c r="C6931" i="63"/>
  <c r="D6931" i="63"/>
  <c r="E6931" i="63"/>
  <c r="B6932" i="63"/>
  <c r="C6932" i="63"/>
  <c r="D6932" i="63"/>
  <c r="E6932" i="63"/>
  <c r="B6933" i="63"/>
  <c r="C6933" i="63"/>
  <c r="D6933" i="63"/>
  <c r="E6933" i="63"/>
  <c r="B6934" i="63"/>
  <c r="C6934" i="63"/>
  <c r="D6934" i="63"/>
  <c r="E6934" i="63"/>
  <c r="B6935" i="63"/>
  <c r="C6935" i="63"/>
  <c r="D6935" i="63"/>
  <c r="E6935" i="63"/>
  <c r="B6936" i="63"/>
  <c r="C6936" i="63"/>
  <c r="D6936" i="63"/>
  <c r="E6936" i="63"/>
  <c r="B6937" i="63"/>
  <c r="C6937" i="63"/>
  <c r="D6937" i="63"/>
  <c r="E6937" i="63"/>
  <c r="B6938" i="63"/>
  <c r="C6938" i="63"/>
  <c r="D6938" i="63"/>
  <c r="E6938" i="63"/>
  <c r="B6939" i="63"/>
  <c r="C6939" i="63"/>
  <c r="D6939" i="63"/>
  <c r="E6939" i="63"/>
  <c r="B6940" i="63"/>
  <c r="C6940" i="63"/>
  <c r="D6940" i="63"/>
  <c r="E6940" i="63"/>
  <c r="B6941" i="63"/>
  <c r="C6941" i="63"/>
  <c r="D6941" i="63"/>
  <c r="E6941" i="63"/>
  <c r="B6942" i="63"/>
  <c r="C6942" i="63"/>
  <c r="D6942" i="63"/>
  <c r="E6942" i="63"/>
  <c r="B6943" i="63"/>
  <c r="C6943" i="63"/>
  <c r="D6943" i="63"/>
  <c r="E6943" i="63"/>
  <c r="B6944" i="63"/>
  <c r="C6944" i="63"/>
  <c r="D6944" i="63"/>
  <c r="E6944" i="63"/>
  <c r="B6945" i="63"/>
  <c r="C6945" i="63"/>
  <c r="D6945" i="63"/>
  <c r="E6945" i="63"/>
  <c r="B6946" i="63"/>
  <c r="C6946" i="63"/>
  <c r="D6946" i="63"/>
  <c r="E6946" i="63"/>
  <c r="B6947" i="63"/>
  <c r="C6947" i="63"/>
  <c r="D6947" i="63"/>
  <c r="E6947" i="63"/>
  <c r="B6948" i="63"/>
  <c r="C6948" i="63"/>
  <c r="D6948" i="63"/>
  <c r="E6948" i="63"/>
  <c r="B6949" i="63"/>
  <c r="C6949" i="63"/>
  <c r="D6949" i="63"/>
  <c r="E6949" i="63"/>
  <c r="B6950" i="63"/>
  <c r="C6950" i="63"/>
  <c r="D6950" i="63"/>
  <c r="E6950" i="63"/>
  <c r="B6951" i="63"/>
  <c r="C6951" i="63"/>
  <c r="D6951" i="63"/>
  <c r="E6951" i="63"/>
  <c r="B6952" i="63"/>
  <c r="C6952" i="63"/>
  <c r="D6952" i="63"/>
  <c r="E6952" i="63"/>
  <c r="B6953" i="63"/>
  <c r="C6953" i="63"/>
  <c r="D6953" i="63"/>
  <c r="E6953" i="63"/>
  <c r="B6954" i="63"/>
  <c r="C6954" i="63"/>
  <c r="D6954" i="63"/>
  <c r="E6954" i="63"/>
  <c r="B6955" i="63"/>
  <c r="C6955" i="63"/>
  <c r="D6955" i="63"/>
  <c r="E6955" i="63"/>
  <c r="B6956" i="63"/>
  <c r="C6956" i="63"/>
  <c r="D6956" i="63"/>
  <c r="E6956" i="63"/>
  <c r="B6957" i="63"/>
  <c r="C6957" i="63"/>
  <c r="D6957" i="63"/>
  <c r="E6957" i="63"/>
  <c r="B6958" i="63"/>
  <c r="C6958" i="63"/>
  <c r="D6958" i="63"/>
  <c r="E6958" i="63"/>
  <c r="B6959" i="63"/>
  <c r="C6959" i="63"/>
  <c r="D6959" i="63"/>
  <c r="E6959" i="63"/>
  <c r="B6960" i="63"/>
  <c r="C6960" i="63"/>
  <c r="D6960" i="63"/>
  <c r="E6960" i="63"/>
  <c r="B6961" i="63"/>
  <c r="C6961" i="63"/>
  <c r="D6961" i="63"/>
  <c r="E6961" i="63"/>
  <c r="B6962" i="63"/>
  <c r="C6962" i="63"/>
  <c r="D6962" i="63"/>
  <c r="E6962" i="63"/>
  <c r="B6963" i="63"/>
  <c r="C6963" i="63"/>
  <c r="D6963" i="63"/>
  <c r="E6963" i="63"/>
  <c r="B6964" i="63"/>
  <c r="C6964" i="63"/>
  <c r="D6964" i="63"/>
  <c r="E6964" i="63"/>
  <c r="B6965" i="63"/>
  <c r="C6965" i="63"/>
  <c r="D6965" i="63"/>
  <c r="E6965" i="63"/>
  <c r="B6966" i="63"/>
  <c r="C6966" i="63"/>
  <c r="D6966" i="63"/>
  <c r="E6966" i="63"/>
  <c r="B6967" i="63"/>
  <c r="C6967" i="63"/>
  <c r="D6967" i="63"/>
  <c r="E6967" i="63"/>
  <c r="B6968" i="63"/>
  <c r="C6968" i="63"/>
  <c r="D6968" i="63"/>
  <c r="E6968" i="63"/>
  <c r="B6969" i="63"/>
  <c r="C6969" i="63"/>
  <c r="D6969" i="63"/>
  <c r="E6969" i="63"/>
  <c r="B6970" i="63"/>
  <c r="C6970" i="63"/>
  <c r="D6970" i="63"/>
  <c r="E6970" i="63"/>
  <c r="B6971" i="63"/>
  <c r="C6971" i="63"/>
  <c r="D6971" i="63"/>
  <c r="E6971" i="63"/>
  <c r="B6972" i="63"/>
  <c r="C6972" i="63"/>
  <c r="D6972" i="63"/>
  <c r="E6972" i="63"/>
  <c r="B6973" i="63"/>
  <c r="C6973" i="63"/>
  <c r="D6973" i="63"/>
  <c r="E6973" i="63"/>
  <c r="B6974" i="63"/>
  <c r="C6974" i="63"/>
  <c r="D6974" i="63"/>
  <c r="E6974" i="63"/>
  <c r="B6975" i="63"/>
  <c r="C6975" i="63"/>
  <c r="D6975" i="63"/>
  <c r="E6975" i="63"/>
  <c r="B6976" i="63"/>
  <c r="C6976" i="63"/>
  <c r="D6976" i="63"/>
  <c r="E6976" i="63"/>
  <c r="B6977" i="63"/>
  <c r="C6977" i="63"/>
  <c r="D6977" i="63"/>
  <c r="E6977" i="63"/>
  <c r="B6978" i="63"/>
  <c r="C6978" i="63"/>
  <c r="D6978" i="63"/>
  <c r="E6978" i="63"/>
  <c r="B6979" i="63"/>
  <c r="C6979" i="63"/>
  <c r="D6979" i="63"/>
  <c r="E6979" i="63"/>
  <c r="B6980" i="63"/>
  <c r="C6980" i="63"/>
  <c r="D6980" i="63"/>
  <c r="E6980" i="63"/>
  <c r="B6981" i="63"/>
  <c r="C6981" i="63"/>
  <c r="D6981" i="63"/>
  <c r="E6981" i="63"/>
  <c r="B6982" i="63"/>
  <c r="C6982" i="63"/>
  <c r="D6982" i="63"/>
  <c r="E6982" i="63"/>
  <c r="B6983" i="63"/>
  <c r="C6983" i="63"/>
  <c r="D6983" i="63"/>
  <c r="E6983" i="63"/>
  <c r="B6984" i="63"/>
  <c r="C6984" i="63"/>
  <c r="D6984" i="63"/>
  <c r="E6984" i="63"/>
  <c r="B6985" i="63"/>
  <c r="C6985" i="63"/>
  <c r="D6985" i="63"/>
  <c r="E6985" i="63"/>
  <c r="B6986" i="63"/>
  <c r="C6986" i="63"/>
  <c r="D6986" i="63"/>
  <c r="E6986" i="63"/>
  <c r="B6987" i="63"/>
  <c r="C6987" i="63"/>
  <c r="D6987" i="63"/>
  <c r="E6987" i="63"/>
  <c r="B6988" i="63"/>
  <c r="C6988" i="63"/>
  <c r="D6988" i="63"/>
  <c r="E6988" i="63"/>
  <c r="B6989" i="63"/>
  <c r="C6989" i="63"/>
  <c r="D6989" i="63"/>
  <c r="E6989" i="63"/>
  <c r="B6990" i="63"/>
  <c r="C6990" i="63"/>
  <c r="D6990" i="63"/>
  <c r="E6990" i="63"/>
  <c r="B6991" i="63"/>
  <c r="C6991" i="63"/>
  <c r="D6991" i="63"/>
  <c r="E6991" i="63"/>
  <c r="B6992" i="63"/>
  <c r="C6992" i="63"/>
  <c r="D6992" i="63"/>
  <c r="E6992" i="63"/>
  <c r="B6993" i="63"/>
  <c r="C6993" i="63"/>
  <c r="D6993" i="63"/>
  <c r="E6993" i="63"/>
  <c r="B6994" i="63"/>
  <c r="C6994" i="63"/>
  <c r="D6994" i="63"/>
  <c r="E6994" i="63"/>
  <c r="B6995" i="63"/>
  <c r="C6995" i="63"/>
  <c r="D6995" i="63"/>
  <c r="E6995" i="63"/>
  <c r="B6996" i="63"/>
  <c r="C6996" i="63"/>
  <c r="D6996" i="63"/>
  <c r="E6996" i="63"/>
  <c r="B6997" i="63"/>
  <c r="C6997" i="63"/>
  <c r="D6997" i="63"/>
  <c r="E6997" i="63"/>
  <c r="B6998" i="63"/>
  <c r="C6998" i="63"/>
  <c r="D6998" i="63"/>
  <c r="E6998" i="63"/>
  <c r="B6999" i="63"/>
  <c r="C6999" i="63"/>
  <c r="D6999" i="63"/>
  <c r="E6999" i="63"/>
  <c r="B7000" i="63"/>
  <c r="C7000" i="63"/>
  <c r="D7000" i="63"/>
  <c r="E7000" i="63"/>
  <c r="E11" i="63"/>
  <c r="D11" i="63"/>
  <c r="C11" i="63"/>
  <c r="B11" i="63"/>
  <c r="C8" i="63"/>
  <c r="B8" i="63"/>
  <c r="J136" i="42" l="1"/>
  <c r="J156" i="42"/>
  <c r="J148" i="42"/>
  <c r="J140" i="42"/>
  <c r="K152" i="42"/>
  <c r="K144" i="42"/>
  <c r="J107" i="42"/>
  <c r="K104" i="42"/>
  <c r="K101" i="42"/>
  <c r="K106" i="42"/>
  <c r="J99" i="42"/>
  <c r="K105" i="42"/>
  <c r="J102" i="42"/>
  <c r="J105" i="42"/>
  <c r="K100" i="42"/>
  <c r="K154" i="42"/>
  <c r="K146" i="42"/>
  <c r="J154" i="42"/>
  <c r="J146" i="42"/>
  <c r="J138" i="42"/>
  <c r="K155" i="42"/>
  <c r="K147" i="42"/>
  <c r="K139" i="42"/>
  <c r="J155" i="42"/>
  <c r="J147" i="42"/>
  <c r="J139" i="42"/>
  <c r="K153" i="42"/>
  <c r="J150" i="42"/>
  <c r="K145" i="42"/>
  <c r="J142" i="42"/>
  <c r="U36" i="69"/>
  <c r="H99" i="42" s="1"/>
  <c r="G98" i="42"/>
  <c r="G97" i="42"/>
  <c r="U37" i="69"/>
  <c r="H100" i="42" s="1"/>
  <c r="U38" i="69"/>
  <c r="H101" i="42" s="1"/>
  <c r="U39" i="69"/>
  <c r="H102" i="42" s="1"/>
  <c r="U40" i="69"/>
  <c r="H103" i="42" s="1"/>
  <c r="U41" i="69"/>
  <c r="H104" i="42" s="1"/>
  <c r="U42" i="69"/>
  <c r="H105" i="42" s="1"/>
  <c r="U43" i="69"/>
  <c r="H106" i="42" s="1"/>
  <c r="U44" i="69"/>
  <c r="H107" i="42" s="1"/>
  <c r="U55" i="69"/>
  <c r="H136" i="42" s="1"/>
  <c r="G135" i="42"/>
  <c r="G134" i="42"/>
  <c r="U56" i="69"/>
  <c r="H137" i="42" s="1"/>
  <c r="U57" i="69"/>
  <c r="H138" i="42" s="1"/>
  <c r="U58" i="69"/>
  <c r="H139" i="42" s="1"/>
  <c r="U59" i="69"/>
  <c r="H140" i="42" s="1"/>
  <c r="U60" i="69"/>
  <c r="H141" i="42" s="1"/>
  <c r="U61" i="69"/>
  <c r="H142" i="42" s="1"/>
  <c r="U62" i="69"/>
  <c r="H143" i="42" s="1"/>
  <c r="U63" i="69"/>
  <c r="H144" i="42" s="1"/>
  <c r="U64" i="69"/>
  <c r="H145" i="42" s="1"/>
  <c r="U65" i="69"/>
  <c r="H146" i="42" s="1"/>
  <c r="U66" i="69"/>
  <c r="H147" i="42" s="1"/>
  <c r="U67" i="69"/>
  <c r="H148" i="42" s="1"/>
  <c r="U68" i="69"/>
  <c r="H149" i="42" s="1"/>
  <c r="U69" i="69"/>
  <c r="H150" i="42" s="1"/>
  <c r="U70" i="69"/>
  <c r="H151" i="42" s="1"/>
  <c r="U71" i="69"/>
  <c r="H152" i="42" s="1"/>
  <c r="U72" i="69"/>
  <c r="H153" i="42" s="1"/>
  <c r="U73" i="69"/>
  <c r="H154" i="42" s="1"/>
  <c r="U74" i="69"/>
  <c r="H155" i="42" s="1"/>
  <c r="U75" i="69"/>
  <c r="H156" i="42" s="1"/>
  <c r="C5" i="1"/>
  <c r="D6" i="42"/>
  <c r="C5" i="43"/>
  <c r="E6" i="42"/>
  <c r="C5" i="9"/>
  <c r="F6" i="42"/>
  <c r="C5" i="44"/>
  <c r="G6" i="42"/>
  <c r="C5" i="45"/>
  <c r="H6" i="42"/>
  <c r="J6" i="42"/>
  <c r="K6" i="42" s="1"/>
  <c r="I6" i="42"/>
  <c r="C60" i="53"/>
  <c r="H65" i="53"/>
  <c r="F65" i="53"/>
  <c r="D65" i="53"/>
  <c r="C65" i="53"/>
  <c r="H60" i="53"/>
  <c r="F60" i="53"/>
  <c r="D60" i="53"/>
  <c r="H17" i="67"/>
  <c r="D10" i="43" s="1"/>
  <c r="I17" i="67"/>
  <c r="E10" i="43" s="1"/>
  <c r="J17" i="67"/>
  <c r="F10" i="43" s="1"/>
  <c r="G6" i="43"/>
  <c r="H6" i="43"/>
  <c r="I6" i="43"/>
  <c r="D53" i="53"/>
  <c r="D52" i="53"/>
  <c r="H17" i="7"/>
  <c r="G17" i="7"/>
  <c r="I17" i="7"/>
  <c r="J17" i="7"/>
  <c r="K17" i="7"/>
  <c r="L17" i="7"/>
  <c r="F17" i="7"/>
  <c r="E17" i="7"/>
  <c r="D17" i="7"/>
  <c r="C17" i="7"/>
  <c r="B23" i="72"/>
  <c r="B30" i="72"/>
  <c r="B22" i="72"/>
  <c r="B29" i="72"/>
  <c r="B18" i="72"/>
  <c r="B17" i="7"/>
  <c r="B17" i="72"/>
  <c r="B16" i="7"/>
  <c r="J71" i="42"/>
  <c r="C34" i="42"/>
  <c r="C33" i="42"/>
  <c r="C32" i="42"/>
  <c r="C31" i="42"/>
  <c r="C30" i="42"/>
  <c r="C79" i="71"/>
  <c r="J34" i="42"/>
  <c r="K34" i="42"/>
  <c r="C78" i="71"/>
  <c r="J33" i="42"/>
  <c r="K33" i="42" s="1"/>
  <c r="C77" i="71"/>
  <c r="J32" i="42" s="1"/>
  <c r="C76" i="71"/>
  <c r="J31" i="42"/>
  <c r="K31" i="42"/>
  <c r="C75" i="71"/>
  <c r="J30" i="42"/>
  <c r="K30" i="42"/>
  <c r="G13" i="9"/>
  <c r="F13" i="9"/>
  <c r="B25" i="68"/>
  <c r="B25" i="67"/>
  <c r="K98" i="7"/>
  <c r="B75" i="71"/>
  <c r="B55" i="71"/>
  <c r="H20" i="45"/>
  <c r="G20" i="45"/>
  <c r="G21" i="45"/>
  <c r="G23" i="43"/>
  <c r="E30" i="1"/>
  <c r="F30" i="1"/>
  <c r="D30" i="1"/>
  <c r="H17" i="44"/>
  <c r="U54" i="69"/>
  <c r="H135" i="42" s="1"/>
  <c r="U76" i="69"/>
  <c r="H157" i="42" s="1"/>
  <c r="U77" i="69"/>
  <c r="U78" i="69"/>
  <c r="U79" i="69"/>
  <c r="U80" i="69"/>
  <c r="U81" i="69"/>
  <c r="U82" i="69"/>
  <c r="U83" i="69"/>
  <c r="U84" i="69"/>
  <c r="U85" i="69"/>
  <c r="U86" i="69"/>
  <c r="U87" i="69"/>
  <c r="U88" i="69"/>
  <c r="U89" i="69"/>
  <c r="U90" i="69"/>
  <c r="U91" i="69"/>
  <c r="U92" i="69"/>
  <c r="U93" i="69"/>
  <c r="U94" i="69"/>
  <c r="U95" i="69"/>
  <c r="U96" i="69"/>
  <c r="U97" i="69"/>
  <c r="U98" i="69"/>
  <c r="U99" i="69"/>
  <c r="U100" i="69"/>
  <c r="U101" i="69"/>
  <c r="U102" i="69"/>
  <c r="U103" i="69"/>
  <c r="U104" i="69"/>
  <c r="U105" i="69"/>
  <c r="U106" i="69"/>
  <c r="U107" i="69"/>
  <c r="U108" i="69"/>
  <c r="U109" i="69"/>
  <c r="U110" i="69"/>
  <c r="U111" i="69"/>
  <c r="U112" i="69"/>
  <c r="U113" i="69"/>
  <c r="U35" i="69"/>
  <c r="H98" i="42" s="1"/>
  <c r="U45" i="69"/>
  <c r="U34" i="69"/>
  <c r="H97" i="42" s="1"/>
  <c r="B96" i="42"/>
  <c r="H96" i="42"/>
  <c r="U53" i="69"/>
  <c r="H134" i="42" s="1"/>
  <c r="J70" i="42"/>
  <c r="J69" i="42"/>
  <c r="J68" i="42"/>
  <c r="K68" i="42"/>
  <c r="C40" i="42"/>
  <c r="C59" i="42"/>
  <c r="C70" i="42"/>
  <c r="C69" i="42"/>
  <c r="L69" i="42"/>
  <c r="C68" i="42"/>
  <c r="L68" i="42"/>
  <c r="C67" i="42"/>
  <c r="C66" i="42"/>
  <c r="C65" i="42"/>
  <c r="L65" i="42"/>
  <c r="C64" i="42"/>
  <c r="L64" i="42"/>
  <c r="C63" i="42"/>
  <c r="C62" i="42"/>
  <c r="C61" i="42"/>
  <c r="C60" i="42"/>
  <c r="L60" i="42"/>
  <c r="C58" i="42"/>
  <c r="C57" i="42"/>
  <c r="C56" i="42"/>
  <c r="L56" i="42"/>
  <c r="C55" i="42"/>
  <c r="L55" i="42"/>
  <c r="C54" i="42"/>
  <c r="C53" i="42"/>
  <c r="C52" i="42"/>
  <c r="C51" i="42"/>
  <c r="L51" i="42"/>
  <c r="C50" i="42"/>
  <c r="C49" i="42"/>
  <c r="C48" i="42"/>
  <c r="L48" i="42"/>
  <c r="C47" i="42"/>
  <c r="L47" i="42"/>
  <c r="C46" i="42"/>
  <c r="L46" i="42"/>
  <c r="C45" i="42"/>
  <c r="L45" i="42"/>
  <c r="C44" i="42"/>
  <c r="L44" i="42"/>
  <c r="C43" i="42"/>
  <c r="L43" i="42"/>
  <c r="C42" i="42"/>
  <c r="L42" i="42"/>
  <c r="C41" i="42"/>
  <c r="L41" i="42"/>
  <c r="C29" i="42"/>
  <c r="L29" i="42"/>
  <c r="C28" i="42"/>
  <c r="L28" i="42"/>
  <c r="C27" i="42"/>
  <c r="L27" i="42"/>
  <c r="C26" i="42"/>
  <c r="L26" i="42"/>
  <c r="C25" i="42"/>
  <c r="L70" i="42"/>
  <c r="L67" i="42"/>
  <c r="L59" i="42"/>
  <c r="L54" i="42"/>
  <c r="L57" i="42"/>
  <c r="L58" i="42"/>
  <c r="L53" i="42"/>
  <c r="L49" i="42"/>
  <c r="L50" i="42"/>
  <c r="K69" i="42"/>
  <c r="K70" i="42"/>
  <c r="L40" i="42"/>
  <c r="C39" i="42"/>
  <c r="L39" i="42"/>
  <c r="C38" i="42"/>
  <c r="L38" i="42"/>
  <c r="C37" i="42"/>
  <c r="L37" i="42"/>
  <c r="C36" i="42"/>
  <c r="L36" i="42"/>
  <c r="C35" i="42"/>
  <c r="L35" i="42"/>
  <c r="L52" i="42"/>
  <c r="L61" i="42"/>
  <c r="L62" i="42"/>
  <c r="L63" i="42"/>
  <c r="L66" i="42"/>
  <c r="H13" i="43"/>
  <c r="G13" i="43"/>
  <c r="F13" i="43"/>
  <c r="E13" i="43"/>
  <c r="I13" i="43"/>
  <c r="D27" i="43"/>
  <c r="E17" i="45"/>
  <c r="F17" i="45"/>
  <c r="E20" i="45"/>
  <c r="F20" i="45"/>
  <c r="D20" i="45"/>
  <c r="E16" i="45"/>
  <c r="F16" i="45"/>
  <c r="D16" i="45"/>
  <c r="E27" i="43"/>
  <c r="E34" i="1"/>
  <c r="C65" i="1"/>
  <c r="E28" i="1"/>
  <c r="F28" i="1"/>
  <c r="D28" i="1"/>
  <c r="E24" i="1"/>
  <c r="F24" i="1"/>
  <c r="D24" i="1"/>
  <c r="E22" i="43"/>
  <c r="F22" i="43"/>
  <c r="D22" i="43"/>
  <c r="E18" i="43"/>
  <c r="F18" i="43"/>
  <c r="D18" i="43"/>
  <c r="E26" i="44"/>
  <c r="F26" i="44"/>
  <c r="D26" i="44"/>
  <c r="D22" i="44"/>
  <c r="F22" i="44"/>
  <c r="E22" i="44"/>
  <c r="E19" i="9"/>
  <c r="H10" i="9"/>
  <c r="G28" i="9"/>
  <c r="F19" i="9"/>
  <c r="H28" i="9"/>
  <c r="F49" i="42"/>
  <c r="K49" i="42"/>
  <c r="D10" i="44"/>
  <c r="F17" i="44"/>
  <c r="C10" i="44"/>
  <c r="B10" i="44"/>
  <c r="K6" i="44"/>
  <c r="K5" i="44"/>
  <c r="M6" i="9"/>
  <c r="M5" i="9"/>
  <c r="F48" i="42"/>
  <c r="K48" i="42"/>
  <c r="J6" i="43"/>
  <c r="J5" i="43"/>
  <c r="E19" i="1"/>
  <c r="I11" i="1"/>
  <c r="I10" i="1"/>
  <c r="D34" i="1"/>
  <c r="C64" i="1"/>
  <c r="N5" i="7"/>
  <c r="M5" i="7"/>
  <c r="B71" i="71"/>
  <c r="B72" i="71"/>
  <c r="B73" i="71"/>
  <c r="B74" i="71"/>
  <c r="K93" i="7"/>
  <c r="B70" i="71"/>
  <c r="F117" i="42"/>
  <c r="F121" i="42"/>
  <c r="U13" i="69"/>
  <c r="U9" i="69"/>
  <c r="J14" i="7"/>
  <c r="J48" i="7"/>
  <c r="J41" i="7"/>
  <c r="K14" i="7"/>
  <c r="K41" i="7"/>
  <c r="L14" i="7"/>
  <c r="L48" i="7"/>
  <c r="J15" i="7"/>
  <c r="K15" i="7"/>
  <c r="L15" i="7"/>
  <c r="J16" i="7"/>
  <c r="K16" i="7"/>
  <c r="L16" i="7"/>
  <c r="J18" i="7"/>
  <c r="K18" i="7"/>
  <c r="L18" i="7"/>
  <c r="I16" i="7"/>
  <c r="I18" i="7"/>
  <c r="I15" i="7"/>
  <c r="I14" i="7"/>
  <c r="I48" i="7"/>
  <c r="H15" i="7"/>
  <c r="H16" i="7"/>
  <c r="H18" i="7"/>
  <c r="H14" i="7"/>
  <c r="H48" i="7"/>
  <c r="D14" i="7"/>
  <c r="E14" i="7"/>
  <c r="E48" i="7"/>
  <c r="F14" i="7"/>
  <c r="G14" i="7"/>
  <c r="D15" i="7"/>
  <c r="E15" i="7"/>
  <c r="F15" i="7"/>
  <c r="G15" i="7"/>
  <c r="D16" i="7"/>
  <c r="E16" i="7"/>
  <c r="F16" i="7"/>
  <c r="G16" i="7"/>
  <c r="D18" i="7"/>
  <c r="E18" i="7"/>
  <c r="F18" i="7"/>
  <c r="G18" i="7"/>
  <c r="C15" i="7"/>
  <c r="C16" i="7"/>
  <c r="C18" i="7"/>
  <c r="C14" i="7"/>
  <c r="C41" i="7"/>
  <c r="C48" i="7"/>
  <c r="S30" i="53"/>
  <c r="L9" i="7"/>
  <c r="R30" i="53"/>
  <c r="K9" i="7"/>
  <c r="Q30" i="53"/>
  <c r="J9" i="7"/>
  <c r="P30" i="53"/>
  <c r="I9" i="7"/>
  <c r="O30" i="53"/>
  <c r="H9" i="7"/>
  <c r="N30" i="53"/>
  <c r="G9" i="7"/>
  <c r="L30" i="53"/>
  <c r="F9" i="7"/>
  <c r="J30" i="53"/>
  <c r="E9" i="7"/>
  <c r="H30" i="53"/>
  <c r="D9" i="7"/>
  <c r="G30" i="53"/>
  <c r="C9" i="7"/>
  <c r="C33" i="7"/>
  <c r="I41" i="7"/>
  <c r="E41" i="7"/>
  <c r="K48" i="7"/>
  <c r="L41" i="7"/>
  <c r="H41" i="7"/>
  <c r="C129" i="56"/>
  <c r="C141" i="56"/>
  <c r="C138" i="59"/>
  <c r="C130" i="56"/>
  <c r="C127" i="59"/>
  <c r="C131" i="56"/>
  <c r="C128" i="59"/>
  <c r="C132" i="56"/>
  <c r="C129" i="59"/>
  <c r="C133" i="56"/>
  <c r="C145" i="56"/>
  <c r="C134" i="56"/>
  <c r="C131" i="59"/>
  <c r="C135" i="56"/>
  <c r="C132" i="59"/>
  <c r="C136" i="56"/>
  <c r="C133" i="59"/>
  <c r="C137" i="56"/>
  <c r="C134" i="59"/>
  <c r="C138" i="56"/>
  <c r="C135" i="59"/>
  <c r="C139" i="56"/>
  <c r="C136" i="59"/>
  <c r="C148" i="56"/>
  <c r="C145" i="59"/>
  <c r="C128" i="56"/>
  <c r="C125" i="59"/>
  <c r="B245" i="59"/>
  <c r="C245" i="59"/>
  <c r="B246" i="59"/>
  <c r="C246" i="59"/>
  <c r="B247" i="59"/>
  <c r="C247" i="59"/>
  <c r="B248" i="59"/>
  <c r="C248" i="59"/>
  <c r="B249" i="59"/>
  <c r="C249" i="59"/>
  <c r="B250" i="59"/>
  <c r="C250" i="59"/>
  <c r="B251" i="59"/>
  <c r="C251" i="59"/>
  <c r="B252" i="59"/>
  <c r="C252" i="59"/>
  <c r="B253" i="59"/>
  <c r="C253" i="59"/>
  <c r="B254" i="59"/>
  <c r="C254" i="59"/>
  <c r="B255" i="59"/>
  <c r="C255" i="59"/>
  <c r="B256" i="59"/>
  <c r="C256" i="59"/>
  <c r="B257" i="59"/>
  <c r="C257" i="59"/>
  <c r="B258" i="59"/>
  <c r="C258" i="59"/>
  <c r="B259" i="59"/>
  <c r="C259" i="59"/>
  <c r="B260" i="59"/>
  <c r="C260" i="59"/>
  <c r="B261" i="59"/>
  <c r="C261" i="59"/>
  <c r="B262" i="59"/>
  <c r="C262" i="59"/>
  <c r="C126" i="59"/>
  <c r="C149" i="56"/>
  <c r="C146" i="59"/>
  <c r="C161" i="56"/>
  <c r="C158" i="59"/>
  <c r="C142" i="59"/>
  <c r="C157" i="56"/>
  <c r="C153" i="56"/>
  <c r="C150" i="59"/>
  <c r="C142" i="56"/>
  <c r="C139" i="59"/>
  <c r="C160" i="56"/>
  <c r="C157" i="59"/>
  <c r="C173" i="56"/>
  <c r="C150" i="56"/>
  <c r="C146" i="56"/>
  <c r="C140" i="56"/>
  <c r="C137" i="59"/>
  <c r="C172" i="56"/>
  <c r="C144" i="56"/>
  <c r="D35" i="53"/>
  <c r="C154" i="56"/>
  <c r="C166" i="56"/>
  <c r="C163" i="59"/>
  <c r="C151" i="59"/>
  <c r="C165" i="56"/>
  <c r="C169" i="56"/>
  <c r="C166" i="59"/>
  <c r="C154" i="59"/>
  <c r="C152" i="56"/>
  <c r="C149" i="59"/>
  <c r="C143" i="59"/>
  <c r="C158" i="56"/>
  <c r="C170" i="56"/>
  <c r="C182" i="56"/>
  <c r="C194" i="56"/>
  <c r="C170" i="59"/>
  <c r="C185" i="56"/>
  <c r="C182" i="59"/>
  <c r="C147" i="59"/>
  <c r="C162" i="56"/>
  <c r="C159" i="59"/>
  <c r="C184" i="56"/>
  <c r="C181" i="59"/>
  <c r="C169" i="59"/>
  <c r="C141" i="59"/>
  <c r="C156" i="56"/>
  <c r="C168" i="56"/>
  <c r="C180" i="56"/>
  <c r="F19" i="1"/>
  <c r="G6" i="9"/>
  <c r="G5" i="9"/>
  <c r="C177" i="56"/>
  <c r="C174" i="59"/>
  <c r="C162" i="59"/>
  <c r="C181" i="56"/>
  <c r="C178" i="59"/>
  <c r="C165" i="59"/>
  <c r="C197" i="56"/>
  <c r="C164" i="56"/>
  <c r="C176" i="56"/>
  <c r="C196" i="56"/>
  <c r="C193" i="59"/>
  <c r="C155" i="59"/>
  <c r="C153" i="59"/>
  <c r="C189" i="56"/>
  <c r="C201" i="56"/>
  <c r="C193" i="56"/>
  <c r="C161" i="59"/>
  <c r="C177" i="59"/>
  <c r="C192" i="56"/>
  <c r="C204" i="56"/>
  <c r="C216" i="56"/>
  <c r="C213" i="59"/>
  <c r="C208" i="56"/>
  <c r="C205" i="59"/>
  <c r="E22" i="9"/>
  <c r="J27" i="9"/>
  <c r="F22" i="9"/>
  <c r="K27" i="9"/>
  <c r="E23" i="9"/>
  <c r="F23" i="9"/>
  <c r="D23" i="9"/>
  <c r="L12" i="42"/>
  <c r="L13" i="42"/>
  <c r="L21" i="42"/>
  <c r="L24" i="42"/>
  <c r="H17" i="68"/>
  <c r="C14" i="44" s="1"/>
  <c r="C10" i="68"/>
  <c r="B10" i="68"/>
  <c r="J17" i="68"/>
  <c r="E14" i="44" s="1"/>
  <c r="K17" i="68"/>
  <c r="I17" i="68"/>
  <c r="D14" i="44" s="1"/>
  <c r="D58" i="7"/>
  <c r="E58" i="7"/>
  <c r="F58" i="7"/>
  <c r="D59" i="7"/>
  <c r="E59" i="7"/>
  <c r="F59" i="7"/>
  <c r="E57" i="7"/>
  <c r="F57" i="7"/>
  <c r="D57" i="7"/>
  <c r="D21" i="45"/>
  <c r="E21" i="45"/>
  <c r="F21" i="45"/>
  <c r="D17" i="45"/>
  <c r="D27" i="44"/>
  <c r="E27" i="44"/>
  <c r="F27" i="44"/>
  <c r="D23" i="44"/>
  <c r="E23" i="44"/>
  <c r="F23" i="44"/>
  <c r="D22" i="9"/>
  <c r="I27" i="9"/>
  <c r="D19" i="43"/>
  <c r="E19" i="43"/>
  <c r="F19" i="43"/>
  <c r="D23" i="43"/>
  <c r="E23" i="43"/>
  <c r="F23" i="43"/>
  <c r="H23" i="43"/>
  <c r="D19" i="9"/>
  <c r="F28" i="9"/>
  <c r="F47" i="42"/>
  <c r="K47" i="42"/>
  <c r="E18" i="9"/>
  <c r="G27" i="9"/>
  <c r="F18" i="9"/>
  <c r="H27" i="9"/>
  <c r="D18" i="9"/>
  <c r="F27" i="9"/>
  <c r="D29" i="1"/>
  <c r="E29" i="1"/>
  <c r="K35" i="1"/>
  <c r="D39" i="42"/>
  <c r="K39" i="42"/>
  <c r="F29" i="1"/>
  <c r="D25" i="1"/>
  <c r="E25" i="1"/>
  <c r="F25" i="1"/>
  <c r="C186" i="59"/>
  <c r="C220" i="56"/>
  <c r="C217" i="59"/>
  <c r="C188" i="56"/>
  <c r="C173" i="59"/>
  <c r="C179" i="59"/>
  <c r="H21" i="45"/>
  <c r="C189" i="59"/>
  <c r="F12" i="64"/>
  <c r="F24" i="64"/>
  <c r="F36" i="64"/>
  <c r="F48" i="64"/>
  <c r="G12" i="64"/>
  <c r="H12" i="64"/>
  <c r="I12" i="64"/>
  <c r="F13" i="64"/>
  <c r="F25" i="64"/>
  <c r="G13" i="64"/>
  <c r="H13" i="64"/>
  <c r="I13" i="64"/>
  <c r="F14" i="64"/>
  <c r="F26" i="64"/>
  <c r="F38" i="64"/>
  <c r="F50" i="64"/>
  <c r="F62" i="64"/>
  <c r="F74" i="64"/>
  <c r="F86" i="64"/>
  <c r="F98" i="64"/>
  <c r="F110" i="64"/>
  <c r="F122" i="64"/>
  <c r="F134" i="64"/>
  <c r="F146" i="64"/>
  <c r="F158" i="64"/>
  <c r="F170" i="64"/>
  <c r="F182" i="64"/>
  <c r="F194" i="64"/>
  <c r="F206" i="64"/>
  <c r="F218" i="64"/>
  <c r="F230" i="64"/>
  <c r="F242" i="64"/>
  <c r="F254" i="64"/>
  <c r="G14" i="64"/>
  <c r="H14" i="64"/>
  <c r="I14" i="64"/>
  <c r="F15" i="64"/>
  <c r="F27" i="64"/>
  <c r="G15" i="64"/>
  <c r="H15" i="64"/>
  <c r="I15" i="64"/>
  <c r="F16" i="64"/>
  <c r="G16" i="64"/>
  <c r="H16" i="64"/>
  <c r="I16" i="64"/>
  <c r="F17" i="64"/>
  <c r="F29" i="64"/>
  <c r="G17" i="64"/>
  <c r="H17" i="64"/>
  <c r="I17" i="64"/>
  <c r="F18" i="64"/>
  <c r="F30" i="64"/>
  <c r="G18" i="64"/>
  <c r="H18" i="64"/>
  <c r="I18" i="64"/>
  <c r="F19" i="64"/>
  <c r="F31" i="64"/>
  <c r="F43" i="64"/>
  <c r="G19" i="64"/>
  <c r="H19" i="64"/>
  <c r="I19" i="64"/>
  <c r="F20" i="64"/>
  <c r="G20" i="64"/>
  <c r="H20" i="64"/>
  <c r="I20" i="64"/>
  <c r="F21" i="64"/>
  <c r="G21" i="64"/>
  <c r="H21" i="64"/>
  <c r="I21" i="64"/>
  <c r="F22" i="64"/>
  <c r="F34" i="64"/>
  <c r="G22" i="64"/>
  <c r="H22" i="64"/>
  <c r="I22" i="64"/>
  <c r="G11" i="64"/>
  <c r="G23" i="64"/>
  <c r="H11" i="64"/>
  <c r="I11" i="64"/>
  <c r="F11" i="64"/>
  <c r="I17" i="66"/>
  <c r="C10" i="9" s="1"/>
  <c r="J17" i="66"/>
  <c r="D10" i="9" s="1"/>
  <c r="K17" i="66"/>
  <c r="H17" i="66"/>
  <c r="B10" i="9" s="1"/>
  <c r="B25" i="66"/>
  <c r="C10" i="66"/>
  <c r="B10" i="66"/>
  <c r="C14" i="73"/>
  <c r="C12" i="73"/>
  <c r="C13" i="73"/>
  <c r="K17" i="67"/>
  <c r="G17" i="67"/>
  <c r="C10" i="43" s="1"/>
  <c r="E10" i="67"/>
  <c r="D10" i="67"/>
  <c r="C10" i="67"/>
  <c r="B10" i="67"/>
  <c r="C10" i="65"/>
  <c r="D10" i="65"/>
  <c r="E10" i="65"/>
  <c r="B10" i="65"/>
  <c r="C74" i="71"/>
  <c r="J29" i="42"/>
  <c r="K29" i="42"/>
  <c r="C73" i="71"/>
  <c r="J28" i="42"/>
  <c r="C72" i="71"/>
  <c r="J27" i="42"/>
  <c r="K27" i="42"/>
  <c r="C71" i="71"/>
  <c r="J26" i="42"/>
  <c r="C70" i="71"/>
  <c r="J25" i="42"/>
  <c r="C11" i="73"/>
  <c r="D1" i="73"/>
  <c r="C213" i="56"/>
  <c r="C198" i="59"/>
  <c r="C191" i="59"/>
  <c r="C206" i="56"/>
  <c r="C203" i="59"/>
  <c r="C201" i="59"/>
  <c r="C185" i="59"/>
  <c r="C200" i="56"/>
  <c r="C232" i="56"/>
  <c r="B25" i="65"/>
  <c r="C210" i="59"/>
  <c r="C225" i="56"/>
  <c r="C222" i="59"/>
  <c r="C228" i="56"/>
  <c r="C218" i="56"/>
  <c r="H17" i="65"/>
  <c r="E10" i="1" s="1"/>
  <c r="I17" i="65"/>
  <c r="F10" i="1" s="1"/>
  <c r="J17" i="65"/>
  <c r="G10" i="1" s="1"/>
  <c r="K17" i="65"/>
  <c r="G17" i="65"/>
  <c r="D10" i="1" s="1"/>
  <c r="C237" i="56"/>
  <c r="C234" i="59"/>
  <c r="C215" i="59"/>
  <c r="C230" i="56"/>
  <c r="C227" i="59"/>
  <c r="K5" i="7"/>
  <c r="G10" i="9"/>
  <c r="F10" i="9"/>
  <c r="F16" i="1"/>
  <c r="E16" i="1"/>
  <c r="D1" i="72"/>
  <c r="C242" i="56"/>
  <c r="C239" i="59"/>
  <c r="D1" i="71"/>
  <c r="S3" i="65"/>
  <c r="T3" i="65"/>
  <c r="S4" i="65"/>
  <c r="T4" i="65"/>
  <c r="S5" i="65"/>
  <c r="T5" i="65"/>
  <c r="S6" i="65"/>
  <c r="T6" i="65"/>
  <c r="S7" i="65"/>
  <c r="T7" i="65"/>
  <c r="F5" i="1"/>
  <c r="H6" i="9"/>
  <c r="I6" i="9"/>
  <c r="H5" i="9"/>
  <c r="C27" i="9"/>
  <c r="E55" i="9"/>
  <c r="E58" i="44"/>
  <c r="I71" i="42"/>
  <c r="I59" i="44"/>
  <c r="I53" i="44"/>
  <c r="E56" i="44"/>
  <c r="I56" i="9"/>
  <c r="I49" i="9"/>
  <c r="E53" i="9"/>
  <c r="E106" i="7"/>
  <c r="G5" i="1"/>
  <c r="H5" i="1"/>
  <c r="I5" i="1"/>
  <c r="F6" i="1"/>
  <c r="G6" i="1"/>
  <c r="H6" i="1"/>
  <c r="I6" i="1"/>
  <c r="F6" i="7"/>
  <c r="F5" i="7"/>
  <c r="E53" i="45"/>
  <c r="B99" i="7"/>
  <c r="E99" i="7"/>
  <c r="E97" i="7"/>
  <c r="I102" i="7"/>
  <c r="B17" i="45"/>
  <c r="J26" i="45"/>
  <c r="D11" i="45"/>
  <c r="C11" i="45"/>
  <c r="D4" i="45"/>
  <c r="C5" i="7"/>
  <c r="B92" i="42"/>
  <c r="B71" i="42"/>
  <c r="B107" i="7"/>
  <c r="E107" i="7"/>
  <c r="B79" i="42"/>
  <c r="K28" i="42"/>
  <c r="K26" i="42"/>
  <c r="L25" i="42"/>
  <c r="B10" i="70"/>
  <c r="B16" i="70"/>
  <c r="B19" i="70"/>
  <c r="B9" i="70"/>
  <c r="B6" i="70"/>
  <c r="B55" i="45"/>
  <c r="E55" i="45"/>
  <c r="I59" i="43"/>
  <c r="I52" i="43"/>
  <c r="E59" i="43"/>
  <c r="E58" i="43"/>
  <c r="E56" i="43"/>
  <c r="E52" i="43"/>
  <c r="I70" i="1"/>
  <c r="I62" i="1"/>
  <c r="H116" i="42"/>
  <c r="I116" i="42"/>
  <c r="H118" i="42"/>
  <c r="I118" i="42"/>
  <c r="H119" i="42"/>
  <c r="I119" i="42"/>
  <c r="C122" i="42"/>
  <c r="F122" i="42"/>
  <c r="D6" i="7"/>
  <c r="C6" i="7"/>
  <c r="D5" i="7"/>
  <c r="D4" i="7"/>
  <c r="C4" i="7"/>
  <c r="C11" i="7"/>
  <c r="C10" i="7"/>
  <c r="C93" i="7"/>
  <c r="C107" i="7"/>
  <c r="H6" i="7"/>
  <c r="L25" i="7"/>
  <c r="L24" i="7"/>
  <c r="B11" i="64"/>
  <c r="G4" i="44"/>
  <c r="E4" i="43"/>
  <c r="C67" i="59"/>
  <c r="C68" i="59"/>
  <c r="C69" i="59"/>
  <c r="C70" i="59"/>
  <c r="C71" i="59"/>
  <c r="C72" i="59"/>
  <c r="C73" i="59"/>
  <c r="C74" i="59"/>
  <c r="C75" i="59"/>
  <c r="C76" i="59"/>
  <c r="C77" i="59"/>
  <c r="C78" i="59"/>
  <c r="C79" i="59"/>
  <c r="C80" i="59"/>
  <c r="C81" i="59"/>
  <c r="C82" i="59"/>
  <c r="C83" i="59"/>
  <c r="C84" i="59"/>
  <c r="C85" i="59"/>
  <c r="C86" i="59"/>
  <c r="C87" i="59"/>
  <c r="C88" i="59"/>
  <c r="C89" i="59"/>
  <c r="C90" i="59"/>
  <c r="C91" i="59"/>
  <c r="C92" i="59"/>
  <c r="C93" i="59"/>
  <c r="C94" i="59"/>
  <c r="C95" i="59"/>
  <c r="C96" i="59"/>
  <c r="C97" i="59"/>
  <c r="C98" i="59"/>
  <c r="C99" i="59"/>
  <c r="C100" i="59"/>
  <c r="C101" i="59"/>
  <c r="C102" i="59"/>
  <c r="C103" i="59"/>
  <c r="C104" i="59"/>
  <c r="C105" i="59"/>
  <c r="C106" i="59"/>
  <c r="C107" i="59"/>
  <c r="C108" i="59"/>
  <c r="C109" i="59"/>
  <c r="C110" i="59"/>
  <c r="C111" i="59"/>
  <c r="C112" i="59"/>
  <c r="C113" i="59"/>
  <c r="C114" i="59"/>
  <c r="C115" i="59"/>
  <c r="C116" i="59"/>
  <c r="C117" i="59"/>
  <c r="C118" i="59"/>
  <c r="C119" i="59"/>
  <c r="C120" i="59"/>
  <c r="C121" i="59"/>
  <c r="C122" i="59"/>
  <c r="C123" i="59"/>
  <c r="C124" i="59"/>
  <c r="G24" i="64"/>
  <c r="H24" i="64"/>
  <c r="I24" i="64"/>
  <c r="G25" i="64"/>
  <c r="G37" i="64"/>
  <c r="G49" i="64"/>
  <c r="G61" i="64"/>
  <c r="G73" i="64"/>
  <c r="G85" i="64"/>
  <c r="G97" i="64"/>
  <c r="G109" i="64"/>
  <c r="G121" i="64"/>
  <c r="G133" i="64"/>
  <c r="G145" i="64"/>
  <c r="G157" i="64"/>
  <c r="G169" i="64"/>
  <c r="G181" i="64"/>
  <c r="G193" i="64"/>
  <c r="G205" i="64"/>
  <c r="G217" i="64"/>
  <c r="G229" i="64"/>
  <c r="G241" i="64"/>
  <c r="G253" i="64"/>
  <c r="H25" i="64"/>
  <c r="H37" i="64"/>
  <c r="H49" i="64"/>
  <c r="H61" i="64"/>
  <c r="H73" i="64"/>
  <c r="H85" i="64"/>
  <c r="H97" i="64"/>
  <c r="H109" i="64"/>
  <c r="H121" i="64"/>
  <c r="H133" i="64"/>
  <c r="H145" i="64"/>
  <c r="H157" i="64"/>
  <c r="H169" i="64"/>
  <c r="H181" i="64"/>
  <c r="H193" i="64"/>
  <c r="H205" i="64"/>
  <c r="H217" i="64"/>
  <c r="H229" i="64"/>
  <c r="H241" i="64"/>
  <c r="H253" i="64"/>
  <c r="I25" i="64"/>
  <c r="I37" i="64"/>
  <c r="I49" i="64"/>
  <c r="I61" i="64"/>
  <c r="I73" i="64"/>
  <c r="I85" i="64"/>
  <c r="I97" i="64"/>
  <c r="I109" i="64"/>
  <c r="I121" i="64"/>
  <c r="I133" i="64"/>
  <c r="I145" i="64"/>
  <c r="I157" i="64"/>
  <c r="I169" i="64"/>
  <c r="I181" i="64"/>
  <c r="I193" i="64"/>
  <c r="I205" i="64"/>
  <c r="I217" i="64"/>
  <c r="I229" i="64"/>
  <c r="I241" i="64"/>
  <c r="I253" i="64"/>
  <c r="G26" i="64"/>
  <c r="G38" i="64"/>
  <c r="G50" i="64"/>
  <c r="G62" i="64"/>
  <c r="G74" i="64"/>
  <c r="G86" i="64"/>
  <c r="G98" i="64"/>
  <c r="G110" i="64"/>
  <c r="G122" i="64"/>
  <c r="G134" i="64"/>
  <c r="G146" i="64"/>
  <c r="G158" i="64"/>
  <c r="G170" i="64"/>
  <c r="G182" i="64"/>
  <c r="G194" i="64"/>
  <c r="G206" i="64"/>
  <c r="G218" i="64"/>
  <c r="G230" i="64"/>
  <c r="G242" i="64"/>
  <c r="G254" i="64"/>
  <c r="H26" i="64"/>
  <c r="H38" i="64"/>
  <c r="H50" i="64"/>
  <c r="H62" i="64"/>
  <c r="H74" i="64"/>
  <c r="H86" i="64"/>
  <c r="H98" i="64"/>
  <c r="H110" i="64"/>
  <c r="H122" i="64"/>
  <c r="H134" i="64"/>
  <c r="H146" i="64"/>
  <c r="H158" i="64"/>
  <c r="H170" i="64"/>
  <c r="H182" i="64"/>
  <c r="H194" i="64"/>
  <c r="H206" i="64"/>
  <c r="H218" i="64"/>
  <c r="H230" i="64"/>
  <c r="H242" i="64"/>
  <c r="H254" i="64"/>
  <c r="I26" i="64"/>
  <c r="I38" i="64"/>
  <c r="I50" i="64"/>
  <c r="I62" i="64"/>
  <c r="I74" i="64"/>
  <c r="I86" i="64"/>
  <c r="I98" i="64"/>
  <c r="G27" i="64"/>
  <c r="G39" i="64"/>
  <c r="G51" i="64"/>
  <c r="G63" i="64"/>
  <c r="G75" i="64"/>
  <c r="G87" i="64"/>
  <c r="G99" i="64"/>
  <c r="G111" i="64"/>
  <c r="G123" i="64"/>
  <c r="G135" i="64"/>
  <c r="G147" i="64"/>
  <c r="G159" i="64"/>
  <c r="G171" i="64"/>
  <c r="G183" i="64"/>
  <c r="G195" i="64"/>
  <c r="G207" i="64"/>
  <c r="G219" i="64"/>
  <c r="G231" i="64"/>
  <c r="G243" i="64"/>
  <c r="G255" i="64"/>
  <c r="H27" i="64"/>
  <c r="H39" i="64"/>
  <c r="H51" i="64"/>
  <c r="H63" i="64"/>
  <c r="H75" i="64"/>
  <c r="H87" i="64"/>
  <c r="H99" i="64"/>
  <c r="H111" i="64"/>
  <c r="H123" i="64"/>
  <c r="H135" i="64"/>
  <c r="H147" i="64"/>
  <c r="H159" i="64"/>
  <c r="H171" i="64"/>
  <c r="H183" i="64"/>
  <c r="H195" i="64"/>
  <c r="H207" i="64"/>
  <c r="H219" i="64"/>
  <c r="H231" i="64"/>
  <c r="H243" i="64"/>
  <c r="H255" i="64"/>
  <c r="I27" i="64"/>
  <c r="I39" i="64"/>
  <c r="I51" i="64"/>
  <c r="I63" i="64"/>
  <c r="I75" i="64"/>
  <c r="I87" i="64"/>
  <c r="I99" i="64"/>
  <c r="I111" i="64"/>
  <c r="I123" i="64"/>
  <c r="I135" i="64"/>
  <c r="I147" i="64"/>
  <c r="I159" i="64"/>
  <c r="I171" i="64"/>
  <c r="I183" i="64"/>
  <c r="I195" i="64"/>
  <c r="I207" i="64"/>
  <c r="I219" i="64"/>
  <c r="I231" i="64"/>
  <c r="I243" i="64"/>
  <c r="I255" i="64"/>
  <c r="F28" i="64"/>
  <c r="F40" i="64"/>
  <c r="G28" i="64"/>
  <c r="H28" i="64"/>
  <c r="I28" i="64"/>
  <c r="I40" i="64"/>
  <c r="I52" i="64"/>
  <c r="I64" i="64"/>
  <c r="I76" i="64"/>
  <c r="I88" i="64"/>
  <c r="I100" i="64"/>
  <c r="I112" i="64"/>
  <c r="I124" i="64"/>
  <c r="I136" i="64"/>
  <c r="I148" i="64"/>
  <c r="I160" i="64"/>
  <c r="I172" i="64"/>
  <c r="I184" i="64"/>
  <c r="I196" i="64"/>
  <c r="I208" i="64"/>
  <c r="I220" i="64"/>
  <c r="I232" i="64"/>
  <c r="I244" i="64"/>
  <c r="I256" i="64"/>
  <c r="G29" i="64"/>
  <c r="G41" i="64"/>
  <c r="G53" i="64"/>
  <c r="G65" i="64"/>
  <c r="G77" i="64"/>
  <c r="G89" i="64"/>
  <c r="G101" i="64"/>
  <c r="G113" i="64"/>
  <c r="G125" i="64"/>
  <c r="G137" i="64"/>
  <c r="G149" i="64"/>
  <c r="G161" i="64"/>
  <c r="G173" i="64"/>
  <c r="G185" i="64"/>
  <c r="G197" i="64"/>
  <c r="G209" i="64"/>
  <c r="G221" i="64"/>
  <c r="G233" i="64"/>
  <c r="G245" i="64"/>
  <c r="G257" i="64"/>
  <c r="H29" i="64"/>
  <c r="H41" i="64"/>
  <c r="H53" i="64"/>
  <c r="H65" i="64"/>
  <c r="H77" i="64"/>
  <c r="H89" i="64"/>
  <c r="H101" i="64"/>
  <c r="H113" i="64"/>
  <c r="H125" i="64"/>
  <c r="H137" i="64"/>
  <c r="H149" i="64"/>
  <c r="H161" i="64"/>
  <c r="H173" i="64"/>
  <c r="H185" i="64"/>
  <c r="H197" i="64"/>
  <c r="H209" i="64"/>
  <c r="H221" i="64"/>
  <c r="H233" i="64"/>
  <c r="H245" i="64"/>
  <c r="H257" i="64"/>
  <c r="I29" i="64"/>
  <c r="I41" i="64"/>
  <c r="I53" i="64"/>
  <c r="I65" i="64"/>
  <c r="I77" i="64"/>
  <c r="I89" i="64"/>
  <c r="I101" i="64"/>
  <c r="I113" i="64"/>
  <c r="I125" i="64"/>
  <c r="I137" i="64"/>
  <c r="I149" i="64"/>
  <c r="I161" i="64"/>
  <c r="I173" i="64"/>
  <c r="I185" i="64"/>
  <c r="I197" i="64"/>
  <c r="I209" i="64"/>
  <c r="I221" i="64"/>
  <c r="I233" i="64"/>
  <c r="I245" i="64"/>
  <c r="I257" i="64"/>
  <c r="G30" i="64"/>
  <c r="H30" i="64"/>
  <c r="I30" i="64"/>
  <c r="I42" i="64"/>
  <c r="I54" i="64"/>
  <c r="I66" i="64"/>
  <c r="I78" i="64"/>
  <c r="I90" i="64"/>
  <c r="I102" i="64"/>
  <c r="I114" i="64"/>
  <c r="I126" i="64"/>
  <c r="I138" i="64"/>
  <c r="I150" i="64"/>
  <c r="I162" i="64"/>
  <c r="I174" i="64"/>
  <c r="I186" i="64"/>
  <c r="I198" i="64"/>
  <c r="I210" i="64"/>
  <c r="I222" i="64"/>
  <c r="I234" i="64"/>
  <c r="I246" i="64"/>
  <c r="I258" i="64"/>
  <c r="G31" i="64"/>
  <c r="G43" i="64"/>
  <c r="G55" i="64"/>
  <c r="G67" i="64"/>
  <c r="G79" i="64"/>
  <c r="G91" i="64"/>
  <c r="G103" i="64"/>
  <c r="G115" i="64"/>
  <c r="G127" i="64"/>
  <c r="G139" i="64"/>
  <c r="G151" i="64"/>
  <c r="G163" i="64"/>
  <c r="G175" i="64"/>
  <c r="G187" i="64"/>
  <c r="G199" i="64"/>
  <c r="G211" i="64"/>
  <c r="G223" i="64"/>
  <c r="G235" i="64"/>
  <c r="G247" i="64"/>
  <c r="G259" i="64"/>
  <c r="H31" i="64"/>
  <c r="H43" i="64"/>
  <c r="H55" i="64"/>
  <c r="H67" i="64"/>
  <c r="H79" i="64"/>
  <c r="H91" i="64"/>
  <c r="H103" i="64"/>
  <c r="H115" i="64"/>
  <c r="H127" i="64"/>
  <c r="H139" i="64"/>
  <c r="H151" i="64"/>
  <c r="H163" i="64"/>
  <c r="H175" i="64"/>
  <c r="H187" i="64"/>
  <c r="H199" i="64"/>
  <c r="H211" i="64"/>
  <c r="H223" i="64"/>
  <c r="H235" i="64"/>
  <c r="H247" i="64"/>
  <c r="H259" i="64"/>
  <c r="I31" i="64"/>
  <c r="I43" i="64"/>
  <c r="I55" i="64"/>
  <c r="I67" i="64"/>
  <c r="I79" i="64"/>
  <c r="I91" i="64"/>
  <c r="I103" i="64"/>
  <c r="I115" i="64"/>
  <c r="I127" i="64"/>
  <c r="I139" i="64"/>
  <c r="I151" i="64"/>
  <c r="I163" i="64"/>
  <c r="I175" i="64"/>
  <c r="I187" i="64"/>
  <c r="I199" i="64"/>
  <c r="I211" i="64"/>
  <c r="I223" i="64"/>
  <c r="I235" i="64"/>
  <c r="I247" i="64"/>
  <c r="I259" i="64"/>
  <c r="F32" i="64"/>
  <c r="F44" i="64"/>
  <c r="F56" i="64"/>
  <c r="G32" i="64"/>
  <c r="G44" i="64"/>
  <c r="G56" i="64"/>
  <c r="G68" i="64"/>
  <c r="G80" i="64"/>
  <c r="G92" i="64"/>
  <c r="G104" i="64"/>
  <c r="G116" i="64"/>
  <c r="G128" i="64"/>
  <c r="G140" i="64"/>
  <c r="G152" i="64"/>
  <c r="G164" i="64"/>
  <c r="G176" i="64"/>
  <c r="G188" i="64"/>
  <c r="G200" i="64"/>
  <c r="G212" i="64"/>
  <c r="G224" i="64"/>
  <c r="G236" i="64"/>
  <c r="G248" i="64"/>
  <c r="G260" i="64"/>
  <c r="H32" i="64"/>
  <c r="H44" i="64"/>
  <c r="H56" i="64"/>
  <c r="H68" i="64"/>
  <c r="H80" i="64"/>
  <c r="H92" i="64"/>
  <c r="H104" i="64"/>
  <c r="H116" i="64"/>
  <c r="H128" i="64"/>
  <c r="H140" i="64"/>
  <c r="H152" i="64"/>
  <c r="H164" i="64"/>
  <c r="H176" i="64"/>
  <c r="H188" i="64"/>
  <c r="H200" i="64"/>
  <c r="H212" i="64"/>
  <c r="H224" i="64"/>
  <c r="H236" i="64"/>
  <c r="H248" i="64"/>
  <c r="H260" i="64"/>
  <c r="I32" i="64"/>
  <c r="I44" i="64"/>
  <c r="I56" i="64"/>
  <c r="I68" i="64"/>
  <c r="I80" i="64"/>
  <c r="I92" i="64"/>
  <c r="I104" i="64"/>
  <c r="I116" i="64"/>
  <c r="I128" i="64"/>
  <c r="I140" i="64"/>
  <c r="I152" i="64"/>
  <c r="I164" i="64"/>
  <c r="I176" i="64"/>
  <c r="I188" i="64"/>
  <c r="I200" i="64"/>
  <c r="I212" i="64"/>
  <c r="I224" i="64"/>
  <c r="I236" i="64"/>
  <c r="I248" i="64"/>
  <c r="I260" i="64"/>
  <c r="F33" i="64"/>
  <c r="F45" i="64"/>
  <c r="F57" i="64"/>
  <c r="F69" i="64"/>
  <c r="F81" i="64"/>
  <c r="F93" i="64"/>
  <c r="F105" i="64"/>
  <c r="F117" i="64"/>
  <c r="F129" i="64"/>
  <c r="F141" i="64"/>
  <c r="F153" i="64"/>
  <c r="F165" i="64"/>
  <c r="F177" i="64"/>
  <c r="F189" i="64"/>
  <c r="F201" i="64"/>
  <c r="F213" i="64"/>
  <c r="F225" i="64"/>
  <c r="F237" i="64"/>
  <c r="F249" i="64"/>
  <c r="F261" i="64"/>
  <c r="G33" i="64"/>
  <c r="G45" i="64"/>
  <c r="G57" i="64"/>
  <c r="G69" i="64"/>
  <c r="G81" i="64"/>
  <c r="G93" i="64"/>
  <c r="G105" i="64"/>
  <c r="G117" i="64"/>
  <c r="G129" i="64"/>
  <c r="G141" i="64"/>
  <c r="G153" i="64"/>
  <c r="G165" i="64"/>
  <c r="G177" i="64"/>
  <c r="G189" i="64"/>
  <c r="G201" i="64"/>
  <c r="G213" i="64"/>
  <c r="G225" i="64"/>
  <c r="G237" i="64"/>
  <c r="G249" i="64"/>
  <c r="G261" i="64"/>
  <c r="H33" i="64"/>
  <c r="H45" i="64"/>
  <c r="H57" i="64"/>
  <c r="H69" i="64"/>
  <c r="H81" i="64"/>
  <c r="H93" i="64"/>
  <c r="H105" i="64"/>
  <c r="H117" i="64"/>
  <c r="H129" i="64"/>
  <c r="H141" i="64"/>
  <c r="H153" i="64"/>
  <c r="H165" i="64"/>
  <c r="H177" i="64"/>
  <c r="H189" i="64"/>
  <c r="H201" i="64"/>
  <c r="H213" i="64"/>
  <c r="H225" i="64"/>
  <c r="H237" i="64"/>
  <c r="H249" i="64"/>
  <c r="H261" i="64"/>
  <c r="I33" i="64"/>
  <c r="I45" i="64"/>
  <c r="I57" i="64"/>
  <c r="I69" i="64"/>
  <c r="I81" i="64"/>
  <c r="I93" i="64"/>
  <c r="I105" i="64"/>
  <c r="I117" i="64"/>
  <c r="I129" i="64"/>
  <c r="I141" i="64"/>
  <c r="I153" i="64"/>
  <c r="I165" i="64"/>
  <c r="I177" i="64"/>
  <c r="I189" i="64"/>
  <c r="I201" i="64"/>
  <c r="I213" i="64"/>
  <c r="I225" i="64"/>
  <c r="I237" i="64"/>
  <c r="I249" i="64"/>
  <c r="I261" i="64"/>
  <c r="G34" i="64"/>
  <c r="G46" i="64"/>
  <c r="G58" i="64"/>
  <c r="G70" i="64"/>
  <c r="G82" i="64"/>
  <c r="G94" i="64"/>
  <c r="G106" i="64"/>
  <c r="G118" i="64"/>
  <c r="G130" i="64"/>
  <c r="G142" i="64"/>
  <c r="G154" i="64"/>
  <c r="G166" i="64"/>
  <c r="G178" i="64"/>
  <c r="G190" i="64"/>
  <c r="G202" i="64"/>
  <c r="G214" i="64"/>
  <c r="G226" i="64"/>
  <c r="G238" i="64"/>
  <c r="G250" i="64"/>
  <c r="G262" i="64"/>
  <c r="H34" i="64"/>
  <c r="H46" i="64"/>
  <c r="I34" i="64"/>
  <c r="I46" i="64"/>
  <c r="I58" i="64"/>
  <c r="I70" i="64"/>
  <c r="I82" i="64"/>
  <c r="I94" i="64"/>
  <c r="I106" i="64"/>
  <c r="I118" i="64"/>
  <c r="I130" i="64"/>
  <c r="I142" i="64"/>
  <c r="I154" i="64"/>
  <c r="I166" i="64"/>
  <c r="I178" i="64"/>
  <c r="I190" i="64"/>
  <c r="I202" i="64"/>
  <c r="I214" i="64"/>
  <c r="I226" i="64"/>
  <c r="I238" i="64"/>
  <c r="I250" i="64"/>
  <c r="I262" i="64"/>
  <c r="G36" i="64"/>
  <c r="G48" i="64"/>
  <c r="G60" i="64"/>
  <c r="G72" i="64"/>
  <c r="G84" i="64"/>
  <c r="G96" i="64"/>
  <c r="G108" i="64"/>
  <c r="G120" i="64"/>
  <c r="G132" i="64"/>
  <c r="G144" i="64"/>
  <c r="G156" i="64"/>
  <c r="G168" i="64"/>
  <c r="G180" i="64"/>
  <c r="G192" i="64"/>
  <c r="G204" i="64"/>
  <c r="G216" i="64"/>
  <c r="G228" i="64"/>
  <c r="G240" i="64"/>
  <c r="G252" i="64"/>
  <c r="H36" i="64"/>
  <c r="H48" i="64"/>
  <c r="H60" i="64"/>
  <c r="H72" i="64"/>
  <c r="H84" i="64"/>
  <c r="H96" i="64"/>
  <c r="H108" i="64"/>
  <c r="H120" i="64"/>
  <c r="H132" i="64"/>
  <c r="H144" i="64"/>
  <c r="H156" i="64"/>
  <c r="H168" i="64"/>
  <c r="H180" i="64"/>
  <c r="H192" i="64"/>
  <c r="H204" i="64"/>
  <c r="H216" i="64"/>
  <c r="H228" i="64"/>
  <c r="H240" i="64"/>
  <c r="H252" i="64"/>
  <c r="I36" i="64"/>
  <c r="I48" i="64"/>
  <c r="I60" i="64"/>
  <c r="I72" i="64"/>
  <c r="I84" i="64"/>
  <c r="I96" i="64"/>
  <c r="I108" i="64"/>
  <c r="I120" i="64"/>
  <c r="I132" i="64"/>
  <c r="I144" i="64"/>
  <c r="I156" i="64"/>
  <c r="I168" i="64"/>
  <c r="I180" i="64"/>
  <c r="I192" i="64"/>
  <c r="I204" i="64"/>
  <c r="I216" i="64"/>
  <c r="I228" i="64"/>
  <c r="I240" i="64"/>
  <c r="I252" i="64"/>
  <c r="F37" i="64"/>
  <c r="F39" i="64"/>
  <c r="F51" i="64"/>
  <c r="F63" i="64"/>
  <c r="F75" i="64"/>
  <c r="F87" i="64"/>
  <c r="F99" i="64"/>
  <c r="F111" i="64"/>
  <c r="F123" i="64"/>
  <c r="F135" i="64"/>
  <c r="F147" i="64"/>
  <c r="F159" i="64"/>
  <c r="F171" i="64"/>
  <c r="F183" i="64"/>
  <c r="F195" i="64"/>
  <c r="F207" i="64"/>
  <c r="F219" i="64"/>
  <c r="F231" i="64"/>
  <c r="F243" i="64"/>
  <c r="F255" i="64"/>
  <c r="G40" i="64"/>
  <c r="G52" i="64"/>
  <c r="G64" i="64"/>
  <c r="G76" i="64"/>
  <c r="G88" i="64"/>
  <c r="G100" i="64"/>
  <c r="G112" i="64"/>
  <c r="G124" i="64"/>
  <c r="G136" i="64"/>
  <c r="G148" i="64"/>
  <c r="G160" i="64"/>
  <c r="G172" i="64"/>
  <c r="G184" i="64"/>
  <c r="G196" i="64"/>
  <c r="G208" i="64"/>
  <c r="G220" i="64"/>
  <c r="G232" i="64"/>
  <c r="G244" i="64"/>
  <c r="G256" i="64"/>
  <c r="H40" i="64"/>
  <c r="H52" i="64"/>
  <c r="H64" i="64"/>
  <c r="H76" i="64"/>
  <c r="H88" i="64"/>
  <c r="H100" i="64"/>
  <c r="H112" i="64"/>
  <c r="H124" i="64"/>
  <c r="H136" i="64"/>
  <c r="H148" i="64"/>
  <c r="H160" i="64"/>
  <c r="H172" i="64"/>
  <c r="H184" i="64"/>
  <c r="H196" i="64"/>
  <c r="H208" i="64"/>
  <c r="H220" i="64"/>
  <c r="H232" i="64"/>
  <c r="H244" i="64"/>
  <c r="H256" i="64"/>
  <c r="F41" i="64"/>
  <c r="F53" i="64"/>
  <c r="F65" i="64"/>
  <c r="F77" i="64"/>
  <c r="F89" i="64"/>
  <c r="F101" i="64"/>
  <c r="F113" i="64"/>
  <c r="F125" i="64"/>
  <c r="F137" i="64"/>
  <c r="F149" i="64"/>
  <c r="F161" i="64"/>
  <c r="F173" i="64"/>
  <c r="F185" i="64"/>
  <c r="F197" i="64"/>
  <c r="F209" i="64"/>
  <c r="F221" i="64"/>
  <c r="F233" i="64"/>
  <c r="F245" i="64"/>
  <c r="F257" i="64"/>
  <c r="F42" i="64"/>
  <c r="F54" i="64"/>
  <c r="G42" i="64"/>
  <c r="G54" i="64"/>
  <c r="G66" i="64"/>
  <c r="G78" i="64"/>
  <c r="G90" i="64"/>
  <c r="G102" i="64"/>
  <c r="G114" i="64"/>
  <c r="G126" i="64"/>
  <c r="G138" i="64"/>
  <c r="G150" i="64"/>
  <c r="G162" i="64"/>
  <c r="G174" i="64"/>
  <c r="G186" i="64"/>
  <c r="G198" i="64"/>
  <c r="G210" i="64"/>
  <c r="G222" i="64"/>
  <c r="G234" i="64"/>
  <c r="G246" i="64"/>
  <c r="G258" i="64"/>
  <c r="H42" i="64"/>
  <c r="H54" i="64"/>
  <c r="H66" i="64"/>
  <c r="H78" i="64"/>
  <c r="H90" i="64"/>
  <c r="H102" i="64"/>
  <c r="H114" i="64"/>
  <c r="H126" i="64"/>
  <c r="H138" i="64"/>
  <c r="H150" i="64"/>
  <c r="H162" i="64"/>
  <c r="H174" i="64"/>
  <c r="H186" i="64"/>
  <c r="H198" i="64"/>
  <c r="H210" i="64"/>
  <c r="H222" i="64"/>
  <c r="H234" i="64"/>
  <c r="H246" i="64"/>
  <c r="H258" i="64"/>
  <c r="F55" i="64"/>
  <c r="F67" i="64"/>
  <c r="F79" i="64"/>
  <c r="F91" i="64"/>
  <c r="F103" i="64"/>
  <c r="F115" i="64"/>
  <c r="F127" i="64"/>
  <c r="F139" i="64"/>
  <c r="F151" i="64"/>
  <c r="F163" i="64"/>
  <c r="F175" i="64"/>
  <c r="F187" i="64"/>
  <c r="F199" i="64"/>
  <c r="F211" i="64"/>
  <c r="F223" i="64"/>
  <c r="F235" i="64"/>
  <c r="F247" i="64"/>
  <c r="F259" i="64"/>
  <c r="F68" i="64"/>
  <c r="F80" i="64"/>
  <c r="F92" i="64"/>
  <c r="F104" i="64"/>
  <c r="F116" i="64"/>
  <c r="F128" i="64"/>
  <c r="F140" i="64"/>
  <c r="F152" i="64"/>
  <c r="F164" i="64"/>
  <c r="F176" i="64"/>
  <c r="F188" i="64"/>
  <c r="F200" i="64"/>
  <c r="F212" i="64"/>
  <c r="F224" i="64"/>
  <c r="F236" i="64"/>
  <c r="F248" i="64"/>
  <c r="F260" i="64"/>
  <c r="F46" i="64"/>
  <c r="F58" i="64"/>
  <c r="F70" i="64"/>
  <c r="F82" i="64"/>
  <c r="F94" i="64"/>
  <c r="F106" i="64"/>
  <c r="F118" i="64"/>
  <c r="F130" i="64"/>
  <c r="F142" i="64"/>
  <c r="F154" i="64"/>
  <c r="F166" i="64"/>
  <c r="F178" i="64"/>
  <c r="F190" i="64"/>
  <c r="F202" i="64"/>
  <c r="F214" i="64"/>
  <c r="F226" i="64"/>
  <c r="F238" i="64"/>
  <c r="F250" i="64"/>
  <c r="F262" i="64"/>
  <c r="F60" i="64"/>
  <c r="F72" i="64"/>
  <c r="F84" i="64"/>
  <c r="F96" i="64"/>
  <c r="F108" i="64"/>
  <c r="F120" i="64"/>
  <c r="F132" i="64"/>
  <c r="F144" i="64"/>
  <c r="F156" i="64"/>
  <c r="F168" i="64"/>
  <c r="F180" i="64"/>
  <c r="F192" i="64"/>
  <c r="F204" i="64"/>
  <c r="F216" i="64"/>
  <c r="F228" i="64"/>
  <c r="F240" i="64"/>
  <c r="F252" i="64"/>
  <c r="F49" i="64"/>
  <c r="F61" i="64"/>
  <c r="F73" i="64"/>
  <c r="F85" i="64"/>
  <c r="F97" i="64"/>
  <c r="F109" i="64"/>
  <c r="F121" i="64"/>
  <c r="F133" i="64"/>
  <c r="F145" i="64"/>
  <c r="F157" i="64"/>
  <c r="F169" i="64"/>
  <c r="F181" i="64"/>
  <c r="F193" i="64"/>
  <c r="F205" i="64"/>
  <c r="F217" i="64"/>
  <c r="F229" i="64"/>
  <c r="F241" i="64"/>
  <c r="F253" i="64"/>
  <c r="F52" i="64"/>
  <c r="F64" i="64"/>
  <c r="F76" i="64"/>
  <c r="F88" i="64"/>
  <c r="F100" i="64"/>
  <c r="F112" i="64"/>
  <c r="F124" i="64"/>
  <c r="F136" i="64"/>
  <c r="F148" i="64"/>
  <c r="F160" i="64"/>
  <c r="F172" i="64"/>
  <c r="F184" i="64"/>
  <c r="F196" i="64"/>
  <c r="F208" i="64"/>
  <c r="F220" i="64"/>
  <c r="F232" i="64"/>
  <c r="F244" i="64"/>
  <c r="F256" i="64"/>
  <c r="F66" i="64"/>
  <c r="F78" i="64"/>
  <c r="F90" i="64"/>
  <c r="F102" i="64"/>
  <c r="F114" i="64"/>
  <c r="F126" i="64"/>
  <c r="F138" i="64"/>
  <c r="F150" i="64"/>
  <c r="F162" i="64"/>
  <c r="F174" i="64"/>
  <c r="F186" i="64"/>
  <c r="F198" i="64"/>
  <c r="F210" i="64"/>
  <c r="F222" i="64"/>
  <c r="F234" i="64"/>
  <c r="F246" i="64"/>
  <c r="F258" i="64"/>
  <c r="H58" i="64"/>
  <c r="H70" i="64"/>
  <c r="H82" i="64"/>
  <c r="H94" i="64"/>
  <c r="H106" i="64"/>
  <c r="H118" i="64"/>
  <c r="H130" i="64"/>
  <c r="H142" i="64"/>
  <c r="H154" i="64"/>
  <c r="H166" i="64"/>
  <c r="H178" i="64"/>
  <c r="H190" i="64"/>
  <c r="H202" i="64"/>
  <c r="H214" i="64"/>
  <c r="H226" i="64"/>
  <c r="H238" i="64"/>
  <c r="H250" i="64"/>
  <c r="H262" i="64"/>
  <c r="I110" i="64"/>
  <c r="I122" i="64"/>
  <c r="I134" i="64"/>
  <c r="I146" i="64"/>
  <c r="I158" i="64"/>
  <c r="I170" i="64"/>
  <c r="I182" i="64"/>
  <c r="I194" i="64"/>
  <c r="I206" i="64"/>
  <c r="I218" i="64"/>
  <c r="I230" i="64"/>
  <c r="I242" i="64"/>
  <c r="I254" i="64"/>
  <c r="G35" i="64"/>
  <c r="G47" i="64"/>
  <c r="G59" i="64"/>
  <c r="G71" i="64"/>
  <c r="G83" i="64"/>
  <c r="G95" i="64"/>
  <c r="G107" i="64"/>
  <c r="G119" i="64"/>
  <c r="G131" i="64"/>
  <c r="G143" i="64"/>
  <c r="G155" i="64"/>
  <c r="G167" i="64"/>
  <c r="G179" i="64"/>
  <c r="G191" i="64"/>
  <c r="G203" i="64"/>
  <c r="G215" i="64"/>
  <c r="G227" i="64"/>
  <c r="G239" i="64"/>
  <c r="G251" i="64"/>
  <c r="H23" i="64"/>
  <c r="H35" i="64"/>
  <c r="H47" i="64"/>
  <c r="H59" i="64"/>
  <c r="H71" i="64"/>
  <c r="H83" i="64"/>
  <c r="H95" i="64"/>
  <c r="H107" i="64"/>
  <c r="H119" i="64"/>
  <c r="H131" i="64"/>
  <c r="H143" i="64"/>
  <c r="H155" i="64"/>
  <c r="H167" i="64"/>
  <c r="H179" i="64"/>
  <c r="H191" i="64"/>
  <c r="H203" i="64"/>
  <c r="H215" i="64"/>
  <c r="H227" i="64"/>
  <c r="H239" i="64"/>
  <c r="H251" i="64"/>
  <c r="I23" i="64"/>
  <c r="I35" i="64"/>
  <c r="I47" i="64"/>
  <c r="I59" i="64"/>
  <c r="I71" i="64"/>
  <c r="I83" i="64"/>
  <c r="I95" i="64"/>
  <c r="I107" i="64"/>
  <c r="I119" i="64"/>
  <c r="I131" i="64"/>
  <c r="I143" i="64"/>
  <c r="I155" i="64"/>
  <c r="I167" i="64"/>
  <c r="I179" i="64"/>
  <c r="I191" i="64"/>
  <c r="I203" i="64"/>
  <c r="I215" i="64"/>
  <c r="I227" i="64"/>
  <c r="I239" i="64"/>
  <c r="I251" i="64"/>
  <c r="F23" i="64"/>
  <c r="F35" i="64"/>
  <c r="F47" i="64"/>
  <c r="F59" i="64"/>
  <c r="F71" i="64"/>
  <c r="F83" i="64"/>
  <c r="F95" i="64"/>
  <c r="F107" i="64"/>
  <c r="F119" i="64"/>
  <c r="F131" i="64"/>
  <c r="F143" i="64"/>
  <c r="F155" i="64"/>
  <c r="F167" i="64"/>
  <c r="F179" i="64"/>
  <c r="F191" i="64"/>
  <c r="F203" i="64"/>
  <c r="F215" i="64"/>
  <c r="F227" i="64"/>
  <c r="F239" i="64"/>
  <c r="F251" i="64"/>
  <c r="J28" i="43"/>
  <c r="E45" i="42"/>
  <c r="K45" i="42"/>
  <c r="K28" i="43"/>
  <c r="E46" i="42"/>
  <c r="K46" i="42"/>
  <c r="I28" i="43"/>
  <c r="E44" i="42"/>
  <c r="K44" i="42"/>
  <c r="F65" i="7"/>
  <c r="I66" i="42"/>
  <c r="K66" i="42"/>
  <c r="G65" i="7"/>
  <c r="I67" i="42"/>
  <c r="K67" i="42"/>
  <c r="E65" i="7"/>
  <c r="C97" i="7"/>
  <c r="I65" i="42"/>
  <c r="K65" i="42"/>
  <c r="F64" i="7"/>
  <c r="G64" i="7"/>
  <c r="E64" i="7"/>
  <c r="H27" i="45"/>
  <c r="H63" i="42"/>
  <c r="K63" i="42"/>
  <c r="I27" i="45"/>
  <c r="H64" i="42"/>
  <c r="K64" i="42"/>
  <c r="G27" i="45"/>
  <c r="H62" i="42"/>
  <c r="K62" i="42"/>
  <c r="H26" i="45"/>
  <c r="I26" i="45"/>
  <c r="G26" i="45"/>
  <c r="E26" i="45"/>
  <c r="F26" i="45"/>
  <c r="D26" i="45"/>
  <c r="I32" i="44"/>
  <c r="G57" i="42"/>
  <c r="K57" i="42"/>
  <c r="J32" i="44"/>
  <c r="G58" i="42"/>
  <c r="K58" i="42"/>
  <c r="H32" i="44"/>
  <c r="G56" i="42"/>
  <c r="K56" i="42"/>
  <c r="I31" i="44"/>
  <c r="J31" i="44"/>
  <c r="H31" i="44"/>
  <c r="F31" i="44"/>
  <c r="G31" i="44"/>
  <c r="E31" i="44"/>
  <c r="J28" i="9"/>
  <c r="F51" i="42"/>
  <c r="K51" i="42"/>
  <c r="K28" i="9"/>
  <c r="F52" i="42"/>
  <c r="K52" i="42"/>
  <c r="I28" i="9"/>
  <c r="F50" i="42"/>
  <c r="K50" i="42"/>
  <c r="J27" i="43"/>
  <c r="K27" i="43"/>
  <c r="I27" i="43"/>
  <c r="H27" i="43"/>
  <c r="G27" i="43"/>
  <c r="F27" i="43"/>
  <c r="L35" i="1"/>
  <c r="D40" i="42"/>
  <c r="K40" i="42"/>
  <c r="J35" i="1"/>
  <c r="D38" i="42"/>
  <c r="K38" i="42"/>
  <c r="L34" i="1"/>
  <c r="K34" i="1"/>
  <c r="J34" i="1"/>
  <c r="B14" i="44"/>
  <c r="F16" i="70" s="1"/>
  <c r="H6" i="44"/>
  <c r="I6" i="44"/>
  <c r="J6" i="44"/>
  <c r="I5" i="44"/>
  <c r="J5" i="44"/>
  <c r="H5" i="44"/>
  <c r="I11" i="68"/>
  <c r="D23" i="68"/>
  <c r="I10" i="68"/>
  <c r="D22" i="68"/>
  <c r="F6" i="43"/>
  <c r="G5" i="43"/>
  <c r="H5" i="43"/>
  <c r="I5" i="43"/>
  <c r="F5" i="43"/>
  <c r="B10" i="43"/>
  <c r="C16" i="70" s="1"/>
  <c r="E10" i="9"/>
  <c r="L6" i="9"/>
  <c r="K6" i="9"/>
  <c r="J6" i="9"/>
  <c r="L5" i="9"/>
  <c r="K5" i="9"/>
  <c r="J5" i="9"/>
  <c r="H34" i="1"/>
  <c r="I34" i="1"/>
  <c r="G34" i="1"/>
  <c r="C6" i="1"/>
  <c r="D6" i="1"/>
  <c r="C21" i="1"/>
  <c r="I35" i="1"/>
  <c r="D37" i="42"/>
  <c r="K37" i="42"/>
  <c r="E6" i="1"/>
  <c r="D5" i="1"/>
  <c r="C20" i="1"/>
  <c r="E5" i="1"/>
  <c r="C10" i="1"/>
  <c r="I11" i="67"/>
  <c r="D23" i="67"/>
  <c r="I10" i="67"/>
  <c r="D22" i="67"/>
  <c r="I11" i="66"/>
  <c r="D23" i="66"/>
  <c r="I10" i="66"/>
  <c r="D22" i="66"/>
  <c r="I11" i="65"/>
  <c r="D23" i="65"/>
  <c r="I10" i="65"/>
  <c r="D22" i="65"/>
  <c r="F1818" i="63"/>
  <c r="F3276" i="63"/>
  <c r="B13" i="64"/>
  <c r="B12" i="64"/>
  <c r="B15" i="64"/>
  <c r="B16" i="64"/>
  <c r="B17" i="64"/>
  <c r="B18" i="64"/>
  <c r="B19" i="64"/>
  <c r="B20" i="64"/>
  <c r="B21" i="64"/>
  <c r="B22" i="64"/>
  <c r="B25" i="64"/>
  <c r="B6" i="1"/>
  <c r="B21" i="1"/>
  <c r="B5" i="1"/>
  <c r="C6" i="59"/>
  <c r="C7" i="59"/>
  <c r="C8" i="59"/>
  <c r="C9" i="59"/>
  <c r="C10" i="59"/>
  <c r="C11" i="59"/>
  <c r="C12" i="59"/>
  <c r="C13" i="59"/>
  <c r="C14" i="59"/>
  <c r="C15" i="59"/>
  <c r="C16" i="59"/>
  <c r="C17" i="59"/>
  <c r="C18" i="59"/>
  <c r="C19" i="59"/>
  <c r="C20" i="59"/>
  <c r="C21" i="59"/>
  <c r="C22" i="59"/>
  <c r="C23" i="59"/>
  <c r="C24" i="59"/>
  <c r="C25" i="59"/>
  <c r="C26" i="59"/>
  <c r="C27" i="59"/>
  <c r="C28" i="59"/>
  <c r="C29" i="59"/>
  <c r="C30" i="59"/>
  <c r="C31" i="59"/>
  <c r="C32" i="59"/>
  <c r="C33" i="59"/>
  <c r="C34" i="59"/>
  <c r="C35" i="59"/>
  <c r="C36" i="59"/>
  <c r="C37" i="59"/>
  <c r="C38" i="59"/>
  <c r="C39" i="59"/>
  <c r="C40" i="59"/>
  <c r="C41" i="59"/>
  <c r="C42" i="59"/>
  <c r="C43" i="59"/>
  <c r="C44" i="59"/>
  <c r="C45" i="59"/>
  <c r="C46" i="59"/>
  <c r="C47" i="59"/>
  <c r="C48" i="59"/>
  <c r="C49" i="59"/>
  <c r="C50" i="59"/>
  <c r="C51" i="59"/>
  <c r="C52" i="59"/>
  <c r="C53" i="59"/>
  <c r="C54" i="59"/>
  <c r="C55" i="59"/>
  <c r="C56" i="59"/>
  <c r="C57" i="59"/>
  <c r="C58" i="59"/>
  <c r="C59" i="59"/>
  <c r="C60" i="59"/>
  <c r="C61" i="59"/>
  <c r="C62" i="59"/>
  <c r="C63" i="59"/>
  <c r="C64" i="59"/>
  <c r="C65" i="59"/>
  <c r="C66" i="59"/>
  <c r="C5" i="59"/>
  <c r="B8" i="56"/>
  <c r="B56" i="56"/>
  <c r="D1" i="56"/>
  <c r="D5" i="44"/>
  <c r="E5" i="44"/>
  <c r="F5" i="44"/>
  <c r="C18" i="44"/>
  <c r="K25" i="42"/>
  <c r="E6" i="43"/>
  <c r="D6" i="43"/>
  <c r="D15" i="43"/>
  <c r="E5" i="43"/>
  <c r="C6" i="43"/>
  <c r="K14" i="43"/>
  <c r="C28" i="43"/>
  <c r="C15" i="43"/>
  <c r="D5" i="43"/>
  <c r="C14" i="43"/>
  <c r="B28" i="43"/>
  <c r="C6" i="9"/>
  <c r="F71" i="42"/>
  <c r="D6" i="9"/>
  <c r="E6" i="9"/>
  <c r="F6" i="9"/>
  <c r="C15" i="9"/>
  <c r="D15" i="9"/>
  <c r="D5" i="9"/>
  <c r="E5" i="9"/>
  <c r="F5" i="9"/>
  <c r="I14" i="9"/>
  <c r="C28" i="9"/>
  <c r="G6" i="44"/>
  <c r="G5" i="44"/>
  <c r="L18" i="44"/>
  <c r="C6" i="44"/>
  <c r="D6" i="44"/>
  <c r="E6" i="44"/>
  <c r="F6" i="44"/>
  <c r="C19" i="44"/>
  <c r="D19" i="44"/>
  <c r="E6" i="45"/>
  <c r="E5" i="45"/>
  <c r="C6" i="45"/>
  <c r="G12" i="45"/>
  <c r="C27" i="45"/>
  <c r="C51" i="45"/>
  <c r="D6" i="45"/>
  <c r="C13" i="45"/>
  <c r="D27" i="45"/>
  <c r="D5" i="45"/>
  <c r="C12" i="45"/>
  <c r="B27" i="45"/>
  <c r="H71" i="42"/>
  <c r="H72" i="42"/>
  <c r="J6" i="7"/>
  <c r="F25" i="7"/>
  <c r="J5" i="7"/>
  <c r="F24" i="7"/>
  <c r="E6" i="7"/>
  <c r="I6" i="7"/>
  <c r="C25" i="7"/>
  <c r="E5" i="7"/>
  <c r="L10" i="7"/>
  <c r="L11" i="7"/>
  <c r="E10" i="7"/>
  <c r="F10" i="7"/>
  <c r="G10" i="7"/>
  <c r="H10" i="7"/>
  <c r="I10" i="7"/>
  <c r="J10" i="7"/>
  <c r="K10" i="7"/>
  <c r="E11" i="7"/>
  <c r="F11" i="7"/>
  <c r="G11" i="7"/>
  <c r="H11" i="7"/>
  <c r="I11" i="7"/>
  <c r="J11" i="7"/>
  <c r="K11" i="7"/>
  <c r="D11" i="7"/>
  <c r="D10" i="7"/>
  <c r="B23" i="53"/>
  <c r="B30" i="53"/>
  <c r="B7" i="53"/>
  <c r="B5" i="53"/>
  <c r="B47" i="53"/>
  <c r="D1" i="53"/>
  <c r="E33" i="7"/>
  <c r="F33" i="7"/>
  <c r="G33" i="7"/>
  <c r="H33" i="7"/>
  <c r="I33" i="7"/>
  <c r="J33" i="7"/>
  <c r="K33" i="7"/>
  <c r="L33" i="7"/>
  <c r="D33" i="7"/>
  <c r="B6" i="45"/>
  <c r="B13" i="45"/>
  <c r="B5" i="45"/>
  <c r="B12" i="45"/>
  <c r="I5" i="7"/>
  <c r="D24" i="7"/>
  <c r="J25" i="7"/>
  <c r="B6" i="7"/>
  <c r="B11" i="7"/>
  <c r="B35" i="7"/>
  <c r="B36" i="7"/>
  <c r="B5" i="7"/>
  <c r="B10" i="7"/>
  <c r="B24" i="7"/>
  <c r="F1" i="44"/>
  <c r="E1" i="43"/>
  <c r="B6" i="44"/>
  <c r="B19" i="44"/>
  <c r="B5" i="44"/>
  <c r="C53" i="44"/>
  <c r="E53" i="44"/>
  <c r="E1" i="1"/>
  <c r="B6" i="9"/>
  <c r="C56" i="9"/>
  <c r="E56" i="9"/>
  <c r="B5" i="9"/>
  <c r="B14" i="9"/>
  <c r="B6" i="43"/>
  <c r="B15" i="43"/>
  <c r="B5" i="43"/>
  <c r="B14" i="43"/>
  <c r="D25" i="7"/>
  <c r="D21" i="1"/>
  <c r="D12" i="45"/>
  <c r="J20" i="1"/>
  <c r="H20" i="1"/>
  <c r="C35" i="1"/>
  <c r="C24" i="7"/>
  <c r="J18" i="44"/>
  <c r="C16" i="1"/>
  <c r="C15" i="1"/>
  <c r="H11" i="1"/>
  <c r="B15" i="1"/>
  <c r="H10" i="1"/>
  <c r="B41" i="53"/>
  <c r="B53" i="53"/>
  <c r="B48" i="53"/>
  <c r="B39" i="53"/>
  <c r="B52" i="53"/>
  <c r="F7" i="70"/>
  <c r="F6" i="70"/>
  <c r="C6" i="70"/>
  <c r="C7" i="70"/>
  <c r="B18" i="44"/>
  <c r="B15" i="9"/>
  <c r="C49" i="9"/>
  <c r="E49" i="9"/>
  <c r="C55" i="45"/>
  <c r="I55" i="45"/>
  <c r="G5" i="7"/>
  <c r="K24" i="7"/>
  <c r="D91" i="42"/>
  <c r="B43" i="7"/>
  <c r="B15" i="56"/>
  <c r="B12" i="59"/>
  <c r="B11" i="56"/>
  <c r="B8" i="59"/>
  <c r="F12" i="45"/>
  <c r="E71" i="42"/>
  <c r="B34" i="64"/>
  <c r="B26" i="64"/>
  <c r="B12" i="53"/>
  <c r="B24" i="64"/>
  <c r="B13" i="56"/>
  <c r="B10" i="59"/>
  <c r="H14" i="9"/>
  <c r="H59" i="42"/>
  <c r="K59" i="42"/>
  <c r="B14" i="64"/>
  <c r="B31" i="64"/>
  <c r="B27" i="64"/>
  <c r="B23" i="64"/>
  <c r="B14" i="53"/>
  <c r="B33" i="64"/>
  <c r="B29" i="64"/>
  <c r="B42" i="7"/>
  <c r="C14" i="9"/>
  <c r="J14" i="43"/>
  <c r="G20" i="1"/>
  <c r="B20" i="1"/>
  <c r="F3460" i="63"/>
  <c r="F3136" i="63"/>
  <c r="G3060" i="63"/>
  <c r="F2884" i="63"/>
  <c r="F2353" i="63"/>
  <c r="F2177" i="63"/>
  <c r="F2129" i="63"/>
  <c r="F2085" i="63"/>
  <c r="F2045" i="63"/>
  <c r="F2001" i="63"/>
  <c r="F1957" i="63"/>
  <c r="F1925" i="63"/>
  <c r="F1893" i="63"/>
  <c r="F1861" i="63"/>
  <c r="F1829" i="63"/>
  <c r="F1797" i="63"/>
  <c r="F1765" i="63"/>
  <c r="F1729" i="63"/>
  <c r="G1721" i="63"/>
  <c r="F1701" i="63"/>
  <c r="F1669" i="63"/>
  <c r="F1637" i="63"/>
  <c r="F1605" i="63"/>
  <c r="F1573" i="63"/>
  <c r="F1541" i="63"/>
  <c r="F1509" i="63"/>
  <c r="F1477" i="63"/>
  <c r="F1445" i="63"/>
  <c r="F1413" i="63"/>
  <c r="F1381" i="63"/>
  <c r="F1349" i="63"/>
  <c r="F1317" i="63"/>
  <c r="F1285" i="63"/>
  <c r="F1253" i="63"/>
  <c r="F1221" i="63"/>
  <c r="F1189" i="63"/>
  <c r="F1157" i="63"/>
  <c r="F1125" i="63"/>
  <c r="F1093" i="63"/>
  <c r="F1061" i="63"/>
  <c r="F1029" i="63"/>
  <c r="F997" i="63"/>
  <c r="F965" i="63"/>
  <c r="F933" i="63"/>
  <c r="F901" i="63"/>
  <c r="F869" i="63"/>
  <c r="F837" i="63"/>
  <c r="F805" i="63"/>
  <c r="F773" i="63"/>
  <c r="F737" i="63"/>
  <c r="F705" i="63"/>
  <c r="F673" i="63"/>
  <c r="F641" i="63"/>
  <c r="F609" i="63"/>
  <c r="F577" i="63"/>
  <c r="F545" i="63"/>
  <c r="F513" i="63"/>
  <c r="F481" i="63"/>
  <c r="G453" i="63"/>
  <c r="F421" i="63"/>
  <c r="F389" i="63"/>
  <c r="F357" i="63"/>
  <c r="F325" i="63"/>
  <c r="F293" i="63"/>
  <c r="F261" i="63"/>
  <c r="F229" i="63"/>
  <c r="F197" i="63"/>
  <c r="F165" i="63"/>
  <c r="F133" i="63"/>
  <c r="F101" i="63"/>
  <c r="F69" i="63"/>
  <c r="F37" i="63"/>
  <c r="G3596" i="63"/>
  <c r="G3340" i="63"/>
  <c r="G2776" i="63"/>
  <c r="F2712" i="63"/>
  <c r="G2712" i="63"/>
  <c r="G2648" i="63"/>
  <c r="F2616" i="63"/>
  <c r="G2584" i="63"/>
  <c r="G2520" i="63"/>
  <c r="G2456" i="63"/>
  <c r="F2408" i="63"/>
  <c r="G2384" i="63"/>
  <c r="G2320" i="63"/>
  <c r="F2312" i="63"/>
  <c r="G2256" i="63"/>
  <c r="F2240" i="63"/>
  <c r="F2184" i="63"/>
  <c r="G2184" i="63"/>
  <c r="F2128" i="63"/>
  <c r="G2128" i="63"/>
  <c r="F2088" i="63"/>
  <c r="G2056" i="63"/>
  <c r="F2024" i="63"/>
  <c r="G1992" i="63"/>
  <c r="G1940" i="63"/>
  <c r="F1908" i="63"/>
  <c r="G1900" i="63"/>
  <c r="F1856" i="63"/>
  <c r="G1848" i="63"/>
  <c r="F1840" i="63"/>
  <c r="G1808" i="63"/>
  <c r="F1792" i="63"/>
  <c r="F1760" i="63"/>
  <c r="G1760" i="63"/>
  <c r="F1696" i="63"/>
  <c r="G1696" i="63"/>
  <c r="F1680" i="63"/>
  <c r="G1656" i="63"/>
  <c r="F1632" i="63"/>
  <c r="G1620" i="63"/>
  <c r="F1612" i="63"/>
  <c r="G1588" i="63"/>
  <c r="F1580" i="63"/>
  <c r="F1564" i="63"/>
  <c r="F1556" i="63"/>
  <c r="F1548" i="63"/>
  <c r="G1548" i="63"/>
  <c r="F1540" i="63"/>
  <c r="F1532" i="63"/>
  <c r="F1524" i="63"/>
  <c r="F1516" i="63"/>
  <c r="F1508" i="63"/>
  <c r="F1500" i="63"/>
  <c r="F1488" i="63"/>
  <c r="F1476" i="63"/>
  <c r="F1444" i="63"/>
  <c r="F1436" i="63"/>
  <c r="F1428" i="63"/>
  <c r="F1420" i="63"/>
  <c r="F1412" i="63"/>
  <c r="F1408" i="63"/>
  <c r="F1400" i="63"/>
  <c r="F1392" i="63"/>
  <c r="F1384" i="63"/>
  <c r="F1376" i="63"/>
  <c r="F1368" i="63"/>
  <c r="F1360" i="63"/>
  <c r="F1352" i="63"/>
  <c r="F1344" i="63"/>
  <c r="F1336" i="63"/>
  <c r="F1328" i="63"/>
  <c r="F1320" i="63"/>
  <c r="F1312" i="63"/>
  <c r="F1304" i="63"/>
  <c r="F1296" i="63"/>
  <c r="F1288" i="63"/>
  <c r="F1280" i="63"/>
  <c r="F1272" i="63"/>
  <c r="F1264" i="63"/>
  <c r="F1256" i="63"/>
  <c r="F1248" i="63"/>
  <c r="F1240" i="63"/>
  <c r="F1232" i="63"/>
  <c r="F1228" i="63"/>
  <c r="F1224" i="63"/>
  <c r="F1216" i="63"/>
  <c r="F1212" i="63"/>
  <c r="F1208" i="63"/>
  <c r="F1204" i="63"/>
  <c r="F1200" i="63"/>
  <c r="F1192" i="63"/>
  <c r="F1184" i="63"/>
  <c r="F1176" i="63"/>
  <c r="F1168" i="63"/>
  <c r="F1160" i="63"/>
  <c r="F1152" i="63"/>
  <c r="F1144" i="63"/>
  <c r="F1136" i="63"/>
  <c r="F1128" i="63"/>
  <c r="F1120" i="63"/>
  <c r="F1112" i="63"/>
  <c r="F1104" i="63"/>
  <c r="F1096" i="63"/>
  <c r="F1088" i="63"/>
  <c r="F1080" i="63"/>
  <c r="F1072" i="63"/>
  <c r="F1064" i="63"/>
  <c r="F1056" i="63"/>
  <c r="F1048" i="63"/>
  <c r="F1040" i="63"/>
  <c r="F1032" i="63"/>
  <c r="F1024" i="63"/>
  <c r="F1016" i="63"/>
  <c r="F1008" i="63"/>
  <c r="F1000" i="63"/>
  <c r="F992" i="63"/>
  <c r="F984" i="63"/>
  <c r="F976" i="63"/>
  <c r="F968" i="63"/>
  <c r="F960" i="63"/>
  <c r="F952" i="63"/>
  <c r="F944" i="63"/>
  <c r="F936" i="63"/>
  <c r="F928" i="63"/>
  <c r="F920" i="63"/>
  <c r="F912" i="63"/>
  <c r="F904" i="63"/>
  <c r="F896" i="63"/>
  <c r="F888" i="63"/>
  <c r="F880" i="63"/>
  <c r="F872" i="63"/>
  <c r="F864" i="63"/>
  <c r="F856" i="63"/>
  <c r="F848" i="63"/>
  <c r="F840" i="63"/>
  <c r="F832" i="63"/>
  <c r="F824" i="63"/>
  <c r="F816" i="63"/>
  <c r="F808" i="63"/>
  <c r="F800" i="63"/>
  <c r="F792" i="63"/>
  <c r="F784" i="63"/>
  <c r="F776" i="63"/>
  <c r="F768" i="63"/>
  <c r="F760" i="63"/>
  <c r="F752" i="63"/>
  <c r="F740" i="63"/>
  <c r="F732" i="63"/>
  <c r="F724" i="63"/>
  <c r="F716" i="63"/>
  <c r="F708" i="63"/>
  <c r="F700" i="63"/>
  <c r="F692" i="63"/>
  <c r="F684" i="63"/>
  <c r="F676" i="63"/>
  <c r="F668" i="63"/>
  <c r="F660" i="63"/>
  <c r="F652" i="63"/>
  <c r="F644" i="63"/>
  <c r="F636" i="63"/>
  <c r="F628" i="63"/>
  <c r="F620" i="63"/>
  <c r="F612" i="63"/>
  <c r="F604" i="63"/>
  <c r="F596" i="63"/>
  <c r="F588" i="63"/>
  <c r="F580" i="63"/>
  <c r="F572" i="63"/>
  <c r="F564" i="63"/>
  <c r="F556" i="63"/>
  <c r="F548" i="63"/>
  <c r="F540" i="63"/>
  <c r="F532" i="63"/>
  <c r="F528" i="63"/>
  <c r="F520" i="63"/>
  <c r="F512" i="63"/>
  <c r="F504" i="63"/>
  <c r="F496" i="63"/>
  <c r="F488" i="63"/>
  <c r="F480" i="63"/>
  <c r="F472" i="63"/>
  <c r="F464" i="63"/>
  <c r="F456" i="63"/>
  <c r="F448" i="63"/>
  <c r="F440" i="63"/>
  <c r="F432" i="63"/>
  <c r="F424" i="63"/>
  <c r="F416" i="63"/>
  <c r="F408" i="63"/>
  <c r="F400" i="63"/>
  <c r="F392" i="63"/>
  <c r="F384" i="63"/>
  <c r="F376" i="63"/>
  <c r="F368" i="63"/>
  <c r="F360" i="63"/>
  <c r="F352" i="63"/>
  <c r="F344" i="63"/>
  <c r="F336" i="63"/>
  <c r="F328" i="63"/>
  <c r="F320" i="63"/>
  <c r="F312" i="63"/>
  <c r="F304" i="63"/>
  <c r="F296" i="63"/>
  <c r="F288" i="63"/>
  <c r="F280" i="63"/>
  <c r="F272" i="63"/>
  <c r="F264" i="63"/>
  <c r="F256" i="63"/>
  <c r="F248" i="63"/>
  <c r="F240" i="63"/>
  <c r="F232" i="63"/>
  <c r="F224" i="63"/>
  <c r="F216" i="63"/>
  <c r="F208" i="63"/>
  <c r="F200" i="63"/>
  <c r="F192" i="63"/>
  <c r="F184" i="63"/>
  <c r="F176" i="63"/>
  <c r="F168" i="63"/>
  <c r="F160" i="63"/>
  <c r="F152" i="63"/>
  <c r="F144" i="63"/>
  <c r="F136" i="63"/>
  <c r="F128" i="63"/>
  <c r="F120" i="63"/>
  <c r="F112" i="63"/>
  <c r="F104" i="63"/>
  <c r="F96" i="63"/>
  <c r="F88" i="63"/>
  <c r="F80" i="63"/>
  <c r="F72" i="63"/>
  <c r="F64" i="63"/>
  <c r="F56" i="63"/>
  <c r="F44" i="63"/>
  <c r="F36" i="63"/>
  <c r="F28" i="63"/>
  <c r="F20" i="63"/>
  <c r="F11" i="63"/>
  <c r="G2564" i="63"/>
  <c r="F3662" i="63"/>
  <c r="F3658" i="63"/>
  <c r="F3654" i="63"/>
  <c r="F3650" i="63"/>
  <c r="F3646" i="63"/>
  <c r="F3642" i="63"/>
  <c r="F3638" i="63"/>
  <c r="F3634" i="63"/>
  <c r="F3630" i="63"/>
  <c r="F3626" i="63"/>
  <c r="F3622" i="63"/>
  <c r="F3618" i="63"/>
  <c r="F3614" i="63"/>
  <c r="F3610" i="63"/>
  <c r="F3606" i="63"/>
  <c r="F3602" i="63"/>
  <c r="F3598" i="63"/>
  <c r="F3594" i="63"/>
  <c r="F3590" i="63"/>
  <c r="F3586" i="63"/>
  <c r="F3582" i="63"/>
  <c r="F3578" i="63"/>
  <c r="F3574" i="63"/>
  <c r="F3570" i="63"/>
  <c r="F3566" i="63"/>
  <c r="F3562" i="63"/>
  <c r="F3558" i="63"/>
  <c r="F3554" i="63"/>
  <c r="F3550" i="63"/>
  <c r="F3546" i="63"/>
  <c r="F3542" i="63"/>
  <c r="F3538" i="63"/>
  <c r="F3534" i="63"/>
  <c r="F3530" i="63"/>
  <c r="F3526" i="63"/>
  <c r="F3522" i="63"/>
  <c r="F3518" i="63"/>
  <c r="F3514" i="63"/>
  <c r="F3510" i="63"/>
  <c r="F3506" i="63"/>
  <c r="F3502" i="63"/>
  <c r="F3498" i="63"/>
  <c r="F3494" i="63"/>
  <c r="F3490" i="63"/>
  <c r="F3486" i="63"/>
  <c r="F3482" i="63"/>
  <c r="F3478" i="63"/>
  <c r="F3474" i="63"/>
  <c r="F3470" i="63"/>
  <c r="F3466" i="63"/>
  <c r="F3462" i="63"/>
  <c r="F3458" i="63"/>
  <c r="F3454" i="63"/>
  <c r="F3450" i="63"/>
  <c r="F3446" i="63"/>
  <c r="F3442" i="63"/>
  <c r="F3438" i="63"/>
  <c r="F3434" i="63"/>
  <c r="F3430" i="63"/>
  <c r="F3426" i="63"/>
  <c r="F3422" i="63"/>
  <c r="F3418" i="63"/>
  <c r="G3418" i="63"/>
  <c r="F3414" i="63"/>
  <c r="G3414" i="63"/>
  <c r="F3410" i="63"/>
  <c r="F3406" i="63"/>
  <c r="F3402" i="63"/>
  <c r="G3402" i="63"/>
  <c r="F3398" i="63"/>
  <c r="G3398" i="63"/>
  <c r="F3394" i="63"/>
  <c r="F3390" i="63"/>
  <c r="F3386" i="63"/>
  <c r="G3386" i="63"/>
  <c r="F3382" i="63"/>
  <c r="G3382" i="63"/>
  <c r="F3378" i="63"/>
  <c r="F3374" i="63"/>
  <c r="F3370" i="63"/>
  <c r="G3370" i="63"/>
  <c r="F3366" i="63"/>
  <c r="G3366" i="63"/>
  <c r="F3362" i="63"/>
  <c r="F3358" i="63"/>
  <c r="F3354" i="63"/>
  <c r="G3354" i="63"/>
  <c r="F3350" i="63"/>
  <c r="G3350" i="63"/>
  <c r="F3346" i="63"/>
  <c r="F3342" i="63"/>
  <c r="F3338" i="63"/>
  <c r="G3338" i="63"/>
  <c r="F3334" i="63"/>
  <c r="G3334" i="63"/>
  <c r="F3330" i="63"/>
  <c r="F3326" i="63"/>
  <c r="F3322" i="63"/>
  <c r="G3322" i="63"/>
  <c r="F3318" i="63"/>
  <c r="G3318" i="63"/>
  <c r="F3314" i="63"/>
  <c r="G3314" i="63"/>
  <c r="F3310" i="63"/>
  <c r="F3306" i="63"/>
  <c r="G3306" i="63"/>
  <c r="F3302" i="63"/>
  <c r="G3302" i="63"/>
  <c r="F3298" i="63"/>
  <c r="G3298" i="63"/>
  <c r="F3294" i="63"/>
  <c r="G3294" i="63"/>
  <c r="F3290" i="63"/>
  <c r="G3290" i="63"/>
  <c r="F3286" i="63"/>
  <c r="G3286" i="63"/>
  <c r="F3282" i="63"/>
  <c r="G3282" i="63"/>
  <c r="F3278" i="63"/>
  <c r="G3278" i="63"/>
  <c r="F3274" i="63"/>
  <c r="G3274" i="63"/>
  <c r="F3270" i="63"/>
  <c r="G3270" i="63"/>
  <c r="F3266" i="63"/>
  <c r="G3266" i="63"/>
  <c r="F3262" i="63"/>
  <c r="G3262" i="63"/>
  <c r="F3258" i="63"/>
  <c r="G3258" i="63"/>
  <c r="F3254" i="63"/>
  <c r="G3254" i="63"/>
  <c r="F3250" i="63"/>
  <c r="G3250" i="63"/>
  <c r="F3246" i="63"/>
  <c r="G3246" i="63"/>
  <c r="F3242" i="63"/>
  <c r="G3242" i="63"/>
  <c r="F3238" i="63"/>
  <c r="G3238" i="63"/>
  <c r="F3234" i="63"/>
  <c r="G3234" i="63"/>
  <c r="F3230" i="63"/>
  <c r="G3230" i="63"/>
  <c r="F3226" i="63"/>
  <c r="G3226" i="63"/>
  <c r="F3222" i="63"/>
  <c r="G3222" i="63"/>
  <c r="F3218" i="63"/>
  <c r="G3218" i="63"/>
  <c r="F3214" i="63"/>
  <c r="G3214" i="63"/>
  <c r="F3210" i="63"/>
  <c r="G3210" i="63"/>
  <c r="F3206" i="63"/>
  <c r="G3206" i="63"/>
  <c r="F3202" i="63"/>
  <c r="G3202" i="63"/>
  <c r="F3198" i="63"/>
  <c r="G3198" i="63"/>
  <c r="F3194" i="63"/>
  <c r="G3194" i="63"/>
  <c r="F3190" i="63"/>
  <c r="G3190" i="63"/>
  <c r="F3186" i="63"/>
  <c r="G3186" i="63"/>
  <c r="F3182" i="63"/>
  <c r="G3182" i="63"/>
  <c r="F3178" i="63"/>
  <c r="G3178" i="63"/>
  <c r="F3174" i="63"/>
  <c r="G3174" i="63"/>
  <c r="F3170" i="63"/>
  <c r="G3170" i="63"/>
  <c r="F3166" i="63"/>
  <c r="G3166" i="63"/>
  <c r="F3162" i="63"/>
  <c r="G3162" i="63"/>
  <c r="F3158" i="63"/>
  <c r="G3158" i="63"/>
  <c r="F3154" i="63"/>
  <c r="G3154" i="63"/>
  <c r="F3150" i="63"/>
  <c r="G3150" i="63"/>
  <c r="F3146" i="63"/>
  <c r="G3146" i="63"/>
  <c r="F3142" i="63"/>
  <c r="G3142" i="63"/>
  <c r="F3138" i="63"/>
  <c r="G3138" i="63"/>
  <c r="F3134" i="63"/>
  <c r="G3134" i="63"/>
  <c r="F3130" i="63"/>
  <c r="G3130" i="63"/>
  <c r="F3126" i="63"/>
  <c r="G3126" i="63"/>
  <c r="F3122" i="63"/>
  <c r="G3122" i="63"/>
  <c r="F3118" i="63"/>
  <c r="G3118" i="63"/>
  <c r="F3114" i="63"/>
  <c r="G3114" i="63"/>
  <c r="F3110" i="63"/>
  <c r="G3110" i="63"/>
  <c r="F3106" i="63"/>
  <c r="G3106" i="63"/>
  <c r="F3102" i="63"/>
  <c r="G3102" i="63"/>
  <c r="F3098" i="63"/>
  <c r="G3098" i="63"/>
  <c r="F3094" i="63"/>
  <c r="G3094" i="63"/>
  <c r="F3090" i="63"/>
  <c r="G3090" i="63"/>
  <c r="F3086" i="63"/>
  <c r="G3086" i="63"/>
  <c r="F3082" i="63"/>
  <c r="G3082" i="63"/>
  <c r="F3078" i="63"/>
  <c r="G3078" i="63"/>
  <c r="F3074" i="63"/>
  <c r="G3074" i="63"/>
  <c r="F3070" i="63"/>
  <c r="G3070" i="63"/>
  <c r="F3066" i="63"/>
  <c r="G3066" i="63"/>
  <c r="F3062" i="63"/>
  <c r="G3062" i="63"/>
  <c r="F3058" i="63"/>
  <c r="G3058" i="63"/>
  <c r="F3054" i="63"/>
  <c r="G3054" i="63"/>
  <c r="F3050" i="63"/>
  <c r="G3050" i="63"/>
  <c r="F3046" i="63"/>
  <c r="G3046" i="63"/>
  <c r="F3042" i="63"/>
  <c r="G3042" i="63"/>
  <c r="F3038" i="63"/>
  <c r="G3038" i="63"/>
  <c r="F3034" i="63"/>
  <c r="G3034" i="63"/>
  <c r="F3030" i="63"/>
  <c r="G3030" i="63"/>
  <c r="F3026" i="63"/>
  <c r="G3026" i="63"/>
  <c r="F3022" i="63"/>
  <c r="G3022" i="63"/>
  <c r="F3018" i="63"/>
  <c r="G3018" i="63"/>
  <c r="F3014" i="63"/>
  <c r="G3014" i="63"/>
  <c r="F3010" i="63"/>
  <c r="G3010" i="63"/>
  <c r="F3006" i="63"/>
  <c r="G3006" i="63"/>
  <c r="F3002" i="63"/>
  <c r="G3002" i="63"/>
  <c r="F2998" i="63"/>
  <c r="G2998" i="63"/>
  <c r="F2994" i="63"/>
  <c r="G2994" i="63"/>
  <c r="F2990" i="63"/>
  <c r="G2990" i="63"/>
  <c r="F2986" i="63"/>
  <c r="G2986" i="63"/>
  <c r="F2982" i="63"/>
  <c r="G2982" i="63"/>
  <c r="F2978" i="63"/>
  <c r="G2978" i="63"/>
  <c r="F2974" i="63"/>
  <c r="G2974" i="63"/>
  <c r="F2970" i="63"/>
  <c r="G2970" i="63"/>
  <c r="F2966" i="63"/>
  <c r="G2966" i="63"/>
  <c r="F2962" i="63"/>
  <c r="G2962" i="63"/>
  <c r="F2958" i="63"/>
  <c r="G2958" i="63"/>
  <c r="F2954" i="63"/>
  <c r="G2954" i="63"/>
  <c r="F2950" i="63"/>
  <c r="G2950" i="63"/>
  <c r="F2946" i="63"/>
  <c r="G2946" i="63"/>
  <c r="F2942" i="63"/>
  <c r="G2942" i="63"/>
  <c r="F2938" i="63"/>
  <c r="G2938" i="63"/>
  <c r="F2934" i="63"/>
  <c r="G2934" i="63"/>
  <c r="F2930" i="63"/>
  <c r="G2930" i="63"/>
  <c r="F2926" i="63"/>
  <c r="G2926" i="63"/>
  <c r="F2922" i="63"/>
  <c r="G2922" i="63"/>
  <c r="F2918" i="63"/>
  <c r="G2918" i="63"/>
  <c r="F2914" i="63"/>
  <c r="G2914" i="63"/>
  <c r="F2910" i="63"/>
  <c r="G2910" i="63"/>
  <c r="F2906" i="63"/>
  <c r="G2906" i="63"/>
  <c r="F2902" i="63"/>
  <c r="G2902" i="63"/>
  <c r="F2898" i="63"/>
  <c r="G2898" i="63"/>
  <c r="F2894" i="63"/>
  <c r="G2894" i="63"/>
  <c r="F2890" i="63"/>
  <c r="G2890" i="63"/>
  <c r="F2886" i="63"/>
  <c r="G2886" i="63"/>
  <c r="F2882" i="63"/>
  <c r="F2878" i="63"/>
  <c r="G2878" i="63"/>
  <c r="F2874" i="63"/>
  <c r="G2874" i="63"/>
  <c r="F2870" i="63"/>
  <c r="G2870" i="63"/>
  <c r="F2866" i="63"/>
  <c r="G2866" i="63"/>
  <c r="F2862" i="63"/>
  <c r="G2862" i="63"/>
  <c r="F2858" i="63"/>
  <c r="G2858" i="63"/>
  <c r="F2854" i="63"/>
  <c r="G2854" i="63"/>
  <c r="F2846" i="63"/>
  <c r="G2846" i="63"/>
  <c r="F2842" i="63"/>
  <c r="G2842" i="63"/>
  <c r="F2838" i="63"/>
  <c r="G2838" i="63"/>
  <c r="F2834" i="63"/>
  <c r="G2834" i="63"/>
  <c r="F2830" i="63"/>
  <c r="G2830" i="63"/>
  <c r="F2826" i="63"/>
  <c r="G2826" i="63"/>
  <c r="F2822" i="63"/>
  <c r="G2822" i="63"/>
  <c r="F2818" i="63"/>
  <c r="F2814" i="63"/>
  <c r="G2814" i="63"/>
  <c r="F2810" i="63"/>
  <c r="G2810" i="63"/>
  <c r="F2806" i="63"/>
  <c r="G2806" i="63"/>
  <c r="F2802" i="63"/>
  <c r="G2802" i="63"/>
  <c r="F2798" i="63"/>
  <c r="G2798" i="63"/>
  <c r="F2794" i="63"/>
  <c r="G2794" i="63"/>
  <c r="F2790" i="63"/>
  <c r="G2790" i="63"/>
  <c r="F2782" i="63"/>
  <c r="G2782" i="63"/>
  <c r="F2778" i="63"/>
  <c r="G2778" i="63"/>
  <c r="F2774" i="63"/>
  <c r="G2774" i="63"/>
  <c r="F2770" i="63"/>
  <c r="G2770" i="63"/>
  <c r="F2766" i="63"/>
  <c r="G2766" i="63"/>
  <c r="F2762" i="63"/>
  <c r="G2762" i="63"/>
  <c r="F2758" i="63"/>
  <c r="G2758" i="63"/>
  <c r="G2754" i="63"/>
  <c r="F2754" i="63"/>
  <c r="F2750" i="63"/>
  <c r="G2750" i="63"/>
  <c r="F2746" i="63"/>
  <c r="G2746" i="63"/>
  <c r="F2742" i="63"/>
  <c r="G2742" i="63"/>
  <c r="F2738" i="63"/>
  <c r="G2738" i="63"/>
  <c r="F2734" i="63"/>
  <c r="G2734" i="63"/>
  <c r="F2730" i="63"/>
  <c r="G2730" i="63"/>
  <c r="F2726" i="63"/>
  <c r="G2726" i="63"/>
  <c r="F2718" i="63"/>
  <c r="G2718" i="63"/>
  <c r="F2714" i="63"/>
  <c r="G2714" i="63"/>
  <c r="F2710" i="63"/>
  <c r="G2710" i="63"/>
  <c r="F2706" i="63"/>
  <c r="G2706" i="63"/>
  <c r="F2702" i="63"/>
  <c r="G2702" i="63"/>
  <c r="F2698" i="63"/>
  <c r="G2698" i="63"/>
  <c r="F2694" i="63"/>
  <c r="G2694" i="63"/>
  <c r="F2690" i="63"/>
  <c r="F2686" i="63"/>
  <c r="G2686" i="63"/>
  <c r="F2682" i="63"/>
  <c r="G2682" i="63"/>
  <c r="F2678" i="63"/>
  <c r="G2678" i="63"/>
  <c r="F2674" i="63"/>
  <c r="G2674" i="63"/>
  <c r="F2670" i="63"/>
  <c r="G2670" i="63"/>
  <c r="F2666" i="63"/>
  <c r="G2666" i="63"/>
  <c r="F2662" i="63"/>
  <c r="G2662" i="63"/>
  <c r="F2654" i="63"/>
  <c r="G2654" i="63"/>
  <c r="F2650" i="63"/>
  <c r="G2650" i="63"/>
  <c r="F2646" i="63"/>
  <c r="G2646" i="63"/>
  <c r="F2642" i="63"/>
  <c r="G2642" i="63"/>
  <c r="F2638" i="63"/>
  <c r="G2638" i="63"/>
  <c r="F2634" i="63"/>
  <c r="G2634" i="63"/>
  <c r="F2630" i="63"/>
  <c r="G2630" i="63"/>
  <c r="F2626" i="63"/>
  <c r="F2622" i="63"/>
  <c r="G2622" i="63"/>
  <c r="F2618" i="63"/>
  <c r="G2618" i="63"/>
  <c r="F2614" i="63"/>
  <c r="G2614" i="63"/>
  <c r="F2610" i="63"/>
  <c r="G2610" i="63"/>
  <c r="F2606" i="63"/>
  <c r="G2606" i="63"/>
  <c r="F2602" i="63"/>
  <c r="G2602" i="63"/>
  <c r="F2598" i="63"/>
  <c r="G2598" i="63"/>
  <c r="F2590" i="63"/>
  <c r="G2590" i="63"/>
  <c r="F2586" i="63"/>
  <c r="G2586" i="63"/>
  <c r="F2582" i="63"/>
  <c r="G2582" i="63"/>
  <c r="F2578" i="63"/>
  <c r="G2578" i="63"/>
  <c r="F2574" i="63"/>
  <c r="G2574" i="63"/>
  <c r="F2570" i="63"/>
  <c r="G2570" i="63"/>
  <c r="F2566" i="63"/>
  <c r="G2566" i="63"/>
  <c r="F2562" i="63"/>
  <c r="F2558" i="63"/>
  <c r="G2558" i="63"/>
  <c r="F2554" i="63"/>
  <c r="G2554" i="63"/>
  <c r="F2550" i="63"/>
  <c r="G2550" i="63"/>
  <c r="F2546" i="63"/>
  <c r="G2546" i="63"/>
  <c r="F2542" i="63"/>
  <c r="G2542" i="63"/>
  <c r="F2538" i="63"/>
  <c r="G2538" i="63"/>
  <c r="F2534" i="63"/>
  <c r="G2534" i="63"/>
  <c r="F2526" i="63"/>
  <c r="G2526" i="63"/>
  <c r="F2522" i="63"/>
  <c r="G2522" i="63"/>
  <c r="F2518" i="63"/>
  <c r="G2518" i="63"/>
  <c r="F2514" i="63"/>
  <c r="G2514" i="63"/>
  <c r="F2510" i="63"/>
  <c r="G2510" i="63"/>
  <c r="F2506" i="63"/>
  <c r="G2506" i="63"/>
  <c r="F2502" i="63"/>
  <c r="G2502" i="63"/>
  <c r="G2498" i="63"/>
  <c r="F2498" i="63"/>
  <c r="F2494" i="63"/>
  <c r="G2494" i="63"/>
  <c r="F2490" i="63"/>
  <c r="G2490" i="63"/>
  <c r="F2486" i="63"/>
  <c r="G2486" i="63"/>
  <c r="F2482" i="63"/>
  <c r="G2482" i="63"/>
  <c r="F2478" i="63"/>
  <c r="G2478" i="63"/>
  <c r="F2474" i="63"/>
  <c r="G2474" i="63"/>
  <c r="F2470" i="63"/>
  <c r="G2470" i="63"/>
  <c r="F2462" i="63"/>
  <c r="G2462" i="63"/>
  <c r="F2458" i="63"/>
  <c r="G2458" i="63"/>
  <c r="F2454" i="63"/>
  <c r="G2454" i="63"/>
  <c r="F2450" i="63"/>
  <c r="G2450" i="63"/>
  <c r="F2446" i="63"/>
  <c r="G2446" i="63"/>
  <c r="F2442" i="63"/>
  <c r="G2442" i="63"/>
  <c r="F2438" i="63"/>
  <c r="G2438" i="63"/>
  <c r="F2434" i="63"/>
  <c r="F2430" i="63"/>
  <c r="G2430" i="63"/>
  <c r="F2426" i="63"/>
  <c r="G2426" i="63"/>
  <c r="F2422" i="63"/>
  <c r="G2422" i="63"/>
  <c r="F2418" i="63"/>
  <c r="G2418" i="63"/>
  <c r="F2414" i="63"/>
  <c r="G2414" i="63"/>
  <c r="F2410" i="63"/>
  <c r="G2410" i="63"/>
  <c r="F2406" i="63"/>
  <c r="G2406" i="63"/>
  <c r="F2398" i="63"/>
  <c r="G2398" i="63"/>
  <c r="F2394" i="63"/>
  <c r="G2394" i="63"/>
  <c r="F2390" i="63"/>
  <c r="G2390" i="63"/>
  <c r="F2386" i="63"/>
  <c r="G2386" i="63"/>
  <c r="F2382" i="63"/>
  <c r="G2382" i="63"/>
  <c r="F2378" i="63"/>
  <c r="G2378" i="63"/>
  <c r="F2374" i="63"/>
  <c r="G2374" i="63"/>
  <c r="F2370" i="63"/>
  <c r="F2366" i="63"/>
  <c r="G2366" i="63"/>
  <c r="F2362" i="63"/>
  <c r="G2362" i="63"/>
  <c r="F2358" i="63"/>
  <c r="G2358" i="63"/>
  <c r="F2354" i="63"/>
  <c r="G2354" i="63"/>
  <c r="F2350" i="63"/>
  <c r="G2350" i="63"/>
  <c r="F2346" i="63"/>
  <c r="G2346" i="63"/>
  <c r="F2342" i="63"/>
  <c r="G2342" i="63"/>
  <c r="F2334" i="63"/>
  <c r="G2334" i="63"/>
  <c r="F2330" i="63"/>
  <c r="G2330" i="63"/>
  <c r="F2326" i="63"/>
  <c r="G2326" i="63"/>
  <c r="F2322" i="63"/>
  <c r="G2322" i="63"/>
  <c r="F2318" i="63"/>
  <c r="G2318" i="63"/>
  <c r="F2314" i="63"/>
  <c r="G2314" i="63"/>
  <c r="F2310" i="63"/>
  <c r="G2310" i="63"/>
  <c r="F2306" i="63"/>
  <c r="F2302" i="63"/>
  <c r="G2302" i="63"/>
  <c r="F2298" i="63"/>
  <c r="G2298" i="63"/>
  <c r="F2294" i="63"/>
  <c r="G2294" i="63"/>
  <c r="F2290" i="63"/>
  <c r="G2290" i="63"/>
  <c r="F2286" i="63"/>
  <c r="G2286" i="63"/>
  <c r="F2282" i="63"/>
  <c r="G2282" i="63"/>
  <c r="F2278" i="63"/>
  <c r="G2278" i="63"/>
  <c r="F2270" i="63"/>
  <c r="G2270" i="63"/>
  <c r="F2266" i="63"/>
  <c r="G2266" i="63"/>
  <c r="F2262" i="63"/>
  <c r="G2262" i="63"/>
  <c r="F2258" i="63"/>
  <c r="G2258" i="63"/>
  <c r="F2254" i="63"/>
  <c r="G2254" i="63"/>
  <c r="F2250" i="63"/>
  <c r="G2250" i="63"/>
  <c r="F2246" i="63"/>
  <c r="G2246" i="63"/>
  <c r="G2242" i="63"/>
  <c r="F2242" i="63"/>
  <c r="F2238" i="63"/>
  <c r="G2238" i="63"/>
  <c r="F2234" i="63"/>
  <c r="G2234" i="63"/>
  <c r="F2230" i="63"/>
  <c r="G2230" i="63"/>
  <c r="F2226" i="63"/>
  <c r="G2226" i="63"/>
  <c r="F2222" i="63"/>
  <c r="G2222" i="63"/>
  <c r="F2218" i="63"/>
  <c r="G2218" i="63"/>
  <c r="F2214" i="63"/>
  <c r="G2214" i="63"/>
  <c r="F2206" i="63"/>
  <c r="G2206" i="63"/>
  <c r="F2202" i="63"/>
  <c r="G2202" i="63"/>
  <c r="F2198" i="63"/>
  <c r="G2198" i="63"/>
  <c r="F2194" i="63"/>
  <c r="G2194" i="63"/>
  <c r="F2190" i="63"/>
  <c r="G2190" i="63"/>
  <c r="F2186" i="63"/>
  <c r="G2186" i="63"/>
  <c r="F2182" i="63"/>
  <c r="G2182" i="63"/>
  <c r="F2178" i="63"/>
  <c r="F2174" i="63"/>
  <c r="G2174" i="63"/>
  <c r="F2170" i="63"/>
  <c r="G2170" i="63"/>
  <c r="F2166" i="63"/>
  <c r="G2166" i="63"/>
  <c r="F2162" i="63"/>
  <c r="G2162" i="63"/>
  <c r="F2158" i="63"/>
  <c r="G2158" i="63"/>
  <c r="F2154" i="63"/>
  <c r="G2154" i="63"/>
  <c r="F2150" i="63"/>
  <c r="G2150" i="63"/>
  <c r="F2142" i="63"/>
  <c r="G2142" i="63"/>
  <c r="F2138" i="63"/>
  <c r="G2138" i="63"/>
  <c r="F2134" i="63"/>
  <c r="G2134" i="63"/>
  <c r="F2130" i="63"/>
  <c r="G2130" i="63"/>
  <c r="F2126" i="63"/>
  <c r="G2126" i="63"/>
  <c r="F2122" i="63"/>
  <c r="G2122" i="63"/>
  <c r="F2118" i="63"/>
  <c r="G2118" i="63"/>
  <c r="F2114" i="63"/>
  <c r="F2110" i="63"/>
  <c r="G2110" i="63"/>
  <c r="F2106" i="63"/>
  <c r="G2106" i="63"/>
  <c r="F2102" i="63"/>
  <c r="G2102" i="63"/>
  <c r="F2098" i="63"/>
  <c r="G2098" i="63"/>
  <c r="F2094" i="63"/>
  <c r="G2094" i="63"/>
  <c r="F2090" i="63"/>
  <c r="G2090" i="63"/>
  <c r="F2086" i="63"/>
  <c r="G2086" i="63"/>
  <c r="F2078" i="63"/>
  <c r="G2078" i="63"/>
  <c r="F2074" i="63"/>
  <c r="G2074" i="63"/>
  <c r="F2070" i="63"/>
  <c r="G2070" i="63"/>
  <c r="F2066" i="63"/>
  <c r="G2066" i="63"/>
  <c r="F2062" i="63"/>
  <c r="G2062" i="63"/>
  <c r="F2058" i="63"/>
  <c r="G2058" i="63"/>
  <c r="F2054" i="63"/>
  <c r="G2054" i="63"/>
  <c r="G2050" i="63"/>
  <c r="F2050" i="63"/>
  <c r="F2046" i="63"/>
  <c r="G2046" i="63"/>
  <c r="F2042" i="63"/>
  <c r="G2042" i="63"/>
  <c r="F2038" i="63"/>
  <c r="G2038" i="63"/>
  <c r="F2034" i="63"/>
  <c r="G2034" i="63"/>
  <c r="F2030" i="63"/>
  <c r="G2030" i="63"/>
  <c r="F2026" i="63"/>
  <c r="G2026" i="63"/>
  <c r="F2022" i="63"/>
  <c r="G2022" i="63"/>
  <c r="F2014" i="63"/>
  <c r="G2014" i="63"/>
  <c r="F2010" i="63"/>
  <c r="G2010" i="63"/>
  <c r="F2006" i="63"/>
  <c r="G2006" i="63"/>
  <c r="F2002" i="63"/>
  <c r="G2002" i="63"/>
  <c r="F1998" i="63"/>
  <c r="G1998" i="63"/>
  <c r="F1994" i="63"/>
  <c r="G1994" i="63"/>
  <c r="F1990" i="63"/>
  <c r="G1990" i="63"/>
  <c r="G1986" i="63"/>
  <c r="F1986" i="63"/>
  <c r="F1982" i="63"/>
  <c r="G1982" i="63"/>
  <c r="F1978" i="63"/>
  <c r="G1978" i="63"/>
  <c r="F1974" i="63"/>
  <c r="G1974" i="63"/>
  <c r="F1970" i="63"/>
  <c r="G1970" i="63"/>
  <c r="F1966" i="63"/>
  <c r="G1966" i="63"/>
  <c r="F1962" i="63"/>
  <c r="G1962" i="63"/>
  <c r="F1958" i="63"/>
  <c r="G1958" i="63"/>
  <c r="F1942" i="63"/>
  <c r="G1942" i="63"/>
  <c r="F1938" i="63"/>
  <c r="G1938" i="63"/>
  <c r="F1934" i="63"/>
  <c r="G1934" i="63"/>
  <c r="F1930" i="63"/>
  <c r="G1930" i="63"/>
  <c r="F1926" i="63"/>
  <c r="G1926" i="63"/>
  <c r="G1922" i="63"/>
  <c r="F1922" i="63"/>
  <c r="F1910" i="63"/>
  <c r="G1910" i="63"/>
  <c r="F1906" i="63"/>
  <c r="G1906" i="63"/>
  <c r="F1902" i="63"/>
  <c r="G1902" i="63"/>
  <c r="F1898" i="63"/>
  <c r="G1898" i="63"/>
  <c r="F1894" i="63"/>
  <c r="G1894" i="63"/>
  <c r="F1890" i="63"/>
  <c r="G1890" i="63"/>
  <c r="F1878" i="63"/>
  <c r="G1878" i="63"/>
  <c r="F1874" i="63"/>
  <c r="G1874" i="63"/>
  <c r="F1870" i="63"/>
  <c r="G1870" i="63"/>
  <c r="F1866" i="63"/>
  <c r="G1866" i="63"/>
  <c r="F1862" i="63"/>
  <c r="G1862" i="63"/>
  <c r="F1858" i="63"/>
  <c r="G1858" i="63"/>
  <c r="F1846" i="63"/>
  <c r="G1846" i="63"/>
  <c r="F1842" i="63"/>
  <c r="G1842" i="63"/>
  <c r="F1838" i="63"/>
  <c r="G1838" i="63"/>
  <c r="F1834" i="63"/>
  <c r="G1834" i="63"/>
  <c r="F1830" i="63"/>
  <c r="G1830" i="63"/>
  <c r="F1826" i="63"/>
  <c r="G1826" i="63"/>
  <c r="F1814" i="63"/>
  <c r="G1814" i="63"/>
  <c r="F1810" i="63"/>
  <c r="G1810" i="63"/>
  <c r="F1806" i="63"/>
  <c r="G1806" i="63"/>
  <c r="F1802" i="63"/>
  <c r="G1802" i="63"/>
  <c r="F1798" i="63"/>
  <c r="G1798" i="63"/>
  <c r="F1794" i="63"/>
  <c r="G1794" i="63"/>
  <c r="F1782" i="63"/>
  <c r="G1782" i="63"/>
  <c r="F1778" i="63"/>
  <c r="G1778" i="63"/>
  <c r="F1774" i="63"/>
  <c r="G1774" i="63"/>
  <c r="F1770" i="63"/>
  <c r="G1770" i="63"/>
  <c r="F1766" i="63"/>
  <c r="G1766" i="63"/>
  <c r="F1762" i="63"/>
  <c r="G1762" i="63"/>
  <c r="F1750" i="63"/>
  <c r="G1750" i="63"/>
  <c r="F1746" i="63"/>
  <c r="G1746" i="63"/>
  <c r="F1742" i="63"/>
  <c r="G1742" i="63"/>
  <c r="F1738" i="63"/>
  <c r="G1738" i="63"/>
  <c r="F1734" i="63"/>
  <c r="G1734" i="63"/>
  <c r="F1730" i="63"/>
  <c r="G1730" i="63"/>
  <c r="F1718" i="63"/>
  <c r="G1718" i="63"/>
  <c r="F1714" i="63"/>
  <c r="G1714" i="63"/>
  <c r="F1710" i="63"/>
  <c r="G1710" i="63"/>
  <c r="F1706" i="63"/>
  <c r="G1706" i="63"/>
  <c r="F1702" i="63"/>
  <c r="G1702" i="63"/>
  <c r="F1698" i="63"/>
  <c r="G1698" i="63"/>
  <c r="F1686" i="63"/>
  <c r="G1686" i="63"/>
  <c r="F1682" i="63"/>
  <c r="G1682" i="63"/>
  <c r="F1678" i="63"/>
  <c r="G1678" i="63"/>
  <c r="F1674" i="63"/>
  <c r="G1674" i="63"/>
  <c r="F1670" i="63"/>
  <c r="G1670" i="63"/>
  <c r="F1666" i="63"/>
  <c r="G1666" i="63"/>
  <c r="F1654" i="63"/>
  <c r="G1654" i="63"/>
  <c r="F1650" i="63"/>
  <c r="G1650" i="63"/>
  <c r="F1646" i="63"/>
  <c r="G1646" i="63"/>
  <c r="F1642" i="63"/>
  <c r="G1642" i="63"/>
  <c r="F1638" i="63"/>
  <c r="G1638" i="63"/>
  <c r="F1634" i="63"/>
  <c r="G1634" i="63"/>
  <c r="F1622" i="63"/>
  <c r="G1622" i="63"/>
  <c r="F1618" i="63"/>
  <c r="G1618" i="63"/>
  <c r="F1614" i="63"/>
  <c r="G1614" i="63"/>
  <c r="F1610" i="63"/>
  <c r="G1610" i="63"/>
  <c r="F1606" i="63"/>
  <c r="G1606" i="63"/>
  <c r="F1602" i="63"/>
  <c r="G1602" i="63"/>
  <c r="F1590" i="63"/>
  <c r="G1590" i="63"/>
  <c r="F1586" i="63"/>
  <c r="G1586" i="63"/>
  <c r="F1582" i="63"/>
  <c r="G1582" i="63"/>
  <c r="F1578" i="63"/>
  <c r="G1578" i="63"/>
  <c r="F1574" i="63"/>
  <c r="G1574" i="63"/>
  <c r="F1570" i="63"/>
  <c r="G1570" i="63"/>
  <c r="F1558" i="63"/>
  <c r="G1558" i="63"/>
  <c r="F1554" i="63"/>
  <c r="G1554" i="63"/>
  <c r="F1550" i="63"/>
  <c r="G1550" i="63"/>
  <c r="F1546" i="63"/>
  <c r="G1546" i="63"/>
  <c r="F1542" i="63"/>
  <c r="G1542" i="63"/>
  <c r="F1534" i="63"/>
  <c r="G1534" i="63"/>
  <c r="F1530" i="63"/>
  <c r="G1530" i="63"/>
  <c r="F1526" i="63"/>
  <c r="G1526" i="63"/>
  <c r="F1518" i="63"/>
  <c r="G1518" i="63"/>
  <c r="F1514" i="63"/>
  <c r="G1514" i="63"/>
  <c r="F1510" i="63"/>
  <c r="G1510" i="63"/>
  <c r="F1502" i="63"/>
  <c r="G1502" i="63"/>
  <c r="F1498" i="63"/>
  <c r="G1498" i="63"/>
  <c r="F1494" i="63"/>
  <c r="G1494" i="63"/>
  <c r="F1486" i="63"/>
  <c r="G1486" i="63"/>
  <c r="F1482" i="63"/>
  <c r="G1482" i="63"/>
  <c r="F1478" i="63"/>
  <c r="G1478" i="63"/>
  <c r="F1470" i="63"/>
  <c r="G1470" i="63"/>
  <c r="F1466" i="63"/>
  <c r="G1466" i="63"/>
  <c r="F1462" i="63"/>
  <c r="G1462" i="63"/>
  <c r="F1454" i="63"/>
  <c r="G1454" i="63"/>
  <c r="F1450" i="63"/>
  <c r="G1450" i="63"/>
  <c r="F1446" i="63"/>
  <c r="G1446" i="63"/>
  <c r="F1438" i="63"/>
  <c r="G1438" i="63"/>
  <c r="F1434" i="63"/>
  <c r="G1434" i="63"/>
  <c r="F1430" i="63"/>
  <c r="G1430" i="63"/>
  <c r="F1422" i="63"/>
  <c r="G1422" i="63"/>
  <c r="F1418" i="63"/>
  <c r="G1418" i="63"/>
  <c r="F1414" i="63"/>
  <c r="G1414" i="63"/>
  <c r="F1406" i="63"/>
  <c r="G1406" i="63"/>
  <c r="F1402" i="63"/>
  <c r="G1402" i="63"/>
  <c r="F1398" i="63"/>
  <c r="G1398" i="63"/>
  <c r="F1390" i="63"/>
  <c r="G1390" i="63"/>
  <c r="F1386" i="63"/>
  <c r="G1386" i="63"/>
  <c r="F1382" i="63"/>
  <c r="G1382" i="63"/>
  <c r="F1374" i="63"/>
  <c r="G1374" i="63"/>
  <c r="F1370" i="63"/>
  <c r="G1370" i="63"/>
  <c r="F1366" i="63"/>
  <c r="G1366" i="63"/>
  <c r="F1358" i="63"/>
  <c r="G1358" i="63"/>
  <c r="F1354" i="63"/>
  <c r="G1354" i="63"/>
  <c r="F1350" i="63"/>
  <c r="G1350" i="63"/>
  <c r="F1342" i="63"/>
  <c r="G1342" i="63"/>
  <c r="F1338" i="63"/>
  <c r="G1338" i="63"/>
  <c r="F1334" i="63"/>
  <c r="G1334" i="63"/>
  <c r="F1326" i="63"/>
  <c r="G1326" i="63"/>
  <c r="F1322" i="63"/>
  <c r="G1322" i="63"/>
  <c r="F1318" i="63"/>
  <c r="G1318" i="63"/>
  <c r="F1310" i="63"/>
  <c r="G1310" i="63"/>
  <c r="F1306" i="63"/>
  <c r="G1306" i="63"/>
  <c r="F1302" i="63"/>
  <c r="G1302" i="63"/>
  <c r="F1294" i="63"/>
  <c r="G1294" i="63"/>
  <c r="F1290" i="63"/>
  <c r="G1290" i="63"/>
  <c r="F1286" i="63"/>
  <c r="G1286" i="63"/>
  <c r="F1278" i="63"/>
  <c r="G1278" i="63"/>
  <c r="F1274" i="63"/>
  <c r="G1274" i="63"/>
  <c r="F1270" i="63"/>
  <c r="G1270" i="63"/>
  <c r="F1262" i="63"/>
  <c r="G1262" i="63"/>
  <c r="F1258" i="63"/>
  <c r="G1258" i="63"/>
  <c r="F1254" i="63"/>
  <c r="G1254" i="63"/>
  <c r="F1246" i="63"/>
  <c r="G1246" i="63"/>
  <c r="F1242" i="63"/>
  <c r="G1242" i="63"/>
  <c r="F1238" i="63"/>
  <c r="G1238" i="63"/>
  <c r="F1230" i="63"/>
  <c r="G1230" i="63"/>
  <c r="F1226" i="63"/>
  <c r="G1226" i="63"/>
  <c r="F1222" i="63"/>
  <c r="G1222" i="63"/>
  <c r="F1214" i="63"/>
  <c r="G1214" i="63"/>
  <c r="F1210" i="63"/>
  <c r="G1210" i="63"/>
  <c r="F1206" i="63"/>
  <c r="G1206" i="63"/>
  <c r="F1198" i="63"/>
  <c r="G1198" i="63"/>
  <c r="F1194" i="63"/>
  <c r="G1194" i="63"/>
  <c r="F1190" i="63"/>
  <c r="G1190" i="63"/>
  <c r="F1182" i="63"/>
  <c r="G1182" i="63"/>
  <c r="F1178" i="63"/>
  <c r="G1178" i="63"/>
  <c r="F1174" i="63"/>
  <c r="G1174" i="63"/>
  <c r="F1166" i="63"/>
  <c r="G1166" i="63"/>
  <c r="F1162" i="63"/>
  <c r="G1162" i="63"/>
  <c r="F1158" i="63"/>
  <c r="G1158" i="63"/>
  <c r="F1150" i="63"/>
  <c r="G1150" i="63"/>
  <c r="F1146" i="63"/>
  <c r="G1146" i="63"/>
  <c r="F1142" i="63"/>
  <c r="G1142" i="63"/>
  <c r="F1134" i="63"/>
  <c r="G1134" i="63"/>
  <c r="F1130" i="63"/>
  <c r="G1130" i="63"/>
  <c r="F1126" i="63"/>
  <c r="G1126" i="63"/>
  <c r="F1118" i="63"/>
  <c r="G1118" i="63"/>
  <c r="F1114" i="63"/>
  <c r="G1114" i="63"/>
  <c r="F1110" i="63"/>
  <c r="G1110" i="63"/>
  <c r="F1102" i="63"/>
  <c r="G1102" i="63"/>
  <c r="F1098" i="63"/>
  <c r="G1098" i="63"/>
  <c r="F1094" i="63"/>
  <c r="G1094" i="63"/>
  <c r="F1086" i="63"/>
  <c r="G1086" i="63"/>
  <c r="F1082" i="63"/>
  <c r="G1082" i="63"/>
  <c r="F1078" i="63"/>
  <c r="G1078" i="63"/>
  <c r="F1070" i="63"/>
  <c r="G1070" i="63"/>
  <c r="F1066" i="63"/>
  <c r="G1066" i="63"/>
  <c r="F1062" i="63"/>
  <c r="G1062" i="63"/>
  <c r="F1054" i="63"/>
  <c r="G1054" i="63"/>
  <c r="F1050" i="63"/>
  <c r="G1050" i="63"/>
  <c r="F1046" i="63"/>
  <c r="G1046" i="63"/>
  <c r="F1038" i="63"/>
  <c r="G1038" i="63"/>
  <c r="F1034" i="63"/>
  <c r="G1034" i="63"/>
  <c r="F1030" i="63"/>
  <c r="G1030" i="63"/>
  <c r="F1022" i="63"/>
  <c r="G1022" i="63"/>
  <c r="F1018" i="63"/>
  <c r="G1018" i="63"/>
  <c r="F1014" i="63"/>
  <c r="G1014" i="63"/>
  <c r="F1006" i="63"/>
  <c r="G1006" i="63"/>
  <c r="F1002" i="63"/>
  <c r="G1002" i="63"/>
  <c r="F998" i="63"/>
  <c r="G998" i="63"/>
  <c r="F990" i="63"/>
  <c r="G990" i="63"/>
  <c r="F986" i="63"/>
  <c r="G986" i="63"/>
  <c r="F982" i="63"/>
  <c r="G982" i="63"/>
  <c r="F974" i="63"/>
  <c r="G974" i="63"/>
  <c r="F970" i="63"/>
  <c r="G970" i="63"/>
  <c r="F966" i="63"/>
  <c r="G966" i="63"/>
  <c r="F958" i="63"/>
  <c r="G958" i="63"/>
  <c r="F954" i="63"/>
  <c r="G954" i="63"/>
  <c r="F950" i="63"/>
  <c r="G950" i="63"/>
  <c r="F942" i="63"/>
  <c r="G942" i="63"/>
  <c r="F938" i="63"/>
  <c r="G938" i="63"/>
  <c r="F934" i="63"/>
  <c r="G934" i="63"/>
  <c r="F926" i="63"/>
  <c r="G926" i="63"/>
  <c r="F922" i="63"/>
  <c r="G922" i="63"/>
  <c r="F918" i="63"/>
  <c r="G918" i="63"/>
  <c r="F910" i="63"/>
  <c r="G910" i="63"/>
  <c r="F906" i="63"/>
  <c r="G906" i="63"/>
  <c r="F902" i="63"/>
  <c r="G902" i="63"/>
  <c r="F894" i="63"/>
  <c r="G894" i="63"/>
  <c r="F890" i="63"/>
  <c r="G890" i="63"/>
  <c r="F886" i="63"/>
  <c r="G886" i="63"/>
  <c r="F878" i="63"/>
  <c r="G878" i="63"/>
  <c r="F874" i="63"/>
  <c r="G874" i="63"/>
  <c r="F870" i="63"/>
  <c r="G870" i="63"/>
  <c r="F862" i="63"/>
  <c r="G862" i="63"/>
  <c r="F858" i="63"/>
  <c r="G858" i="63"/>
  <c r="F854" i="63"/>
  <c r="G854" i="63"/>
  <c r="F846" i="63"/>
  <c r="G846" i="63"/>
  <c r="F842" i="63"/>
  <c r="G842" i="63"/>
  <c r="F838" i="63"/>
  <c r="G838" i="63"/>
  <c r="F830" i="63"/>
  <c r="G830" i="63"/>
  <c r="F826" i="63"/>
  <c r="G826" i="63"/>
  <c r="F822" i="63"/>
  <c r="G822" i="63"/>
  <c r="F814" i="63"/>
  <c r="G814" i="63"/>
  <c r="F810" i="63"/>
  <c r="G810" i="63"/>
  <c r="F806" i="63"/>
  <c r="G806" i="63"/>
  <c r="F798" i="63"/>
  <c r="G798" i="63"/>
  <c r="F794" i="63"/>
  <c r="G794" i="63"/>
  <c r="F790" i="63"/>
  <c r="G790" i="63"/>
  <c r="F782" i="63"/>
  <c r="G782" i="63"/>
  <c r="F778" i="63"/>
  <c r="G778" i="63"/>
  <c r="F774" i="63"/>
  <c r="G774" i="63"/>
  <c r="F766" i="63"/>
  <c r="G766" i="63"/>
  <c r="F762" i="63"/>
  <c r="G762" i="63"/>
  <c r="F758" i="63"/>
  <c r="G758" i="63"/>
  <c r="F750" i="63"/>
  <c r="G750" i="63"/>
  <c r="F746" i="63"/>
  <c r="G746" i="63"/>
  <c r="F738" i="63"/>
  <c r="G738" i="63"/>
  <c r="F730" i="63"/>
  <c r="G730" i="63"/>
  <c r="F726" i="63"/>
  <c r="G726" i="63"/>
  <c r="F722" i="63"/>
  <c r="G722" i="63"/>
  <c r="F714" i="63"/>
  <c r="G714" i="63"/>
  <c r="F710" i="63"/>
  <c r="G710" i="63"/>
  <c r="F706" i="63"/>
  <c r="G706" i="63"/>
  <c r="F698" i="63"/>
  <c r="G698" i="63"/>
  <c r="F694" i="63"/>
  <c r="G694" i="63"/>
  <c r="F690" i="63"/>
  <c r="G690" i="63"/>
  <c r="F682" i="63"/>
  <c r="G682" i="63"/>
  <c r="F678" i="63"/>
  <c r="G678" i="63"/>
  <c r="F674" i="63"/>
  <c r="G674" i="63"/>
  <c r="F666" i="63"/>
  <c r="G666" i="63"/>
  <c r="F662" i="63"/>
  <c r="G662" i="63"/>
  <c r="F658" i="63"/>
  <c r="G658" i="63"/>
  <c r="F650" i="63"/>
  <c r="G650" i="63"/>
  <c r="F646" i="63"/>
  <c r="G646" i="63"/>
  <c r="F642" i="63"/>
  <c r="G642" i="63"/>
  <c r="F634" i="63"/>
  <c r="G634" i="63"/>
  <c r="F630" i="63"/>
  <c r="G630" i="63"/>
  <c r="F626" i="63"/>
  <c r="G626" i="63"/>
  <c r="F618" i="63"/>
  <c r="G618" i="63"/>
  <c r="F614" i="63"/>
  <c r="G614" i="63"/>
  <c r="F610" i="63"/>
  <c r="G610" i="63"/>
  <c r="F602" i="63"/>
  <c r="G602" i="63"/>
  <c r="F598" i="63"/>
  <c r="G598" i="63"/>
  <c r="F594" i="63"/>
  <c r="G594" i="63"/>
  <c r="F586" i="63"/>
  <c r="G586" i="63"/>
  <c r="F582" i="63"/>
  <c r="G582" i="63"/>
  <c r="F578" i="63"/>
  <c r="G578" i="63"/>
  <c r="F570" i="63"/>
  <c r="G570" i="63"/>
  <c r="F566" i="63"/>
  <c r="G566" i="63"/>
  <c r="F562" i="63"/>
  <c r="G562" i="63"/>
  <c r="F554" i="63"/>
  <c r="G554" i="63"/>
  <c r="F550" i="63"/>
  <c r="G550" i="63"/>
  <c r="F546" i="63"/>
  <c r="G546" i="63"/>
  <c r="F538" i="63"/>
  <c r="G538" i="63"/>
  <c r="F534" i="63"/>
  <c r="G534" i="63"/>
  <c r="F530" i="63"/>
  <c r="G530" i="63"/>
  <c r="F522" i="63"/>
  <c r="G522" i="63"/>
  <c r="F518" i="63"/>
  <c r="G518" i="63"/>
  <c r="F506" i="63"/>
  <c r="G506" i="63"/>
  <c r="F502" i="63"/>
  <c r="G502" i="63"/>
  <c r="F498" i="63"/>
  <c r="G498" i="63"/>
  <c r="F490" i="63"/>
  <c r="G490" i="63"/>
  <c r="F486" i="63"/>
  <c r="G486" i="63"/>
  <c r="F482" i="63"/>
  <c r="G482" i="63"/>
  <c r="F474" i="63"/>
  <c r="G474" i="63"/>
  <c r="F470" i="63"/>
  <c r="G470" i="63"/>
  <c r="F466" i="63"/>
  <c r="G466" i="63"/>
  <c r="F458" i="63"/>
  <c r="G458" i="63"/>
  <c r="F454" i="63"/>
  <c r="G454" i="63"/>
  <c r="F450" i="63"/>
  <c r="G450" i="63"/>
  <c r="F442" i="63"/>
  <c r="G442" i="63"/>
  <c r="F438" i="63"/>
  <c r="G438" i="63"/>
  <c r="F434" i="63"/>
  <c r="G434" i="63"/>
  <c r="F426" i="63"/>
  <c r="G426" i="63"/>
  <c r="F422" i="63"/>
  <c r="G422" i="63"/>
  <c r="F418" i="63"/>
  <c r="G418" i="63"/>
  <c r="F410" i="63"/>
  <c r="G410" i="63"/>
  <c r="F406" i="63"/>
  <c r="G406" i="63"/>
  <c r="F402" i="63"/>
  <c r="G402" i="63"/>
  <c r="F394" i="63"/>
  <c r="G394" i="63"/>
  <c r="F390" i="63"/>
  <c r="G390" i="63"/>
  <c r="F386" i="63"/>
  <c r="G386" i="63"/>
  <c r="F378" i="63"/>
  <c r="G378" i="63"/>
  <c r="F374" i="63"/>
  <c r="G374" i="63"/>
  <c r="F370" i="63"/>
  <c r="G370" i="63"/>
  <c r="F362" i="63"/>
  <c r="G362" i="63"/>
  <c r="F358" i="63"/>
  <c r="G358" i="63"/>
  <c r="F354" i="63"/>
  <c r="G354" i="63"/>
  <c r="F346" i="63"/>
  <c r="G346" i="63"/>
  <c r="F342" i="63"/>
  <c r="G342" i="63"/>
  <c r="F338" i="63"/>
  <c r="G338" i="63"/>
  <c r="F330" i="63"/>
  <c r="G330" i="63"/>
  <c r="F326" i="63"/>
  <c r="G326" i="63"/>
  <c r="F322" i="63"/>
  <c r="G322" i="63"/>
  <c r="F314" i="63"/>
  <c r="G314" i="63"/>
  <c r="F310" i="63"/>
  <c r="G310" i="63"/>
  <c r="F306" i="63"/>
  <c r="G306" i="63"/>
  <c r="F298" i="63"/>
  <c r="G298" i="63"/>
  <c r="F294" i="63"/>
  <c r="G294" i="63"/>
  <c r="F290" i="63"/>
  <c r="G290" i="63"/>
  <c r="F282" i="63"/>
  <c r="G282" i="63"/>
  <c r="F278" i="63"/>
  <c r="G278" i="63"/>
  <c r="F274" i="63"/>
  <c r="G274" i="63"/>
  <c r="F266" i="63"/>
  <c r="G266" i="63"/>
  <c r="F262" i="63"/>
  <c r="G262" i="63"/>
  <c r="F258" i="63"/>
  <c r="G258" i="63"/>
  <c r="F250" i="63"/>
  <c r="G250" i="63"/>
  <c r="F246" i="63"/>
  <c r="G246" i="63"/>
  <c r="F242" i="63"/>
  <c r="G242" i="63"/>
  <c r="F234" i="63"/>
  <c r="G234" i="63"/>
  <c r="F230" i="63"/>
  <c r="G230" i="63"/>
  <c r="F226" i="63"/>
  <c r="G226" i="63"/>
  <c r="F218" i="63"/>
  <c r="G218" i="63"/>
  <c r="F214" i="63"/>
  <c r="G214" i="63"/>
  <c r="F210" i="63"/>
  <c r="G210" i="63"/>
  <c r="F202" i="63"/>
  <c r="G202" i="63"/>
  <c r="F198" i="63"/>
  <c r="G198" i="63"/>
  <c r="F194" i="63"/>
  <c r="G194" i="63"/>
  <c r="F186" i="63"/>
  <c r="G186" i="63"/>
  <c r="F182" i="63"/>
  <c r="G182" i="63"/>
  <c r="F178" i="63"/>
  <c r="G178" i="63"/>
  <c r="F170" i="63"/>
  <c r="G170" i="63"/>
  <c r="F166" i="63"/>
  <c r="G166" i="63"/>
  <c r="F162" i="63"/>
  <c r="G162" i="63"/>
  <c r="F154" i="63"/>
  <c r="G154" i="63"/>
  <c r="F150" i="63"/>
  <c r="G150" i="63"/>
  <c r="F146" i="63"/>
  <c r="G146" i="63"/>
  <c r="F138" i="63"/>
  <c r="G138" i="63"/>
  <c r="F134" i="63"/>
  <c r="G134" i="63"/>
  <c r="F130" i="63"/>
  <c r="G130" i="63"/>
  <c r="F122" i="63"/>
  <c r="G122" i="63"/>
  <c r="F118" i="63"/>
  <c r="G118" i="63"/>
  <c r="F114" i="63"/>
  <c r="G114" i="63"/>
  <c r="F106" i="63"/>
  <c r="G106" i="63"/>
  <c r="F102" i="63"/>
  <c r="G102" i="63"/>
  <c r="F98" i="63"/>
  <c r="G98" i="63"/>
  <c r="F90" i="63"/>
  <c r="G90" i="63"/>
  <c r="F86" i="63"/>
  <c r="G86" i="63"/>
  <c r="F82" i="63"/>
  <c r="G82" i="63"/>
  <c r="F74" i="63"/>
  <c r="G74" i="63"/>
  <c r="F70" i="63"/>
  <c r="G70" i="63"/>
  <c r="F66" i="63"/>
  <c r="G66" i="63"/>
  <c r="F58" i="63"/>
  <c r="G58" i="63"/>
  <c r="F54" i="63"/>
  <c r="G54" i="63"/>
  <c r="F50" i="63"/>
  <c r="G50" i="63"/>
  <c r="F42" i="63"/>
  <c r="G42" i="63"/>
  <c r="F38" i="63"/>
  <c r="G38" i="63"/>
  <c r="F34" i="63"/>
  <c r="G34" i="63"/>
  <c r="F26" i="63"/>
  <c r="G26" i="63"/>
  <c r="F22" i="63"/>
  <c r="G22" i="63"/>
  <c r="F18" i="63"/>
  <c r="G18" i="63"/>
  <c r="F744" i="63"/>
  <c r="G744" i="63"/>
  <c r="G2923" i="63"/>
  <c r="G2911" i="63"/>
  <c r="G2891" i="63"/>
  <c r="G2879" i="63"/>
  <c r="G2859" i="63"/>
  <c r="G2847" i="63"/>
  <c r="G2827" i="63"/>
  <c r="G2815" i="63"/>
  <c r="G2795" i="63"/>
  <c r="G2783" i="63"/>
  <c r="G2772" i="63"/>
  <c r="G2763" i="63"/>
  <c r="G2751" i="63"/>
  <c r="G2740" i="63"/>
  <c r="G2731" i="63"/>
  <c r="G2719" i="63"/>
  <c r="G2708" i="63"/>
  <c r="G2699" i="63"/>
  <c r="G2687" i="63"/>
  <c r="G2676" i="63"/>
  <c r="G2667" i="63"/>
  <c r="G2655" i="63"/>
  <c r="G2644" i="63"/>
  <c r="G2635" i="63"/>
  <c r="G2623" i="63"/>
  <c r="G2612" i="63"/>
  <c r="G2603" i="63"/>
  <c r="G2591" i="63"/>
  <c r="G2580" i="63"/>
  <c r="G2571" i="63"/>
  <c r="G2559" i="63"/>
  <c r="G2548" i="63"/>
  <c r="G2539" i="63"/>
  <c r="G2527" i="63"/>
  <c r="G2516" i="63"/>
  <c r="G2507" i="63"/>
  <c r="G2495" i="63"/>
  <c r="G2484" i="63"/>
  <c r="G2475" i="63"/>
  <c r="G2463" i="63"/>
  <c r="G2452" i="63"/>
  <c r="G2443" i="63"/>
  <c r="G2431" i="63"/>
  <c r="G2420" i="63"/>
  <c r="G2407" i="63"/>
  <c r="G2391" i="63"/>
  <c r="G2375" i="63"/>
  <c r="G2359" i="63"/>
  <c r="G2343" i="63"/>
  <c r="G2311" i="63"/>
  <c r="G2295" i="63"/>
  <c r="G2279" i="63"/>
  <c r="G2263" i="63"/>
  <c r="G2247" i="63"/>
  <c r="G2231" i="63"/>
  <c r="G2215" i="63"/>
  <c r="G2183" i="63"/>
  <c r="G2167" i="63"/>
  <c r="G2151" i="63"/>
  <c r="G2135" i="63"/>
  <c r="G2119" i="63"/>
  <c r="G2103" i="63"/>
  <c r="G2087" i="63"/>
  <c r="G2055" i="63"/>
  <c r="G2039" i="63"/>
  <c r="G2023" i="63"/>
  <c r="G2007" i="63"/>
  <c r="G1991" i="63"/>
  <c r="G1975" i="63"/>
  <c r="G1959" i="63"/>
  <c r="G1939" i="63"/>
  <c r="G1918" i="63"/>
  <c r="G1896" i="63"/>
  <c r="G1875" i="63"/>
  <c r="G1854" i="63"/>
  <c r="G1832" i="63"/>
  <c r="G1811" i="63"/>
  <c r="G1790" i="63"/>
  <c r="G1768" i="63"/>
  <c r="G1747" i="63"/>
  <c r="G1726" i="63"/>
  <c r="G1704" i="63"/>
  <c r="G1683" i="63"/>
  <c r="G1662" i="63"/>
  <c r="G1640" i="63"/>
  <c r="G1619" i="63"/>
  <c r="G1598" i="63"/>
  <c r="G1576" i="63"/>
  <c r="G1555" i="63"/>
  <c r="G1527" i="63"/>
  <c r="G1495" i="63"/>
  <c r="G1463" i="63"/>
  <c r="G1431" i="63"/>
  <c r="G1399" i="63"/>
  <c r="G1367" i="63"/>
  <c r="G1335" i="63"/>
  <c r="G1303" i="63"/>
  <c r="G1271" i="63"/>
  <c r="G1239" i="63"/>
  <c r="G1207" i="63"/>
  <c r="G1175" i="63"/>
  <c r="G1143" i="63"/>
  <c r="G1111" i="63"/>
  <c r="G1079" i="63"/>
  <c r="G1047" i="63"/>
  <c r="G1015" i="63"/>
  <c r="G983" i="63"/>
  <c r="G951" i="63"/>
  <c r="G919" i="63"/>
  <c r="G887" i="63"/>
  <c r="G855" i="63"/>
  <c r="G823" i="63"/>
  <c r="G791" i="63"/>
  <c r="G759" i="63"/>
  <c r="G723" i="63"/>
  <c r="G691" i="63"/>
  <c r="G659" i="63"/>
  <c r="G627" i="63"/>
  <c r="G595" i="63"/>
  <c r="G563" i="63"/>
  <c r="G531" i="63"/>
  <c r="G499" i="63"/>
  <c r="G467" i="63"/>
  <c r="G435" i="63"/>
  <c r="G403" i="63"/>
  <c r="G371" i="63"/>
  <c r="G339" i="63"/>
  <c r="G307" i="63"/>
  <c r="G275" i="63"/>
  <c r="G243" i="63"/>
  <c r="G211" i="63"/>
  <c r="G179" i="63"/>
  <c r="G147" i="63"/>
  <c r="G115" i="63"/>
  <c r="G83" i="63"/>
  <c r="G51" i="63"/>
  <c r="G19" i="63"/>
  <c r="F2903" i="63"/>
  <c r="F2775" i="63"/>
  <c r="F2647" i="63"/>
  <c r="F2519" i="63"/>
  <c r="F1860" i="63"/>
  <c r="F1600" i="63"/>
  <c r="F2768" i="63"/>
  <c r="G2768" i="63"/>
  <c r="F2760" i="63"/>
  <c r="G2760" i="63"/>
  <c r="F2744" i="63"/>
  <c r="G2744" i="63"/>
  <c r="F2720" i="63"/>
  <c r="G2720" i="63"/>
  <c r="F2704" i="63"/>
  <c r="G2704" i="63"/>
  <c r="F2696" i="63"/>
  <c r="G2696" i="63"/>
  <c r="F2672" i="63"/>
  <c r="G2672" i="63"/>
  <c r="F2664" i="63"/>
  <c r="G2664" i="63"/>
  <c r="F2640" i="63"/>
  <c r="G2640" i="63"/>
  <c r="F2632" i="63"/>
  <c r="G2632" i="63"/>
  <c r="F2608" i="63"/>
  <c r="G2608" i="63"/>
  <c r="F2592" i="63"/>
  <c r="G2592" i="63"/>
  <c r="F2576" i="63"/>
  <c r="G2576" i="63"/>
  <c r="F2560" i="63"/>
  <c r="G2560" i="63"/>
  <c r="F2544" i="63"/>
  <c r="G2544" i="63"/>
  <c r="F2528" i="63"/>
  <c r="G2528" i="63"/>
  <c r="F2512" i="63"/>
  <c r="G2512" i="63"/>
  <c r="F2496" i="63"/>
  <c r="G2496" i="63"/>
  <c r="F2480" i="63"/>
  <c r="G2480" i="63"/>
  <c r="F2464" i="63"/>
  <c r="G2464" i="63"/>
  <c r="F2448" i="63"/>
  <c r="G2448" i="63"/>
  <c r="F2432" i="63"/>
  <c r="G2432" i="63"/>
  <c r="F2424" i="63"/>
  <c r="G2424" i="63"/>
  <c r="F2400" i="63"/>
  <c r="G2400" i="63"/>
  <c r="F2392" i="63"/>
  <c r="G2392" i="63"/>
  <c r="F2368" i="63"/>
  <c r="G2368" i="63"/>
  <c r="F2360" i="63"/>
  <c r="G2360" i="63"/>
  <c r="F2336" i="63"/>
  <c r="G2336" i="63"/>
  <c r="F2328" i="63"/>
  <c r="G2328" i="63"/>
  <c r="F2304" i="63"/>
  <c r="G2304" i="63"/>
  <c r="F2296" i="63"/>
  <c r="G2296" i="63"/>
  <c r="F2272" i="63"/>
  <c r="G2272" i="63"/>
  <c r="F2264" i="63"/>
  <c r="G2264" i="63"/>
  <c r="F2248" i="63"/>
  <c r="G2248" i="63"/>
  <c r="F2232" i="63"/>
  <c r="G2232" i="63"/>
  <c r="F2216" i="63"/>
  <c r="G2216" i="63"/>
  <c r="F2200" i="63"/>
  <c r="G2200" i="63"/>
  <c r="F2192" i="63"/>
  <c r="G2192" i="63"/>
  <c r="F2168" i="63"/>
  <c r="G2168" i="63"/>
  <c r="F2160" i="63"/>
  <c r="G2160" i="63"/>
  <c r="F2136" i="63"/>
  <c r="G2136" i="63"/>
  <c r="F2120" i="63"/>
  <c r="G2120" i="63"/>
  <c r="F2104" i="63"/>
  <c r="G2104" i="63"/>
  <c r="F2096" i="63"/>
  <c r="G2096" i="63"/>
  <c r="F2072" i="63"/>
  <c r="G2072" i="63"/>
  <c r="F2064" i="63"/>
  <c r="G2064" i="63"/>
  <c r="F2040" i="63"/>
  <c r="G2040" i="63"/>
  <c r="F2032" i="63"/>
  <c r="G2032" i="63"/>
  <c r="F2008" i="63"/>
  <c r="G2008" i="63"/>
  <c r="F2000" i="63"/>
  <c r="G2000" i="63"/>
  <c r="F1976" i="63"/>
  <c r="G1976" i="63"/>
  <c r="F1968" i="63"/>
  <c r="G1968" i="63"/>
  <c r="F1952" i="63"/>
  <c r="G1952" i="63"/>
  <c r="F1944" i="63"/>
  <c r="G1944" i="63"/>
  <c r="F1936" i="63"/>
  <c r="G1936" i="63"/>
  <c r="F1920" i="63"/>
  <c r="G1920" i="63"/>
  <c r="F1912" i="63"/>
  <c r="G1912" i="63"/>
  <c r="F1904" i="63"/>
  <c r="G1904" i="63"/>
  <c r="F1888" i="63"/>
  <c r="G1888" i="63"/>
  <c r="F1880" i="63"/>
  <c r="G1880" i="63"/>
  <c r="F1872" i="63"/>
  <c r="G1872" i="63"/>
  <c r="F1868" i="63"/>
  <c r="G1868" i="63"/>
  <c r="F1852" i="63"/>
  <c r="G1852" i="63"/>
  <c r="F1844" i="63"/>
  <c r="G1844" i="63"/>
  <c r="F1836" i="63"/>
  <c r="G1836" i="63"/>
  <c r="F1820" i="63"/>
  <c r="G1820" i="63"/>
  <c r="F1812" i="63"/>
  <c r="G1812" i="63"/>
  <c r="F1804" i="63"/>
  <c r="G1804" i="63"/>
  <c r="F1788" i="63"/>
  <c r="G1788" i="63"/>
  <c r="F1780" i="63"/>
  <c r="G1780" i="63"/>
  <c r="F1772" i="63"/>
  <c r="G1772" i="63"/>
  <c r="F1756" i="63"/>
  <c r="G1756" i="63"/>
  <c r="F1748" i="63"/>
  <c r="G1748" i="63"/>
  <c r="F1744" i="63"/>
  <c r="G1744" i="63"/>
  <c r="F1740" i="63"/>
  <c r="G1740" i="63"/>
  <c r="F1724" i="63"/>
  <c r="G1724" i="63"/>
  <c r="F1716" i="63"/>
  <c r="G1716" i="63"/>
  <c r="F1708" i="63"/>
  <c r="G1708" i="63"/>
  <c r="F1692" i="63"/>
  <c r="G1692" i="63"/>
  <c r="F1684" i="63"/>
  <c r="G1684" i="63"/>
  <c r="F1676" i="63"/>
  <c r="G1676" i="63"/>
  <c r="F1660" i="63"/>
  <c r="G1660" i="63"/>
  <c r="F1652" i="63"/>
  <c r="G1652" i="63"/>
  <c r="F1644" i="63"/>
  <c r="G1644" i="63"/>
  <c r="F1624" i="63"/>
  <c r="G1624" i="63"/>
  <c r="F1592" i="63"/>
  <c r="G1592" i="63"/>
  <c r="F1584" i="63"/>
  <c r="G1584" i="63"/>
  <c r="F1568" i="63"/>
  <c r="G1568" i="63"/>
  <c r="F1560" i="63"/>
  <c r="G1560" i="63"/>
  <c r="F1552" i="63"/>
  <c r="G1552" i="63"/>
  <c r="F1544" i="63"/>
  <c r="G1544" i="63"/>
  <c r="G1536" i="63"/>
  <c r="F1536" i="63"/>
  <c r="F1528" i="63"/>
  <c r="G1528" i="63"/>
  <c r="F1520" i="63"/>
  <c r="G1520" i="63"/>
  <c r="F1512" i="63"/>
  <c r="G1512" i="63"/>
  <c r="F1504" i="63"/>
  <c r="G1504" i="63"/>
  <c r="F1496" i="63"/>
  <c r="G1496" i="63"/>
  <c r="F1492" i="63"/>
  <c r="G1492" i="63"/>
  <c r="F1484" i="63"/>
  <c r="G1484" i="63"/>
  <c r="F1480" i="63"/>
  <c r="G1480" i="63"/>
  <c r="F1472" i="63"/>
  <c r="G1472" i="63"/>
  <c r="F1468" i="63"/>
  <c r="G1468" i="63"/>
  <c r="F1464" i="63"/>
  <c r="G1464" i="63"/>
  <c r="F1460" i="63"/>
  <c r="G1460" i="63"/>
  <c r="F1456" i="63"/>
  <c r="G1456" i="63"/>
  <c r="F1448" i="63"/>
  <c r="G1448" i="63"/>
  <c r="F1440" i="63"/>
  <c r="G1440" i="63"/>
  <c r="F1432" i="63"/>
  <c r="G1432" i="63"/>
  <c r="F1424" i="63"/>
  <c r="G1424" i="63"/>
  <c r="F1416" i="63"/>
  <c r="G1416" i="63"/>
  <c r="F1404" i="63"/>
  <c r="G1404" i="63"/>
  <c r="F1396" i="63"/>
  <c r="G1396" i="63"/>
  <c r="G1388" i="63"/>
  <c r="F1388" i="63"/>
  <c r="F1380" i="63"/>
  <c r="G1380" i="63"/>
  <c r="F1372" i="63"/>
  <c r="G1372" i="63"/>
  <c r="F1364" i="63"/>
  <c r="G1364" i="63"/>
  <c r="F1356" i="63"/>
  <c r="G1356" i="63"/>
  <c r="F1348" i="63"/>
  <c r="G1348" i="63"/>
  <c r="F1340" i="63"/>
  <c r="G1340" i="63"/>
  <c r="F1332" i="63"/>
  <c r="G1332" i="63"/>
  <c r="G1324" i="63"/>
  <c r="F1324" i="63"/>
  <c r="F1316" i="63"/>
  <c r="G1316" i="63"/>
  <c r="F1308" i="63"/>
  <c r="G1308" i="63"/>
  <c r="F1300" i="63"/>
  <c r="G1300" i="63"/>
  <c r="F1292" i="63"/>
  <c r="G1292" i="63"/>
  <c r="F1284" i="63"/>
  <c r="G1284" i="63"/>
  <c r="F1276" i="63"/>
  <c r="G1276" i="63"/>
  <c r="F1268" i="63"/>
  <c r="G1268" i="63"/>
  <c r="G1260" i="63"/>
  <c r="F1260" i="63"/>
  <c r="F1252" i="63"/>
  <c r="G1252" i="63"/>
  <c r="F1244" i="63"/>
  <c r="G1244" i="63"/>
  <c r="F1236" i="63"/>
  <c r="G1236" i="63"/>
  <c r="F1220" i="63"/>
  <c r="G1220" i="63"/>
  <c r="F1188" i="63"/>
  <c r="G1188" i="63"/>
  <c r="F1180" i="63"/>
  <c r="G1180" i="63"/>
  <c r="F1172" i="63"/>
  <c r="G1172" i="63"/>
  <c r="F1164" i="63"/>
  <c r="G1164" i="63"/>
  <c r="F1156" i="63"/>
  <c r="G1156" i="63"/>
  <c r="F1148" i="63"/>
  <c r="G1148" i="63"/>
  <c r="F1140" i="63"/>
  <c r="G1140" i="63"/>
  <c r="F1132" i="63"/>
  <c r="G1132" i="63"/>
  <c r="F1124" i="63"/>
  <c r="G1124" i="63"/>
  <c r="F1116" i="63"/>
  <c r="G1116" i="63"/>
  <c r="F1108" i="63"/>
  <c r="G1108" i="63"/>
  <c r="F1100" i="63"/>
  <c r="G1100" i="63"/>
  <c r="F1092" i="63"/>
  <c r="G1092" i="63"/>
  <c r="F1084" i="63"/>
  <c r="G1084" i="63"/>
  <c r="F1076" i="63"/>
  <c r="G1076" i="63"/>
  <c r="G1068" i="63"/>
  <c r="F1068" i="63"/>
  <c r="F1060" i="63"/>
  <c r="G1060" i="63"/>
  <c r="F1052" i="63"/>
  <c r="G1052" i="63"/>
  <c r="F1044" i="63"/>
  <c r="G1044" i="63"/>
  <c r="F1036" i="63"/>
  <c r="G1036" i="63"/>
  <c r="F1028" i="63"/>
  <c r="G1028" i="63"/>
  <c r="F1020" i="63"/>
  <c r="G1020" i="63"/>
  <c r="F1012" i="63"/>
  <c r="G1012" i="63"/>
  <c r="F1004" i="63"/>
  <c r="G1004" i="63"/>
  <c r="F996" i="63"/>
  <c r="G996" i="63"/>
  <c r="F988" i="63"/>
  <c r="G988" i="63"/>
  <c r="F980" i="63"/>
  <c r="G980" i="63"/>
  <c r="F972" i="63"/>
  <c r="G972" i="63"/>
  <c r="F964" i="63"/>
  <c r="G964" i="63"/>
  <c r="F956" i="63"/>
  <c r="G956" i="63"/>
  <c r="F948" i="63"/>
  <c r="G948" i="63"/>
  <c r="G940" i="63"/>
  <c r="F940" i="63"/>
  <c r="F932" i="63"/>
  <c r="G932" i="63"/>
  <c r="F924" i="63"/>
  <c r="G924" i="63"/>
  <c r="F916" i="63"/>
  <c r="G916" i="63"/>
  <c r="F908" i="63"/>
  <c r="G908" i="63"/>
  <c r="F900" i="63"/>
  <c r="G900" i="63"/>
  <c r="F892" i="63"/>
  <c r="G892" i="63"/>
  <c r="F884" i="63"/>
  <c r="G884" i="63"/>
  <c r="F876" i="63"/>
  <c r="G876" i="63"/>
  <c r="F868" i="63"/>
  <c r="G868" i="63"/>
  <c r="F860" i="63"/>
  <c r="G860" i="63"/>
  <c r="F852" i="63"/>
  <c r="G852" i="63"/>
  <c r="F844" i="63"/>
  <c r="G844" i="63"/>
  <c r="F836" i="63"/>
  <c r="G836" i="63"/>
  <c r="F828" i="63"/>
  <c r="G828" i="63"/>
  <c r="F820" i="63"/>
  <c r="G820" i="63"/>
  <c r="G812" i="63"/>
  <c r="F812" i="63"/>
  <c r="F804" i="63"/>
  <c r="G804" i="63"/>
  <c r="F796" i="63"/>
  <c r="G796" i="63"/>
  <c r="F788" i="63"/>
  <c r="G788" i="63"/>
  <c r="F780" i="63"/>
  <c r="G780" i="63"/>
  <c r="F772" i="63"/>
  <c r="G772" i="63"/>
  <c r="F764" i="63"/>
  <c r="G764" i="63"/>
  <c r="F756" i="63"/>
  <c r="G756" i="63"/>
  <c r="F748" i="63"/>
  <c r="G748" i="63"/>
  <c r="F736" i="63"/>
  <c r="G736" i="63"/>
  <c r="F728" i="63"/>
  <c r="G728" i="63"/>
  <c r="F720" i="63"/>
  <c r="G720" i="63"/>
  <c r="F712" i="63"/>
  <c r="G712" i="63"/>
  <c r="F704" i="63"/>
  <c r="G704" i="63"/>
  <c r="F696" i="63"/>
  <c r="G696" i="63"/>
  <c r="F688" i="63"/>
  <c r="G688" i="63"/>
  <c r="F680" i="63"/>
  <c r="G680" i="63"/>
  <c r="F672" i="63"/>
  <c r="G672" i="63"/>
  <c r="F664" i="63"/>
  <c r="G664" i="63"/>
  <c r="F656" i="63"/>
  <c r="G656" i="63"/>
  <c r="F648" i="63"/>
  <c r="G648" i="63"/>
  <c r="F640" i="63"/>
  <c r="G640" i="63"/>
  <c r="F632" i="63"/>
  <c r="G632" i="63"/>
  <c r="F624" i="63"/>
  <c r="G624" i="63"/>
  <c r="F616" i="63"/>
  <c r="G616" i="63"/>
  <c r="F608" i="63"/>
  <c r="G608" i="63"/>
  <c r="F600" i="63"/>
  <c r="G600" i="63"/>
  <c r="F592" i="63"/>
  <c r="G592" i="63"/>
  <c r="F584" i="63"/>
  <c r="G584" i="63"/>
  <c r="F576" i="63"/>
  <c r="G576" i="63"/>
  <c r="F568" i="63"/>
  <c r="G568" i="63"/>
  <c r="F560" i="63"/>
  <c r="G560" i="63"/>
  <c r="F552" i="63"/>
  <c r="G552" i="63"/>
  <c r="F544" i="63"/>
  <c r="G544" i="63"/>
  <c r="F536" i="63"/>
  <c r="G536" i="63"/>
  <c r="F524" i="63"/>
  <c r="G524" i="63"/>
  <c r="F516" i="63"/>
  <c r="G516" i="63"/>
  <c r="F508" i="63"/>
  <c r="G508" i="63"/>
  <c r="F500" i="63"/>
  <c r="G500" i="63"/>
  <c r="F492" i="63"/>
  <c r="G492" i="63"/>
  <c r="F484" i="63"/>
  <c r="G484" i="63"/>
  <c r="F476" i="63"/>
  <c r="G476" i="63"/>
  <c r="F468" i="63"/>
  <c r="G468" i="63"/>
  <c r="F460" i="63"/>
  <c r="G460" i="63"/>
  <c r="F452" i="63"/>
  <c r="G452" i="63"/>
  <c r="F444" i="63"/>
  <c r="G444" i="63"/>
  <c r="F436" i="63"/>
  <c r="G436" i="63"/>
  <c r="F428" i="63"/>
  <c r="G428" i="63"/>
  <c r="F420" i="63"/>
  <c r="G420" i="63"/>
  <c r="F412" i="63"/>
  <c r="G412" i="63"/>
  <c r="F404" i="63"/>
  <c r="G404" i="63"/>
  <c r="F396" i="63"/>
  <c r="G396" i="63"/>
  <c r="F388" i="63"/>
  <c r="G388" i="63"/>
  <c r="F380" i="63"/>
  <c r="G380" i="63"/>
  <c r="F372" i="63"/>
  <c r="G372" i="63"/>
  <c r="F364" i="63"/>
  <c r="G364" i="63"/>
  <c r="F356" i="63"/>
  <c r="G356" i="63"/>
  <c r="F348" i="63"/>
  <c r="G348" i="63"/>
  <c r="F340" i="63"/>
  <c r="G340" i="63"/>
  <c r="G332" i="63"/>
  <c r="F332" i="63"/>
  <c r="F324" i="63"/>
  <c r="G324" i="63"/>
  <c r="F316" i="63"/>
  <c r="G316" i="63"/>
  <c r="F308" i="63"/>
  <c r="G308" i="63"/>
  <c r="F300" i="63"/>
  <c r="G300" i="63"/>
  <c r="F292" i="63"/>
  <c r="G292" i="63"/>
  <c r="F284" i="63"/>
  <c r="G284" i="63"/>
  <c r="F276" i="63"/>
  <c r="G276" i="63"/>
  <c r="F268" i="63"/>
  <c r="G268" i="63"/>
  <c r="F260" i="63"/>
  <c r="G260" i="63"/>
  <c r="F252" i="63"/>
  <c r="G252" i="63"/>
  <c r="F244" i="63"/>
  <c r="G244" i="63"/>
  <c r="F236" i="63"/>
  <c r="G236" i="63"/>
  <c r="F228" i="63"/>
  <c r="G228" i="63"/>
  <c r="F220" i="63"/>
  <c r="G220" i="63"/>
  <c r="F212" i="63"/>
  <c r="G212" i="63"/>
  <c r="F204" i="63"/>
  <c r="G204" i="63"/>
  <c r="F196" i="63"/>
  <c r="G196" i="63"/>
  <c r="F188" i="63"/>
  <c r="G188" i="63"/>
  <c r="F180" i="63"/>
  <c r="G180" i="63"/>
  <c r="F172" i="63"/>
  <c r="G172" i="63"/>
  <c r="F164" i="63"/>
  <c r="G164" i="63"/>
  <c r="F156" i="63"/>
  <c r="G156" i="63"/>
  <c r="F148" i="63"/>
  <c r="G148" i="63"/>
  <c r="F140" i="63"/>
  <c r="G140" i="63"/>
  <c r="F132" i="63"/>
  <c r="G132" i="63"/>
  <c r="F124" i="63"/>
  <c r="G124" i="63"/>
  <c r="F116" i="63"/>
  <c r="G116" i="63"/>
  <c r="F108" i="63"/>
  <c r="G108" i="63"/>
  <c r="F100" i="63"/>
  <c r="G100" i="63"/>
  <c r="F92" i="63"/>
  <c r="G92" i="63"/>
  <c r="F84" i="63"/>
  <c r="G84" i="63"/>
  <c r="F76" i="63"/>
  <c r="G76" i="63"/>
  <c r="F68" i="63"/>
  <c r="G68" i="63"/>
  <c r="F60" i="63"/>
  <c r="G60" i="63"/>
  <c r="F52" i="63"/>
  <c r="G52" i="63"/>
  <c r="F48" i="63"/>
  <c r="G48" i="63"/>
  <c r="F40" i="63"/>
  <c r="G40" i="63"/>
  <c r="F32" i="63"/>
  <c r="G32" i="63"/>
  <c r="F24" i="63"/>
  <c r="G24" i="63"/>
  <c r="F16" i="63"/>
  <c r="G16" i="63"/>
  <c r="F742" i="63"/>
  <c r="G742" i="63"/>
  <c r="G2756" i="63"/>
  <c r="G2692" i="63"/>
  <c r="G2596" i="63"/>
  <c r="G2500" i="63"/>
  <c r="G1928" i="63"/>
  <c r="G1800" i="63"/>
  <c r="G1672" i="63"/>
  <c r="F1728" i="63"/>
  <c r="F2411" i="63"/>
  <c r="G2411" i="63"/>
  <c r="F2403" i="63"/>
  <c r="G2403" i="63"/>
  <c r="F2395" i="63"/>
  <c r="G2395" i="63"/>
  <c r="F2387" i="63"/>
  <c r="G2387" i="63"/>
  <c r="F2379" i="63"/>
  <c r="G2379" i="63"/>
  <c r="F2371" i="63"/>
  <c r="G2371" i="63"/>
  <c r="F2363" i="63"/>
  <c r="G2363" i="63"/>
  <c r="F2355" i="63"/>
  <c r="G2355" i="63"/>
  <c r="F2347" i="63"/>
  <c r="G2347" i="63"/>
  <c r="F2339" i="63"/>
  <c r="G2339" i="63"/>
  <c r="F2331" i="63"/>
  <c r="G2331" i="63"/>
  <c r="F2323" i="63"/>
  <c r="G2323" i="63"/>
  <c r="F2315" i="63"/>
  <c r="G2315" i="63"/>
  <c r="F2307" i="63"/>
  <c r="G2307" i="63"/>
  <c r="F2299" i="63"/>
  <c r="G2299" i="63"/>
  <c r="F2291" i="63"/>
  <c r="G2291" i="63"/>
  <c r="F2283" i="63"/>
  <c r="G2283" i="63"/>
  <c r="F2275" i="63"/>
  <c r="G2275" i="63"/>
  <c r="F2267" i="63"/>
  <c r="G2267" i="63"/>
  <c r="F2259" i="63"/>
  <c r="G2259" i="63"/>
  <c r="F2251" i="63"/>
  <c r="G2251" i="63"/>
  <c r="F2243" i="63"/>
  <c r="G2243" i="63"/>
  <c r="F2235" i="63"/>
  <c r="G2235" i="63"/>
  <c r="F2227" i="63"/>
  <c r="G2227" i="63"/>
  <c r="F2219" i="63"/>
  <c r="G2219" i="63"/>
  <c r="F2211" i="63"/>
  <c r="G2211" i="63"/>
  <c r="F2203" i="63"/>
  <c r="G2203" i="63"/>
  <c r="F2195" i="63"/>
  <c r="G2195" i="63"/>
  <c r="F2187" i="63"/>
  <c r="G2187" i="63"/>
  <c r="F2179" i="63"/>
  <c r="G2179" i="63"/>
  <c r="F2171" i="63"/>
  <c r="G2171" i="63"/>
  <c r="F2163" i="63"/>
  <c r="G2163" i="63"/>
  <c r="F2155" i="63"/>
  <c r="G2155" i="63"/>
  <c r="F2147" i="63"/>
  <c r="G2147" i="63"/>
  <c r="F2139" i="63"/>
  <c r="G2139" i="63"/>
  <c r="F2131" i="63"/>
  <c r="G2131" i="63"/>
  <c r="F2123" i="63"/>
  <c r="G2123" i="63"/>
  <c r="F2115" i="63"/>
  <c r="G2115" i="63"/>
  <c r="F2107" i="63"/>
  <c r="G2107" i="63"/>
  <c r="F2099" i="63"/>
  <c r="G2099" i="63"/>
  <c r="F2091" i="63"/>
  <c r="G2091" i="63"/>
  <c r="F2083" i="63"/>
  <c r="G2083" i="63"/>
  <c r="F2075" i="63"/>
  <c r="G2075" i="63"/>
  <c r="F2067" i="63"/>
  <c r="G2067" i="63"/>
  <c r="F2059" i="63"/>
  <c r="G2059" i="63"/>
  <c r="F2051" i="63"/>
  <c r="G2051" i="63"/>
  <c r="F2043" i="63"/>
  <c r="G2043" i="63"/>
  <c r="F2035" i="63"/>
  <c r="G2035" i="63"/>
  <c r="F2027" i="63"/>
  <c r="G2027" i="63"/>
  <c r="F2019" i="63"/>
  <c r="G2019" i="63"/>
  <c r="F2011" i="63"/>
  <c r="G2011" i="63"/>
  <c r="F2003" i="63"/>
  <c r="G2003" i="63"/>
  <c r="F1995" i="63"/>
  <c r="G1995" i="63"/>
  <c r="F1987" i="63"/>
  <c r="G1987" i="63"/>
  <c r="F1979" i="63"/>
  <c r="G1979" i="63"/>
  <c r="F1971" i="63"/>
  <c r="G1971" i="63"/>
  <c r="F1963" i="63"/>
  <c r="G1963" i="63"/>
  <c r="F1955" i="63"/>
  <c r="G1955" i="63"/>
  <c r="F1951" i="63"/>
  <c r="G1951" i="63"/>
  <c r="F1947" i="63"/>
  <c r="G1947" i="63"/>
  <c r="F1931" i="63"/>
  <c r="G1931" i="63"/>
  <c r="F1927" i="63"/>
  <c r="G1927" i="63"/>
  <c r="F1923" i="63"/>
  <c r="G1923" i="63"/>
  <c r="F1919" i="63"/>
  <c r="G1919" i="63"/>
  <c r="F1915" i="63"/>
  <c r="G1915" i="63"/>
  <c r="F1911" i="63"/>
  <c r="G1911" i="63"/>
  <c r="F1899" i="63"/>
  <c r="G1899" i="63"/>
  <c r="F1895" i="63"/>
  <c r="G1895" i="63"/>
  <c r="F1891" i="63"/>
  <c r="G1891" i="63"/>
  <c r="F1887" i="63"/>
  <c r="G1887" i="63"/>
  <c r="F1883" i="63"/>
  <c r="G1883" i="63"/>
  <c r="F1879" i="63"/>
  <c r="G1879" i="63"/>
  <c r="F1867" i="63"/>
  <c r="G1867" i="63"/>
  <c r="F1863" i="63"/>
  <c r="G1863" i="63"/>
  <c r="F1859" i="63"/>
  <c r="G1859" i="63"/>
  <c r="F1855" i="63"/>
  <c r="G1855" i="63"/>
  <c r="F1851" i="63"/>
  <c r="G1851" i="63"/>
  <c r="F1847" i="63"/>
  <c r="G1847" i="63"/>
  <c r="F1835" i="63"/>
  <c r="G1835" i="63"/>
  <c r="F1831" i="63"/>
  <c r="G1831" i="63"/>
  <c r="F1827" i="63"/>
  <c r="G1827" i="63"/>
  <c r="F1823" i="63"/>
  <c r="G1823" i="63"/>
  <c r="F1819" i="63"/>
  <c r="G1819" i="63"/>
  <c r="F1815" i="63"/>
  <c r="G1815" i="63"/>
  <c r="F1803" i="63"/>
  <c r="G1803" i="63"/>
  <c r="F1799" i="63"/>
  <c r="G1799" i="63"/>
  <c r="F1795" i="63"/>
  <c r="G1795" i="63"/>
  <c r="F1791" i="63"/>
  <c r="G1791" i="63"/>
  <c r="F1787" i="63"/>
  <c r="G1787" i="63"/>
  <c r="F1783" i="63"/>
  <c r="G1783" i="63"/>
  <c r="F1771" i="63"/>
  <c r="G1771" i="63"/>
  <c r="F1767" i="63"/>
  <c r="G1767" i="63"/>
  <c r="F1763" i="63"/>
  <c r="G1763" i="63"/>
  <c r="F1759" i="63"/>
  <c r="G1759" i="63"/>
  <c r="F1755" i="63"/>
  <c r="G1755" i="63"/>
  <c r="F1751" i="63"/>
  <c r="G1751" i="63"/>
  <c r="F1739" i="63"/>
  <c r="G1739" i="63"/>
  <c r="F1735" i="63"/>
  <c r="G1735" i="63"/>
  <c r="F1731" i="63"/>
  <c r="G1731" i="63"/>
  <c r="F1727" i="63"/>
  <c r="G1727" i="63"/>
  <c r="F1723" i="63"/>
  <c r="G1723" i="63"/>
  <c r="F1719" i="63"/>
  <c r="G1719" i="63"/>
  <c r="F1707" i="63"/>
  <c r="G1707" i="63"/>
  <c r="F1703" i="63"/>
  <c r="G1703" i="63"/>
  <c r="F1699" i="63"/>
  <c r="G1699" i="63"/>
  <c r="F1695" i="63"/>
  <c r="G1695" i="63"/>
  <c r="F1691" i="63"/>
  <c r="G1691" i="63"/>
  <c r="F1687" i="63"/>
  <c r="G1687" i="63"/>
  <c r="F1675" i="63"/>
  <c r="G1675" i="63"/>
  <c r="F1671" i="63"/>
  <c r="G1671" i="63"/>
  <c r="F1667" i="63"/>
  <c r="G1667" i="63"/>
  <c r="F1663" i="63"/>
  <c r="G1663" i="63"/>
  <c r="F1659" i="63"/>
  <c r="G1659" i="63"/>
  <c r="F1655" i="63"/>
  <c r="G1655" i="63"/>
  <c r="F1643" i="63"/>
  <c r="G1643" i="63"/>
  <c r="F1639" i="63"/>
  <c r="G1639" i="63"/>
  <c r="F1635" i="63"/>
  <c r="G1635" i="63"/>
  <c r="F1631" i="63"/>
  <c r="G1631" i="63"/>
  <c r="F1627" i="63"/>
  <c r="G1627" i="63"/>
  <c r="F1623" i="63"/>
  <c r="G1623" i="63"/>
  <c r="F1611" i="63"/>
  <c r="G1611" i="63"/>
  <c r="F1607" i="63"/>
  <c r="G1607" i="63"/>
  <c r="F1603" i="63"/>
  <c r="G1603" i="63"/>
  <c r="F1599" i="63"/>
  <c r="G1599" i="63"/>
  <c r="F1595" i="63"/>
  <c r="G1595" i="63"/>
  <c r="F1591" i="63"/>
  <c r="G1591" i="63"/>
  <c r="F1579" i="63"/>
  <c r="G1579" i="63"/>
  <c r="F1575" i="63"/>
  <c r="G1575" i="63"/>
  <c r="F1571" i="63"/>
  <c r="G1571" i="63"/>
  <c r="F1567" i="63"/>
  <c r="G1567" i="63"/>
  <c r="F1563" i="63"/>
  <c r="G1563" i="63"/>
  <c r="F1559" i="63"/>
  <c r="G1559" i="63"/>
  <c r="F1547" i="63"/>
  <c r="G1547" i="63"/>
  <c r="F1539" i="63"/>
  <c r="G1539" i="63"/>
  <c r="F1535" i="63"/>
  <c r="G1535" i="63"/>
  <c r="F1531" i="63"/>
  <c r="G1531" i="63"/>
  <c r="F1523" i="63"/>
  <c r="G1523" i="63"/>
  <c r="F1519" i="63"/>
  <c r="G1519" i="63"/>
  <c r="F1515" i="63"/>
  <c r="G1515" i="63"/>
  <c r="F1507" i="63"/>
  <c r="G1507" i="63"/>
  <c r="F1503" i="63"/>
  <c r="G1503" i="63"/>
  <c r="F1499" i="63"/>
  <c r="G1499" i="63"/>
  <c r="F1491" i="63"/>
  <c r="G1491" i="63"/>
  <c r="F1487" i="63"/>
  <c r="G1487" i="63"/>
  <c r="F1483" i="63"/>
  <c r="G1483" i="63"/>
  <c r="F1475" i="63"/>
  <c r="G1475" i="63"/>
  <c r="F1471" i="63"/>
  <c r="G1471" i="63"/>
  <c r="F1467" i="63"/>
  <c r="G1467" i="63"/>
  <c r="F1459" i="63"/>
  <c r="G1459" i="63"/>
  <c r="F1455" i="63"/>
  <c r="G1455" i="63"/>
  <c r="F1451" i="63"/>
  <c r="G1451" i="63"/>
  <c r="F1443" i="63"/>
  <c r="G1443" i="63"/>
  <c r="F1439" i="63"/>
  <c r="G1439" i="63"/>
  <c r="F1435" i="63"/>
  <c r="G1435" i="63"/>
  <c r="F1427" i="63"/>
  <c r="G1427" i="63"/>
  <c r="F1423" i="63"/>
  <c r="G1423" i="63"/>
  <c r="F1419" i="63"/>
  <c r="G1419" i="63"/>
  <c r="F1411" i="63"/>
  <c r="G1411" i="63"/>
  <c r="F1407" i="63"/>
  <c r="G1407" i="63"/>
  <c r="F1403" i="63"/>
  <c r="G1403" i="63"/>
  <c r="F1395" i="63"/>
  <c r="G1395" i="63"/>
  <c r="F1391" i="63"/>
  <c r="G1391" i="63"/>
  <c r="F1387" i="63"/>
  <c r="G1387" i="63"/>
  <c r="F1379" i="63"/>
  <c r="G1379" i="63"/>
  <c r="F1375" i="63"/>
  <c r="G1375" i="63"/>
  <c r="F1371" i="63"/>
  <c r="G1371" i="63"/>
  <c r="F1363" i="63"/>
  <c r="G1363" i="63"/>
  <c r="F1359" i="63"/>
  <c r="G1359" i="63"/>
  <c r="F1355" i="63"/>
  <c r="G1355" i="63"/>
  <c r="F1347" i="63"/>
  <c r="G1347" i="63"/>
  <c r="F1343" i="63"/>
  <c r="G1343" i="63"/>
  <c r="F1339" i="63"/>
  <c r="G1339" i="63"/>
  <c r="F1331" i="63"/>
  <c r="G1331" i="63"/>
  <c r="F1327" i="63"/>
  <c r="G1327" i="63"/>
  <c r="F1323" i="63"/>
  <c r="G1323" i="63"/>
  <c r="F1315" i="63"/>
  <c r="G1315" i="63"/>
  <c r="F1311" i="63"/>
  <c r="G1311" i="63"/>
  <c r="F1307" i="63"/>
  <c r="G1307" i="63"/>
  <c r="F1299" i="63"/>
  <c r="G1299" i="63"/>
  <c r="F1295" i="63"/>
  <c r="G1295" i="63"/>
  <c r="F1291" i="63"/>
  <c r="G1291" i="63"/>
  <c r="F1283" i="63"/>
  <c r="G1283" i="63"/>
  <c r="F1279" i="63"/>
  <c r="G1279" i="63"/>
  <c r="F1275" i="63"/>
  <c r="G1275" i="63"/>
  <c r="F1267" i="63"/>
  <c r="G1267" i="63"/>
  <c r="F1263" i="63"/>
  <c r="G1263" i="63"/>
  <c r="F1259" i="63"/>
  <c r="G1259" i="63"/>
  <c r="F1251" i="63"/>
  <c r="G1251" i="63"/>
  <c r="F1247" i="63"/>
  <c r="G1247" i="63"/>
  <c r="F1243" i="63"/>
  <c r="G1243" i="63"/>
  <c r="F1235" i="63"/>
  <c r="G1235" i="63"/>
  <c r="F1231" i="63"/>
  <c r="G1231" i="63"/>
  <c r="F1227" i="63"/>
  <c r="G1227" i="63"/>
  <c r="F1219" i="63"/>
  <c r="G1219" i="63"/>
  <c r="F1215" i="63"/>
  <c r="G1215" i="63"/>
  <c r="F1211" i="63"/>
  <c r="G1211" i="63"/>
  <c r="F1203" i="63"/>
  <c r="G1203" i="63"/>
  <c r="F1199" i="63"/>
  <c r="G1199" i="63"/>
  <c r="F1195" i="63"/>
  <c r="G1195" i="63"/>
  <c r="F1187" i="63"/>
  <c r="G1187" i="63"/>
  <c r="F1183" i="63"/>
  <c r="G1183" i="63"/>
  <c r="F1179" i="63"/>
  <c r="G1179" i="63"/>
  <c r="F1171" i="63"/>
  <c r="G1171" i="63"/>
  <c r="F1167" i="63"/>
  <c r="G1167" i="63"/>
  <c r="F1163" i="63"/>
  <c r="G1163" i="63"/>
  <c r="F1155" i="63"/>
  <c r="G1155" i="63"/>
  <c r="F1151" i="63"/>
  <c r="G1151" i="63"/>
  <c r="F1147" i="63"/>
  <c r="G1147" i="63"/>
  <c r="F1139" i="63"/>
  <c r="G1139" i="63"/>
  <c r="F1135" i="63"/>
  <c r="G1135" i="63"/>
  <c r="F1131" i="63"/>
  <c r="G1131" i="63"/>
  <c r="F1123" i="63"/>
  <c r="G1123" i="63"/>
  <c r="F1119" i="63"/>
  <c r="G1119" i="63"/>
  <c r="F1115" i="63"/>
  <c r="G1115" i="63"/>
  <c r="F1107" i="63"/>
  <c r="G1107" i="63"/>
  <c r="F1103" i="63"/>
  <c r="G1103" i="63"/>
  <c r="F1099" i="63"/>
  <c r="G1099" i="63"/>
  <c r="F1091" i="63"/>
  <c r="G1091" i="63"/>
  <c r="F1087" i="63"/>
  <c r="G1087" i="63"/>
  <c r="F1083" i="63"/>
  <c r="G1083" i="63"/>
  <c r="F1075" i="63"/>
  <c r="G1075" i="63"/>
  <c r="F1071" i="63"/>
  <c r="G1071" i="63"/>
  <c r="F1067" i="63"/>
  <c r="G1067" i="63"/>
  <c r="F1059" i="63"/>
  <c r="G1059" i="63"/>
  <c r="F1055" i="63"/>
  <c r="G1055" i="63"/>
  <c r="F1051" i="63"/>
  <c r="G1051" i="63"/>
  <c r="F1043" i="63"/>
  <c r="G1043" i="63"/>
  <c r="F1039" i="63"/>
  <c r="G1039" i="63"/>
  <c r="F1035" i="63"/>
  <c r="G1035" i="63"/>
  <c r="F1027" i="63"/>
  <c r="G1027" i="63"/>
  <c r="F1023" i="63"/>
  <c r="G1023" i="63"/>
  <c r="F1019" i="63"/>
  <c r="G1019" i="63"/>
  <c r="F1011" i="63"/>
  <c r="G1011" i="63"/>
  <c r="F1007" i="63"/>
  <c r="G1007" i="63"/>
  <c r="F1003" i="63"/>
  <c r="G1003" i="63"/>
  <c r="F995" i="63"/>
  <c r="G995" i="63"/>
  <c r="F991" i="63"/>
  <c r="G991" i="63"/>
  <c r="F987" i="63"/>
  <c r="G987" i="63"/>
  <c r="F979" i="63"/>
  <c r="G979" i="63"/>
  <c r="F975" i="63"/>
  <c r="G975" i="63"/>
  <c r="F971" i="63"/>
  <c r="G971" i="63"/>
  <c r="F963" i="63"/>
  <c r="G963" i="63"/>
  <c r="F959" i="63"/>
  <c r="G959" i="63"/>
  <c r="F955" i="63"/>
  <c r="G955" i="63"/>
  <c r="F947" i="63"/>
  <c r="G947" i="63"/>
  <c r="F943" i="63"/>
  <c r="G943" i="63"/>
  <c r="F939" i="63"/>
  <c r="G939" i="63"/>
  <c r="F931" i="63"/>
  <c r="G931" i="63"/>
  <c r="F927" i="63"/>
  <c r="G927" i="63"/>
  <c r="F923" i="63"/>
  <c r="G923" i="63"/>
  <c r="F915" i="63"/>
  <c r="G915" i="63"/>
  <c r="F911" i="63"/>
  <c r="G911" i="63"/>
  <c r="F907" i="63"/>
  <c r="G907" i="63"/>
  <c r="F899" i="63"/>
  <c r="G899" i="63"/>
  <c r="F895" i="63"/>
  <c r="G895" i="63"/>
  <c r="F891" i="63"/>
  <c r="G891" i="63"/>
  <c r="F883" i="63"/>
  <c r="G883" i="63"/>
  <c r="F879" i="63"/>
  <c r="G879" i="63"/>
  <c r="F875" i="63"/>
  <c r="G875" i="63"/>
  <c r="F867" i="63"/>
  <c r="G867" i="63"/>
  <c r="F863" i="63"/>
  <c r="G863" i="63"/>
  <c r="F859" i="63"/>
  <c r="G859" i="63"/>
  <c r="F851" i="63"/>
  <c r="G851" i="63"/>
  <c r="F847" i="63"/>
  <c r="G847" i="63"/>
  <c r="F843" i="63"/>
  <c r="G843" i="63"/>
  <c r="F835" i="63"/>
  <c r="G835" i="63"/>
  <c r="F831" i="63"/>
  <c r="G831" i="63"/>
  <c r="F827" i="63"/>
  <c r="G827" i="63"/>
  <c r="F819" i="63"/>
  <c r="G819" i="63"/>
  <c r="F815" i="63"/>
  <c r="G815" i="63"/>
  <c r="F811" i="63"/>
  <c r="G811" i="63"/>
  <c r="F803" i="63"/>
  <c r="G803" i="63"/>
  <c r="F799" i="63"/>
  <c r="G799" i="63"/>
  <c r="F795" i="63"/>
  <c r="G795" i="63"/>
  <c r="F787" i="63"/>
  <c r="G787" i="63"/>
  <c r="F783" i="63"/>
  <c r="G783" i="63"/>
  <c r="F779" i="63"/>
  <c r="G779" i="63"/>
  <c r="F771" i="63"/>
  <c r="G771" i="63"/>
  <c r="F767" i="63"/>
  <c r="G767" i="63"/>
  <c r="F763" i="63"/>
  <c r="G763" i="63"/>
  <c r="F755" i="63"/>
  <c r="G755" i="63"/>
  <c r="F751" i="63"/>
  <c r="G751" i="63"/>
  <c r="F747" i="63"/>
  <c r="G747" i="63"/>
  <c r="F735" i="63"/>
  <c r="G735" i="63"/>
  <c r="F731" i="63"/>
  <c r="G731" i="63"/>
  <c r="F727" i="63"/>
  <c r="G727" i="63"/>
  <c r="F719" i="63"/>
  <c r="G719" i="63"/>
  <c r="F715" i="63"/>
  <c r="G715" i="63"/>
  <c r="F711" i="63"/>
  <c r="G711" i="63"/>
  <c r="F703" i="63"/>
  <c r="G703" i="63"/>
  <c r="F699" i="63"/>
  <c r="G699" i="63"/>
  <c r="F695" i="63"/>
  <c r="G695" i="63"/>
  <c r="F687" i="63"/>
  <c r="G687" i="63"/>
  <c r="F683" i="63"/>
  <c r="G683" i="63"/>
  <c r="F671" i="63"/>
  <c r="G671" i="63"/>
  <c r="F667" i="63"/>
  <c r="G667" i="63"/>
  <c r="F663" i="63"/>
  <c r="G663" i="63"/>
  <c r="F655" i="63"/>
  <c r="G655" i="63"/>
  <c r="F651" i="63"/>
  <c r="G651" i="63"/>
  <c r="F647" i="63"/>
  <c r="G647" i="63"/>
  <c r="F639" i="63"/>
  <c r="G639" i="63"/>
  <c r="F635" i="63"/>
  <c r="G635" i="63"/>
  <c r="F631" i="63"/>
  <c r="G631" i="63"/>
  <c r="F623" i="63"/>
  <c r="G623" i="63"/>
  <c r="F619" i="63"/>
  <c r="G619" i="63"/>
  <c r="F615" i="63"/>
  <c r="G615" i="63"/>
  <c r="F607" i="63"/>
  <c r="G607" i="63"/>
  <c r="F603" i="63"/>
  <c r="G603" i="63"/>
  <c r="F599" i="63"/>
  <c r="G599" i="63"/>
  <c r="F591" i="63"/>
  <c r="G591" i="63"/>
  <c r="F587" i="63"/>
  <c r="G587" i="63"/>
  <c r="F583" i="63"/>
  <c r="G583" i="63"/>
  <c r="F575" i="63"/>
  <c r="G575" i="63"/>
  <c r="F571" i="63"/>
  <c r="G571" i="63"/>
  <c r="F567" i="63"/>
  <c r="G567" i="63"/>
  <c r="F559" i="63"/>
  <c r="G559" i="63"/>
  <c r="F555" i="63"/>
  <c r="G555" i="63"/>
  <c r="F551" i="63"/>
  <c r="G551" i="63"/>
  <c r="F543" i="63"/>
  <c r="G543" i="63"/>
  <c r="F539" i="63"/>
  <c r="G539" i="63"/>
  <c r="F535" i="63"/>
  <c r="G535" i="63"/>
  <c r="F527" i="63"/>
  <c r="G527" i="63"/>
  <c r="F523" i="63"/>
  <c r="G523" i="63"/>
  <c r="F519" i="63"/>
  <c r="G519" i="63"/>
  <c r="F511" i="63"/>
  <c r="G511" i="63"/>
  <c r="F507" i="63"/>
  <c r="G507" i="63"/>
  <c r="F503" i="63"/>
  <c r="G503" i="63"/>
  <c r="F495" i="63"/>
  <c r="G495" i="63"/>
  <c r="F491" i="63"/>
  <c r="G491" i="63"/>
  <c r="F487" i="63"/>
  <c r="G487" i="63"/>
  <c r="F479" i="63"/>
  <c r="G479" i="63"/>
  <c r="F475" i="63"/>
  <c r="G475" i="63"/>
  <c r="F471" i="63"/>
  <c r="G471" i="63"/>
  <c r="F463" i="63"/>
  <c r="G463" i="63"/>
  <c r="F459" i="63"/>
  <c r="G459" i="63"/>
  <c r="F455" i="63"/>
  <c r="G455" i="63"/>
  <c r="F447" i="63"/>
  <c r="G447" i="63"/>
  <c r="F443" i="63"/>
  <c r="G443" i="63"/>
  <c r="F439" i="63"/>
  <c r="G439" i="63"/>
  <c r="F431" i="63"/>
  <c r="G431" i="63"/>
  <c r="F427" i="63"/>
  <c r="G427" i="63"/>
  <c r="F423" i="63"/>
  <c r="G423" i="63"/>
  <c r="F415" i="63"/>
  <c r="G415" i="63"/>
  <c r="F411" i="63"/>
  <c r="G411" i="63"/>
  <c r="F407" i="63"/>
  <c r="G407" i="63"/>
  <c r="F399" i="63"/>
  <c r="G399" i="63"/>
  <c r="F395" i="63"/>
  <c r="G395" i="63"/>
  <c r="F391" i="63"/>
  <c r="G391" i="63"/>
  <c r="F383" i="63"/>
  <c r="G383" i="63"/>
  <c r="F379" i="63"/>
  <c r="G379" i="63"/>
  <c r="F375" i="63"/>
  <c r="G375" i="63"/>
  <c r="F367" i="63"/>
  <c r="G367" i="63"/>
  <c r="F363" i="63"/>
  <c r="G363" i="63"/>
  <c r="F359" i="63"/>
  <c r="G359" i="63"/>
  <c r="F351" i="63"/>
  <c r="G351" i="63"/>
  <c r="F347" i="63"/>
  <c r="G347" i="63"/>
  <c r="F343" i="63"/>
  <c r="G343" i="63"/>
  <c r="F335" i="63"/>
  <c r="G335" i="63"/>
  <c r="F331" i="63"/>
  <c r="G331" i="63"/>
  <c r="F327" i="63"/>
  <c r="G327" i="63"/>
  <c r="F319" i="63"/>
  <c r="G319" i="63"/>
  <c r="F315" i="63"/>
  <c r="G315" i="63"/>
  <c r="F311" i="63"/>
  <c r="G311" i="63"/>
  <c r="F303" i="63"/>
  <c r="G303" i="63"/>
  <c r="F299" i="63"/>
  <c r="G299" i="63"/>
  <c r="F295" i="63"/>
  <c r="G295" i="63"/>
  <c r="F287" i="63"/>
  <c r="G287" i="63"/>
  <c r="F283" i="63"/>
  <c r="G283" i="63"/>
  <c r="F279" i="63"/>
  <c r="G279" i="63"/>
  <c r="F271" i="63"/>
  <c r="G271" i="63"/>
  <c r="F267" i="63"/>
  <c r="G267" i="63"/>
  <c r="F263" i="63"/>
  <c r="G263" i="63"/>
  <c r="F255" i="63"/>
  <c r="G255" i="63"/>
  <c r="F251" i="63"/>
  <c r="G251" i="63"/>
  <c r="F247" i="63"/>
  <c r="G247" i="63"/>
  <c r="F239" i="63"/>
  <c r="G239" i="63"/>
  <c r="F235" i="63"/>
  <c r="G235" i="63"/>
  <c r="F231" i="63"/>
  <c r="G231" i="63"/>
  <c r="F223" i="63"/>
  <c r="G223" i="63"/>
  <c r="F219" i="63"/>
  <c r="G219" i="63"/>
  <c r="F215" i="63"/>
  <c r="G215" i="63"/>
  <c r="F207" i="63"/>
  <c r="G207" i="63"/>
  <c r="F203" i="63"/>
  <c r="G203" i="63"/>
  <c r="F199" i="63"/>
  <c r="G199" i="63"/>
  <c r="F191" i="63"/>
  <c r="G191" i="63"/>
  <c r="F187" i="63"/>
  <c r="G187" i="63"/>
  <c r="F183" i="63"/>
  <c r="G183" i="63"/>
  <c r="F175" i="63"/>
  <c r="G175" i="63"/>
  <c r="F171" i="63"/>
  <c r="G171" i="63"/>
  <c r="F167" i="63"/>
  <c r="G167" i="63"/>
  <c r="F159" i="63"/>
  <c r="G159" i="63"/>
  <c r="F155" i="63"/>
  <c r="G155" i="63"/>
  <c r="F151" i="63"/>
  <c r="G151" i="63"/>
  <c r="F143" i="63"/>
  <c r="G143" i="63"/>
  <c r="F139" i="63"/>
  <c r="G139" i="63"/>
  <c r="F135" i="63"/>
  <c r="G135" i="63"/>
  <c r="F127" i="63"/>
  <c r="G127" i="63"/>
  <c r="F123" i="63"/>
  <c r="G123" i="63"/>
  <c r="F119" i="63"/>
  <c r="G119" i="63"/>
  <c r="F111" i="63"/>
  <c r="G111" i="63"/>
  <c r="F107" i="63"/>
  <c r="G107" i="63"/>
  <c r="F103" i="63"/>
  <c r="G103" i="63"/>
  <c r="F95" i="63"/>
  <c r="G95" i="63"/>
  <c r="F91" i="63"/>
  <c r="G91" i="63"/>
  <c r="F87" i="63"/>
  <c r="G87" i="63"/>
  <c r="F79" i="63"/>
  <c r="G79" i="63"/>
  <c r="F75" i="63"/>
  <c r="G75" i="63"/>
  <c r="F71" i="63"/>
  <c r="G71" i="63"/>
  <c r="F63" i="63"/>
  <c r="G63" i="63"/>
  <c r="F59" i="63"/>
  <c r="G59" i="63"/>
  <c r="F55" i="63"/>
  <c r="G55" i="63"/>
  <c r="F47" i="63"/>
  <c r="G47" i="63"/>
  <c r="F43" i="63"/>
  <c r="G43" i="63"/>
  <c r="F39" i="63"/>
  <c r="G39" i="63"/>
  <c r="F31" i="63"/>
  <c r="G31" i="63"/>
  <c r="F27" i="63"/>
  <c r="G27" i="63"/>
  <c r="F23" i="63"/>
  <c r="G23" i="63"/>
  <c r="F15" i="63"/>
  <c r="G15" i="63"/>
  <c r="F745" i="63"/>
  <c r="G745" i="63"/>
  <c r="F12" i="63"/>
  <c r="G12" i="63"/>
  <c r="G2935" i="63"/>
  <c r="G2915" i="63"/>
  <c r="G2883" i="63"/>
  <c r="G2871" i="63"/>
  <c r="G2851" i="63"/>
  <c r="G2819" i="63"/>
  <c r="G2807" i="63"/>
  <c r="G2787" i="63"/>
  <c r="G2764" i="63"/>
  <c r="G2755" i="63"/>
  <c r="G2743" i="63"/>
  <c r="G2732" i="63"/>
  <c r="G2723" i="63"/>
  <c r="G2700" i="63"/>
  <c r="G2691" i="63"/>
  <c r="G2679" i="63"/>
  <c r="G2668" i="63"/>
  <c r="G2659" i="63"/>
  <c r="G2636" i="63"/>
  <c r="G2627" i="63"/>
  <c r="G2615" i="63"/>
  <c r="G2604" i="63"/>
  <c r="G2595" i="63"/>
  <c r="G2572" i="63"/>
  <c r="G2563" i="63"/>
  <c r="G2551" i="63"/>
  <c r="G2540" i="63"/>
  <c r="G2531" i="63"/>
  <c r="G2508" i="63"/>
  <c r="G2499" i="63"/>
  <c r="G2487" i="63"/>
  <c r="G2476" i="63"/>
  <c r="G2467" i="63"/>
  <c r="G2444" i="63"/>
  <c r="G2435" i="63"/>
  <c r="G2423" i="63"/>
  <c r="G2412" i="63"/>
  <c r="G2396" i="63"/>
  <c r="G2380" i="63"/>
  <c r="G2364" i="63"/>
  <c r="G2348" i="63"/>
  <c r="G2332" i="63"/>
  <c r="G2316" i="63"/>
  <c r="G2300" i="63"/>
  <c r="G2284" i="63"/>
  <c r="G2268" i="63"/>
  <c r="G2252" i="63"/>
  <c r="G2236" i="63"/>
  <c r="G2220" i="63"/>
  <c r="G2204" i="63"/>
  <c r="G2188" i="63"/>
  <c r="G2172" i="63"/>
  <c r="G2156" i="63"/>
  <c r="G2140" i="63"/>
  <c r="G2124" i="63"/>
  <c r="G2108" i="63"/>
  <c r="G2092" i="63"/>
  <c r="G2076" i="63"/>
  <c r="G2060" i="63"/>
  <c r="G2044" i="63"/>
  <c r="G2028" i="63"/>
  <c r="G2012" i="63"/>
  <c r="G1996" i="63"/>
  <c r="G1980" i="63"/>
  <c r="G1964" i="63"/>
  <c r="G1946" i="63"/>
  <c r="G1924" i="63"/>
  <c r="G1903" i="63"/>
  <c r="G1882" i="63"/>
  <c r="G1839" i="63"/>
  <c r="G1818" i="63"/>
  <c r="G1796" i="63"/>
  <c r="G1775" i="63"/>
  <c r="G1754" i="63"/>
  <c r="G1732" i="63"/>
  <c r="G1711" i="63"/>
  <c r="G1690" i="63"/>
  <c r="G1668" i="63"/>
  <c r="G1647" i="63"/>
  <c r="G1626" i="63"/>
  <c r="G1604" i="63"/>
  <c r="G1583" i="63"/>
  <c r="G1562" i="63"/>
  <c r="G1538" i="63"/>
  <c r="G1506" i="63"/>
  <c r="G1474" i="63"/>
  <c r="G1442" i="63"/>
  <c r="G1410" i="63"/>
  <c r="G1378" i="63"/>
  <c r="G1346" i="63"/>
  <c r="G1314" i="63"/>
  <c r="G1282" i="63"/>
  <c r="G1250" i="63"/>
  <c r="G1218" i="63"/>
  <c r="G1186" i="63"/>
  <c r="G1154" i="63"/>
  <c r="G1122" i="63"/>
  <c r="G1090" i="63"/>
  <c r="G1058" i="63"/>
  <c r="G1026" i="63"/>
  <c r="G994" i="63"/>
  <c r="G962" i="63"/>
  <c r="G930" i="63"/>
  <c r="G898" i="63"/>
  <c r="G866" i="63"/>
  <c r="G834" i="63"/>
  <c r="G802" i="63"/>
  <c r="G770" i="63"/>
  <c r="G734" i="63"/>
  <c r="G702" i="63"/>
  <c r="G670" i="63"/>
  <c r="G638" i="63"/>
  <c r="G606" i="63"/>
  <c r="G574" i="63"/>
  <c r="G542" i="63"/>
  <c r="G510" i="63"/>
  <c r="G478" i="63"/>
  <c r="G446" i="63"/>
  <c r="G414" i="63"/>
  <c r="G382" i="63"/>
  <c r="G350" i="63"/>
  <c r="G318" i="63"/>
  <c r="G286" i="63"/>
  <c r="G254" i="63"/>
  <c r="G222" i="63"/>
  <c r="G190" i="63"/>
  <c r="G158" i="63"/>
  <c r="G126" i="63"/>
  <c r="G94" i="63"/>
  <c r="G62" i="63"/>
  <c r="G30" i="63"/>
  <c r="F2786" i="63"/>
  <c r="F2658" i="63"/>
  <c r="F2530" i="63"/>
  <c r="F2402" i="63"/>
  <c r="F2274" i="63"/>
  <c r="F2146" i="63"/>
  <c r="F2018" i="63"/>
  <c r="F1196" i="63"/>
  <c r="D71" i="42"/>
  <c r="I18" i="44"/>
  <c r="G71" i="42"/>
  <c r="G72" i="42"/>
  <c r="E15" i="9"/>
  <c r="C54" i="45"/>
  <c r="B39" i="64"/>
  <c r="B34" i="7"/>
  <c r="D16" i="1"/>
  <c r="G16" i="1"/>
  <c r="H16" i="1"/>
  <c r="D14" i="1"/>
  <c r="B26" i="53"/>
  <c r="B33" i="53"/>
  <c r="B19" i="53"/>
  <c r="B24" i="53"/>
  <c r="B31" i="53"/>
  <c r="B17" i="53"/>
  <c r="J24" i="7"/>
  <c r="E24" i="7"/>
  <c r="G24" i="7"/>
  <c r="H24" i="7"/>
  <c r="L35" i="7"/>
  <c r="I24" i="7"/>
  <c r="C34" i="7"/>
  <c r="C42" i="7"/>
  <c r="B45" i="64"/>
  <c r="E72" i="42"/>
  <c r="B25" i="7"/>
  <c r="K34" i="7"/>
  <c r="K42" i="7"/>
  <c r="I34" i="7"/>
  <c r="I42" i="7"/>
  <c r="D34" i="7"/>
  <c r="D42" i="7"/>
  <c r="G34" i="7"/>
  <c r="G42" i="7"/>
  <c r="E34" i="7"/>
  <c r="E42" i="7"/>
  <c r="I25" i="7"/>
  <c r="E36" i="7"/>
  <c r="J34" i="7"/>
  <c r="J42" i="7"/>
  <c r="F34" i="7"/>
  <c r="F42" i="7"/>
  <c r="L34" i="7"/>
  <c r="L42" i="7"/>
  <c r="H34" i="7"/>
  <c r="H42" i="7"/>
  <c r="B37" i="64"/>
  <c r="B40" i="64"/>
  <c r="B42" i="64"/>
  <c r="B36" i="64"/>
  <c r="B44" i="64"/>
  <c r="B38" i="64"/>
  <c r="B46" i="64"/>
  <c r="B50" i="64"/>
  <c r="B43" i="64"/>
  <c r="B41" i="64"/>
  <c r="B35" i="64"/>
  <c r="F72" i="42"/>
  <c r="C27" i="43"/>
  <c r="H35" i="1"/>
  <c r="D36" i="42"/>
  <c r="K36" i="42"/>
  <c r="G35" i="1"/>
  <c r="D67" i="1"/>
  <c r="H67" i="1"/>
  <c r="C34" i="1"/>
  <c r="C63" i="1"/>
  <c r="H8" i="42"/>
  <c r="D127" i="42"/>
  <c r="D35" i="42"/>
  <c r="K35" i="42"/>
  <c r="E32" i="44"/>
  <c r="G32" i="44"/>
  <c r="G55" i="42"/>
  <c r="K55" i="42"/>
  <c r="F32" i="44"/>
  <c r="G54" i="42"/>
  <c r="K54" i="42"/>
  <c r="D50" i="9"/>
  <c r="H50" i="9"/>
  <c r="C50" i="9"/>
  <c r="E50" i="9"/>
  <c r="G25" i="7"/>
  <c r="H19" i="42"/>
  <c r="E9" i="42"/>
  <c r="B53" i="43"/>
  <c r="E53" i="43"/>
  <c r="C53" i="43"/>
  <c r="F53" i="43"/>
  <c r="D63" i="1"/>
  <c r="F63" i="1"/>
  <c r="C36" i="7"/>
  <c r="F8" i="42"/>
  <c r="K36" i="7"/>
  <c r="J36" i="7"/>
  <c r="G36" i="7"/>
  <c r="I36" i="7"/>
  <c r="B49" i="64"/>
  <c r="B48" i="64"/>
  <c r="B56" i="64"/>
  <c r="B58" i="64"/>
  <c r="B64" i="64"/>
  <c r="B52" i="64"/>
  <c r="B54" i="64"/>
  <c r="B53" i="64"/>
  <c r="B55" i="64"/>
  <c r="B47" i="64"/>
  <c r="H28" i="43"/>
  <c r="E43" i="42"/>
  <c r="K43" i="42"/>
  <c r="F28" i="43"/>
  <c r="E41" i="42"/>
  <c r="K41" i="42"/>
  <c r="G28" i="43"/>
  <c r="D8" i="42"/>
  <c r="G53" i="42"/>
  <c r="K53" i="42"/>
  <c r="L50" i="7"/>
  <c r="G50" i="9"/>
  <c r="F50" i="9"/>
  <c r="G67" i="1"/>
  <c r="D53" i="9"/>
  <c r="H53" i="9"/>
  <c r="G53" i="9"/>
  <c r="D56" i="44"/>
  <c r="B51" i="45"/>
  <c r="E51" i="45"/>
  <c r="G51" i="45"/>
  <c r="H51" i="45"/>
  <c r="I107" i="7"/>
  <c r="K71" i="42"/>
  <c r="E12" i="42"/>
  <c r="C58" i="43"/>
  <c r="G58" i="43"/>
  <c r="G53" i="43"/>
  <c r="H53" i="43"/>
  <c r="G63" i="1"/>
  <c r="H63" i="1"/>
  <c r="M42" i="7"/>
  <c r="M24" i="7"/>
  <c r="B61" i="64"/>
  <c r="B66" i="64"/>
  <c r="B60" i="64"/>
  <c r="B68" i="64"/>
  <c r="B70" i="64"/>
  <c r="B72" i="64"/>
  <c r="B67" i="64"/>
  <c r="B65" i="64"/>
  <c r="B63" i="64"/>
  <c r="B69" i="64"/>
  <c r="I93" i="7"/>
  <c r="H121" i="42"/>
  <c r="I121" i="42"/>
  <c r="H117" i="42"/>
  <c r="I117" i="42"/>
  <c r="B73" i="64"/>
  <c r="B80" i="64"/>
  <c r="B74" i="64"/>
  <c r="B82" i="64"/>
  <c r="B78" i="64"/>
  <c r="B75" i="64"/>
  <c r="B77" i="64"/>
  <c r="B81" i="64"/>
  <c r="B71" i="64"/>
  <c r="I120" i="42"/>
  <c r="H120" i="42"/>
  <c r="I72" i="42"/>
  <c r="B85" i="64"/>
  <c r="B92" i="64"/>
  <c r="B89" i="64"/>
  <c r="H114" i="42"/>
  <c r="I114" i="42"/>
  <c r="H115" i="42"/>
  <c r="I115" i="42"/>
  <c r="J134" i="42"/>
  <c r="K134" i="42"/>
  <c r="N112" i="42"/>
  <c r="K98" i="42"/>
  <c r="C15" i="70"/>
  <c r="J98" i="42"/>
  <c r="F15" i="70"/>
  <c r="B55" i="43"/>
  <c r="E55" i="43" s="1"/>
  <c r="H56" i="44"/>
  <c r="G56" i="44"/>
  <c r="D126" i="42"/>
  <c r="J122" i="42"/>
  <c r="D92" i="42"/>
  <c r="K19" i="42"/>
  <c r="D87" i="42"/>
  <c r="C87" i="42"/>
  <c r="C19" i="42"/>
  <c r="L19" i="42"/>
  <c r="D125" i="42"/>
  <c r="H54" i="45"/>
  <c r="B54" i="45"/>
  <c r="E54" i="45"/>
  <c r="G54" i="45"/>
  <c r="E42" i="42"/>
  <c r="K42" i="42"/>
  <c r="C56" i="43"/>
  <c r="K35" i="7"/>
  <c r="K50" i="7"/>
  <c r="L43" i="7"/>
  <c r="L53" i="7"/>
  <c r="L54" i="7"/>
  <c r="O65" i="7"/>
  <c r="B88" i="64"/>
  <c r="B86" i="64"/>
  <c r="B91" i="64"/>
  <c r="B90" i="64"/>
  <c r="B94" i="64"/>
  <c r="B87" i="64"/>
  <c r="B84" i="64"/>
  <c r="B83" i="64"/>
  <c r="B93" i="64"/>
  <c r="E35" i="7"/>
  <c r="J35" i="7"/>
  <c r="C35" i="7"/>
  <c r="H35" i="7"/>
  <c r="G35" i="7"/>
  <c r="D35" i="7"/>
  <c r="E25" i="7"/>
  <c r="F35" i="7"/>
  <c r="I35" i="7"/>
  <c r="B61" i="56"/>
  <c r="B58" i="59"/>
  <c r="B62" i="56"/>
  <c r="B59" i="59"/>
  <c r="B60" i="56"/>
  <c r="B57" i="59"/>
  <c r="B64" i="56"/>
  <c r="B61" i="59"/>
  <c r="B66" i="56"/>
  <c r="B63" i="59"/>
  <c r="B63" i="56"/>
  <c r="B60" i="59"/>
  <c r="B65" i="56"/>
  <c r="B62" i="59"/>
  <c r="B53" i="59"/>
  <c r="B57" i="56"/>
  <c r="B54" i="59"/>
  <c r="B58" i="56"/>
  <c r="B55" i="59"/>
  <c r="B59" i="56"/>
  <c r="B56" i="59"/>
  <c r="B67" i="56"/>
  <c r="D72" i="42"/>
  <c r="B35" i="1"/>
  <c r="H58" i="43"/>
  <c r="F36" i="7"/>
  <c r="D36" i="7"/>
  <c r="H36" i="7"/>
  <c r="L36" i="7"/>
  <c r="L37" i="7"/>
  <c r="D18" i="44"/>
  <c r="B32" i="44"/>
  <c r="E18" i="44"/>
  <c r="B79" i="64"/>
  <c r="B76" i="64"/>
  <c r="B59" i="64"/>
  <c r="B62" i="64"/>
  <c r="B57" i="64"/>
  <c r="B51" i="64"/>
  <c r="E14" i="9"/>
  <c r="D14" i="9"/>
  <c r="B28" i="9"/>
  <c r="G97" i="7"/>
  <c r="H97" i="7"/>
  <c r="C240" i="56"/>
  <c r="C225" i="59"/>
  <c r="E19" i="44"/>
  <c r="B10" i="56"/>
  <c r="B7" i="59"/>
  <c r="B18" i="56"/>
  <c r="B15" i="59"/>
  <c r="B12" i="56"/>
  <c r="B9" i="59"/>
  <c r="B9" i="56"/>
  <c r="B6" i="59"/>
  <c r="B19" i="56"/>
  <c r="B16" i="59"/>
  <c r="G6" i="7"/>
  <c r="K25" i="7"/>
  <c r="C59" i="44"/>
  <c r="E59" i="44"/>
  <c r="B16" i="1"/>
  <c r="D14" i="43"/>
  <c r="D13" i="45"/>
  <c r="I12" i="45"/>
  <c r="C197" i="59"/>
  <c r="C212" i="56"/>
  <c r="C194" i="59"/>
  <c r="C209" i="56"/>
  <c r="B5" i="59"/>
  <c r="B32" i="64"/>
  <c r="B28" i="64"/>
  <c r="B17" i="56"/>
  <c r="B14" i="59"/>
  <c r="C50" i="45"/>
  <c r="I50" i="45"/>
  <c r="F51" i="45"/>
  <c r="D20" i="1"/>
  <c r="C32" i="44"/>
  <c r="M14" i="43"/>
  <c r="B15" i="70"/>
  <c r="B18" i="70"/>
  <c r="C205" i="56"/>
  <c r="C190" i="59"/>
  <c r="C174" i="56"/>
  <c r="B44" i="56"/>
  <c r="B14" i="56"/>
  <c r="B11" i="59"/>
  <c r="B20" i="56"/>
  <c r="B16" i="56"/>
  <c r="B13" i="59"/>
  <c r="B32" i="56"/>
  <c r="B30" i="64"/>
  <c r="H12" i="45"/>
  <c r="B93" i="7"/>
  <c r="E93" i="7"/>
  <c r="C113" i="42"/>
  <c r="F113" i="42"/>
  <c r="C133" i="42"/>
  <c r="H133" i="42"/>
  <c r="C244" i="56"/>
  <c r="C229" i="59"/>
  <c r="F4016" i="63"/>
  <c r="F4024" i="63"/>
  <c r="F4032" i="63"/>
  <c r="F4244" i="63"/>
  <c r="F4252" i="63"/>
  <c r="F4260" i="63"/>
  <c r="F4268" i="63"/>
  <c r="F4036" i="63"/>
  <c r="F4050" i="63"/>
  <c r="F4094" i="63"/>
  <c r="F4102" i="63"/>
  <c r="F4106" i="63"/>
  <c r="F4114" i="63"/>
  <c r="F4158" i="63"/>
  <c r="F4166" i="63"/>
  <c r="F4170" i="63"/>
  <c r="F4182" i="63"/>
  <c r="F4188" i="63"/>
  <c r="F4192" i="63"/>
  <c r="F4214" i="63"/>
  <c r="F4220" i="63"/>
  <c r="F4224" i="63"/>
  <c r="F4248" i="63"/>
  <c r="F4028" i="63"/>
  <c r="F4038" i="63"/>
  <c r="F4042" i="63"/>
  <c r="F4058" i="63"/>
  <c r="F4070" i="63"/>
  <c r="F4098" i="63"/>
  <c r="F4110" i="63"/>
  <c r="F4138" i="63"/>
  <c r="F4150" i="63"/>
  <c r="F4196" i="63"/>
  <c r="F4206" i="63"/>
  <c r="F4230" i="63"/>
  <c r="F4296" i="63"/>
  <c r="F4300" i="63"/>
  <c r="F4328" i="63"/>
  <c r="F4332" i="63"/>
  <c r="F4360" i="63"/>
  <c r="F4364" i="63"/>
  <c r="F4392" i="63"/>
  <c r="F4396" i="63"/>
  <c r="F4424" i="63"/>
  <c r="F4428" i="63"/>
  <c r="F4456" i="63"/>
  <c r="F4460" i="63"/>
  <c r="F4466" i="63"/>
  <c r="F4474" i="63"/>
  <c r="F4482" i="63"/>
  <c r="F4490" i="63"/>
  <c r="F4498" i="63"/>
  <c r="F4506" i="63"/>
  <c r="F4514" i="63"/>
  <c r="F4522" i="63"/>
  <c r="F4530" i="63"/>
  <c r="F4538" i="63"/>
  <c r="F4546" i="63"/>
  <c r="F4554" i="63"/>
  <c r="F4562" i="63"/>
  <c r="F4570" i="63"/>
  <c r="F4578" i="63"/>
  <c r="F4586" i="63"/>
  <c r="F4594" i="63"/>
  <c r="F4602" i="63"/>
  <c r="F4610" i="63"/>
  <c r="F4618" i="63"/>
  <c r="F4626" i="63"/>
  <c r="F4634" i="63"/>
  <c r="F4642" i="63"/>
  <c r="F4650" i="63"/>
  <c r="F4670" i="63"/>
  <c r="F4674" i="63"/>
  <c r="F4702" i="63"/>
  <c r="F4706" i="63"/>
  <c r="F4730" i="63"/>
  <c r="F4738" i="63"/>
  <c r="F4746" i="63"/>
  <c r="F4754" i="63"/>
  <c r="F4762" i="63"/>
  <c r="F4770" i="63"/>
  <c r="F5520" i="63"/>
  <c r="F5526" i="63"/>
  <c r="F5536" i="63"/>
  <c r="F5542" i="63"/>
  <c r="F5552" i="63"/>
  <c r="F5558" i="63"/>
  <c r="F5568" i="63"/>
  <c r="F5574" i="63"/>
  <c r="F5584" i="63"/>
  <c r="F5590" i="63"/>
  <c r="F5600" i="63"/>
  <c r="F5606" i="63"/>
  <c r="F5616" i="63"/>
  <c r="F5622" i="63"/>
  <c r="F5632" i="63"/>
  <c r="F5638" i="63"/>
  <c r="F5648" i="63"/>
  <c r="F5654" i="63"/>
  <c r="F5664" i="63"/>
  <c r="F5670" i="63"/>
  <c r="F5680" i="63"/>
  <c r="F5686" i="63"/>
  <c r="F5696" i="63"/>
  <c r="F5702" i="63"/>
  <c r="F5712" i="63"/>
  <c r="F5718" i="63"/>
  <c r="F5728" i="63"/>
  <c r="F5734" i="63"/>
  <c r="F5744" i="63"/>
  <c r="F5750" i="63"/>
  <c r="F5760" i="63"/>
  <c r="F5766" i="63"/>
  <c r="F5776" i="63"/>
  <c r="F5782" i="63"/>
  <c r="F5792" i="63"/>
  <c r="F5798" i="63"/>
  <c r="F5808" i="63"/>
  <c r="F5814" i="63"/>
  <c r="F4012" i="63"/>
  <c r="F4118" i="63"/>
  <c r="F4126" i="63"/>
  <c r="F4134" i="63"/>
  <c r="F4142" i="63"/>
  <c r="F4184" i="63"/>
  <c r="F4198" i="63"/>
  <c r="F4216" i="63"/>
  <c r="F4228" i="63"/>
  <c r="F4272" i="63"/>
  <c r="F4324" i="63"/>
  <c r="F4348" i="63"/>
  <c r="F4352" i="63"/>
  <c r="F4372" i="63"/>
  <c r="F4376" i="63"/>
  <c r="F4400" i="63"/>
  <c r="F3838" i="63"/>
  <c r="F4020" i="63"/>
  <c r="F4066" i="63"/>
  <c r="F4074" i="63"/>
  <c r="F4082" i="63"/>
  <c r="F4090" i="63"/>
  <c r="F4174" i="63"/>
  <c r="F4204" i="63"/>
  <c r="F4236" i="63"/>
  <c r="F4292" i="63"/>
  <c r="F4316" i="63"/>
  <c r="F4320" i="63"/>
  <c r="F4340" i="63"/>
  <c r="F4344" i="63"/>
  <c r="F4368" i="63"/>
  <c r="F4420" i="63"/>
  <c r="F4444" i="63"/>
  <c r="F4448" i="63"/>
  <c r="F4470" i="63"/>
  <c r="F4484" i="63"/>
  <c r="F4488" i="63"/>
  <c r="F4502" i="63"/>
  <c r="F4516" i="63"/>
  <c r="F4520" i="63"/>
  <c r="F4534" i="63"/>
  <c r="F4548" i="63"/>
  <c r="F4552" i="63"/>
  <c r="F4566" i="63"/>
  <c r="F4580" i="63"/>
  <c r="F4584" i="63"/>
  <c r="F4598" i="63"/>
  <c r="F4612" i="63"/>
  <c r="F4616" i="63"/>
  <c r="F4630" i="63"/>
  <c r="F4644" i="63"/>
  <c r="F4648" i="63"/>
  <c r="F4698" i="63"/>
  <c r="F4722" i="63"/>
  <c r="F4734" i="63"/>
  <c r="F4748" i="63"/>
  <c r="F4752" i="63"/>
  <c r="F4766" i="63"/>
  <c r="F4782" i="63"/>
  <c r="F4790" i="63"/>
  <c r="F4798" i="63"/>
  <c r="F4806" i="63"/>
  <c r="F4814" i="63"/>
  <c r="F4822" i="63"/>
  <c r="F4830" i="63"/>
  <c r="F4838" i="63"/>
  <c r="F4846" i="63"/>
  <c r="F4854" i="63"/>
  <c r="F4862" i="63"/>
  <c r="F4870" i="63"/>
  <c r="F4878" i="63"/>
  <c r="F4886" i="63"/>
  <c r="F4894" i="63"/>
  <c r="F4902" i="63"/>
  <c r="F4910" i="63"/>
  <c r="F4918" i="63"/>
  <c r="F4926" i="63"/>
  <c r="F4934" i="63"/>
  <c r="F4942" i="63"/>
  <c r="F4950" i="63"/>
  <c r="F4958" i="63"/>
  <c r="F4966" i="63"/>
  <c r="F4974" i="63"/>
  <c r="F4982" i="63"/>
  <c r="F4990" i="63"/>
  <c r="F4998" i="63"/>
  <c r="F5006" i="63"/>
  <c r="F5014" i="63"/>
  <c r="F5022" i="63"/>
  <c r="F5030" i="63"/>
  <c r="F5038" i="63"/>
  <c r="F5046" i="63"/>
  <c r="F5054" i="63"/>
  <c r="F5062" i="63"/>
  <c r="F5070" i="63"/>
  <c r="F5078" i="63"/>
  <c r="F5086" i="63"/>
  <c r="F5094" i="63"/>
  <c r="F5102" i="63"/>
  <c r="F5110" i="63"/>
  <c r="F5118" i="63"/>
  <c r="F5126" i="63"/>
  <c r="F5134" i="63"/>
  <c r="F5142" i="63"/>
  <c r="F5150" i="63"/>
  <c r="F5158" i="63"/>
  <c r="F5166" i="63"/>
  <c r="F5174" i="63"/>
  <c r="F5182" i="63"/>
  <c r="F5190" i="63"/>
  <c r="F5198" i="63"/>
  <c r="F5206" i="63"/>
  <c r="F5214" i="63"/>
  <c r="F5222" i="63"/>
  <c r="F5228" i="63"/>
  <c r="F5232" i="63"/>
  <c r="F5238" i="63"/>
  <c r="F5242" i="63"/>
  <c r="F5260" i="63"/>
  <c r="F5264" i="63"/>
  <c r="F5270" i="63"/>
  <c r="F5274" i="63"/>
  <c r="F5292" i="63"/>
  <c r="F5296" i="63"/>
  <c r="F5302" i="63"/>
  <c r="F5306" i="63"/>
  <c r="F5324" i="63"/>
  <c r="F5328" i="63"/>
  <c r="F5334" i="63"/>
  <c r="F5338" i="63"/>
  <c r="F5356" i="63"/>
  <c r="F5360" i="63"/>
  <c r="F5366" i="63"/>
  <c r="F5370" i="63"/>
  <c r="F5388" i="63"/>
  <c r="F5392" i="63"/>
  <c r="F5398" i="63"/>
  <c r="F5402" i="63"/>
  <c r="F5420" i="63"/>
  <c r="F5424" i="63"/>
  <c r="F5430" i="63"/>
  <c r="F5434" i="63"/>
  <c r="F5452" i="63"/>
  <c r="F5456" i="63"/>
  <c r="F5462" i="63"/>
  <c r="F5466" i="63"/>
  <c r="F5484" i="63"/>
  <c r="F5488" i="63"/>
  <c r="F5494" i="63"/>
  <c r="F5498" i="63"/>
  <c r="F5516" i="63"/>
  <c r="F5546" i="63"/>
  <c r="F5550" i="63"/>
  <c r="F5554" i="63"/>
  <c r="F5572" i="63"/>
  <c r="F5576" i="63"/>
  <c r="F5580" i="63"/>
  <c r="F5610" i="63"/>
  <c r="F5614" i="63"/>
  <c r="F5618" i="63"/>
  <c r="F5636" i="63"/>
  <c r="F5640" i="63"/>
  <c r="F5644" i="63"/>
  <c r="F5674" i="63"/>
  <c r="F5678" i="63"/>
  <c r="F5682" i="63"/>
  <c r="F5700" i="63"/>
  <c r="F5704" i="63"/>
  <c r="F5708" i="63"/>
  <c r="F5738" i="63"/>
  <c r="F5742" i="63"/>
  <c r="F5746" i="63"/>
  <c r="F5764" i="63"/>
  <c r="F5768" i="63"/>
  <c r="F5772" i="63"/>
  <c r="F5802" i="63"/>
  <c r="F5806" i="63"/>
  <c r="F5810" i="63"/>
  <c r="F5822" i="63"/>
  <c r="F5832" i="63"/>
  <c r="F5838" i="63"/>
  <c r="F5848" i="63"/>
  <c r="F5854" i="63"/>
  <c r="F5864" i="63"/>
  <c r="F5870" i="63"/>
  <c r="F5880" i="63"/>
  <c r="F5886" i="63"/>
  <c r="F5896" i="63"/>
  <c r="F5898" i="63"/>
  <c r="F5908" i="63"/>
  <c r="F5910" i="63"/>
  <c r="F5920" i="63"/>
  <c r="F5922" i="63"/>
  <c r="F5928" i="63"/>
  <c r="F5930" i="63"/>
  <c r="F5940" i="63"/>
  <c r="F5942" i="63"/>
  <c r="F5952" i="63"/>
  <c r="F5954" i="63"/>
  <c r="F5960" i="63"/>
  <c r="F5962" i="63"/>
  <c r="F5972" i="63"/>
  <c r="F5974" i="63"/>
  <c r="F5984" i="63"/>
  <c r="F5986" i="63"/>
  <c r="F5992" i="63"/>
  <c r="F5994" i="63"/>
  <c r="F6004" i="63"/>
  <c r="F6006" i="63"/>
  <c r="F6016" i="63"/>
  <c r="F6020" i="63"/>
  <c r="F6024" i="63"/>
  <c r="F6028" i="63"/>
  <c r="F6032" i="63"/>
  <c r="F6036" i="63"/>
  <c r="F6040" i="63"/>
  <c r="F6044" i="63"/>
  <c r="F6048" i="63"/>
  <c r="F6052" i="63"/>
  <c r="F6056" i="63"/>
  <c r="F6060" i="63"/>
  <c r="F6064" i="63"/>
  <c r="F6068" i="63"/>
  <c r="F6072" i="63"/>
  <c r="F6076" i="63"/>
  <c r="F6080" i="63"/>
  <c r="F6084" i="63"/>
  <c r="F6088" i="63"/>
  <c r="F6092" i="63"/>
  <c r="F6096" i="63"/>
  <c r="F6100" i="63"/>
  <c r="F6104" i="63"/>
  <c r="F6108" i="63"/>
  <c r="F6112" i="63"/>
  <c r="F6116" i="63"/>
  <c r="F6120" i="63"/>
  <c r="F6124" i="63"/>
  <c r="F6128" i="63"/>
  <c r="F6132" i="63"/>
  <c r="F6136" i="63"/>
  <c r="F6140" i="63"/>
  <c r="F6144" i="63"/>
  <c r="F6148" i="63"/>
  <c r="F6152" i="63"/>
  <c r="F6156" i="63"/>
  <c r="F6160" i="63"/>
  <c r="F6164" i="63"/>
  <c r="F6168" i="63"/>
  <c r="F6172" i="63"/>
  <c r="F6176" i="63"/>
  <c r="F6180" i="63"/>
  <c r="F6184" i="63"/>
  <c r="F6188" i="63"/>
  <c r="F6192" i="63"/>
  <c r="F6196" i="63"/>
  <c r="F6200" i="63"/>
  <c r="F6204" i="63"/>
  <c r="F6208" i="63"/>
  <c r="F6212" i="63"/>
  <c r="F6216" i="63"/>
  <c r="F6220" i="63"/>
  <c r="F6224" i="63"/>
  <c r="F6228" i="63"/>
  <c r="F6232" i="63"/>
  <c r="F6236" i="63"/>
  <c r="F6240" i="63"/>
  <c r="F6244" i="63"/>
  <c r="F6248" i="63"/>
  <c r="F6252" i="63"/>
  <c r="F6256" i="63"/>
  <c r="F6260" i="63"/>
  <c r="F6264" i="63"/>
  <c r="F6268" i="63"/>
  <c r="F6272" i="63"/>
  <c r="F6276" i="63"/>
  <c r="F6280" i="63"/>
  <c r="F6284" i="63"/>
  <c r="F6288" i="63"/>
  <c r="F6292" i="63"/>
  <c r="F6296" i="63"/>
  <c r="F6300" i="63"/>
  <c r="F6304" i="63"/>
  <c r="F6308" i="63"/>
  <c r="F6312" i="63"/>
  <c r="F6316" i="63"/>
  <c r="F6320" i="63"/>
  <c r="F6324" i="63"/>
  <c r="F6328" i="63"/>
  <c r="F6332" i="63"/>
  <c r="F6336" i="63"/>
  <c r="F6340" i="63"/>
  <c r="F6344" i="63"/>
  <c r="F6348" i="63"/>
  <c r="F6352" i="63"/>
  <c r="F6356" i="63"/>
  <c r="F6360" i="63"/>
  <c r="F6364" i="63"/>
  <c r="F6368" i="63"/>
  <c r="F6372" i="63"/>
  <c r="F6376" i="63"/>
  <c r="F6380" i="63"/>
  <c r="F6384" i="63"/>
  <c r="F6388" i="63"/>
  <c r="F6392" i="63"/>
  <c r="F6396" i="63"/>
  <c r="F6400" i="63"/>
  <c r="F6404" i="63"/>
  <c r="F6408" i="63"/>
  <c r="F6412" i="63"/>
  <c r="F6416" i="63"/>
  <c r="F6420" i="63"/>
  <c r="F6424" i="63"/>
  <c r="F6428" i="63"/>
  <c r="F6432" i="63"/>
  <c r="F6436" i="63"/>
  <c r="F6440" i="63"/>
  <c r="F6444" i="63"/>
  <c r="F6448" i="63"/>
  <c r="F6452" i="63"/>
  <c r="F6456" i="63"/>
  <c r="F6460" i="63"/>
  <c r="F6464" i="63"/>
  <c r="F6468" i="63"/>
  <c r="F6472" i="63"/>
  <c r="F6476" i="63"/>
  <c r="F6480" i="63"/>
  <c r="F6484" i="63"/>
  <c r="F6488" i="63"/>
  <c r="F6492" i="63"/>
  <c r="F6496" i="63"/>
  <c r="F6500" i="63"/>
  <c r="F6504" i="63"/>
  <c r="F6508" i="63"/>
  <c r="F6512" i="63"/>
  <c r="F6516" i="63"/>
  <c r="F6520" i="63"/>
  <c r="F6524" i="63"/>
  <c r="F6528" i="63"/>
  <c r="F6532" i="63"/>
  <c r="F6536" i="63"/>
  <c r="F6540" i="63"/>
  <c r="F6544" i="63"/>
  <c r="F6548" i="63"/>
  <c r="F6552" i="63"/>
  <c r="F6556" i="63"/>
  <c r="F6560" i="63"/>
  <c r="F6564" i="63"/>
  <c r="F6568" i="63"/>
  <c r="F6572" i="63"/>
  <c r="F6576" i="63"/>
  <c r="F6580" i="63"/>
  <c r="F6584" i="63"/>
  <c r="F6586" i="63"/>
  <c r="F6588" i="63"/>
  <c r="F6600" i="63"/>
  <c r="F6602" i="63"/>
  <c r="F6604" i="63"/>
  <c r="F6616" i="63"/>
  <c r="F6618" i="63"/>
  <c r="F6620" i="63"/>
  <c r="F6632" i="63"/>
  <c r="F6634" i="63"/>
  <c r="F6636" i="63"/>
  <c r="F6648" i="63"/>
  <c r="F6650" i="63"/>
  <c r="F6652" i="63"/>
  <c r="F6664" i="63"/>
  <c r="F6666" i="63"/>
  <c r="F6668" i="63"/>
  <c r="F6680" i="63"/>
  <c r="F4040" i="63"/>
  <c r="F3832" i="63"/>
  <c r="F3816" i="63"/>
  <c r="F3800" i="63"/>
  <c r="F3784" i="63"/>
  <c r="F3768" i="63"/>
  <c r="F3752" i="63"/>
  <c r="F3740" i="63"/>
  <c r="F3724" i="63"/>
  <c r="F3708" i="63"/>
  <c r="F3692" i="63"/>
  <c r="F3680" i="63"/>
  <c r="F4160" i="63"/>
  <c r="F4096" i="63"/>
  <c r="F3828" i="63"/>
  <c r="F3812" i="63"/>
  <c r="F3796" i="63"/>
  <c r="F3780" i="63"/>
  <c r="F3764" i="63"/>
  <c r="F3748" i="63"/>
  <c r="F3728" i="63"/>
  <c r="F3712" i="63"/>
  <c r="F3696" i="63"/>
  <c r="F4720" i="63"/>
  <c r="F4688" i="63"/>
  <c r="F4656" i="63"/>
  <c r="F4438" i="63"/>
  <c r="F4406" i="63"/>
  <c r="F4374" i="63"/>
  <c r="F4342" i="63"/>
  <c r="F4310" i="63"/>
  <c r="F4278" i="63"/>
  <c r="F4246" i="63"/>
  <c r="F4724" i="63"/>
  <c r="F4692" i="63"/>
  <c r="F4660" i="63"/>
  <c r="F4700" i="63"/>
  <c r="F4668" i="63"/>
  <c r="F4442" i="63"/>
  <c r="F4410" i="63"/>
  <c r="F4378" i="63"/>
  <c r="F4346" i="63"/>
  <c r="F4314" i="63"/>
  <c r="F4282" i="63"/>
  <c r="F4250" i="63"/>
  <c r="F4434" i="63"/>
  <c r="F4402" i="63"/>
  <c r="F4370" i="63"/>
  <c r="F4338" i="63"/>
  <c r="F4306" i="63"/>
  <c r="F4274" i="63"/>
  <c r="F4022" i="63"/>
  <c r="F4018" i="63"/>
  <c r="F3834" i="63"/>
  <c r="F3826" i="63"/>
  <c r="F3818" i="63"/>
  <c r="F3810" i="63"/>
  <c r="F3802" i="63"/>
  <c r="F3794" i="63"/>
  <c r="F3786" i="63"/>
  <c r="F3778" i="63"/>
  <c r="F3770" i="63"/>
  <c r="F3762" i="63"/>
  <c r="F3754" i="63"/>
  <c r="F3746" i="63"/>
  <c r="F3738" i="63"/>
  <c r="F3730" i="63"/>
  <c r="F3722" i="63"/>
  <c r="F3714" i="63"/>
  <c r="F3706" i="63"/>
  <c r="F3698" i="63"/>
  <c r="F3690" i="63"/>
  <c r="F3682" i="63"/>
  <c r="F3674" i="63"/>
  <c r="F3668" i="63"/>
  <c r="B22" i="68"/>
  <c r="B22" i="65"/>
  <c r="F4078" i="63"/>
  <c r="F4130" i="63"/>
  <c r="F4146" i="63"/>
  <c r="F4162" i="63"/>
  <c r="F4288" i="63"/>
  <c r="F4336" i="63"/>
  <c r="F4384" i="63"/>
  <c r="F4408" i="63"/>
  <c r="F4440" i="63"/>
  <c r="F4452" i="63"/>
  <c r="F4512" i="63"/>
  <c r="F4526" i="63"/>
  <c r="F4536" i="63"/>
  <c r="F4540" i="63"/>
  <c r="F4550" i="63"/>
  <c r="F4560" i="63"/>
  <c r="F4564" i="63"/>
  <c r="F4574" i="63"/>
  <c r="F4588" i="63"/>
  <c r="F4640" i="63"/>
  <c r="F4654" i="63"/>
  <c r="F4686" i="63"/>
  <c r="F4718" i="63"/>
  <c r="F4744" i="63"/>
  <c r="F4758" i="63"/>
  <c r="F4768" i="63"/>
  <c r="F4772" i="63"/>
  <c r="F4784" i="63"/>
  <c r="F4788" i="63"/>
  <c r="F4802" i="63"/>
  <c r="F4816" i="63"/>
  <c r="F4820" i="63"/>
  <c r="F4834" i="63"/>
  <c r="F4848" i="63"/>
  <c r="F4852" i="63"/>
  <c r="F4866" i="63"/>
  <c r="F4880" i="63"/>
  <c r="F4884" i="63"/>
  <c r="F4898" i="63"/>
  <c r="F4912" i="63"/>
  <c r="F4916" i="63"/>
  <c r="F4930" i="63"/>
  <c r="F4944" i="63"/>
  <c r="F4948" i="63"/>
  <c r="F4962" i="63"/>
  <c r="F4976" i="63"/>
  <c r="F4980" i="63"/>
  <c r="F4994" i="63"/>
  <c r="F5008" i="63"/>
  <c r="F5012" i="63"/>
  <c r="F5026" i="63"/>
  <c r="F5040" i="63"/>
  <c r="F5044" i="63"/>
  <c r="F5058" i="63"/>
  <c r="F4054" i="63"/>
  <c r="F4122" i="63"/>
  <c r="F4176" i="63"/>
  <c r="F4190" i="63"/>
  <c r="F4200" i="63"/>
  <c r="F4208" i="63"/>
  <c r="F4238" i="63"/>
  <c r="F4256" i="63"/>
  <c r="F4264" i="63"/>
  <c r="F4276" i="63"/>
  <c r="F4284" i="63"/>
  <c r="F4304" i="63"/>
  <c r="F4388" i="63"/>
  <c r="F4416" i="63"/>
  <c r="F4436" i="63"/>
  <c r="F4480" i="63"/>
  <c r="F4494" i="63"/>
  <c r="F4504" i="63"/>
  <c r="F4508" i="63"/>
  <c r="F4518" i="63"/>
  <c r="F4528" i="63"/>
  <c r="F4532" i="63"/>
  <c r="F4542" i="63"/>
  <c r="F4556" i="63"/>
  <c r="F4608" i="63"/>
  <c r="F4622" i="63"/>
  <c r="F4632" i="63"/>
  <c r="F4636" i="63"/>
  <c r="F4646" i="63"/>
  <c r="F4662" i="63"/>
  <c r="F4682" i="63"/>
  <c r="F4694" i="63"/>
  <c r="F4714" i="63"/>
  <c r="F4726" i="63"/>
  <c r="F4736" i="63"/>
  <c r="F4740" i="63"/>
  <c r="F4750" i="63"/>
  <c r="F4760" i="63"/>
  <c r="F4764" i="63"/>
  <c r="F4774" i="63"/>
  <c r="F4778" i="63"/>
  <c r="F4792" i="63"/>
  <c r="F4796" i="63"/>
  <c r="F4810" i="63"/>
  <c r="F4824" i="63"/>
  <c r="F4828" i="63"/>
  <c r="F4842" i="63"/>
  <c r="F4856" i="63"/>
  <c r="F4860" i="63"/>
  <c r="F4874" i="63"/>
  <c r="F4888" i="63"/>
  <c r="F4892" i="63"/>
  <c r="F4906" i="63"/>
  <c r="F4920" i="63"/>
  <c r="F4924" i="63"/>
  <c r="F4938" i="63"/>
  <c r="F4952" i="63"/>
  <c r="F4956" i="63"/>
  <c r="F4970" i="63"/>
  <c r="F4984" i="63"/>
  <c r="F4988" i="63"/>
  <c r="F5002" i="63"/>
  <c r="F5016" i="63"/>
  <c r="F5020" i="63"/>
  <c r="F4001" i="63"/>
  <c r="F4046" i="63"/>
  <c r="F4154" i="63"/>
  <c r="F4180" i="63"/>
  <c r="F4222" i="63"/>
  <c r="F4232" i="63"/>
  <c r="F4240" i="63"/>
  <c r="F4312" i="63"/>
  <c r="F4356" i="63"/>
  <c r="F4380" i="63"/>
  <c r="F4404" i="63"/>
  <c r="F4412" i="63"/>
  <c r="F4472" i="63"/>
  <c r="F4476" i="63"/>
  <c r="F4486" i="63"/>
  <c r="F4496" i="63"/>
  <c r="F4500" i="63"/>
  <c r="F4510" i="63"/>
  <c r="F4524" i="63"/>
  <c r="F4576" i="63"/>
  <c r="F4590" i="63"/>
  <c r="F4600" i="63"/>
  <c r="F4604" i="63"/>
  <c r="F4614" i="63"/>
  <c r="F4624" i="63"/>
  <c r="F4628" i="63"/>
  <c r="F4638" i="63"/>
  <c r="F4652" i="63"/>
  <c r="F4658" i="63"/>
  <c r="F4690" i="63"/>
  <c r="F4728" i="63"/>
  <c r="F4732" i="63"/>
  <c r="F4742" i="63"/>
  <c r="F4756" i="63"/>
  <c r="F4786" i="63"/>
  <c r="F4800" i="63"/>
  <c r="F4804" i="63"/>
  <c r="F4818" i="63"/>
  <c r="F4832" i="63"/>
  <c r="F4836" i="63"/>
  <c r="F4850" i="63"/>
  <c r="F4864" i="63"/>
  <c r="F4868" i="63"/>
  <c r="F4882" i="63"/>
  <c r="F4896" i="63"/>
  <c r="F4900" i="63"/>
  <c r="F4914" i="63"/>
  <c r="F4928" i="63"/>
  <c r="F4932" i="63"/>
  <c r="F4946" i="63"/>
  <c r="F4960" i="63"/>
  <c r="F4964" i="63"/>
  <c r="F4978" i="63"/>
  <c r="F4992" i="63"/>
  <c r="F4996" i="63"/>
  <c r="F5010" i="63"/>
  <c r="F5024" i="63"/>
  <c r="F5028" i="63"/>
  <c r="F5042" i="63"/>
  <c r="F5056" i="63"/>
  <c r="F4086" i="63"/>
  <c r="F4212" i="63"/>
  <c r="F4308" i="63"/>
  <c r="F4558" i="63"/>
  <c r="F4582" i="63"/>
  <c r="F4606" i="63"/>
  <c r="F4812" i="63"/>
  <c r="F4826" i="63"/>
  <c r="F4840" i="63"/>
  <c r="F4940" i="63"/>
  <c r="F4954" i="63"/>
  <c r="F4968" i="63"/>
  <c r="F5034" i="63"/>
  <c r="F5060" i="63"/>
  <c r="F5074" i="63"/>
  <c r="F5088" i="63"/>
  <c r="F5092" i="63"/>
  <c r="F5106" i="63"/>
  <c r="F5120" i="63"/>
  <c r="F5124" i="63"/>
  <c r="F5138" i="63"/>
  <c r="F5152" i="63"/>
  <c r="F5156" i="63"/>
  <c r="F5170" i="63"/>
  <c r="F5184" i="63"/>
  <c r="F5188" i="63"/>
  <c r="F5202" i="63"/>
  <c r="F5216" i="63"/>
  <c r="F5220" i="63"/>
  <c r="F5246" i="63"/>
  <c r="F5256" i="63"/>
  <c r="F5280" i="63"/>
  <c r="F5284" i="63"/>
  <c r="F5298" i="63"/>
  <c r="F5304" i="63"/>
  <c r="F5308" i="63"/>
  <c r="F5322" i="63"/>
  <c r="F5326" i="63"/>
  <c r="F5332" i="63"/>
  <c r="F5346" i="63"/>
  <c r="F5350" i="63"/>
  <c r="F5374" i="63"/>
  <c r="F5384" i="63"/>
  <c r="F5408" i="63"/>
  <c r="F5412" i="63"/>
  <c r="F5426" i="63"/>
  <c r="F5432" i="63"/>
  <c r="F5436" i="63"/>
  <c r="F5450" i="63"/>
  <c r="F5454" i="63"/>
  <c r="F5460" i="63"/>
  <c r="F5474" i="63"/>
  <c r="F5478" i="63"/>
  <c r="F5502" i="63"/>
  <c r="F5512" i="63"/>
  <c r="F5522" i="63"/>
  <c r="F5528" i="63"/>
  <c r="F5534" i="63"/>
  <c r="F5540" i="63"/>
  <c r="F5562" i="63"/>
  <c r="F5596" i="63"/>
  <c r="F5602" i="63"/>
  <c r="F4031" i="63"/>
  <c r="F4464" i="63"/>
  <c r="F4468" i="63"/>
  <c r="F4492" i="63"/>
  <c r="F4666" i="63"/>
  <c r="F4678" i="63"/>
  <c r="F4710" i="63"/>
  <c r="F4780" i="63"/>
  <c r="F4794" i="63"/>
  <c r="F4808" i="63"/>
  <c r="F4908" i="63"/>
  <c r="F4922" i="63"/>
  <c r="F4936" i="63"/>
  <c r="F5048" i="63"/>
  <c r="F5052" i="63"/>
  <c r="F5064" i="63"/>
  <c r="F5068" i="63"/>
  <c r="F5082" i="63"/>
  <c r="F5096" i="63"/>
  <c r="F5100" i="63"/>
  <c r="F5114" i="63"/>
  <c r="F5128" i="63"/>
  <c r="F5132" i="63"/>
  <c r="F5146" i="63"/>
  <c r="F5160" i="63"/>
  <c r="F5164" i="63"/>
  <c r="F5178" i="63"/>
  <c r="F5192" i="63"/>
  <c r="F5196" i="63"/>
  <c r="F5210" i="63"/>
  <c r="F5224" i="63"/>
  <c r="F5248" i="63"/>
  <c r="F5252" i="63"/>
  <c r="F5266" i="63"/>
  <c r="F5272" i="63"/>
  <c r="F5276" i="63"/>
  <c r="F5290" i="63"/>
  <c r="F5294" i="63"/>
  <c r="F5300" i="63"/>
  <c r="F5314" i="63"/>
  <c r="F5318" i="63"/>
  <c r="F5342" i="63"/>
  <c r="F5352" i="63"/>
  <c r="F5376" i="63"/>
  <c r="F5380" i="63"/>
  <c r="F5394" i="63"/>
  <c r="F5400" i="63"/>
  <c r="F5404" i="63"/>
  <c r="F5418" i="63"/>
  <c r="F5422" i="63"/>
  <c r="F5428" i="63"/>
  <c r="F5442" i="63"/>
  <c r="F5446" i="63"/>
  <c r="F5470" i="63"/>
  <c r="F5480" i="63"/>
  <c r="F5504" i="63"/>
  <c r="F5508" i="63"/>
  <c r="F5518" i="63"/>
  <c r="F5524" i="63"/>
  <c r="F5530" i="63"/>
  <c r="F5564" i="63"/>
  <c r="F5586" i="63"/>
  <c r="F5592" i="63"/>
  <c r="F5598" i="63"/>
  <c r="F5604" i="63"/>
  <c r="F5626" i="63"/>
  <c r="F5660" i="63"/>
  <c r="F4062" i="63"/>
  <c r="F4280" i="63"/>
  <c r="F4544" i="63"/>
  <c r="F4568" i="63"/>
  <c r="F4572" i="63"/>
  <c r="F4592" i="63"/>
  <c r="F4596" i="63"/>
  <c r="F4620" i="63"/>
  <c r="F4776" i="63"/>
  <c r="F4876" i="63"/>
  <c r="F4890" i="63"/>
  <c r="F4904" i="63"/>
  <c r="F5004" i="63"/>
  <c r="F5018" i="63"/>
  <c r="F5032" i="63"/>
  <c r="F5036" i="63"/>
  <c r="F5072" i="63"/>
  <c r="F5076" i="63"/>
  <c r="F5090" i="63"/>
  <c r="F5104" i="63"/>
  <c r="F5108" i="63"/>
  <c r="F5122" i="63"/>
  <c r="F5136" i="63"/>
  <c r="F5140" i="63"/>
  <c r="F5154" i="63"/>
  <c r="F5168" i="63"/>
  <c r="F5172" i="63"/>
  <c r="F5186" i="63"/>
  <c r="F5200" i="63"/>
  <c r="F5204" i="63"/>
  <c r="F5218" i="63"/>
  <c r="F5234" i="63"/>
  <c r="F5240" i="63"/>
  <c r="F5244" i="63"/>
  <c r="F5258" i="63"/>
  <c r="F5262" i="63"/>
  <c r="F5268" i="63"/>
  <c r="F5282" i="63"/>
  <c r="F5286" i="63"/>
  <c r="F5310" i="63"/>
  <c r="F5320" i="63"/>
  <c r="F5344" i="63"/>
  <c r="F5348" i="63"/>
  <c r="F5362" i="63"/>
  <c r="F5368" i="63"/>
  <c r="F5372" i="63"/>
  <c r="F5386" i="63"/>
  <c r="F5390" i="63"/>
  <c r="F5396" i="63"/>
  <c r="F5410" i="63"/>
  <c r="F5414" i="63"/>
  <c r="F5438" i="63"/>
  <c r="F5448" i="63"/>
  <c r="F5472" i="63"/>
  <c r="F5476" i="63"/>
  <c r="F5490" i="63"/>
  <c r="F5496" i="63"/>
  <c r="F5500" i="63"/>
  <c r="F5514" i="63"/>
  <c r="F5548" i="63"/>
  <c r="F5560" i="63"/>
  <c r="F5570" i="63"/>
  <c r="F5582" i="63"/>
  <c r="F5588" i="63"/>
  <c r="F5594" i="63"/>
  <c r="F5628" i="63"/>
  <c r="F5650" i="63"/>
  <c r="F5656" i="63"/>
  <c r="F5662" i="63"/>
  <c r="F5668" i="63"/>
  <c r="F5690" i="63"/>
  <c r="H5" i="7"/>
  <c r="B29" i="7"/>
  <c r="C29" i="7"/>
  <c r="I5" i="9"/>
  <c r="D28" i="9"/>
  <c r="F5906" i="63"/>
  <c r="F5902" i="63"/>
  <c r="F5894" i="63"/>
  <c r="F5890" i="63"/>
  <c r="F5860" i="63"/>
  <c r="F5856" i="63"/>
  <c r="F5852" i="63"/>
  <c r="F5834" i="63"/>
  <c r="F5830" i="63"/>
  <c r="F5826" i="63"/>
  <c r="F5812" i="63"/>
  <c r="F5800" i="63"/>
  <c r="F5794" i="63"/>
  <c r="F5788" i="63"/>
  <c r="F5754" i="63"/>
  <c r="F5732" i="63"/>
  <c r="F5726" i="63"/>
  <c r="F5720" i="63"/>
  <c r="F5714" i="63"/>
  <c r="F5692" i="63"/>
  <c r="F5666" i="63"/>
  <c r="F5658" i="63"/>
  <c r="F5624" i="63"/>
  <c r="F5578" i="63"/>
  <c r="F5556" i="63"/>
  <c r="F5532" i="63"/>
  <c r="F5482" i="63"/>
  <c r="F5468" i="63"/>
  <c r="F5382" i="63"/>
  <c r="F5354" i="63"/>
  <c r="F5330" i="63"/>
  <c r="F5254" i="63"/>
  <c r="F5230" i="63"/>
  <c r="F5144" i="63"/>
  <c r="F5130" i="63"/>
  <c r="F5116" i="63"/>
  <c r="F4872" i="63"/>
  <c r="F4858" i="63"/>
  <c r="F4844" i="63"/>
  <c r="F4432" i="63"/>
  <c r="F5990" i="63"/>
  <c r="F5982" i="63"/>
  <c r="F5978" i="63"/>
  <c r="F5968" i="63"/>
  <c r="F5964" i="63"/>
  <c r="F5956" i="63"/>
  <c r="F5948" i="63"/>
  <c r="F5944" i="63"/>
  <c r="F5876" i="63"/>
  <c r="F5872" i="63"/>
  <c r="F5868" i="63"/>
  <c r="F5850" i="63"/>
  <c r="F5846" i="63"/>
  <c r="F5842" i="63"/>
  <c r="F5816" i="63"/>
  <c r="F5804" i="63"/>
  <c r="F5770" i="63"/>
  <c r="F5758" i="63"/>
  <c r="F5748" i="63"/>
  <c r="F5736" i="63"/>
  <c r="F5730" i="63"/>
  <c r="F5724" i="63"/>
  <c r="F5684" i="63"/>
  <c r="F5672" i="63"/>
  <c r="F5646" i="63"/>
  <c r="F5630" i="63"/>
  <c r="F5566" i="63"/>
  <c r="F5538" i="63"/>
  <c r="F5506" i="63"/>
  <c r="F5486" i="63"/>
  <c r="F5458" i="63"/>
  <c r="F5358" i="63"/>
  <c r="F5278" i="63"/>
  <c r="F5236" i="63"/>
  <c r="F5176" i="63"/>
  <c r="F5162" i="63"/>
  <c r="F5148" i="63"/>
  <c r="F5000" i="63"/>
  <c r="F4986" i="63"/>
  <c r="F4972" i="63"/>
  <c r="B7" i="70"/>
  <c r="C167" i="59"/>
  <c r="C178" i="56"/>
  <c r="F6066" i="63"/>
  <c r="F6050" i="63"/>
  <c r="F6034" i="63"/>
  <c r="F6018" i="63"/>
  <c r="F5970" i="63"/>
  <c r="F5966" i="63"/>
  <c r="F5958" i="63"/>
  <c r="F5950" i="63"/>
  <c r="F5946" i="63"/>
  <c r="F5936" i="63"/>
  <c r="F5932" i="63"/>
  <c r="F5924" i="63"/>
  <c r="F5916" i="63"/>
  <c r="F5912" i="63"/>
  <c r="F5892" i="63"/>
  <c r="F5888" i="63"/>
  <c r="F5884" i="63"/>
  <c r="F5866" i="63"/>
  <c r="F5862" i="63"/>
  <c r="F5858" i="63"/>
  <c r="F5828" i="63"/>
  <c r="F5824" i="63"/>
  <c r="F5820" i="63"/>
  <c r="F5786" i="63"/>
  <c r="F5780" i="63"/>
  <c r="F5774" i="63"/>
  <c r="F5762" i="63"/>
  <c r="F5752" i="63"/>
  <c r="F5740" i="63"/>
  <c r="F5706" i="63"/>
  <c r="F5694" i="63"/>
  <c r="F5688" i="63"/>
  <c r="F5676" i="63"/>
  <c r="F5620" i="63"/>
  <c r="F5608" i="63"/>
  <c r="F5544" i="63"/>
  <c r="F5510" i="63"/>
  <c r="F5440" i="63"/>
  <c r="F5364" i="63"/>
  <c r="F5340" i="63"/>
  <c r="F5336" i="63"/>
  <c r="F5312" i="63"/>
  <c r="F5288" i="63"/>
  <c r="F5250" i="63"/>
  <c r="F5208" i="63"/>
  <c r="F5194" i="63"/>
  <c r="F5180" i="63"/>
  <c r="F5080" i="63"/>
  <c r="F5066" i="63"/>
  <c r="G3777" i="63"/>
  <c r="G4042" i="63"/>
  <c r="G4050" i="63"/>
  <c r="G4054" i="63"/>
  <c r="G4066" i="63"/>
  <c r="G4070" i="63"/>
  <c r="G4082" i="63"/>
  <c r="G4086" i="63"/>
  <c r="G4098" i="63"/>
  <c r="G4102" i="63"/>
  <c r="G4114" i="63"/>
  <c r="G4118" i="63"/>
  <c r="G4130" i="63"/>
  <c r="G4134" i="63"/>
  <c r="G4146" i="63"/>
  <c r="G4150" i="63"/>
  <c r="G4162" i="63"/>
  <c r="G4166" i="63"/>
  <c r="G4180" i="63"/>
  <c r="G4188" i="63"/>
  <c r="G4196" i="63"/>
  <c r="G4204" i="63"/>
  <c r="G4212" i="63"/>
  <c r="G4220" i="63"/>
  <c r="G4228" i="63"/>
  <c r="G4236" i="63"/>
  <c r="G4012" i="63"/>
  <c r="G4046" i="63"/>
  <c r="G4058" i="63"/>
  <c r="G4110" i="63"/>
  <c r="G4122" i="63"/>
  <c r="G4174" i="63"/>
  <c r="G4184" i="63"/>
  <c r="G4206" i="63"/>
  <c r="G4216" i="63"/>
  <c r="G4238" i="63"/>
  <c r="G4252" i="63"/>
  <c r="G4256" i="63"/>
  <c r="G4276" i="63"/>
  <c r="G4284" i="63"/>
  <c r="G4292" i="63"/>
  <c r="G4300" i="63"/>
  <c r="G4308" i="63"/>
  <c r="G4316" i="63"/>
  <c r="G4324" i="63"/>
  <c r="G4332" i="63"/>
  <c r="G4340" i="63"/>
  <c r="G4348" i="63"/>
  <c r="G4356" i="63"/>
  <c r="G4364" i="63"/>
  <c r="G4372" i="63"/>
  <c r="G4380" i="63"/>
  <c r="G4388" i="63"/>
  <c r="G4396" i="63"/>
  <c r="G4404" i="63"/>
  <c r="G4412" i="63"/>
  <c r="G4420" i="63"/>
  <c r="G4428" i="63"/>
  <c r="G4436" i="63"/>
  <c r="G4444" i="63"/>
  <c r="G4452" i="63"/>
  <c r="G4460" i="63"/>
  <c r="G4658" i="63"/>
  <c r="G4666" i="63"/>
  <c r="G4674" i="63"/>
  <c r="G4682" i="63"/>
  <c r="G4690" i="63"/>
  <c r="G4698" i="63"/>
  <c r="G4706" i="63"/>
  <c r="G4714" i="63"/>
  <c r="G4722" i="63"/>
  <c r="G3838" i="63"/>
  <c r="G3945" i="63"/>
  <c r="G4020" i="63"/>
  <c r="G4024" i="63"/>
  <c r="G4074" i="63"/>
  <c r="G4126" i="63"/>
  <c r="G4154" i="63"/>
  <c r="G4176" i="63"/>
  <c r="G4182" i="63"/>
  <c r="G4191" i="63"/>
  <c r="G4200" i="63"/>
  <c r="G4224" i="63"/>
  <c r="G4248" i="63"/>
  <c r="G4261" i="63"/>
  <c r="G4272" i="63"/>
  <c r="G4304" i="63"/>
  <c r="G4307" i="63"/>
  <c r="G4336" i="63"/>
  <c r="G4353" i="63"/>
  <c r="G4368" i="63"/>
  <c r="G4400" i="63"/>
  <c r="G4432" i="63"/>
  <c r="G4464" i="63"/>
  <c r="G4472" i="63"/>
  <c r="G4480" i="63"/>
  <c r="G4488" i="63"/>
  <c r="G4496" i="63"/>
  <c r="G4504" i="63"/>
  <c r="G4512" i="63"/>
  <c r="G4520" i="63"/>
  <c r="G4528" i="63"/>
  <c r="G4536" i="63"/>
  <c r="G4544" i="63"/>
  <c r="G4552" i="63"/>
  <c r="G4560" i="63"/>
  <c r="G4568" i="63"/>
  <c r="G4576" i="63"/>
  <c r="G4584" i="63"/>
  <c r="G4592" i="63"/>
  <c r="G4600" i="63"/>
  <c r="G4608" i="63"/>
  <c r="G4616" i="63"/>
  <c r="G4624" i="63"/>
  <c r="G4632" i="63"/>
  <c r="G4640" i="63"/>
  <c r="G4648" i="63"/>
  <c r="G4678" i="63"/>
  <c r="G4710" i="63"/>
  <c r="G4732" i="63"/>
  <c r="G4740" i="63"/>
  <c r="G4748" i="63"/>
  <c r="G4756" i="63"/>
  <c r="G4764" i="63"/>
  <c r="G4772" i="63"/>
  <c r="G5228" i="63"/>
  <c r="G5230" i="63"/>
  <c r="G5236" i="63"/>
  <c r="G5238" i="63"/>
  <c r="G5244" i="63"/>
  <c r="G5246" i="63"/>
  <c r="G5252" i="63"/>
  <c r="G5254" i="63"/>
  <c r="G5260" i="63"/>
  <c r="G5262" i="63"/>
  <c r="G5268" i="63"/>
  <c r="G5270" i="63"/>
  <c r="G5276" i="63"/>
  <c r="G5278" i="63"/>
  <c r="G5284" i="63"/>
  <c r="G5286" i="63"/>
  <c r="G5292" i="63"/>
  <c r="G5294" i="63"/>
  <c r="G5300" i="63"/>
  <c r="G5302" i="63"/>
  <c r="G5308" i="63"/>
  <c r="G5310" i="63"/>
  <c r="G5316" i="63"/>
  <c r="G5318" i="63"/>
  <c r="G5324" i="63"/>
  <c r="G5326" i="63"/>
  <c r="G5332" i="63"/>
  <c r="G5334" i="63"/>
  <c r="G5340" i="63"/>
  <c r="G5342" i="63"/>
  <c r="G5348" i="63"/>
  <c r="G5350" i="63"/>
  <c r="G5356" i="63"/>
  <c r="G5358" i="63"/>
  <c r="G5364" i="63"/>
  <c r="G5366" i="63"/>
  <c r="G5372" i="63"/>
  <c r="G5374" i="63"/>
  <c r="G5380" i="63"/>
  <c r="G5382" i="63"/>
  <c r="G5388" i="63"/>
  <c r="G5390" i="63"/>
  <c r="G5396" i="63"/>
  <c r="G5398" i="63"/>
  <c r="G5404" i="63"/>
  <c r="G5406" i="63"/>
  <c r="G5412" i="63"/>
  <c r="G5414" i="63"/>
  <c r="G5420" i="63"/>
  <c r="G5422" i="63"/>
  <c r="G5428" i="63"/>
  <c r="G5430" i="63"/>
  <c r="G5436" i="63"/>
  <c r="G5438" i="63"/>
  <c r="G5444" i="63"/>
  <c r="G5446" i="63"/>
  <c r="G5452" i="63"/>
  <c r="G5454" i="63"/>
  <c r="G5460" i="63"/>
  <c r="G5462" i="63"/>
  <c r="G5468" i="63"/>
  <c r="G5470" i="63"/>
  <c r="G5476" i="63"/>
  <c r="G5478" i="63"/>
  <c r="G5484" i="63"/>
  <c r="G5486" i="63"/>
  <c r="G5492" i="63"/>
  <c r="G5494" i="63"/>
  <c r="G5500" i="63"/>
  <c r="G5502" i="63"/>
  <c r="G5508" i="63"/>
  <c r="G5510" i="63"/>
  <c r="G5516" i="63"/>
  <c r="G5522" i="63"/>
  <c r="G5532" i="63"/>
  <c r="G5538" i="63"/>
  <c r="G5548" i="63"/>
  <c r="G5554" i="63"/>
  <c r="G5564" i="63"/>
  <c r="G5570" i="63"/>
  <c r="G5580" i="63"/>
  <c r="G5586" i="63"/>
  <c r="G5596" i="63"/>
  <c r="G5602" i="63"/>
  <c r="G5612" i="63"/>
  <c r="G5618" i="63"/>
  <c r="G5628" i="63"/>
  <c r="G5634" i="63"/>
  <c r="G5644" i="63"/>
  <c r="G5650" i="63"/>
  <c r="G5660" i="63"/>
  <c r="G5666" i="63"/>
  <c r="G5676" i="63"/>
  <c r="G5682" i="63"/>
  <c r="G5692" i="63"/>
  <c r="G5698" i="63"/>
  <c r="G5708" i="63"/>
  <c r="G5714" i="63"/>
  <c r="G5724" i="63"/>
  <c r="G5730" i="63"/>
  <c r="G5740" i="63"/>
  <c r="G5746" i="63"/>
  <c r="G5756" i="63"/>
  <c r="G5762" i="63"/>
  <c r="G5772" i="63"/>
  <c r="G5778" i="63"/>
  <c r="G5788" i="63"/>
  <c r="G5794" i="63"/>
  <c r="G5804" i="63"/>
  <c r="G5810" i="63"/>
  <c r="C22" i="67"/>
  <c r="G3664" i="63"/>
  <c r="G3848" i="63"/>
  <c r="G3856" i="63"/>
  <c r="G3864" i="63"/>
  <c r="G3872" i="63"/>
  <c r="G3880" i="63"/>
  <c r="G3888" i="63"/>
  <c r="G3896" i="63"/>
  <c r="G3904" i="63"/>
  <c r="G3912" i="63"/>
  <c r="G3920" i="63"/>
  <c r="G3928" i="63"/>
  <c r="G3936" i="63"/>
  <c r="G3944" i="63"/>
  <c r="G3952" i="63"/>
  <c r="G3960" i="63"/>
  <c r="G3968" i="63"/>
  <c r="G3976" i="63"/>
  <c r="G3984" i="63"/>
  <c r="G3992" i="63"/>
  <c r="G4000" i="63"/>
  <c r="G4008" i="63"/>
  <c r="G3846" i="63"/>
  <c r="G3854" i="63"/>
  <c r="G3862" i="63"/>
  <c r="G3870" i="63"/>
  <c r="G3878" i="63"/>
  <c r="G3886" i="63"/>
  <c r="G3894" i="63"/>
  <c r="G3902" i="63"/>
  <c r="G3910" i="63"/>
  <c r="G3918" i="63"/>
  <c r="G3926" i="63"/>
  <c r="G3934" i="63"/>
  <c r="G3942" i="63"/>
  <c r="G3950" i="63"/>
  <c r="G3958" i="63"/>
  <c r="G3966" i="63"/>
  <c r="G3974" i="63"/>
  <c r="G3982" i="63"/>
  <c r="G3990" i="63"/>
  <c r="G3998" i="63"/>
  <c r="G4006" i="63"/>
  <c r="G3672" i="63"/>
  <c r="G4068" i="63"/>
  <c r="G4100" i="63"/>
  <c r="G4132" i="63"/>
  <c r="G4164" i="63"/>
  <c r="G4186" i="63"/>
  <c r="G4202" i="63"/>
  <c r="G4218" i="63"/>
  <c r="G4234" i="63"/>
  <c r="G4044" i="63"/>
  <c r="G4076" i="63"/>
  <c r="G4108" i="63"/>
  <c r="G4140" i="63"/>
  <c r="G4172" i="63"/>
  <c r="G4072" i="63"/>
  <c r="G4104" i="63"/>
  <c r="G4136" i="63"/>
  <c r="G4168" i="63"/>
  <c r="G4056" i="63"/>
  <c r="G4088" i="63"/>
  <c r="G4120" i="63"/>
  <c r="G4152" i="63"/>
  <c r="G4048" i="63"/>
  <c r="G4080" i="63"/>
  <c r="G4112" i="63"/>
  <c r="G4144" i="63"/>
  <c r="G5918" i="63"/>
  <c r="G5982" i="63"/>
  <c r="G6610" i="63"/>
  <c r="G6642" i="63"/>
  <c r="G6674" i="63"/>
  <c r="G4030" i="63"/>
  <c r="G4350" i="63"/>
  <c r="G4414" i="63"/>
  <c r="G4696" i="63"/>
  <c r="G5914" i="63"/>
  <c r="G5978" i="63"/>
  <c r="G4270" i="63"/>
  <c r="G4318" i="63"/>
  <c r="G4366" i="63"/>
  <c r="G4430" i="63"/>
  <c r="G4664" i="63"/>
  <c r="G4712" i="63"/>
  <c r="C143" i="56"/>
  <c r="C130" i="59"/>
  <c r="C151" i="56"/>
  <c r="G6670" i="63"/>
  <c r="G6654" i="63"/>
  <c r="G6638" i="63"/>
  <c r="G6622" i="63"/>
  <c r="G6606" i="63"/>
  <c r="G6590" i="63"/>
  <c r="G6012" i="63"/>
  <c r="G5980" i="63"/>
  <c r="G5948" i="63"/>
  <c r="G5916" i="63"/>
  <c r="G5892" i="63"/>
  <c r="G5882" i="63"/>
  <c r="G5876" i="63"/>
  <c r="G5866" i="63"/>
  <c r="G5860" i="63"/>
  <c r="G5850" i="63"/>
  <c r="G5844" i="63"/>
  <c r="G5834" i="63"/>
  <c r="G5828" i="63"/>
  <c r="G5818" i="63"/>
  <c r="G5814" i="63"/>
  <c r="G5784" i="63"/>
  <c r="G5780" i="63"/>
  <c r="G5776" i="63"/>
  <c r="G5758" i="63"/>
  <c r="G5754" i="63"/>
  <c r="G5750" i="63"/>
  <c r="G5720" i="63"/>
  <c r="G5716" i="63"/>
  <c r="G5712" i="63"/>
  <c r="G5694" i="63"/>
  <c r="G5690" i="63"/>
  <c r="G5686" i="63"/>
  <c r="G5656" i="63"/>
  <c r="G5652" i="63"/>
  <c r="G5648" i="63"/>
  <c r="G5630" i="63"/>
  <c r="G5626" i="63"/>
  <c r="G5622" i="63"/>
  <c r="G5592" i="63"/>
  <c r="G5588" i="63"/>
  <c r="G5584" i="63"/>
  <c r="G5566" i="63"/>
  <c r="G5562" i="63"/>
  <c r="G5558" i="63"/>
  <c r="G5528" i="63"/>
  <c r="G5524" i="63"/>
  <c r="G5520" i="63"/>
  <c r="G5512" i="63"/>
  <c r="G5490" i="63"/>
  <c r="G5480" i="63"/>
  <c r="G5458" i="63"/>
  <c r="G5448" i="63"/>
  <c r="G5426" i="63"/>
  <c r="G5416" i="63"/>
  <c r="G5394" i="63"/>
  <c r="G5384" i="63"/>
  <c r="G5362" i="63"/>
  <c r="G5352" i="63"/>
  <c r="G5330" i="63"/>
  <c r="G5320" i="63"/>
  <c r="G5298" i="63"/>
  <c r="G5288" i="63"/>
  <c r="G5266" i="63"/>
  <c r="G5256" i="63"/>
  <c r="G5234" i="63"/>
  <c r="G5224" i="63"/>
  <c r="G5216" i="63"/>
  <c r="G5208" i="63"/>
  <c r="G5200" i="63"/>
  <c r="G5192" i="63"/>
  <c r="G5184" i="63"/>
  <c r="G5176" i="63"/>
  <c r="G5168" i="63"/>
  <c r="G5160" i="63"/>
  <c r="G5152" i="63"/>
  <c r="G5144" i="63"/>
  <c r="G5136" i="63"/>
  <c r="G5128" i="63"/>
  <c r="G5120" i="63"/>
  <c r="G5112" i="63"/>
  <c r="G5104" i="63"/>
  <c r="G5096" i="63"/>
  <c r="G5088" i="63"/>
  <c r="G5080" i="63"/>
  <c r="G5072" i="63"/>
  <c r="G5064" i="63"/>
  <c r="G5056" i="63"/>
  <c r="G5048" i="63"/>
  <c r="G5040" i="63"/>
  <c r="G5032" i="63"/>
  <c r="G5024" i="63"/>
  <c r="G5016" i="63"/>
  <c r="G5008" i="63"/>
  <c r="G5000" i="63"/>
  <c r="G4995" i="63"/>
  <c r="G4992" i="63"/>
  <c r="G4984" i="63"/>
  <c r="G4976" i="63"/>
  <c r="G4968" i="63"/>
  <c r="G4960" i="63"/>
  <c r="G4952" i="63"/>
  <c r="G4944" i="63"/>
  <c r="G4936" i="63"/>
  <c r="G4928" i="63"/>
  <c r="G4920" i="63"/>
  <c r="G4912" i="63"/>
  <c r="G4904" i="63"/>
  <c r="G4896" i="63"/>
  <c r="G4888" i="63"/>
  <c r="G4880" i="63"/>
  <c r="G4872" i="63"/>
  <c r="G4864" i="63"/>
  <c r="G4856" i="63"/>
  <c r="G4848" i="63"/>
  <c r="G4840" i="63"/>
  <c r="G4832" i="63"/>
  <c r="G4824" i="63"/>
  <c r="G4816" i="63"/>
  <c r="G4808" i="63"/>
  <c r="G4800" i="63"/>
  <c r="G4792" i="63"/>
  <c r="G4784" i="63"/>
  <c r="G4776" i="63"/>
  <c r="G4762" i="63"/>
  <c r="G4758" i="63"/>
  <c r="G4744" i="63"/>
  <c r="G4730" i="63"/>
  <c r="G4726" i="63"/>
  <c r="G4718" i="63"/>
  <c r="G4694" i="63"/>
  <c r="G4670" i="63"/>
  <c r="G4652" i="63"/>
  <c r="G4638" i="63"/>
  <c r="G4634" i="63"/>
  <c r="G4620" i="63"/>
  <c r="G4606" i="63"/>
  <c r="G4602" i="63"/>
  <c r="G4588" i="63"/>
  <c r="G4574" i="63"/>
  <c r="G4570" i="63"/>
  <c r="G4556" i="63"/>
  <c r="G4542" i="63"/>
  <c r="G4538" i="63"/>
  <c r="G4524" i="63"/>
  <c r="G4510" i="63"/>
  <c r="G4506" i="63"/>
  <c r="G4492" i="63"/>
  <c r="G4478" i="63"/>
  <c r="G4474" i="63"/>
  <c r="G4440" i="63"/>
  <c r="G4416" i="63"/>
  <c r="G4392" i="63"/>
  <c r="G4363" i="63"/>
  <c r="G4312" i="63"/>
  <c r="G4288" i="63"/>
  <c r="G4283" i="63"/>
  <c r="G4268" i="63"/>
  <c r="G4230" i="63"/>
  <c r="G4198" i="63"/>
  <c r="G4192" i="63"/>
  <c r="G4158" i="63"/>
  <c r="G4142" i="63"/>
  <c r="G4038" i="63"/>
  <c r="G4032" i="63"/>
  <c r="G4005" i="63"/>
  <c r="G3813" i="63"/>
  <c r="C147" i="56"/>
  <c r="G48" i="7"/>
  <c r="G41" i="7"/>
  <c r="D48" i="7"/>
  <c r="D41" i="7"/>
  <c r="F41" i="7"/>
  <c r="F48" i="7"/>
  <c r="G13" i="42"/>
  <c r="D58" i="44"/>
  <c r="C221" i="56"/>
  <c r="C206" i="59"/>
  <c r="E29" i="7"/>
  <c r="B98" i="7"/>
  <c r="E98" i="7"/>
  <c r="J14" i="9"/>
  <c r="G18" i="44"/>
  <c r="H18" i="44"/>
  <c r="C163" i="56"/>
  <c r="C148" i="59"/>
  <c r="I37" i="7"/>
  <c r="I53" i="7"/>
  <c r="I54" i="7"/>
  <c r="I50" i="7"/>
  <c r="I43" i="7"/>
  <c r="G37" i="7"/>
  <c r="G53" i="7"/>
  <c r="G43" i="7"/>
  <c r="G54" i="7"/>
  <c r="E50" i="7"/>
  <c r="E54" i="7"/>
  <c r="E43" i="7"/>
  <c r="E53" i="7"/>
  <c r="E37" i="7"/>
  <c r="C144" i="59"/>
  <c r="C159" i="56"/>
  <c r="C171" i="59"/>
  <c r="C186" i="56"/>
  <c r="F27" i="45"/>
  <c r="H61" i="42"/>
  <c r="K61" i="42"/>
  <c r="E27" i="45"/>
  <c r="C237" i="59"/>
  <c r="D12" i="42"/>
  <c r="K12" i="42"/>
  <c r="D69" i="1"/>
  <c r="D29" i="7"/>
  <c r="H25" i="7"/>
  <c r="H29" i="7"/>
  <c r="J65" i="7"/>
  <c r="C37" i="7"/>
  <c r="C43" i="7"/>
  <c r="B26" i="56"/>
  <c r="B23" i="59"/>
  <c r="B27" i="56"/>
  <c r="B24" i="59"/>
  <c r="B28" i="56"/>
  <c r="B25" i="59"/>
  <c r="B21" i="56"/>
  <c r="B18" i="59"/>
  <c r="B29" i="56"/>
  <c r="B26" i="59"/>
  <c r="B30" i="56"/>
  <c r="B27" i="59"/>
  <c r="B23" i="56"/>
  <c r="B20" i="59"/>
  <c r="B31" i="56"/>
  <c r="B28" i="59"/>
  <c r="B24" i="56"/>
  <c r="B21" i="59"/>
  <c r="B25" i="56"/>
  <c r="B22" i="59"/>
  <c r="B22" i="56"/>
  <c r="B19" i="59"/>
  <c r="B17" i="59"/>
  <c r="D54" i="44"/>
  <c r="C31" i="44"/>
  <c r="C54" i="44"/>
  <c r="E54" i="44"/>
  <c r="G9" i="42"/>
  <c r="L14" i="43"/>
  <c r="H14" i="43"/>
  <c r="D51" i="9"/>
  <c r="D27" i="9"/>
  <c r="C51" i="9"/>
  <c r="E51" i="9"/>
  <c r="F14" i="42"/>
  <c r="C241" i="59"/>
  <c r="C202" i="59"/>
  <c r="C217" i="56"/>
  <c r="I20" i="1"/>
  <c r="F35" i="1"/>
  <c r="C209" i="59"/>
  <c r="C224" i="56"/>
  <c r="K18" i="44"/>
  <c r="C140" i="59"/>
  <c r="C155" i="56"/>
  <c r="C190" i="56"/>
  <c r="C175" i="59"/>
  <c r="B6" i="42"/>
  <c r="B50" i="45"/>
  <c r="E50" i="45"/>
  <c r="F29" i="7"/>
  <c r="I65" i="7"/>
  <c r="C99" i="7"/>
  <c r="B36" i="56"/>
  <c r="B33" i="59"/>
  <c r="B43" i="56"/>
  <c r="B40" i="59"/>
  <c r="B35" i="56"/>
  <c r="B32" i="59"/>
  <c r="B38" i="56"/>
  <c r="B35" i="59"/>
  <c r="B40" i="56"/>
  <c r="B37" i="59"/>
  <c r="B41" i="56"/>
  <c r="B38" i="59"/>
  <c r="B33" i="56"/>
  <c r="B30" i="59"/>
  <c r="B42" i="56"/>
  <c r="B39" i="59"/>
  <c r="B37" i="56"/>
  <c r="B34" i="59"/>
  <c r="B39" i="56"/>
  <c r="B36" i="59"/>
  <c r="B34" i="56"/>
  <c r="B31" i="59"/>
  <c r="B29" i="59"/>
  <c r="B47" i="56"/>
  <c r="B44" i="59"/>
  <c r="B55" i="56"/>
  <c r="B52" i="59"/>
  <c r="B52" i="56"/>
  <c r="B49" i="59"/>
  <c r="B49" i="56"/>
  <c r="B46" i="59"/>
  <c r="B50" i="56"/>
  <c r="B47" i="59"/>
  <c r="B46" i="56"/>
  <c r="B43" i="59"/>
  <c r="B51" i="56"/>
  <c r="B48" i="59"/>
  <c r="B41" i="59"/>
  <c r="B48" i="56"/>
  <c r="B45" i="59"/>
  <c r="B45" i="56"/>
  <c r="B42" i="59"/>
  <c r="B53" i="56"/>
  <c r="B50" i="59"/>
  <c r="B54" i="56"/>
  <c r="B51" i="59"/>
  <c r="F13" i="42"/>
  <c r="K13" i="42"/>
  <c r="C86" i="42"/>
  <c r="D55" i="9"/>
  <c r="F50" i="7"/>
  <c r="F54" i="7"/>
  <c r="F53" i="7"/>
  <c r="F37" i="7"/>
  <c r="F43" i="7"/>
  <c r="H53" i="7"/>
  <c r="H54" i="7"/>
  <c r="M65" i="7"/>
  <c r="H37" i="7"/>
  <c r="H50" i="7"/>
  <c r="H43" i="7"/>
  <c r="K37" i="7"/>
  <c r="K54" i="7"/>
  <c r="K43" i="7"/>
  <c r="K53" i="7"/>
  <c r="B104" i="64"/>
  <c r="B102" i="64"/>
  <c r="B105" i="64"/>
  <c r="B98" i="64"/>
  <c r="B99" i="64"/>
  <c r="B103" i="64"/>
  <c r="B97" i="64"/>
  <c r="B106" i="64"/>
  <c r="B101" i="64"/>
  <c r="B96" i="64"/>
  <c r="B100" i="64"/>
  <c r="B95" i="64"/>
  <c r="L44" i="7"/>
  <c r="L45" i="7"/>
  <c r="L51" i="7"/>
  <c r="H56" i="43"/>
  <c r="G56" i="43"/>
  <c r="B64" i="59"/>
  <c r="B68" i="56"/>
  <c r="D53" i="7"/>
  <c r="D37" i="7"/>
  <c r="D50" i="7"/>
  <c r="D54" i="7"/>
  <c r="L65" i="7"/>
  <c r="D43" i="7"/>
  <c r="J37" i="7"/>
  <c r="J53" i="7"/>
  <c r="J43" i="7"/>
  <c r="J54" i="7"/>
  <c r="J50" i="7"/>
  <c r="C105" i="7"/>
  <c r="O64" i="7"/>
  <c r="B105" i="7"/>
  <c r="E105" i="7"/>
  <c r="G50" i="7"/>
  <c r="C100" i="7"/>
  <c r="J64" i="7"/>
  <c r="B100" i="7"/>
  <c r="E100" i="7"/>
  <c r="J44" i="7"/>
  <c r="J45" i="7"/>
  <c r="B69" i="56"/>
  <c r="B65" i="59"/>
  <c r="C236" i="56"/>
  <c r="C221" i="59"/>
  <c r="F34" i="1"/>
  <c r="C66" i="1"/>
  <c r="D66" i="1"/>
  <c r="D14" i="42"/>
  <c r="K9" i="42"/>
  <c r="D81" i="42"/>
  <c r="C81" i="42"/>
  <c r="C9" i="42"/>
  <c r="L9" i="42"/>
  <c r="H69" i="1"/>
  <c r="G69" i="1"/>
  <c r="E45" i="7"/>
  <c r="E44" i="7"/>
  <c r="G45" i="7"/>
  <c r="G44" i="7"/>
  <c r="G105" i="7"/>
  <c r="H105" i="7"/>
  <c r="L64" i="7"/>
  <c r="B102" i="7"/>
  <c r="E102" i="7"/>
  <c r="C102" i="7"/>
  <c r="B118" i="64"/>
  <c r="B115" i="64"/>
  <c r="B111" i="64"/>
  <c r="B112" i="64"/>
  <c r="B113" i="64"/>
  <c r="B117" i="64"/>
  <c r="B109" i="64"/>
  <c r="B114" i="64"/>
  <c r="B107" i="64"/>
  <c r="B108" i="64"/>
  <c r="B116" i="64"/>
  <c r="B110" i="64"/>
  <c r="H44" i="7"/>
  <c r="H45" i="7"/>
  <c r="H99" i="7"/>
  <c r="G99" i="7"/>
  <c r="C167" i="56"/>
  <c r="C152" i="59"/>
  <c r="B59" i="1"/>
  <c r="D45" i="7"/>
  <c r="D44" i="7"/>
  <c r="L52" i="7"/>
  <c r="L49" i="7"/>
  <c r="L55" i="7"/>
  <c r="M64" i="7"/>
  <c r="B103" i="7"/>
  <c r="E103" i="7"/>
  <c r="C103" i="7"/>
  <c r="C229" i="56"/>
  <c r="C214" i="59"/>
  <c r="G51" i="9"/>
  <c r="H51" i="9"/>
  <c r="F51" i="9"/>
  <c r="B49" i="43"/>
  <c r="M43" i="7"/>
  <c r="M25" i="7"/>
  <c r="C44" i="7"/>
  <c r="C45" i="7"/>
  <c r="D86" i="42"/>
  <c r="C171" i="56"/>
  <c r="C156" i="59"/>
  <c r="N65" i="7"/>
  <c r="B62" i="44"/>
  <c r="G54" i="44"/>
  <c r="F54" i="44"/>
  <c r="H54" i="44"/>
  <c r="J27" i="45"/>
  <c r="C198" i="56"/>
  <c r="C183" i="59"/>
  <c r="C175" i="56"/>
  <c r="C160" i="59"/>
  <c r="C233" i="56"/>
  <c r="C218" i="59"/>
  <c r="H58" i="44"/>
  <c r="G58" i="44"/>
  <c r="G55" i="9"/>
  <c r="H55" i="9"/>
  <c r="C202" i="56"/>
  <c r="C187" i="59"/>
  <c r="K44" i="7"/>
  <c r="K45" i="7"/>
  <c r="F44" i="7"/>
  <c r="F45" i="7"/>
  <c r="I14" i="43"/>
  <c r="G29" i="7"/>
  <c r="C53" i="45"/>
  <c r="H60" i="42"/>
  <c r="K60" i="42"/>
  <c r="D90" i="42"/>
  <c r="I44" i="7"/>
  <c r="I45" i="7"/>
  <c r="I49" i="7"/>
  <c r="I51" i="7"/>
  <c r="I52" i="7"/>
  <c r="I55" i="7"/>
  <c r="F52" i="7"/>
  <c r="F49" i="7"/>
  <c r="F51" i="7"/>
  <c r="F55" i="7"/>
  <c r="C164" i="59"/>
  <c r="C179" i="56"/>
  <c r="H49" i="7"/>
  <c r="H51" i="7"/>
  <c r="H52" i="7"/>
  <c r="H55" i="7"/>
  <c r="E52" i="7"/>
  <c r="E49" i="7"/>
  <c r="E51" i="7"/>
  <c r="H66" i="1"/>
  <c r="G66" i="1"/>
  <c r="C245" i="56"/>
  <c r="C230" i="59"/>
  <c r="C52" i="45"/>
  <c r="H20" i="42"/>
  <c r="C49" i="7"/>
  <c r="C52" i="7"/>
  <c r="C50" i="7"/>
  <c r="C51" i="7"/>
  <c r="C226" i="59"/>
  <c r="C241" i="56"/>
  <c r="C183" i="56"/>
  <c r="C168" i="59"/>
  <c r="M44" i="7"/>
  <c r="P65" i="7"/>
  <c r="G103" i="7"/>
  <c r="H103" i="7"/>
  <c r="K52" i="7"/>
  <c r="K49" i="7"/>
  <c r="K51" i="7"/>
  <c r="D49" i="7"/>
  <c r="D51" i="7"/>
  <c r="D52" i="7"/>
  <c r="D55" i="7"/>
  <c r="G53" i="45"/>
  <c r="H53" i="45"/>
  <c r="C199" i="59"/>
  <c r="C214" i="56"/>
  <c r="C187" i="56"/>
  <c r="C172" i="59"/>
  <c r="C210" i="56"/>
  <c r="C195" i="59"/>
  <c r="C104" i="7"/>
  <c r="N64" i="7"/>
  <c r="B104" i="7"/>
  <c r="E104" i="7"/>
  <c r="G102" i="7"/>
  <c r="H102" i="7"/>
  <c r="G49" i="7"/>
  <c r="G52" i="7"/>
  <c r="G51" i="7"/>
  <c r="B70" i="56"/>
  <c r="B66" i="59"/>
  <c r="B119" i="64"/>
  <c r="K14" i="42"/>
  <c r="C14" i="42"/>
  <c r="L14" i="42"/>
  <c r="C233" i="59"/>
  <c r="J52" i="7"/>
  <c r="J49" i="7"/>
  <c r="J51" i="7"/>
  <c r="G100" i="7"/>
  <c r="H100" i="7"/>
  <c r="G104" i="7"/>
  <c r="H104" i="7"/>
  <c r="C211" i="59"/>
  <c r="C226" i="56"/>
  <c r="M51" i="7"/>
  <c r="H65" i="7"/>
  <c r="K20" i="42"/>
  <c r="D88" i="42"/>
  <c r="C88" i="42"/>
  <c r="C20" i="42"/>
  <c r="L20" i="42"/>
  <c r="H73" i="42"/>
  <c r="H74" i="42"/>
  <c r="C242" i="59"/>
  <c r="E55" i="7"/>
  <c r="C176" i="59"/>
  <c r="C191" i="56"/>
  <c r="B120" i="64"/>
  <c r="B71" i="56"/>
  <c r="B67" i="59"/>
  <c r="C180" i="59"/>
  <c r="C195" i="56"/>
  <c r="M50" i="7"/>
  <c r="C54" i="7"/>
  <c r="C53" i="7"/>
  <c r="G52" i="45"/>
  <c r="B52" i="45"/>
  <c r="E52" i="45"/>
  <c r="H52" i="45"/>
  <c r="F52" i="45"/>
  <c r="F53" i="45"/>
  <c r="F54" i="45"/>
  <c r="J55" i="7"/>
  <c r="C199" i="56"/>
  <c r="C184" i="59"/>
  <c r="C106" i="7"/>
  <c r="I24" i="42"/>
  <c r="K24" i="42"/>
  <c r="C238" i="59"/>
  <c r="M52" i="7"/>
  <c r="D65" i="7"/>
  <c r="G55" i="7"/>
  <c r="C222" i="56"/>
  <c r="C207" i="59"/>
  <c r="K55" i="7"/>
  <c r="M49" i="7"/>
  <c r="B65" i="7"/>
  <c r="C188" i="59"/>
  <c r="C203" i="56"/>
  <c r="C219" i="59"/>
  <c r="C234" i="56"/>
  <c r="C196" i="59"/>
  <c r="C211" i="56"/>
  <c r="M54" i="7"/>
  <c r="K65" i="7"/>
  <c r="B72" i="56"/>
  <c r="B68" i="59"/>
  <c r="I23" i="42"/>
  <c r="D64" i="7"/>
  <c r="B96" i="7"/>
  <c r="E96" i="7"/>
  <c r="C96" i="7"/>
  <c r="C65" i="7"/>
  <c r="E84" i="7"/>
  <c r="C238" i="56"/>
  <c r="C223" i="59"/>
  <c r="I22" i="42"/>
  <c r="K22" i="42"/>
  <c r="C22" i="42"/>
  <c r="L22" i="42"/>
  <c r="C98" i="7"/>
  <c r="G106" i="7"/>
  <c r="H106" i="7"/>
  <c r="C94" i="7"/>
  <c r="I8" i="42"/>
  <c r="D84" i="7"/>
  <c r="M53" i="7"/>
  <c r="C192" i="59"/>
  <c r="C207" i="56"/>
  <c r="B121" i="64"/>
  <c r="H96" i="7"/>
  <c r="G96" i="7"/>
  <c r="B73" i="56"/>
  <c r="B69" i="59"/>
  <c r="C223" i="56"/>
  <c r="C208" i="59"/>
  <c r="B122" i="64"/>
  <c r="I21" i="42"/>
  <c r="I73" i="42"/>
  <c r="I74" i="42"/>
  <c r="D128" i="42"/>
  <c r="K8" i="42"/>
  <c r="C101" i="7"/>
  <c r="K64" i="7"/>
  <c r="B101" i="7"/>
  <c r="E101" i="7"/>
  <c r="C95" i="7"/>
  <c r="B94" i="7"/>
  <c r="E94" i="7"/>
  <c r="G94" i="7"/>
  <c r="F94" i="7"/>
  <c r="H94" i="7"/>
  <c r="G98" i="7"/>
  <c r="H98" i="7"/>
  <c r="C235" i="59"/>
  <c r="C23" i="42"/>
  <c r="K23" i="42"/>
  <c r="C200" i="59"/>
  <c r="C215" i="56"/>
  <c r="C219" i="56"/>
  <c r="C204" i="59"/>
  <c r="C231" i="59"/>
  <c r="C246" i="56"/>
  <c r="G95" i="7"/>
  <c r="H95" i="7"/>
  <c r="F95" i="7"/>
  <c r="B95" i="7"/>
  <c r="E95" i="7"/>
  <c r="K21" i="42"/>
  <c r="C115" i="42"/>
  <c r="U7" i="69" s="1"/>
  <c r="D80" i="42"/>
  <c r="C80" i="42"/>
  <c r="C8" i="42"/>
  <c r="L8" i="42"/>
  <c r="C114" i="42"/>
  <c r="U6" i="69" s="1"/>
  <c r="C243" i="59"/>
  <c r="C231" i="56"/>
  <c r="C216" i="59"/>
  <c r="D89" i="42"/>
  <c r="B123" i="64"/>
  <c r="C235" i="56"/>
  <c r="C220" i="59"/>
  <c r="F96" i="7"/>
  <c r="F97" i="7"/>
  <c r="F98" i="7"/>
  <c r="F99" i="7"/>
  <c r="F100" i="7"/>
  <c r="F101" i="7"/>
  <c r="F102" i="7"/>
  <c r="F103" i="7"/>
  <c r="F104" i="7"/>
  <c r="F105" i="7"/>
  <c r="F106" i="7"/>
  <c r="C227" i="56"/>
  <c r="C212" i="59"/>
  <c r="G101" i="7"/>
  <c r="H101" i="7"/>
  <c r="B74" i="56"/>
  <c r="B70" i="59"/>
  <c r="B75" i="56"/>
  <c r="B71" i="59"/>
  <c r="B124" i="64"/>
  <c r="C239" i="56"/>
  <c r="C224" i="59"/>
  <c r="C247" i="56"/>
  <c r="C232" i="59"/>
  <c r="C243" i="56"/>
  <c r="C228" i="59"/>
  <c r="B72" i="59"/>
  <c r="B76" i="56"/>
  <c r="C236" i="59"/>
  <c r="C244" i="59"/>
  <c r="C240" i="59"/>
  <c r="B125" i="64"/>
  <c r="B126" i="64"/>
  <c r="B73" i="59"/>
  <c r="B77" i="56"/>
  <c r="B74" i="59"/>
  <c r="B78" i="56"/>
  <c r="B127" i="64"/>
  <c r="B128" i="64"/>
  <c r="B79" i="56"/>
  <c r="B75" i="59"/>
  <c r="B76" i="59"/>
  <c r="B80" i="56"/>
  <c r="B129" i="64"/>
  <c r="B130" i="64"/>
  <c r="B81" i="56"/>
  <c r="B77" i="59"/>
  <c r="B82" i="56"/>
  <c r="B78" i="59"/>
  <c r="B131" i="64"/>
  <c r="B132" i="64"/>
  <c r="B83" i="56"/>
  <c r="B79" i="59"/>
  <c r="B80" i="59"/>
  <c r="B84" i="56"/>
  <c r="B133" i="64"/>
  <c r="B85" i="56"/>
  <c r="B81" i="59"/>
  <c r="B134" i="64"/>
  <c r="B135" i="64"/>
  <c r="B82" i="59"/>
  <c r="B86" i="56"/>
  <c r="B83" i="59"/>
  <c r="B87" i="56"/>
  <c r="B136" i="64"/>
  <c r="B137" i="64"/>
  <c r="B84" i="59"/>
  <c r="B88" i="56"/>
  <c r="B89" i="56"/>
  <c r="B85" i="59"/>
  <c r="B138" i="64"/>
  <c r="B139" i="64"/>
  <c r="B90" i="56"/>
  <c r="B86" i="59"/>
  <c r="B91" i="56"/>
  <c r="B87" i="59"/>
  <c r="B140" i="64"/>
  <c r="B141" i="64"/>
  <c r="B88" i="59"/>
  <c r="B92" i="56"/>
  <c r="B89" i="59"/>
  <c r="B93" i="56"/>
  <c r="B142" i="64"/>
  <c r="B143" i="64"/>
  <c r="B90" i="59"/>
  <c r="B94" i="56"/>
  <c r="B95" i="56"/>
  <c r="B91" i="59"/>
  <c r="B144" i="64"/>
  <c r="B145" i="64"/>
  <c r="B92" i="59"/>
  <c r="B96" i="56"/>
  <c r="B97" i="56"/>
  <c r="B93" i="59"/>
  <c r="B146" i="64"/>
  <c r="B147" i="64"/>
  <c r="B98" i="56"/>
  <c r="B94" i="59"/>
  <c r="B99" i="56"/>
  <c r="B95" i="59"/>
  <c r="B148" i="64"/>
  <c r="B149" i="64"/>
  <c r="B96" i="59"/>
  <c r="B100" i="56"/>
  <c r="B101" i="56"/>
  <c r="B97" i="59"/>
  <c r="B150" i="64"/>
  <c r="B102" i="56"/>
  <c r="B98" i="59"/>
  <c r="B151" i="64"/>
  <c r="B99" i="59"/>
  <c r="B103" i="56"/>
  <c r="B152" i="64"/>
  <c r="B153" i="64"/>
  <c r="B100" i="59"/>
  <c r="B104" i="56"/>
  <c r="B105" i="56"/>
  <c r="B101" i="59"/>
  <c r="B154" i="64"/>
  <c r="B155" i="64"/>
  <c r="B106" i="56"/>
  <c r="B102" i="59"/>
  <c r="B156" i="64"/>
  <c r="B107" i="56"/>
  <c r="B103" i="59"/>
  <c r="B104" i="59"/>
  <c r="B108" i="56"/>
  <c r="B157" i="64"/>
  <c r="B158" i="64"/>
  <c r="B109" i="56"/>
  <c r="B105" i="59"/>
  <c r="B110" i="56"/>
  <c r="B106" i="59"/>
  <c r="B159" i="64"/>
  <c r="B160" i="64"/>
  <c r="B111" i="56"/>
  <c r="B107" i="59"/>
  <c r="B108" i="59"/>
  <c r="B112" i="56"/>
  <c r="B161" i="64"/>
  <c r="B113" i="56"/>
  <c r="B109" i="59"/>
  <c r="B162" i="64"/>
  <c r="B114" i="56"/>
  <c r="B110" i="59"/>
  <c r="B163" i="64"/>
  <c r="B164" i="64"/>
  <c r="B115" i="56"/>
  <c r="B111" i="59"/>
  <c r="B112" i="59"/>
  <c r="B116" i="56"/>
  <c r="B165" i="64"/>
  <c r="B117" i="56"/>
  <c r="B113" i="59"/>
  <c r="B166" i="64"/>
  <c r="B118" i="56"/>
  <c r="B114" i="59"/>
  <c r="B167" i="64"/>
  <c r="B168" i="64"/>
  <c r="B119" i="56"/>
  <c r="B115" i="59"/>
  <c r="B116" i="59"/>
  <c r="B120" i="56"/>
  <c r="B169" i="64"/>
  <c r="B170" i="64"/>
  <c r="B121" i="56"/>
  <c r="B117" i="59"/>
  <c r="B122" i="56"/>
  <c r="B118" i="59"/>
  <c r="B171" i="64"/>
  <c r="B123" i="56"/>
  <c r="B119" i="59"/>
  <c r="B172" i="64"/>
  <c r="B173" i="64"/>
  <c r="B120" i="59"/>
  <c r="B124" i="56"/>
  <c r="B125" i="56"/>
  <c r="B121" i="59"/>
  <c r="B174" i="64"/>
  <c r="B175" i="64"/>
  <c r="B126" i="56"/>
  <c r="B122" i="59"/>
  <c r="B176" i="64"/>
  <c r="B127" i="56"/>
  <c r="B123" i="59"/>
  <c r="B124" i="59"/>
  <c r="B128" i="56"/>
  <c r="B177" i="64"/>
  <c r="B178" i="64"/>
  <c r="B129" i="56"/>
  <c r="B125" i="59"/>
  <c r="B126" i="59"/>
  <c r="B130" i="56"/>
  <c r="B179" i="64"/>
  <c r="B180" i="64"/>
  <c r="B127" i="59"/>
  <c r="B131" i="56"/>
  <c r="B128" i="59"/>
  <c r="B132" i="56"/>
  <c r="B181" i="64"/>
  <c r="B182" i="64"/>
  <c r="B129" i="59"/>
  <c r="B133" i="56"/>
  <c r="B130" i="59"/>
  <c r="B134" i="56"/>
  <c r="B183" i="64"/>
  <c r="B184" i="64"/>
  <c r="B135" i="56"/>
  <c r="B131" i="59"/>
  <c r="B185" i="64"/>
  <c r="B132" i="59"/>
  <c r="B136" i="56"/>
  <c r="B137" i="56"/>
  <c r="B133" i="59"/>
  <c r="B186" i="64"/>
  <c r="B187" i="64"/>
  <c r="B134" i="59"/>
  <c r="B138" i="56"/>
  <c r="B135" i="59"/>
  <c r="B139" i="56"/>
  <c r="B188" i="64"/>
  <c r="B189" i="64"/>
  <c r="B136" i="59"/>
  <c r="B140" i="56"/>
  <c r="B141" i="56"/>
  <c r="B137" i="59"/>
  <c r="B190" i="64"/>
  <c r="B191" i="64"/>
  <c r="B138" i="59"/>
  <c r="B142" i="56"/>
  <c r="B139" i="59"/>
  <c r="B143" i="56"/>
  <c r="B192" i="64"/>
  <c r="B193" i="64"/>
  <c r="B140" i="59"/>
  <c r="B144" i="56"/>
  <c r="B145" i="56"/>
  <c r="B141" i="59"/>
  <c r="B194" i="64"/>
  <c r="B142" i="59"/>
  <c r="B146" i="56"/>
  <c r="B195" i="64"/>
  <c r="B196" i="64"/>
  <c r="B143" i="59"/>
  <c r="B147" i="56"/>
  <c r="B144" i="59"/>
  <c r="B148" i="56"/>
  <c r="B197" i="64"/>
  <c r="B198" i="64"/>
  <c r="B149" i="56"/>
  <c r="B145" i="59"/>
  <c r="B150" i="56"/>
  <c r="B146" i="59"/>
  <c r="B199" i="64"/>
  <c r="B200" i="64"/>
  <c r="B147" i="59"/>
  <c r="B151" i="56"/>
  <c r="B148" i="59"/>
  <c r="B152" i="56"/>
  <c r="B201" i="64"/>
  <c r="B202" i="64"/>
  <c r="B149" i="59"/>
  <c r="B153" i="56"/>
  <c r="B150" i="59"/>
  <c r="B154" i="56"/>
  <c r="B203" i="64"/>
  <c r="B204" i="64"/>
  <c r="B151" i="59"/>
  <c r="B155" i="56"/>
  <c r="B152" i="59"/>
  <c r="B156" i="56"/>
  <c r="B205" i="64"/>
  <c r="B206" i="64"/>
  <c r="B153" i="59"/>
  <c r="B157" i="56"/>
  <c r="B154" i="59"/>
  <c r="B158" i="56"/>
  <c r="B207" i="64"/>
  <c r="B208" i="64"/>
  <c r="B155" i="59"/>
  <c r="B159" i="56"/>
  <c r="B156" i="59"/>
  <c r="B160" i="56"/>
  <c r="B209" i="64"/>
  <c r="B157" i="59"/>
  <c r="B161" i="56"/>
  <c r="B210" i="64"/>
  <c r="B211" i="64"/>
  <c r="B158" i="59"/>
  <c r="B162" i="56"/>
  <c r="B159" i="59"/>
  <c r="B163" i="56"/>
  <c r="B212" i="64"/>
  <c r="B160" i="59"/>
  <c r="B164" i="56"/>
  <c r="B213" i="64"/>
  <c r="B214" i="64"/>
  <c r="B161" i="59"/>
  <c r="B165" i="56"/>
  <c r="B162" i="59"/>
  <c r="B166" i="56"/>
  <c r="B215" i="64"/>
  <c r="B216" i="64"/>
  <c r="B163" i="59"/>
  <c r="B167" i="56"/>
  <c r="B164" i="59"/>
  <c r="B168" i="56"/>
  <c r="B217" i="64"/>
  <c r="B218" i="64"/>
  <c r="B165" i="59"/>
  <c r="B169" i="56"/>
  <c r="B166" i="59"/>
  <c r="B170" i="56"/>
  <c r="B219" i="64"/>
  <c r="B220" i="64"/>
  <c r="B167" i="59"/>
  <c r="B171" i="56"/>
  <c r="B168" i="59"/>
  <c r="B172" i="56"/>
  <c r="B221" i="64"/>
  <c r="B222" i="64"/>
  <c r="B169" i="59"/>
  <c r="B173" i="56"/>
  <c r="B170" i="59"/>
  <c r="B174" i="56"/>
  <c r="B223" i="64"/>
  <c r="B171" i="59"/>
  <c r="B175" i="56"/>
  <c r="B224" i="64"/>
  <c r="B225" i="64"/>
  <c r="B176" i="56"/>
  <c r="B172" i="59"/>
  <c r="B173" i="59"/>
  <c r="B177" i="56"/>
  <c r="B226" i="64"/>
  <c r="B227" i="64"/>
  <c r="B174" i="59"/>
  <c r="B178" i="56"/>
  <c r="B175" i="59"/>
  <c r="B179" i="56"/>
  <c r="B228" i="64"/>
  <c r="B229" i="64"/>
  <c r="B176" i="59"/>
  <c r="B180" i="56"/>
  <c r="B177" i="59"/>
  <c r="B181" i="56"/>
  <c r="B230" i="64"/>
  <c r="B231" i="64"/>
  <c r="B178" i="59"/>
  <c r="B182" i="56"/>
  <c r="B179" i="59"/>
  <c r="B183" i="56"/>
  <c r="B232" i="64"/>
  <c r="B233" i="64"/>
  <c r="B180" i="59"/>
  <c r="B184" i="56"/>
  <c r="B181" i="59"/>
  <c r="B185" i="56"/>
  <c r="D233" i="64"/>
  <c r="L233" i="64" s="1"/>
  <c r="E233" i="64"/>
  <c r="M233" i="64" s="1"/>
  <c r="B234" i="64"/>
  <c r="E234" i="64"/>
  <c r="M234" i="64" s="1"/>
  <c r="B235" i="64"/>
  <c r="D234" i="64"/>
  <c r="L234" i="64" s="1"/>
  <c r="B182" i="59"/>
  <c r="B186" i="56"/>
  <c r="B183" i="59"/>
  <c r="B187" i="56"/>
  <c r="B236" i="64"/>
  <c r="D235" i="64"/>
  <c r="J235" i="64" s="1"/>
  <c r="E235" i="64"/>
  <c r="M235" i="64" s="1"/>
  <c r="B237" i="64"/>
  <c r="E236" i="64"/>
  <c r="M236" i="64" s="1"/>
  <c r="D236" i="64"/>
  <c r="L236" i="64" s="1"/>
  <c r="B184" i="59"/>
  <c r="B188" i="56"/>
  <c r="B185" i="59"/>
  <c r="B189" i="56"/>
  <c r="D237" i="64"/>
  <c r="K237" i="64" s="1"/>
  <c r="E237" i="64"/>
  <c r="M237" i="64" s="1"/>
  <c r="B238" i="64"/>
  <c r="D238" i="64"/>
  <c r="J238" i="64" s="1"/>
  <c r="B239" i="64"/>
  <c r="E238" i="64"/>
  <c r="M238" i="64" s="1"/>
  <c r="B186" i="59"/>
  <c r="B190" i="56"/>
  <c r="B187" i="59"/>
  <c r="B191" i="56"/>
  <c r="B240" i="64"/>
  <c r="D239" i="64"/>
  <c r="K239" i="64" s="1"/>
  <c r="E239" i="64"/>
  <c r="M239" i="64" s="1"/>
  <c r="E240" i="64"/>
  <c r="M240" i="64" s="1"/>
  <c r="D240" i="64"/>
  <c r="K240" i="64" s="1"/>
  <c r="B241" i="64"/>
  <c r="B188" i="59"/>
  <c r="B192" i="56"/>
  <c r="B193" i="56"/>
  <c r="B189" i="59"/>
  <c r="E241" i="64"/>
  <c r="M241" i="64" s="1"/>
  <c r="B242" i="64"/>
  <c r="D241" i="64"/>
  <c r="J241" i="64" s="1"/>
  <c r="B243" i="64"/>
  <c r="E242" i="64"/>
  <c r="M242" i="64" s="1"/>
  <c r="D242" i="64"/>
  <c r="J242" i="64" s="1"/>
  <c r="B190" i="59"/>
  <c r="B194" i="56"/>
  <c r="B191" i="59"/>
  <c r="B195" i="56"/>
  <c r="B244" i="64"/>
  <c r="D243" i="64"/>
  <c r="K243" i="64" s="1"/>
  <c r="E243" i="64"/>
  <c r="M243" i="64" s="1"/>
  <c r="E244" i="64"/>
  <c r="M244" i="64" s="1"/>
  <c r="B245" i="64"/>
  <c r="D244" i="64"/>
  <c r="K244" i="64" s="1"/>
  <c r="B192" i="59"/>
  <c r="B196" i="56"/>
  <c r="B197" i="56"/>
  <c r="B193" i="59"/>
  <c r="E245" i="64"/>
  <c r="M245" i="64" s="1"/>
  <c r="B246" i="64"/>
  <c r="D245" i="64"/>
  <c r="J245" i="64" s="1"/>
  <c r="B247" i="64"/>
  <c r="E246" i="64"/>
  <c r="M246" i="64" s="1"/>
  <c r="D246" i="64"/>
  <c r="K246" i="64" s="1"/>
  <c r="B194" i="59"/>
  <c r="B198" i="56"/>
  <c r="B195" i="59"/>
  <c r="B199" i="56"/>
  <c r="B248" i="64"/>
  <c r="D247" i="64"/>
  <c r="J247" i="64" s="1"/>
  <c r="E247" i="64"/>
  <c r="M247" i="64" s="1"/>
  <c r="E248" i="64"/>
  <c r="M248" i="64" s="1"/>
  <c r="B249" i="64"/>
  <c r="D248" i="64"/>
  <c r="L248" i="64" s="1"/>
  <c r="B196" i="59"/>
  <c r="B200" i="56"/>
  <c r="B197" i="59"/>
  <c r="B201" i="56"/>
  <c r="E249" i="64"/>
  <c r="M249" i="64" s="1"/>
  <c r="B250" i="64"/>
  <c r="D249" i="64"/>
  <c r="J249" i="64" s="1"/>
  <c r="E250" i="64"/>
  <c r="M250" i="64" s="1"/>
  <c r="D250" i="64"/>
  <c r="K250" i="64" s="1"/>
  <c r="B251" i="64"/>
  <c r="B198" i="59"/>
  <c r="B202" i="56"/>
  <c r="B199" i="59"/>
  <c r="B203" i="56"/>
  <c r="D251" i="64"/>
  <c r="J251" i="64" s="1"/>
  <c r="E251" i="64"/>
  <c r="M251" i="64" s="1"/>
  <c r="B252" i="64"/>
  <c r="B200" i="59"/>
  <c r="B204" i="56"/>
  <c r="B253" i="64"/>
  <c r="D252" i="64"/>
  <c r="K252" i="64" s="1"/>
  <c r="E252" i="64"/>
  <c r="M252" i="64" s="1"/>
  <c r="D253" i="64"/>
  <c r="L253" i="64" s="1"/>
  <c r="E253" i="64"/>
  <c r="M253" i="64" s="1"/>
  <c r="B254" i="64"/>
  <c r="B201" i="59"/>
  <c r="B205" i="56"/>
  <c r="B202" i="59"/>
  <c r="B206" i="56"/>
  <c r="E254" i="64"/>
  <c r="M254" i="64" s="1"/>
  <c r="D254" i="64"/>
  <c r="L254" i="64" s="1"/>
  <c r="B255" i="64"/>
  <c r="B256" i="64"/>
  <c r="D255" i="64"/>
  <c r="J255" i="64" s="1"/>
  <c r="E255" i="64"/>
  <c r="M255" i="64" s="1"/>
  <c r="B203" i="59"/>
  <c r="B207" i="56"/>
  <c r="B204" i="59"/>
  <c r="B208" i="56"/>
  <c r="B257" i="64"/>
  <c r="D256" i="64"/>
  <c r="L256" i="64" s="1"/>
  <c r="E256" i="64"/>
  <c r="M256" i="64" s="1"/>
  <c r="D257" i="64"/>
  <c r="J257" i="64" s="1"/>
  <c r="E257" i="64"/>
  <c r="M257" i="64" s="1"/>
  <c r="B258" i="64"/>
  <c r="B205" i="59"/>
  <c r="B209" i="56"/>
  <c r="B206" i="59"/>
  <c r="B210" i="56"/>
  <c r="E258" i="64"/>
  <c r="M258" i="64" s="1"/>
  <c r="B259" i="64"/>
  <c r="D258" i="64"/>
  <c r="J258" i="64" s="1"/>
  <c r="B260" i="64"/>
  <c r="D259" i="64"/>
  <c r="K259" i="64" s="1"/>
  <c r="E259" i="64"/>
  <c r="M259" i="64" s="1"/>
  <c r="B207" i="59"/>
  <c r="B211" i="56"/>
  <c r="B208" i="59"/>
  <c r="B212" i="56"/>
  <c r="B261" i="64"/>
  <c r="D260" i="64"/>
  <c r="K260" i="64" s="1"/>
  <c r="E260" i="64"/>
  <c r="M260" i="64" s="1"/>
  <c r="D261" i="64"/>
  <c r="L261" i="64" s="1"/>
  <c r="E261" i="64"/>
  <c r="M261" i="64" s="1"/>
  <c r="B262" i="64"/>
  <c r="B213" i="56"/>
  <c r="B209" i="59"/>
  <c r="B210" i="59"/>
  <c r="B214" i="56"/>
  <c r="D262" i="64"/>
  <c r="L262" i="64" s="1"/>
  <c r="E262" i="64"/>
  <c r="M262" i="64" s="1"/>
  <c r="G5787" i="63"/>
  <c r="G5799" i="63"/>
  <c r="G5803" i="63"/>
  <c r="G5815" i="63"/>
  <c r="G5819" i="63"/>
  <c r="G5831" i="63"/>
  <c r="G5835" i="63"/>
  <c r="G5847" i="63"/>
  <c r="B211" i="59"/>
  <c r="B215" i="56"/>
  <c r="B216" i="56"/>
  <c r="B212" i="59"/>
  <c r="B213" i="59"/>
  <c r="B217" i="56"/>
  <c r="B214" i="59"/>
  <c r="B218" i="56"/>
  <c r="B215" i="59"/>
  <c r="B219" i="56"/>
  <c r="B220" i="56"/>
  <c r="B216" i="59"/>
  <c r="B217" i="59"/>
  <c r="B221" i="56"/>
  <c r="B218" i="59"/>
  <c r="B222" i="56"/>
  <c r="B219" i="59"/>
  <c r="B223" i="56"/>
  <c r="B220" i="59"/>
  <c r="B224" i="56"/>
  <c r="B221" i="59"/>
  <c r="B225" i="56"/>
  <c r="B222" i="59"/>
  <c r="B226" i="56"/>
  <c r="B223" i="59"/>
  <c r="B227" i="56"/>
  <c r="B228" i="56"/>
  <c r="B224" i="59"/>
  <c r="B225" i="59"/>
  <c r="B229" i="56"/>
  <c r="B230" i="56"/>
  <c r="B226" i="59"/>
  <c r="B227" i="59"/>
  <c r="B231" i="56"/>
  <c r="B232" i="56"/>
  <c r="B228" i="59"/>
  <c r="B229" i="59"/>
  <c r="B233" i="56"/>
  <c r="B230" i="59"/>
  <c r="B234" i="56"/>
  <c r="B231" i="59"/>
  <c r="B235" i="56"/>
  <c r="B232" i="59"/>
  <c r="B236" i="56"/>
  <c r="B233" i="59"/>
  <c r="B237" i="56"/>
  <c r="B234" i="59"/>
  <c r="B238" i="56"/>
  <c r="B235" i="59"/>
  <c r="B239" i="56"/>
  <c r="B236" i="59"/>
  <c r="B240" i="56"/>
  <c r="B237" i="59"/>
  <c r="B241" i="56"/>
  <c r="B242" i="56"/>
  <c r="B238" i="59"/>
  <c r="B239" i="59"/>
  <c r="B243" i="56"/>
  <c r="B240" i="59"/>
  <c r="B244" i="56"/>
  <c r="B241" i="59"/>
  <c r="B245" i="56"/>
  <c r="B242" i="59"/>
  <c r="B246" i="56"/>
  <c r="B243" i="59"/>
  <c r="B247" i="56"/>
  <c r="B244" i="59"/>
  <c r="F5761" i="63"/>
  <c r="F5767" i="63"/>
  <c r="F5773" i="63"/>
  <c r="F5883" i="63"/>
  <c r="F5895" i="63"/>
  <c r="F5955" i="63"/>
  <c r="F5963" i="63"/>
  <c r="F6027" i="63"/>
  <c r="F6065" i="63"/>
  <c r="F6091" i="63"/>
  <c r="F6155" i="63"/>
  <c r="F6173" i="63"/>
  <c r="F6185" i="63"/>
  <c r="F6219" i="63"/>
  <c r="F6283" i="63"/>
  <c r="F6317" i="63"/>
  <c r="F6347" i="63"/>
  <c r="G5865" i="63"/>
  <c r="G6051" i="63"/>
  <c r="G6115" i="63"/>
  <c r="G6179" i="63"/>
  <c r="G6243" i="63"/>
  <c r="G6371" i="63"/>
  <c r="G6373" i="63"/>
  <c r="G5991" i="63"/>
  <c r="G6093" i="63"/>
  <c r="G6237" i="63"/>
  <c r="G5915" i="63"/>
  <c r="G5919" i="63"/>
  <c r="G6217" i="63"/>
  <c r="G6341" i="63"/>
  <c r="G5973" i="63"/>
  <c r="G5961" i="63"/>
  <c r="G5869" i="63"/>
  <c r="G5903" i="63"/>
  <c r="G6059" i="63"/>
  <c r="G6187" i="63"/>
  <c r="G6251" i="63"/>
  <c r="G6315" i="63"/>
  <c r="G6017" i="63"/>
  <c r="G6019" i="63"/>
  <c r="G6025" i="63"/>
  <c r="G6113" i="63"/>
  <c r="G6117" i="63"/>
  <c r="G6233" i="63"/>
  <c r="G6357" i="63"/>
  <c r="G5867" i="63"/>
  <c r="G5967" i="63"/>
  <c r="G6083" i="63"/>
  <c r="G6147" i="63"/>
  <c r="G6275" i="63"/>
  <c r="G6339" i="63"/>
  <c r="G5879" i="63"/>
  <c r="G6041" i="63"/>
  <c r="G6043" i="63"/>
  <c r="G6169" i="63"/>
  <c r="G6301" i="63"/>
  <c r="G6277" i="63"/>
  <c r="G5907" i="63"/>
  <c r="G6107" i="63"/>
  <c r="G6171" i="63"/>
  <c r="G6235" i="63"/>
  <c r="G6299" i="63"/>
  <c r="G6363" i="63"/>
  <c r="G5959" i="63"/>
  <c r="G6073" i="63"/>
  <c r="G6221" i="63"/>
  <c r="G6353" i="63"/>
  <c r="G6089" i="63"/>
  <c r="G6205" i="63"/>
  <c r="G6329" i="63"/>
  <c r="G5983" i="63"/>
  <c r="G6131" i="63"/>
  <c r="G6195" i="63"/>
  <c r="G6259" i="63"/>
  <c r="G6323" i="63"/>
  <c r="G6129" i="63"/>
  <c r="G6133" i="63"/>
  <c r="G6269" i="63"/>
  <c r="G5987" i="63"/>
  <c r="G5899" i="63"/>
  <c r="G6249" i="63"/>
  <c r="G6369" i="63"/>
  <c r="G5985" i="63"/>
  <c r="B54" i="43" l="1"/>
  <c r="E54" i="43" s="1"/>
  <c r="L96" i="42"/>
  <c r="I97" i="42" s="1"/>
  <c r="I98" i="42" s="1"/>
  <c r="I99" i="42" s="1"/>
  <c r="I100" i="42" s="1"/>
  <c r="I101" i="42" s="1"/>
  <c r="I102" i="42" s="1"/>
  <c r="I103" i="42" s="1"/>
  <c r="I104" i="42" s="1"/>
  <c r="I105" i="42" s="1"/>
  <c r="I106" i="42" s="1"/>
  <c r="I107" i="42" s="1"/>
  <c r="L133" i="42"/>
  <c r="I134" i="42" s="1"/>
  <c r="I135" i="42" s="1"/>
  <c r="I136" i="42" s="1"/>
  <c r="I137" i="42" s="1"/>
  <c r="I138" i="42" s="1"/>
  <c r="I139" i="42" s="1"/>
  <c r="I140" i="42" s="1"/>
  <c r="I141" i="42" s="1"/>
  <c r="I142" i="42" s="1"/>
  <c r="I143" i="42" s="1"/>
  <c r="I144" i="42" s="1"/>
  <c r="I145" i="42" s="1"/>
  <c r="I146" i="42" s="1"/>
  <c r="I147" i="42" s="1"/>
  <c r="I148" i="42" s="1"/>
  <c r="I149" i="42" s="1"/>
  <c r="I150" i="42" s="1"/>
  <c r="I151" i="42" s="1"/>
  <c r="I152" i="42" s="1"/>
  <c r="I153" i="42" s="1"/>
  <c r="I154" i="42" s="1"/>
  <c r="I155" i="42" s="1"/>
  <c r="I156" i="42" s="1"/>
  <c r="I157" i="42" s="1"/>
  <c r="J113" i="42"/>
  <c r="G114" i="42" s="1"/>
  <c r="G115" i="42" s="1"/>
  <c r="G116" i="42" s="1"/>
  <c r="G117" i="42" s="1"/>
  <c r="G118" i="42" s="1"/>
  <c r="G119" i="42" s="1"/>
  <c r="G120" i="42" s="1"/>
  <c r="G121" i="42" s="1"/>
  <c r="J72" i="42"/>
  <c r="K72" i="42" s="1"/>
  <c r="J73" i="42"/>
  <c r="J74" i="42" s="1"/>
  <c r="K32" i="42"/>
  <c r="J97" i="42"/>
  <c r="F1647" i="63"/>
  <c r="F3068" i="63"/>
  <c r="F3504" i="63"/>
  <c r="F3172" i="63"/>
  <c r="F2920" i="63"/>
  <c r="F2385" i="63"/>
  <c r="F2193" i="63"/>
  <c r="F2133" i="63"/>
  <c r="F2093" i="63"/>
  <c r="F2049" i="63"/>
  <c r="F2005" i="63"/>
  <c r="F1965" i="63"/>
  <c r="F1929" i="63"/>
  <c r="F1897" i="63"/>
  <c r="F1865" i="63"/>
  <c r="F1833" i="63"/>
  <c r="F1801" i="63"/>
  <c r="F1769" i="63"/>
  <c r="F1733" i="63"/>
  <c r="F1705" i="63"/>
  <c r="F1673" i="63"/>
  <c r="F1641" i="63"/>
  <c r="F1609" i="63"/>
  <c r="F1577" i="63"/>
  <c r="F1545" i="63"/>
  <c r="F1513" i="63"/>
  <c r="F1481" i="63"/>
  <c r="F1449" i="63"/>
  <c r="F1417" i="63"/>
  <c r="F1385" i="63"/>
  <c r="F1353" i="63"/>
  <c r="F1321" i="63"/>
  <c r="F1289" i="63"/>
  <c r="F1257" i="63"/>
  <c r="F1225" i="63"/>
  <c r="F1193" i="63"/>
  <c r="F1161" i="63"/>
  <c r="F1129" i="63"/>
  <c r="F1097" i="63"/>
  <c r="F1065" i="63"/>
  <c r="F1033" i="63"/>
  <c r="F1001" i="63"/>
  <c r="F969" i="63"/>
  <c r="F937" i="63"/>
  <c r="F905" i="63"/>
  <c r="F873" i="63"/>
  <c r="F841" i="63"/>
  <c r="F809" i="63"/>
  <c r="F777" i="63"/>
  <c r="F741" i="63"/>
  <c r="F709" i="63"/>
  <c r="F677" i="63"/>
  <c r="F645" i="63"/>
  <c r="F613" i="63"/>
  <c r="F581" i="63"/>
  <c r="F549" i="63"/>
  <c r="F517" i="63"/>
  <c r="F485" i="63"/>
  <c r="F453" i="63"/>
  <c r="F425" i="63"/>
  <c r="F393" i="63"/>
  <c r="F361" i="63"/>
  <c r="F329" i="63"/>
  <c r="F297" i="63"/>
  <c r="F265" i="63"/>
  <c r="F233" i="63"/>
  <c r="F201" i="63"/>
  <c r="F169" i="63"/>
  <c r="F137" i="63"/>
  <c r="F105" i="63"/>
  <c r="F73" i="63"/>
  <c r="F41" i="63"/>
  <c r="F743" i="63"/>
  <c r="F2728" i="63"/>
  <c r="F2624" i="63"/>
  <c r="F2520" i="63"/>
  <c r="F2416" i="63"/>
  <c r="F2208" i="63"/>
  <c r="F2112" i="63"/>
  <c r="F1992" i="63"/>
  <c r="F1916" i="63"/>
  <c r="F1776" i="63"/>
  <c r="F1688" i="63"/>
  <c r="F1620" i="63"/>
  <c r="F131" i="63"/>
  <c r="F2004" i="63"/>
  <c r="F3404" i="63"/>
  <c r="F3416" i="63"/>
  <c r="F3096" i="63"/>
  <c r="F2848" i="63"/>
  <c r="F2321" i="63"/>
  <c r="F2165" i="63"/>
  <c r="F2125" i="63"/>
  <c r="F2081" i="63"/>
  <c r="F2037" i="63"/>
  <c r="F1997" i="63"/>
  <c r="F1953" i="63"/>
  <c r="F1921" i="63"/>
  <c r="F1889" i="63"/>
  <c r="F1857" i="63"/>
  <c r="F1825" i="63"/>
  <c r="F1793" i="63"/>
  <c r="F1761" i="63"/>
  <c r="F1725" i="63"/>
  <c r="F1697" i="63"/>
  <c r="F1665" i="63"/>
  <c r="F1633" i="63"/>
  <c r="F1601" i="63"/>
  <c r="F1569" i="63"/>
  <c r="F1537" i="63"/>
  <c r="F1505" i="63"/>
  <c r="F1473" i="63"/>
  <c r="F1441" i="63"/>
  <c r="F1409" i="63"/>
  <c r="F1377" i="63"/>
  <c r="F1345" i="63"/>
  <c r="F1313" i="63"/>
  <c r="F1281" i="63"/>
  <c r="F1249" i="63"/>
  <c r="F1217" i="63"/>
  <c r="F1185" i="63"/>
  <c r="F1153" i="63"/>
  <c r="F1121" i="63"/>
  <c r="F1089" i="63"/>
  <c r="F1057" i="63"/>
  <c r="F1025" i="63"/>
  <c r="F993" i="63"/>
  <c r="F961" i="63"/>
  <c r="F929" i="63"/>
  <c r="F897" i="63"/>
  <c r="F865" i="63"/>
  <c r="F833" i="63"/>
  <c r="F801" i="63"/>
  <c r="F769" i="63"/>
  <c r="F733" i="63"/>
  <c r="F701" i="63"/>
  <c r="F669" i="63"/>
  <c r="F637" i="63"/>
  <c r="F605" i="63"/>
  <c r="F573" i="63"/>
  <c r="F541" i="63"/>
  <c r="F509" i="63"/>
  <c r="F477" i="63"/>
  <c r="F449" i="63"/>
  <c r="F417" i="63"/>
  <c r="F385" i="63"/>
  <c r="F353" i="63"/>
  <c r="F321" i="63"/>
  <c r="F289" i="63"/>
  <c r="F257" i="63"/>
  <c r="F225" i="63"/>
  <c r="F193" i="63"/>
  <c r="F161" i="63"/>
  <c r="F129" i="63"/>
  <c r="F97" i="63"/>
  <c r="F65" i="63"/>
  <c r="F33" i="63"/>
  <c r="F2600" i="63"/>
  <c r="F2504" i="63"/>
  <c r="F2384" i="63"/>
  <c r="F2288" i="63"/>
  <c r="F2080" i="63"/>
  <c r="F1984" i="63"/>
  <c r="F1900" i="63"/>
  <c r="F1824" i="63"/>
  <c r="F1664" i="63"/>
  <c r="F1616" i="63"/>
  <c r="F387" i="63"/>
  <c r="F2124" i="63"/>
  <c r="F3532" i="63"/>
  <c r="F2210" i="63"/>
  <c r="F3376" i="63"/>
  <c r="F3060" i="63"/>
  <c r="F2808" i="63"/>
  <c r="F2289" i="63"/>
  <c r="F2161" i="63"/>
  <c r="F2117" i="63"/>
  <c r="F2077" i="63"/>
  <c r="F2033" i="63"/>
  <c r="F1989" i="63"/>
  <c r="F1949" i="63"/>
  <c r="F1917" i="63"/>
  <c r="F1885" i="63"/>
  <c r="F1853" i="63"/>
  <c r="F1821" i="63"/>
  <c r="F1789" i="63"/>
  <c r="F1757" i="63"/>
  <c r="F1721" i="63"/>
  <c r="F1693" i="63"/>
  <c r="F1661" i="63"/>
  <c r="F1629" i="63"/>
  <c r="F1597" i="63"/>
  <c r="F1565" i="63"/>
  <c r="F1533" i="63"/>
  <c r="F1501" i="63"/>
  <c r="F1469" i="63"/>
  <c r="F1437" i="63"/>
  <c r="F1405" i="63"/>
  <c r="F1373" i="63"/>
  <c r="F1341" i="63"/>
  <c r="F1309" i="63"/>
  <c r="F1277" i="63"/>
  <c r="F1245" i="63"/>
  <c r="F1213" i="63"/>
  <c r="F1181" i="63"/>
  <c r="F1149" i="63"/>
  <c r="F1117" i="63"/>
  <c r="F1085" i="63"/>
  <c r="F1053" i="63"/>
  <c r="F1021" i="63"/>
  <c r="F989" i="63"/>
  <c r="F957" i="63"/>
  <c r="F925" i="63"/>
  <c r="F893" i="63"/>
  <c r="F861" i="63"/>
  <c r="F829" i="63"/>
  <c r="F797" i="63"/>
  <c r="F765" i="63"/>
  <c r="F729" i="63"/>
  <c r="F697" i="63"/>
  <c r="F665" i="63"/>
  <c r="F633" i="63"/>
  <c r="F601" i="63"/>
  <c r="F569" i="63"/>
  <c r="F537" i="63"/>
  <c r="F505" i="63"/>
  <c r="F473" i="63"/>
  <c r="F445" i="63"/>
  <c r="F413" i="63"/>
  <c r="F381" i="63"/>
  <c r="F349" i="63"/>
  <c r="F317" i="63"/>
  <c r="F285" i="63"/>
  <c r="F253" i="63"/>
  <c r="F221" i="63"/>
  <c r="F189" i="63"/>
  <c r="F157" i="63"/>
  <c r="F125" i="63"/>
  <c r="F93" i="63"/>
  <c r="F61" i="63"/>
  <c r="F29" i="63"/>
  <c r="F1749" i="63"/>
  <c r="F2688" i="63"/>
  <c r="F2584" i="63"/>
  <c r="F2488" i="63"/>
  <c r="F2280" i="63"/>
  <c r="F2176" i="63"/>
  <c r="F2056" i="63"/>
  <c r="F1960" i="63"/>
  <c r="F1816" i="63"/>
  <c r="F1752" i="63"/>
  <c r="F1656" i="63"/>
  <c r="F654" i="63"/>
  <c r="F2268" i="63"/>
  <c r="F3660" i="63"/>
  <c r="F2327" i="63"/>
  <c r="F3332" i="63"/>
  <c r="F2929" i="63"/>
  <c r="F2257" i="63"/>
  <c r="F2157" i="63"/>
  <c r="F2113" i="63"/>
  <c r="F2069" i="63"/>
  <c r="F2029" i="63"/>
  <c r="F1985" i="63"/>
  <c r="F1945" i="63"/>
  <c r="F1913" i="63"/>
  <c r="F1881" i="63"/>
  <c r="F1849" i="63"/>
  <c r="F1817" i="63"/>
  <c r="F1785" i="63"/>
  <c r="F1753" i="63"/>
  <c r="F1689" i="63"/>
  <c r="F1657" i="63"/>
  <c r="F1625" i="63"/>
  <c r="F1593" i="63"/>
  <c r="F1561" i="63"/>
  <c r="F1529" i="63"/>
  <c r="F1497" i="63"/>
  <c r="F1465" i="63"/>
  <c r="F1433" i="63"/>
  <c r="F1401" i="63"/>
  <c r="F1369" i="63"/>
  <c r="F1337" i="63"/>
  <c r="F1305" i="63"/>
  <c r="F1273" i="63"/>
  <c r="F1241" i="63"/>
  <c r="F1209" i="63"/>
  <c r="F1177" i="63"/>
  <c r="F1145" i="63"/>
  <c r="F1113" i="63"/>
  <c r="F1081" i="63"/>
  <c r="F1049" i="63"/>
  <c r="F1017" i="63"/>
  <c r="F985" i="63"/>
  <c r="F953" i="63"/>
  <c r="F921" i="63"/>
  <c r="F889" i="63"/>
  <c r="F857" i="63"/>
  <c r="F825" i="63"/>
  <c r="F793" i="63"/>
  <c r="F761" i="63"/>
  <c r="F725" i="63"/>
  <c r="F693" i="63"/>
  <c r="F661" i="63"/>
  <c r="F629" i="63"/>
  <c r="F597" i="63"/>
  <c r="F565" i="63"/>
  <c r="F533" i="63"/>
  <c r="F501" i="63"/>
  <c r="F469" i="63"/>
  <c r="F441" i="63"/>
  <c r="F409" i="63"/>
  <c r="F377" i="63"/>
  <c r="F345" i="63"/>
  <c r="F313" i="63"/>
  <c r="F281" i="63"/>
  <c r="F249" i="63"/>
  <c r="F217" i="63"/>
  <c r="F185" i="63"/>
  <c r="F153" i="63"/>
  <c r="F121" i="63"/>
  <c r="F89" i="63"/>
  <c r="F57" i="63"/>
  <c r="F25" i="63"/>
  <c r="F2776" i="63"/>
  <c r="F2680" i="63"/>
  <c r="F2472" i="63"/>
  <c r="F2376" i="63"/>
  <c r="F2256" i="63"/>
  <c r="F2152" i="63"/>
  <c r="F1948" i="63"/>
  <c r="F1884" i="63"/>
  <c r="F1808" i="63"/>
  <c r="F1720" i="63"/>
  <c r="F1596" i="63"/>
  <c r="F903" i="63"/>
  <c r="F2587" i="63"/>
  <c r="F3632" i="63"/>
  <c r="F3288" i="63"/>
  <c r="F3028" i="63"/>
  <c r="F2673" i="63"/>
  <c r="F2241" i="63"/>
  <c r="F2149" i="63"/>
  <c r="F2109" i="63"/>
  <c r="F2065" i="63"/>
  <c r="F2021" i="63"/>
  <c r="F1981" i="63"/>
  <c r="F1941" i="63"/>
  <c r="F1909" i="63"/>
  <c r="F1877" i="63"/>
  <c r="F1845" i="63"/>
  <c r="F1813" i="63"/>
  <c r="F1781" i="63"/>
  <c r="F1745" i="63"/>
  <c r="F1717" i="63"/>
  <c r="F1685" i="63"/>
  <c r="F1653" i="63"/>
  <c r="F1621" i="63"/>
  <c r="F1589" i="63"/>
  <c r="F1557" i="63"/>
  <c r="F1525" i="63"/>
  <c r="F1493" i="63"/>
  <c r="F1461" i="63"/>
  <c r="F1429" i="63"/>
  <c r="F1397" i="63"/>
  <c r="F1365" i="63"/>
  <c r="F1333" i="63"/>
  <c r="F1301" i="63"/>
  <c r="F1269" i="63"/>
  <c r="F1237" i="63"/>
  <c r="F1205" i="63"/>
  <c r="F1173" i="63"/>
  <c r="F1141" i="63"/>
  <c r="F1109" i="63"/>
  <c r="F1077" i="63"/>
  <c r="F1045" i="63"/>
  <c r="F1013" i="63"/>
  <c r="F981" i="63"/>
  <c r="F949" i="63"/>
  <c r="F917" i="63"/>
  <c r="F885" i="63"/>
  <c r="F853" i="63"/>
  <c r="F821" i="63"/>
  <c r="F789" i="63"/>
  <c r="F757" i="63"/>
  <c r="F721" i="63"/>
  <c r="F689" i="63"/>
  <c r="F657" i="63"/>
  <c r="F625" i="63"/>
  <c r="F593" i="63"/>
  <c r="F561" i="63"/>
  <c r="F529" i="63"/>
  <c r="F497" i="63"/>
  <c r="F465" i="63"/>
  <c r="F437" i="63"/>
  <c r="F405" i="63"/>
  <c r="F373" i="63"/>
  <c r="F341" i="63"/>
  <c r="F309" i="63"/>
  <c r="F277" i="63"/>
  <c r="F245" i="63"/>
  <c r="F213" i="63"/>
  <c r="F181" i="63"/>
  <c r="F149" i="63"/>
  <c r="F117" i="63"/>
  <c r="F85" i="63"/>
  <c r="F53" i="63"/>
  <c r="F21" i="63"/>
  <c r="F2656" i="63"/>
  <c r="F2568" i="63"/>
  <c r="F2456" i="63"/>
  <c r="F2352" i="63"/>
  <c r="F2144" i="63"/>
  <c r="F2048" i="63"/>
  <c r="F1940" i="63"/>
  <c r="F1876" i="63"/>
  <c r="F1712" i="63"/>
  <c r="F1648" i="63"/>
  <c r="F1588" i="63"/>
  <c r="F1159" i="63"/>
  <c r="F2748" i="63"/>
  <c r="F3588" i="63"/>
  <c r="F3248" i="63"/>
  <c r="F2992" i="63"/>
  <c r="F2449" i="63"/>
  <c r="F2225" i="63"/>
  <c r="F2145" i="63"/>
  <c r="F2101" i="63"/>
  <c r="F2061" i="63"/>
  <c r="F2017" i="63"/>
  <c r="F1973" i="63"/>
  <c r="F1937" i="63"/>
  <c r="F1905" i="63"/>
  <c r="F1873" i="63"/>
  <c r="F1841" i="63"/>
  <c r="F1809" i="63"/>
  <c r="F1777" i="63"/>
  <c r="F1741" i="63"/>
  <c r="F1713" i="63"/>
  <c r="F1681" i="63"/>
  <c r="F1649" i="63"/>
  <c r="F1617" i="63"/>
  <c r="F1585" i="63"/>
  <c r="F1553" i="63"/>
  <c r="F1521" i="63"/>
  <c r="F1489" i="63"/>
  <c r="F1457" i="63"/>
  <c r="F1425" i="63"/>
  <c r="F1393" i="63"/>
  <c r="F1361" i="63"/>
  <c r="F1329" i="63"/>
  <c r="F1297" i="63"/>
  <c r="F1265" i="63"/>
  <c r="F1233" i="63"/>
  <c r="F1201" i="63"/>
  <c r="F1169" i="63"/>
  <c r="F1137" i="63"/>
  <c r="F1105" i="63"/>
  <c r="F1073" i="63"/>
  <c r="F1041" i="63"/>
  <c r="F1009" i="63"/>
  <c r="F977" i="63"/>
  <c r="F945" i="63"/>
  <c r="F913" i="63"/>
  <c r="F881" i="63"/>
  <c r="F849" i="63"/>
  <c r="F817" i="63"/>
  <c r="F785" i="63"/>
  <c r="F753" i="63"/>
  <c r="F717" i="63"/>
  <c r="F685" i="63"/>
  <c r="F653" i="63"/>
  <c r="F621" i="63"/>
  <c r="F589" i="63"/>
  <c r="F557" i="63"/>
  <c r="F525" i="63"/>
  <c r="F493" i="63"/>
  <c r="F461" i="63"/>
  <c r="F433" i="63"/>
  <c r="F401" i="63"/>
  <c r="F369" i="63"/>
  <c r="F337" i="63"/>
  <c r="F305" i="63"/>
  <c r="F273" i="63"/>
  <c r="F241" i="63"/>
  <c r="F209" i="63"/>
  <c r="F177" i="63"/>
  <c r="F145" i="63"/>
  <c r="F113" i="63"/>
  <c r="F81" i="63"/>
  <c r="F49" i="63"/>
  <c r="F17" i="63"/>
  <c r="F2752" i="63"/>
  <c r="F2648" i="63"/>
  <c r="F2552" i="63"/>
  <c r="F2344" i="63"/>
  <c r="F1410" i="63"/>
  <c r="F2859" i="63"/>
  <c r="F3544" i="63"/>
  <c r="F3208" i="63"/>
  <c r="F2956" i="63"/>
  <c r="F2417" i="63"/>
  <c r="F2209" i="63"/>
  <c r="F2141" i="63"/>
  <c r="F2097" i="63"/>
  <c r="F2053" i="63"/>
  <c r="F2013" i="63"/>
  <c r="F1969" i="63"/>
  <c r="F1933" i="63"/>
  <c r="F1901" i="63"/>
  <c r="F1869" i="63"/>
  <c r="F1837" i="63"/>
  <c r="F1805" i="63"/>
  <c r="F1773" i="63"/>
  <c r="F1737" i="63"/>
  <c r="F1709" i="63"/>
  <c r="F1677" i="63"/>
  <c r="F1645" i="63"/>
  <c r="F1613" i="63"/>
  <c r="F1581" i="63"/>
  <c r="F1549" i="63"/>
  <c r="F1517" i="63"/>
  <c r="F1485" i="63"/>
  <c r="F1453" i="63"/>
  <c r="F1421" i="63"/>
  <c r="F1389" i="63"/>
  <c r="F1357" i="63"/>
  <c r="F1325" i="63"/>
  <c r="F1293" i="63"/>
  <c r="F1261" i="63"/>
  <c r="F1229" i="63"/>
  <c r="F1197" i="63"/>
  <c r="F1165" i="63"/>
  <c r="F1133" i="63"/>
  <c r="F1101" i="63"/>
  <c r="F1069" i="63"/>
  <c r="F1037" i="63"/>
  <c r="F1005" i="63"/>
  <c r="F973" i="63"/>
  <c r="F941" i="63"/>
  <c r="F909" i="63"/>
  <c r="F877" i="63"/>
  <c r="F845" i="63"/>
  <c r="F813" i="63"/>
  <c r="F781" i="63"/>
  <c r="F749" i="63"/>
  <c r="F713" i="63"/>
  <c r="F681" i="63"/>
  <c r="F649" i="63"/>
  <c r="F617" i="63"/>
  <c r="F585" i="63"/>
  <c r="F553" i="63"/>
  <c r="F521" i="63"/>
  <c r="F489" i="63"/>
  <c r="F457" i="63"/>
  <c r="F429" i="63"/>
  <c r="F397" i="63"/>
  <c r="F365" i="63"/>
  <c r="F333" i="63"/>
  <c r="F301" i="63"/>
  <c r="F269" i="63"/>
  <c r="F237" i="63"/>
  <c r="F205" i="63"/>
  <c r="F173" i="63"/>
  <c r="F141" i="63"/>
  <c r="F109" i="63"/>
  <c r="F77" i="63"/>
  <c r="F45" i="63"/>
  <c r="F13" i="63"/>
  <c r="F2736" i="63"/>
  <c r="F2536" i="63"/>
  <c r="F2440" i="63"/>
  <c r="F2320" i="63"/>
  <c r="F2224" i="63"/>
  <c r="F2016" i="63"/>
  <c r="F1932" i="63"/>
  <c r="F1848" i="63"/>
  <c r="F1784" i="63"/>
  <c r="F1628" i="63"/>
  <c r="F4467" i="63"/>
  <c r="F2923" i="63"/>
  <c r="F2897" i="63"/>
  <c r="F2887" i="63"/>
  <c r="F2865" i="63"/>
  <c r="F2833" i="63"/>
  <c r="F2827" i="63"/>
  <c r="F2801" i="63"/>
  <c r="F2799" i="63"/>
  <c r="F2771" i="63"/>
  <c r="F2769" i="63"/>
  <c r="F2737" i="63"/>
  <c r="F2727" i="63"/>
  <c r="F2705" i="63"/>
  <c r="F2703" i="63"/>
  <c r="F2683" i="63"/>
  <c r="F2641" i="63"/>
  <c r="F2609" i="63"/>
  <c r="F2577" i="63"/>
  <c r="F2545" i="63"/>
  <c r="F2513" i="63"/>
  <c r="F2499" i="63"/>
  <c r="F2481" i="63"/>
  <c r="F2455" i="63"/>
  <c r="F2415" i="63"/>
  <c r="G5285" i="63"/>
  <c r="G4713" i="63"/>
  <c r="G4407" i="63"/>
  <c r="G2338" i="63"/>
  <c r="G1321" i="63"/>
  <c r="G145" i="63"/>
  <c r="G129" i="63"/>
  <c r="G113" i="63"/>
  <c r="G97" i="63"/>
  <c r="G81" i="63"/>
  <c r="G65" i="63"/>
  <c r="G49" i="63"/>
  <c r="G33" i="63"/>
  <c r="G17" i="63"/>
  <c r="G3548" i="63"/>
  <c r="G3292" i="63"/>
  <c r="G1792" i="63"/>
  <c r="G1508" i="63"/>
  <c r="G1444" i="63"/>
  <c r="G1412" i="63"/>
  <c r="G1384" i="63"/>
  <c r="G1352" i="63"/>
  <c r="G1320" i="63"/>
  <c r="G1288" i="63"/>
  <c r="G1256" i="63"/>
  <c r="G1228" i="63"/>
  <c r="G1208" i="63"/>
  <c r="G1184" i="63"/>
  <c r="G1152" i="63"/>
  <c r="G1120" i="63"/>
  <c r="G1088" i="63"/>
  <c r="G1056" i="63"/>
  <c r="G1024" i="63"/>
  <c r="G992" i="63"/>
  <c r="G960" i="63"/>
  <c r="G928" i="63"/>
  <c r="G896" i="63"/>
  <c r="G864" i="63"/>
  <c r="G832" i="63"/>
  <c r="G800" i="63"/>
  <c r="G768" i="63"/>
  <c r="G732" i="63"/>
  <c r="G700" i="63"/>
  <c r="G668" i="63"/>
  <c r="G636" i="63"/>
  <c r="G604" i="63"/>
  <c r="G572" i="63"/>
  <c r="G540" i="63"/>
  <c r="G512" i="63"/>
  <c r="G480" i="63"/>
  <c r="G448" i="63"/>
  <c r="G416" i="63"/>
  <c r="G384" i="63"/>
  <c r="G352" i="63"/>
  <c r="G320" i="63"/>
  <c r="G288" i="63"/>
  <c r="G256" i="63"/>
  <c r="G224" i="63"/>
  <c r="G192" i="63"/>
  <c r="G160" i="63"/>
  <c r="G128" i="63"/>
  <c r="G96" i="63"/>
  <c r="G64" i="63"/>
  <c r="G28" i="63"/>
  <c r="G2532" i="63"/>
  <c r="G3658" i="63"/>
  <c r="G3642" i="63"/>
  <c r="G3626" i="63"/>
  <c r="G3610" i="63"/>
  <c r="G3594" i="63"/>
  <c r="G3578" i="63"/>
  <c r="G3562" i="63"/>
  <c r="G3546" i="63"/>
  <c r="G3530" i="63"/>
  <c r="G3514" i="63"/>
  <c r="G3498" i="63"/>
  <c r="G3482" i="63"/>
  <c r="G3466" i="63"/>
  <c r="G3450" i="63"/>
  <c r="G3434" i="63"/>
  <c r="G1529" i="63"/>
  <c r="G3500" i="63"/>
  <c r="G3260" i="63"/>
  <c r="G2752" i="63"/>
  <c r="G2688" i="63"/>
  <c r="G2624" i="63"/>
  <c r="G2568" i="63"/>
  <c r="G2504" i="63"/>
  <c r="G2440" i="63"/>
  <c r="G2376" i="63"/>
  <c r="G2312" i="63"/>
  <c r="G2240" i="63"/>
  <c r="G2176" i="63"/>
  <c r="G2112" i="63"/>
  <c r="G2048" i="63"/>
  <c r="G1984" i="63"/>
  <c r="G1932" i="63"/>
  <c r="G1884" i="63"/>
  <c r="G1840" i="63"/>
  <c r="G1752" i="63"/>
  <c r="G1688" i="63"/>
  <c r="G1648" i="63"/>
  <c r="G1616" i="63"/>
  <c r="G1580" i="63"/>
  <c r="G1540" i="63"/>
  <c r="G2468" i="63"/>
  <c r="G2818" i="63"/>
  <c r="G2562" i="63"/>
  <c r="G2306" i="63"/>
  <c r="G1437" i="63"/>
  <c r="G1097" i="63"/>
  <c r="G157" i="63"/>
  <c r="G141" i="63"/>
  <c r="G125" i="63"/>
  <c r="G109" i="63"/>
  <c r="G93" i="63"/>
  <c r="G77" i="63"/>
  <c r="G61" i="63"/>
  <c r="G45" i="63"/>
  <c r="G29" i="63"/>
  <c r="G13" i="63"/>
  <c r="G3468" i="63"/>
  <c r="G3244" i="63"/>
  <c r="G1500" i="63"/>
  <c r="G1436" i="63"/>
  <c r="G1408" i="63"/>
  <c r="G1376" i="63"/>
  <c r="G1344" i="63"/>
  <c r="G1312" i="63"/>
  <c r="G1280" i="63"/>
  <c r="G1248" i="63"/>
  <c r="G1224" i="63"/>
  <c r="G1204" i="63"/>
  <c r="G1176" i="63"/>
  <c r="G1144" i="63"/>
  <c r="G1112" i="63"/>
  <c r="G1080" i="63"/>
  <c r="G1048" i="63"/>
  <c r="G1016" i="63"/>
  <c r="G984" i="63"/>
  <c r="G952" i="63"/>
  <c r="G920" i="63"/>
  <c r="G888" i="63"/>
  <c r="G856" i="63"/>
  <c r="G824" i="63"/>
  <c r="G792" i="63"/>
  <c r="G760" i="63"/>
  <c r="G724" i="63"/>
  <c r="G692" i="63"/>
  <c r="G660" i="63"/>
  <c r="G628" i="63"/>
  <c r="G596" i="63"/>
  <c r="G564" i="63"/>
  <c r="G532" i="63"/>
  <c r="G504" i="63"/>
  <c r="G472" i="63"/>
  <c r="G440" i="63"/>
  <c r="G408" i="63"/>
  <c r="G376" i="63"/>
  <c r="G344" i="63"/>
  <c r="G312" i="63"/>
  <c r="G280" i="63"/>
  <c r="G248" i="63"/>
  <c r="G216" i="63"/>
  <c r="G184" i="63"/>
  <c r="G152" i="63"/>
  <c r="G120" i="63"/>
  <c r="G88" i="63"/>
  <c r="G56" i="63"/>
  <c r="G20" i="63"/>
  <c r="G2436" i="63"/>
  <c r="G3654" i="63"/>
  <c r="G3638" i="63"/>
  <c r="G3622" i="63"/>
  <c r="G3606" i="63"/>
  <c r="G3590" i="63"/>
  <c r="G3574" i="63"/>
  <c r="G3558" i="63"/>
  <c r="G3542" i="63"/>
  <c r="G3526" i="63"/>
  <c r="G3510" i="63"/>
  <c r="G3494" i="63"/>
  <c r="G3478" i="63"/>
  <c r="G3462" i="63"/>
  <c r="G3446" i="63"/>
  <c r="G3430" i="63"/>
  <c r="G1769" i="63"/>
  <c r="G1549" i="63"/>
  <c r="G969" i="63"/>
  <c r="G3452" i="63"/>
  <c r="G3132" i="63"/>
  <c r="G2736" i="63"/>
  <c r="G2680" i="63"/>
  <c r="G2616" i="63"/>
  <c r="G2552" i="63"/>
  <c r="G2488" i="63"/>
  <c r="G2416" i="63"/>
  <c r="G2352" i="63"/>
  <c r="G2288" i="63"/>
  <c r="G2224" i="63"/>
  <c r="G2152" i="63"/>
  <c r="G2088" i="63"/>
  <c r="G2024" i="63"/>
  <c r="G1960" i="63"/>
  <c r="G1916" i="63"/>
  <c r="G1876" i="63"/>
  <c r="G1824" i="63"/>
  <c r="G1784" i="63"/>
  <c r="G1720" i="63"/>
  <c r="G1680" i="63"/>
  <c r="G1632" i="63"/>
  <c r="G1612" i="63"/>
  <c r="G1564" i="63"/>
  <c r="G1532" i="63"/>
  <c r="G1864" i="63"/>
  <c r="G2882" i="63"/>
  <c r="G2626" i="63"/>
  <c r="G2370" i="63"/>
  <c r="G2114" i="63"/>
  <c r="G1917" i="63"/>
  <c r="G1793" i="63"/>
  <c r="G841" i="63"/>
  <c r="G153" i="63"/>
  <c r="G137" i="63"/>
  <c r="G121" i="63"/>
  <c r="G105" i="63"/>
  <c r="G89" i="63"/>
  <c r="G73" i="63"/>
  <c r="G57" i="63"/>
  <c r="G41" i="63"/>
  <c r="G25" i="63"/>
  <c r="G743" i="63"/>
  <c r="G3420" i="63"/>
  <c r="G3004" i="63"/>
  <c r="G1664" i="63"/>
  <c r="G1488" i="63"/>
  <c r="G1428" i="63"/>
  <c r="G1400" i="63"/>
  <c r="G1368" i="63"/>
  <c r="G1336" i="63"/>
  <c r="G1304" i="63"/>
  <c r="G1272" i="63"/>
  <c r="G1240" i="63"/>
  <c r="G1216" i="63"/>
  <c r="G1200" i="63"/>
  <c r="G1168" i="63"/>
  <c r="G1136" i="63"/>
  <c r="G1104" i="63"/>
  <c r="G1072" i="63"/>
  <c r="G1040" i="63"/>
  <c r="G1008" i="63"/>
  <c r="G976" i="63"/>
  <c r="G944" i="63"/>
  <c r="G912" i="63"/>
  <c r="G880" i="63"/>
  <c r="G848" i="63"/>
  <c r="G816" i="63"/>
  <c r="G784" i="63"/>
  <c r="G752" i="63"/>
  <c r="G716" i="63"/>
  <c r="G684" i="63"/>
  <c r="G652" i="63"/>
  <c r="G620" i="63"/>
  <c r="G588" i="63"/>
  <c r="G556" i="63"/>
  <c r="G528" i="63"/>
  <c r="G496" i="63"/>
  <c r="G464" i="63"/>
  <c r="G432" i="63"/>
  <c r="G400" i="63"/>
  <c r="G368" i="63"/>
  <c r="G336" i="63"/>
  <c r="G304" i="63"/>
  <c r="G272" i="63"/>
  <c r="G240" i="63"/>
  <c r="G208" i="63"/>
  <c r="G176" i="63"/>
  <c r="G144" i="63"/>
  <c r="G112" i="63"/>
  <c r="G80" i="63"/>
  <c r="G44" i="63"/>
  <c r="G11" i="63"/>
  <c r="G1608" i="63"/>
  <c r="G3650" i="63"/>
  <c r="G3634" i="63"/>
  <c r="G3618" i="63"/>
  <c r="G3602" i="63"/>
  <c r="G3586" i="63"/>
  <c r="G3570" i="63"/>
  <c r="G3554" i="63"/>
  <c r="G3538" i="63"/>
  <c r="G3522" i="63"/>
  <c r="G3506" i="63"/>
  <c r="G3490" i="63"/>
  <c r="G3474" i="63"/>
  <c r="G3458" i="63"/>
  <c r="G3442" i="63"/>
  <c r="G3426" i="63"/>
  <c r="G3410" i="63"/>
  <c r="G3394" i="63"/>
  <c r="G3378" i="63"/>
  <c r="G3362" i="63"/>
  <c r="G3346" i="63"/>
  <c r="G3330" i="63"/>
  <c r="G2619" i="63"/>
  <c r="G1485" i="63"/>
  <c r="G1273" i="63"/>
  <c r="G709" i="63"/>
  <c r="G3628" i="63"/>
  <c r="G3372" i="63"/>
  <c r="G2728" i="63"/>
  <c r="G2656" i="63"/>
  <c r="G2600" i="63"/>
  <c r="G2536" i="63"/>
  <c r="G2472" i="63"/>
  <c r="G2408" i="63"/>
  <c r="G2344" i="63"/>
  <c r="G2280" i="63"/>
  <c r="G2208" i="63"/>
  <c r="G2144" i="63"/>
  <c r="G2080" i="63"/>
  <c r="G2016" i="63"/>
  <c r="G1948" i="63"/>
  <c r="G1908" i="63"/>
  <c r="G1856" i="63"/>
  <c r="G1816" i="63"/>
  <c r="G1776" i="63"/>
  <c r="G1712" i="63"/>
  <c r="G1628" i="63"/>
  <c r="G1596" i="63"/>
  <c r="G1556" i="63"/>
  <c r="G1524" i="63"/>
  <c r="G2660" i="63"/>
  <c r="G2690" i="63"/>
  <c r="G2434" i="63"/>
  <c r="G2178" i="63"/>
  <c r="G581" i="63"/>
  <c r="G149" i="63"/>
  <c r="G133" i="63"/>
  <c r="G117" i="63"/>
  <c r="G101" i="63"/>
  <c r="G85" i="63"/>
  <c r="G69" i="63"/>
  <c r="G53" i="63"/>
  <c r="G37" i="63"/>
  <c r="G21" i="63"/>
  <c r="G3612" i="63"/>
  <c r="G3356" i="63"/>
  <c r="G1476" i="63"/>
  <c r="G1420" i="63"/>
  <c r="G1392" i="63"/>
  <c r="G1360" i="63"/>
  <c r="G1328" i="63"/>
  <c r="G1296" i="63"/>
  <c r="G1264" i="63"/>
  <c r="G1232" i="63"/>
  <c r="G1212" i="63"/>
  <c r="G1192" i="63"/>
  <c r="G1160" i="63"/>
  <c r="G1128" i="63"/>
  <c r="G1096" i="63"/>
  <c r="G1064" i="63"/>
  <c r="G1032" i="63"/>
  <c r="G1000" i="63"/>
  <c r="G968" i="63"/>
  <c r="G936" i="63"/>
  <c r="G904" i="63"/>
  <c r="G872" i="63"/>
  <c r="G840" i="63"/>
  <c r="G808" i="63"/>
  <c r="G776" i="63"/>
  <c r="G740" i="63"/>
  <c r="G708" i="63"/>
  <c r="G676" i="63"/>
  <c r="G644" i="63"/>
  <c r="G612" i="63"/>
  <c r="G580" i="63"/>
  <c r="G548" i="63"/>
  <c r="G520" i="63"/>
  <c r="G488" i="63"/>
  <c r="G456" i="63"/>
  <c r="G424" i="63"/>
  <c r="G392" i="63"/>
  <c r="G360" i="63"/>
  <c r="G328" i="63"/>
  <c r="G296" i="63"/>
  <c r="G264" i="63"/>
  <c r="G232" i="63"/>
  <c r="G200" i="63"/>
  <c r="G168" i="63"/>
  <c r="G136" i="63"/>
  <c r="G104" i="63"/>
  <c r="G72" i="63"/>
  <c r="G36" i="63"/>
  <c r="G2628" i="63"/>
  <c r="G3662" i="63"/>
  <c r="G3646" i="63"/>
  <c r="G3630" i="63"/>
  <c r="G3614" i="63"/>
  <c r="G3598" i="63"/>
  <c r="G3582" i="63"/>
  <c r="G3566" i="63"/>
  <c r="G3550" i="63"/>
  <c r="G3534" i="63"/>
  <c r="G3518" i="63"/>
  <c r="G3502" i="63"/>
  <c r="G3486" i="63"/>
  <c r="G3470" i="63"/>
  <c r="G3454" i="63"/>
  <c r="G3438" i="63"/>
  <c r="G3422" i="63"/>
  <c r="G3406" i="63"/>
  <c r="G3390" i="63"/>
  <c r="G3374" i="63"/>
  <c r="G3358" i="63"/>
  <c r="G3342" i="63"/>
  <c r="G3326" i="63"/>
  <c r="G3310" i="63"/>
  <c r="F6366" i="63"/>
  <c r="F83" i="63"/>
  <c r="F339" i="63"/>
  <c r="F638" i="63"/>
  <c r="F887" i="63"/>
  <c r="F1143" i="63"/>
  <c r="F1394" i="63"/>
  <c r="F1615" i="63"/>
  <c r="F1807" i="63"/>
  <c r="F1996" i="63"/>
  <c r="F2116" i="63"/>
  <c r="F2244" i="63"/>
  <c r="F2396" i="63"/>
  <c r="F2483" i="63"/>
  <c r="F2580" i="63"/>
  <c r="F2667" i="63"/>
  <c r="F2700" i="63"/>
  <c r="F2724" i="63"/>
  <c r="F2747" i="63"/>
  <c r="F2767" i="63"/>
  <c r="F2795" i="63"/>
  <c r="F2823" i="63"/>
  <c r="F2855" i="63"/>
  <c r="F2883" i="63"/>
  <c r="F2919" i="63"/>
  <c r="F3036" i="63"/>
  <c r="F3260" i="63"/>
  <c r="F3388" i="63"/>
  <c r="F3516" i="63"/>
  <c r="F3644" i="63"/>
  <c r="F2711" i="63"/>
  <c r="F2466" i="63"/>
  <c r="F1452" i="63"/>
  <c r="F3636" i="63"/>
  <c r="F3592" i="63"/>
  <c r="F3552" i="63"/>
  <c r="F3508" i="63"/>
  <c r="F3464" i="63"/>
  <c r="F3424" i="63"/>
  <c r="F3380" i="63"/>
  <c r="F3336" i="63"/>
  <c r="F3296" i="63"/>
  <c r="F3252" i="63"/>
  <c r="F3212" i="63"/>
  <c r="F3176" i="63"/>
  <c r="F3140" i="63"/>
  <c r="F3104" i="63"/>
  <c r="F3064" i="63"/>
  <c r="F3032" i="63"/>
  <c r="F2996" i="63"/>
  <c r="F2960" i="63"/>
  <c r="F2924" i="63"/>
  <c r="F2888" i="63"/>
  <c r="F2852" i="63"/>
  <c r="F2816" i="63"/>
  <c r="F2933" i="63"/>
  <c r="F2901" i="63"/>
  <c r="F2869" i="63"/>
  <c r="F2837" i="63"/>
  <c r="F2805" i="63"/>
  <c r="F2773" i="63"/>
  <c r="F2741" i="63"/>
  <c r="F2709" i="63"/>
  <c r="F2677" i="63"/>
  <c r="F2645" i="63"/>
  <c r="F2613" i="63"/>
  <c r="F2581" i="63"/>
  <c r="F2549" i="63"/>
  <c r="F2517" i="63"/>
  <c r="F2485" i="63"/>
  <c r="F2453" i="63"/>
  <c r="F2421" i="63"/>
  <c r="F2389" i="63"/>
  <c r="F2357" i="63"/>
  <c r="F2325" i="63"/>
  <c r="F2293" i="63"/>
  <c r="F2261" i="63"/>
  <c r="F2229" i="63"/>
  <c r="F2197" i="63"/>
  <c r="F147" i="63"/>
  <c r="F403" i="63"/>
  <c r="F691" i="63"/>
  <c r="F951" i="63"/>
  <c r="F1202" i="63"/>
  <c r="F1463" i="63"/>
  <c r="F1658" i="63"/>
  <c r="F1850" i="63"/>
  <c r="F2023" i="63"/>
  <c r="F2151" i="63"/>
  <c r="F2295" i="63"/>
  <c r="F2420" i="63"/>
  <c r="F2503" i="63"/>
  <c r="F2599" i="63"/>
  <c r="F2684" i="63"/>
  <c r="F2707" i="63"/>
  <c r="F2731" i="63"/>
  <c r="F2751" i="63"/>
  <c r="F2772" i="63"/>
  <c r="F2803" i="63"/>
  <c r="F2831" i="63"/>
  <c r="F2863" i="63"/>
  <c r="F2891" i="63"/>
  <c r="F2927" i="63"/>
  <c r="F3100" i="63"/>
  <c r="F3292" i="63"/>
  <c r="F3420" i="63"/>
  <c r="F3548" i="63"/>
  <c r="F1954" i="63"/>
  <c r="F2071" i="63"/>
  <c r="F3624" i="63"/>
  <c r="F3584" i="63"/>
  <c r="F3540" i="63"/>
  <c r="F3496" i="63"/>
  <c r="F3456" i="63"/>
  <c r="F3412" i="63"/>
  <c r="F3368" i="63"/>
  <c r="F3328" i="63"/>
  <c r="F3284" i="63"/>
  <c r="F3240" i="63"/>
  <c r="F3204" i="63"/>
  <c r="F3168" i="63"/>
  <c r="F3128" i="63"/>
  <c r="F3092" i="63"/>
  <c r="F3024" i="63"/>
  <c r="F2988" i="63"/>
  <c r="F2952" i="63"/>
  <c r="F2916" i="63"/>
  <c r="F2880" i="63"/>
  <c r="F2840" i="63"/>
  <c r="F2804" i="63"/>
  <c r="F2925" i="63"/>
  <c r="F2893" i="63"/>
  <c r="F2861" i="63"/>
  <c r="F2829" i="63"/>
  <c r="F2797" i="63"/>
  <c r="F2765" i="63"/>
  <c r="F2733" i="63"/>
  <c r="F2701" i="63"/>
  <c r="F2669" i="63"/>
  <c r="F2637" i="63"/>
  <c r="F2605" i="63"/>
  <c r="F2573" i="63"/>
  <c r="F2541" i="63"/>
  <c r="F2509" i="63"/>
  <c r="F2477" i="63"/>
  <c r="F2445" i="63"/>
  <c r="F2413" i="63"/>
  <c r="F2381" i="63"/>
  <c r="F2349" i="63"/>
  <c r="F2317" i="63"/>
  <c r="F2285" i="63"/>
  <c r="F2253" i="63"/>
  <c r="F2221" i="63"/>
  <c r="F2189" i="63"/>
  <c r="F195" i="63"/>
  <c r="F451" i="63"/>
  <c r="F707" i="63"/>
  <c r="F967" i="63"/>
  <c r="F1218" i="63"/>
  <c r="F1511" i="63"/>
  <c r="F1690" i="63"/>
  <c r="F1892" i="63"/>
  <c r="F2031" i="63"/>
  <c r="F2175" i="63"/>
  <c r="F2303" i="63"/>
  <c r="F2436" i="63"/>
  <c r="F2524" i="63"/>
  <c r="F2604" i="63"/>
  <c r="F2687" i="63"/>
  <c r="F2708" i="63"/>
  <c r="F2732" i="63"/>
  <c r="F2755" i="63"/>
  <c r="F2779" i="63"/>
  <c r="F2807" i="63"/>
  <c r="F2835" i="63"/>
  <c r="F2867" i="63"/>
  <c r="F2895" i="63"/>
  <c r="F2931" i="63"/>
  <c r="F3132" i="63"/>
  <c r="F3308" i="63"/>
  <c r="F3436" i="63"/>
  <c r="F3564" i="63"/>
  <c r="F2850" i="63"/>
  <c r="F514" i="63"/>
  <c r="F679" i="63"/>
  <c r="F3620" i="63"/>
  <c r="F3576" i="63"/>
  <c r="F3536" i="63"/>
  <c r="F3492" i="63"/>
  <c r="F3448" i="63"/>
  <c r="F3408" i="63"/>
  <c r="F3364" i="63"/>
  <c r="F3320" i="63"/>
  <c r="F3280" i="63"/>
  <c r="F3236" i="63"/>
  <c r="F3200" i="63"/>
  <c r="F3160" i="63"/>
  <c r="F3124" i="63"/>
  <c r="F3088" i="63"/>
  <c r="F3056" i="63"/>
  <c r="F3020" i="63"/>
  <c r="F2984" i="63"/>
  <c r="F2948" i="63"/>
  <c r="F2912" i="63"/>
  <c r="F2872" i="63"/>
  <c r="F2836" i="63"/>
  <c r="F2800" i="63"/>
  <c r="F2921" i="63"/>
  <c r="F2889" i="63"/>
  <c r="F2857" i="63"/>
  <c r="F2825" i="63"/>
  <c r="F2793" i="63"/>
  <c r="F2761" i="63"/>
  <c r="F2729" i="63"/>
  <c r="F2697" i="63"/>
  <c r="F2665" i="63"/>
  <c r="F2633" i="63"/>
  <c r="F2601" i="63"/>
  <c r="F2569" i="63"/>
  <c r="F2537" i="63"/>
  <c r="F2505" i="63"/>
  <c r="F2473" i="63"/>
  <c r="F2441" i="63"/>
  <c r="F2409" i="63"/>
  <c r="F2377" i="63"/>
  <c r="F2345" i="63"/>
  <c r="F2313" i="63"/>
  <c r="F2281" i="63"/>
  <c r="F2249" i="63"/>
  <c r="F2217" i="63"/>
  <c r="F2185" i="63"/>
  <c r="F2153" i="63"/>
  <c r="F2121" i="63"/>
  <c r="F2089" i="63"/>
  <c r="F2057" i="63"/>
  <c r="F2025" i="63"/>
  <c r="F1993" i="63"/>
  <c r="F1961" i="63"/>
  <c r="F3776" i="63"/>
  <c r="F211" i="63"/>
  <c r="F467" i="63"/>
  <c r="F759" i="63"/>
  <c r="F1015" i="63"/>
  <c r="F1266" i="63"/>
  <c r="F1527" i="63"/>
  <c r="F1700" i="63"/>
  <c r="F1903" i="63"/>
  <c r="F2055" i="63"/>
  <c r="F2183" i="63"/>
  <c r="F2335" i="63"/>
  <c r="F2443" i="63"/>
  <c r="F2539" i="63"/>
  <c r="F2620" i="63"/>
  <c r="F2691" i="63"/>
  <c r="F2715" i="63"/>
  <c r="F2735" i="63"/>
  <c r="F2756" i="63"/>
  <c r="F2780" i="63"/>
  <c r="F2811" i="63"/>
  <c r="F2843" i="63"/>
  <c r="F2871" i="63"/>
  <c r="F2899" i="63"/>
  <c r="F2935" i="63"/>
  <c r="F3164" i="63"/>
  <c r="F3324" i="63"/>
  <c r="F3452" i="63"/>
  <c r="F3580" i="63"/>
  <c r="F2594" i="63"/>
  <c r="F2199" i="63"/>
  <c r="F3656" i="63"/>
  <c r="F3616" i="63"/>
  <c r="F3572" i="63"/>
  <c r="F3528" i="63"/>
  <c r="F3488" i="63"/>
  <c r="F3444" i="63"/>
  <c r="F3400" i="63"/>
  <c r="F3360" i="63"/>
  <c r="F3316" i="63"/>
  <c r="F3272" i="63"/>
  <c r="F3232" i="63"/>
  <c r="F3192" i="63"/>
  <c r="F3156" i="63"/>
  <c r="F3120" i="63"/>
  <c r="F3084" i="63"/>
  <c r="F3052" i="63"/>
  <c r="F3016" i="63"/>
  <c r="F2980" i="63"/>
  <c r="F2944" i="63"/>
  <c r="F2904" i="63"/>
  <c r="F2868" i="63"/>
  <c r="F2832" i="63"/>
  <c r="F2796" i="63"/>
  <c r="F2917" i="63"/>
  <c r="F2885" i="63"/>
  <c r="F2853" i="63"/>
  <c r="F2821" i="63"/>
  <c r="F2789" i="63"/>
  <c r="F2757" i="63"/>
  <c r="F2725" i="63"/>
  <c r="F2693" i="63"/>
  <c r="F2661" i="63"/>
  <c r="F2629" i="63"/>
  <c r="F2597" i="63"/>
  <c r="F2565" i="63"/>
  <c r="F2533" i="63"/>
  <c r="F2501" i="63"/>
  <c r="F2469" i="63"/>
  <c r="F2437" i="63"/>
  <c r="F2405" i="63"/>
  <c r="F2373" i="63"/>
  <c r="F2341" i="63"/>
  <c r="F2309" i="63"/>
  <c r="F2277" i="63"/>
  <c r="F2245" i="63"/>
  <c r="F2213" i="63"/>
  <c r="F2181" i="63"/>
  <c r="F3880" i="63"/>
  <c r="F259" i="63"/>
  <c r="F526" i="63"/>
  <c r="F775" i="63"/>
  <c r="F1031" i="63"/>
  <c r="F1282" i="63"/>
  <c r="F1566" i="63"/>
  <c r="F1736" i="63"/>
  <c r="F1935" i="63"/>
  <c r="F2063" i="63"/>
  <c r="F2207" i="63"/>
  <c r="F2356" i="63"/>
  <c r="F2459" i="63"/>
  <c r="F2543" i="63"/>
  <c r="F2627" i="63"/>
  <c r="F2692" i="63"/>
  <c r="F2716" i="63"/>
  <c r="F2739" i="63"/>
  <c r="F2759" i="63"/>
  <c r="F2783" i="63"/>
  <c r="F2812" i="63"/>
  <c r="F2844" i="63"/>
  <c r="F2875" i="63"/>
  <c r="F2907" i="63"/>
  <c r="F2940" i="63"/>
  <c r="F3196" i="63"/>
  <c r="F3340" i="63"/>
  <c r="F3468" i="63"/>
  <c r="F3596" i="63"/>
  <c r="F2839" i="63"/>
  <c r="F1943" i="63"/>
  <c r="F3652" i="63"/>
  <c r="F3608" i="63"/>
  <c r="F3568" i="63"/>
  <c r="F3524" i="63"/>
  <c r="F3480" i="63"/>
  <c r="F3440" i="63"/>
  <c r="F3396" i="63"/>
  <c r="F3352" i="63"/>
  <c r="F3312" i="63"/>
  <c r="F3268" i="63"/>
  <c r="F3224" i="63"/>
  <c r="F3188" i="63"/>
  <c r="F3152" i="63"/>
  <c r="F3116" i="63"/>
  <c r="F3080" i="63"/>
  <c r="F3048" i="63"/>
  <c r="F3012" i="63"/>
  <c r="F2976" i="63"/>
  <c r="F2936" i="63"/>
  <c r="F2900" i="63"/>
  <c r="F2864" i="63"/>
  <c r="F2828" i="63"/>
  <c r="F2792" i="63"/>
  <c r="F2913" i="63"/>
  <c r="F2881" i="63"/>
  <c r="F2849" i="63"/>
  <c r="F2817" i="63"/>
  <c r="F2785" i="63"/>
  <c r="F2753" i="63"/>
  <c r="F2721" i="63"/>
  <c r="F2689" i="63"/>
  <c r="F2657" i="63"/>
  <c r="F2625" i="63"/>
  <c r="F2593" i="63"/>
  <c r="F2561" i="63"/>
  <c r="F2529" i="63"/>
  <c r="F2497" i="63"/>
  <c r="F2465" i="63"/>
  <c r="F2433" i="63"/>
  <c r="F2401" i="63"/>
  <c r="F2369" i="63"/>
  <c r="F2337" i="63"/>
  <c r="F2305" i="63"/>
  <c r="F2273" i="63"/>
  <c r="F6026" i="63"/>
  <c r="F19" i="63"/>
  <c r="F275" i="63"/>
  <c r="F574" i="63"/>
  <c r="F823" i="63"/>
  <c r="F1079" i="63"/>
  <c r="F1330" i="63"/>
  <c r="F1576" i="63"/>
  <c r="F1764" i="63"/>
  <c r="F1964" i="63"/>
  <c r="F2084" i="63"/>
  <c r="F2212" i="63"/>
  <c r="F2364" i="63"/>
  <c r="F2463" i="63"/>
  <c r="F2559" i="63"/>
  <c r="F2643" i="63"/>
  <c r="F2695" i="63"/>
  <c r="F2719" i="63"/>
  <c r="F2740" i="63"/>
  <c r="F2763" i="63"/>
  <c r="F2787" i="63"/>
  <c r="F2815" i="63"/>
  <c r="F2847" i="63"/>
  <c r="F2876" i="63"/>
  <c r="F2908" i="63"/>
  <c r="F2972" i="63"/>
  <c r="F3228" i="63"/>
  <c r="F3356" i="63"/>
  <c r="F3484" i="63"/>
  <c r="F3612" i="63"/>
  <c r="F2583" i="63"/>
  <c r="F2338" i="63"/>
  <c r="F3648" i="63"/>
  <c r="F3604" i="63"/>
  <c r="F3560" i="63"/>
  <c r="F3520" i="63"/>
  <c r="F3476" i="63"/>
  <c r="F3432" i="63"/>
  <c r="F3392" i="63"/>
  <c r="F3348" i="63"/>
  <c r="F3304" i="63"/>
  <c r="F3264" i="63"/>
  <c r="F3220" i="63"/>
  <c r="F3184" i="63"/>
  <c r="F3148" i="63"/>
  <c r="F3112" i="63"/>
  <c r="F3076" i="63"/>
  <c r="F3044" i="63"/>
  <c r="F3008" i="63"/>
  <c r="F2968" i="63"/>
  <c r="F2932" i="63"/>
  <c r="F2896" i="63"/>
  <c r="F2860" i="63"/>
  <c r="F2824" i="63"/>
  <c r="F2788" i="63"/>
  <c r="F2909" i="63"/>
  <c r="F2877" i="63"/>
  <c r="F2845" i="63"/>
  <c r="F2813" i="63"/>
  <c r="F2781" i="63"/>
  <c r="F2749" i="63"/>
  <c r="F2717" i="63"/>
  <c r="F2685" i="63"/>
  <c r="F2653" i="63"/>
  <c r="F2621" i="63"/>
  <c r="F2589" i="63"/>
  <c r="F2557" i="63"/>
  <c r="F2525" i="63"/>
  <c r="F2493" i="63"/>
  <c r="F2461" i="63"/>
  <c r="F2429" i="63"/>
  <c r="F2397" i="63"/>
  <c r="F2365" i="63"/>
  <c r="F2333" i="63"/>
  <c r="F2301" i="63"/>
  <c r="F2269" i="63"/>
  <c r="F2237" i="63"/>
  <c r="F2205" i="63"/>
  <c r="F2173" i="63"/>
  <c r="F6678" i="63"/>
  <c r="F67" i="63"/>
  <c r="F323" i="63"/>
  <c r="F590" i="63"/>
  <c r="F839" i="63"/>
  <c r="F1095" i="63"/>
  <c r="F1346" i="63"/>
  <c r="F1604" i="63"/>
  <c r="F1775" i="63"/>
  <c r="F1972" i="63"/>
  <c r="F2092" i="63"/>
  <c r="F2236" i="63"/>
  <c r="F2388" i="63"/>
  <c r="F2476" i="63"/>
  <c r="F2564" i="63"/>
  <c r="F2660" i="63"/>
  <c r="F2699" i="63"/>
  <c r="F2723" i="63"/>
  <c r="F2743" i="63"/>
  <c r="F2764" i="63"/>
  <c r="F2791" i="63"/>
  <c r="F2819" i="63"/>
  <c r="F2851" i="63"/>
  <c r="F2879" i="63"/>
  <c r="F2911" i="63"/>
  <c r="F3004" i="63"/>
  <c r="F3244" i="63"/>
  <c r="F3372" i="63"/>
  <c r="F3500" i="63"/>
  <c r="F3628" i="63"/>
  <c r="F2722" i="63"/>
  <c r="F2082" i="63"/>
  <c r="F3640" i="63"/>
  <c r="F3600" i="63"/>
  <c r="F3556" i="63"/>
  <c r="F3512" i="63"/>
  <c r="F3472" i="63"/>
  <c r="F3428" i="63"/>
  <c r="F3384" i="63"/>
  <c r="F3344" i="63"/>
  <c r="F3300" i="63"/>
  <c r="F3256" i="63"/>
  <c r="F3216" i="63"/>
  <c r="F3180" i="63"/>
  <c r="F3144" i="63"/>
  <c r="F3108" i="63"/>
  <c r="F3072" i="63"/>
  <c r="F3040" i="63"/>
  <c r="F3000" i="63"/>
  <c r="F2964" i="63"/>
  <c r="F2928" i="63"/>
  <c r="F2892" i="63"/>
  <c r="F2856" i="63"/>
  <c r="F2820" i="63"/>
  <c r="F2784" i="63"/>
  <c r="F2905" i="63"/>
  <c r="F2873" i="63"/>
  <c r="F2841" i="63"/>
  <c r="F2809" i="63"/>
  <c r="F2777" i="63"/>
  <c r="F2745" i="63"/>
  <c r="F2713" i="63"/>
  <c r="F2681" i="63"/>
  <c r="F2649" i="63"/>
  <c r="F2617" i="63"/>
  <c r="F2585" i="63"/>
  <c r="F2553" i="63"/>
  <c r="F2521" i="63"/>
  <c r="F2489" i="63"/>
  <c r="F2457" i="63"/>
  <c r="F2425" i="63"/>
  <c r="F2393" i="63"/>
  <c r="F2361" i="63"/>
  <c r="F2329" i="63"/>
  <c r="F2297" i="63"/>
  <c r="F2265" i="63"/>
  <c r="F2233" i="63"/>
  <c r="F2201" i="63"/>
  <c r="F2169" i="63"/>
  <c r="F2137" i="63"/>
  <c r="F2105" i="63"/>
  <c r="F2073" i="63"/>
  <c r="F2041" i="63"/>
  <c r="F2009" i="63"/>
  <c r="F1977" i="63"/>
  <c r="F4258" i="63"/>
  <c r="F6382" i="63"/>
  <c r="F3864" i="63"/>
  <c r="F3976" i="63"/>
  <c r="F6654" i="63"/>
  <c r="J135" i="42"/>
  <c r="K135" i="42"/>
  <c r="K97" i="42"/>
  <c r="H111" i="42"/>
  <c r="H198" i="42"/>
  <c r="G15" i="70"/>
  <c r="F18" i="44"/>
  <c r="G16" i="70"/>
  <c r="F19" i="44"/>
  <c r="F2915" i="63"/>
  <c r="E15" i="43"/>
  <c r="D16" i="70" s="1"/>
  <c r="E14" i="43"/>
  <c r="D15" i="70" s="1"/>
  <c r="G15" i="43"/>
  <c r="F15" i="43"/>
  <c r="E16" i="70" s="1"/>
  <c r="F14" i="43"/>
  <c r="E15" i="70" s="1"/>
  <c r="G14" i="43"/>
  <c r="G165" i="63"/>
  <c r="G181" i="63"/>
  <c r="G197" i="63"/>
  <c r="G213" i="63"/>
  <c r="G229" i="63"/>
  <c r="G245" i="63"/>
  <c r="G261" i="63"/>
  <c r="G277" i="63"/>
  <c r="G293" i="63"/>
  <c r="G313" i="63"/>
  <c r="G357" i="63"/>
  <c r="G405" i="63"/>
  <c r="G533" i="63"/>
  <c r="G661" i="63"/>
  <c r="G793" i="63"/>
  <c r="G921" i="63"/>
  <c r="G1049" i="63"/>
  <c r="G1177" i="63"/>
  <c r="G1225" i="63"/>
  <c r="G1349" i="63"/>
  <c r="G1369" i="63"/>
  <c r="G1601" i="63"/>
  <c r="G1821" i="63"/>
  <c r="G1841" i="63"/>
  <c r="G2824" i="63"/>
  <c r="G1779" i="63"/>
  <c r="G3324" i="63"/>
  <c r="G3484" i="63"/>
  <c r="G3644" i="63"/>
  <c r="G485" i="63"/>
  <c r="G613" i="63"/>
  <c r="G741" i="63"/>
  <c r="G873" i="63"/>
  <c r="G1001" i="63"/>
  <c r="G1129" i="63"/>
  <c r="G1469" i="63"/>
  <c r="G1513" i="63"/>
  <c r="G1533" i="63"/>
  <c r="G1753" i="63"/>
  <c r="G1773" i="63"/>
  <c r="G1897" i="63"/>
  <c r="G3208" i="63"/>
  <c r="G169" i="63"/>
  <c r="G185" i="63"/>
  <c r="G201" i="63"/>
  <c r="G217" i="63"/>
  <c r="G233" i="63"/>
  <c r="G249" i="63"/>
  <c r="G265" i="63"/>
  <c r="G281" i="63"/>
  <c r="G297" i="63"/>
  <c r="G341" i="63"/>
  <c r="G361" i="63"/>
  <c r="G437" i="63"/>
  <c r="G565" i="63"/>
  <c r="G693" i="63"/>
  <c r="G825" i="63"/>
  <c r="G953" i="63"/>
  <c r="G1081" i="63"/>
  <c r="G1209" i="63"/>
  <c r="G1257" i="63"/>
  <c r="G1305" i="63"/>
  <c r="G1353" i="63"/>
  <c r="G1397" i="63"/>
  <c r="G1421" i="63"/>
  <c r="G1585" i="63"/>
  <c r="G1681" i="63"/>
  <c r="G1705" i="63"/>
  <c r="G1825" i="63"/>
  <c r="G2968" i="63"/>
  <c r="G3516" i="63"/>
  <c r="G389" i="63"/>
  <c r="G517" i="63"/>
  <c r="G645" i="63"/>
  <c r="G777" i="63"/>
  <c r="G905" i="63"/>
  <c r="G1033" i="63"/>
  <c r="G1161" i="63"/>
  <c r="G1281" i="63"/>
  <c r="G1497" i="63"/>
  <c r="G1517" i="63"/>
  <c r="G1733" i="63"/>
  <c r="G1757" i="63"/>
  <c r="G1877" i="63"/>
  <c r="G3376" i="63"/>
  <c r="G173" i="63"/>
  <c r="G189" i="63"/>
  <c r="G205" i="63"/>
  <c r="G221" i="63"/>
  <c r="G237" i="63"/>
  <c r="G253" i="63"/>
  <c r="G269" i="63"/>
  <c r="G285" i="63"/>
  <c r="G325" i="63"/>
  <c r="G345" i="63"/>
  <c r="G469" i="63"/>
  <c r="G597" i="63"/>
  <c r="G725" i="63"/>
  <c r="G857" i="63"/>
  <c r="G985" i="63"/>
  <c r="G1113" i="63"/>
  <c r="G1337" i="63"/>
  <c r="G1381" i="63"/>
  <c r="G1401" i="63"/>
  <c r="G1453" i="63"/>
  <c r="G1613" i="63"/>
  <c r="G1637" i="63"/>
  <c r="G1665" i="63"/>
  <c r="G1809" i="63"/>
  <c r="G3116" i="63"/>
  <c r="G99" i="63"/>
  <c r="G3228" i="63"/>
  <c r="G3388" i="63"/>
  <c r="G3580" i="63"/>
  <c r="G421" i="63"/>
  <c r="G549" i="63"/>
  <c r="G677" i="63"/>
  <c r="G809" i="63"/>
  <c r="G937" i="63"/>
  <c r="G1065" i="63"/>
  <c r="G1193" i="63"/>
  <c r="G1241" i="63"/>
  <c r="G1289" i="63"/>
  <c r="G1481" i="63"/>
  <c r="G1501" i="63"/>
  <c r="G1545" i="63"/>
  <c r="G1569" i="63"/>
  <c r="G1689" i="63"/>
  <c r="G1737" i="63"/>
  <c r="G2916" i="63"/>
  <c r="G1479" i="63"/>
  <c r="G161" i="63"/>
  <c r="G177" i="63"/>
  <c r="G193" i="63"/>
  <c r="G209" i="63"/>
  <c r="G225" i="63"/>
  <c r="G241" i="63"/>
  <c r="G257" i="63"/>
  <c r="G273" i="63"/>
  <c r="G289" i="63"/>
  <c r="G309" i="63"/>
  <c r="G329" i="63"/>
  <c r="G373" i="63"/>
  <c r="G501" i="63"/>
  <c r="G629" i="63"/>
  <c r="G761" i="63"/>
  <c r="G889" i="63"/>
  <c r="G1017" i="63"/>
  <c r="G1145" i="63"/>
  <c r="G1217" i="63"/>
  <c r="G1365" i="63"/>
  <c r="G1385" i="63"/>
  <c r="G1597" i="63"/>
  <c r="G1617" i="63"/>
  <c r="G1669" i="63"/>
  <c r="G1837" i="63"/>
  <c r="G1861" i="63"/>
  <c r="G3268" i="63"/>
  <c r="G2335" i="63"/>
  <c r="F6429" i="63"/>
  <c r="F14" i="9"/>
  <c r="G14" i="9" s="1"/>
  <c r="F15" i="9"/>
  <c r="G6" i="70"/>
  <c r="G7" i="70"/>
  <c r="G4258" i="63"/>
  <c r="G2447" i="63"/>
  <c r="G2588" i="63"/>
  <c r="G2684" i="63"/>
  <c r="G2899" i="63"/>
  <c r="G1722" i="63"/>
  <c r="G302" i="63"/>
  <c r="G2255" i="63"/>
  <c r="G1319" i="63"/>
  <c r="G1850" i="63"/>
  <c r="G654" i="63"/>
  <c r="G2207" i="63"/>
  <c r="G1287" i="63"/>
  <c r="G3552" i="63"/>
  <c r="G3464" i="63"/>
  <c r="G2897" i="63"/>
  <c r="G2881" i="63"/>
  <c r="G2865" i="63"/>
  <c r="G2849" i="63"/>
  <c r="G2833" i="63"/>
  <c r="G2817" i="63"/>
  <c r="G2801" i="63"/>
  <c r="G2785" i="63"/>
  <c r="G2769" i="63"/>
  <c r="G2753" i="63"/>
  <c r="G2737" i="63"/>
  <c r="G2721" i="63"/>
  <c r="G2705" i="63"/>
  <c r="G2689" i="63"/>
  <c r="G2673" i="63"/>
  <c r="G2657" i="63"/>
  <c r="G2641" i="63"/>
  <c r="G2625" i="63"/>
  <c r="G2609" i="63"/>
  <c r="G2593" i="63"/>
  <c r="G2577" i="63"/>
  <c r="G2561" i="63"/>
  <c r="G2545" i="63"/>
  <c r="G2529" i="63"/>
  <c r="G2513" i="63"/>
  <c r="G2497" i="63"/>
  <c r="G2481" i="63"/>
  <c r="G2465" i="63"/>
  <c r="G2449" i="63"/>
  <c r="G2433" i="63"/>
  <c r="G2417" i="63"/>
  <c r="G2401" i="63"/>
  <c r="G2385" i="63"/>
  <c r="G2369" i="63"/>
  <c r="G2353" i="63"/>
  <c r="G2337" i="63"/>
  <c r="G2321" i="63"/>
  <c r="G2305" i="63"/>
  <c r="G2289" i="63"/>
  <c r="G2273" i="63"/>
  <c r="G2257" i="63"/>
  <c r="G2241" i="63"/>
  <c r="G2225" i="63"/>
  <c r="G2209" i="63"/>
  <c r="G2193" i="63"/>
  <c r="G2177" i="63"/>
  <c r="G2161" i="63"/>
  <c r="G2145" i="63"/>
  <c r="G2129" i="63"/>
  <c r="G2113" i="63"/>
  <c r="G2097" i="63"/>
  <c r="G2081" i="63"/>
  <c r="G2065" i="63"/>
  <c r="G2049" i="63"/>
  <c r="G2033" i="63"/>
  <c r="G2017" i="63"/>
  <c r="G2001" i="63"/>
  <c r="G1985" i="63"/>
  <c r="G1969" i="63"/>
  <c r="G1953" i="63"/>
  <c r="G1937" i="63"/>
  <c r="G1921" i="63"/>
  <c r="G1905" i="63"/>
  <c r="G1889" i="63"/>
  <c r="G4736" i="63"/>
  <c r="G6438" i="63"/>
  <c r="G3814" i="63"/>
  <c r="G2895" i="63"/>
  <c r="G2515" i="63"/>
  <c r="G2587" i="63"/>
  <c r="G2811" i="63"/>
  <c r="G2356" i="63"/>
  <c r="G1572" i="63"/>
  <c r="G238" i="63"/>
  <c r="G2127" i="63"/>
  <c r="G1127" i="63"/>
  <c r="G1807" i="63"/>
  <c r="G398" i="63"/>
  <c r="G2175" i="63"/>
  <c r="G1031" i="63"/>
  <c r="G3520" i="63"/>
  <c r="G3432" i="63"/>
  <c r="G3412" i="63"/>
  <c r="G3392" i="63"/>
  <c r="G3368" i="63"/>
  <c r="G3348" i="63"/>
  <c r="G3328" i="63"/>
  <c r="G3304" i="63"/>
  <c r="G3284" i="63"/>
  <c r="G3264" i="63"/>
  <c r="G3240" i="63"/>
  <c r="G3220" i="63"/>
  <c r="G3204" i="63"/>
  <c r="G3184" i="63"/>
  <c r="G3168" i="63"/>
  <c r="G3148" i="63"/>
  <c r="G3128" i="63"/>
  <c r="G3112" i="63"/>
  <c r="G3092" i="63"/>
  <c r="G3076" i="63"/>
  <c r="G3056" i="63"/>
  <c r="G3040" i="63"/>
  <c r="G3020" i="63"/>
  <c r="G3000" i="63"/>
  <c r="G2984" i="63"/>
  <c r="G2964" i="63"/>
  <c r="G2948" i="63"/>
  <c r="G2928" i="63"/>
  <c r="G2912" i="63"/>
  <c r="G2892" i="63"/>
  <c r="G2872" i="63"/>
  <c r="G2856" i="63"/>
  <c r="G2836" i="63"/>
  <c r="G2820" i="63"/>
  <c r="G2800" i="63"/>
  <c r="G2784" i="63"/>
  <c r="G5082" i="63"/>
  <c r="G6500" i="63"/>
  <c r="G4210" i="63"/>
  <c r="G3758" i="63"/>
  <c r="G2018" i="63"/>
  <c r="G2839" i="63"/>
  <c r="G2863" i="63"/>
  <c r="G2415" i="63"/>
  <c r="G2556" i="63"/>
  <c r="G2707" i="63"/>
  <c r="G2324" i="63"/>
  <c r="G1330" i="63"/>
  <c r="G46" i="63"/>
  <c r="G2095" i="63"/>
  <c r="G871" i="63"/>
  <c r="G2404" i="63"/>
  <c r="G1651" i="63"/>
  <c r="G334" i="63"/>
  <c r="G2079" i="63"/>
  <c r="G967" i="63"/>
  <c r="G3572" i="63"/>
  <c r="G3488" i="63"/>
  <c r="G3100" i="63"/>
  <c r="G2925" i="63"/>
  <c r="G2909" i="63"/>
  <c r="G2893" i="63"/>
  <c r="G2877" i="63"/>
  <c r="G2861" i="63"/>
  <c r="G2845" i="63"/>
  <c r="G2829" i="63"/>
  <c r="G2813" i="63"/>
  <c r="G2797" i="63"/>
  <c r="G2781" i="63"/>
  <c r="G2765" i="63"/>
  <c r="G2749" i="63"/>
  <c r="G2733" i="63"/>
  <c r="G2717" i="63"/>
  <c r="G2701" i="63"/>
  <c r="G2685" i="63"/>
  <c r="G2669" i="63"/>
  <c r="G2653" i="63"/>
  <c r="G2637" i="63"/>
  <c r="G2621" i="63"/>
  <c r="G2605" i="63"/>
  <c r="G2589" i="63"/>
  <c r="G2573" i="63"/>
  <c r="G2557" i="63"/>
  <c r="G2541" i="63"/>
  <c r="G2525" i="63"/>
  <c r="G2509" i="63"/>
  <c r="G2493" i="63"/>
  <c r="G2477" i="63"/>
  <c r="G2461" i="63"/>
  <c r="G2445" i="63"/>
  <c r="G2429" i="63"/>
  <c r="G2413" i="63"/>
  <c r="G2397" i="63"/>
  <c r="G2381" i="63"/>
  <c r="G2365" i="63"/>
  <c r="G2349" i="63"/>
  <c r="G2333" i="63"/>
  <c r="G2317" i="63"/>
  <c r="G2301" i="63"/>
  <c r="G2285" i="63"/>
  <c r="G2269" i="63"/>
  <c r="G2253" i="63"/>
  <c r="G2237" i="63"/>
  <c r="G2221" i="63"/>
  <c r="G2205" i="63"/>
  <c r="G2189" i="63"/>
  <c r="G2173" i="63"/>
  <c r="G2157" i="63"/>
  <c r="G2141" i="63"/>
  <c r="G2125" i="63"/>
  <c r="G2109" i="63"/>
  <c r="G2093" i="63"/>
  <c r="G2077" i="63"/>
  <c r="G2061" i="63"/>
  <c r="G2045" i="63"/>
  <c r="G2029" i="63"/>
  <c r="G2013" i="63"/>
  <c r="G1997" i="63"/>
  <c r="G1981" i="63"/>
  <c r="G5518" i="63"/>
  <c r="G6554" i="63"/>
  <c r="G4254" i="63"/>
  <c r="G3946" i="63"/>
  <c r="G3682" i="63"/>
  <c r="G2146" i="63"/>
  <c r="G2466" i="63"/>
  <c r="G2779" i="63"/>
  <c r="G3164" i="63"/>
  <c r="G2483" i="63"/>
  <c r="G2683" i="63"/>
  <c r="G2228" i="63"/>
  <c r="G1266" i="63"/>
  <c r="G1999" i="63"/>
  <c r="G807" i="63"/>
  <c r="G2372" i="63"/>
  <c r="G1426" i="63"/>
  <c r="G142" i="63"/>
  <c r="G1950" i="63"/>
  <c r="G775" i="63"/>
  <c r="G3656" i="63"/>
  <c r="G3624" i="63"/>
  <c r="G3540" i="63"/>
  <c r="G3456" i="63"/>
  <c r="G3428" i="63"/>
  <c r="G3408" i="63"/>
  <c r="G3384" i="63"/>
  <c r="G3364" i="63"/>
  <c r="G3344" i="63"/>
  <c r="G3320" i="63"/>
  <c r="G3300" i="63"/>
  <c r="G3280" i="63"/>
  <c r="G3256" i="63"/>
  <c r="G3236" i="63"/>
  <c r="G3216" i="63"/>
  <c r="G3200" i="63"/>
  <c r="G3180" i="63"/>
  <c r="G3160" i="63"/>
  <c r="G3144" i="63"/>
  <c r="G3124" i="63"/>
  <c r="G3108" i="63"/>
  <c r="G3088" i="63"/>
  <c r="G3072" i="63"/>
  <c r="G3052" i="63"/>
  <c r="G3032" i="63"/>
  <c r="G3016" i="63"/>
  <c r="G2996" i="63"/>
  <c r="G2980" i="63"/>
  <c r="G2960" i="63"/>
  <c r="G2944" i="63"/>
  <c r="G2924" i="63"/>
  <c r="G2904" i="63"/>
  <c r="G2888" i="63"/>
  <c r="G2868" i="63"/>
  <c r="G2852" i="63"/>
  <c r="G2832" i="63"/>
  <c r="G2816" i="63"/>
  <c r="G2796" i="63"/>
  <c r="G2972" i="63"/>
  <c r="G2921" i="63"/>
  <c r="G1881" i="63"/>
  <c r="G1849" i="63"/>
  <c r="G1717" i="63"/>
  <c r="G1685" i="63"/>
  <c r="G1653" i="63"/>
  <c r="G1621" i="63"/>
  <c r="G1589" i="63"/>
  <c r="G1557" i="63"/>
  <c r="G5820" i="63"/>
  <c r="G6640" i="63"/>
  <c r="G1749" i="63"/>
  <c r="G2402" i="63"/>
  <c r="G2722" i="63"/>
  <c r="G2903" i="63"/>
  <c r="G2675" i="63"/>
  <c r="G2823" i="63"/>
  <c r="G2607" i="63"/>
  <c r="G2100" i="63"/>
  <c r="G1074" i="63"/>
  <c r="G1822" i="63"/>
  <c r="G611" i="63"/>
  <c r="G2276" i="63"/>
  <c r="G1362" i="63"/>
  <c r="G1892" i="63"/>
  <c r="G515" i="63"/>
  <c r="G3620" i="63"/>
  <c r="G3592" i="63"/>
  <c r="G3508" i="63"/>
  <c r="G2844" i="63"/>
  <c r="G2905" i="63"/>
  <c r="G2889" i="63"/>
  <c r="G2873" i="63"/>
  <c r="G2857" i="63"/>
  <c r="G2841" i="63"/>
  <c r="G2825" i="63"/>
  <c r="G2809" i="63"/>
  <c r="G2793" i="63"/>
  <c r="G2777" i="63"/>
  <c r="G2761" i="63"/>
  <c r="G2745" i="63"/>
  <c r="G2729" i="63"/>
  <c r="G2713" i="63"/>
  <c r="G2697" i="63"/>
  <c r="G2681" i="63"/>
  <c r="G2665" i="63"/>
  <c r="G2649" i="63"/>
  <c r="G2633" i="63"/>
  <c r="G2617" i="63"/>
  <c r="G2601" i="63"/>
  <c r="G2585" i="63"/>
  <c r="G2569" i="63"/>
  <c r="G2553" i="63"/>
  <c r="G2537" i="63"/>
  <c r="G2521" i="63"/>
  <c r="G2505" i="63"/>
  <c r="G2489" i="63"/>
  <c r="G2473" i="63"/>
  <c r="G2457" i="63"/>
  <c r="G2441" i="63"/>
  <c r="G2425" i="63"/>
  <c r="G2409" i="63"/>
  <c r="G2393" i="63"/>
  <c r="G2377" i="63"/>
  <c r="G2361" i="63"/>
  <c r="G2345" i="63"/>
  <c r="G2329" i="63"/>
  <c r="G2313" i="63"/>
  <c r="G2297" i="63"/>
  <c r="G2281" i="63"/>
  <c r="G2265" i="63"/>
  <c r="G2249" i="63"/>
  <c r="G2233" i="63"/>
  <c r="G2217" i="63"/>
  <c r="G2201" i="63"/>
  <c r="G2185" i="63"/>
  <c r="G2169" i="63"/>
  <c r="G2153" i="63"/>
  <c r="G2137" i="63"/>
  <c r="G2121" i="63"/>
  <c r="G2105" i="63"/>
  <c r="G2089" i="63"/>
  <c r="G2073" i="63"/>
  <c r="G2057" i="63"/>
  <c r="G2041" i="63"/>
  <c r="G2025" i="63"/>
  <c r="G2009" i="63"/>
  <c r="G1993" i="63"/>
  <c r="G1977" i="63"/>
  <c r="G1961" i="63"/>
  <c r="G1945" i="63"/>
  <c r="G1929" i="63"/>
  <c r="G1913" i="63"/>
  <c r="G3716" i="63"/>
  <c r="G3964" i="63"/>
  <c r="G1954" i="63"/>
  <c r="G2651" i="63"/>
  <c r="G2799" i="63"/>
  <c r="G2907" i="63"/>
  <c r="G2503" i="63"/>
  <c r="G2068" i="63"/>
  <c r="G818" i="63"/>
  <c r="G1764" i="63"/>
  <c r="G355" i="63"/>
  <c r="G2148" i="63"/>
  <c r="G1170" i="63"/>
  <c r="G1743" i="63"/>
  <c r="G451" i="63"/>
  <c r="G3560" i="63"/>
  <c r="G3476" i="63"/>
  <c r="G3424" i="63"/>
  <c r="G3400" i="63"/>
  <c r="G3380" i="63"/>
  <c r="G3360" i="63"/>
  <c r="G3336" i="63"/>
  <c r="G3316" i="63"/>
  <c r="G3296" i="63"/>
  <c r="G3272" i="63"/>
  <c r="G3252" i="63"/>
  <c r="G3232" i="63"/>
  <c r="G3212" i="63"/>
  <c r="G3192" i="63"/>
  <c r="G3176" i="63"/>
  <c r="G3156" i="63"/>
  <c r="G3140" i="63"/>
  <c r="G3120" i="63"/>
  <c r="G3104" i="63"/>
  <c r="G3084" i="63"/>
  <c r="G3064" i="63"/>
  <c r="G3048" i="63"/>
  <c r="G3028" i="63"/>
  <c r="G3012" i="63"/>
  <c r="G2992" i="63"/>
  <c r="G2976" i="63"/>
  <c r="G2956" i="63"/>
  <c r="G2936" i="63"/>
  <c r="G2920" i="63"/>
  <c r="G2900" i="63"/>
  <c r="G2884" i="63"/>
  <c r="G2864" i="63"/>
  <c r="G2848" i="63"/>
  <c r="G2828" i="63"/>
  <c r="G2808" i="63"/>
  <c r="G2792" i="63"/>
  <c r="G1909" i="63"/>
  <c r="G1813" i="63"/>
  <c r="G1781" i="63"/>
  <c r="G1473" i="63"/>
  <c r="G1409" i="63"/>
  <c r="G1345" i="63"/>
  <c r="G6088" i="63"/>
  <c r="G3812" i="63"/>
  <c r="G3900" i="63"/>
  <c r="C22" i="66"/>
  <c r="G2575" i="63"/>
  <c r="G2716" i="63"/>
  <c r="G2791" i="63"/>
  <c r="G3036" i="63"/>
  <c r="G2479" i="63"/>
  <c r="G1972" i="63"/>
  <c r="G754" i="63"/>
  <c r="G2383" i="63"/>
  <c r="G1615" i="63"/>
  <c r="G291" i="63"/>
  <c r="G2116" i="63"/>
  <c r="G914" i="63"/>
  <c r="G1543" i="63"/>
  <c r="G259" i="63"/>
  <c r="G3648" i="63"/>
  <c r="G3528" i="63"/>
  <c r="G3444" i="63"/>
  <c r="G2933" i="63"/>
  <c r="G2917" i="63"/>
  <c r="G2901" i="63"/>
  <c r="G2885" i="63"/>
  <c r="G2869" i="63"/>
  <c r="G2853" i="63"/>
  <c r="G2837" i="63"/>
  <c r="G2821" i="63"/>
  <c r="G2805" i="63"/>
  <c r="G2789" i="63"/>
  <c r="G2773" i="63"/>
  <c r="G2757" i="63"/>
  <c r="G2741" i="63"/>
  <c r="G2725" i="63"/>
  <c r="G2709" i="63"/>
  <c r="G2693" i="63"/>
  <c r="G2677" i="63"/>
  <c r="G2661" i="63"/>
  <c r="G2645" i="63"/>
  <c r="G2629" i="63"/>
  <c r="G2613" i="63"/>
  <c r="G2597" i="63"/>
  <c r="G2581" i="63"/>
  <c r="G2565" i="63"/>
  <c r="G2549" i="63"/>
  <c r="G2533" i="63"/>
  <c r="G2517" i="63"/>
  <c r="G2501" i="63"/>
  <c r="G2485" i="63"/>
  <c r="G2469" i="63"/>
  <c r="G2453" i="63"/>
  <c r="G2437" i="63"/>
  <c r="G2421" i="63"/>
  <c r="G2405" i="63"/>
  <c r="G2389" i="63"/>
  <c r="G2373" i="63"/>
  <c r="G2357" i="63"/>
  <c r="G2341" i="63"/>
  <c r="G2325" i="63"/>
  <c r="G2309" i="63"/>
  <c r="G2293" i="63"/>
  <c r="G2277" i="63"/>
  <c r="G2261" i="63"/>
  <c r="G2245" i="63"/>
  <c r="G2229" i="63"/>
  <c r="G2213" i="63"/>
  <c r="G2197" i="63"/>
  <c r="G2181" i="63"/>
  <c r="G2165" i="63"/>
  <c r="G2149" i="63"/>
  <c r="G2133" i="63"/>
  <c r="G2117" i="63"/>
  <c r="G2101" i="63"/>
  <c r="G2085" i="63"/>
  <c r="G2069" i="63"/>
  <c r="G2053" i="63"/>
  <c r="G2037" i="63"/>
  <c r="G2021" i="63"/>
  <c r="G2005" i="63"/>
  <c r="G1989" i="63"/>
  <c r="G1973" i="63"/>
  <c r="G1957" i="63"/>
  <c r="G1941" i="63"/>
  <c r="G1925" i="63"/>
  <c r="G558" i="63"/>
  <c r="G3332" i="63"/>
  <c r="G3172" i="63"/>
  <c r="G3024" i="63"/>
  <c r="G2880" i="63"/>
  <c r="G1965" i="63"/>
  <c r="G1893" i="63"/>
  <c r="G1873" i="63"/>
  <c r="G1857" i="63"/>
  <c r="G1805" i="63"/>
  <c r="G1789" i="63"/>
  <c r="G1701" i="63"/>
  <c r="G1649" i="63"/>
  <c r="G1633" i="63"/>
  <c r="G1581" i="63"/>
  <c r="G1565" i="63"/>
  <c r="G1465" i="63"/>
  <c r="G1449" i="63"/>
  <c r="G1433" i="63"/>
  <c r="G1417" i="63"/>
  <c r="G1333" i="63"/>
  <c r="G1317" i="63"/>
  <c r="G1301" i="63"/>
  <c r="G1285" i="63"/>
  <c r="G1269" i="63"/>
  <c r="G1253" i="63"/>
  <c r="G1237" i="63"/>
  <c r="G1221" i="63"/>
  <c r="G1205" i="63"/>
  <c r="G1189" i="63"/>
  <c r="G1173" i="63"/>
  <c r="G1157" i="63"/>
  <c r="G1141" i="63"/>
  <c r="G1125" i="63"/>
  <c r="G1109" i="63"/>
  <c r="G1093" i="63"/>
  <c r="G1077" i="63"/>
  <c r="G1061" i="63"/>
  <c r="G1045" i="63"/>
  <c r="G1029" i="63"/>
  <c r="G1013" i="63"/>
  <c r="G997" i="63"/>
  <c r="G981" i="63"/>
  <c r="G965" i="63"/>
  <c r="G949" i="63"/>
  <c r="G933" i="63"/>
  <c r="G917" i="63"/>
  <c r="G901" i="63"/>
  <c r="G885" i="63"/>
  <c r="G869" i="63"/>
  <c r="G853" i="63"/>
  <c r="G837" i="63"/>
  <c r="G821" i="63"/>
  <c r="G805" i="63"/>
  <c r="G789" i="63"/>
  <c r="G773" i="63"/>
  <c r="G757" i="63"/>
  <c r="G737" i="63"/>
  <c r="G721" i="63"/>
  <c r="G705" i="63"/>
  <c r="G689" i="63"/>
  <c r="G673" i="63"/>
  <c r="G657" i="63"/>
  <c r="G641" i="63"/>
  <c r="G625" i="63"/>
  <c r="G609" i="63"/>
  <c r="G593" i="63"/>
  <c r="G577" i="63"/>
  <c r="G561" i="63"/>
  <c r="G545" i="63"/>
  <c r="G529" i="63"/>
  <c r="G513" i="63"/>
  <c r="G497" i="63"/>
  <c r="G481" i="63"/>
  <c r="G465" i="63"/>
  <c r="G449" i="63"/>
  <c r="G433" i="63"/>
  <c r="G417" i="63"/>
  <c r="G401" i="63"/>
  <c r="G385" i="63"/>
  <c r="G369" i="63"/>
  <c r="G353" i="63"/>
  <c r="G337" i="63"/>
  <c r="G321" i="63"/>
  <c r="G305" i="63"/>
  <c r="G2767" i="63"/>
  <c r="G2020" i="63"/>
  <c r="G3396" i="63"/>
  <c r="G3224" i="63"/>
  <c r="G3080" i="63"/>
  <c r="G2932" i="63"/>
  <c r="G2788" i="63"/>
  <c r="G2913" i="63"/>
  <c r="G6256" i="63"/>
  <c r="G1196" i="63"/>
  <c r="G850" i="63"/>
  <c r="G3288" i="63"/>
  <c r="G3136" i="63"/>
  <c r="G2988" i="63"/>
  <c r="G2840" i="63"/>
  <c r="G1933" i="63"/>
  <c r="G1869" i="63"/>
  <c r="G1853" i="63"/>
  <c r="G1801" i="63"/>
  <c r="G1785" i="63"/>
  <c r="G1713" i="63"/>
  <c r="G1697" i="63"/>
  <c r="G1645" i="63"/>
  <c r="G1629" i="63"/>
  <c r="G1577" i="63"/>
  <c r="G1561" i="63"/>
  <c r="G1461" i="63"/>
  <c r="G1445" i="63"/>
  <c r="G1429" i="63"/>
  <c r="G1413" i="63"/>
  <c r="G1329" i="63"/>
  <c r="G1313" i="63"/>
  <c r="G1297" i="63"/>
  <c r="G1265" i="63"/>
  <c r="G1249" i="63"/>
  <c r="G1233" i="63"/>
  <c r="G1201" i="63"/>
  <c r="G1185" i="63"/>
  <c r="G1169" i="63"/>
  <c r="G1153" i="63"/>
  <c r="G1137" i="63"/>
  <c r="G1121" i="63"/>
  <c r="G1105" i="63"/>
  <c r="G1089" i="63"/>
  <c r="G1073" i="63"/>
  <c r="G1057" i="63"/>
  <c r="G1041" i="63"/>
  <c r="G1025" i="63"/>
  <c r="G1009" i="63"/>
  <c r="G993" i="63"/>
  <c r="G977" i="63"/>
  <c r="G961" i="63"/>
  <c r="G945" i="63"/>
  <c r="G929" i="63"/>
  <c r="G913" i="63"/>
  <c r="G897" i="63"/>
  <c r="G881" i="63"/>
  <c r="G865" i="63"/>
  <c r="G849" i="63"/>
  <c r="G833" i="63"/>
  <c r="G817" i="63"/>
  <c r="G801" i="63"/>
  <c r="G785" i="63"/>
  <c r="G769" i="63"/>
  <c r="G753" i="63"/>
  <c r="G733" i="63"/>
  <c r="G717" i="63"/>
  <c r="G701" i="63"/>
  <c r="G685" i="63"/>
  <c r="G669" i="63"/>
  <c r="G653" i="63"/>
  <c r="G637" i="63"/>
  <c r="G621" i="63"/>
  <c r="G605" i="63"/>
  <c r="G589" i="63"/>
  <c r="G573" i="63"/>
  <c r="G557" i="63"/>
  <c r="G541" i="63"/>
  <c r="G525" i="63"/>
  <c r="G509" i="63"/>
  <c r="G493" i="63"/>
  <c r="G477" i="63"/>
  <c r="G461" i="63"/>
  <c r="G445" i="63"/>
  <c r="G429" i="63"/>
  <c r="G413" i="63"/>
  <c r="G397" i="63"/>
  <c r="G381" i="63"/>
  <c r="G365" i="63"/>
  <c r="G349" i="63"/>
  <c r="G333" i="63"/>
  <c r="G317" i="63"/>
  <c r="G301" i="63"/>
  <c r="G4724" i="63"/>
  <c r="G2471" i="63"/>
  <c r="G3584" i="63"/>
  <c r="G3352" i="63"/>
  <c r="G3188" i="63"/>
  <c r="G3044" i="63"/>
  <c r="G2896" i="63"/>
  <c r="G1885" i="63"/>
  <c r="G1833" i="63"/>
  <c r="G1817" i="63"/>
  <c r="G1765" i="63"/>
  <c r="G1745" i="63"/>
  <c r="G1729" i="63"/>
  <c r="G1677" i="63"/>
  <c r="G1661" i="63"/>
  <c r="G1609" i="63"/>
  <c r="G1593" i="63"/>
  <c r="G1541" i="63"/>
  <c r="G1525" i="63"/>
  <c r="G1509" i="63"/>
  <c r="G1493" i="63"/>
  <c r="G1477" i="63"/>
  <c r="G1393" i="63"/>
  <c r="G1377" i="63"/>
  <c r="G1361" i="63"/>
  <c r="G3564" i="63"/>
  <c r="G3436" i="63"/>
  <c r="G3308" i="63"/>
  <c r="G2876" i="63"/>
  <c r="G2927" i="63"/>
  <c r="G2351" i="63"/>
  <c r="G3616" i="63"/>
  <c r="G3496" i="63"/>
  <c r="G3416" i="63"/>
  <c r="G3248" i="63"/>
  <c r="G3096" i="63"/>
  <c r="G2952" i="63"/>
  <c r="G2804" i="63"/>
  <c r="G2929" i="63"/>
  <c r="G1901" i="63"/>
  <c r="G1865" i="63"/>
  <c r="G1797" i="63"/>
  <c r="G1709" i="63"/>
  <c r="G1693" i="63"/>
  <c r="G1641" i="63"/>
  <c r="G1625" i="63"/>
  <c r="G1573" i="63"/>
  <c r="G1457" i="63"/>
  <c r="G1441" i="63"/>
  <c r="G1425" i="63"/>
  <c r="G1341" i="63"/>
  <c r="G1325" i="63"/>
  <c r="G1309" i="63"/>
  <c r="G1293" i="63"/>
  <c r="G1277" i="63"/>
  <c r="G1261" i="63"/>
  <c r="G1245" i="63"/>
  <c r="G1229" i="63"/>
  <c r="G1213" i="63"/>
  <c r="G1197" i="63"/>
  <c r="G1181" i="63"/>
  <c r="G1165" i="63"/>
  <c r="G1149" i="63"/>
  <c r="G1133" i="63"/>
  <c r="G1117" i="63"/>
  <c r="G1101" i="63"/>
  <c r="G1085" i="63"/>
  <c r="G1069" i="63"/>
  <c r="G1053" i="63"/>
  <c r="G1037" i="63"/>
  <c r="G1021" i="63"/>
  <c r="G1005" i="63"/>
  <c r="G989" i="63"/>
  <c r="G973" i="63"/>
  <c r="G957" i="63"/>
  <c r="G941" i="63"/>
  <c r="G925" i="63"/>
  <c r="G909" i="63"/>
  <c r="G893" i="63"/>
  <c r="G877" i="63"/>
  <c r="G861" i="63"/>
  <c r="G845" i="63"/>
  <c r="G829" i="63"/>
  <c r="G813" i="63"/>
  <c r="G797" i="63"/>
  <c r="G781" i="63"/>
  <c r="G765" i="63"/>
  <c r="G749" i="63"/>
  <c r="G729" i="63"/>
  <c r="G713" i="63"/>
  <c r="G697" i="63"/>
  <c r="G681" i="63"/>
  <c r="G665" i="63"/>
  <c r="G649" i="63"/>
  <c r="G633" i="63"/>
  <c r="G617" i="63"/>
  <c r="G601" i="63"/>
  <c r="G585" i="63"/>
  <c r="G569" i="63"/>
  <c r="G553" i="63"/>
  <c r="G537" i="63"/>
  <c r="G521" i="63"/>
  <c r="G505" i="63"/>
  <c r="G489" i="63"/>
  <c r="G473" i="63"/>
  <c r="G457" i="63"/>
  <c r="G441" i="63"/>
  <c r="G425" i="63"/>
  <c r="G409" i="63"/>
  <c r="G393" i="63"/>
  <c r="G377" i="63"/>
  <c r="G1383" i="63"/>
  <c r="G3312" i="63"/>
  <c r="G3152" i="63"/>
  <c r="G3008" i="63"/>
  <c r="G2860" i="63"/>
  <c r="G1949" i="63"/>
  <c r="G1845" i="63"/>
  <c r="G1829" i="63"/>
  <c r="G1777" i="63"/>
  <c r="G1761" i="63"/>
  <c r="G1741" i="63"/>
  <c r="G1725" i="63"/>
  <c r="G1673" i="63"/>
  <c r="G1657" i="63"/>
  <c r="G1605" i="63"/>
  <c r="G1553" i="63"/>
  <c r="G1537" i="63"/>
  <c r="G1521" i="63"/>
  <c r="G1505" i="63"/>
  <c r="G1489" i="63"/>
  <c r="G1405" i="63"/>
  <c r="G1389" i="63"/>
  <c r="G1373" i="63"/>
  <c r="G1357" i="63"/>
  <c r="G3660" i="63"/>
  <c r="G3532" i="63"/>
  <c r="G3404" i="63"/>
  <c r="G3276" i="63"/>
  <c r="G1516" i="63"/>
  <c r="G2724" i="63"/>
  <c r="G1736" i="63"/>
  <c r="G6679" i="63"/>
  <c r="G6677" i="63"/>
  <c r="G6675" i="63"/>
  <c r="G6661" i="63"/>
  <c r="G6659" i="63"/>
  <c r="G6647" i="63"/>
  <c r="G6645" i="63"/>
  <c r="G6643" i="63"/>
  <c r="G6629" i="63"/>
  <c r="G6627" i="63"/>
  <c r="G6615" i="63"/>
  <c r="G6613" i="63"/>
  <c r="G6611" i="63"/>
  <c r="G6597" i="63"/>
  <c r="G6595" i="63"/>
  <c r="G6307" i="63"/>
  <c r="G6253" i="63"/>
  <c r="G6211" i="63"/>
  <c r="G6161" i="63"/>
  <c r="G6123" i="63"/>
  <c r="G6105" i="63"/>
  <c r="G6067" i="63"/>
  <c r="G5999" i="63"/>
  <c r="G5995" i="63"/>
  <c r="G5965" i="63"/>
  <c r="G5935" i="63"/>
  <c r="G5931" i="63"/>
  <c r="G5861" i="63"/>
  <c r="G5749" i="63"/>
  <c r="G5685" i="63"/>
  <c r="G5501" i="63"/>
  <c r="G5339" i="63"/>
  <c r="G5323" i="63"/>
  <c r="G5275" i="63"/>
  <c r="G5259" i="63"/>
  <c r="G5253" i="63"/>
  <c r="G4467" i="63"/>
  <c r="G4107" i="63"/>
  <c r="G4001" i="63"/>
  <c r="G3843" i="63"/>
  <c r="G3807" i="63"/>
  <c r="G3725" i="63"/>
  <c r="G3721" i="63"/>
  <c r="G3701" i="63"/>
  <c r="G3687" i="63"/>
  <c r="G3677" i="63"/>
  <c r="G3675" i="63"/>
  <c r="G3671" i="63"/>
  <c r="G2937" i="63"/>
  <c r="F3710" i="63"/>
  <c r="F3884" i="63"/>
  <c r="F4450" i="63"/>
  <c r="F6270" i="63"/>
  <c r="F5790" i="63"/>
  <c r="F6673" i="63"/>
  <c r="F6657" i="63"/>
  <c r="F6641" i="63"/>
  <c r="F6625" i="63"/>
  <c r="F6609" i="63"/>
  <c r="F6593" i="63"/>
  <c r="F6583" i="63"/>
  <c r="F6581" i="63"/>
  <c r="F6577" i="63"/>
  <c r="F6575" i="63"/>
  <c r="F6567" i="63"/>
  <c r="F6565" i="63"/>
  <c r="F6561" i="63"/>
  <c r="F6559" i="63"/>
  <c r="F6551" i="63"/>
  <c r="F6549" i="63"/>
  <c r="F6545" i="63"/>
  <c r="F6543" i="63"/>
  <c r="F6535" i="63"/>
  <c r="F6533" i="63"/>
  <c r="F6529" i="63"/>
  <c r="F6527" i="63"/>
  <c r="F6519" i="63"/>
  <c r="F6517" i="63"/>
  <c r="F6513" i="63"/>
  <c r="F6511" i="63"/>
  <c r="F6503" i="63"/>
  <c r="F6501" i="63"/>
  <c r="F6497" i="63"/>
  <c r="F6495" i="63"/>
  <c r="F6487" i="63"/>
  <c r="F6485" i="63"/>
  <c r="F6481" i="63"/>
  <c r="F6479" i="63"/>
  <c r="F6473" i="63"/>
  <c r="F6471" i="63"/>
  <c r="F6463" i="63"/>
  <c r="F6461" i="63"/>
  <c r="F6457" i="63"/>
  <c r="F6455" i="63"/>
  <c r="F6447" i="63"/>
  <c r="F6445" i="63"/>
  <c r="F6441" i="63"/>
  <c r="F6439" i="63"/>
  <c r="F6431" i="63"/>
  <c r="F6425" i="63"/>
  <c r="F6423" i="63"/>
  <c r="F6415" i="63"/>
  <c r="F6413" i="63"/>
  <c r="F6409" i="63"/>
  <c r="F6407" i="63"/>
  <c r="F6399" i="63"/>
  <c r="F6397" i="63"/>
  <c r="F6393" i="63"/>
  <c r="F6391" i="63"/>
  <c r="F6383" i="63"/>
  <c r="F6381" i="63"/>
  <c r="F6377" i="63"/>
  <c r="F6375" i="63"/>
  <c r="F6367" i="63"/>
  <c r="F6365" i="63"/>
  <c r="F6361" i="63"/>
  <c r="F6359" i="63"/>
  <c r="F6351" i="63"/>
  <c r="F6349" i="63"/>
  <c r="F6345" i="63"/>
  <c r="F6343" i="63"/>
  <c r="F6337" i="63"/>
  <c r="F6335" i="63"/>
  <c r="F6327" i="63"/>
  <c r="F6325" i="63"/>
  <c r="F6321" i="63"/>
  <c r="F6319" i="63"/>
  <c r="F6311" i="63"/>
  <c r="F6309" i="63"/>
  <c r="F6305" i="63"/>
  <c r="F6303" i="63"/>
  <c r="F6297" i="63"/>
  <c r="F6295" i="63"/>
  <c r="F6293" i="63"/>
  <c r="F6289" i="63"/>
  <c r="F6287" i="63"/>
  <c r="F6281" i="63"/>
  <c r="F6279" i="63"/>
  <c r="F6273" i="63"/>
  <c r="F6271" i="63"/>
  <c r="F6263" i="63"/>
  <c r="F6261" i="63"/>
  <c r="F6257" i="63"/>
  <c r="F6255" i="63"/>
  <c r="F6247" i="63"/>
  <c r="F6245" i="63"/>
  <c r="F6241" i="63"/>
  <c r="F6239" i="63"/>
  <c r="F6231" i="63"/>
  <c r="F6229" i="63"/>
  <c r="F6225" i="63"/>
  <c r="F6223" i="63"/>
  <c r="F6215" i="63"/>
  <c r="F6213" i="63"/>
  <c r="F6209" i="63"/>
  <c r="F6207" i="63"/>
  <c r="F6199" i="63"/>
  <c r="F6197" i="63"/>
  <c r="F6193" i="63"/>
  <c r="F6191" i="63"/>
  <c r="F6183" i="63"/>
  <c r="F6181" i="63"/>
  <c r="F6177" i="63"/>
  <c r="F6175" i="63"/>
  <c r="F6167" i="63"/>
  <c r="F6165" i="63"/>
  <c r="F6159" i="63"/>
  <c r="F6157" i="63"/>
  <c r="F6153" i="63"/>
  <c r="F6151" i="63"/>
  <c r="F6143" i="63"/>
  <c r="F6141" i="63"/>
  <c r="F6137" i="63"/>
  <c r="F6135" i="63"/>
  <c r="F6127" i="63"/>
  <c r="F6125" i="63"/>
  <c r="F6121" i="63"/>
  <c r="F6119" i="63"/>
  <c r="F6111" i="63"/>
  <c r="F6109" i="63"/>
  <c r="F6103" i="63"/>
  <c r="F6101" i="63"/>
  <c r="F6097" i="63"/>
  <c r="F6095" i="63"/>
  <c r="F6087" i="63"/>
  <c r="F6085" i="63"/>
  <c r="F6081" i="63"/>
  <c r="F6079" i="63"/>
  <c r="F6071" i="63"/>
  <c r="F6069" i="63"/>
  <c r="F6063" i="63"/>
  <c r="F6061" i="63"/>
  <c r="F6055" i="63"/>
  <c r="F6053" i="63"/>
  <c r="F6049" i="63"/>
  <c r="F6047" i="63"/>
  <c r="F6045" i="63"/>
  <c r="F6039" i="63"/>
  <c r="F6037" i="63"/>
  <c r="F6031" i="63"/>
  <c r="F6029" i="63"/>
  <c r="F6023" i="63"/>
  <c r="F6021" i="63"/>
  <c r="F6015" i="63"/>
  <c r="F6013" i="63"/>
  <c r="F6011" i="63"/>
  <c r="F6009" i="63"/>
  <c r="F6007" i="63"/>
  <c r="F6005" i="63"/>
  <c r="F6001" i="63"/>
  <c r="F5993" i="63"/>
  <c r="F5989" i="63"/>
  <c r="F5977" i="63"/>
  <c r="F5975" i="63"/>
  <c r="F5971" i="63"/>
  <c r="F5969" i="63"/>
  <c r="F5957" i="63"/>
  <c r="F5953" i="63"/>
  <c r="F5951" i="63"/>
  <c r="F5949" i="63"/>
  <c r="F5947" i="63"/>
  <c r="F5945" i="63"/>
  <c r="F5943" i="63"/>
  <c r="F5941" i="63"/>
  <c r="F5939" i="63"/>
  <c r="F5937" i="63"/>
  <c r="F5933" i="63"/>
  <c r="F5929" i="63"/>
  <c r="F5925" i="63"/>
  <c r="F5923" i="63"/>
  <c r="F5921" i="63"/>
  <c r="F5917" i="63"/>
  <c r="F5913" i="63"/>
  <c r="F5911" i="63"/>
  <c r="F5909" i="63"/>
  <c r="F5905" i="63"/>
  <c r="F5897" i="63"/>
  <c r="F5891" i="63"/>
  <c r="F5889" i="63"/>
  <c r="F5887" i="63"/>
  <c r="F5885" i="63"/>
  <c r="F5881" i="63"/>
  <c r="F5875" i="63"/>
  <c r="F5873" i="63"/>
  <c r="F5871" i="63"/>
  <c r="F5859" i="63"/>
  <c r="F5857" i="63"/>
  <c r="F5855" i="63"/>
  <c r="F5853" i="63"/>
  <c r="F5849" i="63"/>
  <c r="F5843" i="63"/>
  <c r="F5841" i="63"/>
  <c r="F5839" i="63"/>
  <c r="F5837" i="63"/>
  <c r="F5833" i="63"/>
  <c r="F5827" i="63"/>
  <c r="F5825" i="63"/>
  <c r="F5823" i="63"/>
  <c r="F5821" i="63"/>
  <c r="F5817" i="63"/>
  <c r="F5811" i="63"/>
  <c r="F5809" i="63"/>
  <c r="F5807" i="63"/>
  <c r="F5805" i="63"/>
  <c r="F5801" i="63"/>
  <c r="F5795" i="63"/>
  <c r="F5793" i="63"/>
  <c r="F5791" i="63"/>
  <c r="F5789" i="63"/>
  <c r="F5785" i="63"/>
  <c r="F5781" i="63"/>
  <c r="F5779" i="63"/>
  <c r="F5777" i="63"/>
  <c r="F5775" i="63"/>
  <c r="F5769" i="63"/>
  <c r="F5763" i="63"/>
  <c r="F5759" i="63"/>
  <c r="F5757" i="63"/>
  <c r="F5753" i="63"/>
  <c r="F5747" i="63"/>
  <c r="F5745" i="63"/>
  <c r="F5743" i="63"/>
  <c r="F5741" i="63"/>
  <c r="F5737" i="63"/>
  <c r="F5731" i="63"/>
  <c r="F5727" i="63"/>
  <c r="F5725" i="63"/>
  <c r="F5721" i="63"/>
  <c r="F5715" i="63"/>
  <c r="F5713" i="63"/>
  <c r="F5711" i="63"/>
  <c r="F5709" i="63"/>
  <c r="F5705" i="63"/>
  <c r="F5699" i="63"/>
  <c r="F5697" i="63"/>
  <c r="F5695" i="63"/>
  <c r="F5689" i="63"/>
  <c r="F5683" i="63"/>
  <c r="F5681" i="63"/>
  <c r="F5679" i="63"/>
  <c r="F5677" i="63"/>
  <c r="F5673" i="63"/>
  <c r="F5667" i="63"/>
  <c r="F5665" i="63"/>
  <c r="F3726" i="63"/>
  <c r="F4026" i="63"/>
  <c r="F4056" i="63"/>
  <c r="F4366" i="63"/>
  <c r="F5698" i="63"/>
  <c r="F3900" i="63"/>
  <c r="F6510" i="63"/>
  <c r="F6238" i="63"/>
  <c r="F3774" i="63"/>
  <c r="F3928" i="63"/>
  <c r="F4210" i="63"/>
  <c r="F3804" i="63"/>
  <c r="F6142" i="63"/>
  <c r="F5212" i="63"/>
  <c r="F3790" i="63"/>
  <c r="F3944" i="63"/>
  <c r="F4234" i="63"/>
  <c r="F6478" i="63"/>
  <c r="F6110" i="63"/>
  <c r="F3948" i="63"/>
  <c r="F4136" i="63"/>
  <c r="F4128" i="63"/>
  <c r="F5663" i="63"/>
  <c r="F5661" i="63"/>
  <c r="F5657" i="63"/>
  <c r="F5653" i="63"/>
  <c r="F5651" i="63"/>
  <c r="F5649" i="63"/>
  <c r="F5647" i="63"/>
  <c r="F5645" i="63"/>
  <c r="F5641" i="63"/>
  <c r="F5635" i="63"/>
  <c r="F5633" i="63"/>
  <c r="F5631" i="63"/>
  <c r="F5629" i="63"/>
  <c r="F5625" i="63"/>
  <c r="F5619" i="63"/>
  <c r="F5615" i="63"/>
  <c r="F5613" i="63"/>
  <c r="F5609" i="63"/>
  <c r="F5603" i="63"/>
  <c r="F5601" i="63"/>
  <c r="F5599" i="63"/>
  <c r="F5597" i="63"/>
  <c r="F5593" i="63"/>
  <c r="F5587" i="63"/>
  <c r="F5585" i="63"/>
  <c r="F5583" i="63"/>
  <c r="F5581" i="63"/>
  <c r="F5577" i="63"/>
  <c r="F5571" i="63"/>
  <c r="F5569" i="63"/>
  <c r="F5567" i="63"/>
  <c r="F5565" i="63"/>
  <c r="F5561" i="63"/>
  <c r="F5555" i="63"/>
  <c r="F5553" i="63"/>
  <c r="F5551" i="63"/>
  <c r="F5545" i="63"/>
  <c r="F5539" i="63"/>
  <c r="F5537" i="63"/>
  <c r="F5535" i="63"/>
  <c r="F5533" i="63"/>
  <c r="F5529" i="63"/>
  <c r="F5525" i="63"/>
  <c r="F5523" i="63"/>
  <c r="F5519" i="63"/>
  <c r="F5517" i="63"/>
  <c r="F5511" i="63"/>
  <c r="F5509" i="63"/>
  <c r="F5499" i="63"/>
  <c r="F5493" i="63"/>
  <c r="F5491" i="63"/>
  <c r="F5487" i="63"/>
  <c r="F5485" i="63"/>
  <c r="F5479" i="63"/>
  <c r="F5477" i="63"/>
  <c r="F5471" i="63"/>
  <c r="F5467" i="63"/>
  <c r="F5465" i="63"/>
  <c r="F5461" i="63"/>
  <c r="F5453" i="63"/>
  <c r="F5447" i="63"/>
  <c r="F5445" i="63"/>
  <c r="F5437" i="63"/>
  <c r="F5435" i="63"/>
  <c r="F5429" i="63"/>
  <c r="F5427" i="63"/>
  <c r="F5423" i="63"/>
  <c r="F5421" i="63"/>
  <c r="F5415" i="63"/>
  <c r="F5413" i="63"/>
  <c r="F5403" i="63"/>
  <c r="F5401" i="63"/>
  <c r="F5397" i="63"/>
  <c r="F5395" i="63"/>
  <c r="F5391" i="63"/>
  <c r="F5389" i="63"/>
  <c r="F5383" i="63"/>
  <c r="F5381" i="63"/>
  <c r="F5375" i="63"/>
  <c r="F5373" i="63"/>
  <c r="F5369" i="63"/>
  <c r="F5367" i="63"/>
  <c r="F5365" i="63"/>
  <c r="F5361" i="63"/>
  <c r="F5357" i="63"/>
  <c r="F5353" i="63"/>
  <c r="F5349" i="63"/>
  <c r="F5347" i="63"/>
  <c r="F5343" i="63"/>
  <c r="F5341" i="63"/>
  <c r="F5337" i="63"/>
  <c r="F5335" i="63"/>
  <c r="F5333" i="63"/>
  <c r="F5329" i="63"/>
  <c r="F5321" i="63"/>
  <c r="F5315" i="63"/>
  <c r="F5311" i="63"/>
  <c r="F5309" i="63"/>
  <c r="F5305" i="63"/>
  <c r="F5303" i="63"/>
  <c r="F5297" i="63"/>
  <c r="F5293" i="63"/>
  <c r="F5289" i="63"/>
  <c r="F5285" i="63"/>
  <c r="F5283" i="63"/>
  <c r="F5279" i="63"/>
  <c r="F5277" i="63"/>
  <c r="F5273" i="63"/>
  <c r="F5271" i="63"/>
  <c r="F5269" i="63"/>
  <c r="F5265" i="63"/>
  <c r="F5261" i="63"/>
  <c r="F5257" i="63"/>
  <c r="F5251" i="63"/>
  <c r="F5247" i="63"/>
  <c r="F5245" i="63"/>
  <c r="F5241" i="63"/>
  <c r="F5239" i="63"/>
  <c r="F5237" i="63"/>
  <c r="F5233" i="63"/>
  <c r="F5229" i="63"/>
  <c r="F5225" i="63"/>
  <c r="F5223" i="63"/>
  <c r="F5221" i="63"/>
  <c r="F5219" i="63"/>
  <c r="F5217" i="63"/>
  <c r="F5215" i="63"/>
  <c r="F5213" i="63"/>
  <c r="F5209" i="63"/>
  <c r="F5207" i="63"/>
  <c r="F5205" i="63"/>
  <c r="F5201" i="63"/>
  <c r="F5199" i="63"/>
  <c r="F5197" i="63"/>
  <c r="F5193" i="63"/>
  <c r="F5191" i="63"/>
  <c r="F5189" i="63"/>
  <c r="F5187" i="63"/>
  <c r="F5185" i="63"/>
  <c r="F5183" i="63"/>
  <c r="F5181" i="63"/>
  <c r="F5177" i="63"/>
  <c r="F5175" i="63"/>
  <c r="F5173" i="63"/>
  <c r="F5169" i="63"/>
  <c r="F5167" i="63"/>
  <c r="F5165" i="63"/>
  <c r="F5161" i="63"/>
  <c r="F5159" i="63"/>
  <c r="F5157" i="63"/>
  <c r="F5155" i="63"/>
  <c r="F5153" i="63"/>
  <c r="F5151" i="63"/>
  <c r="F5149" i="63"/>
  <c r="F5145" i="63"/>
  <c r="F5143" i="63"/>
  <c r="F5141" i="63"/>
  <c r="F5137" i="63"/>
  <c r="F5135" i="63"/>
  <c r="F5133" i="63"/>
  <c r="F5129" i="63"/>
  <c r="F5127" i="63"/>
  <c r="F5125" i="63"/>
  <c r="F5123" i="63"/>
  <c r="F5121" i="63"/>
  <c r="F5119" i="63"/>
  <c r="F5117" i="63"/>
  <c r="F5113" i="63"/>
  <c r="F5111" i="63"/>
  <c r="F5109" i="63"/>
  <c r="F5105" i="63"/>
  <c r="F5103" i="63"/>
  <c r="F5101" i="63"/>
  <c r="F5097" i="63"/>
  <c r="F5095" i="63"/>
  <c r="F5093" i="63"/>
  <c r="F5091" i="63"/>
  <c r="F5089" i="63"/>
  <c r="F5087" i="63"/>
  <c r="F5085" i="63"/>
  <c r="F5081" i="63"/>
  <c r="F5079" i="63"/>
  <c r="F5077" i="63"/>
  <c r="F5073" i="63"/>
  <c r="F5071" i="63"/>
  <c r="F5069" i="63"/>
  <c r="F5065" i="63"/>
  <c r="F5063" i="63"/>
  <c r="F5061" i="63"/>
  <c r="F5059" i="63"/>
  <c r="F5057" i="63"/>
  <c r="F5055" i="63"/>
  <c r="F5053" i="63"/>
  <c r="F5049" i="63"/>
  <c r="F5047" i="63"/>
  <c r="F5045" i="63"/>
  <c r="F5041" i="63"/>
  <c r="F5039" i="63"/>
  <c r="F5037" i="63"/>
  <c r="F5033" i="63"/>
  <c r="F5031" i="63"/>
  <c r="F5029" i="63"/>
  <c r="F5027" i="63"/>
  <c r="F5025" i="63"/>
  <c r="F5023" i="63"/>
  <c r="F5021" i="63"/>
  <c r="F5017" i="63"/>
  <c r="F5015" i="63"/>
  <c r="F5013" i="63"/>
  <c r="F5009" i="63"/>
  <c r="F5007" i="63"/>
  <c r="F5005" i="63"/>
  <c r="F5001" i="63"/>
  <c r="F4999" i="63"/>
  <c r="F4997" i="63"/>
  <c r="F4995" i="63"/>
  <c r="F4993" i="63"/>
  <c r="F4991" i="63"/>
  <c r="F4989" i="63"/>
  <c r="F4985" i="63"/>
  <c r="F4983" i="63"/>
  <c r="F4981" i="63"/>
  <c r="F4977" i="63"/>
  <c r="F4975" i="63"/>
  <c r="F4973" i="63"/>
  <c r="F4969" i="63"/>
  <c r="F4967" i="63"/>
  <c r="F4965" i="63"/>
  <c r="F4963" i="63"/>
  <c r="F4961" i="63"/>
  <c r="F4959" i="63"/>
  <c r="F4957" i="63"/>
  <c r="F4953" i="63"/>
  <c r="F4951" i="63"/>
  <c r="F4949" i="63"/>
  <c r="F4945" i="63"/>
  <c r="F4943" i="63"/>
  <c r="F4941" i="63"/>
  <c r="F4937" i="63"/>
  <c r="F4935" i="63"/>
  <c r="F4933" i="63"/>
  <c r="F4931" i="63"/>
  <c r="F4929" i="63"/>
  <c r="F4927" i="63"/>
  <c r="F4925" i="63"/>
  <c r="F4921" i="63"/>
  <c r="F4919" i="63"/>
  <c r="F4917" i="63"/>
  <c r="F4913" i="63"/>
  <c r="F4911" i="63"/>
  <c r="F4909" i="63"/>
  <c r="F4905" i="63"/>
  <c r="F4903" i="63"/>
  <c r="F4901" i="63"/>
  <c r="F4899" i="63"/>
  <c r="F4897" i="63"/>
  <c r="F4895" i="63"/>
  <c r="F4893" i="63"/>
  <c r="F4889" i="63"/>
  <c r="F4887" i="63"/>
  <c r="F4885" i="63"/>
  <c r="F4881" i="63"/>
  <c r="F4879" i="63"/>
  <c r="F4877" i="63"/>
  <c r="F4873" i="63"/>
  <c r="F4871" i="63"/>
  <c r="F4869" i="63"/>
  <c r="F4867" i="63"/>
  <c r="F4865" i="63"/>
  <c r="F4863" i="63"/>
  <c r="F4861" i="63"/>
  <c r="F4857" i="63"/>
  <c r="F4855" i="63"/>
  <c r="F4853" i="63"/>
  <c r="F4849" i="63"/>
  <c r="F4847" i="63"/>
  <c r="F4845" i="63"/>
  <c r="F4841" i="63"/>
  <c r="F4839" i="63"/>
  <c r="F4837" i="63"/>
  <c r="F4835" i="63"/>
  <c r="F4833" i="63"/>
  <c r="F4831" i="63"/>
  <c r="F4829" i="63"/>
  <c r="F4825" i="63"/>
  <c r="F4823" i="63"/>
  <c r="F4821" i="63"/>
  <c r="F4817" i="63"/>
  <c r="F4815" i="63"/>
  <c r="F4813" i="63"/>
  <c r="F4809" i="63"/>
  <c r="F4807" i="63"/>
  <c r="F4805" i="63"/>
  <c r="F4803" i="63"/>
  <c r="F4801" i="63"/>
  <c r="F4799" i="63"/>
  <c r="F4797" i="63"/>
  <c r="F4793" i="63"/>
  <c r="F4791" i="63"/>
  <c r="F4789" i="63"/>
  <c r="F4785" i="63"/>
  <c r="F4783" i="63"/>
  <c r="F4781" i="63"/>
  <c r="F4777" i="63"/>
  <c r="F4763" i="63"/>
  <c r="F4721" i="63"/>
  <c r="F4719" i="63"/>
  <c r="F4715" i="63"/>
  <c r="F4713" i="63"/>
  <c r="F4711" i="63"/>
  <c r="F4709" i="63"/>
  <c r="F4705" i="63"/>
  <c r="F4701" i="63"/>
  <c r="F4699" i="63"/>
  <c r="F4697" i="63"/>
  <c r="F4693" i="63"/>
  <c r="F4687" i="63"/>
  <c r="F4677" i="63"/>
  <c r="F4675" i="63"/>
  <c r="F4673" i="63"/>
  <c r="F4671" i="63"/>
  <c r="F4669" i="63"/>
  <c r="F4667" i="63"/>
  <c r="F4659" i="63"/>
  <c r="F4657" i="63"/>
  <c r="F4651" i="63"/>
  <c r="F4649" i="63"/>
  <c r="F4647" i="63"/>
  <c r="F4643" i="63"/>
  <c r="F4639" i="63"/>
  <c r="F4635" i="63"/>
  <c r="F4633" i="63"/>
  <c r="F4631" i="63"/>
  <c r="F4625" i="63"/>
  <c r="F4619" i="63"/>
  <c r="F4617" i="63"/>
  <c r="F4615" i="63"/>
  <c r="F4611" i="63"/>
  <c r="F4607" i="63"/>
  <c r="F4603" i="63"/>
  <c r="F4601" i="63"/>
  <c r="F4599" i="63"/>
  <c r="F4593" i="63"/>
  <c r="F4587" i="63"/>
  <c r="F4585" i="63"/>
  <c r="F4583" i="63"/>
  <c r="F4579" i="63"/>
  <c r="F4575" i="63"/>
  <c r="F4571" i="63"/>
  <c r="F4569" i="63"/>
  <c r="F4567" i="63"/>
  <c r="F4563" i="63"/>
  <c r="F4561" i="63"/>
  <c r="F4555" i="63"/>
  <c r="F4553" i="63"/>
  <c r="F4551" i="63"/>
  <c r="F4547" i="63"/>
  <c r="F4543" i="63"/>
  <c r="F4539" i="63"/>
  <c r="F4537" i="63"/>
  <c r="F4535" i="63"/>
  <c r="F4529" i="63"/>
  <c r="F4523" i="63"/>
  <c r="F4521" i="63"/>
  <c r="F4519" i="63"/>
  <c r="F4515" i="63"/>
  <c r="F4511" i="63"/>
  <c r="F4507" i="63"/>
  <c r="F4505" i="63"/>
  <c r="F4503" i="63"/>
  <c r="F4497" i="63"/>
  <c r="F4491" i="63"/>
  <c r="F4489" i="63"/>
  <c r="F4487" i="63"/>
  <c r="F4483" i="63"/>
  <c r="F4479" i="63"/>
  <c r="F4475" i="63"/>
  <c r="F4473" i="63"/>
  <c r="F4471" i="63"/>
  <c r="F4465" i="63"/>
  <c r="F4461" i="63"/>
  <c r="F4459" i="63"/>
  <c r="F4457" i="63"/>
  <c r="F4455" i="63"/>
  <c r="F4451" i="63"/>
  <c r="F4447" i="63"/>
  <c r="F4443" i="63"/>
  <c r="F4441" i="63"/>
  <c r="F4437" i="63"/>
  <c r="F4433" i="63"/>
  <c r="F4431" i="63"/>
  <c r="F4427" i="63"/>
  <c r="F4423" i="63"/>
  <c r="F4421" i="63"/>
  <c r="F4419" i="63"/>
  <c r="F4415" i="63"/>
  <c r="F4409" i="63"/>
  <c r="F4407" i="63"/>
  <c r="F4399" i="63"/>
  <c r="F4397" i="63"/>
  <c r="F4395" i="63"/>
  <c r="F4393" i="63"/>
  <c r="F4391" i="63"/>
  <c r="F4389" i="63"/>
  <c r="F4379" i="63"/>
  <c r="F4373" i="63"/>
  <c r="F4369" i="63"/>
  <c r="F4367" i="63"/>
  <c r="F4365" i="63"/>
  <c r="F4363" i="63"/>
  <c r="F4361" i="63"/>
  <c r="F4357" i="63"/>
  <c r="F4355" i="63"/>
  <c r="F4353" i="63"/>
  <c r="F4351" i="63"/>
  <c r="F4347" i="63"/>
  <c r="F4345" i="63"/>
  <c r="F4341" i="63"/>
  <c r="F4337" i="63"/>
  <c r="F4333" i="63"/>
  <c r="F4331" i="63"/>
  <c r="F4329" i="63"/>
  <c r="F4327" i="63"/>
  <c r="F4323" i="63"/>
  <c r="F4319" i="63"/>
  <c r="F4315" i="63"/>
  <c r="F4313" i="63"/>
  <c r="F4309" i="63"/>
  <c r="F4307" i="63"/>
  <c r="F4305" i="63"/>
  <c r="F4303" i="63"/>
  <c r="F4299" i="63"/>
  <c r="F4295" i="63"/>
  <c r="F4293" i="63"/>
  <c r="F4291" i="63"/>
  <c r="F4287" i="63"/>
  <c r="F4283" i="63"/>
  <c r="F4281" i="63"/>
  <c r="F4261" i="63"/>
  <c r="F4253" i="63"/>
  <c r="F4251" i="63"/>
  <c r="F4245" i="63"/>
  <c r="F4237" i="63"/>
  <c r="F4235" i="63"/>
  <c r="F4221" i="63"/>
  <c r="F4207" i="63"/>
  <c r="F4205" i="63"/>
  <c r="F4203" i="63"/>
  <c r="F4197" i="63"/>
  <c r="F4191" i="63"/>
  <c r="F4187" i="63"/>
  <c r="F4183" i="63"/>
  <c r="F4175" i="63"/>
  <c r="F4167" i="63"/>
  <c r="F4151" i="63"/>
  <c r="F4147" i="63"/>
  <c r="F4145" i="63"/>
  <c r="F4129" i="63"/>
  <c r="F4117" i="63"/>
  <c r="F4113" i="63"/>
  <c r="F4101" i="63"/>
  <c r="F4087" i="63"/>
  <c r="F4083" i="63"/>
  <c r="F4069" i="63"/>
  <c r="F4065" i="63"/>
  <c r="F4055" i="63"/>
  <c r="F4049" i="63"/>
  <c r="F4043" i="63"/>
  <c r="F4041" i="63"/>
  <c r="F4023" i="63"/>
  <c r="F4017" i="63"/>
  <c r="F4005" i="63"/>
  <c r="F3993" i="63"/>
  <c r="F3989" i="63"/>
  <c r="F3965" i="63"/>
  <c r="F3961" i="63"/>
  <c r="F3945" i="63"/>
  <c r="F3941" i="63"/>
  <c r="F3933" i="63"/>
  <c r="F3925" i="63"/>
  <c r="F3913" i="63"/>
  <c r="F3903" i="63"/>
  <c r="F3895" i="63"/>
  <c r="F3879" i="63"/>
  <c r="F3871" i="63"/>
  <c r="F3867" i="63"/>
  <c r="F3851" i="63"/>
  <c r="F3833" i="63"/>
  <c r="F3831" i="63"/>
  <c r="F3823" i="63"/>
  <c r="F3821" i="63"/>
  <c r="F3817" i="63"/>
  <c r="F3813" i="63"/>
  <c r="F3811" i="63"/>
  <c r="F3805" i="63"/>
  <c r="F3797" i="63"/>
  <c r="F3795" i="63"/>
  <c r="F3791" i="63"/>
  <c r="F3785" i="63"/>
  <c r="F3783" i="63"/>
  <c r="F3777" i="63"/>
  <c r="F3769" i="63"/>
  <c r="F3767" i="63"/>
  <c r="F3759" i="63"/>
  <c r="F3757" i="63"/>
  <c r="F3741" i="63"/>
  <c r="F3735" i="63"/>
  <c r="F3731" i="63"/>
  <c r="F3727" i="63"/>
  <c r="F3719" i="63"/>
  <c r="F3699" i="63"/>
  <c r="F3697" i="63"/>
  <c r="F3681" i="63"/>
  <c r="F3679" i="63"/>
  <c r="F3673" i="63"/>
  <c r="F3665" i="63"/>
  <c r="F3655" i="63"/>
  <c r="F3643" i="63"/>
  <c r="F3639" i="63"/>
  <c r="F3633" i="63"/>
  <c r="F3623" i="63"/>
  <c r="F3617" i="63"/>
  <c r="F3611" i="63"/>
  <c r="F3607" i="63"/>
  <c r="F3595" i="63"/>
  <c r="F3585" i="63"/>
  <c r="F3569" i="63"/>
  <c r="F3559" i="63"/>
  <c r="F3547" i="63"/>
  <c r="F3543" i="63"/>
  <c r="F3537" i="63"/>
  <c r="F3531" i="63"/>
  <c r="F3527" i="63"/>
  <c r="F3521" i="63"/>
  <c r="F3511" i="63"/>
  <c r="F3499" i="63"/>
  <c r="F3495" i="63"/>
  <c r="F3473" i="63"/>
  <c r="F3467" i="63"/>
  <c r="F3463" i="63"/>
  <c r="F3451" i="63"/>
  <c r="F3447" i="63"/>
  <c r="F3441" i="63"/>
  <c r="F3435" i="63"/>
  <c r="F3425" i="63"/>
  <c r="F3415" i="63"/>
  <c r="F3399" i="63"/>
  <c r="F3387" i="63"/>
  <c r="F3377" i="63"/>
  <c r="F3371" i="63"/>
  <c r="F3367" i="63"/>
  <c r="F3361" i="63"/>
  <c r="F3355" i="63"/>
  <c r="F3351" i="63"/>
  <c r="F3339" i="63"/>
  <c r="F3329" i="63"/>
  <c r="F3323" i="63"/>
  <c r="F3303" i="63"/>
  <c r="F3297" i="63"/>
  <c r="F3291" i="63"/>
  <c r="F3281" i="63"/>
  <c r="F3275" i="63"/>
  <c r="F3271" i="63"/>
  <c r="F3265" i="63"/>
  <c r="F3255" i="63"/>
  <c r="F3243" i="63"/>
  <c r="F3227" i="63"/>
  <c r="F3217" i="63"/>
  <c r="F3207" i="63"/>
  <c r="F3201" i="63"/>
  <c r="F3195" i="63"/>
  <c r="F3187" i="63"/>
  <c r="F3183" i="63"/>
  <c r="F3175" i="63"/>
  <c r="F3163" i="63"/>
  <c r="F3151" i="63"/>
  <c r="F3143" i="63"/>
  <c r="F3137" i="63"/>
  <c r="F3111" i="63"/>
  <c r="F3099" i="63"/>
  <c r="F3091" i="63"/>
  <c r="F3079" i="63"/>
  <c r="F3073" i="63"/>
  <c r="F3067" i="63"/>
  <c r="F3059" i="63"/>
  <c r="F3047" i="63"/>
  <c r="F3035" i="63"/>
  <c r="F3015" i="63"/>
  <c r="F2995" i="63"/>
  <c r="F2983" i="63"/>
  <c r="F2971" i="63"/>
  <c r="F2963" i="63"/>
  <c r="F2959" i="63"/>
  <c r="F2951" i="63"/>
  <c r="F2941" i="63"/>
  <c r="F2939" i="63"/>
  <c r="F5997" i="63"/>
  <c r="G5997" i="63"/>
  <c r="F5901" i="63"/>
  <c r="G5901" i="63"/>
  <c r="F5893" i="63"/>
  <c r="G5893" i="63"/>
  <c r="F5877" i="63"/>
  <c r="G5877" i="63"/>
  <c r="F5845" i="63"/>
  <c r="G5845" i="63"/>
  <c r="F5829" i="63"/>
  <c r="G5829" i="63"/>
  <c r="F5813" i="63"/>
  <c r="G5813" i="63"/>
  <c r="F5797" i="63"/>
  <c r="G5797" i="63"/>
  <c r="F5765" i="63"/>
  <c r="G5765" i="63"/>
  <c r="F5733" i="63"/>
  <c r="G5733" i="63"/>
  <c r="F5729" i="63"/>
  <c r="G5729" i="63"/>
  <c r="F5717" i="63"/>
  <c r="G5717" i="63"/>
  <c r="F5701" i="63"/>
  <c r="G5701" i="63"/>
  <c r="F5669" i="63"/>
  <c r="G5669" i="63"/>
  <c r="F5637" i="63"/>
  <c r="G5637" i="63"/>
  <c r="F5621" i="63"/>
  <c r="G5621" i="63"/>
  <c r="F5605" i="63"/>
  <c r="G5605" i="63"/>
  <c r="F5589" i="63"/>
  <c r="G5589" i="63"/>
  <c r="F5573" i="63"/>
  <c r="G5573" i="63"/>
  <c r="F5557" i="63"/>
  <c r="G5557" i="63"/>
  <c r="F5541" i="63"/>
  <c r="G5541" i="63"/>
  <c r="F5513" i="63"/>
  <c r="G5513" i="63"/>
  <c r="F5505" i="63"/>
  <c r="G5505" i="63"/>
  <c r="F5497" i="63"/>
  <c r="G5497" i="63"/>
  <c r="F5489" i="63"/>
  <c r="G5489" i="63"/>
  <c r="F5481" i="63"/>
  <c r="G5481" i="63"/>
  <c r="F5473" i="63"/>
  <c r="G5473" i="63"/>
  <c r="F5469" i="63"/>
  <c r="G5469" i="63"/>
  <c r="G5459" i="63"/>
  <c r="F5459" i="63"/>
  <c r="F5457" i="63"/>
  <c r="G5457" i="63"/>
  <c r="G5449" i="63"/>
  <c r="F5449" i="63"/>
  <c r="F5441" i="63"/>
  <c r="G5441" i="63"/>
  <c r="F5433" i="63"/>
  <c r="G5433" i="63"/>
  <c r="F5425" i="63"/>
  <c r="G5425" i="63"/>
  <c r="F5417" i="63"/>
  <c r="G5417" i="63"/>
  <c r="F5409" i="63"/>
  <c r="G5409" i="63"/>
  <c r="F5405" i="63"/>
  <c r="G5405" i="63"/>
  <c r="F5393" i="63"/>
  <c r="G5393" i="63"/>
  <c r="F5385" i="63"/>
  <c r="G5385" i="63"/>
  <c r="F5377" i="63"/>
  <c r="G5377" i="63"/>
  <c r="F5345" i="63"/>
  <c r="G5345" i="63"/>
  <c r="F5317" i="63"/>
  <c r="G5317" i="63"/>
  <c r="F5313" i="63"/>
  <c r="G5313" i="63"/>
  <c r="F5281" i="63"/>
  <c r="G5281" i="63"/>
  <c r="F5249" i="63"/>
  <c r="G5249" i="63"/>
  <c r="F5211" i="63"/>
  <c r="G5211" i="63"/>
  <c r="F5203" i="63"/>
  <c r="G5203" i="63"/>
  <c r="F5195" i="63"/>
  <c r="G5195" i="63"/>
  <c r="F5179" i="63"/>
  <c r="G5179" i="63"/>
  <c r="F5171" i="63"/>
  <c r="G5171" i="63"/>
  <c r="F5163" i="63"/>
  <c r="G5163" i="63"/>
  <c r="F5147" i="63"/>
  <c r="G5147" i="63"/>
  <c r="F5139" i="63"/>
  <c r="G5139" i="63"/>
  <c r="F5131" i="63"/>
  <c r="G5131" i="63"/>
  <c r="F5115" i="63"/>
  <c r="G5115" i="63"/>
  <c r="F5107" i="63"/>
  <c r="G5107" i="63"/>
  <c r="F5099" i="63"/>
  <c r="G5099" i="63"/>
  <c r="F5083" i="63"/>
  <c r="G5083" i="63"/>
  <c r="F5075" i="63"/>
  <c r="G5075" i="63"/>
  <c r="F5067" i="63"/>
  <c r="G5067" i="63"/>
  <c r="F5051" i="63"/>
  <c r="G5051" i="63"/>
  <c r="F5043" i="63"/>
  <c r="G5043" i="63"/>
  <c r="F5035" i="63"/>
  <c r="G5035" i="63"/>
  <c r="F5019" i="63"/>
  <c r="G5019" i="63"/>
  <c r="F5011" i="63"/>
  <c r="G5011" i="63"/>
  <c r="F5003" i="63"/>
  <c r="G5003" i="63"/>
  <c r="F4987" i="63"/>
  <c r="G4987" i="63"/>
  <c r="F4979" i="63"/>
  <c r="G4979" i="63"/>
  <c r="F4971" i="63"/>
  <c r="G4971" i="63"/>
  <c r="F4955" i="63"/>
  <c r="G4955" i="63"/>
  <c r="F4947" i="63"/>
  <c r="G4947" i="63"/>
  <c r="F4939" i="63"/>
  <c r="G4939" i="63"/>
  <c r="F4923" i="63"/>
  <c r="G4923" i="63"/>
  <c r="F4915" i="63"/>
  <c r="G4915" i="63"/>
  <c r="F4907" i="63"/>
  <c r="G4907" i="63"/>
  <c r="F4891" i="63"/>
  <c r="G4891" i="63"/>
  <c r="F4883" i="63"/>
  <c r="G4883" i="63"/>
  <c r="F4875" i="63"/>
  <c r="G4875" i="63"/>
  <c r="F4859" i="63"/>
  <c r="G4859" i="63"/>
  <c r="F4851" i="63"/>
  <c r="G4851" i="63"/>
  <c r="F4843" i="63"/>
  <c r="G4843" i="63"/>
  <c r="F4827" i="63"/>
  <c r="G4827" i="63"/>
  <c r="F4819" i="63"/>
  <c r="G4819" i="63"/>
  <c r="F4811" i="63"/>
  <c r="G4811" i="63"/>
  <c r="F4795" i="63"/>
  <c r="G4795" i="63"/>
  <c r="F4787" i="63"/>
  <c r="G4787" i="63"/>
  <c r="F4779" i="63"/>
  <c r="G4779" i="63"/>
  <c r="F4775" i="63"/>
  <c r="G4775" i="63"/>
  <c r="F4773" i="63"/>
  <c r="G4773" i="63"/>
  <c r="F4771" i="63"/>
  <c r="G4771" i="63"/>
  <c r="F4769" i="63"/>
  <c r="G4769" i="63"/>
  <c r="F4767" i="63"/>
  <c r="G4767" i="63"/>
  <c r="G4765" i="63"/>
  <c r="F4765" i="63"/>
  <c r="F4761" i="63"/>
  <c r="G4761" i="63"/>
  <c r="F4759" i="63"/>
  <c r="G4759" i="63"/>
  <c r="F4757" i="63"/>
  <c r="G4757" i="63"/>
  <c r="F4755" i="63"/>
  <c r="G4755" i="63"/>
  <c r="G4753" i="63"/>
  <c r="F4753" i="63"/>
  <c r="F4751" i="63"/>
  <c r="G4751" i="63"/>
  <c r="G4749" i="63"/>
  <c r="F4749" i="63"/>
  <c r="F4747" i="63"/>
  <c r="G4747" i="63"/>
  <c r="F4745" i="63"/>
  <c r="G4745" i="63"/>
  <c r="F4743" i="63"/>
  <c r="G4743" i="63"/>
  <c r="F4741" i="63"/>
  <c r="G4741" i="63"/>
  <c r="F4739" i="63"/>
  <c r="G4739" i="63"/>
  <c r="F4737" i="63"/>
  <c r="G4737" i="63"/>
  <c r="F4735" i="63"/>
  <c r="G4735" i="63"/>
  <c r="F4733" i="63"/>
  <c r="G4733" i="63"/>
  <c r="F4731" i="63"/>
  <c r="G4731" i="63"/>
  <c r="G4729" i="63"/>
  <c r="F4729" i="63"/>
  <c r="F4727" i="63"/>
  <c r="G4727" i="63"/>
  <c r="G4725" i="63"/>
  <c r="F4725" i="63"/>
  <c r="F4723" i="63"/>
  <c r="G4723" i="63"/>
  <c r="F4717" i="63"/>
  <c r="G4717" i="63"/>
  <c r="F4707" i="63"/>
  <c r="G4707" i="63"/>
  <c r="F4703" i="63"/>
  <c r="G4703" i="63"/>
  <c r="F4695" i="63"/>
  <c r="G4695" i="63"/>
  <c r="F4691" i="63"/>
  <c r="G4691" i="63"/>
  <c r="F4689" i="63"/>
  <c r="G4689" i="63"/>
  <c r="F4685" i="63"/>
  <c r="G4685" i="63"/>
  <c r="G4683" i="63"/>
  <c r="F4683" i="63"/>
  <c r="F4681" i="63"/>
  <c r="G4681" i="63"/>
  <c r="F4679" i="63"/>
  <c r="G4679" i="63"/>
  <c r="F4665" i="63"/>
  <c r="G4665" i="63"/>
  <c r="F4663" i="63"/>
  <c r="G4663" i="63"/>
  <c r="F4661" i="63"/>
  <c r="G4661" i="63"/>
  <c r="F4655" i="63"/>
  <c r="G4655" i="63"/>
  <c r="F4653" i="63"/>
  <c r="G4653" i="63"/>
  <c r="F4645" i="63"/>
  <c r="G4645" i="63"/>
  <c r="F4641" i="63"/>
  <c r="G4641" i="63"/>
  <c r="F4637" i="63"/>
  <c r="G4637" i="63"/>
  <c r="F4629" i="63"/>
  <c r="G4629" i="63"/>
  <c r="F4627" i="63"/>
  <c r="G4627" i="63"/>
  <c r="F4623" i="63"/>
  <c r="G4623" i="63"/>
  <c r="F4621" i="63"/>
  <c r="G4621" i="63"/>
  <c r="F4613" i="63"/>
  <c r="G4613" i="63"/>
  <c r="F4609" i="63"/>
  <c r="G4609" i="63"/>
  <c r="F4605" i="63"/>
  <c r="G4605" i="63"/>
  <c r="F4597" i="63"/>
  <c r="G4597" i="63"/>
  <c r="F4595" i="63"/>
  <c r="G4595" i="63"/>
  <c r="F4591" i="63"/>
  <c r="G4591" i="63"/>
  <c r="F4589" i="63"/>
  <c r="G4589" i="63"/>
  <c r="F4581" i="63"/>
  <c r="G4581" i="63"/>
  <c r="F4577" i="63"/>
  <c r="G4577" i="63"/>
  <c r="F4573" i="63"/>
  <c r="G4573" i="63"/>
  <c r="F4565" i="63"/>
  <c r="G4565" i="63"/>
  <c r="F4559" i="63"/>
  <c r="G4559" i="63"/>
  <c r="F4557" i="63"/>
  <c r="G4557" i="63"/>
  <c r="F4549" i="63"/>
  <c r="G4549" i="63"/>
  <c r="F4545" i="63"/>
  <c r="G4545" i="63"/>
  <c r="F4541" i="63"/>
  <c r="G4541" i="63"/>
  <c r="F4533" i="63"/>
  <c r="G4533" i="63"/>
  <c r="F4531" i="63"/>
  <c r="G4531" i="63"/>
  <c r="F4527" i="63"/>
  <c r="G4527" i="63"/>
  <c r="F4525" i="63"/>
  <c r="G4525" i="63"/>
  <c r="F4517" i="63"/>
  <c r="G4517" i="63"/>
  <c r="F4513" i="63"/>
  <c r="G4513" i="63"/>
  <c r="F4509" i="63"/>
  <c r="G4509" i="63"/>
  <c r="F4501" i="63"/>
  <c r="G4501" i="63"/>
  <c r="F4499" i="63"/>
  <c r="G4499" i="63"/>
  <c r="F4495" i="63"/>
  <c r="G4495" i="63"/>
  <c r="F4493" i="63"/>
  <c r="G4493" i="63"/>
  <c r="F4485" i="63"/>
  <c r="G4485" i="63"/>
  <c r="F4481" i="63"/>
  <c r="G4481" i="63"/>
  <c r="F4477" i="63"/>
  <c r="G4477" i="63"/>
  <c r="F4469" i="63"/>
  <c r="G4469" i="63"/>
  <c r="F4463" i="63"/>
  <c r="G4463" i="63"/>
  <c r="F4453" i="63"/>
  <c r="G4453" i="63"/>
  <c r="F4449" i="63"/>
  <c r="G4449" i="63"/>
  <c r="F4445" i="63"/>
  <c r="G4445" i="63"/>
  <c r="F4439" i="63"/>
  <c r="G4439" i="63"/>
  <c r="F4435" i="63"/>
  <c r="G4435" i="63"/>
  <c r="F4429" i="63"/>
  <c r="G4429" i="63"/>
  <c r="F4425" i="63"/>
  <c r="G4425" i="63"/>
  <c r="F4417" i="63"/>
  <c r="G4417" i="63"/>
  <c r="F4413" i="63"/>
  <c r="G4413" i="63"/>
  <c r="F4411" i="63"/>
  <c r="G4411" i="63"/>
  <c r="F4405" i="63"/>
  <c r="G4405" i="63"/>
  <c r="F4403" i="63"/>
  <c r="G4403" i="63"/>
  <c r="F4401" i="63"/>
  <c r="G4401" i="63"/>
  <c r="F4387" i="63"/>
  <c r="G4387" i="63"/>
  <c r="F4385" i="63"/>
  <c r="G4385" i="63"/>
  <c r="F4383" i="63"/>
  <c r="G4383" i="63"/>
  <c r="F4381" i="63"/>
  <c r="G4381" i="63"/>
  <c r="F4377" i="63"/>
  <c r="G4377" i="63"/>
  <c r="F4375" i="63"/>
  <c r="G4375" i="63"/>
  <c r="F4371" i="63"/>
  <c r="G4371" i="63"/>
  <c r="F4359" i="63"/>
  <c r="G4359" i="63"/>
  <c r="F4349" i="63"/>
  <c r="G4349" i="63"/>
  <c r="F4343" i="63"/>
  <c r="G4343" i="63"/>
  <c r="F4339" i="63"/>
  <c r="G4339" i="63"/>
  <c r="F4335" i="63"/>
  <c r="G4335" i="63"/>
  <c r="F4325" i="63"/>
  <c r="G4325" i="63"/>
  <c r="F4321" i="63"/>
  <c r="G4321" i="63"/>
  <c r="F4317" i="63"/>
  <c r="G4317" i="63"/>
  <c r="F4311" i="63"/>
  <c r="G4311" i="63"/>
  <c r="F4301" i="63"/>
  <c r="G4301" i="63"/>
  <c r="F4297" i="63"/>
  <c r="G4297" i="63"/>
  <c r="F4289" i="63"/>
  <c r="G4289" i="63"/>
  <c r="G4285" i="63"/>
  <c r="F4285" i="63"/>
  <c r="F4279" i="63"/>
  <c r="G4279" i="63"/>
  <c r="F4277" i="63"/>
  <c r="G4277" i="63"/>
  <c r="F4275" i="63"/>
  <c r="G4275" i="63"/>
  <c r="F4273" i="63"/>
  <c r="G4273" i="63"/>
  <c r="F4271" i="63"/>
  <c r="G4271" i="63"/>
  <c r="G4269" i="63"/>
  <c r="F4269" i="63"/>
  <c r="F4267" i="63"/>
  <c r="G4267" i="63"/>
  <c r="F4265" i="63"/>
  <c r="G4265" i="63"/>
  <c r="F4263" i="63"/>
  <c r="G4263" i="63"/>
  <c r="G4259" i="63"/>
  <c r="F4259" i="63"/>
  <c r="F4257" i="63"/>
  <c r="G4257" i="63"/>
  <c r="F4255" i="63"/>
  <c r="G4255" i="63"/>
  <c r="F4249" i="63"/>
  <c r="G4249" i="63"/>
  <c r="F4247" i="63"/>
  <c r="G4247" i="63"/>
  <c r="F4243" i="63"/>
  <c r="G4243" i="63"/>
  <c r="F4241" i="63"/>
  <c r="G4241" i="63"/>
  <c r="F4239" i="63"/>
  <c r="G4239" i="63"/>
  <c r="F4233" i="63"/>
  <c r="G4233" i="63"/>
  <c r="F4231" i="63"/>
  <c r="G4231" i="63"/>
  <c r="F4227" i="63"/>
  <c r="G4227" i="63"/>
  <c r="G4225" i="63"/>
  <c r="F4225" i="63"/>
  <c r="F4223" i="63"/>
  <c r="G4223" i="63"/>
  <c r="F4219" i="63"/>
  <c r="G4219" i="63"/>
  <c r="F4217" i="63"/>
  <c r="G4217" i="63"/>
  <c r="F4215" i="63"/>
  <c r="G4215" i="63"/>
  <c r="F4211" i="63"/>
  <c r="G4211" i="63"/>
  <c r="F4209" i="63"/>
  <c r="G4209" i="63"/>
  <c r="F4201" i="63"/>
  <c r="G4201" i="63"/>
  <c r="F4199" i="63"/>
  <c r="G4199" i="63"/>
  <c r="G4195" i="63"/>
  <c r="F4195" i="63"/>
  <c r="G4193" i="63"/>
  <c r="F4193" i="63"/>
  <c r="F4185" i="63"/>
  <c r="G4185" i="63"/>
  <c r="F4179" i="63"/>
  <c r="G4179" i="63"/>
  <c r="F4177" i="63"/>
  <c r="G4177" i="63"/>
  <c r="F4173" i="63"/>
  <c r="G4173" i="63"/>
  <c r="F4169" i="63"/>
  <c r="G4169" i="63"/>
  <c r="F4165" i="63"/>
  <c r="G4165" i="63"/>
  <c r="F4161" i="63"/>
  <c r="G4161" i="63"/>
  <c r="F4159" i="63"/>
  <c r="G4159" i="63"/>
  <c r="F4157" i="63"/>
  <c r="G4157" i="63"/>
  <c r="F4153" i="63"/>
  <c r="G4153" i="63"/>
  <c r="F4149" i="63"/>
  <c r="G4149" i="63"/>
  <c r="F4143" i="63"/>
  <c r="G4143" i="63"/>
  <c r="F4141" i="63"/>
  <c r="G4141" i="63"/>
  <c r="F4137" i="63"/>
  <c r="G4137" i="63"/>
  <c r="F4135" i="63"/>
  <c r="G4135" i="63"/>
  <c r="G4133" i="63"/>
  <c r="F4133" i="63"/>
  <c r="F4127" i="63"/>
  <c r="G4127" i="63"/>
  <c r="G4125" i="63"/>
  <c r="F4125" i="63"/>
  <c r="G4121" i="63"/>
  <c r="F4121" i="63"/>
  <c r="F4119" i="63"/>
  <c r="G4119" i="63"/>
  <c r="G4111" i="63"/>
  <c r="F4111" i="63"/>
  <c r="F4109" i="63"/>
  <c r="G4109" i="63"/>
  <c r="F4105" i="63"/>
  <c r="G4105" i="63"/>
  <c r="F4103" i="63"/>
  <c r="G4103" i="63"/>
  <c r="F4097" i="63"/>
  <c r="G4097" i="63"/>
  <c r="F4095" i="63"/>
  <c r="G4095" i="63"/>
  <c r="F4093" i="63"/>
  <c r="G4093" i="63"/>
  <c r="F4089" i="63"/>
  <c r="G4089" i="63"/>
  <c r="F4085" i="63"/>
  <c r="G4085" i="63"/>
  <c r="F4081" i="63"/>
  <c r="G4081" i="63"/>
  <c r="F4079" i="63"/>
  <c r="G4079" i="63"/>
  <c r="F4077" i="63"/>
  <c r="G4077" i="63"/>
  <c r="F4073" i="63"/>
  <c r="G4073" i="63"/>
  <c r="G4071" i="63"/>
  <c r="F4071" i="63"/>
  <c r="F4063" i="63"/>
  <c r="G4063" i="63"/>
  <c r="F4061" i="63"/>
  <c r="G4061" i="63"/>
  <c r="F4057" i="63"/>
  <c r="G4057" i="63"/>
  <c r="F4053" i="63"/>
  <c r="G4053" i="63"/>
  <c r="G4047" i="63"/>
  <c r="F4047" i="63"/>
  <c r="F4045" i="63"/>
  <c r="G4045" i="63"/>
  <c r="F4039" i="63"/>
  <c r="G4039" i="63"/>
  <c r="F4037" i="63"/>
  <c r="G4037" i="63"/>
  <c r="F4035" i="63"/>
  <c r="G4035" i="63"/>
  <c r="F4033" i="63"/>
  <c r="G4033" i="63"/>
  <c r="G4029" i="63"/>
  <c r="F4029" i="63"/>
  <c r="F4027" i="63"/>
  <c r="G4027" i="63"/>
  <c r="F4025" i="63"/>
  <c r="G4025" i="63"/>
  <c r="F4021" i="63"/>
  <c r="G4021" i="63"/>
  <c r="F4019" i="63"/>
  <c r="G4019" i="63"/>
  <c r="F4015" i="63"/>
  <c r="G4015" i="63"/>
  <c r="F4013" i="63"/>
  <c r="G4013" i="63"/>
  <c r="G4011" i="63"/>
  <c r="F4011" i="63"/>
  <c r="F4009" i="63"/>
  <c r="G4009" i="63"/>
  <c r="F4007" i="63"/>
  <c r="G4007" i="63"/>
  <c r="F4003" i="63"/>
  <c r="G4003" i="63"/>
  <c r="G3999" i="63"/>
  <c r="F3999" i="63"/>
  <c r="F3997" i="63"/>
  <c r="G3997" i="63"/>
  <c r="F3995" i="63"/>
  <c r="G3995" i="63"/>
  <c r="F3991" i="63"/>
  <c r="G3991" i="63"/>
  <c r="F3987" i="63"/>
  <c r="G3987" i="63"/>
  <c r="F3985" i="63"/>
  <c r="G3985" i="63"/>
  <c r="F3983" i="63"/>
  <c r="G3983" i="63"/>
  <c r="F3981" i="63"/>
  <c r="G3981" i="63"/>
  <c r="F3979" i="63"/>
  <c r="G3979" i="63"/>
  <c r="F3977" i="63"/>
  <c r="G3977" i="63"/>
  <c r="F3975" i="63"/>
  <c r="G3975" i="63"/>
  <c r="F3973" i="63"/>
  <c r="G3973" i="63"/>
  <c r="F3971" i="63"/>
  <c r="G3971" i="63"/>
  <c r="F3969" i="63"/>
  <c r="G3969" i="63"/>
  <c r="F3967" i="63"/>
  <c r="G3967" i="63"/>
  <c r="G3963" i="63"/>
  <c r="F3963" i="63"/>
  <c r="F3959" i="63"/>
  <c r="G3959" i="63"/>
  <c r="F3957" i="63"/>
  <c r="G3957" i="63"/>
  <c r="G3955" i="63"/>
  <c r="F3955" i="63"/>
  <c r="F3953" i="63"/>
  <c r="G3953" i="63"/>
  <c r="F3951" i="63"/>
  <c r="G3951" i="63"/>
  <c r="F3949" i="63"/>
  <c r="G3949" i="63"/>
  <c r="F3947" i="63"/>
  <c r="G3947" i="63"/>
  <c r="F3943" i="63"/>
  <c r="G3943" i="63"/>
  <c r="F3939" i="63"/>
  <c r="G3939" i="63"/>
  <c r="F3937" i="63"/>
  <c r="G3937" i="63"/>
  <c r="G3935" i="63"/>
  <c r="F3935" i="63"/>
  <c r="F3931" i="63"/>
  <c r="G3931" i="63"/>
  <c r="F3929" i="63"/>
  <c r="G3929" i="63"/>
  <c r="G3927" i="63"/>
  <c r="F3927" i="63"/>
  <c r="F3923" i="63"/>
  <c r="G3923" i="63"/>
  <c r="F3921" i="63"/>
  <c r="G3921" i="63"/>
  <c r="F3919" i="63"/>
  <c r="G3919" i="63"/>
  <c r="F3917" i="63"/>
  <c r="G3917" i="63"/>
  <c r="F3915" i="63"/>
  <c r="G3915" i="63"/>
  <c r="F3911" i="63"/>
  <c r="G3911" i="63"/>
  <c r="F3909" i="63"/>
  <c r="G3909" i="63"/>
  <c r="F3907" i="63"/>
  <c r="G3907" i="63"/>
  <c r="F3905" i="63"/>
  <c r="G3905" i="63"/>
  <c r="F3901" i="63"/>
  <c r="G3901" i="63"/>
  <c r="F3899" i="63"/>
  <c r="G3899" i="63"/>
  <c r="F3897" i="63"/>
  <c r="G3897" i="63"/>
  <c r="F3893" i="63"/>
  <c r="G3893" i="63"/>
  <c r="F3891" i="63"/>
  <c r="G3891" i="63"/>
  <c r="G3889" i="63"/>
  <c r="F3889" i="63"/>
  <c r="F3887" i="63"/>
  <c r="G3887" i="63"/>
  <c r="F3885" i="63"/>
  <c r="G3885" i="63"/>
  <c r="F3883" i="63"/>
  <c r="G3883" i="63"/>
  <c r="F3881" i="63"/>
  <c r="G3881" i="63"/>
  <c r="F3877" i="63"/>
  <c r="G3877" i="63"/>
  <c r="F3875" i="63"/>
  <c r="G3875" i="63"/>
  <c r="F3873" i="63"/>
  <c r="G3873" i="63"/>
  <c r="F3869" i="63"/>
  <c r="G3869" i="63"/>
  <c r="F3865" i="63"/>
  <c r="G3865" i="63"/>
  <c r="F3863" i="63"/>
  <c r="G3863" i="63"/>
  <c r="F3861" i="63"/>
  <c r="G3861" i="63"/>
  <c r="F3859" i="63"/>
  <c r="G3859" i="63"/>
  <c r="G3857" i="63"/>
  <c r="F3857" i="63"/>
  <c r="F3855" i="63"/>
  <c r="G3855" i="63"/>
  <c r="F3853" i="63"/>
  <c r="G3853" i="63"/>
  <c r="F3849" i="63"/>
  <c r="G3849" i="63"/>
  <c r="F3847" i="63"/>
  <c r="G3847" i="63"/>
  <c r="F3845" i="63"/>
  <c r="G3845" i="63"/>
  <c r="F3841" i="63"/>
  <c r="G3841" i="63"/>
  <c r="F3839" i="63"/>
  <c r="G3839" i="63"/>
  <c r="F3837" i="63"/>
  <c r="G3837" i="63"/>
  <c r="F3835" i="63"/>
  <c r="G3835" i="63"/>
  <c r="F3829" i="63"/>
  <c r="G3829" i="63"/>
  <c r="F3827" i="63"/>
  <c r="G3827" i="63"/>
  <c r="F3825" i="63"/>
  <c r="G3825" i="63"/>
  <c r="F3819" i="63"/>
  <c r="G3819" i="63"/>
  <c r="F3815" i="63"/>
  <c r="G3815" i="63"/>
  <c r="F3809" i="63"/>
  <c r="G3809" i="63"/>
  <c r="F3803" i="63"/>
  <c r="G3803" i="63"/>
  <c r="F3801" i="63"/>
  <c r="G3801" i="63"/>
  <c r="F3799" i="63"/>
  <c r="G3799" i="63"/>
  <c r="F3793" i="63"/>
  <c r="G3793" i="63"/>
  <c r="F3789" i="63"/>
  <c r="G3789" i="63"/>
  <c r="F3787" i="63"/>
  <c r="G3787" i="63"/>
  <c r="F3781" i="63"/>
  <c r="G3781" i="63"/>
  <c r="G3779" i="63"/>
  <c r="F3779" i="63"/>
  <c r="F3775" i="63"/>
  <c r="G3775" i="63"/>
  <c r="F3773" i="63"/>
  <c r="G3773" i="63"/>
  <c r="F3771" i="63"/>
  <c r="G3771" i="63"/>
  <c r="F3765" i="63"/>
  <c r="G3765" i="63"/>
  <c r="F3763" i="63"/>
  <c r="G3763" i="63"/>
  <c r="F3761" i="63"/>
  <c r="G3761" i="63"/>
  <c r="F3755" i="63"/>
  <c r="G3755" i="63"/>
  <c r="F3753" i="63"/>
  <c r="G3753" i="63"/>
  <c r="F3751" i="63"/>
  <c r="G3751" i="63"/>
  <c r="F3749" i="63"/>
  <c r="G3749" i="63"/>
  <c r="F3745" i="63"/>
  <c r="G3745" i="63"/>
  <c r="F3743" i="63"/>
  <c r="G3743" i="63"/>
  <c r="F3739" i="63"/>
  <c r="G3739" i="63"/>
  <c r="F3737" i="63"/>
  <c r="G3737" i="63"/>
  <c r="F3733" i="63"/>
  <c r="G3733" i="63"/>
  <c r="F3729" i="63"/>
  <c r="G3729" i="63"/>
  <c r="F3723" i="63"/>
  <c r="G3723" i="63"/>
  <c r="G3715" i="63"/>
  <c r="F3715" i="63"/>
  <c r="F3713" i="63"/>
  <c r="G3713" i="63"/>
  <c r="F3711" i="63"/>
  <c r="G3711" i="63"/>
  <c r="F3709" i="63"/>
  <c r="G3709" i="63"/>
  <c r="F3707" i="63"/>
  <c r="G3707" i="63"/>
  <c r="F3703" i="63"/>
  <c r="G3703" i="63"/>
  <c r="G3691" i="63"/>
  <c r="F3691" i="63"/>
  <c r="G3663" i="63"/>
  <c r="F3663" i="63"/>
  <c r="F3661" i="63"/>
  <c r="G3661" i="63"/>
  <c r="G3659" i="63"/>
  <c r="F3659" i="63"/>
  <c r="F3657" i="63"/>
  <c r="G3657" i="63"/>
  <c r="G3653" i="63"/>
  <c r="F3653" i="63"/>
  <c r="G3651" i="63"/>
  <c r="F3651" i="63"/>
  <c r="F3649" i="63"/>
  <c r="G3649" i="63"/>
  <c r="F3647" i="63"/>
  <c r="G3647" i="63"/>
  <c r="F3645" i="63"/>
  <c r="G3645" i="63"/>
  <c r="F3641" i="63"/>
  <c r="G3641" i="63"/>
  <c r="F3637" i="63"/>
  <c r="G3637" i="63"/>
  <c r="G3635" i="63"/>
  <c r="F3635" i="63"/>
  <c r="F3631" i="63"/>
  <c r="G3631" i="63"/>
  <c r="G3629" i="63"/>
  <c r="F3629" i="63"/>
  <c r="F3627" i="63"/>
  <c r="G3627" i="63"/>
  <c r="F3625" i="63"/>
  <c r="G3625" i="63"/>
  <c r="F3621" i="63"/>
  <c r="G3621" i="63"/>
  <c r="F3619" i="63"/>
  <c r="G3619" i="63"/>
  <c r="G3615" i="63"/>
  <c r="F3615" i="63"/>
  <c r="F3613" i="63"/>
  <c r="G3613" i="63"/>
  <c r="G3609" i="63"/>
  <c r="F3609" i="63"/>
  <c r="F3605" i="63"/>
  <c r="G3605" i="63"/>
  <c r="F3603" i="63"/>
  <c r="G3603" i="63"/>
  <c r="F3601" i="63"/>
  <c r="G3601" i="63"/>
  <c r="F3599" i="63"/>
  <c r="G3599" i="63"/>
  <c r="F3597" i="63"/>
  <c r="G3597" i="63"/>
  <c r="F3593" i="63"/>
  <c r="G3593" i="63"/>
  <c r="G3591" i="63"/>
  <c r="F3591" i="63"/>
  <c r="G3589" i="63"/>
  <c r="F3589" i="63"/>
  <c r="G4899" i="63"/>
  <c r="G5155" i="63"/>
  <c r="G5933" i="63"/>
  <c r="G5781" i="63"/>
  <c r="G4803" i="63"/>
  <c r="G5059" i="63"/>
  <c r="G5653" i="63"/>
  <c r="F5253" i="63"/>
  <c r="G4963" i="63"/>
  <c r="G5219" i="63"/>
  <c r="G5525" i="63"/>
  <c r="G4659" i="63"/>
  <c r="G4763" i="63"/>
  <c r="G4563" i="63"/>
  <c r="G4867" i="63"/>
  <c r="G5123" i="63"/>
  <c r="G5437" i="63"/>
  <c r="G5465" i="63"/>
  <c r="G5027" i="63"/>
  <c r="G5349" i="63"/>
  <c r="G5401" i="63"/>
  <c r="G4931" i="63"/>
  <c r="G5187" i="63"/>
  <c r="G4835" i="63"/>
  <c r="G5091" i="63"/>
  <c r="F3587" i="63"/>
  <c r="G3587" i="63"/>
  <c r="F3583" i="63"/>
  <c r="G3583" i="63"/>
  <c r="F3581" i="63"/>
  <c r="G3581" i="63"/>
  <c r="F3579" i="63"/>
  <c r="G3579" i="63"/>
  <c r="F3577" i="63"/>
  <c r="G3577" i="63"/>
  <c r="G3575" i="63"/>
  <c r="F3575" i="63"/>
  <c r="F3573" i="63"/>
  <c r="G3573" i="63"/>
  <c r="F3571" i="63"/>
  <c r="G3571" i="63"/>
  <c r="F3567" i="63"/>
  <c r="G3567" i="63"/>
  <c r="G3565" i="63"/>
  <c r="F3565" i="63"/>
  <c r="G3563" i="63"/>
  <c r="F3563" i="63"/>
  <c r="F3561" i="63"/>
  <c r="G3561" i="63"/>
  <c r="F3557" i="63"/>
  <c r="G3557" i="63"/>
  <c r="F3555" i="63"/>
  <c r="G3555" i="63"/>
  <c r="G3553" i="63"/>
  <c r="F3553" i="63"/>
  <c r="F3551" i="63"/>
  <c r="G3551" i="63"/>
  <c r="F3549" i="63"/>
  <c r="G3549" i="63"/>
  <c r="G3545" i="63"/>
  <c r="F3545" i="63"/>
  <c r="F3541" i="63"/>
  <c r="G3541" i="63"/>
  <c r="G3539" i="63"/>
  <c r="F3539" i="63"/>
  <c r="F3535" i="63"/>
  <c r="G3535" i="63"/>
  <c r="F3533" i="63"/>
  <c r="G3533" i="63"/>
  <c r="F3529" i="63"/>
  <c r="G3529" i="63"/>
  <c r="G3525" i="63"/>
  <c r="F3525" i="63"/>
  <c r="G3523" i="63"/>
  <c r="F3523" i="63"/>
  <c r="F3519" i="63"/>
  <c r="G3519" i="63"/>
  <c r="F3517" i="63"/>
  <c r="G3517" i="63"/>
  <c r="F3515" i="63"/>
  <c r="G3515" i="63"/>
  <c r="F3513" i="63"/>
  <c r="G3513" i="63"/>
  <c r="F3509" i="63"/>
  <c r="G3509" i="63"/>
  <c r="G3507" i="63"/>
  <c r="F3507" i="63"/>
  <c r="G3505" i="63"/>
  <c r="F3505" i="63"/>
  <c r="F3503" i="63"/>
  <c r="G3503" i="63"/>
  <c r="G3501" i="63"/>
  <c r="F3501" i="63"/>
  <c r="F3497" i="63"/>
  <c r="G3497" i="63"/>
  <c r="F3493" i="63"/>
  <c r="G3493" i="63"/>
  <c r="F3491" i="63"/>
  <c r="G3491" i="63"/>
  <c r="G3489" i="63"/>
  <c r="F3489" i="63"/>
  <c r="G3487" i="63"/>
  <c r="F3487" i="63"/>
  <c r="F3485" i="63"/>
  <c r="G3485" i="63"/>
  <c r="G3483" i="63"/>
  <c r="F3483" i="63"/>
  <c r="G3481" i="63"/>
  <c r="F3481" i="63"/>
  <c r="G3479" i="63"/>
  <c r="F3479" i="63"/>
  <c r="F3477" i="63"/>
  <c r="G3477" i="63"/>
  <c r="F3475" i="63"/>
  <c r="G3475" i="63"/>
  <c r="F3471" i="63"/>
  <c r="G3471" i="63"/>
  <c r="F3469" i="63"/>
  <c r="G3469" i="63"/>
  <c r="F3465" i="63"/>
  <c r="G3465" i="63"/>
  <c r="G3461" i="63"/>
  <c r="F3461" i="63"/>
  <c r="F3459" i="63"/>
  <c r="G3459" i="63"/>
  <c r="G3457" i="63"/>
  <c r="F3457" i="63"/>
  <c r="F3455" i="63"/>
  <c r="G3455" i="63"/>
  <c r="F3453" i="63"/>
  <c r="G3453" i="63"/>
  <c r="F3449" i="63"/>
  <c r="G3449" i="63"/>
  <c r="F3445" i="63"/>
  <c r="G3445" i="63"/>
  <c r="F3443" i="63"/>
  <c r="G3443" i="63"/>
  <c r="F3439" i="63"/>
  <c r="G3439" i="63"/>
  <c r="G3437" i="63"/>
  <c r="F3437" i="63"/>
  <c r="F3433" i="63"/>
  <c r="G3433" i="63"/>
  <c r="G3431" i="63"/>
  <c r="F3431" i="63"/>
  <c r="F3429" i="63"/>
  <c r="G3429" i="63"/>
  <c r="F3427" i="63"/>
  <c r="G3427" i="63"/>
  <c r="F3423" i="63"/>
  <c r="G3423" i="63"/>
  <c r="F3421" i="63"/>
  <c r="G3421" i="63"/>
  <c r="F3419" i="63"/>
  <c r="G3419" i="63"/>
  <c r="G3417" i="63"/>
  <c r="F3417" i="63"/>
  <c r="F3413" i="63"/>
  <c r="G3413" i="63"/>
  <c r="G3411" i="63"/>
  <c r="F3411" i="63"/>
  <c r="F3409" i="63"/>
  <c r="G3409" i="63"/>
  <c r="F3407" i="63"/>
  <c r="G3407" i="63"/>
  <c r="F3405" i="63"/>
  <c r="G3405" i="63"/>
  <c r="F3403" i="63"/>
  <c r="G3403" i="63"/>
  <c r="F3401" i="63"/>
  <c r="G3401" i="63"/>
  <c r="G3397" i="63"/>
  <c r="F3397" i="63"/>
  <c r="G3395" i="63"/>
  <c r="F3395" i="63"/>
  <c r="F3393" i="63"/>
  <c r="G3393" i="63"/>
  <c r="F3391" i="63"/>
  <c r="G3391" i="63"/>
  <c r="F3389" i="63"/>
  <c r="G3389" i="63"/>
  <c r="F3385" i="63"/>
  <c r="G3385" i="63"/>
  <c r="G3383" i="63"/>
  <c r="F3383" i="63"/>
  <c r="F3381" i="63"/>
  <c r="G3381" i="63"/>
  <c r="G3379" i="63"/>
  <c r="F3379" i="63"/>
  <c r="F3375" i="63"/>
  <c r="G3375" i="63"/>
  <c r="G3373" i="63"/>
  <c r="F3373" i="63"/>
  <c r="F3369" i="63"/>
  <c r="G3369" i="63"/>
  <c r="F3365" i="63"/>
  <c r="G3365" i="63"/>
  <c r="F3363" i="63"/>
  <c r="G3363" i="63"/>
  <c r="G3359" i="63"/>
  <c r="F3359" i="63"/>
  <c r="F3357" i="63"/>
  <c r="G3357" i="63"/>
  <c r="G3353" i="63"/>
  <c r="F3353" i="63"/>
  <c r="F3349" i="63"/>
  <c r="G3349" i="63"/>
  <c r="F3347" i="63"/>
  <c r="G3347" i="63"/>
  <c r="F3345" i="63"/>
  <c r="G3345" i="63"/>
  <c r="F3343" i="63"/>
  <c r="G3343" i="63"/>
  <c r="F3341" i="63"/>
  <c r="G3341" i="63"/>
  <c r="F3337" i="63"/>
  <c r="G3337" i="63"/>
  <c r="F3335" i="63"/>
  <c r="G3335" i="63"/>
  <c r="G3333" i="63"/>
  <c r="F3333" i="63"/>
  <c r="F3331" i="63"/>
  <c r="G3331" i="63"/>
  <c r="F3327" i="63"/>
  <c r="G3327" i="63"/>
  <c r="F3325" i="63"/>
  <c r="G3325" i="63"/>
  <c r="F3321" i="63"/>
  <c r="G3321" i="63"/>
  <c r="G3319" i="63"/>
  <c r="F3319" i="63"/>
  <c r="F3317" i="63"/>
  <c r="G3317" i="63"/>
  <c r="F3315" i="63"/>
  <c r="G3315" i="63"/>
  <c r="F3313" i="63"/>
  <c r="G3313" i="63"/>
  <c r="F3311" i="63"/>
  <c r="G3311" i="63"/>
  <c r="G3309" i="63"/>
  <c r="F3309" i="63"/>
  <c r="F3307" i="63"/>
  <c r="G3307" i="63"/>
  <c r="F3305" i="63"/>
  <c r="G3305" i="63"/>
  <c r="F3301" i="63"/>
  <c r="G3301" i="63"/>
  <c r="F3299" i="63"/>
  <c r="G3299" i="63"/>
  <c r="G3295" i="63"/>
  <c r="F3295" i="63"/>
  <c r="F3293" i="63"/>
  <c r="G3293" i="63"/>
  <c r="G3289" i="63"/>
  <c r="F3289" i="63"/>
  <c r="F3287" i="63"/>
  <c r="G3287" i="63"/>
  <c r="F3285" i="63"/>
  <c r="G3285" i="63"/>
  <c r="G3283" i="63"/>
  <c r="F3283" i="63"/>
  <c r="F3279" i="63"/>
  <c r="G3279" i="63"/>
  <c r="F3277" i="63"/>
  <c r="G3277" i="63"/>
  <c r="F3273" i="63"/>
  <c r="G3273" i="63"/>
  <c r="G3269" i="63"/>
  <c r="F3269" i="63"/>
  <c r="G3267" i="63"/>
  <c r="F3267" i="63"/>
  <c r="F3263" i="63"/>
  <c r="G3263" i="63"/>
  <c r="F3261" i="63"/>
  <c r="G3261" i="63"/>
  <c r="F3259" i="63"/>
  <c r="G3259" i="63"/>
  <c r="F3257" i="63"/>
  <c r="G3257" i="63"/>
  <c r="F3253" i="63"/>
  <c r="G3253" i="63"/>
  <c r="G3251" i="63"/>
  <c r="F3251" i="63"/>
  <c r="F3249" i="63"/>
  <c r="G3249" i="63"/>
  <c r="F3247" i="63"/>
  <c r="G3247" i="63"/>
  <c r="G3245" i="63"/>
  <c r="F3245" i="63"/>
  <c r="F3241" i="63"/>
  <c r="G3241" i="63"/>
  <c r="F3239" i="63"/>
  <c r="G3239" i="63"/>
  <c r="F3237" i="63"/>
  <c r="G3237" i="63"/>
  <c r="F3235" i="63"/>
  <c r="G3235" i="63"/>
  <c r="G3233" i="63"/>
  <c r="F3233" i="63"/>
  <c r="G3231" i="63"/>
  <c r="F3231" i="63"/>
  <c r="F3229" i="63"/>
  <c r="G3229" i="63"/>
  <c r="G3225" i="63"/>
  <c r="F3225" i="63"/>
  <c r="F3223" i="63"/>
  <c r="G3223" i="63"/>
  <c r="F3221" i="63"/>
  <c r="G3221" i="63"/>
  <c r="F3219" i="63"/>
  <c r="G3219" i="63"/>
  <c r="F3215" i="63"/>
  <c r="G3215" i="63"/>
  <c r="F3213" i="63"/>
  <c r="G3213" i="63"/>
  <c r="F3211" i="63"/>
  <c r="G3211" i="63"/>
  <c r="G3209" i="63"/>
  <c r="F3209" i="63"/>
  <c r="G3205" i="63"/>
  <c r="F3205" i="63"/>
  <c r="F3203" i="63"/>
  <c r="G3203" i="63"/>
  <c r="F3199" i="63"/>
  <c r="G3199" i="63"/>
  <c r="F3197" i="63"/>
  <c r="G3197" i="63"/>
  <c r="G3193" i="63"/>
  <c r="F3193" i="63"/>
  <c r="F3191" i="63"/>
  <c r="G3191" i="63"/>
  <c r="F3189" i="63"/>
  <c r="G3189" i="63"/>
  <c r="F3185" i="63"/>
  <c r="G3185" i="63"/>
  <c r="F3181" i="63"/>
  <c r="G3181" i="63"/>
  <c r="G3179" i="63"/>
  <c r="F3179" i="63"/>
  <c r="G3177" i="63"/>
  <c r="F3177" i="63"/>
  <c r="F3173" i="63"/>
  <c r="G3173" i="63"/>
  <c r="F3171" i="63"/>
  <c r="G3171" i="63"/>
  <c r="F3169" i="63"/>
  <c r="G3169" i="63"/>
  <c r="G3167" i="63"/>
  <c r="F3167" i="63"/>
  <c r="F3165" i="63"/>
  <c r="G3165" i="63"/>
  <c r="G3161" i="63"/>
  <c r="F3161" i="63"/>
  <c r="F3159" i="63"/>
  <c r="G3159" i="63"/>
  <c r="F3157" i="63"/>
  <c r="G3157" i="63"/>
  <c r="G3155" i="63"/>
  <c r="F3155" i="63"/>
  <c r="F3153" i="63"/>
  <c r="G3153" i="63"/>
  <c r="F3149" i="63"/>
  <c r="G3149" i="63"/>
  <c r="G3147" i="63"/>
  <c r="F3147" i="63"/>
  <c r="G3145" i="63"/>
  <c r="F3145" i="63"/>
  <c r="F3141" i="63"/>
  <c r="G3141" i="63"/>
  <c r="G3139" i="63"/>
  <c r="F3139" i="63"/>
  <c r="F3135" i="63"/>
  <c r="G3135" i="63"/>
  <c r="G3133" i="63"/>
  <c r="F3133" i="63"/>
  <c r="F3131" i="63"/>
  <c r="G3131" i="63"/>
  <c r="G3129" i="63"/>
  <c r="F3129" i="63"/>
  <c r="G3127" i="63"/>
  <c r="F3127" i="63"/>
  <c r="F3125" i="63"/>
  <c r="G3125" i="63"/>
  <c r="G3123" i="63"/>
  <c r="F3123" i="63"/>
  <c r="G3121" i="63"/>
  <c r="F3121" i="63"/>
  <c r="F3119" i="63"/>
  <c r="G3119" i="63"/>
  <c r="G3117" i="63"/>
  <c r="F3117" i="63"/>
  <c r="F3115" i="63"/>
  <c r="G3115" i="63"/>
  <c r="G3113" i="63"/>
  <c r="F3113" i="63"/>
  <c r="F3109" i="63"/>
  <c r="G3109" i="63"/>
  <c r="F3107" i="63"/>
  <c r="G3107" i="63"/>
  <c r="G3105" i="63"/>
  <c r="F3105" i="63"/>
  <c r="F3103" i="63"/>
  <c r="G3103" i="63"/>
  <c r="G3101" i="63"/>
  <c r="F3101" i="63"/>
  <c r="G3097" i="63"/>
  <c r="F3097" i="63"/>
  <c r="G3095" i="63"/>
  <c r="F3095" i="63"/>
  <c r="F3093" i="63"/>
  <c r="G3093" i="63"/>
  <c r="G3089" i="63"/>
  <c r="F3089" i="63"/>
  <c r="G3087" i="63"/>
  <c r="F3087" i="63"/>
  <c r="G3085" i="63"/>
  <c r="F3085" i="63"/>
  <c r="F3083" i="63"/>
  <c r="G3083" i="63"/>
  <c r="G3081" i="63"/>
  <c r="F3081" i="63"/>
  <c r="F3077" i="63"/>
  <c r="G3077" i="63"/>
  <c r="F3075" i="63"/>
  <c r="G3075" i="63"/>
  <c r="F3071" i="63"/>
  <c r="G3071" i="63"/>
  <c r="F3069" i="63"/>
  <c r="G3069" i="63"/>
  <c r="F3065" i="63"/>
  <c r="G3065" i="63"/>
  <c r="F3063" i="63"/>
  <c r="G3063" i="63"/>
  <c r="F3061" i="63"/>
  <c r="G3061" i="63"/>
  <c r="G3057" i="63"/>
  <c r="F3057" i="63"/>
  <c r="F3055" i="63"/>
  <c r="G3055" i="63"/>
  <c r="F3053" i="63"/>
  <c r="G3053" i="63"/>
  <c r="G3051" i="63"/>
  <c r="F3051" i="63"/>
  <c r="F3049" i="63"/>
  <c r="G3049" i="63"/>
  <c r="F3045" i="63"/>
  <c r="G3045" i="63"/>
  <c r="F3043" i="63"/>
  <c r="G3043" i="63"/>
  <c r="G3041" i="63"/>
  <c r="F3041" i="63"/>
  <c r="G3039" i="63"/>
  <c r="F3039" i="63"/>
  <c r="F3037" i="63"/>
  <c r="G3037" i="63"/>
  <c r="F3033" i="63"/>
  <c r="G3033" i="63"/>
  <c r="F3031" i="63"/>
  <c r="G3031" i="63"/>
  <c r="F3029" i="63"/>
  <c r="G3029" i="63"/>
  <c r="F3027" i="63"/>
  <c r="G3027" i="63"/>
  <c r="G3025" i="63"/>
  <c r="F3025" i="63"/>
  <c r="F3023" i="63"/>
  <c r="G3023" i="63"/>
  <c r="F3021" i="63"/>
  <c r="G3021" i="63"/>
  <c r="F3019" i="63"/>
  <c r="G3019" i="63"/>
  <c r="F3017" i="63"/>
  <c r="G3017" i="63"/>
  <c r="F3013" i="63"/>
  <c r="G3013" i="63"/>
  <c r="G3011" i="63"/>
  <c r="F3011" i="63"/>
  <c r="F3009" i="63"/>
  <c r="G3009" i="63"/>
  <c r="G3007" i="63"/>
  <c r="F3007" i="63"/>
  <c r="F3005" i="63"/>
  <c r="G3005" i="63"/>
  <c r="G3003" i="63"/>
  <c r="F3003" i="63"/>
  <c r="G3001" i="63"/>
  <c r="F3001" i="63"/>
  <c r="F2999" i="63"/>
  <c r="G2999" i="63"/>
  <c r="G2997" i="63"/>
  <c r="F2997" i="63"/>
  <c r="G2993" i="63"/>
  <c r="F2993" i="63"/>
  <c r="F2991" i="63"/>
  <c r="G2991" i="63"/>
  <c r="F2989" i="63"/>
  <c r="G2989" i="63"/>
  <c r="G2987" i="63"/>
  <c r="F2987" i="63"/>
  <c r="G2985" i="63"/>
  <c r="F2985" i="63"/>
  <c r="G2981" i="63"/>
  <c r="F2981" i="63"/>
  <c r="F2979" i="63"/>
  <c r="G2979" i="63"/>
  <c r="G2977" i="63"/>
  <c r="F2977" i="63"/>
  <c r="F2975" i="63"/>
  <c r="G2975" i="63"/>
  <c r="F2973" i="63"/>
  <c r="G2973" i="63"/>
  <c r="G2969" i="63"/>
  <c r="F2969" i="63"/>
  <c r="F2967" i="63"/>
  <c r="G2967" i="63"/>
  <c r="G2965" i="63"/>
  <c r="F2965" i="63"/>
  <c r="G2961" i="63"/>
  <c r="F2961" i="63"/>
  <c r="F2957" i="63"/>
  <c r="G2957" i="63"/>
  <c r="G2955" i="63"/>
  <c r="F2955" i="63"/>
  <c r="G2953" i="63"/>
  <c r="F2953" i="63"/>
  <c r="G2949" i="63"/>
  <c r="F2949" i="63"/>
  <c r="F2947" i="63"/>
  <c r="G2947" i="63"/>
  <c r="F2945" i="63"/>
  <c r="G2945" i="63"/>
  <c r="F2943" i="63"/>
  <c r="G2943" i="63"/>
  <c r="F2937" i="63"/>
  <c r="G2941" i="63"/>
  <c r="G2939" i="63"/>
  <c r="D7" i="70"/>
  <c r="D35" i="1"/>
  <c r="D10" i="42" s="1"/>
  <c r="D6" i="70"/>
  <c r="E7" i="70"/>
  <c r="E35" i="1"/>
  <c r="E6" i="70"/>
  <c r="E21" i="1"/>
  <c r="F21" i="1" s="1"/>
  <c r="E20" i="1"/>
  <c r="F20" i="1" s="1"/>
  <c r="F114" i="42"/>
  <c r="F115" i="42"/>
  <c r="G5759" i="63"/>
  <c r="G4788" i="63"/>
  <c r="G5124" i="63"/>
  <c r="G5576" i="63"/>
  <c r="G5862" i="63"/>
  <c r="G6382" i="63"/>
  <c r="G6446" i="63"/>
  <c r="G6508" i="63"/>
  <c r="G6562" i="63"/>
  <c r="G6652" i="63"/>
  <c r="G4205" i="63"/>
  <c r="G3688" i="63"/>
  <c r="G6634" i="63"/>
  <c r="G5561" i="63"/>
  <c r="G4660" i="63"/>
  <c r="G4194" i="63"/>
  <c r="G3914" i="63"/>
  <c r="G3956" i="63"/>
  <c r="G3798" i="63"/>
  <c r="G3742" i="63"/>
  <c r="G3670" i="63"/>
  <c r="G514" i="63"/>
  <c r="G1452" i="63"/>
  <c r="G2210" i="63"/>
  <c r="G2327" i="63"/>
  <c r="G2786" i="63"/>
  <c r="G3137" i="63"/>
  <c r="G3607" i="63"/>
  <c r="G3435" i="63"/>
  <c r="G3265" i="63"/>
  <c r="G3059" i="63"/>
  <c r="G2831" i="63"/>
  <c r="G2620" i="63"/>
  <c r="G2419" i="63"/>
  <c r="G3559" i="63"/>
  <c r="G3387" i="63"/>
  <c r="G3217" i="63"/>
  <c r="G2995" i="63"/>
  <c r="G2771" i="63"/>
  <c r="G2567" i="63"/>
  <c r="G3531" i="63"/>
  <c r="G3361" i="63"/>
  <c r="G3187" i="63"/>
  <c r="G2959" i="63"/>
  <c r="G2739" i="63"/>
  <c r="G2535" i="63"/>
  <c r="G3633" i="63"/>
  <c r="G3463" i="63"/>
  <c r="G3291" i="63"/>
  <c r="G3091" i="63"/>
  <c r="G2867" i="63"/>
  <c r="G2652" i="63"/>
  <c r="G2451" i="63"/>
  <c r="G2292" i="63"/>
  <c r="G2036" i="63"/>
  <c r="G1679" i="63"/>
  <c r="G1202" i="63"/>
  <c r="G686" i="63"/>
  <c r="G174" i="63"/>
  <c r="G2319" i="63"/>
  <c r="G2063" i="63"/>
  <c r="G1715" i="63"/>
  <c r="G1255" i="63"/>
  <c r="G739" i="63"/>
  <c r="G227" i="63"/>
  <c r="G2340" i="63"/>
  <c r="G2084" i="63"/>
  <c r="G1758" i="63"/>
  <c r="G1298" i="63"/>
  <c r="G786" i="63"/>
  <c r="G270" i="63"/>
  <c r="G2399" i="63"/>
  <c r="G2143" i="63"/>
  <c r="G1843" i="63"/>
  <c r="G1415" i="63"/>
  <c r="G903" i="63"/>
  <c r="G387" i="63"/>
  <c r="G3640" i="63"/>
  <c r="G3600" i="63"/>
  <c r="G3576" i="63"/>
  <c r="G3556" i="63"/>
  <c r="G3536" i="63"/>
  <c r="G3512" i="63"/>
  <c r="G3492" i="63"/>
  <c r="G3472" i="63"/>
  <c r="G3448" i="63"/>
  <c r="G4016" i="63"/>
  <c r="G4828" i="63"/>
  <c r="G5166" i="63"/>
  <c r="G5636" i="63"/>
  <c r="G5906" i="63"/>
  <c r="G6114" i="63"/>
  <c r="G6272" i="63"/>
  <c r="G6390" i="63"/>
  <c r="G6454" i="63"/>
  <c r="G6570" i="63"/>
  <c r="G4083" i="63"/>
  <c r="G6010" i="63"/>
  <c r="G3788" i="63"/>
  <c r="G6594" i="63"/>
  <c r="G4720" i="63"/>
  <c r="G4668" i="63"/>
  <c r="G4450" i="63"/>
  <c r="G4116" i="63"/>
  <c r="G3906" i="63"/>
  <c r="G3794" i="63"/>
  <c r="G3738" i="63"/>
  <c r="C22" i="68"/>
  <c r="G1943" i="63"/>
  <c r="G3585" i="63"/>
  <c r="G3415" i="63"/>
  <c r="G3243" i="63"/>
  <c r="G3035" i="63"/>
  <c r="G2803" i="63"/>
  <c r="G2599" i="63"/>
  <c r="G3537" i="63"/>
  <c r="G3367" i="63"/>
  <c r="G3195" i="63"/>
  <c r="G2963" i="63"/>
  <c r="G2747" i="63"/>
  <c r="G2543" i="63"/>
  <c r="G3511" i="63"/>
  <c r="G3339" i="63"/>
  <c r="G3163" i="63"/>
  <c r="G2931" i="63"/>
  <c r="G2715" i="63"/>
  <c r="G2511" i="63"/>
  <c r="G3611" i="63"/>
  <c r="G3441" i="63"/>
  <c r="G3271" i="63"/>
  <c r="G3067" i="63"/>
  <c r="G2835" i="63"/>
  <c r="G2631" i="63"/>
  <c r="G2427" i="63"/>
  <c r="G2260" i="63"/>
  <c r="G2004" i="63"/>
  <c r="G1630" i="63"/>
  <c r="G1138" i="63"/>
  <c r="G622" i="63"/>
  <c r="G110" i="63"/>
  <c r="G2287" i="63"/>
  <c r="G2031" i="63"/>
  <c r="G1658" i="63"/>
  <c r="G1191" i="63"/>
  <c r="G675" i="63"/>
  <c r="G163" i="63"/>
  <c r="G2308" i="63"/>
  <c r="G2052" i="63"/>
  <c r="G1700" i="63"/>
  <c r="G1234" i="63"/>
  <c r="G718" i="63"/>
  <c r="G206" i="63"/>
  <c r="G2367" i="63"/>
  <c r="G2111" i="63"/>
  <c r="G1786" i="63"/>
  <c r="G1351" i="63"/>
  <c r="G839" i="63"/>
  <c r="G323" i="63"/>
  <c r="G3636" i="63"/>
  <c r="G4232" i="63"/>
  <c r="G4870" i="63"/>
  <c r="G5210" i="63"/>
  <c r="G5688" i="63"/>
  <c r="G5952" i="63"/>
  <c r="G6316" i="63"/>
  <c r="G6398" i="63"/>
  <c r="G6462" i="63"/>
  <c r="G6514" i="63"/>
  <c r="G6578" i="63"/>
  <c r="G6662" i="63"/>
  <c r="G3697" i="63"/>
  <c r="G3832" i="63"/>
  <c r="G5930" i="63"/>
  <c r="G3756" i="63"/>
  <c r="G6539" i="63"/>
  <c r="G4656" i="63"/>
  <c r="G4410" i="63"/>
  <c r="G4156" i="63"/>
  <c r="G3882" i="63"/>
  <c r="G3876" i="63"/>
  <c r="G3665" i="63"/>
  <c r="G4408" i="63"/>
  <c r="G4914" i="63"/>
  <c r="G5992" i="63"/>
  <c r="G6172" i="63"/>
  <c r="G6344" i="63"/>
  <c r="G6406" i="63"/>
  <c r="G6470" i="63"/>
  <c r="G6522" i="63"/>
  <c r="G6588" i="63"/>
  <c r="G6676" i="63"/>
  <c r="G3673" i="63"/>
  <c r="G3800" i="63"/>
  <c r="G4382" i="63"/>
  <c r="G3720" i="63"/>
  <c r="G6443" i="63"/>
  <c r="G4406" i="63"/>
  <c r="G4346" i="63"/>
  <c r="G4402" i="63"/>
  <c r="G4124" i="63"/>
  <c r="G4022" i="63"/>
  <c r="G3850" i="63"/>
  <c r="G3786" i="63"/>
  <c r="G3714" i="63"/>
  <c r="G3669" i="63"/>
  <c r="G2711" i="63"/>
  <c r="G2850" i="63"/>
  <c r="G3201" i="63"/>
  <c r="G3543" i="63"/>
  <c r="G3371" i="63"/>
  <c r="G3196" i="63"/>
  <c r="G2971" i="63"/>
  <c r="G2748" i="63"/>
  <c r="G2547" i="63"/>
  <c r="G3495" i="63"/>
  <c r="G3323" i="63"/>
  <c r="G3143" i="63"/>
  <c r="G2908" i="63"/>
  <c r="G2695" i="63"/>
  <c r="G2491" i="63"/>
  <c r="G3639" i="63"/>
  <c r="G3467" i="63"/>
  <c r="G3297" i="63"/>
  <c r="G3099" i="63"/>
  <c r="G2875" i="63"/>
  <c r="G2663" i="63"/>
  <c r="G2459" i="63"/>
  <c r="G3569" i="63"/>
  <c r="G3399" i="63"/>
  <c r="G3227" i="63"/>
  <c r="G3015" i="63"/>
  <c r="G2780" i="63"/>
  <c r="G2579" i="63"/>
  <c r="G2196" i="63"/>
  <c r="G1935" i="63"/>
  <c r="G1522" i="63"/>
  <c r="G1010" i="63"/>
  <c r="G494" i="63"/>
  <c r="G2223" i="63"/>
  <c r="G1967" i="63"/>
  <c r="G1566" i="63"/>
  <c r="G1063" i="63"/>
  <c r="G547" i="63"/>
  <c r="G35" i="63"/>
  <c r="G2244" i="63"/>
  <c r="G1988" i="63"/>
  <c r="G1594" i="63"/>
  <c r="G1106" i="63"/>
  <c r="G590" i="63"/>
  <c r="G78" i="63"/>
  <c r="G2303" i="63"/>
  <c r="G2047" i="63"/>
  <c r="G1694" i="63"/>
  <c r="G1223" i="63"/>
  <c r="G707" i="63"/>
  <c r="G195" i="63"/>
  <c r="G3652" i="63"/>
  <c r="G4508" i="63"/>
  <c r="G4956" i="63"/>
  <c r="G5274" i="63"/>
  <c r="G5722" i="63"/>
  <c r="G6202" i="63"/>
  <c r="G6414" i="63"/>
  <c r="G6530" i="63"/>
  <c r="G6600" i="63"/>
  <c r="G4160" i="63"/>
  <c r="G3684" i="63"/>
  <c r="G6119" i="63"/>
  <c r="G4342" i="63"/>
  <c r="G4330" i="63"/>
  <c r="G4386" i="63"/>
  <c r="G4242" i="63"/>
  <c r="G4010" i="63"/>
  <c r="G3842" i="63"/>
  <c r="G3924" i="63"/>
  <c r="G3860" i="63"/>
  <c r="G2071" i="63"/>
  <c r="G2455" i="63"/>
  <c r="G2519" i="63"/>
  <c r="G2583" i="63"/>
  <c r="G2647" i="63"/>
  <c r="G2775" i="63"/>
  <c r="G3655" i="63"/>
  <c r="G3521" i="63"/>
  <c r="G3351" i="63"/>
  <c r="G3175" i="63"/>
  <c r="G2940" i="63"/>
  <c r="G2727" i="63"/>
  <c r="G2523" i="63"/>
  <c r="G3643" i="63"/>
  <c r="G3473" i="63"/>
  <c r="G3303" i="63"/>
  <c r="G3111" i="63"/>
  <c r="G2887" i="63"/>
  <c r="G2671" i="63"/>
  <c r="G2460" i="63"/>
  <c r="G3617" i="63"/>
  <c r="G3447" i="63"/>
  <c r="G3275" i="63"/>
  <c r="G3068" i="63"/>
  <c r="G2843" i="63"/>
  <c r="G2639" i="63"/>
  <c r="G2428" i="63"/>
  <c r="G3547" i="63"/>
  <c r="G3377" i="63"/>
  <c r="G3207" i="63"/>
  <c r="G2983" i="63"/>
  <c r="G2759" i="63"/>
  <c r="G2555" i="63"/>
  <c r="G2164" i="63"/>
  <c r="G1886" i="63"/>
  <c r="G1458" i="63"/>
  <c r="G946" i="63"/>
  <c r="G430" i="63"/>
  <c r="G2191" i="63"/>
  <c r="G1914" i="63"/>
  <c r="G1511" i="63"/>
  <c r="G999" i="63"/>
  <c r="G483" i="63"/>
  <c r="G2212" i="63"/>
  <c r="G1956" i="63"/>
  <c r="G1551" i="63"/>
  <c r="G1042" i="63"/>
  <c r="G526" i="63"/>
  <c r="G14" i="63"/>
  <c r="G2271" i="63"/>
  <c r="G2015" i="63"/>
  <c r="G1636" i="63"/>
  <c r="G1159" i="63"/>
  <c r="G643" i="63"/>
  <c r="G131" i="63"/>
  <c r="G3632" i="63"/>
  <c r="G3608" i="63"/>
  <c r="G3588" i="63"/>
  <c r="G3568" i="63"/>
  <c r="G3544" i="63"/>
  <c r="G3524" i="63"/>
  <c r="G3504" i="63"/>
  <c r="G3480" i="63"/>
  <c r="G3460" i="63"/>
  <c r="G3440" i="63"/>
  <c r="G4564" i="63"/>
  <c r="G4996" i="63"/>
  <c r="G5360" i="63"/>
  <c r="G5774" i="63"/>
  <c r="G6028" i="63"/>
  <c r="G6230" i="63"/>
  <c r="G6368" i="63"/>
  <c r="G6422" i="63"/>
  <c r="G6484" i="63"/>
  <c r="G6538" i="63"/>
  <c r="G6614" i="63"/>
  <c r="G3668" i="63"/>
  <c r="G4398" i="63"/>
  <c r="G3776" i="63"/>
  <c r="G6429" i="63"/>
  <c r="G5950" i="63"/>
  <c r="G4278" i="63"/>
  <c r="G4282" i="63"/>
  <c r="G4338" i="63"/>
  <c r="G3978" i="63"/>
  <c r="G3988" i="63"/>
  <c r="G3916" i="63"/>
  <c r="G3830" i="63"/>
  <c r="G3774" i="63"/>
  <c r="G3702" i="63"/>
  <c r="G1728" i="63"/>
  <c r="G1860" i="63"/>
  <c r="G2082" i="63"/>
  <c r="G2274" i="63"/>
  <c r="G2658" i="63"/>
  <c r="G3073" i="63"/>
  <c r="G3499" i="63"/>
  <c r="G3329" i="63"/>
  <c r="G3151" i="63"/>
  <c r="G2919" i="63"/>
  <c r="G2703" i="63"/>
  <c r="G2492" i="63"/>
  <c r="G3623" i="63"/>
  <c r="G3451" i="63"/>
  <c r="G3281" i="63"/>
  <c r="G3079" i="63"/>
  <c r="G2855" i="63"/>
  <c r="G2643" i="63"/>
  <c r="G2439" i="63"/>
  <c r="G3595" i="63"/>
  <c r="G3425" i="63"/>
  <c r="G3255" i="63"/>
  <c r="G3047" i="63"/>
  <c r="G2812" i="63"/>
  <c r="G2611" i="63"/>
  <c r="G3527" i="63"/>
  <c r="G3355" i="63"/>
  <c r="G3183" i="63"/>
  <c r="G2951" i="63"/>
  <c r="G2735" i="63"/>
  <c r="G2524" i="63"/>
  <c r="G2388" i="63"/>
  <c r="G2132" i="63"/>
  <c r="G1828" i="63"/>
  <c r="G1394" i="63"/>
  <c r="G882" i="63"/>
  <c r="G366" i="63"/>
  <c r="G2159" i="63"/>
  <c r="G1871" i="63"/>
  <c r="G1447" i="63"/>
  <c r="G935" i="63"/>
  <c r="G419" i="63"/>
  <c r="G2180" i="63"/>
  <c r="G1907" i="63"/>
  <c r="G1490" i="63"/>
  <c r="G978" i="63"/>
  <c r="G462" i="63"/>
  <c r="G2239" i="63"/>
  <c r="G1983" i="63"/>
  <c r="G1587" i="63"/>
  <c r="G1095" i="63"/>
  <c r="G579" i="63"/>
  <c r="G67" i="63"/>
  <c r="G3604" i="63"/>
  <c r="G4618" i="63"/>
  <c r="G5038" i="63"/>
  <c r="G5442" i="63"/>
  <c r="G6058" i="63"/>
  <c r="G6376" i="63"/>
  <c r="G6430" i="63"/>
  <c r="G6492" i="63"/>
  <c r="G6546" i="63"/>
  <c r="G6628" i="63"/>
  <c r="G3744" i="63"/>
  <c r="G4064" i="63"/>
  <c r="G5679" i="63"/>
  <c r="G5595" i="63"/>
  <c r="G4131" i="63"/>
  <c r="G4139" i="63"/>
  <c r="G4274" i="63"/>
  <c r="G3970" i="63"/>
  <c r="G3826" i="63"/>
  <c r="G3770" i="63"/>
  <c r="G3686" i="63"/>
  <c r="C22" i="65"/>
  <c r="G679" i="63"/>
  <c r="G1600" i="63"/>
  <c r="G2199" i="63"/>
  <c r="G2530" i="63"/>
  <c r="G2594" i="63"/>
  <c r="G3674" i="63"/>
  <c r="G3706" i="63"/>
  <c r="G3730" i="63"/>
  <c r="G3762" i="63"/>
  <c r="G3790" i="63"/>
  <c r="G3818" i="63"/>
  <c r="G3948" i="63"/>
  <c r="G3996" i="63"/>
  <c r="G3890" i="63"/>
  <c r="G3954" i="63"/>
  <c r="G4018" i="63"/>
  <c r="G4148" i="63"/>
  <c r="G4060" i="63"/>
  <c r="G4155" i="63"/>
  <c r="G4354" i="63"/>
  <c r="G4298" i="63"/>
  <c r="G4426" i="63"/>
  <c r="G4676" i="63"/>
  <c r="G4163" i="63"/>
  <c r="G4358" i="63"/>
  <c r="G4672" i="63"/>
  <c r="G5601" i="63"/>
  <c r="G5643" i="63"/>
  <c r="G6311" i="63"/>
  <c r="G6563" i="63"/>
  <c r="G6650" i="63"/>
  <c r="G5727" i="63"/>
  <c r="G3696" i="63"/>
  <c r="G3764" i="63"/>
  <c r="G3820" i="63"/>
  <c r="G4189" i="63"/>
  <c r="G5946" i="63"/>
  <c r="G3692" i="63"/>
  <c r="G3752" i="63"/>
  <c r="G3808" i="63"/>
  <c r="G4115" i="63"/>
  <c r="G4302" i="63"/>
  <c r="G3683" i="63"/>
  <c r="G6672" i="63"/>
  <c r="G6648" i="63"/>
  <c r="G6624" i="63"/>
  <c r="G6598" i="63"/>
  <c r="G6576" i="63"/>
  <c r="G6560" i="63"/>
  <c r="G6544" i="63"/>
  <c r="G6528" i="63"/>
  <c r="G6512" i="63"/>
  <c r="G6498" i="63"/>
  <c r="G6482" i="63"/>
  <c r="G6468" i="63"/>
  <c r="G6452" i="63"/>
  <c r="G6436" i="63"/>
  <c r="G6420" i="63"/>
  <c r="G6404" i="63"/>
  <c r="G6388" i="63"/>
  <c r="G6374" i="63"/>
  <c r="G6342" i="63"/>
  <c r="G6270" i="63"/>
  <c r="G6228" i="63"/>
  <c r="G6158" i="63"/>
  <c r="G6056" i="63"/>
  <c r="G5990" i="63"/>
  <c r="G5904" i="63"/>
  <c r="G5798" i="63"/>
  <c r="G5718" i="63"/>
  <c r="G5608" i="63"/>
  <c r="G5488" i="63"/>
  <c r="G5322" i="63"/>
  <c r="G5190" i="63"/>
  <c r="G5106" i="63"/>
  <c r="G5020" i="63"/>
  <c r="G4938" i="63"/>
  <c r="G4852" i="63"/>
  <c r="G4768" i="63"/>
  <c r="G4594" i="63"/>
  <c r="G4484" i="63"/>
  <c r="G4138" i="63"/>
  <c r="G3678" i="63"/>
  <c r="G3710" i="63"/>
  <c r="G3734" i="63"/>
  <c r="G3766" i="63"/>
  <c r="G3822" i="63"/>
  <c r="G3868" i="63"/>
  <c r="G3908" i="63"/>
  <c r="G4004" i="63"/>
  <c r="G3898" i="63"/>
  <c r="G3962" i="63"/>
  <c r="G4034" i="63"/>
  <c r="G4178" i="63"/>
  <c r="G4092" i="63"/>
  <c r="G4370" i="63"/>
  <c r="G4075" i="63"/>
  <c r="G4314" i="63"/>
  <c r="G4442" i="63"/>
  <c r="G4692" i="63"/>
  <c r="G4246" i="63"/>
  <c r="G4374" i="63"/>
  <c r="G4688" i="63"/>
  <c r="G5645" i="63"/>
  <c r="G5902" i="63"/>
  <c r="G6391" i="63"/>
  <c r="G6591" i="63"/>
  <c r="G6658" i="63"/>
  <c r="G5927" i="63"/>
  <c r="G3704" i="63"/>
  <c r="G3772" i="63"/>
  <c r="G3828" i="63"/>
  <c r="G4197" i="63"/>
  <c r="G5962" i="63"/>
  <c r="G3700" i="63"/>
  <c r="G3760" i="63"/>
  <c r="G3816" i="63"/>
  <c r="G4147" i="63"/>
  <c r="G4334" i="63"/>
  <c r="G3689" i="63"/>
  <c r="G6668" i="63"/>
  <c r="G6646" i="63"/>
  <c r="G6620" i="63"/>
  <c r="G6596" i="63"/>
  <c r="G6574" i="63"/>
  <c r="G6558" i="63"/>
  <c r="G6542" i="63"/>
  <c r="G6526" i="63"/>
  <c r="G6510" i="63"/>
  <c r="G6496" i="63"/>
  <c r="G6480" i="63"/>
  <c r="G6466" i="63"/>
  <c r="G6450" i="63"/>
  <c r="G6434" i="63"/>
  <c r="G6418" i="63"/>
  <c r="G6402" i="63"/>
  <c r="G6386" i="63"/>
  <c r="G6372" i="63"/>
  <c r="G6330" i="63"/>
  <c r="G6216" i="63"/>
  <c r="G6144" i="63"/>
  <c r="G6102" i="63"/>
  <c r="G6042" i="63"/>
  <c r="G5972" i="63"/>
  <c r="G5884" i="63"/>
  <c r="G5796" i="63"/>
  <c r="G5606" i="63"/>
  <c r="G5482" i="63"/>
  <c r="G5314" i="63"/>
  <c r="G5188" i="63"/>
  <c r="G5102" i="63"/>
  <c r="G5018" i="63"/>
  <c r="G4934" i="63"/>
  <c r="G4850" i="63"/>
  <c r="G4766" i="63"/>
  <c r="G4590" i="63"/>
  <c r="G4482" i="63"/>
  <c r="G4113" i="63"/>
  <c r="G4458" i="63"/>
  <c r="G4708" i="63"/>
  <c r="G4262" i="63"/>
  <c r="G4390" i="63"/>
  <c r="G4704" i="63"/>
  <c r="G5689" i="63"/>
  <c r="G5934" i="63"/>
  <c r="G6415" i="63"/>
  <c r="G6586" i="63"/>
  <c r="G6666" i="63"/>
  <c r="G6381" i="63"/>
  <c r="G3712" i="63"/>
  <c r="G3780" i="63"/>
  <c r="G3836" i="63"/>
  <c r="G4286" i="63"/>
  <c r="G5994" i="63"/>
  <c r="G3708" i="63"/>
  <c r="G3768" i="63"/>
  <c r="G3824" i="63"/>
  <c r="G4181" i="63"/>
  <c r="G3693" i="63"/>
  <c r="G6664" i="63"/>
  <c r="G6644" i="63"/>
  <c r="G6616" i="63"/>
  <c r="G6592" i="63"/>
  <c r="G6572" i="63"/>
  <c r="G6556" i="63"/>
  <c r="G6540" i="63"/>
  <c r="G6524" i="63"/>
  <c r="G6494" i="63"/>
  <c r="G6478" i="63"/>
  <c r="G6464" i="63"/>
  <c r="G6448" i="63"/>
  <c r="G6432" i="63"/>
  <c r="G6416" i="63"/>
  <c r="G6400" i="63"/>
  <c r="G6384" i="63"/>
  <c r="G6370" i="63"/>
  <c r="G6328" i="63"/>
  <c r="G6258" i="63"/>
  <c r="G6214" i="63"/>
  <c r="G6142" i="63"/>
  <c r="G6100" i="63"/>
  <c r="G6040" i="63"/>
  <c r="G5970" i="63"/>
  <c r="G5880" i="63"/>
  <c r="G5696" i="63"/>
  <c r="G5578" i="63"/>
  <c r="G5445" i="63"/>
  <c r="G5280" i="63"/>
  <c r="G5170" i="63"/>
  <c r="G5084" i="63"/>
  <c r="G4998" i="63"/>
  <c r="G4916" i="63"/>
  <c r="G4830" i="63"/>
  <c r="G4738" i="63"/>
  <c r="G4566" i="63"/>
  <c r="G4424" i="63"/>
  <c r="G4028" i="63"/>
  <c r="G3667" i="63"/>
  <c r="G3690" i="63"/>
  <c r="G3718" i="63"/>
  <c r="G3746" i="63"/>
  <c r="G3802" i="63"/>
  <c r="G3834" i="63"/>
  <c r="G3884" i="63"/>
  <c r="G3972" i="63"/>
  <c r="G3858" i="63"/>
  <c r="G3922" i="63"/>
  <c r="G3986" i="63"/>
  <c r="G4026" i="63"/>
  <c r="G4059" i="63"/>
  <c r="G4290" i="63"/>
  <c r="G4418" i="63"/>
  <c r="G4171" i="63"/>
  <c r="G4362" i="63"/>
  <c r="G4684" i="63"/>
  <c r="G5231" i="63"/>
  <c r="G4294" i="63"/>
  <c r="G4422" i="63"/>
  <c r="G5347" i="63"/>
  <c r="G5387" i="63"/>
  <c r="G5966" i="63"/>
  <c r="G6467" i="63"/>
  <c r="G6602" i="63"/>
  <c r="G5535" i="63"/>
  <c r="G6481" i="63"/>
  <c r="G3728" i="63"/>
  <c r="G3796" i="63"/>
  <c r="G4096" i="63"/>
  <c r="G4446" i="63"/>
  <c r="G6441" i="63"/>
  <c r="G3724" i="63"/>
  <c r="G4014" i="63"/>
  <c r="G4213" i="63"/>
  <c r="G4462" i="63"/>
  <c r="G3679" i="63"/>
  <c r="G6680" i="63"/>
  <c r="G6660" i="63"/>
  <c r="G6636" i="63"/>
  <c r="G6612" i="63"/>
  <c r="G6584" i="63"/>
  <c r="G6568" i="63"/>
  <c r="G6552" i="63"/>
  <c r="G6536" i="63"/>
  <c r="G6520" i="63"/>
  <c r="G6506" i="63"/>
  <c r="G6490" i="63"/>
  <c r="G6476" i="63"/>
  <c r="G6460" i="63"/>
  <c r="G6444" i="63"/>
  <c r="G6428" i="63"/>
  <c r="G6412" i="63"/>
  <c r="G6396" i="63"/>
  <c r="G6314" i="63"/>
  <c r="G6244" i="63"/>
  <c r="G6200" i="63"/>
  <c r="G6130" i="63"/>
  <c r="G6086" i="63"/>
  <c r="G6026" i="63"/>
  <c r="G5944" i="63"/>
  <c r="G5858" i="63"/>
  <c r="G5770" i="63"/>
  <c r="G5668" i="63"/>
  <c r="G5550" i="63"/>
  <c r="G5408" i="63"/>
  <c r="G5240" i="63"/>
  <c r="G5148" i="63"/>
  <c r="G5062" i="63"/>
  <c r="G4980" i="63"/>
  <c r="G4894" i="63"/>
  <c r="G4810" i="63"/>
  <c r="G4650" i="63"/>
  <c r="G4540" i="63"/>
  <c r="G4328" i="63"/>
  <c r="G3817" i="63"/>
  <c r="G3694" i="63"/>
  <c r="G3722" i="63"/>
  <c r="G3750" i="63"/>
  <c r="G3778" i="63"/>
  <c r="G3806" i="63"/>
  <c r="G3844" i="63"/>
  <c r="G3932" i="63"/>
  <c r="G3866" i="63"/>
  <c r="G3930" i="63"/>
  <c r="G3994" i="63"/>
  <c r="G4052" i="63"/>
  <c r="G4226" i="63"/>
  <c r="G4091" i="63"/>
  <c r="G4306" i="63"/>
  <c r="G4434" i="63"/>
  <c r="G4250" i="63"/>
  <c r="G4378" i="63"/>
  <c r="G4700" i="63"/>
  <c r="G4067" i="63"/>
  <c r="G4310" i="63"/>
  <c r="G4438" i="63"/>
  <c r="G5287" i="63"/>
  <c r="G5483" i="63"/>
  <c r="G5998" i="63"/>
  <c r="G6491" i="63"/>
  <c r="G6618" i="63"/>
  <c r="G5583" i="63"/>
  <c r="G6529" i="63"/>
  <c r="G3736" i="63"/>
  <c r="G3804" i="63"/>
  <c r="G4128" i="63"/>
  <c r="G5463" i="63"/>
  <c r="G3676" i="63"/>
  <c r="G3732" i="63"/>
  <c r="G3784" i="63"/>
  <c r="G4040" i="63"/>
  <c r="G4221" i="63"/>
  <c r="G4680" i="63"/>
  <c r="G3695" i="63"/>
  <c r="G6678" i="63"/>
  <c r="G6656" i="63"/>
  <c r="G6632" i="63"/>
  <c r="G6608" i="63"/>
  <c r="G6582" i="63"/>
  <c r="G6566" i="63"/>
  <c r="G6550" i="63"/>
  <c r="G6534" i="63"/>
  <c r="G6518" i="63"/>
  <c r="G6504" i="63"/>
  <c r="G6488" i="63"/>
  <c r="G6474" i="63"/>
  <c r="G6458" i="63"/>
  <c r="G6442" i="63"/>
  <c r="G6426" i="63"/>
  <c r="G6410" i="63"/>
  <c r="G6394" i="63"/>
  <c r="G6380" i="63"/>
  <c r="G6358" i="63"/>
  <c r="G6300" i="63"/>
  <c r="G6242" i="63"/>
  <c r="G6188" i="63"/>
  <c r="G6128" i="63"/>
  <c r="G6074" i="63"/>
  <c r="G5928" i="63"/>
  <c r="G5840" i="63"/>
  <c r="G5744" i="63"/>
  <c r="G5664" i="63"/>
  <c r="G5546" i="63"/>
  <c r="G5402" i="63"/>
  <c r="G5232" i="63"/>
  <c r="G5146" i="63"/>
  <c r="G5060" i="63"/>
  <c r="G4978" i="63"/>
  <c r="G4892" i="63"/>
  <c r="G4806" i="63"/>
  <c r="G4646" i="63"/>
  <c r="G4534" i="63"/>
  <c r="G4323" i="63"/>
  <c r="G3785" i="63"/>
  <c r="G3666" i="63"/>
  <c r="G3698" i="63"/>
  <c r="G3726" i="63"/>
  <c r="G3754" i="63"/>
  <c r="G3782" i="63"/>
  <c r="G3810" i="63"/>
  <c r="G3852" i="63"/>
  <c r="G3892" i="63"/>
  <c r="G3940" i="63"/>
  <c r="G3980" i="63"/>
  <c r="G3874" i="63"/>
  <c r="G3938" i="63"/>
  <c r="G4002" i="63"/>
  <c r="G4084" i="63"/>
  <c r="G4123" i="63"/>
  <c r="G4322" i="63"/>
  <c r="G4266" i="63"/>
  <c r="G4394" i="63"/>
  <c r="G4716" i="63"/>
  <c r="G4099" i="63"/>
  <c r="G4326" i="63"/>
  <c r="G4454" i="63"/>
  <c r="G5517" i="63"/>
  <c r="G5547" i="63"/>
  <c r="G6014" i="63"/>
  <c r="G6515" i="63"/>
  <c r="G6626" i="63"/>
  <c r="G5631" i="63"/>
  <c r="G6577" i="63"/>
  <c r="G3748" i="63"/>
  <c r="G5898" i="63"/>
  <c r="G3680" i="63"/>
  <c r="G3740" i="63"/>
  <c r="G3792" i="63"/>
  <c r="G4051" i="63"/>
  <c r="G4237" i="63"/>
  <c r="G3681" i="63"/>
  <c r="G6630" i="63"/>
  <c r="G6604" i="63"/>
  <c r="G6580" i="63"/>
  <c r="G6564" i="63"/>
  <c r="G6548" i="63"/>
  <c r="G6532" i="63"/>
  <c r="G6516" i="63"/>
  <c r="G6502" i="63"/>
  <c r="G6486" i="63"/>
  <c r="G6472" i="63"/>
  <c r="G6456" i="63"/>
  <c r="G6440" i="63"/>
  <c r="G6424" i="63"/>
  <c r="G6408" i="63"/>
  <c r="G6392" i="63"/>
  <c r="G6378" i="63"/>
  <c r="G6356" i="63"/>
  <c r="G6286" i="63"/>
  <c r="G6186" i="63"/>
  <c r="G6116" i="63"/>
  <c r="G6072" i="63"/>
  <c r="G6008" i="63"/>
  <c r="G5926" i="63"/>
  <c r="G5838" i="63"/>
  <c r="G5742" i="63"/>
  <c r="G5638" i="63"/>
  <c r="G5526" i="63"/>
  <c r="G5368" i="63"/>
  <c r="G5126" i="63"/>
  <c r="G5042" i="63"/>
  <c r="G4958" i="63"/>
  <c r="G4874" i="63"/>
  <c r="G4790" i="63"/>
  <c r="G4622" i="63"/>
  <c r="G4514" i="63"/>
  <c r="G4240" i="63"/>
  <c r="F5492" i="63"/>
  <c r="F6012" i="63"/>
  <c r="F6190" i="63"/>
  <c r="F6318" i="63"/>
  <c r="F6494" i="63"/>
  <c r="F6596" i="63"/>
  <c r="F3716" i="63"/>
  <c r="F3736" i="63"/>
  <c r="F4140" i="63"/>
  <c r="F4116" i="63"/>
  <c r="F3986" i="63"/>
  <c r="F3954" i="63"/>
  <c r="F3922" i="63"/>
  <c r="F3890" i="63"/>
  <c r="F3858" i="63"/>
  <c r="F3996" i="63"/>
  <c r="F3972" i="63"/>
  <c r="F3924" i="63"/>
  <c r="F3904" i="63"/>
  <c r="F3860" i="63"/>
  <c r="F3840" i="63"/>
  <c r="F3814" i="63"/>
  <c r="F3750" i="63"/>
  <c r="F3686" i="63"/>
  <c r="F14" i="63"/>
  <c r="F78" i="63"/>
  <c r="F142" i="63"/>
  <c r="F206" i="63"/>
  <c r="F270" i="63"/>
  <c r="F334" i="63"/>
  <c r="F398" i="63"/>
  <c r="F462" i="63"/>
  <c r="F515" i="63"/>
  <c r="F579" i="63"/>
  <c r="F643" i="63"/>
  <c r="F702" i="63"/>
  <c r="F770" i="63"/>
  <c r="F834" i="63"/>
  <c r="F898" i="63"/>
  <c r="F962" i="63"/>
  <c r="F1026" i="63"/>
  <c r="F1090" i="63"/>
  <c r="F1154" i="63"/>
  <c r="F1207" i="63"/>
  <c r="F1271" i="63"/>
  <c r="F1335" i="63"/>
  <c r="F1399" i="63"/>
  <c r="F1458" i="63"/>
  <c r="F1522" i="63"/>
  <c r="F1572" i="63"/>
  <c r="F1608" i="63"/>
  <c r="F1651" i="63"/>
  <c r="F1694" i="63"/>
  <c r="F1732" i="63"/>
  <c r="F1768" i="63"/>
  <c r="F1811" i="63"/>
  <c r="F1854" i="63"/>
  <c r="F1896" i="63"/>
  <c r="F1939" i="63"/>
  <c r="F1967" i="63"/>
  <c r="F1999" i="63"/>
  <c r="F2028" i="63"/>
  <c r="F2060" i="63"/>
  <c r="F2087" i="63"/>
  <c r="F2119" i="63"/>
  <c r="F2148" i="63"/>
  <c r="F2180" i="63"/>
  <c r="F2239" i="63"/>
  <c r="F2271" i="63"/>
  <c r="F2300" i="63"/>
  <c r="F2332" i="63"/>
  <c r="F2359" i="63"/>
  <c r="F2391" i="63"/>
  <c r="F2419" i="63"/>
  <c r="F2439" i="63"/>
  <c r="F2460" i="63"/>
  <c r="F2479" i="63"/>
  <c r="F2500" i="63"/>
  <c r="F2523" i="63"/>
  <c r="F2540" i="63"/>
  <c r="F2563" i="63"/>
  <c r="F2603" i="63"/>
  <c r="F2623" i="63"/>
  <c r="F2644" i="63"/>
  <c r="F2663" i="63"/>
  <c r="F5818" i="63"/>
  <c r="F6158" i="63"/>
  <c r="F6286" i="63"/>
  <c r="F6398" i="63"/>
  <c r="F6526" i="63"/>
  <c r="F6624" i="63"/>
  <c r="F3689" i="63"/>
  <c r="F4382" i="63"/>
  <c r="F4131" i="63"/>
  <c r="F4092" i="63"/>
  <c r="F4100" i="63"/>
  <c r="F3982" i="63"/>
  <c r="F3918" i="63"/>
  <c r="F3854" i="63"/>
  <c r="F3992" i="63"/>
  <c r="F3964" i="63"/>
  <c r="F3940" i="63"/>
  <c r="F3920" i="63"/>
  <c r="F3876" i="63"/>
  <c r="F3856" i="63"/>
  <c r="F3830" i="63"/>
  <c r="F3766" i="63"/>
  <c r="F3702" i="63"/>
  <c r="F3669" i="63"/>
  <c r="F30" i="63"/>
  <c r="F94" i="63"/>
  <c r="F158" i="63"/>
  <c r="F222" i="63"/>
  <c r="F286" i="63"/>
  <c r="F350" i="63"/>
  <c r="F414" i="63"/>
  <c r="F478" i="63"/>
  <c r="F531" i="63"/>
  <c r="F595" i="63"/>
  <c r="F659" i="63"/>
  <c r="F718" i="63"/>
  <c r="F786" i="63"/>
  <c r="F850" i="63"/>
  <c r="F914" i="63"/>
  <c r="F978" i="63"/>
  <c r="F1042" i="63"/>
  <c r="F1106" i="63"/>
  <c r="F1170" i="63"/>
  <c r="F1223" i="63"/>
  <c r="F1287" i="63"/>
  <c r="F1351" i="63"/>
  <c r="F1415" i="63"/>
  <c r="F1474" i="63"/>
  <c r="F1538" i="63"/>
  <c r="F1583" i="63"/>
  <c r="F1619" i="63"/>
  <c r="F1662" i="63"/>
  <c r="F1704" i="63"/>
  <c r="F1743" i="63"/>
  <c r="F1779" i="63"/>
  <c r="F1822" i="63"/>
  <c r="F1864" i="63"/>
  <c r="F1907" i="63"/>
  <c r="F1946" i="63"/>
  <c r="F1975" i="63"/>
  <c r="F2007" i="63"/>
  <c r="F2036" i="63"/>
  <c r="F2068" i="63"/>
  <c r="F2095" i="63"/>
  <c r="F2127" i="63"/>
  <c r="F2156" i="63"/>
  <c r="F2188" i="63"/>
  <c r="F2215" i="63"/>
  <c r="F2247" i="63"/>
  <c r="F2276" i="63"/>
  <c r="F2308" i="63"/>
  <c r="F2367" i="63"/>
  <c r="F2399" i="63"/>
  <c r="F2423" i="63"/>
  <c r="F2444" i="63"/>
  <c r="F2484" i="63"/>
  <c r="F2507" i="63"/>
  <c r="F2527" i="63"/>
  <c r="F2547" i="63"/>
  <c r="F2567" i="63"/>
  <c r="F2588" i="63"/>
  <c r="F2607" i="63"/>
  <c r="F2628" i="63"/>
  <c r="F2651" i="63"/>
  <c r="F2668" i="63"/>
  <c r="F5988" i="63"/>
  <c r="F6078" i="63"/>
  <c r="F6206" i="63"/>
  <c r="F6334" i="63"/>
  <c r="F6414" i="63"/>
  <c r="F6542" i="63"/>
  <c r="F6646" i="63"/>
  <c r="F3666" i="63"/>
  <c r="F4254" i="63"/>
  <c r="F5267" i="63"/>
  <c r="F4139" i="63"/>
  <c r="F4091" i="63"/>
  <c r="F3942" i="63"/>
  <c r="F3878" i="63"/>
  <c r="F3916" i="63"/>
  <c r="F3896" i="63"/>
  <c r="F3852" i="63"/>
  <c r="F3806" i="63"/>
  <c r="F3742" i="63"/>
  <c r="F3678" i="63"/>
  <c r="F3670" i="63"/>
  <c r="B22" i="67"/>
  <c r="F35" i="63"/>
  <c r="F99" i="63"/>
  <c r="F163" i="63"/>
  <c r="F227" i="63"/>
  <c r="F291" i="63"/>
  <c r="F355" i="63"/>
  <c r="F419" i="63"/>
  <c r="F483" i="63"/>
  <c r="F542" i="63"/>
  <c r="F606" i="63"/>
  <c r="F670" i="63"/>
  <c r="F723" i="63"/>
  <c r="F791" i="63"/>
  <c r="F855" i="63"/>
  <c r="F919" i="63"/>
  <c r="F983" i="63"/>
  <c r="F1047" i="63"/>
  <c r="F1111" i="63"/>
  <c r="F1175" i="63"/>
  <c r="F1234" i="63"/>
  <c r="F1298" i="63"/>
  <c r="F1362" i="63"/>
  <c r="F1426" i="63"/>
  <c r="F1479" i="63"/>
  <c r="F1543" i="63"/>
  <c r="F1587" i="63"/>
  <c r="F1626" i="63"/>
  <c r="F1668" i="63"/>
  <c r="F1711" i="63"/>
  <c r="F1747" i="63"/>
  <c r="F1786" i="63"/>
  <c r="F1828" i="63"/>
  <c r="F1871" i="63"/>
  <c r="F1914" i="63"/>
  <c r="F1950" i="63"/>
  <c r="F1980" i="63"/>
  <c r="F2012" i="63"/>
  <c r="F2039" i="63"/>
  <c r="F2100" i="63"/>
  <c r="F2132" i="63"/>
  <c r="F2159" i="63"/>
  <c r="F2191" i="63"/>
  <c r="F2220" i="63"/>
  <c r="F2252" i="63"/>
  <c r="F2279" i="63"/>
  <c r="F2311" i="63"/>
  <c r="F2340" i="63"/>
  <c r="F2372" i="63"/>
  <c r="F2427" i="63"/>
  <c r="F2447" i="63"/>
  <c r="F2467" i="63"/>
  <c r="F2487" i="63"/>
  <c r="F2508" i="63"/>
  <c r="F2548" i="63"/>
  <c r="F2571" i="63"/>
  <c r="F2591" i="63"/>
  <c r="F2611" i="63"/>
  <c r="F2631" i="63"/>
  <c r="F2652" i="63"/>
  <c r="F2671" i="63"/>
  <c r="F6038" i="63"/>
  <c r="F6126" i="63"/>
  <c r="F6254" i="63"/>
  <c r="F6430" i="63"/>
  <c r="F6558" i="63"/>
  <c r="F4422" i="63"/>
  <c r="F4676" i="63"/>
  <c r="F4076" i="63"/>
  <c r="F4178" i="63"/>
  <c r="F4002" i="63"/>
  <c r="F3938" i="63"/>
  <c r="F3874" i="63"/>
  <c r="F3984" i="63"/>
  <c r="F3960" i="63"/>
  <c r="F3936" i="63"/>
  <c r="F3892" i="63"/>
  <c r="F3872" i="63"/>
  <c r="F3782" i="63"/>
  <c r="F3718" i="63"/>
  <c r="F3671" i="63"/>
  <c r="F46" i="63"/>
  <c r="F110" i="63"/>
  <c r="F174" i="63"/>
  <c r="F238" i="63"/>
  <c r="F302" i="63"/>
  <c r="F366" i="63"/>
  <c r="F430" i="63"/>
  <c r="F494" i="63"/>
  <c r="F547" i="63"/>
  <c r="F611" i="63"/>
  <c r="F675" i="63"/>
  <c r="F734" i="63"/>
  <c r="F802" i="63"/>
  <c r="F866" i="63"/>
  <c r="F930" i="63"/>
  <c r="F994" i="63"/>
  <c r="F1058" i="63"/>
  <c r="F1122" i="63"/>
  <c r="F1186" i="63"/>
  <c r="F1239" i="63"/>
  <c r="F1303" i="63"/>
  <c r="F1367" i="63"/>
  <c r="F1431" i="63"/>
  <c r="F1490" i="63"/>
  <c r="F1551" i="63"/>
  <c r="F1594" i="63"/>
  <c r="F1630" i="63"/>
  <c r="F1672" i="63"/>
  <c r="F1715" i="63"/>
  <c r="F1790" i="63"/>
  <c r="F1832" i="63"/>
  <c r="F1875" i="63"/>
  <c r="F1918" i="63"/>
  <c r="F1983" i="63"/>
  <c r="F2015" i="63"/>
  <c r="F2044" i="63"/>
  <c r="F2076" i="63"/>
  <c r="F2103" i="63"/>
  <c r="F2135" i="63"/>
  <c r="F2164" i="63"/>
  <c r="F2196" i="63"/>
  <c r="F2223" i="63"/>
  <c r="F2255" i="63"/>
  <c r="F2284" i="63"/>
  <c r="F2316" i="63"/>
  <c r="F2343" i="63"/>
  <c r="F2375" i="63"/>
  <c r="F2404" i="63"/>
  <c r="F2428" i="63"/>
  <c r="F2451" i="63"/>
  <c r="F2468" i="63"/>
  <c r="F2491" i="63"/>
  <c r="F2511" i="63"/>
  <c r="F2531" i="63"/>
  <c r="F2551" i="63"/>
  <c r="F2572" i="63"/>
  <c r="F2612" i="63"/>
  <c r="F2635" i="63"/>
  <c r="F2655" i="63"/>
  <c r="F2675" i="63"/>
  <c r="F6174" i="63"/>
  <c r="F6302" i="63"/>
  <c r="F6446" i="63"/>
  <c r="F6574" i="63"/>
  <c r="F6592" i="63"/>
  <c r="F6610" i="63"/>
  <c r="F6628" i="63"/>
  <c r="F3675" i="63"/>
  <c r="F4462" i="63"/>
  <c r="F4294" i="63"/>
  <c r="F4426" i="63"/>
  <c r="F3672" i="63"/>
  <c r="F3966" i="63"/>
  <c r="F3902" i="63"/>
  <c r="F4008" i="63"/>
  <c r="F3980" i="63"/>
  <c r="F3932" i="63"/>
  <c r="F3912" i="63"/>
  <c r="F3868" i="63"/>
  <c r="F3848" i="63"/>
  <c r="F3822" i="63"/>
  <c r="F3758" i="63"/>
  <c r="F3694" i="63"/>
  <c r="F3667" i="63"/>
  <c r="B22" i="66"/>
  <c r="F51" i="63"/>
  <c r="F115" i="63"/>
  <c r="F179" i="63"/>
  <c r="F243" i="63"/>
  <c r="F307" i="63"/>
  <c r="F371" i="63"/>
  <c r="F435" i="63"/>
  <c r="F499" i="63"/>
  <c r="F558" i="63"/>
  <c r="F622" i="63"/>
  <c r="F739" i="63"/>
  <c r="F807" i="63"/>
  <c r="F871" i="63"/>
  <c r="F935" i="63"/>
  <c r="F999" i="63"/>
  <c r="F1063" i="63"/>
  <c r="F1127" i="63"/>
  <c r="F1191" i="63"/>
  <c r="F1250" i="63"/>
  <c r="F1314" i="63"/>
  <c r="F1378" i="63"/>
  <c r="F1442" i="63"/>
  <c r="F1495" i="63"/>
  <c r="F1555" i="63"/>
  <c r="F1598" i="63"/>
  <c r="F1636" i="63"/>
  <c r="F1679" i="63"/>
  <c r="F1722" i="63"/>
  <c r="F1754" i="63"/>
  <c r="F1796" i="63"/>
  <c r="F1839" i="63"/>
  <c r="F1882" i="63"/>
  <c r="F1924" i="63"/>
  <c r="F1956" i="63"/>
  <c r="F1988" i="63"/>
  <c r="F2047" i="63"/>
  <c r="F2079" i="63"/>
  <c r="F2108" i="63"/>
  <c r="F2140" i="63"/>
  <c r="F2167" i="63"/>
  <c r="F2228" i="63"/>
  <c r="F2260" i="63"/>
  <c r="F2287" i="63"/>
  <c r="F2319" i="63"/>
  <c r="F2348" i="63"/>
  <c r="F2380" i="63"/>
  <c r="F2407" i="63"/>
  <c r="F2431" i="63"/>
  <c r="F2452" i="63"/>
  <c r="F2471" i="63"/>
  <c r="F2492" i="63"/>
  <c r="F2515" i="63"/>
  <c r="F2532" i="63"/>
  <c r="F2555" i="63"/>
  <c r="F2575" i="63"/>
  <c r="F2595" i="63"/>
  <c r="F2615" i="63"/>
  <c r="F2636" i="63"/>
  <c r="F2676" i="63"/>
  <c r="F5778" i="63"/>
  <c r="F5938" i="63"/>
  <c r="F5996" i="63"/>
  <c r="F6094" i="63"/>
  <c r="F6222" i="63"/>
  <c r="F6350" i="63"/>
  <c r="F6462" i="63"/>
  <c r="F4213" i="63"/>
  <c r="F4048" i="63"/>
  <c r="F4298" i="63"/>
  <c r="F4386" i="63"/>
  <c r="F4156" i="63"/>
  <c r="F4164" i="63"/>
  <c r="F3998" i="63"/>
  <c r="F3962" i="63"/>
  <c r="F3934" i="63"/>
  <c r="F3898" i="63"/>
  <c r="F3870" i="63"/>
  <c r="F4004" i="63"/>
  <c r="F3952" i="63"/>
  <c r="F3908" i="63"/>
  <c r="F3888" i="63"/>
  <c r="F3844" i="63"/>
  <c r="F3798" i="63"/>
  <c r="F3734" i="63"/>
  <c r="F3664" i="63"/>
  <c r="F62" i="63"/>
  <c r="F126" i="63"/>
  <c r="F190" i="63"/>
  <c r="F254" i="63"/>
  <c r="F318" i="63"/>
  <c r="F382" i="63"/>
  <c r="F446" i="63"/>
  <c r="F510" i="63"/>
  <c r="F563" i="63"/>
  <c r="F627" i="63"/>
  <c r="F686" i="63"/>
  <c r="F754" i="63"/>
  <c r="F818" i="63"/>
  <c r="F882" i="63"/>
  <c r="F946" i="63"/>
  <c r="F1010" i="63"/>
  <c r="F1074" i="63"/>
  <c r="F1138" i="63"/>
  <c r="F1255" i="63"/>
  <c r="F1319" i="63"/>
  <c r="F1383" i="63"/>
  <c r="F1447" i="63"/>
  <c r="F1506" i="63"/>
  <c r="F1562" i="63"/>
  <c r="F1640" i="63"/>
  <c r="F1683" i="63"/>
  <c r="F1726" i="63"/>
  <c r="F1758" i="63"/>
  <c r="F1800" i="63"/>
  <c r="F1843" i="63"/>
  <c r="F1886" i="63"/>
  <c r="F1928" i="63"/>
  <c r="F1959" i="63"/>
  <c r="F1991" i="63"/>
  <c r="F2020" i="63"/>
  <c r="F2052" i="63"/>
  <c r="F2111" i="63"/>
  <c r="F2143" i="63"/>
  <c r="F2172" i="63"/>
  <c r="F2204" i="63"/>
  <c r="F2231" i="63"/>
  <c r="F2263" i="63"/>
  <c r="F2292" i="63"/>
  <c r="F2324" i="63"/>
  <c r="F2351" i="63"/>
  <c r="F2383" i="63"/>
  <c r="F2412" i="63"/>
  <c r="F2435" i="63"/>
  <c r="F2475" i="63"/>
  <c r="F2495" i="63"/>
  <c r="F2516" i="63"/>
  <c r="F2535" i="63"/>
  <c r="F2556" i="63"/>
  <c r="F2579" i="63"/>
  <c r="F2596" i="63"/>
  <c r="F2619" i="63"/>
  <c r="F2639" i="63"/>
  <c r="F2659" i="63"/>
  <c r="F2679" i="63"/>
  <c r="G3821" i="63"/>
  <c r="G4036" i="63"/>
  <c r="G4170" i="63"/>
  <c r="G4244" i="63"/>
  <c r="G4344" i="63"/>
  <c r="G4448" i="63"/>
  <c r="G4486" i="63"/>
  <c r="G4516" i="63"/>
  <c r="G4546" i="63"/>
  <c r="G4572" i="63"/>
  <c r="G4596" i="63"/>
  <c r="G4626" i="63"/>
  <c r="G4654" i="63"/>
  <c r="G4742" i="63"/>
  <c r="G4770" i="63"/>
  <c r="G4794" i="63"/>
  <c r="G4812" i="63"/>
  <c r="G4834" i="63"/>
  <c r="G4854" i="63"/>
  <c r="G4876" i="63"/>
  <c r="G4898" i="63"/>
  <c r="G4918" i="63"/>
  <c r="G4940" i="63"/>
  <c r="G4962" i="63"/>
  <c r="G4981" i="63"/>
  <c r="G5002" i="63"/>
  <c r="G5022" i="63"/>
  <c r="G5044" i="63"/>
  <c r="G5066" i="63"/>
  <c r="G5086" i="63"/>
  <c r="G5108" i="63"/>
  <c r="G5130" i="63"/>
  <c r="G5150" i="63"/>
  <c r="G5172" i="63"/>
  <c r="G5194" i="63"/>
  <c r="G5212" i="63"/>
  <c r="G5242" i="63"/>
  <c r="G5282" i="63"/>
  <c r="G5328" i="63"/>
  <c r="G5370" i="63"/>
  <c r="G5410" i="63"/>
  <c r="G5450" i="63"/>
  <c r="G5530" i="63"/>
  <c r="G5552" i="63"/>
  <c r="G5582" i="63"/>
  <c r="G5610" i="63"/>
  <c r="G5640" i="63"/>
  <c r="G5670" i="63"/>
  <c r="G5726" i="63"/>
  <c r="G5748" i="63"/>
  <c r="G5800" i="63"/>
  <c r="G5822" i="63"/>
  <c r="G5842" i="63"/>
  <c r="G5864" i="63"/>
  <c r="G5886" i="63"/>
  <c r="G5908" i="63"/>
  <c r="G5932" i="63"/>
  <c r="G5954" i="63"/>
  <c r="G5974" i="63"/>
  <c r="G6016" i="63"/>
  <c r="G6030" i="63"/>
  <c r="G6044" i="63"/>
  <c r="G6060" i="63"/>
  <c r="G6076" i="63"/>
  <c r="G6090" i="63"/>
  <c r="G6104" i="63"/>
  <c r="G6118" i="63"/>
  <c r="G6132" i="63"/>
  <c r="G6146" i="63"/>
  <c r="G6160" i="63"/>
  <c r="G6174" i="63"/>
  <c r="G6204" i="63"/>
  <c r="G6218" i="63"/>
  <c r="G6232" i="63"/>
  <c r="G6246" i="63"/>
  <c r="G6260" i="63"/>
  <c r="G6274" i="63"/>
  <c r="G6288" i="63"/>
  <c r="G6302" i="63"/>
  <c r="G6332" i="63"/>
  <c r="G6346" i="63"/>
  <c r="G6360" i="63"/>
  <c r="G3840" i="63"/>
  <c r="G4062" i="63"/>
  <c r="G4190" i="63"/>
  <c r="G4260" i="63"/>
  <c r="G4352" i="63"/>
  <c r="G4456" i="63"/>
  <c r="G4490" i="63"/>
  <c r="G4518" i="63"/>
  <c r="G4548" i="63"/>
  <c r="G4578" i="63"/>
  <c r="G4598" i="63"/>
  <c r="G4628" i="63"/>
  <c r="G4662" i="63"/>
  <c r="G4746" i="63"/>
  <c r="G4774" i="63"/>
  <c r="G4796" i="63"/>
  <c r="G4814" i="63"/>
  <c r="G4836" i="63"/>
  <c r="G4858" i="63"/>
  <c r="G4878" i="63"/>
  <c r="G4900" i="63"/>
  <c r="G4922" i="63"/>
  <c r="G4942" i="63"/>
  <c r="G4964" i="63"/>
  <c r="G4982" i="63"/>
  <c r="G5004" i="63"/>
  <c r="G5026" i="63"/>
  <c r="G5046" i="63"/>
  <c r="G5068" i="63"/>
  <c r="G5090" i="63"/>
  <c r="G5110" i="63"/>
  <c r="G5132" i="63"/>
  <c r="G5154" i="63"/>
  <c r="G5174" i="63"/>
  <c r="G5196" i="63"/>
  <c r="G5214" i="63"/>
  <c r="G5248" i="63"/>
  <c r="G5290" i="63"/>
  <c r="G5336" i="63"/>
  <c r="G5376" i="63"/>
  <c r="G5418" i="63"/>
  <c r="G5456" i="63"/>
  <c r="G5496" i="63"/>
  <c r="G5534" i="63"/>
  <c r="G5556" i="63"/>
  <c r="G5590" i="63"/>
  <c r="G5614" i="63"/>
  <c r="G5642" i="63"/>
  <c r="G5672" i="63"/>
  <c r="G5700" i="63"/>
  <c r="G5728" i="63"/>
  <c r="G5752" i="63"/>
  <c r="G5782" i="63"/>
  <c r="G5802" i="63"/>
  <c r="G5824" i="63"/>
  <c r="G5846" i="63"/>
  <c r="G5868" i="63"/>
  <c r="G5888" i="63"/>
  <c r="G5910" i="63"/>
  <c r="G5936" i="63"/>
  <c r="G5956" i="63"/>
  <c r="G5976" i="63"/>
  <c r="G5996" i="63"/>
  <c r="G6018" i="63"/>
  <c r="G6032" i="63"/>
  <c r="G6046" i="63"/>
  <c r="G6062" i="63"/>
  <c r="G6092" i="63"/>
  <c r="G6106" i="63"/>
  <c r="G6120" i="63"/>
  <c r="G6134" i="63"/>
  <c r="G6148" i="63"/>
  <c r="G6162" i="63"/>
  <c r="G6176" i="63"/>
  <c r="G6190" i="63"/>
  <c r="G6220" i="63"/>
  <c r="G6234" i="63"/>
  <c r="G6248" i="63"/>
  <c r="G6262" i="63"/>
  <c r="G6276" i="63"/>
  <c r="G6290" i="63"/>
  <c r="G6304" i="63"/>
  <c r="G6318" i="63"/>
  <c r="G6348" i="63"/>
  <c r="G6362" i="63"/>
  <c r="G3685" i="63"/>
  <c r="G3867" i="63"/>
  <c r="G4078" i="63"/>
  <c r="G4207" i="63"/>
  <c r="G4264" i="63"/>
  <c r="G4360" i="63"/>
  <c r="G4466" i="63"/>
  <c r="G4494" i="63"/>
  <c r="G4522" i="63"/>
  <c r="G4550" i="63"/>
  <c r="G4580" i="63"/>
  <c r="G4604" i="63"/>
  <c r="G4630" i="63"/>
  <c r="G4686" i="63"/>
  <c r="G4750" i="63"/>
  <c r="G4778" i="63"/>
  <c r="G4798" i="63"/>
  <c r="G4818" i="63"/>
  <c r="G4838" i="63"/>
  <c r="G4860" i="63"/>
  <c r="G4882" i="63"/>
  <c r="G4902" i="63"/>
  <c r="G4924" i="63"/>
  <c r="G4946" i="63"/>
  <c r="G4966" i="63"/>
  <c r="G4986" i="63"/>
  <c r="G5006" i="63"/>
  <c r="G5028" i="63"/>
  <c r="G5050" i="63"/>
  <c r="G5070" i="63"/>
  <c r="G5092" i="63"/>
  <c r="G5114" i="63"/>
  <c r="G5134" i="63"/>
  <c r="G5156" i="63"/>
  <c r="G5178" i="63"/>
  <c r="G5198" i="63"/>
  <c r="G5218" i="63"/>
  <c r="G5250" i="63"/>
  <c r="G5296" i="63"/>
  <c r="G5338" i="63"/>
  <c r="G5378" i="63"/>
  <c r="G5424" i="63"/>
  <c r="G5464" i="63"/>
  <c r="G5498" i="63"/>
  <c r="G5536" i="63"/>
  <c r="G5560" i="63"/>
  <c r="G5594" i="63"/>
  <c r="G5616" i="63"/>
  <c r="G5646" i="63"/>
  <c r="G5674" i="63"/>
  <c r="G5702" i="63"/>
  <c r="G5732" i="63"/>
  <c r="G5760" i="63"/>
  <c r="G5786" i="63"/>
  <c r="G5806" i="63"/>
  <c r="G5826" i="63"/>
  <c r="G5848" i="63"/>
  <c r="G5870" i="63"/>
  <c r="G5890" i="63"/>
  <c r="G5912" i="63"/>
  <c r="G5958" i="63"/>
  <c r="G5984" i="63"/>
  <c r="G6000" i="63"/>
  <c r="G6020" i="63"/>
  <c r="G6034" i="63"/>
  <c r="G6048" i="63"/>
  <c r="G6064" i="63"/>
  <c r="G6078" i="63"/>
  <c r="G6108" i="63"/>
  <c r="G6122" i="63"/>
  <c r="G6136" i="63"/>
  <c r="G6150" i="63"/>
  <c r="G6164" i="63"/>
  <c r="G6178" i="63"/>
  <c r="G6192" i="63"/>
  <c r="G6206" i="63"/>
  <c r="G6236" i="63"/>
  <c r="G6250" i="63"/>
  <c r="G6264" i="63"/>
  <c r="G6278" i="63"/>
  <c r="G6292" i="63"/>
  <c r="G6306" i="63"/>
  <c r="G6320" i="63"/>
  <c r="G6334" i="63"/>
  <c r="G6364" i="63"/>
  <c r="G3735" i="63"/>
  <c r="G3871" i="63"/>
  <c r="G4090" i="63"/>
  <c r="G4208" i="63"/>
  <c r="G4280" i="63"/>
  <c r="G4373" i="63"/>
  <c r="G4468" i="63"/>
  <c r="G4498" i="63"/>
  <c r="G4526" i="63"/>
  <c r="G4554" i="63"/>
  <c r="G4582" i="63"/>
  <c r="G4610" i="63"/>
  <c r="G4636" i="63"/>
  <c r="G4702" i="63"/>
  <c r="G4752" i="63"/>
  <c r="G4780" i="63"/>
  <c r="G4799" i="63"/>
  <c r="G4820" i="63"/>
  <c r="G4842" i="63"/>
  <c r="G4862" i="63"/>
  <c r="G4884" i="63"/>
  <c r="G4906" i="63"/>
  <c r="G4926" i="63"/>
  <c r="G4948" i="63"/>
  <c r="G4970" i="63"/>
  <c r="G4988" i="63"/>
  <c r="G5010" i="63"/>
  <c r="G5030" i="63"/>
  <c r="G5052" i="63"/>
  <c r="G5074" i="63"/>
  <c r="G5094" i="63"/>
  <c r="G5116" i="63"/>
  <c r="G5138" i="63"/>
  <c r="G5158" i="63"/>
  <c r="G5180" i="63"/>
  <c r="G5202" i="63"/>
  <c r="G5220" i="63"/>
  <c r="G5258" i="63"/>
  <c r="G5304" i="63"/>
  <c r="G5344" i="63"/>
  <c r="G5386" i="63"/>
  <c r="G5432" i="63"/>
  <c r="G5466" i="63"/>
  <c r="G5504" i="63"/>
  <c r="G5540" i="63"/>
  <c r="G5568" i="63"/>
  <c r="G5598" i="63"/>
  <c r="G5620" i="63"/>
  <c r="G5654" i="63"/>
  <c r="G5678" i="63"/>
  <c r="G5704" i="63"/>
  <c r="G5734" i="63"/>
  <c r="G5764" i="63"/>
  <c r="G5808" i="63"/>
  <c r="G5830" i="63"/>
  <c r="G5852" i="63"/>
  <c r="G5872" i="63"/>
  <c r="G5894" i="63"/>
  <c r="G5920" i="63"/>
  <c r="G5938" i="63"/>
  <c r="G5960" i="63"/>
  <c r="G5986" i="63"/>
  <c r="G6002" i="63"/>
  <c r="G6022" i="63"/>
  <c r="G6036" i="63"/>
  <c r="G6050" i="63"/>
  <c r="G6066" i="63"/>
  <c r="G6080" i="63"/>
  <c r="G6094" i="63"/>
  <c r="G6124" i="63"/>
  <c r="G6138" i="63"/>
  <c r="G6152" i="63"/>
  <c r="G6166" i="63"/>
  <c r="G6180" i="63"/>
  <c r="G6194" i="63"/>
  <c r="G6208" i="63"/>
  <c r="G6222" i="63"/>
  <c r="G6252" i="63"/>
  <c r="G6266" i="63"/>
  <c r="G6280" i="63"/>
  <c r="G6294" i="63"/>
  <c r="G6308" i="63"/>
  <c r="G6322" i="63"/>
  <c r="G6336" i="63"/>
  <c r="G6350" i="63"/>
  <c r="G3741" i="63"/>
  <c r="G3941" i="63"/>
  <c r="G4094" i="63"/>
  <c r="G4214" i="63"/>
  <c r="G4296" i="63"/>
  <c r="G4376" i="63"/>
  <c r="G4470" i="63"/>
  <c r="G4500" i="63"/>
  <c r="G4530" i="63"/>
  <c r="G4558" i="63"/>
  <c r="G4585" i="63"/>
  <c r="G4612" i="63"/>
  <c r="G4642" i="63"/>
  <c r="G4728" i="63"/>
  <c r="G4754" i="63"/>
  <c r="G4782" i="63"/>
  <c r="G4802" i="63"/>
  <c r="G4822" i="63"/>
  <c r="G4844" i="63"/>
  <c r="G4866" i="63"/>
  <c r="G4886" i="63"/>
  <c r="G4908" i="63"/>
  <c r="G4930" i="63"/>
  <c r="G4950" i="63"/>
  <c r="G4972" i="63"/>
  <c r="G4990" i="63"/>
  <c r="G5012" i="63"/>
  <c r="G5034" i="63"/>
  <c r="G5054" i="63"/>
  <c r="G5076" i="63"/>
  <c r="G5098" i="63"/>
  <c r="G5118" i="63"/>
  <c r="G5140" i="63"/>
  <c r="G5162" i="63"/>
  <c r="G5182" i="63"/>
  <c r="G5204" i="63"/>
  <c r="G5222" i="63"/>
  <c r="G5264" i="63"/>
  <c r="G5306" i="63"/>
  <c r="G5346" i="63"/>
  <c r="G5392" i="63"/>
  <c r="G5434" i="63"/>
  <c r="G5472" i="63"/>
  <c r="G5506" i="63"/>
  <c r="G5542" i="63"/>
  <c r="G5572" i="63"/>
  <c r="G5600" i="63"/>
  <c r="G5624" i="63"/>
  <c r="G5658" i="63"/>
  <c r="G5680" i="63"/>
  <c r="G5706" i="63"/>
  <c r="G5736" i="63"/>
  <c r="G5766" i="63"/>
  <c r="G5790" i="63"/>
  <c r="G5812" i="63"/>
  <c r="G5832" i="63"/>
  <c r="G5854" i="63"/>
  <c r="G5874" i="63"/>
  <c r="G5896" i="63"/>
  <c r="G5922" i="63"/>
  <c r="G5940" i="63"/>
  <c r="G5964" i="63"/>
  <c r="G6004" i="63"/>
  <c r="G6024" i="63"/>
  <c r="G6052" i="63"/>
  <c r="G6068" i="63"/>
  <c r="G6082" i="63"/>
  <c r="G6096" i="63"/>
  <c r="G6110" i="63"/>
  <c r="G6140" i="63"/>
  <c r="G6154" i="63"/>
  <c r="G6168" i="63"/>
  <c r="G6182" i="63"/>
  <c r="G6196" i="63"/>
  <c r="G6210" i="63"/>
  <c r="G6224" i="63"/>
  <c r="G6238" i="63"/>
  <c r="G6268" i="63"/>
  <c r="G6282" i="63"/>
  <c r="G6296" i="63"/>
  <c r="G6310" i="63"/>
  <c r="G6324" i="63"/>
  <c r="G6338" i="63"/>
  <c r="G6352" i="63"/>
  <c r="G6366" i="63"/>
  <c r="G3783" i="63"/>
  <c r="G3961" i="63"/>
  <c r="G4106" i="63"/>
  <c r="G4222" i="63"/>
  <c r="G4320" i="63"/>
  <c r="G4384" i="63"/>
  <c r="G4476" i="63"/>
  <c r="G4502" i="63"/>
  <c r="G4532" i="63"/>
  <c r="G4562" i="63"/>
  <c r="G4586" i="63"/>
  <c r="G4614" i="63"/>
  <c r="G4644" i="63"/>
  <c r="G4734" i="63"/>
  <c r="G4760" i="63"/>
  <c r="G4786" i="63"/>
  <c r="G4804" i="63"/>
  <c r="G4826" i="63"/>
  <c r="G4846" i="63"/>
  <c r="G4868" i="63"/>
  <c r="G4890" i="63"/>
  <c r="G4910" i="63"/>
  <c r="G4932" i="63"/>
  <c r="G4954" i="63"/>
  <c r="G4974" i="63"/>
  <c r="G4994" i="63"/>
  <c r="G5014" i="63"/>
  <c r="G5036" i="63"/>
  <c r="G5058" i="63"/>
  <c r="G5078" i="63"/>
  <c r="G5100" i="63"/>
  <c r="G5122" i="63"/>
  <c r="G5142" i="63"/>
  <c r="G5164" i="63"/>
  <c r="G5186" i="63"/>
  <c r="G5206" i="63"/>
  <c r="G5226" i="63"/>
  <c r="G5272" i="63"/>
  <c r="G5312" i="63"/>
  <c r="G5354" i="63"/>
  <c r="G5400" i="63"/>
  <c r="G5440" i="63"/>
  <c r="G5474" i="63"/>
  <c r="G5514" i="63"/>
  <c r="G5544" i="63"/>
  <c r="G5574" i="63"/>
  <c r="G5604" i="63"/>
  <c r="G5632" i="63"/>
  <c r="G5662" i="63"/>
  <c r="G5684" i="63"/>
  <c r="G5710" i="63"/>
  <c r="G5738" i="63"/>
  <c r="G5768" i="63"/>
  <c r="G5792" i="63"/>
  <c r="G5816" i="63"/>
  <c r="G5836" i="63"/>
  <c r="G5856" i="63"/>
  <c r="G5878" i="63"/>
  <c r="G5900" i="63"/>
  <c r="G5924" i="63"/>
  <c r="G5942" i="63"/>
  <c r="G5968" i="63"/>
  <c r="G5988" i="63"/>
  <c r="G6006" i="63"/>
  <c r="G6038" i="63"/>
  <c r="G6054" i="63"/>
  <c r="G6070" i="63"/>
  <c r="G6084" i="63"/>
  <c r="G6098" i="63"/>
  <c r="G6112" i="63"/>
  <c r="G6126" i="63"/>
  <c r="G6156" i="63"/>
  <c r="G6170" i="63"/>
  <c r="G6184" i="63"/>
  <c r="G6198" i="63"/>
  <c r="G6212" i="63"/>
  <c r="G6226" i="63"/>
  <c r="G6240" i="63"/>
  <c r="G6254" i="63"/>
  <c r="G6284" i="63"/>
  <c r="G6298" i="63"/>
  <c r="G6312" i="63"/>
  <c r="G6326" i="63"/>
  <c r="G6340" i="63"/>
  <c r="G6354" i="63"/>
  <c r="G6673" i="63"/>
  <c r="G6657" i="63"/>
  <c r="G6641" i="63"/>
  <c r="G6625" i="63"/>
  <c r="G6617" i="63"/>
  <c r="G6609" i="63"/>
  <c r="G6605" i="63"/>
  <c r="G6593" i="63"/>
  <c r="G6587" i="63"/>
  <c r="G6583" i="63"/>
  <c r="G6581" i="63"/>
  <c r="G6575" i="63"/>
  <c r="G6573" i="63"/>
  <c r="G6567" i="63"/>
  <c r="G6565" i="63"/>
  <c r="G6561" i="63"/>
  <c r="G6559" i="63"/>
  <c r="G6553" i="63"/>
  <c r="G6551" i="63"/>
  <c r="G6549" i="63"/>
  <c r="G6547" i="63"/>
  <c r="G6545" i="63"/>
  <c r="G6543" i="63"/>
  <c r="G6535" i="63"/>
  <c r="G6533" i="63"/>
  <c r="G6527" i="63"/>
  <c r="G6519" i="63"/>
  <c r="G6517" i="63"/>
  <c r="G6513" i="63"/>
  <c r="G6511" i="63"/>
  <c r="G6503" i="63"/>
  <c r="G6501" i="63"/>
  <c r="G6497" i="63"/>
  <c r="G6495" i="63"/>
  <c r="G6487" i="63"/>
  <c r="G6485" i="63"/>
  <c r="G6483" i="63"/>
  <c r="G6479" i="63"/>
  <c r="G6477" i="63"/>
  <c r="G6473" i="63"/>
  <c r="G6471" i="63"/>
  <c r="G6463" i="63"/>
  <c r="G6461" i="63"/>
  <c r="G6457" i="63"/>
  <c r="G6455" i="63"/>
  <c r="G6449" i="63"/>
  <c r="G6447" i="63"/>
  <c r="G6445" i="63"/>
  <c r="G6439" i="63"/>
  <c r="G6433" i="63"/>
  <c r="G6431" i="63"/>
  <c r="G6425" i="63"/>
  <c r="G6423" i="63"/>
  <c r="G6421" i="63"/>
  <c r="G6419" i="63"/>
  <c r="G6413" i="63"/>
  <c r="G6409" i="63"/>
  <c r="G6407" i="63"/>
  <c r="G6399" i="63"/>
  <c r="G6397" i="63"/>
  <c r="G6393" i="63"/>
  <c r="G6383" i="63"/>
  <c r="G6377" i="63"/>
  <c r="G6375" i="63"/>
  <c r="G6367" i="63"/>
  <c r="G6365" i="63"/>
  <c r="G6361" i="63"/>
  <c r="G6359" i="63"/>
  <c r="G6351" i="63"/>
  <c r="G6349" i="63"/>
  <c r="G6347" i="63"/>
  <c r="G6345" i="63"/>
  <c r="G6343" i="63"/>
  <c r="G6337" i="63"/>
  <c r="G6335" i="63"/>
  <c r="G6331" i="63"/>
  <c r="G6327" i="63"/>
  <c r="G6325" i="63"/>
  <c r="G6321" i="63"/>
  <c r="G6319" i="63"/>
  <c r="G6317" i="63"/>
  <c r="G6309" i="63"/>
  <c r="G6305" i="63"/>
  <c r="G6303" i="63"/>
  <c r="G6297" i="63"/>
  <c r="G6295" i="63"/>
  <c r="G6293" i="63"/>
  <c r="G6289" i="63"/>
  <c r="G6287" i="63"/>
  <c r="G6285" i="63"/>
  <c r="G6283" i="63"/>
  <c r="G6281" i="63"/>
  <c r="G6279" i="63"/>
  <c r="G6273" i="63"/>
  <c r="G6271" i="63"/>
  <c r="G6267" i="63"/>
  <c r="G6263" i="63"/>
  <c r="G6261" i="63"/>
  <c r="G6257" i="63"/>
  <c r="G6255" i="63"/>
  <c r="G6247" i="63"/>
  <c r="G6245" i="63"/>
  <c r="G6241" i="63"/>
  <c r="G6239" i="63"/>
  <c r="G6231" i="63"/>
  <c r="G6229" i="63"/>
  <c r="G6225" i="63"/>
  <c r="G6223" i="63"/>
  <c r="G6219" i="63"/>
  <c r="G6215" i="63"/>
  <c r="G6213" i="63"/>
  <c r="G6209" i="63"/>
  <c r="G6207" i="63"/>
  <c r="G6199" i="63"/>
  <c r="G6197" i="63"/>
  <c r="G6193" i="63"/>
  <c r="G6191" i="63"/>
  <c r="G6185" i="63"/>
  <c r="G6183" i="63"/>
  <c r="G6181" i="63"/>
  <c r="G6177" i="63"/>
  <c r="G6175" i="63"/>
  <c r="G6173" i="63"/>
  <c r="G6167" i="63"/>
  <c r="G6165" i="63"/>
  <c r="G6159" i="63"/>
  <c r="G6157" i="63"/>
  <c r="G6155" i="63"/>
  <c r="G6153" i="63"/>
  <c r="G6151" i="63"/>
  <c r="G6149" i="63"/>
  <c r="G6143" i="63"/>
  <c r="G6141" i="63"/>
  <c r="G6139" i="63"/>
  <c r="G6137" i="63"/>
  <c r="G6135" i="63"/>
  <c r="G6127" i="63"/>
  <c r="G6125" i="63"/>
  <c r="G6121" i="63"/>
  <c r="G6111" i="63"/>
  <c r="G6109" i="63"/>
  <c r="G6103" i="63"/>
  <c r="G6101" i="63"/>
  <c r="G6097" i="63"/>
  <c r="G6095" i="63"/>
  <c r="G6091" i="63"/>
  <c r="G6087" i="63"/>
  <c r="G6085" i="63"/>
  <c r="G6081" i="63"/>
  <c r="G6079" i="63"/>
  <c r="G6075" i="63"/>
  <c r="G6071" i="63"/>
  <c r="G6069" i="63"/>
  <c r="G6065" i="63"/>
  <c r="G6063" i="63"/>
  <c r="G6061" i="63"/>
  <c r="G6055" i="63"/>
  <c r="G6053" i="63"/>
  <c r="G6049" i="63"/>
  <c r="G6047" i="63"/>
  <c r="G6045" i="63"/>
  <c r="G6039" i="63"/>
  <c r="G6037" i="63"/>
  <c r="G6033" i="63"/>
  <c r="G6031" i="63"/>
  <c r="G6029" i="63"/>
  <c r="G6027" i="63"/>
  <c r="G6023" i="63"/>
  <c r="G6021" i="63"/>
  <c r="G6015" i="63"/>
  <c r="G6013" i="63"/>
  <c r="G6011" i="63"/>
  <c r="G6009" i="63"/>
  <c r="G6007" i="63"/>
  <c r="G6005" i="63"/>
  <c r="G6001" i="63"/>
  <c r="G5993" i="63"/>
  <c r="G5989" i="63"/>
  <c r="G5977" i="63"/>
  <c r="G5975" i="63"/>
  <c r="G5971" i="63"/>
  <c r="G5969" i="63"/>
  <c r="G5963" i="63"/>
  <c r="G5957" i="63"/>
  <c r="G5955" i="63"/>
  <c r="G5953" i="63"/>
  <c r="G5951" i="63"/>
  <c r="G5949" i="63"/>
  <c r="G5947" i="63"/>
  <c r="G5945" i="63"/>
  <c r="G5943" i="63"/>
  <c r="G5941" i="63"/>
  <c r="G5939" i="63"/>
  <c r="G5937" i="63"/>
  <c r="G5929" i="63"/>
  <c r="G5925" i="63"/>
  <c r="G5923" i="63"/>
  <c r="G5921" i="63"/>
  <c r="G5917" i="63"/>
  <c r="G5913" i="63"/>
  <c r="G5911" i="63"/>
  <c r="G5909" i="63"/>
  <c r="G5905" i="63"/>
  <c r="G5897" i="63"/>
  <c r="G5895" i="63"/>
  <c r="G5891" i="63"/>
  <c r="G5889" i="63"/>
  <c r="G5887" i="63"/>
  <c r="G5885" i="63"/>
  <c r="G5883" i="63"/>
  <c r="G5881" i="63"/>
  <c r="G5875" i="63"/>
  <c r="G5873" i="63"/>
  <c r="G5871" i="63"/>
  <c r="G5863" i="63"/>
  <c r="G5859" i="63"/>
  <c r="G5857" i="63"/>
  <c r="G5855" i="63"/>
  <c r="G5853" i="63"/>
  <c r="G5849" i="63"/>
  <c r="G5843" i="63"/>
  <c r="G5841" i="63"/>
  <c r="G5839" i="63"/>
  <c r="G5837" i="63"/>
  <c r="G5833" i="63"/>
  <c r="G5827" i="63"/>
  <c r="G5825" i="63"/>
  <c r="G5823" i="63"/>
  <c r="G5821" i="63"/>
  <c r="G5817" i="63"/>
  <c r="G5811" i="63"/>
  <c r="G5809" i="63"/>
  <c r="G5807" i="63"/>
  <c r="G5805" i="63"/>
  <c r="G5801" i="63"/>
  <c r="G5795" i="63"/>
  <c r="G5793" i="63"/>
  <c r="G5791" i="63"/>
  <c r="G5789" i="63"/>
  <c r="G5785" i="63"/>
  <c r="G5779" i="63"/>
  <c r="G5777" i="63"/>
  <c r="G5775" i="63"/>
  <c r="G5773" i="63"/>
  <c r="G5769" i="63"/>
  <c r="G5767" i="63"/>
  <c r="G5763" i="63"/>
  <c r="G5761" i="63"/>
  <c r="G5757" i="63"/>
  <c r="G5753" i="63"/>
  <c r="G5747" i="63"/>
  <c r="G5745" i="63"/>
  <c r="G5743" i="63"/>
  <c r="G5741" i="63"/>
  <c r="G5739" i="63"/>
  <c r="G5737" i="63"/>
  <c r="G5731" i="63"/>
  <c r="G5725" i="63"/>
  <c r="G5721" i="63"/>
  <c r="G5715" i="63"/>
  <c r="G5713" i="63"/>
  <c r="G5711" i="63"/>
  <c r="G5709" i="63"/>
  <c r="G5705" i="63"/>
  <c r="G5699" i="63"/>
  <c r="G5697" i="63"/>
  <c r="G5695" i="63"/>
  <c r="G5691" i="63"/>
  <c r="G5683" i="63"/>
  <c r="G5681" i="63"/>
  <c r="G5677" i="63"/>
  <c r="G5673" i="63"/>
  <c r="G5667" i="63"/>
  <c r="G5665" i="63"/>
  <c r="G5663" i="63"/>
  <c r="G5661" i="63"/>
  <c r="G5657" i="63"/>
  <c r="G5655" i="63"/>
  <c r="G5651" i="63"/>
  <c r="G5649" i="63"/>
  <c r="G5647" i="63"/>
  <c r="G5641" i="63"/>
  <c r="G5635" i="63"/>
  <c r="G5633" i="63"/>
  <c r="G5629" i="63"/>
  <c r="G5625" i="63"/>
  <c r="G5619" i="63"/>
  <c r="G5615" i="63"/>
  <c r="G5613" i="63"/>
  <c r="G5609" i="63"/>
  <c r="G5603" i="63"/>
  <c r="G5599" i="63"/>
  <c r="G5597" i="63"/>
  <c r="G5593" i="63"/>
  <c r="G5587" i="63"/>
  <c r="G5585" i="63"/>
  <c r="G5581" i="63"/>
  <c r="G5577" i="63"/>
  <c r="G5571" i="63"/>
  <c r="G5569" i="63"/>
  <c r="G5567" i="63"/>
  <c r="G5565" i="63"/>
  <c r="G5563" i="63"/>
  <c r="G5555" i="63"/>
  <c r="G5553" i="63"/>
  <c r="G5551" i="63"/>
  <c r="G5545" i="63"/>
  <c r="G5539" i="63"/>
  <c r="G5537" i="63"/>
  <c r="G5533" i="63"/>
  <c r="G5529" i="63"/>
  <c r="G5527" i="63"/>
  <c r="G5523" i="63"/>
  <c r="G5519" i="63"/>
  <c r="G5511" i="63"/>
  <c r="G5509" i="63"/>
  <c r="G5503" i="63"/>
  <c r="G5499" i="63"/>
  <c r="G5493" i="63"/>
  <c r="G5491" i="63"/>
  <c r="G5487" i="63"/>
  <c r="G5485" i="63"/>
  <c r="G5479" i="63"/>
  <c r="G5477" i="63"/>
  <c r="G5471" i="63"/>
  <c r="G5467" i="63"/>
  <c r="G5461" i="63"/>
  <c r="G5453" i="63"/>
  <c r="G5447" i="63"/>
  <c r="G5435" i="63"/>
  <c r="G5429" i="63"/>
  <c r="G5427" i="63"/>
  <c r="G5423" i="63"/>
  <c r="G5421" i="63"/>
  <c r="G5415" i="63"/>
  <c r="G5413" i="63"/>
  <c r="G5403" i="63"/>
  <c r="G5399" i="63"/>
  <c r="G5397" i="63"/>
  <c r="G5395" i="63"/>
  <c r="G5391" i="63"/>
  <c r="G5389" i="63"/>
  <c r="G5383" i="63"/>
  <c r="G5381" i="63"/>
  <c r="L250" i="64"/>
  <c r="K251" i="64"/>
  <c r="F6329" i="63"/>
  <c r="F5098" i="63"/>
  <c r="F5406" i="63"/>
  <c r="F5642" i="63"/>
  <c r="F5716" i="63"/>
  <c r="F5878" i="63"/>
  <c r="F6000" i="63"/>
  <c r="F6010" i="63"/>
  <c r="F6082" i="63"/>
  <c r="F6114" i="63"/>
  <c r="F6146" i="63"/>
  <c r="F6178" i="63"/>
  <c r="F6210" i="63"/>
  <c r="F6242" i="63"/>
  <c r="F6274" i="63"/>
  <c r="F6306" i="63"/>
  <c r="F6338" i="63"/>
  <c r="F6370" i="63"/>
  <c r="F6402" i="63"/>
  <c r="F6434" i="63"/>
  <c r="F6466" i="63"/>
  <c r="F6498" i="63"/>
  <c r="F6530" i="63"/>
  <c r="F6562" i="63"/>
  <c r="F6622" i="63"/>
  <c r="F6644" i="63"/>
  <c r="F6658" i="63"/>
  <c r="F6672" i="63"/>
  <c r="F3695" i="63"/>
  <c r="F3693" i="63"/>
  <c r="F4318" i="63"/>
  <c r="F3824" i="63"/>
  <c r="F3700" i="63"/>
  <c r="F4696" i="63"/>
  <c r="F4286" i="63"/>
  <c r="F4064" i="63"/>
  <c r="F3720" i="63"/>
  <c r="F4704" i="63"/>
  <c r="F4262" i="63"/>
  <c r="F4099" i="63"/>
  <c r="F4716" i="63"/>
  <c r="F4266" i="63"/>
  <c r="F4107" i="63"/>
  <c r="F4354" i="63"/>
  <c r="F4104" i="63"/>
  <c r="F4060" i="63"/>
  <c r="F4218" i="63"/>
  <c r="F4084" i="63"/>
  <c r="F3978" i="63"/>
  <c r="F3958" i="63"/>
  <c r="F3914" i="63"/>
  <c r="F3894" i="63"/>
  <c r="F3850" i="63"/>
  <c r="F4000" i="63"/>
  <c r="F3956" i="63"/>
  <c r="F5084" i="63"/>
  <c r="F5378" i="63"/>
  <c r="F5444" i="63"/>
  <c r="F5722" i="63"/>
  <c r="F5844" i="63"/>
  <c r="F5900" i="63"/>
  <c r="F5914" i="63"/>
  <c r="F6002" i="63"/>
  <c r="F6014" i="63"/>
  <c r="F6062" i="63"/>
  <c r="F6074" i="63"/>
  <c r="F6106" i="63"/>
  <c r="F6138" i="63"/>
  <c r="F6170" i="63"/>
  <c r="F6202" i="63"/>
  <c r="F6234" i="63"/>
  <c r="F6266" i="63"/>
  <c r="F6298" i="63"/>
  <c r="F6330" i="63"/>
  <c r="F6362" i="63"/>
  <c r="F6394" i="63"/>
  <c r="F6426" i="63"/>
  <c r="F6458" i="63"/>
  <c r="F6490" i="63"/>
  <c r="F6522" i="63"/>
  <c r="F6554" i="63"/>
  <c r="F6587" i="63"/>
  <c r="F6598" i="63"/>
  <c r="F6660" i="63"/>
  <c r="F6674" i="63"/>
  <c r="F3725" i="63"/>
  <c r="F3685" i="63"/>
  <c r="F4430" i="63"/>
  <c r="F4302" i="63"/>
  <c r="F4051" i="63"/>
  <c r="F3732" i="63"/>
  <c r="F4446" i="63"/>
  <c r="F4189" i="63"/>
  <c r="F4030" i="63"/>
  <c r="F3756" i="63"/>
  <c r="F4326" i="63"/>
  <c r="F4163" i="63"/>
  <c r="F4080" i="63"/>
  <c r="F4708" i="63"/>
  <c r="F4330" i="63"/>
  <c r="F4171" i="63"/>
  <c r="F4088" i="63"/>
  <c r="F4418" i="63"/>
  <c r="F4168" i="63"/>
  <c r="F4124" i="63"/>
  <c r="F4044" i="63"/>
  <c r="F4148" i="63"/>
  <c r="F4068" i="63"/>
  <c r="F4034" i="63"/>
  <c r="F3994" i="63"/>
  <c r="F3974" i="63"/>
  <c r="F3930" i="63"/>
  <c r="F3910" i="63"/>
  <c r="F3866" i="63"/>
  <c r="F3846" i="63"/>
  <c r="F5226" i="63"/>
  <c r="F5416" i="63"/>
  <c r="F5652" i="63"/>
  <c r="F5882" i="63"/>
  <c r="F5918" i="63"/>
  <c r="F5934" i="63"/>
  <c r="F6086" i="63"/>
  <c r="F6118" i="63"/>
  <c r="F6150" i="63"/>
  <c r="F6182" i="63"/>
  <c r="F6214" i="63"/>
  <c r="F6246" i="63"/>
  <c r="F6278" i="63"/>
  <c r="F6310" i="63"/>
  <c r="F6342" i="63"/>
  <c r="F6374" i="63"/>
  <c r="F6406" i="63"/>
  <c r="F6438" i="63"/>
  <c r="F6470" i="63"/>
  <c r="F6502" i="63"/>
  <c r="F6534" i="63"/>
  <c r="F6566" i="63"/>
  <c r="F6612" i="63"/>
  <c r="F6626" i="63"/>
  <c r="F6638" i="63"/>
  <c r="F6662" i="63"/>
  <c r="F3683" i="63"/>
  <c r="F3721" i="63"/>
  <c r="F3677" i="63"/>
  <c r="F4270" i="63"/>
  <c r="F3808" i="63"/>
  <c r="F3688" i="63"/>
  <c r="F4414" i="63"/>
  <c r="F3836" i="63"/>
  <c r="F3704" i="63"/>
  <c r="F4672" i="63"/>
  <c r="F4067" i="63"/>
  <c r="F4684" i="63"/>
  <c r="F4075" i="63"/>
  <c r="F4322" i="63"/>
  <c r="F4155" i="63"/>
  <c r="F4072" i="63"/>
  <c r="F4242" i="63"/>
  <c r="F4202" i="63"/>
  <c r="F4052" i="63"/>
  <c r="F3970" i="63"/>
  <c r="F3950" i="63"/>
  <c r="F3906" i="63"/>
  <c r="F3886" i="63"/>
  <c r="F3842" i="63"/>
  <c r="F5050" i="63"/>
  <c r="F5634" i="63"/>
  <c r="F5796" i="63"/>
  <c r="F5836" i="63"/>
  <c r="F5904" i="63"/>
  <c r="F5976" i="63"/>
  <c r="F6030" i="63"/>
  <c r="F6042" i="63"/>
  <c r="F6054" i="63"/>
  <c r="F6098" i="63"/>
  <c r="F6130" i="63"/>
  <c r="F6162" i="63"/>
  <c r="F6194" i="63"/>
  <c r="F6226" i="63"/>
  <c r="F6258" i="63"/>
  <c r="F6290" i="63"/>
  <c r="F6322" i="63"/>
  <c r="F6354" i="63"/>
  <c r="F6386" i="63"/>
  <c r="F6418" i="63"/>
  <c r="F6450" i="63"/>
  <c r="F6482" i="63"/>
  <c r="F6514" i="63"/>
  <c r="F6546" i="63"/>
  <c r="F6578" i="63"/>
  <c r="F6590" i="63"/>
  <c r="F6614" i="63"/>
  <c r="F6640" i="63"/>
  <c r="F6676" i="63"/>
  <c r="F3717" i="63"/>
  <c r="F4712" i="63"/>
  <c r="F4398" i="63"/>
  <c r="F4181" i="63"/>
  <c r="F3760" i="63"/>
  <c r="F3788" i="63"/>
  <c r="F4390" i="63"/>
  <c r="F4144" i="63"/>
  <c r="F4394" i="63"/>
  <c r="F4152" i="63"/>
  <c r="F4059" i="63"/>
  <c r="F4108" i="63"/>
  <c r="F4194" i="63"/>
  <c r="F4132" i="63"/>
  <c r="F4010" i="63"/>
  <c r="F3990" i="63"/>
  <c r="F3946" i="63"/>
  <c r="F3926" i="63"/>
  <c r="F3882" i="63"/>
  <c r="F3862" i="63"/>
  <c r="F3988" i="63"/>
  <c r="F3968" i="63"/>
  <c r="F5316" i="63"/>
  <c r="F5464" i="63"/>
  <c r="F5612" i="63"/>
  <c r="F5710" i="63"/>
  <c r="F5756" i="63"/>
  <c r="F5874" i="63"/>
  <c r="F5980" i="63"/>
  <c r="F6008" i="63"/>
  <c r="F6022" i="63"/>
  <c r="F6090" i="63"/>
  <c r="F6122" i="63"/>
  <c r="F6154" i="63"/>
  <c r="F6186" i="63"/>
  <c r="F6218" i="63"/>
  <c r="F6250" i="63"/>
  <c r="F6282" i="63"/>
  <c r="F6314" i="63"/>
  <c r="F6346" i="63"/>
  <c r="F6378" i="63"/>
  <c r="F6410" i="63"/>
  <c r="F6442" i="63"/>
  <c r="F6474" i="63"/>
  <c r="F6506" i="63"/>
  <c r="F6538" i="63"/>
  <c r="F6570" i="63"/>
  <c r="F6606" i="63"/>
  <c r="F6629" i="63"/>
  <c r="F6642" i="63"/>
  <c r="F6656" i="63"/>
  <c r="F3687" i="63"/>
  <c r="F3705" i="63"/>
  <c r="F4680" i="63"/>
  <c r="F4014" i="63"/>
  <c r="F3792" i="63"/>
  <c r="F3676" i="63"/>
  <c r="F4350" i="63"/>
  <c r="F3820" i="63"/>
  <c r="F3684" i="63"/>
  <c r="F5739" i="63"/>
  <c r="F4454" i="63"/>
  <c r="F5327" i="63"/>
  <c r="F4458" i="63"/>
  <c r="F4290" i="63"/>
  <c r="F4123" i="63"/>
  <c r="F4172" i="63"/>
  <c r="F4226" i="63"/>
  <c r="F4186" i="63"/>
  <c r="F4006" i="63"/>
  <c r="F4478" i="63"/>
  <c r="F5112" i="63"/>
  <c r="F5784" i="63"/>
  <c r="F5840" i="63"/>
  <c r="F5926" i="63"/>
  <c r="F5998" i="63"/>
  <c r="F6046" i="63"/>
  <c r="F6058" i="63"/>
  <c r="F6070" i="63"/>
  <c r="F6102" i="63"/>
  <c r="F6134" i="63"/>
  <c r="F6166" i="63"/>
  <c r="F6198" i="63"/>
  <c r="F6230" i="63"/>
  <c r="F6262" i="63"/>
  <c r="F6294" i="63"/>
  <c r="F6326" i="63"/>
  <c r="F6358" i="63"/>
  <c r="F6390" i="63"/>
  <c r="F6422" i="63"/>
  <c r="F6454" i="63"/>
  <c r="F6486" i="63"/>
  <c r="F6518" i="63"/>
  <c r="F6550" i="63"/>
  <c r="F6582" i="63"/>
  <c r="F6594" i="63"/>
  <c r="F6608" i="63"/>
  <c r="F6630" i="63"/>
  <c r="F6670" i="63"/>
  <c r="F3701" i="63"/>
  <c r="F4664" i="63"/>
  <c r="F4334" i="63"/>
  <c r="F4229" i="63"/>
  <c r="F4115" i="63"/>
  <c r="F3744" i="63"/>
  <c r="F3772" i="63"/>
  <c r="F5691" i="63"/>
  <c r="F4358" i="63"/>
  <c r="F4112" i="63"/>
  <c r="F4362" i="63"/>
  <c r="F4120" i="63"/>
  <c r="F6679" i="63"/>
  <c r="F6677" i="63"/>
  <c r="F6675" i="63"/>
  <c r="F6671" i="63"/>
  <c r="F6665" i="63"/>
  <c r="F6663" i="63"/>
  <c r="F6661" i="63"/>
  <c r="F6659" i="63"/>
  <c r="F6655" i="63"/>
  <c r="F6653" i="63"/>
  <c r="F6647" i="63"/>
  <c r="F6645" i="63"/>
  <c r="F6643" i="63"/>
  <c r="F6639" i="63"/>
  <c r="F6635" i="63"/>
  <c r="F6631" i="63"/>
  <c r="F6627" i="63"/>
  <c r="F6623" i="63"/>
  <c r="F6615" i="63"/>
  <c r="F6613" i="63"/>
  <c r="F6611" i="63"/>
  <c r="F6607" i="63"/>
  <c r="F6597" i="63"/>
  <c r="F6595" i="63"/>
  <c r="F6591" i="63"/>
  <c r="F6579" i="63"/>
  <c r="F6571" i="63"/>
  <c r="F6569" i="63"/>
  <c r="F6563" i="63"/>
  <c r="F6555" i="63"/>
  <c r="F6539" i="63"/>
  <c r="F6537" i="63"/>
  <c r="F6531" i="63"/>
  <c r="F6525" i="63"/>
  <c r="F6523" i="63"/>
  <c r="F6521" i="63"/>
  <c r="F6515" i="63"/>
  <c r="F6507" i="63"/>
  <c r="F6505" i="63"/>
  <c r="F6499" i="63"/>
  <c r="F6493" i="63"/>
  <c r="F6491" i="63"/>
  <c r="F6489" i="63"/>
  <c r="F6475" i="63"/>
  <c r="F6469" i="63"/>
  <c r="F6467" i="63"/>
  <c r="F6459" i="63"/>
  <c r="F6453" i="63"/>
  <c r="F6451" i="63"/>
  <c r="F6443" i="63"/>
  <c r="F6437" i="63"/>
  <c r="F6435" i="63"/>
  <c r="F6427" i="63"/>
  <c r="F6411" i="63"/>
  <c r="F6405" i="63"/>
  <c r="F6403" i="63"/>
  <c r="F6401" i="63"/>
  <c r="F6395" i="63"/>
  <c r="F6389" i="63"/>
  <c r="F6387" i="63"/>
  <c r="F6379" i="63"/>
  <c r="F6373" i="63"/>
  <c r="F6371" i="63"/>
  <c r="F6369" i="63"/>
  <c r="F6363" i="63"/>
  <c r="F6357" i="63"/>
  <c r="F6355" i="63"/>
  <c r="F6353" i="63"/>
  <c r="F6341" i="63"/>
  <c r="F6339" i="63"/>
  <c r="F6323" i="63"/>
  <c r="F6315" i="63"/>
  <c r="F6313" i="63"/>
  <c r="F6307" i="63"/>
  <c r="F6301" i="63"/>
  <c r="F6299" i="63"/>
  <c r="F6291" i="63"/>
  <c r="F6277" i="63"/>
  <c r="F6275" i="63"/>
  <c r="F6269" i="63"/>
  <c r="F6259" i="63"/>
  <c r="F6253" i="63"/>
  <c r="F6251" i="63"/>
  <c r="F6249" i="63"/>
  <c r="F6243" i="63"/>
  <c r="F6237" i="63"/>
  <c r="F6235" i="63"/>
  <c r="F6233" i="63"/>
  <c r="F6227" i="63"/>
  <c r="F6221" i="63"/>
  <c r="F6217" i="63"/>
  <c r="F6211" i="63"/>
  <c r="F6205" i="63"/>
  <c r="F6201" i="63"/>
  <c r="F6195" i="63"/>
  <c r="F6189" i="63"/>
  <c r="F6187" i="63"/>
  <c r="F6179" i="63"/>
  <c r="F6171" i="63"/>
  <c r="F6169" i="63"/>
  <c r="F6163" i="63"/>
  <c r="F6161" i="63"/>
  <c r="F6147" i="63"/>
  <c r="F6133" i="63"/>
  <c r="F6131" i="63"/>
  <c r="F6129" i="63"/>
  <c r="F6123" i="63"/>
  <c r="F6117" i="63"/>
  <c r="F6115" i="63"/>
  <c r="F6113" i="63"/>
  <c r="F6107" i="63"/>
  <c r="F6105" i="63"/>
  <c r="F6099" i="63"/>
  <c r="F6093" i="63"/>
  <c r="F6089" i="63"/>
  <c r="F6083" i="63"/>
  <c r="F6073" i="63"/>
  <c r="F6067" i="63"/>
  <c r="F6059" i="63"/>
  <c r="F6057" i="63"/>
  <c r="F6051" i="63"/>
  <c r="F6043" i="63"/>
  <c r="F6041" i="63"/>
  <c r="F6025" i="63"/>
  <c r="F6019" i="63"/>
  <c r="F6017" i="63"/>
  <c r="F6003" i="63"/>
  <c r="F5999" i="63"/>
  <c r="F5995" i="63"/>
  <c r="F5991" i="63"/>
  <c r="F5987" i="63"/>
  <c r="F5985" i="63"/>
  <c r="F5983" i="63"/>
  <c r="F5973" i="63"/>
  <c r="F5967" i="63"/>
  <c r="F5965" i="63"/>
  <c r="F5961" i="63"/>
  <c r="F5959" i="63"/>
  <c r="F5935" i="63"/>
  <c r="F5931" i="63"/>
  <c r="F5927" i="63"/>
  <c r="F5919" i="63"/>
  <c r="F5915" i="63"/>
  <c r="F5907" i="63"/>
  <c r="F5903" i="63"/>
  <c r="F5899" i="63"/>
  <c r="F5879" i="63"/>
  <c r="F5869" i="63"/>
  <c r="F5867" i="63"/>
  <c r="F5865" i="63"/>
  <c r="F5861" i="63"/>
  <c r="F5847" i="63"/>
  <c r="F5835" i="63"/>
  <c r="F5831" i="63"/>
  <c r="F5819" i="63"/>
  <c r="F5815" i="63"/>
  <c r="F5803" i="63"/>
  <c r="F5799" i="63"/>
  <c r="F5787" i="63"/>
  <c r="F5783" i="63"/>
  <c r="F5771" i="63"/>
  <c r="F5755" i="63"/>
  <c r="F5751" i="63"/>
  <c r="F5749" i="63"/>
  <c r="F5735" i="63"/>
  <c r="F5723" i="63"/>
  <c r="F5719" i="63"/>
  <c r="F5707" i="63"/>
  <c r="F5703" i="63"/>
  <c r="F5693" i="63"/>
  <c r="F5687" i="63"/>
  <c r="F5685" i="63"/>
  <c r="F5675" i="63"/>
  <c r="F5671" i="63"/>
  <c r="F5659" i="63"/>
  <c r="F5643" i="63"/>
  <c r="F5639" i="63"/>
  <c r="F5627" i="63"/>
  <c r="F5623" i="63"/>
  <c r="F5617" i="63"/>
  <c r="F5611" i="63"/>
  <c r="F5607" i="63"/>
  <c r="F5595" i="63"/>
  <c r="F5591" i="63"/>
  <c r="F5579" i="63"/>
  <c r="F5575" i="63"/>
  <c r="F5559" i="63"/>
  <c r="F5549" i="63"/>
  <c r="F5547" i="63"/>
  <c r="F5543" i="63"/>
  <c r="F5531" i="63"/>
  <c r="F5521" i="63"/>
  <c r="F5515" i="63"/>
  <c r="F5507" i="63"/>
  <c r="F5501" i="63"/>
  <c r="F5495" i="63"/>
  <c r="F5483" i="63"/>
  <c r="F5475" i="63"/>
  <c r="F5463" i="63"/>
  <c r="F5451" i="63"/>
  <c r="F5443" i="63"/>
  <c r="F5419" i="63"/>
  <c r="F5411" i="63"/>
  <c r="F5387" i="63"/>
  <c r="F5379" i="63"/>
  <c r="F5371" i="63"/>
  <c r="F5339" i="63"/>
  <c r="F5323" i="63"/>
  <c r="F5287" i="63"/>
  <c r="F5275" i="63"/>
  <c r="F5259" i="63"/>
  <c r="F5231" i="63"/>
  <c r="F3843" i="63"/>
  <c r="F3807" i="63"/>
  <c r="G5375" i="63"/>
  <c r="G5373" i="63"/>
  <c r="G5369" i="63"/>
  <c r="G5367" i="63"/>
  <c r="G5365" i="63"/>
  <c r="G5363" i="63"/>
  <c r="G5361" i="63"/>
  <c r="G5359" i="63"/>
  <c r="G5357" i="63"/>
  <c r="G5355" i="63"/>
  <c r="G5353" i="63"/>
  <c r="G5351" i="63"/>
  <c r="G5343" i="63"/>
  <c r="G5341" i="63"/>
  <c r="G5337" i="63"/>
  <c r="G5335" i="63"/>
  <c r="G5333" i="63"/>
  <c r="G5331" i="63"/>
  <c r="G5329" i="63"/>
  <c r="G5327" i="63"/>
  <c r="G5321" i="63"/>
  <c r="G5319" i="63"/>
  <c r="G5315" i="63"/>
  <c r="G5311" i="63"/>
  <c r="G5309" i="63"/>
  <c r="G5305" i="63"/>
  <c r="G5303" i="63"/>
  <c r="G5299" i="63"/>
  <c r="G5297" i="63"/>
  <c r="G5295" i="63"/>
  <c r="G5293" i="63"/>
  <c r="G5289" i="63"/>
  <c r="G5283" i="63"/>
  <c r="G5279" i="63"/>
  <c r="G5277" i="63"/>
  <c r="G5273" i="63"/>
  <c r="G5271" i="63"/>
  <c r="G5269" i="63"/>
  <c r="G5267" i="63"/>
  <c r="G5265" i="63"/>
  <c r="G5263" i="63"/>
  <c r="G5261" i="63"/>
  <c r="G5257" i="63"/>
  <c r="G5255" i="63"/>
  <c r="G5251" i="63"/>
  <c r="G5247" i="63"/>
  <c r="G5245" i="63"/>
  <c r="G5241" i="63"/>
  <c r="G5239" i="63"/>
  <c r="G5237" i="63"/>
  <c r="G5235" i="63"/>
  <c r="G5233" i="63"/>
  <c r="G5229" i="63"/>
  <c r="G5227" i="63"/>
  <c r="G5225" i="63"/>
  <c r="G5223" i="63"/>
  <c r="G5221" i="63"/>
  <c r="G5217" i="63"/>
  <c r="G5215" i="63"/>
  <c r="G5213" i="63"/>
  <c r="G5209" i="63"/>
  <c r="G5207" i="63"/>
  <c r="G5205" i="63"/>
  <c r="G5201" i="63"/>
  <c r="G5199" i="63"/>
  <c r="G5197" i="63"/>
  <c r="G5193" i="63"/>
  <c r="G5191" i="63"/>
  <c r="G5189" i="63"/>
  <c r="G5185" i="63"/>
  <c r="G5183" i="63"/>
  <c r="G5181" i="63"/>
  <c r="G5177" i="63"/>
  <c r="G5175" i="63"/>
  <c r="G5173" i="63"/>
  <c r="G5169" i="63"/>
  <c r="G5167" i="63"/>
  <c r="G5165" i="63"/>
  <c r="G5161" i="63"/>
  <c r="G5159" i="63"/>
  <c r="G5157" i="63"/>
  <c r="G5153" i="63"/>
  <c r="G5151" i="63"/>
  <c r="G5149" i="63"/>
  <c r="G5145" i="63"/>
  <c r="G5143" i="63"/>
  <c r="G5141" i="63"/>
  <c r="G5137" i="63"/>
  <c r="G5135" i="63"/>
  <c r="G5133" i="63"/>
  <c r="G5129" i="63"/>
  <c r="G5127" i="63"/>
  <c r="G5125" i="63"/>
  <c r="G5121" i="63"/>
  <c r="G5119" i="63"/>
  <c r="G5117" i="63"/>
  <c r="G5113" i="63"/>
  <c r="G5111" i="63"/>
  <c r="G5109" i="63"/>
  <c r="G5105" i="63"/>
  <c r="G5103" i="63"/>
  <c r="G5101" i="63"/>
  <c r="G5097" i="63"/>
  <c r="G5095" i="63"/>
  <c r="G5093" i="63"/>
  <c r="G5089" i="63"/>
  <c r="G5087" i="63"/>
  <c r="G5085" i="63"/>
  <c r="G5081" i="63"/>
  <c r="G5079" i="63"/>
  <c r="G5077" i="63"/>
  <c r="G5073" i="63"/>
  <c r="G5071" i="63"/>
  <c r="G5069" i="63"/>
  <c r="G5065" i="63"/>
  <c r="G5063" i="63"/>
  <c r="G5061" i="63"/>
  <c r="G5057" i="63"/>
  <c r="G5055" i="63"/>
  <c r="G5053" i="63"/>
  <c r="G5049" i="63"/>
  <c r="G5047" i="63"/>
  <c r="G5045" i="63"/>
  <c r="G5041" i="63"/>
  <c r="G5039" i="63"/>
  <c r="G5037" i="63"/>
  <c r="G5033" i="63"/>
  <c r="G5031" i="63"/>
  <c r="G5029" i="63"/>
  <c r="G5025" i="63"/>
  <c r="G5023" i="63"/>
  <c r="G5021" i="63"/>
  <c r="G5017" i="63"/>
  <c r="G5015" i="63"/>
  <c r="G5013" i="63"/>
  <c r="G5009" i="63"/>
  <c r="G5007" i="63"/>
  <c r="G5005" i="63"/>
  <c r="G5001" i="63"/>
  <c r="G4999" i="63"/>
  <c r="G4997" i="63"/>
  <c r="G4993" i="63"/>
  <c r="G4991" i="63"/>
  <c r="G4989" i="63"/>
  <c r="G4985" i="63"/>
  <c r="G4983" i="63"/>
  <c r="G4977" i="63"/>
  <c r="G4975" i="63"/>
  <c r="G4973" i="63"/>
  <c r="G4969" i="63"/>
  <c r="G4967" i="63"/>
  <c r="G4965" i="63"/>
  <c r="G4961" i="63"/>
  <c r="G4959" i="63"/>
  <c r="G4957" i="63"/>
  <c r="G4953" i="63"/>
  <c r="G4951" i="63"/>
  <c r="G4949" i="63"/>
  <c r="G4945" i="63"/>
  <c r="G4943" i="63"/>
  <c r="G4941" i="63"/>
  <c r="G4937" i="63"/>
  <c r="G4935" i="63"/>
  <c r="G4933" i="63"/>
  <c r="G4929" i="63"/>
  <c r="G4927" i="63"/>
  <c r="G4925" i="63"/>
  <c r="G4921" i="63"/>
  <c r="G4919" i="63"/>
  <c r="G4917" i="63"/>
  <c r="G4913" i="63"/>
  <c r="G4911" i="63"/>
  <c r="G4909" i="63"/>
  <c r="G4905" i="63"/>
  <c r="G4903" i="63"/>
  <c r="G4901" i="63"/>
  <c r="G4897" i="63"/>
  <c r="G4895" i="63"/>
  <c r="G4893" i="63"/>
  <c r="G4889" i="63"/>
  <c r="G4887" i="63"/>
  <c r="G4885" i="63"/>
  <c r="G4881" i="63"/>
  <c r="G4879" i="63"/>
  <c r="G4877" i="63"/>
  <c r="G4873" i="63"/>
  <c r="G4871" i="63"/>
  <c r="G4869" i="63"/>
  <c r="G4865" i="63"/>
  <c r="G4863" i="63"/>
  <c r="G4861" i="63"/>
  <c r="G4857" i="63"/>
  <c r="G4855" i="63"/>
  <c r="G4853" i="63"/>
  <c r="G4849" i="63"/>
  <c r="G4847" i="63"/>
  <c r="G4845" i="63"/>
  <c r="G4841" i="63"/>
  <c r="G4839" i="63"/>
  <c r="G4837" i="63"/>
  <c r="G4833" i="63"/>
  <c r="G4831" i="63"/>
  <c r="G4829" i="63"/>
  <c r="G4825" i="63"/>
  <c r="G4823" i="63"/>
  <c r="G4821" i="63"/>
  <c r="G4817" i="63"/>
  <c r="G4815" i="63"/>
  <c r="G4813" i="63"/>
  <c r="G4809" i="63"/>
  <c r="G4807" i="63"/>
  <c r="G4805" i="63"/>
  <c r="G4801" i="63"/>
  <c r="G4797" i="63"/>
  <c r="G4793" i="63"/>
  <c r="G4791" i="63"/>
  <c r="G4789" i="63"/>
  <c r="G4785" i="63"/>
  <c r="G4783" i="63"/>
  <c r="G4781" i="63"/>
  <c r="G4777" i="63"/>
  <c r="G4721" i="63"/>
  <c r="G4719" i="63"/>
  <c r="G4715" i="63"/>
  <c r="G4711" i="63"/>
  <c r="G4709" i="63"/>
  <c r="G4705" i="63"/>
  <c r="G4701" i="63"/>
  <c r="G4699" i="63"/>
  <c r="G4697" i="63"/>
  <c r="G4693" i="63"/>
  <c r="G4687" i="63"/>
  <c r="G4677" i="63"/>
  <c r="G4675" i="63"/>
  <c r="G4673" i="63"/>
  <c r="G4671" i="63"/>
  <c r="G4669" i="63"/>
  <c r="G4667" i="63"/>
  <c r="G4657" i="63"/>
  <c r="G4651" i="63"/>
  <c r="G4649" i="63"/>
  <c r="G4647" i="63"/>
  <c r="G4643" i="63"/>
  <c r="G4639" i="63"/>
  <c r="G4635" i="63"/>
  <c r="G4633" i="63"/>
  <c r="G4631" i="63"/>
  <c r="G4625" i="63"/>
  <c r="G4619" i="63"/>
  <c r="G4617" i="63"/>
  <c r="G4615" i="63"/>
  <c r="G4611" i="63"/>
  <c r="G4607" i="63"/>
  <c r="G4603" i="63"/>
  <c r="G4601" i="63"/>
  <c r="G4599" i="63"/>
  <c r="G4593" i="63"/>
  <c r="G4587" i="63"/>
  <c r="G4583" i="63"/>
  <c r="G4579" i="63"/>
  <c r="G4575" i="63"/>
  <c r="G4571" i="63"/>
  <c r="G4569" i="63"/>
  <c r="G4567" i="63"/>
  <c r="G4561" i="63"/>
  <c r="G4555" i="63"/>
  <c r="G4553" i="63"/>
  <c r="G4551" i="63"/>
  <c r="G4547" i="63"/>
  <c r="G4543" i="63"/>
  <c r="G4539" i="63"/>
  <c r="G4537" i="63"/>
  <c r="G4535" i="63"/>
  <c r="G4529" i="63"/>
  <c r="G4523" i="63"/>
  <c r="G4521" i="63"/>
  <c r="G4519" i="63"/>
  <c r="G4515" i="63"/>
  <c r="G4511" i="63"/>
  <c r="G4507" i="63"/>
  <c r="G4505" i="63"/>
  <c r="G4503" i="63"/>
  <c r="G4497" i="63"/>
  <c r="G4491" i="63"/>
  <c r="G4489" i="63"/>
  <c r="G4487" i="63"/>
  <c r="G4483" i="63"/>
  <c r="G4479" i="63"/>
  <c r="G4475" i="63"/>
  <c r="G4473" i="63"/>
  <c r="G4471" i="63"/>
  <c r="G4465" i="63"/>
  <c r="G4461" i="63"/>
  <c r="G4459" i="63"/>
  <c r="G4457" i="63"/>
  <c r="G4455" i="63"/>
  <c r="G4451" i="63"/>
  <c r="G4447" i="63"/>
  <c r="G4443" i="63"/>
  <c r="G4441" i="63"/>
  <c r="G4437" i="63"/>
  <c r="G4433" i="63"/>
  <c r="G4431" i="63"/>
  <c r="G4427" i="63"/>
  <c r="G4423" i="63"/>
  <c r="G4421" i="63"/>
  <c r="G4419" i="63"/>
  <c r="G4415" i="63"/>
  <c r="G4409" i="63"/>
  <c r="G4399" i="63"/>
  <c r="G4397" i="63"/>
  <c r="G4395" i="63"/>
  <c r="G4393" i="63"/>
  <c r="G4391" i="63"/>
  <c r="G4389" i="63"/>
  <c r="G4379" i="63"/>
  <c r="G4369" i="63"/>
  <c r="G4367" i="63"/>
  <c r="G4365" i="63"/>
  <c r="G4361" i="63"/>
  <c r="G4357" i="63"/>
  <c r="G4355" i="63"/>
  <c r="G4351" i="63"/>
  <c r="G4347" i="63"/>
  <c r="G4345" i="63"/>
  <c r="G4341" i="63"/>
  <c r="G4337" i="63"/>
  <c r="G4333" i="63"/>
  <c r="G4331" i="63"/>
  <c r="G4329" i="63"/>
  <c r="G4327" i="63"/>
  <c r="G4319" i="63"/>
  <c r="G4315" i="63"/>
  <c r="G4313" i="63"/>
  <c r="G4309" i="63"/>
  <c r="G4305" i="63"/>
  <c r="G4303" i="63"/>
  <c r="G4299" i="63"/>
  <c r="G4295" i="63"/>
  <c r="G4293" i="63"/>
  <c r="G4291" i="63"/>
  <c r="G4287" i="63"/>
  <c r="G4281" i="63"/>
  <c r="G4253" i="63"/>
  <c r="G4251" i="63"/>
  <c r="G4245" i="63"/>
  <c r="G4235" i="63"/>
  <c r="G4229" i="63"/>
  <c r="G4203" i="63"/>
  <c r="G4187" i="63"/>
  <c r="G4183" i="63"/>
  <c r="G4175" i="63"/>
  <c r="G4167" i="63"/>
  <c r="G4151" i="63"/>
  <c r="G4145" i="63"/>
  <c r="G4129" i="63"/>
  <c r="G4117" i="63"/>
  <c r="G4101" i="63"/>
  <c r="G4087" i="63"/>
  <c r="G4069" i="63"/>
  <c r="G4065" i="63"/>
  <c r="G4055" i="63"/>
  <c r="G4049" i="63"/>
  <c r="G4043" i="63"/>
  <c r="G4041" i="63"/>
  <c r="G4031" i="63"/>
  <c r="G4023" i="63"/>
  <c r="G4017" i="63"/>
  <c r="G3993" i="63"/>
  <c r="G3989" i="63"/>
  <c r="G3965" i="63"/>
  <c r="G3933" i="63"/>
  <c r="G3925" i="63"/>
  <c r="G3913" i="63"/>
  <c r="G3903" i="63"/>
  <c r="G3895" i="63"/>
  <c r="G3879" i="63"/>
  <c r="G3851" i="63"/>
  <c r="G3833" i="63"/>
  <c r="G3831" i="63"/>
  <c r="G3823" i="63"/>
  <c r="G3811" i="63"/>
  <c r="G3805" i="63"/>
  <c r="G3797" i="63"/>
  <c r="G3795" i="63"/>
  <c r="G3791" i="63"/>
  <c r="G3769" i="63"/>
  <c r="G3767" i="63"/>
  <c r="G3759" i="63"/>
  <c r="G3757" i="63"/>
  <c r="G3731" i="63"/>
  <c r="G3727" i="63"/>
  <c r="G3719" i="63"/>
  <c r="G3717" i="63"/>
  <c r="G3705" i="63"/>
  <c r="G3699" i="63"/>
  <c r="K241" i="64"/>
  <c r="K236" i="64"/>
  <c r="L245" i="64"/>
  <c r="F6669" i="63"/>
  <c r="G6669" i="63"/>
  <c r="F6667" i="63"/>
  <c r="G6667" i="63"/>
  <c r="F6651" i="63"/>
  <c r="G6651" i="63"/>
  <c r="F6649" i="63"/>
  <c r="G6649" i="63"/>
  <c r="F6637" i="63"/>
  <c r="G6637" i="63"/>
  <c r="F6633" i="63"/>
  <c r="G6633" i="63"/>
  <c r="F6621" i="63"/>
  <c r="G6621" i="63"/>
  <c r="F6619" i="63"/>
  <c r="G6619" i="63"/>
  <c r="F6603" i="63"/>
  <c r="G6603" i="63"/>
  <c r="F6601" i="63"/>
  <c r="G6601" i="63"/>
  <c r="F6599" i="63"/>
  <c r="G6599" i="63"/>
  <c r="F6589" i="63"/>
  <c r="G6589" i="63"/>
  <c r="F6585" i="63"/>
  <c r="G6585" i="63"/>
  <c r="F6557" i="63"/>
  <c r="G6557" i="63"/>
  <c r="F6541" i="63"/>
  <c r="G6541" i="63"/>
  <c r="F6509" i="63"/>
  <c r="G6509" i="63"/>
  <c r="F6465" i="63"/>
  <c r="G6465" i="63"/>
  <c r="F6417" i="63"/>
  <c r="G6417" i="63"/>
  <c r="F6385" i="63"/>
  <c r="G6385" i="63"/>
  <c r="F6333" i="63"/>
  <c r="G6333" i="63"/>
  <c r="G6265" i="63"/>
  <c r="F6265" i="63"/>
  <c r="G6203" i="63"/>
  <c r="F6203" i="63"/>
  <c r="F6145" i="63"/>
  <c r="G6145" i="63"/>
  <c r="F6077" i="63"/>
  <c r="G6077" i="63"/>
  <c r="F6035" i="63"/>
  <c r="G6035" i="63"/>
  <c r="G5981" i="63"/>
  <c r="F5981" i="63"/>
  <c r="G5979" i="63"/>
  <c r="F5979" i="63"/>
  <c r="G5851" i="63"/>
  <c r="F5851" i="63"/>
  <c r="F5455" i="63"/>
  <c r="G5455" i="63"/>
  <c r="F5439" i="63"/>
  <c r="G5439" i="63"/>
  <c r="F5431" i="63"/>
  <c r="G5431" i="63"/>
  <c r="F5407" i="63"/>
  <c r="G5407" i="63"/>
  <c r="G5325" i="63"/>
  <c r="F5325" i="63"/>
  <c r="G5307" i="63"/>
  <c r="F5307" i="63"/>
  <c r="G5301" i="63"/>
  <c r="F5301" i="63"/>
  <c r="G5291" i="63"/>
  <c r="F5291" i="63"/>
  <c r="G5243" i="63"/>
  <c r="F5243" i="63"/>
  <c r="F5363" i="63"/>
  <c r="G5521" i="63"/>
  <c r="G5693" i="63"/>
  <c r="F6139" i="63"/>
  <c r="F6331" i="63"/>
  <c r="G6395" i="63"/>
  <c r="F6419" i="63"/>
  <c r="G6607" i="63"/>
  <c r="G5379" i="63"/>
  <c r="G5475" i="63"/>
  <c r="G5543" i="63"/>
  <c r="G5591" i="63"/>
  <c r="G5639" i="63"/>
  <c r="G5687" i="63"/>
  <c r="G5735" i="63"/>
  <c r="F6033" i="63"/>
  <c r="G6389" i="63"/>
  <c r="G6437" i="63"/>
  <c r="G6489" i="63"/>
  <c r="G6537" i="63"/>
  <c r="F5227" i="63"/>
  <c r="G6189" i="63"/>
  <c r="F6449" i="63"/>
  <c r="F6617" i="63"/>
  <c r="F5263" i="63"/>
  <c r="F5319" i="63"/>
  <c r="G5611" i="63"/>
  <c r="G5659" i="63"/>
  <c r="G5707" i="63"/>
  <c r="G5755" i="63"/>
  <c r="G6163" i="63"/>
  <c r="G6355" i="63"/>
  <c r="G6571" i="63"/>
  <c r="G6623" i="63"/>
  <c r="G6057" i="63"/>
  <c r="G5495" i="63"/>
  <c r="F6477" i="63"/>
  <c r="F5359" i="63"/>
  <c r="F5299" i="63"/>
  <c r="G5617" i="63"/>
  <c r="G5419" i="63"/>
  <c r="G5515" i="63"/>
  <c r="F5563" i="63"/>
  <c r="G6379" i="63"/>
  <c r="G6403" i="63"/>
  <c r="G6427" i="63"/>
  <c r="G6451" i="63"/>
  <c r="G6475" i="63"/>
  <c r="G6499" i="63"/>
  <c r="G6523" i="63"/>
  <c r="F6547" i="63"/>
  <c r="G6631" i="63"/>
  <c r="G5703" i="63"/>
  <c r="G5751" i="63"/>
  <c r="F5355" i="63"/>
  <c r="G6313" i="63"/>
  <c r="G6493" i="63"/>
  <c r="F5255" i="63"/>
  <c r="G5771" i="63"/>
  <c r="G6227" i="63"/>
  <c r="G6639" i="63"/>
  <c r="G5411" i="63"/>
  <c r="G5507" i="63"/>
  <c r="G5559" i="63"/>
  <c r="G5607" i="63"/>
  <c r="F5655" i="63"/>
  <c r="F6149" i="63"/>
  <c r="G6405" i="63"/>
  <c r="G6453" i="63"/>
  <c r="G6505" i="63"/>
  <c r="F6553" i="63"/>
  <c r="G6525" i="63"/>
  <c r="G5371" i="63"/>
  <c r="G6665" i="63"/>
  <c r="G6635" i="63"/>
  <c r="F6605" i="63"/>
  <c r="F5295" i="63"/>
  <c r="F5235" i="63"/>
  <c r="F5351" i="63"/>
  <c r="G5451" i="63"/>
  <c r="G5531" i="63"/>
  <c r="G5579" i="63"/>
  <c r="G5627" i="63"/>
  <c r="G5675" i="63"/>
  <c r="G5723" i="63"/>
  <c r="G6507" i="63"/>
  <c r="G6531" i="63"/>
  <c r="G6555" i="63"/>
  <c r="G6579" i="63"/>
  <c r="G6655" i="63"/>
  <c r="G5783" i="63"/>
  <c r="G6201" i="63"/>
  <c r="F5503" i="63"/>
  <c r="G6401" i="63"/>
  <c r="G6003" i="63"/>
  <c r="F5331" i="63"/>
  <c r="G5549" i="63"/>
  <c r="F6075" i="63"/>
  <c r="F6267" i="63"/>
  <c r="G6387" i="63"/>
  <c r="G6411" i="63"/>
  <c r="G6435" i="63"/>
  <c r="G6459" i="63"/>
  <c r="F6483" i="63"/>
  <c r="G6663" i="63"/>
  <c r="G5575" i="63"/>
  <c r="G5623" i="63"/>
  <c r="G5671" i="63"/>
  <c r="G5719" i="63"/>
  <c r="G6469" i="63"/>
  <c r="G6521" i="63"/>
  <c r="G6569" i="63"/>
  <c r="G6653" i="63"/>
  <c r="G6099" i="63"/>
  <c r="G6291" i="63"/>
  <c r="G6671" i="63"/>
  <c r="G5443" i="63"/>
  <c r="F5527" i="63"/>
  <c r="F5863" i="63"/>
  <c r="F6285" i="63"/>
  <c r="F6421" i="63"/>
  <c r="F5399" i="63"/>
  <c r="F6433" i="63"/>
  <c r="F6573" i="63"/>
  <c r="F3747" i="63"/>
  <c r="G3747" i="63"/>
  <c r="J236" i="64"/>
  <c r="L246" i="64"/>
  <c r="J234" i="64"/>
  <c r="J259" i="64"/>
  <c r="J250" i="64"/>
  <c r="J246" i="64"/>
  <c r="L239" i="64"/>
  <c r="K248" i="64"/>
  <c r="K255" i="64"/>
  <c r="K242" i="64"/>
  <c r="L241" i="64"/>
  <c r="L247" i="64"/>
  <c r="L255" i="64"/>
  <c r="J244" i="64"/>
  <c r="L243" i="64"/>
  <c r="L238" i="64"/>
  <c r="L242" i="64"/>
  <c r="J239" i="64"/>
  <c r="K245" i="64"/>
  <c r="L244" i="64"/>
  <c r="J253" i="64"/>
  <c r="L259" i="64"/>
  <c r="J243" i="64"/>
  <c r="K253" i="64"/>
  <c r="J233" i="64"/>
  <c r="L249" i="64"/>
  <c r="K254" i="64"/>
  <c r="L258" i="64"/>
  <c r="K258" i="64"/>
  <c r="K249" i="64"/>
  <c r="K262" i="64"/>
  <c r="K234" i="64"/>
  <c r="K233" i="64"/>
  <c r="L257" i="64"/>
  <c r="K235" i="64"/>
  <c r="J262" i="64"/>
  <c r="J261" i="64"/>
  <c r="J260" i="64"/>
  <c r="K257" i="64"/>
  <c r="K247" i="64"/>
  <c r="J237" i="64"/>
  <c r="L235" i="64"/>
  <c r="J252" i="64"/>
  <c r="J248" i="64"/>
  <c r="K256" i="64"/>
  <c r="K261" i="64"/>
  <c r="L260" i="64"/>
  <c r="J254" i="64"/>
  <c r="L252" i="64"/>
  <c r="L251" i="64"/>
  <c r="J240" i="64"/>
  <c r="K238" i="64"/>
  <c r="J256" i="64"/>
  <c r="L240" i="64"/>
  <c r="L237" i="64"/>
  <c r="D54" i="64" l="1"/>
  <c r="D46" i="64"/>
  <c r="K46" i="64" s="1"/>
  <c r="E14" i="64"/>
  <c r="M14" i="64" s="1"/>
  <c r="D104" i="64"/>
  <c r="J104" i="64" s="1"/>
  <c r="D100" i="64"/>
  <c r="J100" i="64" s="1"/>
  <c r="D105" i="64"/>
  <c r="K105" i="64" s="1"/>
  <c r="D106" i="64"/>
  <c r="L106" i="64" s="1"/>
  <c r="D101" i="64"/>
  <c r="K101" i="64" s="1"/>
  <c r="E12" i="64"/>
  <c r="M12" i="64" s="1"/>
  <c r="D99" i="64"/>
  <c r="K99" i="64" s="1"/>
  <c r="D102" i="64"/>
  <c r="J102" i="64" s="1"/>
  <c r="D56" i="64"/>
  <c r="D103" i="64"/>
  <c r="L103" i="64" s="1"/>
  <c r="D60" i="64"/>
  <c r="K60" i="64" s="1"/>
  <c r="D38" i="64"/>
  <c r="J38" i="64" s="1"/>
  <c r="D44" i="64"/>
  <c r="J44" i="64" s="1"/>
  <c r="D21" i="64"/>
  <c r="J21" i="64" s="1"/>
  <c r="D35" i="64"/>
  <c r="K35" i="64" s="1"/>
  <c r="F19" i="70"/>
  <c r="G19" i="70"/>
  <c r="G19" i="44"/>
  <c r="F18" i="70"/>
  <c r="G18" i="70"/>
  <c r="E13" i="64"/>
  <c r="M13" i="64" s="1"/>
  <c r="E11" i="64"/>
  <c r="M11" i="64" s="1"/>
  <c r="E20" i="64"/>
  <c r="M20" i="64" s="1"/>
  <c r="D22" i="64"/>
  <c r="K22" i="64" s="1"/>
  <c r="D48" i="64"/>
  <c r="J48" i="64" s="1"/>
  <c r="D55" i="64"/>
  <c r="D29" i="64"/>
  <c r="J29" i="64" s="1"/>
  <c r="D67" i="64"/>
  <c r="J67" i="64" s="1"/>
  <c r="D12" i="64"/>
  <c r="K12" i="64" s="1"/>
  <c r="D58" i="64"/>
  <c r="K58" i="64" s="1"/>
  <c r="D32" i="64"/>
  <c r="K32" i="64" s="1"/>
  <c r="E19" i="70"/>
  <c r="C19" i="70"/>
  <c r="D19" i="70"/>
  <c r="D28" i="43"/>
  <c r="H15" i="43"/>
  <c r="I15" i="43" s="1"/>
  <c r="E28" i="43"/>
  <c r="D18" i="70"/>
  <c r="E18" i="70"/>
  <c r="C18" i="70"/>
  <c r="D53" i="64"/>
  <c r="K53" i="64" s="1"/>
  <c r="E28" i="64"/>
  <c r="M28" i="64" s="1"/>
  <c r="E96" i="64"/>
  <c r="M96" i="64" s="1"/>
  <c r="E16" i="64"/>
  <c r="M16" i="64" s="1"/>
  <c r="E54" i="64"/>
  <c r="M54" i="64" s="1"/>
  <c r="E84" i="64"/>
  <c r="M84" i="64" s="1"/>
  <c r="E37" i="64"/>
  <c r="M37" i="64" s="1"/>
  <c r="E18" i="64"/>
  <c r="M18" i="64" s="1"/>
  <c r="E48" i="64"/>
  <c r="M48" i="64" s="1"/>
  <c r="E19" i="64"/>
  <c r="M19" i="64" s="1"/>
  <c r="E59" i="64"/>
  <c r="M59" i="64" s="1"/>
  <c r="E98" i="64"/>
  <c r="M98" i="64" s="1"/>
  <c r="E74" i="64"/>
  <c r="M74" i="64" s="1"/>
  <c r="E31" i="64"/>
  <c r="M31" i="64" s="1"/>
  <c r="E17" i="64"/>
  <c r="M17" i="64" s="1"/>
  <c r="E35" i="64"/>
  <c r="M35" i="64" s="1"/>
  <c r="E73" i="64"/>
  <c r="M73" i="64" s="1"/>
  <c r="E55" i="64"/>
  <c r="M55" i="64" s="1"/>
  <c r="D119" i="64"/>
  <c r="K119" i="64" s="1"/>
  <c r="E56" i="64"/>
  <c r="M56" i="64" s="1"/>
  <c r="E30" i="64"/>
  <c r="M30" i="64" s="1"/>
  <c r="E39" i="64"/>
  <c r="M39" i="64" s="1"/>
  <c r="E52" i="64"/>
  <c r="M52" i="64" s="1"/>
  <c r="D19" i="64"/>
  <c r="K19" i="64" s="1"/>
  <c r="D86" i="64"/>
  <c r="J86" i="64" s="1"/>
  <c r="D77" i="64"/>
  <c r="J77" i="64" s="1"/>
  <c r="D18" i="64"/>
  <c r="K18" i="64" s="1"/>
  <c r="E60" i="64"/>
  <c r="M60" i="64" s="1"/>
  <c r="D52" i="64"/>
  <c r="J52" i="64" s="1"/>
  <c r="D36" i="64"/>
  <c r="L36" i="64" s="1"/>
  <c r="E70" i="64"/>
  <c r="M70" i="64" s="1"/>
  <c r="D113" i="64"/>
  <c r="K113" i="64" s="1"/>
  <c r="D178" i="64"/>
  <c r="J178" i="64" s="1"/>
  <c r="D50" i="64"/>
  <c r="L50" i="64" s="1"/>
  <c r="D17" i="64"/>
  <c r="J17" i="64" s="1"/>
  <c r="D122" i="64"/>
  <c r="L122" i="64" s="1"/>
  <c r="D64" i="64"/>
  <c r="K64" i="64" s="1"/>
  <c r="D31" i="64"/>
  <c r="L31" i="64" s="1"/>
  <c r="D83" i="64"/>
  <c r="K83" i="64" s="1"/>
  <c r="D108" i="64"/>
  <c r="K108" i="64" s="1"/>
  <c r="D109" i="64"/>
  <c r="J109" i="64" s="1"/>
  <c r="D91" i="64"/>
  <c r="L91" i="64" s="1"/>
  <c r="D107" i="64"/>
  <c r="J107" i="64" s="1"/>
  <c r="D114" i="64"/>
  <c r="K114" i="64" s="1"/>
  <c r="D117" i="64"/>
  <c r="K117" i="64" s="1"/>
  <c r="D120" i="64"/>
  <c r="L120" i="64" s="1"/>
  <c r="D121" i="64"/>
  <c r="J121" i="64" s="1"/>
  <c r="D123" i="64"/>
  <c r="J123" i="64" s="1"/>
  <c r="D124" i="64"/>
  <c r="L124" i="64" s="1"/>
  <c r="D125" i="64"/>
  <c r="K125" i="64" s="1"/>
  <c r="D127" i="64"/>
  <c r="J127" i="64" s="1"/>
  <c r="D128" i="64"/>
  <c r="L128" i="64" s="1"/>
  <c r="D129" i="64"/>
  <c r="K129" i="64" s="1"/>
  <c r="D27" i="64"/>
  <c r="L27" i="64" s="1"/>
  <c r="D112" i="64"/>
  <c r="K112" i="64" s="1"/>
  <c r="D116" i="64"/>
  <c r="K116" i="64" s="1"/>
  <c r="D118" i="64"/>
  <c r="L118" i="64" s="1"/>
  <c r="D39" i="64"/>
  <c r="L39" i="64" s="1"/>
  <c r="D63" i="64"/>
  <c r="L63" i="64" s="1"/>
  <c r="D84" i="64"/>
  <c r="K84" i="64" s="1"/>
  <c r="D14" i="64"/>
  <c r="L14" i="64" s="1"/>
  <c r="D62" i="64"/>
  <c r="L62" i="64" s="1"/>
  <c r="D47" i="64"/>
  <c r="L47" i="64" s="1"/>
  <c r="D30" i="64"/>
  <c r="J30" i="64" s="1"/>
  <c r="D13" i="64"/>
  <c r="J13" i="64" s="1"/>
  <c r="D68" i="64"/>
  <c r="K68" i="64" s="1"/>
  <c r="D75" i="64"/>
  <c r="K75" i="64" s="1"/>
  <c r="D110" i="64"/>
  <c r="K110" i="64" s="1"/>
  <c r="E62" i="64"/>
  <c r="M62" i="64" s="1"/>
  <c r="E106" i="64"/>
  <c r="M106" i="64" s="1"/>
  <c r="E71" i="64"/>
  <c r="M71" i="64" s="1"/>
  <c r="D111" i="64"/>
  <c r="L111" i="64" s="1"/>
  <c r="E64" i="64"/>
  <c r="M64" i="64" s="1"/>
  <c r="E47" i="64"/>
  <c r="M47" i="64" s="1"/>
  <c r="E75" i="64"/>
  <c r="M75" i="64" s="1"/>
  <c r="E102" i="64"/>
  <c r="M102" i="64" s="1"/>
  <c r="E24" i="64"/>
  <c r="M24" i="64" s="1"/>
  <c r="D66" i="64"/>
  <c r="J66" i="64" s="1"/>
  <c r="E22" i="64"/>
  <c r="M22" i="64" s="1"/>
  <c r="D179" i="64"/>
  <c r="L179" i="64" s="1"/>
  <c r="E45" i="64"/>
  <c r="M45" i="64" s="1"/>
  <c r="E53" i="64"/>
  <c r="M53" i="64" s="1"/>
  <c r="E72" i="64"/>
  <c r="M72" i="64" s="1"/>
  <c r="E79" i="64"/>
  <c r="M79" i="64" s="1"/>
  <c r="E126" i="64"/>
  <c r="M126" i="64" s="1"/>
  <c r="E100" i="64"/>
  <c r="M100" i="64" s="1"/>
  <c r="E119" i="64"/>
  <c r="M119" i="64" s="1"/>
  <c r="E49" i="64"/>
  <c r="M49" i="64" s="1"/>
  <c r="E112" i="64"/>
  <c r="M112" i="64" s="1"/>
  <c r="E127" i="64"/>
  <c r="M127" i="64" s="1"/>
  <c r="E117" i="64"/>
  <c r="M117" i="64" s="1"/>
  <c r="E65" i="64"/>
  <c r="M65" i="64" s="1"/>
  <c r="E108" i="64"/>
  <c r="M108" i="64" s="1"/>
  <c r="E113" i="64"/>
  <c r="M113" i="64" s="1"/>
  <c r="E125" i="64"/>
  <c r="M125" i="64" s="1"/>
  <c r="E122" i="64"/>
  <c r="M122" i="64" s="1"/>
  <c r="E69" i="64"/>
  <c r="M69" i="64" s="1"/>
  <c r="E61" i="64"/>
  <c r="M61" i="64" s="1"/>
  <c r="E23" i="64"/>
  <c r="M23" i="64" s="1"/>
  <c r="E129" i="64"/>
  <c r="M129" i="64" s="1"/>
  <c r="E232" i="64"/>
  <c r="M232" i="64" s="1"/>
  <c r="E111" i="64"/>
  <c r="M111" i="64" s="1"/>
  <c r="E120" i="64"/>
  <c r="M120" i="64" s="1"/>
  <c r="E85" i="64"/>
  <c r="M85" i="64" s="1"/>
  <c r="E43" i="64"/>
  <c r="M43" i="64" s="1"/>
  <c r="E81" i="64"/>
  <c r="M81" i="64" s="1"/>
  <c r="E105" i="64"/>
  <c r="M105" i="64" s="1"/>
  <c r="E26" i="64"/>
  <c r="M26" i="64" s="1"/>
  <c r="E94" i="64"/>
  <c r="M94" i="64" s="1"/>
  <c r="D115" i="64"/>
  <c r="K115" i="64" s="1"/>
  <c r="D170" i="64"/>
  <c r="J170" i="64" s="1"/>
  <c r="D171" i="64"/>
  <c r="J171" i="64" s="1"/>
  <c r="D172" i="64"/>
  <c r="K172" i="64" s="1"/>
  <c r="D173" i="64"/>
  <c r="K173" i="64" s="1"/>
  <c r="D43" i="64"/>
  <c r="L43" i="64" s="1"/>
  <c r="D33" i="64"/>
  <c r="J33" i="64" s="1"/>
  <c r="D180" i="64"/>
  <c r="L180" i="64" s="1"/>
  <c r="E41" i="64"/>
  <c r="M41" i="64" s="1"/>
  <c r="E99" i="64"/>
  <c r="M99" i="64" s="1"/>
  <c r="D126" i="64"/>
  <c r="J126" i="64" s="1"/>
  <c r="E32" i="64"/>
  <c r="M32" i="64" s="1"/>
  <c r="E40" i="64"/>
  <c r="M40" i="64" s="1"/>
  <c r="E44" i="64"/>
  <c r="M44" i="64" s="1"/>
  <c r="E77" i="64"/>
  <c r="M77" i="64" s="1"/>
  <c r="E90" i="64"/>
  <c r="M90" i="64" s="1"/>
  <c r="E121" i="64"/>
  <c r="M121" i="64" s="1"/>
  <c r="E82" i="64"/>
  <c r="M82" i="64" s="1"/>
  <c r="E33" i="64"/>
  <c r="M33" i="64" s="1"/>
  <c r="E66" i="64"/>
  <c r="M66" i="64" s="1"/>
  <c r="D20" i="64"/>
  <c r="J20" i="64" s="1"/>
  <c r="D187" i="64"/>
  <c r="K187" i="64" s="1"/>
  <c r="E80" i="64"/>
  <c r="M80" i="64" s="1"/>
  <c r="E88" i="64"/>
  <c r="M88" i="64" s="1"/>
  <c r="E101" i="64"/>
  <c r="M101" i="64" s="1"/>
  <c r="D15" i="64"/>
  <c r="J15" i="64" s="1"/>
  <c r="E86" i="64"/>
  <c r="M86" i="64" s="1"/>
  <c r="E68" i="64"/>
  <c r="M68" i="64" s="1"/>
  <c r="D130" i="64"/>
  <c r="L130" i="64" s="1"/>
  <c r="D174" i="64"/>
  <c r="L174" i="64" s="1"/>
  <c r="D181" i="64"/>
  <c r="J181" i="64" s="1"/>
  <c r="D182" i="64"/>
  <c r="L182" i="64" s="1"/>
  <c r="D183" i="64"/>
  <c r="L183" i="64" s="1"/>
  <c r="D184" i="64"/>
  <c r="K184" i="64" s="1"/>
  <c r="D185" i="64"/>
  <c r="J185" i="64" s="1"/>
  <c r="D186" i="64"/>
  <c r="L186" i="64" s="1"/>
  <c r="D191" i="64"/>
  <c r="K191" i="64" s="1"/>
  <c r="D192" i="64"/>
  <c r="J192" i="64" s="1"/>
  <c r="D193" i="64"/>
  <c r="K193" i="64" s="1"/>
  <c r="D98" i="64"/>
  <c r="J98" i="64" s="1"/>
  <c r="D85" i="64"/>
  <c r="J85" i="64" s="1"/>
  <c r="D76" i="64"/>
  <c r="K76" i="64" s="1"/>
  <c r="D51" i="64"/>
  <c r="L51" i="64" s="1"/>
  <c r="D16" i="64"/>
  <c r="L16" i="64" s="1"/>
  <c r="D78" i="64"/>
  <c r="L78" i="64" s="1"/>
  <c r="F10" i="70"/>
  <c r="G10" i="70"/>
  <c r="G9" i="70"/>
  <c r="F9" i="70"/>
  <c r="G15" i="9"/>
  <c r="L28" i="9" s="1"/>
  <c r="E28" i="9"/>
  <c r="E63" i="64"/>
  <c r="M63" i="64" s="1"/>
  <c r="E15" i="64"/>
  <c r="M15" i="64" s="1"/>
  <c r="E78" i="64"/>
  <c r="M78" i="64" s="1"/>
  <c r="E29" i="64"/>
  <c r="M29" i="64" s="1"/>
  <c r="E87" i="64"/>
  <c r="M87" i="64" s="1"/>
  <c r="E34" i="64"/>
  <c r="M34" i="64" s="1"/>
  <c r="E25" i="64"/>
  <c r="M25" i="64" s="1"/>
  <c r="E110" i="64"/>
  <c r="M110" i="64" s="1"/>
  <c r="D175" i="64"/>
  <c r="J175" i="64" s="1"/>
  <c r="E42" i="64"/>
  <c r="M42" i="64" s="1"/>
  <c r="E46" i="64"/>
  <c r="M46" i="64" s="1"/>
  <c r="E92" i="64"/>
  <c r="M92" i="64" s="1"/>
  <c r="E107" i="64"/>
  <c r="M107" i="64" s="1"/>
  <c r="E104" i="64"/>
  <c r="M104" i="64" s="1"/>
  <c r="E118" i="64"/>
  <c r="M118" i="64" s="1"/>
  <c r="E38" i="64"/>
  <c r="M38" i="64" s="1"/>
  <c r="E57" i="64"/>
  <c r="M57" i="64" s="1"/>
  <c r="E114" i="64"/>
  <c r="M114" i="64" s="1"/>
  <c r="E50" i="64"/>
  <c r="M50" i="64" s="1"/>
  <c r="E116" i="64"/>
  <c r="M116" i="64" s="1"/>
  <c r="E21" i="64"/>
  <c r="M21" i="64" s="1"/>
  <c r="E51" i="64"/>
  <c r="M51" i="64" s="1"/>
  <c r="D188" i="64"/>
  <c r="L188" i="64" s="1"/>
  <c r="D189" i="64"/>
  <c r="J189" i="64" s="1"/>
  <c r="E123" i="64"/>
  <c r="M123" i="64" s="1"/>
  <c r="E130" i="64"/>
  <c r="M130" i="64" s="1"/>
  <c r="E36" i="64"/>
  <c r="M36" i="64" s="1"/>
  <c r="E67" i="64"/>
  <c r="M67" i="64" s="1"/>
  <c r="E93" i="64"/>
  <c r="M93" i="64" s="1"/>
  <c r="E109" i="64"/>
  <c r="M109" i="64" s="1"/>
  <c r="E27" i="64"/>
  <c r="M27" i="64" s="1"/>
  <c r="D154" i="64"/>
  <c r="K154" i="64" s="1"/>
  <c r="E97" i="64"/>
  <c r="M97" i="64" s="1"/>
  <c r="E58" i="64"/>
  <c r="M58" i="64" s="1"/>
  <c r="E91" i="64"/>
  <c r="M91" i="64" s="1"/>
  <c r="E115" i="64"/>
  <c r="M115" i="64" s="1"/>
  <c r="M35" i="1"/>
  <c r="M34" i="1" s="1"/>
  <c r="C68" i="1" s="1"/>
  <c r="D64" i="1"/>
  <c r="F64" i="1" s="1"/>
  <c r="C9" i="70"/>
  <c r="E9" i="70"/>
  <c r="D9" i="70"/>
  <c r="D65" i="1"/>
  <c r="D11" i="42"/>
  <c r="E10" i="70"/>
  <c r="D10" i="70"/>
  <c r="C10" i="70"/>
  <c r="E76" i="64"/>
  <c r="M76" i="64" s="1"/>
  <c r="E128" i="64"/>
  <c r="M128" i="64" s="1"/>
  <c r="E89" i="64"/>
  <c r="M89" i="64" s="1"/>
  <c r="E124" i="64"/>
  <c r="M124" i="64" s="1"/>
  <c r="E103" i="64"/>
  <c r="M103" i="64" s="1"/>
  <c r="K128" i="64"/>
  <c r="E147" i="64"/>
  <c r="M147" i="64" s="1"/>
  <c r="J120" i="64"/>
  <c r="E95" i="64"/>
  <c r="M95" i="64" s="1"/>
  <c r="E83" i="64"/>
  <c r="M83" i="64" s="1"/>
  <c r="E140" i="64"/>
  <c r="M140" i="64" s="1"/>
  <c r="D45" i="64"/>
  <c r="K45" i="64" s="1"/>
  <c r="D11" i="64"/>
  <c r="J11" i="64" s="1"/>
  <c r="D61" i="64"/>
  <c r="K61" i="64" s="1"/>
  <c r="D28" i="64"/>
  <c r="J28" i="64" s="1"/>
  <c r="D89" i="64"/>
  <c r="J89" i="64" s="1"/>
  <c r="D81" i="64"/>
  <c r="J81" i="64" s="1"/>
  <c r="D71" i="64"/>
  <c r="J71" i="64" s="1"/>
  <c r="D92" i="64"/>
  <c r="K92" i="64" s="1"/>
  <c r="D65" i="64"/>
  <c r="K65" i="64" s="1"/>
  <c r="D34" i="64"/>
  <c r="J34" i="64" s="1"/>
  <c r="D72" i="64"/>
  <c r="K72" i="64" s="1"/>
  <c r="D82" i="64"/>
  <c r="J82" i="64" s="1"/>
  <c r="D25" i="64"/>
  <c r="J25" i="64" s="1"/>
  <c r="D37" i="64"/>
  <c r="K37" i="64" s="1"/>
  <c r="D41" i="64"/>
  <c r="K41" i="64" s="1"/>
  <c r="D96" i="64"/>
  <c r="J96" i="64" s="1"/>
  <c r="D73" i="64"/>
  <c r="L73" i="64" s="1"/>
  <c r="D93" i="64"/>
  <c r="K93" i="64" s="1"/>
  <c r="E137" i="64"/>
  <c r="M137" i="64" s="1"/>
  <c r="E150" i="64"/>
  <c r="M150" i="64" s="1"/>
  <c r="E141" i="64"/>
  <c r="M141" i="64" s="1"/>
  <c r="D57" i="64"/>
  <c r="K57" i="64" s="1"/>
  <c r="D24" i="64"/>
  <c r="K24" i="64" s="1"/>
  <c r="D87" i="64"/>
  <c r="K87" i="64" s="1"/>
  <c r="E131" i="64"/>
  <c r="M131" i="64" s="1"/>
  <c r="D40" i="64"/>
  <c r="L40" i="64" s="1"/>
  <c r="D166" i="64"/>
  <c r="K166" i="64" s="1"/>
  <c r="D169" i="64"/>
  <c r="J169" i="64" s="1"/>
  <c r="D69" i="64"/>
  <c r="J69" i="64" s="1"/>
  <c r="J46" i="64"/>
  <c r="D168" i="64"/>
  <c r="J168" i="64" s="1"/>
  <c r="D23" i="64"/>
  <c r="K23" i="64" s="1"/>
  <c r="D80" i="64"/>
  <c r="K80" i="64" s="1"/>
  <c r="D97" i="64"/>
  <c r="K97" i="64" s="1"/>
  <c r="D90" i="64"/>
  <c r="K90" i="64" s="1"/>
  <c r="D74" i="64"/>
  <c r="J74" i="64" s="1"/>
  <c r="D49" i="64"/>
  <c r="J49" i="64" s="1"/>
  <c r="D94" i="64"/>
  <c r="K94" i="64" s="1"/>
  <c r="D79" i="64"/>
  <c r="K79" i="64" s="1"/>
  <c r="D142" i="64"/>
  <c r="J142" i="64" s="1"/>
  <c r="D59" i="64"/>
  <c r="K59" i="64" s="1"/>
  <c r="D26" i="64"/>
  <c r="J26" i="64" s="1"/>
  <c r="D88" i="64"/>
  <c r="J88" i="64" s="1"/>
  <c r="D70" i="64"/>
  <c r="K70" i="64" s="1"/>
  <c r="D42" i="64"/>
  <c r="L42" i="64" s="1"/>
  <c r="K103" i="64"/>
  <c r="J103" i="64"/>
  <c r="D151" i="64"/>
  <c r="L151" i="64" s="1"/>
  <c r="D95" i="64"/>
  <c r="J95" i="64" s="1"/>
  <c r="D146" i="64"/>
  <c r="J146" i="64" s="1"/>
  <c r="D161" i="64"/>
  <c r="K161" i="64" s="1"/>
  <c r="D138" i="64"/>
  <c r="K138" i="64" s="1"/>
  <c r="D150" i="64"/>
  <c r="K150" i="64" s="1"/>
  <c r="D148" i="64"/>
  <c r="J148" i="64" s="1"/>
  <c r="E139" i="64"/>
  <c r="M139" i="64" s="1"/>
  <c r="E157" i="64"/>
  <c r="M157" i="64" s="1"/>
  <c r="D134" i="64"/>
  <c r="K134" i="64" s="1"/>
  <c r="D149" i="64"/>
  <c r="J149" i="64" s="1"/>
  <c r="K104" i="64"/>
  <c r="L104" i="64"/>
  <c r="D162" i="64"/>
  <c r="K162" i="64" s="1"/>
  <c r="D202" i="64"/>
  <c r="J202" i="64" s="1"/>
  <c r="D176" i="64"/>
  <c r="K176" i="64" s="1"/>
  <c r="D135" i="64"/>
  <c r="L135" i="64" s="1"/>
  <c r="D199" i="64"/>
  <c r="J199" i="64" s="1"/>
  <c r="D217" i="64"/>
  <c r="L217" i="64" s="1"/>
  <c r="D223" i="64"/>
  <c r="J223" i="64" s="1"/>
  <c r="D143" i="64"/>
  <c r="L143" i="64" s="1"/>
  <c r="D144" i="64"/>
  <c r="K144" i="64" s="1"/>
  <c r="D147" i="64"/>
  <c r="L147" i="64" s="1"/>
  <c r="D145" i="64"/>
  <c r="J145" i="64" s="1"/>
  <c r="D136" i="64"/>
  <c r="J136" i="64" s="1"/>
  <c r="E145" i="64"/>
  <c r="M145" i="64" s="1"/>
  <c r="E159" i="64"/>
  <c r="M159" i="64" s="1"/>
  <c r="E142" i="64"/>
  <c r="M142" i="64" s="1"/>
  <c r="E155" i="64"/>
  <c r="M155" i="64" s="1"/>
  <c r="E158" i="64"/>
  <c r="M158" i="64" s="1"/>
  <c r="E161" i="64"/>
  <c r="M161" i="64" s="1"/>
  <c r="D153" i="64"/>
  <c r="L153" i="64" s="1"/>
  <c r="E178" i="64"/>
  <c r="M178" i="64" s="1"/>
  <c r="E144" i="64"/>
  <c r="M144" i="64" s="1"/>
  <c r="D156" i="64"/>
  <c r="K156" i="64" s="1"/>
  <c r="D165" i="64"/>
  <c r="L165" i="64" s="1"/>
  <c r="E194" i="64"/>
  <c r="M194" i="64" s="1"/>
  <c r="E160" i="64"/>
  <c r="M160" i="64" s="1"/>
  <c r="E151" i="64"/>
  <c r="M151" i="64" s="1"/>
  <c r="E164" i="64"/>
  <c r="M164" i="64" s="1"/>
  <c r="E154" i="64"/>
  <c r="M154" i="64" s="1"/>
  <c r="E168" i="64"/>
  <c r="M168" i="64" s="1"/>
  <c r="E169" i="64"/>
  <c r="M169" i="64" s="1"/>
  <c r="E170" i="64"/>
  <c r="M170" i="64" s="1"/>
  <c r="E171" i="64"/>
  <c r="M171" i="64" s="1"/>
  <c r="E174" i="64"/>
  <c r="M174" i="64" s="1"/>
  <c r="D231" i="64"/>
  <c r="K231" i="64" s="1"/>
  <c r="D155" i="64"/>
  <c r="J155" i="64" s="1"/>
  <c r="D159" i="64"/>
  <c r="K159" i="64" s="1"/>
  <c r="E179" i="64"/>
  <c r="M179" i="64" s="1"/>
  <c r="E202" i="64"/>
  <c r="M202" i="64" s="1"/>
  <c r="E176" i="64"/>
  <c r="M176" i="64" s="1"/>
  <c r="E177" i="64"/>
  <c r="M177" i="64" s="1"/>
  <c r="D140" i="64"/>
  <c r="L140" i="64" s="1"/>
  <c r="D132" i="64"/>
  <c r="K132" i="64" s="1"/>
  <c r="E182" i="64"/>
  <c r="M182" i="64" s="1"/>
  <c r="E185" i="64"/>
  <c r="M185" i="64" s="1"/>
  <c r="E186" i="64"/>
  <c r="M186" i="64" s="1"/>
  <c r="E187" i="64"/>
  <c r="M187" i="64" s="1"/>
  <c r="E189" i="64"/>
  <c r="M189" i="64" s="1"/>
  <c r="E190" i="64"/>
  <c r="M190" i="64" s="1"/>
  <c r="E191" i="64"/>
  <c r="M191" i="64" s="1"/>
  <c r="E192" i="64"/>
  <c r="M192" i="64" s="1"/>
  <c r="E193" i="64"/>
  <c r="M193" i="64" s="1"/>
  <c r="E195" i="64"/>
  <c r="M195" i="64" s="1"/>
  <c r="E198" i="64"/>
  <c r="M198" i="64" s="1"/>
  <c r="E180" i="64"/>
  <c r="M180" i="64" s="1"/>
  <c r="E149" i="64"/>
  <c r="M149" i="64" s="1"/>
  <c r="E146" i="64"/>
  <c r="M146" i="64" s="1"/>
  <c r="E196" i="64"/>
  <c r="M196" i="64" s="1"/>
  <c r="D152" i="64"/>
  <c r="K152" i="64" s="1"/>
  <c r="D137" i="64"/>
  <c r="K137" i="64" s="1"/>
  <c r="D177" i="64"/>
  <c r="L177" i="64" s="1"/>
  <c r="K100" i="64"/>
  <c r="L100" i="64"/>
  <c r="D207" i="64"/>
  <c r="J207" i="64" s="1"/>
  <c r="D157" i="64"/>
  <c r="K157" i="64" s="1"/>
  <c r="D163" i="64"/>
  <c r="L163" i="64" s="1"/>
  <c r="E213" i="64"/>
  <c r="M213" i="64" s="1"/>
  <c r="E215" i="64"/>
  <c r="M215" i="64" s="1"/>
  <c r="E217" i="64"/>
  <c r="M217" i="64" s="1"/>
  <c r="E134" i="64"/>
  <c r="M134" i="64" s="1"/>
  <c r="E136" i="64"/>
  <c r="M136" i="64" s="1"/>
  <c r="E143" i="64"/>
  <c r="M143" i="64" s="1"/>
  <c r="D222" i="64"/>
  <c r="K222" i="64" s="1"/>
  <c r="D203" i="64"/>
  <c r="K203" i="64" s="1"/>
  <c r="L102" i="64"/>
  <c r="D229" i="64"/>
  <c r="J229" i="64" s="1"/>
  <c r="D210" i="64"/>
  <c r="K210" i="64" s="1"/>
  <c r="D212" i="64"/>
  <c r="K212" i="64" s="1"/>
  <c r="D221" i="64"/>
  <c r="K221" i="64" s="1"/>
  <c r="D227" i="64"/>
  <c r="K227" i="64" s="1"/>
  <c r="D219" i="64"/>
  <c r="J219" i="64" s="1"/>
  <c r="D133" i="64"/>
  <c r="K133" i="64" s="1"/>
  <c r="D205" i="64"/>
  <c r="J205" i="64" s="1"/>
  <c r="E208" i="64"/>
  <c r="M208" i="64" s="1"/>
  <c r="E214" i="64"/>
  <c r="M214" i="64" s="1"/>
  <c r="D200" i="64"/>
  <c r="K200" i="64" s="1"/>
  <c r="D232" i="64"/>
  <c r="L232" i="64" s="1"/>
  <c r="D131" i="64"/>
  <c r="K131" i="64" s="1"/>
  <c r="D209" i="64"/>
  <c r="J209" i="64" s="1"/>
  <c r="D225" i="64"/>
  <c r="J225" i="64" s="1"/>
  <c r="D214" i="64"/>
  <c r="L214" i="64" s="1"/>
  <c r="E133" i="64"/>
  <c r="M133" i="64" s="1"/>
  <c r="E231" i="64"/>
  <c r="M231" i="64" s="1"/>
  <c r="E224" i="64"/>
  <c r="M224" i="64" s="1"/>
  <c r="E227" i="64"/>
  <c r="M227" i="64" s="1"/>
  <c r="E225" i="64"/>
  <c r="M225" i="64" s="1"/>
  <c r="E204" i="64"/>
  <c r="M204" i="64" s="1"/>
  <c r="E166" i="64"/>
  <c r="M166" i="64" s="1"/>
  <c r="E229" i="64"/>
  <c r="M229" i="64" s="1"/>
  <c r="E163" i="64"/>
  <c r="M163" i="64" s="1"/>
  <c r="E223" i="64"/>
  <c r="M223" i="64" s="1"/>
  <c r="E152" i="64"/>
  <c r="M152" i="64" s="1"/>
  <c r="E199" i="64"/>
  <c r="M199" i="64" s="1"/>
  <c r="E220" i="64"/>
  <c r="M220" i="64" s="1"/>
  <c r="E221" i="64"/>
  <c r="M221" i="64" s="1"/>
  <c r="E222" i="64"/>
  <c r="M222" i="64" s="1"/>
  <c r="E209" i="64"/>
  <c r="M209" i="64" s="1"/>
  <c r="E148" i="64"/>
  <c r="M148" i="64" s="1"/>
  <c r="E135" i="64"/>
  <c r="M135" i="64" s="1"/>
  <c r="E200" i="64"/>
  <c r="M200" i="64" s="1"/>
  <c r="E203" i="64"/>
  <c r="M203" i="64" s="1"/>
  <c r="D215" i="64"/>
  <c r="K215" i="64" s="1"/>
  <c r="D216" i="64"/>
  <c r="K216" i="64" s="1"/>
  <c r="E153" i="64"/>
  <c r="M153" i="64" s="1"/>
  <c r="D141" i="64"/>
  <c r="L141" i="64" s="1"/>
  <c r="E173" i="64"/>
  <c r="M173" i="64" s="1"/>
  <c r="E181" i="64"/>
  <c r="M181" i="64" s="1"/>
  <c r="E184" i="64"/>
  <c r="M184" i="64" s="1"/>
  <c r="E218" i="64"/>
  <c r="M218" i="64" s="1"/>
  <c r="E138" i="64"/>
  <c r="M138" i="64" s="1"/>
  <c r="D204" i="64"/>
  <c r="K204" i="64" s="1"/>
  <c r="E206" i="64"/>
  <c r="M206" i="64" s="1"/>
  <c r="E172" i="64"/>
  <c r="M172" i="64" s="1"/>
  <c r="E228" i="64"/>
  <c r="M228" i="64" s="1"/>
  <c r="E167" i="64"/>
  <c r="M167" i="64" s="1"/>
  <c r="E175" i="64"/>
  <c r="M175" i="64" s="1"/>
  <c r="E188" i="64"/>
  <c r="M188" i="64" s="1"/>
  <c r="E230" i="64"/>
  <c r="M230" i="64" s="1"/>
  <c r="E219" i="64"/>
  <c r="M219" i="64" s="1"/>
  <c r="D224" i="64"/>
  <c r="L224" i="64" s="1"/>
  <c r="D208" i="64"/>
  <c r="K208" i="64" s="1"/>
  <c r="D226" i="64"/>
  <c r="K226" i="64" s="1"/>
  <c r="D230" i="64"/>
  <c r="K230" i="64" s="1"/>
  <c r="E205" i="64"/>
  <c r="M205" i="64" s="1"/>
  <c r="E156" i="64"/>
  <c r="M156" i="64" s="1"/>
  <c r="E183" i="64"/>
  <c r="M183" i="64" s="1"/>
  <c r="E211" i="64"/>
  <c r="M211" i="64" s="1"/>
  <c r="E162" i="64"/>
  <c r="M162" i="64" s="1"/>
  <c r="D195" i="64"/>
  <c r="J195" i="64" s="1"/>
  <c r="E216" i="64"/>
  <c r="M216" i="64" s="1"/>
  <c r="D213" i="64"/>
  <c r="L213" i="64" s="1"/>
  <c r="D218" i="64"/>
  <c r="K218" i="64" s="1"/>
  <c r="D164" i="64"/>
  <c r="L164" i="64" s="1"/>
  <c r="D220" i="64"/>
  <c r="J220" i="64" s="1"/>
  <c r="D211" i="64"/>
  <c r="K211" i="64" s="1"/>
  <c r="D160" i="64"/>
  <c r="K160" i="64" s="1"/>
  <c r="D167" i="64"/>
  <c r="K167" i="64" s="1"/>
  <c r="D139" i="64"/>
  <c r="J139" i="64" s="1"/>
  <c r="D190" i="64"/>
  <c r="L190" i="64" s="1"/>
  <c r="D206" i="64"/>
  <c r="K206" i="64" s="1"/>
  <c r="D158" i="64"/>
  <c r="J158" i="64" s="1"/>
  <c r="E165" i="64"/>
  <c r="M165" i="64" s="1"/>
  <c r="E132" i="64"/>
  <c r="M132" i="64" s="1"/>
  <c r="D197" i="64"/>
  <c r="K197" i="64" s="1"/>
  <c r="E226" i="64"/>
  <c r="M226" i="64" s="1"/>
  <c r="D194" i="64"/>
  <c r="L194" i="64" s="1"/>
  <c r="D196" i="64"/>
  <c r="J196" i="64" s="1"/>
  <c r="D201" i="64"/>
  <c r="K201" i="64" s="1"/>
  <c r="D198" i="64"/>
  <c r="L198" i="64" s="1"/>
  <c r="E212" i="64"/>
  <c r="M212" i="64" s="1"/>
  <c r="E197" i="64"/>
  <c r="M197" i="64" s="1"/>
  <c r="D228" i="64"/>
  <c r="E201" i="64"/>
  <c r="M201" i="64" s="1"/>
  <c r="E210" i="64"/>
  <c r="M210" i="64" s="1"/>
  <c r="E207" i="64"/>
  <c r="M207" i="64" s="1"/>
  <c r="L54" i="64"/>
  <c r="K54" i="64"/>
  <c r="J54" i="64"/>
  <c r="L67" i="64"/>
  <c r="L55" i="64"/>
  <c r="J55" i="64"/>
  <c r="K55" i="64"/>
  <c r="K56" i="64"/>
  <c r="J56" i="64"/>
  <c r="L56" i="64"/>
  <c r="K106" i="64" l="1"/>
  <c r="K122" i="64"/>
  <c r="L114" i="64"/>
  <c r="J106" i="64"/>
  <c r="J84" i="64"/>
  <c r="K38" i="64"/>
  <c r="J114" i="64"/>
  <c r="K67" i="64"/>
  <c r="L38" i="64"/>
  <c r="L84" i="64"/>
  <c r="K102" i="64"/>
  <c r="L46" i="64"/>
  <c r="L181" i="64"/>
  <c r="J128" i="64"/>
  <c r="J122" i="64"/>
  <c r="L60" i="64"/>
  <c r="L105" i="64"/>
  <c r="J105" i="64"/>
  <c r="J60" i="64"/>
  <c r="K182" i="64"/>
  <c r="L44" i="64"/>
  <c r="J64" i="64"/>
  <c r="J180" i="64"/>
  <c r="J101" i="64"/>
  <c r="L101" i="64"/>
  <c r="K44" i="64"/>
  <c r="L64" i="64"/>
  <c r="J182" i="64"/>
  <c r="L45" i="64"/>
  <c r="J99" i="64"/>
  <c r="L99" i="64"/>
  <c r="J193" i="64"/>
  <c r="K181" i="64"/>
  <c r="L193" i="64"/>
  <c r="K33" i="64"/>
  <c r="L33" i="64"/>
  <c r="J110" i="64"/>
  <c r="L110" i="64"/>
  <c r="L92" i="64"/>
  <c r="L20" i="64"/>
  <c r="J92" i="64"/>
  <c r="K66" i="64"/>
  <c r="K62" i="64"/>
  <c r="J115" i="64"/>
  <c r="L66" i="64"/>
  <c r="K183" i="64"/>
  <c r="J62" i="64"/>
  <c r="K31" i="64"/>
  <c r="K120" i="64"/>
  <c r="J183" i="64"/>
  <c r="L115" i="64"/>
  <c r="J58" i="64"/>
  <c r="K27" i="64"/>
  <c r="J36" i="64"/>
  <c r="L58" i="64"/>
  <c r="J27" i="64"/>
  <c r="K36" i="64"/>
  <c r="K21" i="64"/>
  <c r="L21" i="64"/>
  <c r="J31" i="64"/>
  <c r="J35" i="64"/>
  <c r="L35" i="64"/>
  <c r="L22" i="64"/>
  <c r="J22" i="64"/>
  <c r="K85" i="64"/>
  <c r="L85" i="64"/>
  <c r="J53" i="64"/>
  <c r="H64" i="1"/>
  <c r="G64" i="1"/>
  <c r="L48" i="64"/>
  <c r="L53" i="64"/>
  <c r="K151" i="64"/>
  <c r="K48" i="64"/>
  <c r="L178" i="64"/>
  <c r="K178" i="64"/>
  <c r="J124" i="64"/>
  <c r="L89" i="64"/>
  <c r="L173" i="64"/>
  <c r="L142" i="64"/>
  <c r="L29" i="64"/>
  <c r="K29" i="64"/>
  <c r="J119" i="64"/>
  <c r="L119" i="64"/>
  <c r="J83" i="64"/>
  <c r="J32" i="64"/>
  <c r="L32" i="64"/>
  <c r="J154" i="64"/>
  <c r="L83" i="64"/>
  <c r="L52" i="64"/>
  <c r="K180" i="64"/>
  <c r="J14" i="64"/>
  <c r="K14" i="64"/>
  <c r="H19" i="44"/>
  <c r="K32" i="44" s="1"/>
  <c r="D32" i="44"/>
  <c r="J12" i="64"/>
  <c r="L117" i="64"/>
  <c r="J129" i="64"/>
  <c r="J117" i="64"/>
  <c r="K52" i="64"/>
  <c r="L12" i="64"/>
  <c r="L129" i="64"/>
  <c r="J76" i="64"/>
  <c r="E11" i="42"/>
  <c r="K11" i="42" s="1"/>
  <c r="C55" i="43"/>
  <c r="L28" i="43"/>
  <c r="C54" i="43"/>
  <c r="E10" i="42"/>
  <c r="E22" i="68"/>
  <c r="E22" i="67"/>
  <c r="L19" i="64"/>
  <c r="J19" i="64"/>
  <c r="K39" i="64"/>
  <c r="J78" i="64"/>
  <c r="K20" i="64"/>
  <c r="K77" i="64"/>
  <c r="J39" i="64"/>
  <c r="L11" i="64"/>
  <c r="K91" i="64"/>
  <c r="J130" i="64"/>
  <c r="K11" i="64"/>
  <c r="L68" i="64"/>
  <c r="J91" i="64"/>
  <c r="L191" i="64"/>
  <c r="J191" i="64"/>
  <c r="K130" i="64"/>
  <c r="J68" i="64"/>
  <c r="J50" i="64"/>
  <c r="K78" i="64"/>
  <c r="L125" i="64"/>
  <c r="J173" i="64"/>
  <c r="K50" i="64"/>
  <c r="J65" i="64"/>
  <c r="J57" i="64"/>
  <c r="J73" i="64"/>
  <c r="J125" i="64"/>
  <c r="L77" i="64"/>
  <c r="L18" i="64"/>
  <c r="J18" i="64"/>
  <c r="J63" i="64"/>
  <c r="L154" i="64"/>
  <c r="L172" i="64"/>
  <c r="K13" i="64"/>
  <c r="K109" i="64"/>
  <c r="K69" i="64"/>
  <c r="J118" i="64"/>
  <c r="K124" i="64"/>
  <c r="L82" i="64"/>
  <c r="K86" i="64"/>
  <c r="K82" i="64"/>
  <c r="K118" i="64"/>
  <c r="L86" i="64"/>
  <c r="L175" i="64"/>
  <c r="J172" i="64"/>
  <c r="L13" i="64"/>
  <c r="L109" i="64"/>
  <c r="J112" i="64"/>
  <c r="J184" i="64"/>
  <c r="L76" i="64"/>
  <c r="K49" i="64"/>
  <c r="L15" i="64"/>
  <c r="L170" i="64"/>
  <c r="K15" i="64"/>
  <c r="J188" i="64"/>
  <c r="K121" i="64"/>
  <c r="K188" i="64"/>
  <c r="L112" i="64"/>
  <c r="L121" i="64"/>
  <c r="K170" i="64"/>
  <c r="J47" i="64"/>
  <c r="L184" i="64"/>
  <c r="K47" i="64"/>
  <c r="L80" i="64"/>
  <c r="J59" i="64"/>
  <c r="L59" i="64"/>
  <c r="K81" i="64"/>
  <c r="K174" i="64"/>
  <c r="J80" i="64"/>
  <c r="J51" i="64"/>
  <c r="K179" i="64"/>
  <c r="J179" i="64"/>
  <c r="L30" i="64"/>
  <c r="L72" i="64"/>
  <c r="L146" i="64"/>
  <c r="K111" i="64"/>
  <c r="L171" i="64"/>
  <c r="K126" i="64"/>
  <c r="K30" i="64"/>
  <c r="J111" i="64"/>
  <c r="K189" i="64"/>
  <c r="J108" i="64"/>
  <c r="L189" i="64"/>
  <c r="L65" i="64"/>
  <c r="L57" i="64"/>
  <c r="L108" i="64"/>
  <c r="J116" i="64"/>
  <c r="L116" i="64"/>
  <c r="K123" i="64"/>
  <c r="J40" i="64"/>
  <c r="L123" i="64"/>
  <c r="L113" i="64"/>
  <c r="K40" i="64"/>
  <c r="K171" i="64"/>
  <c r="K185" i="64"/>
  <c r="L126" i="64"/>
  <c r="J113" i="64"/>
  <c r="K73" i="64"/>
  <c r="L185" i="64"/>
  <c r="L49" i="64"/>
  <c r="J70" i="64"/>
  <c r="L70" i="64"/>
  <c r="J187" i="64"/>
  <c r="J75" i="64"/>
  <c r="L127" i="64"/>
  <c r="L17" i="64"/>
  <c r="K63" i="64"/>
  <c r="L187" i="64"/>
  <c r="K127" i="64"/>
  <c r="K17" i="64"/>
  <c r="L75" i="64"/>
  <c r="K107" i="64"/>
  <c r="K43" i="64"/>
  <c r="J174" i="64"/>
  <c r="L107" i="64"/>
  <c r="J43" i="64"/>
  <c r="K51" i="64"/>
  <c r="R7" i="65"/>
  <c r="E22" i="66"/>
  <c r="E22" i="65"/>
  <c r="R5" i="65"/>
  <c r="R6" i="65"/>
  <c r="R3" i="65"/>
  <c r="R4" i="65"/>
  <c r="L98" i="64"/>
  <c r="K98" i="64"/>
  <c r="K192" i="64"/>
  <c r="K71" i="64"/>
  <c r="J61" i="64"/>
  <c r="L149" i="64"/>
  <c r="L192" i="64"/>
  <c r="J186" i="64"/>
  <c r="K16" i="64"/>
  <c r="K186" i="64"/>
  <c r="J16" i="64"/>
  <c r="K175" i="64"/>
  <c r="F10" i="42"/>
  <c r="D52" i="9"/>
  <c r="F16" i="42"/>
  <c r="D54" i="9"/>
  <c r="L138" i="64"/>
  <c r="L97" i="64"/>
  <c r="J97" i="64"/>
  <c r="K25" i="64"/>
  <c r="J93" i="64"/>
  <c r="L34" i="64"/>
  <c r="K34" i="64"/>
  <c r="J90" i="64"/>
  <c r="K26" i="64"/>
  <c r="L90" i="64"/>
  <c r="L26" i="64"/>
  <c r="L93" i="64"/>
  <c r="D68" i="1"/>
  <c r="G68" i="1" s="1"/>
  <c r="D15" i="42"/>
  <c r="C15" i="42" s="1"/>
  <c r="L15" i="42" s="1"/>
  <c r="C59" i="1"/>
  <c r="F65" i="1"/>
  <c r="F66" i="1" s="1"/>
  <c r="F67" i="1" s="1"/>
  <c r="G65" i="1"/>
  <c r="H65" i="1"/>
  <c r="K169" i="64"/>
  <c r="L169" i="64"/>
  <c r="K89" i="64"/>
  <c r="L25" i="64"/>
  <c r="J45" i="64"/>
  <c r="J143" i="64"/>
  <c r="K143" i="64"/>
  <c r="L150" i="64"/>
  <c r="L23" i="64"/>
  <c r="J23" i="64"/>
  <c r="L71" i="64"/>
  <c r="L61" i="64"/>
  <c r="K145" i="64"/>
  <c r="L41" i="64"/>
  <c r="J41" i="64"/>
  <c r="L148" i="64"/>
  <c r="L74" i="64"/>
  <c r="L166" i="64"/>
  <c r="J72" i="64"/>
  <c r="J166" i="64"/>
  <c r="L88" i="64"/>
  <c r="J87" i="64"/>
  <c r="K88" i="64"/>
  <c r="L87" i="64"/>
  <c r="K147" i="64"/>
  <c r="J232" i="64"/>
  <c r="K232" i="64"/>
  <c r="L28" i="64"/>
  <c r="K165" i="64"/>
  <c r="J147" i="64"/>
  <c r="K28" i="64"/>
  <c r="K96" i="64"/>
  <c r="J151" i="64"/>
  <c r="L96" i="64"/>
  <c r="K142" i="64"/>
  <c r="J177" i="64"/>
  <c r="K177" i="64"/>
  <c r="J79" i="64"/>
  <c r="K168" i="64"/>
  <c r="L168" i="64"/>
  <c r="L37" i="64"/>
  <c r="J37" i="64"/>
  <c r="L69" i="64"/>
  <c r="L81" i="64"/>
  <c r="J138" i="64"/>
  <c r="J150" i="64"/>
  <c r="K146" i="64"/>
  <c r="L134" i="64"/>
  <c r="J134" i="64"/>
  <c r="J153" i="64"/>
  <c r="L145" i="64"/>
  <c r="K153" i="64"/>
  <c r="L24" i="64"/>
  <c r="J24" i="64"/>
  <c r="L79" i="64"/>
  <c r="J210" i="64"/>
  <c r="K42" i="64"/>
  <c r="J42" i="64"/>
  <c r="K163" i="64"/>
  <c r="J163" i="64"/>
  <c r="J94" i="64"/>
  <c r="L202" i="64"/>
  <c r="K202" i="64"/>
  <c r="L94" i="64"/>
  <c r="L161" i="64"/>
  <c r="J161" i="64"/>
  <c r="K229" i="64"/>
  <c r="K74" i="64"/>
  <c r="L210" i="64"/>
  <c r="L203" i="64"/>
  <c r="L95" i="64"/>
  <c r="K95" i="64"/>
  <c r="K207" i="64"/>
  <c r="L162" i="64"/>
  <c r="J156" i="64"/>
  <c r="J217" i="64"/>
  <c r="J162" i="64"/>
  <c r="L156" i="64"/>
  <c r="K217" i="64"/>
  <c r="L155" i="64"/>
  <c r="L176" i="64"/>
  <c r="K155" i="64"/>
  <c r="J176" i="64"/>
  <c r="K148" i="64"/>
  <c r="L136" i="64"/>
  <c r="J152" i="64"/>
  <c r="L152" i="64"/>
  <c r="J203" i="64"/>
  <c r="K214" i="64"/>
  <c r="J137" i="64"/>
  <c r="J135" i="64"/>
  <c r="L223" i="64"/>
  <c r="K135" i="64"/>
  <c r="L222" i="64"/>
  <c r="K149" i="64"/>
  <c r="K223" i="64"/>
  <c r="J214" i="64"/>
  <c r="J159" i="64"/>
  <c r="L199" i="64"/>
  <c r="J144" i="64"/>
  <c r="L144" i="64"/>
  <c r="K199" i="64"/>
  <c r="L159" i="64"/>
  <c r="K136" i="64"/>
  <c r="J140" i="64"/>
  <c r="K140" i="64"/>
  <c r="J227" i="64"/>
  <c r="L137" i="64"/>
  <c r="L131" i="64"/>
  <c r="J157" i="64"/>
  <c r="J133" i="64"/>
  <c r="L133" i="64"/>
  <c r="L132" i="64"/>
  <c r="L200" i="64"/>
  <c r="K219" i="64"/>
  <c r="L229" i="64"/>
  <c r="L219" i="64"/>
  <c r="J165" i="64"/>
  <c r="J200" i="64"/>
  <c r="L231" i="64"/>
  <c r="L157" i="64"/>
  <c r="K205" i="64"/>
  <c r="J132" i="64"/>
  <c r="L205" i="64"/>
  <c r="L227" i="64"/>
  <c r="J231" i="64"/>
  <c r="J221" i="64"/>
  <c r="L221" i="64"/>
  <c r="J131" i="64"/>
  <c r="L207" i="64"/>
  <c r="L225" i="64"/>
  <c r="L212" i="64"/>
  <c r="J212" i="64"/>
  <c r="K141" i="64"/>
  <c r="J222" i="64"/>
  <c r="K225" i="64"/>
  <c r="L209" i="64"/>
  <c r="K209" i="64"/>
  <c r="J215" i="64"/>
  <c r="L215" i="64"/>
  <c r="J230" i="64"/>
  <c r="L204" i="64"/>
  <c r="J216" i="64"/>
  <c r="L216" i="64"/>
  <c r="J204" i="64"/>
  <c r="L208" i="64"/>
  <c r="J141" i="64"/>
  <c r="J224" i="64"/>
  <c r="K224" i="64"/>
  <c r="J213" i="64"/>
  <c r="L230" i="64"/>
  <c r="K213" i="64"/>
  <c r="J218" i="64"/>
  <c r="L226" i="64"/>
  <c r="L218" i="64"/>
  <c r="K195" i="64"/>
  <c r="L195" i="64"/>
  <c r="J208" i="64"/>
  <c r="J226" i="64"/>
  <c r="J160" i="64"/>
  <c r="J211" i="64"/>
  <c r="J164" i="64"/>
  <c r="L220" i="64"/>
  <c r="L211" i="64"/>
  <c r="K220" i="64"/>
  <c r="J167" i="64"/>
  <c r="L167" i="64"/>
  <c r="K164" i="64"/>
  <c r="L160" i="64"/>
  <c r="E23" i="68"/>
  <c r="K190" i="64"/>
  <c r="L158" i="64"/>
  <c r="K139" i="64"/>
  <c r="K158" i="64"/>
  <c r="L139" i="64"/>
  <c r="J206" i="64"/>
  <c r="L206" i="64"/>
  <c r="J190" i="64"/>
  <c r="J197" i="64"/>
  <c r="L197" i="64"/>
  <c r="L196" i="64"/>
  <c r="J198" i="64"/>
  <c r="K194" i="64"/>
  <c r="K196" i="64"/>
  <c r="K198" i="64"/>
  <c r="J194" i="64"/>
  <c r="J201" i="64"/>
  <c r="L201" i="64"/>
  <c r="E23" i="67"/>
  <c r="E23" i="65"/>
  <c r="K228" i="64"/>
  <c r="L228" i="64"/>
  <c r="J228" i="64"/>
  <c r="E23" i="66"/>
  <c r="K15" i="42" l="1"/>
  <c r="D73" i="42"/>
  <c r="D74" i="42" s="1"/>
  <c r="F68" i="1"/>
  <c r="F69" i="1" s="1"/>
  <c r="H68" i="1"/>
  <c r="G10" i="42"/>
  <c r="K10" i="42" s="1"/>
  <c r="D82" i="42" s="1"/>
  <c r="C82" i="42" s="1"/>
  <c r="C10" i="42" s="1"/>
  <c r="L10" i="42" s="1"/>
  <c r="D55" i="44"/>
  <c r="E62" i="44"/>
  <c r="D57" i="44"/>
  <c r="G18" i="42"/>
  <c r="H22" i="65"/>
  <c r="H54" i="43"/>
  <c r="G54" i="43"/>
  <c r="F54" i="43"/>
  <c r="F55" i="43" s="1"/>
  <c r="F56" i="43" s="1"/>
  <c r="C49" i="43"/>
  <c r="C57" i="43"/>
  <c r="E17" i="42"/>
  <c r="H55" i="43"/>
  <c r="G55" i="43"/>
  <c r="F22" i="65"/>
  <c r="F22" i="68"/>
  <c r="F22" i="66"/>
  <c r="F22" i="67"/>
  <c r="G22" i="67"/>
  <c r="G22" i="66"/>
  <c r="G22" i="65"/>
  <c r="G22" i="68"/>
  <c r="H22" i="67"/>
  <c r="H22" i="68"/>
  <c r="H22" i="66"/>
  <c r="G54" i="9"/>
  <c r="H54" i="9"/>
  <c r="C54" i="9"/>
  <c r="C16" i="42"/>
  <c r="L16" i="42" s="1"/>
  <c r="K16" i="42"/>
  <c r="D84" i="42" s="1"/>
  <c r="C84" i="42" s="1"/>
  <c r="G52" i="9"/>
  <c r="H52" i="9"/>
  <c r="C52" i="9"/>
  <c r="E52" i="9" s="1"/>
  <c r="F52" i="9"/>
  <c r="F53" i="9" s="1"/>
  <c r="F54" i="9" s="1"/>
  <c r="F55" i="9" s="1"/>
  <c r="F73" i="42"/>
  <c r="F74" i="42" s="1"/>
  <c r="D83" i="42"/>
  <c r="C83" i="42" s="1"/>
  <c r="C11" i="42" s="1"/>
  <c r="L11" i="42" s="1"/>
  <c r="P5" i="65"/>
  <c r="Q4" i="65"/>
  <c r="O7" i="65"/>
  <c r="O6" i="65"/>
  <c r="O5" i="65"/>
  <c r="O3" i="65"/>
  <c r="P6" i="65"/>
  <c r="Q6" i="65"/>
  <c r="P4" i="65"/>
  <c r="P3" i="65"/>
  <c r="Q3" i="65"/>
  <c r="O12" i="65"/>
  <c r="P7" i="65"/>
  <c r="Q7" i="65"/>
  <c r="Q5" i="65"/>
  <c r="G23" i="68"/>
  <c r="H23" i="68"/>
  <c r="G23" i="67"/>
  <c r="F23" i="68"/>
  <c r="G23" i="66"/>
  <c r="G23" i="65"/>
  <c r="H23" i="66"/>
  <c r="F23" i="66"/>
  <c r="F23" i="67"/>
  <c r="F23" i="65"/>
  <c r="H23" i="65"/>
  <c r="H23" i="67"/>
  <c r="C120" i="42" l="1"/>
  <c r="F120" i="42" s="1"/>
  <c r="K18" i="42"/>
  <c r="C18" i="42"/>
  <c r="L18" i="42" s="1"/>
  <c r="H57" i="44"/>
  <c r="G57" i="44"/>
  <c r="C57" i="44"/>
  <c r="E57" i="44" s="1"/>
  <c r="C55" i="44"/>
  <c r="E55" i="44" s="1"/>
  <c r="H55" i="44"/>
  <c r="G55" i="44"/>
  <c r="F55" i="44"/>
  <c r="F56" i="44" s="1"/>
  <c r="F57" i="44" s="1"/>
  <c r="F58" i="44" s="1"/>
  <c r="G73" i="42"/>
  <c r="G74" i="42" s="1"/>
  <c r="K17" i="42"/>
  <c r="C17" i="42"/>
  <c r="L17" i="42" s="1"/>
  <c r="C119" i="42" s="1"/>
  <c r="U11" i="69" s="1"/>
  <c r="B57" i="43"/>
  <c r="E57" i="43" s="1"/>
  <c r="H57" i="43"/>
  <c r="G57" i="43"/>
  <c r="F57" i="43"/>
  <c r="F58" i="43" s="1"/>
  <c r="E73" i="42"/>
  <c r="E74" i="42" s="1"/>
  <c r="I57" i="9"/>
  <c r="E54" i="9"/>
  <c r="L27" i="9"/>
  <c r="D85" i="42" l="1"/>
  <c r="C85" i="42" s="1"/>
  <c r="K73" i="42"/>
  <c r="C116" i="42"/>
  <c r="U8" i="69" s="1"/>
  <c r="U12" i="69"/>
  <c r="C118" i="42"/>
  <c r="U10" i="69" s="1"/>
  <c r="F119" i="42"/>
  <c r="F116" i="42" l="1"/>
  <c r="F118" i="42"/>
</calcChain>
</file>

<file path=xl/sharedStrings.xml><?xml version="1.0" encoding="utf-8"?>
<sst xmlns="http://schemas.openxmlformats.org/spreadsheetml/2006/main" count="14025" uniqueCount="668">
  <si>
    <t>Year</t>
  </si>
  <si>
    <t>Households</t>
  </si>
  <si>
    <t>HDD</t>
  </si>
  <si>
    <t>CDD</t>
  </si>
  <si>
    <t>Population</t>
  </si>
  <si>
    <t>LMDI test</t>
  </si>
  <si>
    <t>Emissions (MTCO2e)</t>
  </si>
  <si>
    <t>LMDI Test</t>
  </si>
  <si>
    <t>Number of Households</t>
  </si>
  <si>
    <t>Total usage (kWh)</t>
  </si>
  <si>
    <t>electricity fuel mix</t>
  </si>
  <si>
    <t>waste</t>
  </si>
  <si>
    <t>arithmetic decomposition test</t>
  </si>
  <si>
    <t>TOTALS</t>
  </si>
  <si>
    <t>not analyzed</t>
  </si>
  <si>
    <t>decomposition by impact factor</t>
  </si>
  <si>
    <t>residential</t>
  </si>
  <si>
    <t>electricity</t>
  </si>
  <si>
    <t>commercial</t>
  </si>
  <si>
    <t>fuels</t>
  </si>
  <si>
    <t>road</t>
  </si>
  <si>
    <t>transport</t>
  </si>
  <si>
    <t>un-analyzed</t>
  </si>
  <si>
    <t>categories</t>
  </si>
  <si>
    <t>increase</t>
  </si>
  <si>
    <t>decrease</t>
  </si>
  <si>
    <t>bar base</t>
  </si>
  <si>
    <t>Inventory Inputs</t>
  </si>
  <si>
    <t>Year 1</t>
  </si>
  <si>
    <t>Year 2</t>
  </si>
  <si>
    <t>Intermediate Calculations</t>
  </si>
  <si>
    <t>Residential Electricity Decomposition Analysis</t>
  </si>
  <si>
    <t>Weather normalization parameters</t>
  </si>
  <si>
    <t>Tests</t>
  </si>
  <si>
    <t>Ratio decomposition test</t>
  </si>
  <si>
    <t>Emissions factor</t>
  </si>
  <si>
    <t>Final Outputs used in waterfall chart.</t>
  </si>
  <si>
    <t>Commercial Electricity Decomposition Analysis</t>
  </si>
  <si>
    <t>MTCO2e Change in Residential Electricity Emissions Due to Change in:</t>
  </si>
  <si>
    <t>Logarithmic Mean Emissions  (MTCO2e)</t>
  </si>
  <si>
    <t>∆E from ∆kWh/ household (MTCO2e)</t>
  </si>
  <si>
    <t>MTCO2e Change in Commercial Electricity Emissions Due to Change in:</t>
  </si>
  <si>
    <t>Overall Emissions Change (MTCO2e)</t>
  </si>
  <si>
    <t>Logarithmic Mean Emissions (MTCO2e)</t>
  </si>
  <si>
    <t>Actual Usage (kwh/household)</t>
  </si>
  <si>
    <t>Emissions Factor (MT CO2e/kwh)</t>
  </si>
  <si>
    <t>Total Usage (kWh)</t>
  </si>
  <si>
    <t>Intensity Remainder</t>
  </si>
  <si>
    <t>Emissions Factor (lb CO2e/kWh)</t>
  </si>
  <si>
    <t>Residential Fuel Combustion Decomposition Analysis</t>
  </si>
  <si>
    <t>Intermediate calculations</t>
  </si>
  <si>
    <t>Final outputs used in waterfall chart.</t>
  </si>
  <si>
    <t>Total MMbtu</t>
  </si>
  <si>
    <t>Emissions factor (MTCO2e/MMbtu)</t>
  </si>
  <si>
    <t>Natural gas usage (therms)</t>
  </si>
  <si>
    <t>Heating oil usage (gallons)</t>
  </si>
  <si>
    <t>Propane usage (gallons)</t>
  </si>
  <si>
    <t>MTCO2e change in residential combustion emissions due to change in:</t>
  </si>
  <si>
    <t>Constants</t>
  </si>
  <si>
    <t>Heating oil energy content (MMBtu/gallon)</t>
  </si>
  <si>
    <t>Propane energy content (Mmbtu/gallon)</t>
  </si>
  <si>
    <t>∆Emissions from ∆MMBtu/household (MTCO2e)</t>
  </si>
  <si>
    <t>Residential Electricity</t>
  </si>
  <si>
    <t>Commercial Electricity</t>
  </si>
  <si>
    <t>Basic Inputs</t>
  </si>
  <si>
    <t>Jurisdiction Name</t>
  </si>
  <si>
    <t>Person Completing</t>
  </si>
  <si>
    <t>Email</t>
  </si>
  <si>
    <t>Cover</t>
  </si>
  <si>
    <t>Contents</t>
  </si>
  <si>
    <t>Inputs</t>
  </si>
  <si>
    <t>Sheet</t>
  </si>
  <si>
    <t>Description</t>
  </si>
  <si>
    <t>Start here: enter contact and demographic information</t>
  </si>
  <si>
    <t>Enter inventory activity data and emissions</t>
  </si>
  <si>
    <t>Output summary</t>
  </si>
  <si>
    <t>Residential Fuels</t>
  </si>
  <si>
    <t>Commercial Fuels</t>
  </si>
  <si>
    <t>Decomposition calculations and results for residential electricity emissions</t>
  </si>
  <si>
    <t>On-road Transportation</t>
  </si>
  <si>
    <t>Solid Waste</t>
  </si>
  <si>
    <t>Decomposition calculations and results for residential fuel combustion emissions</t>
  </si>
  <si>
    <t>Decomposition calculations and results for commercial electricity emissions</t>
  </si>
  <si>
    <t>Decomposition calculations and results for commercial fuel combustion emissions</t>
  </si>
  <si>
    <t>Decomposition calculations and results for on-road transportation emissions</t>
  </si>
  <si>
    <t>Decomposition calculations and results for solid waste emissions</t>
  </si>
  <si>
    <t>Values used in commercial fuels decomposition (drawn from the basic, inventory, and weather inputs tabs)</t>
  </si>
  <si>
    <t>MTCO2e change in commercial combustion emissions due to change in:</t>
  </si>
  <si>
    <t>Emissions Factor</t>
  </si>
  <si>
    <t>Remainder</t>
  </si>
  <si>
    <t>Commercial Fuel Combustion Decomposition Analysis</t>
  </si>
  <si>
    <t>On Road Transportation Decomposition Analysis</t>
  </si>
  <si>
    <t>Waste breakdown % by material type (values from inventory inputs tab)</t>
  </si>
  <si>
    <t>Solid Waste Emissions Decomposition</t>
  </si>
  <si>
    <t>GDP per capita</t>
  </si>
  <si>
    <t>Waste per $GDP (tons/person)</t>
  </si>
  <si>
    <t>Inputs from basic inputs and inventory inputs tabs</t>
  </si>
  <si>
    <t>Constants: Waste model parameters</t>
  </si>
  <si>
    <t>Waste at zero income (tons/person)</t>
  </si>
  <si>
    <t>Model waste (tons/person)</t>
  </si>
  <si>
    <t>Adjusted model waste (tons/person)</t>
  </si>
  <si>
    <t>$GDP/person</t>
  </si>
  <si>
    <t>Inputs from basic and inventory inputs tabs</t>
  </si>
  <si>
    <t>Total VMT</t>
  </si>
  <si>
    <t>Overall emissions change (MTCO2e)</t>
  </si>
  <si>
    <t>Logarithmic mean emissions (MTCO2e)</t>
  </si>
  <si>
    <t>*Predicted assumes start year waste composition and end year adjusted model waste tons/person.</t>
  </si>
  <si>
    <t>Component</t>
  </si>
  <si>
    <t>GDP</t>
  </si>
  <si>
    <t>Disposal (tons/person)</t>
  </si>
  <si>
    <t>Change in emissions</t>
  </si>
  <si>
    <t>Logarithmic mean emissions</t>
  </si>
  <si>
    <t>Final decomposition results</t>
  </si>
  <si>
    <t>Total</t>
  </si>
  <si>
    <t xml:space="preserve">MTCO2e change in emissions due to change in: </t>
  </si>
  <si>
    <t>MT CH4/ short ton waste</t>
  </si>
  <si>
    <t>Methane GWP</t>
  </si>
  <si>
    <t xml:space="preserve">Corrugated Containers </t>
  </si>
  <si>
    <t xml:space="preserve">Newspaper </t>
  </si>
  <si>
    <t xml:space="preserve">Office Paper </t>
  </si>
  <si>
    <t xml:space="preserve">Food Waste </t>
  </si>
  <si>
    <t xml:space="preserve">Grass </t>
  </si>
  <si>
    <t xml:space="preserve">Leaves </t>
  </si>
  <si>
    <t xml:space="preserve">Branches </t>
  </si>
  <si>
    <t xml:space="preserve">Magazines/ Third-Class Mail </t>
  </si>
  <si>
    <t>GDP impact to waste generation</t>
  </si>
  <si>
    <t>MTCO2e change in on-road transportation emissions due to change in:</t>
  </si>
  <si>
    <t>Electricity inputs</t>
  </si>
  <si>
    <t>Residential electricity emissions (MTCO2e)</t>
  </si>
  <si>
    <t>Commercial electricity emissions (MTCO2e)</t>
  </si>
  <si>
    <t>Commercial usage (kWh)</t>
  </si>
  <si>
    <t>Stationary fuel combustion inputs</t>
  </si>
  <si>
    <t>On-road transportation inputs</t>
  </si>
  <si>
    <t>Residential natural gas usage (therms)</t>
  </si>
  <si>
    <t>Residential heating oil usage (gallons)</t>
  </si>
  <si>
    <t>Residential propane usage (gallons)</t>
  </si>
  <si>
    <t>Solid waste inputs</t>
  </si>
  <si>
    <t>Commercial fuel emissions (MTCO2e)</t>
  </si>
  <si>
    <t>Commercial natural gas usage (therms)</t>
  </si>
  <si>
    <t>Commercial propane usage (gallons)</t>
  </si>
  <si>
    <t>Residential usage (kWh)</t>
  </si>
  <si>
    <t>Inventory years</t>
  </si>
  <si>
    <t>Years and demographic information</t>
  </si>
  <si>
    <t>Contact information</t>
  </si>
  <si>
    <t>Go to Contents</t>
  </si>
  <si>
    <t>This model takes inputs from local community greenhouse gas inventories for two years and decomposes the emissions changes into components attributable to various external drivers.</t>
  </si>
  <si>
    <t>Instructions</t>
  </si>
  <si>
    <t>Monthly Energy Inputs</t>
  </si>
  <si>
    <t>Month</t>
  </si>
  <si>
    <t>First year with energy data</t>
  </si>
  <si>
    <t>Number of residential electric customers</t>
  </si>
  <si>
    <t>Aggregate residential electricity use (kWh)</t>
  </si>
  <si>
    <t>Aggregate commercial electricity use (kWh)</t>
  </si>
  <si>
    <t>Aggregate residential natural gas use (therms)</t>
  </si>
  <si>
    <t>Number of residential gas customers</t>
  </si>
  <si>
    <t>Aggregate commercial natural gas use (therms)</t>
  </si>
  <si>
    <t>Months of electricity data</t>
  </si>
  <si>
    <t>Months of natural gas data</t>
  </si>
  <si>
    <t>Residential electricity use (kWh/customer)</t>
  </si>
  <si>
    <t>Commercial electricity use (kWh)</t>
  </si>
  <si>
    <t>Residential natural gas use (therms/customer)</t>
  </si>
  <si>
    <t>Constant</t>
  </si>
  <si>
    <t>STATION</t>
  </si>
  <si>
    <t>NAME</t>
  </si>
  <si>
    <t>DATE</t>
  </si>
  <si>
    <t>TAVG</t>
  </si>
  <si>
    <t>TMAX</t>
  </si>
  <si>
    <t>TMIN</t>
  </si>
  <si>
    <t>Day</t>
  </si>
  <si>
    <t>Average Temperature</t>
  </si>
  <si>
    <t>Heating Degree Days</t>
  </si>
  <si>
    <t>This sheet calculates daily heating and cooling degree days based on the reference temperature.</t>
  </si>
  <si>
    <t>that provides the best fit for energy usage data.</t>
  </si>
  <si>
    <t>Cooling Degree Days</t>
  </si>
  <si>
    <t>HDD Reference Temp</t>
  </si>
  <si>
    <t>CDD Reference Temp</t>
  </si>
  <si>
    <t>The reference temperatures (cells B8 and C8) are set and modified by a macro in order to find the reference temperature</t>
  </si>
  <si>
    <t>Daily Degree Day Calculations</t>
  </si>
  <si>
    <t>Monthly Degree Day Calculations</t>
  </si>
  <si>
    <t>This sheet sums up monthly heating and cooling degree days based on the daily values in the DD Calcs sheet</t>
  </si>
  <si>
    <t>Seasonal HDD and CDD</t>
  </si>
  <si>
    <t>Winter HDD</t>
  </si>
  <si>
    <t>Spring HDD</t>
  </si>
  <si>
    <t>Summer CDD</t>
  </si>
  <si>
    <t>Fall HDD</t>
  </si>
  <si>
    <t>Season Dummy Variables</t>
  </si>
  <si>
    <t>Winter</t>
  </si>
  <si>
    <t>Spring</t>
  </si>
  <si>
    <t>Summer</t>
  </si>
  <si>
    <t>Fall</t>
  </si>
  <si>
    <t>Weather Regression Model for Residential Electricity</t>
  </si>
  <si>
    <t>Caution: adding rows or columns or moving cells around on this sheet will cause the macro to not work properly</t>
  </si>
  <si>
    <t>HDD ref temp</t>
  </si>
  <si>
    <t>CDD ref temp</t>
  </si>
  <si>
    <t>R Squared</t>
  </si>
  <si>
    <t>Coefficients for:</t>
  </si>
  <si>
    <t>Summer (CDD)</t>
  </si>
  <si>
    <t>Fall(HDD)</t>
  </si>
  <si>
    <t>Spring(HDD)</t>
  </si>
  <si>
    <t>Winter(HDD)</t>
  </si>
  <si>
    <t>Range to test for HDD Ref Temp</t>
  </si>
  <si>
    <t>Min</t>
  </si>
  <si>
    <t>Max</t>
  </si>
  <si>
    <t>Regression Outputs Using Best Reference Temperatures</t>
  </si>
  <si>
    <t>Coefficient</t>
  </si>
  <si>
    <t>Error</t>
  </si>
  <si>
    <t>T-Dist</t>
  </si>
  <si>
    <t>This sheet calculates the best weather regression parameters, by trying a variety of reference temperatures for both heating and cooling degree days.</t>
  </si>
  <si>
    <t>Resid sum of squares</t>
  </si>
  <si>
    <t>Reg sum of squares</t>
  </si>
  <si>
    <t>Standard error on Y</t>
  </si>
  <si>
    <t>Regression outputs for all reference temperatures</t>
  </si>
  <si>
    <t>Constant (kWh/month)</t>
  </si>
  <si>
    <t>Winter (kWh/HDD)</t>
  </si>
  <si>
    <t>Spring (kWh/HDD)</t>
  </si>
  <si>
    <t>Fall (kWh/HDD)</t>
  </si>
  <si>
    <t>Summer (kWh/CDD)</t>
  </si>
  <si>
    <t>Weather Outputs using Best Reference Temperatures</t>
  </si>
  <si>
    <t>HDD reference temp</t>
  </si>
  <si>
    <t>CDD reference temp</t>
  </si>
  <si>
    <t>Monthly Energy Use Calculations</t>
  </si>
  <si>
    <t>This sheet has calculations for monthly energy use per customer</t>
  </si>
  <si>
    <t>Summer (kwh/(cdd* household)</t>
  </si>
  <si>
    <t>Fall (kwh/hdd*household)</t>
  </si>
  <si>
    <t>Spring (kwh/hdd*household)</t>
  </si>
  <si>
    <t>Winter (kwh/hdd*household)</t>
  </si>
  <si>
    <t>This sheet calculates the best weather regression parameters, by trying a variety of reference temperatures for heating degree days.</t>
  </si>
  <si>
    <t>Fall (therms/HDD)</t>
  </si>
  <si>
    <t>Spring (therms/HDD)</t>
  </si>
  <si>
    <t>Winter (therms/HDD)</t>
  </si>
  <si>
    <t>Constant (therms/month)</t>
  </si>
  <si>
    <t>Actual usage (MMBtu/ customer)</t>
  </si>
  <si>
    <t>Residential Electricity Efficiency Programs</t>
  </si>
  <si>
    <t>Program Name</t>
  </si>
  <si>
    <t>kWh savings in Year2 compared to Year1</t>
  </si>
  <si>
    <t>Fall therms/ customer*HDD</t>
  </si>
  <si>
    <t>Spring therms/ customer*HDD</t>
  </si>
  <si>
    <t>Winter therms/ customer*HDD</t>
  </si>
  <si>
    <t>Constant (therms/ customer*month)</t>
  </si>
  <si>
    <t>WinterHDD</t>
  </si>
  <si>
    <t>Weather Regression Model for Commercial Electricity</t>
  </si>
  <si>
    <t>Range to test for CDD Ref Temp</t>
  </si>
  <si>
    <t>Summer (kwh/(cdd)</t>
  </si>
  <si>
    <t>Fall (kwh/hdd)</t>
  </si>
  <si>
    <t>Spring (kwh/hdd)</t>
  </si>
  <si>
    <t>Winter (kwh/hdd)</t>
  </si>
  <si>
    <t>Weather Regression Model for Commercial Natural Gas</t>
  </si>
  <si>
    <t>Weather Regression Model for Residential Natural Gas</t>
  </si>
  <si>
    <t>Constant (total therms/month)</t>
  </si>
  <si>
    <t>Fall (total therms/HDD)</t>
  </si>
  <si>
    <t>Spring (total therms/HDD)</t>
  </si>
  <si>
    <t>Winter (total therms/HDD)</t>
  </si>
  <si>
    <t>Daily Weather Data Input</t>
  </si>
  <si>
    <t>Daily Weather Input</t>
  </si>
  <si>
    <t>ResElectRegress</t>
  </si>
  <si>
    <t>ResFuelsRegress</t>
  </si>
  <si>
    <t>ComElectRegress</t>
  </si>
  <si>
    <t>ComFuelsRegress</t>
  </si>
  <si>
    <t>Enter monthly energy use data, to be used in developing weather normalization parameters</t>
  </si>
  <si>
    <t>Paste in daily temperature data file from National Climate Data Center</t>
  </si>
  <si>
    <t>Monthly Usage Calcs</t>
  </si>
  <si>
    <t>Calculation of Monthy Energy Usage on a Per-Customer Basis (used in developing weather parameters)</t>
  </si>
  <si>
    <t>DD Calcs</t>
  </si>
  <si>
    <t>Calculation of Daily Degree Days  (used in developing weather parameters)</t>
  </si>
  <si>
    <t>Calculation Monthly Degree Days  (used in developing weather parameters)</t>
  </si>
  <si>
    <t>DD Monthly</t>
  </si>
  <si>
    <t>Calculates Weather Normalization Parameters for Residential Electricity</t>
  </si>
  <si>
    <t>Calculates Weather Normalization Parameters for Residential Fuels</t>
  </si>
  <si>
    <t>Calculates Weather Normalization Parameters for Commercial Electricity</t>
  </si>
  <si>
    <t>Calculates Weather Normalization Parameters for Commercial Fuels</t>
  </si>
  <si>
    <t>Value</t>
  </si>
  <si>
    <t>Program Reductions--Direct Entry</t>
  </si>
  <si>
    <t>Emissions Reduction</t>
  </si>
  <si>
    <t>Values used in residential decomposition (values are drawn from the basic, inventory, and ResElectRegress tabs)</t>
  </si>
  <si>
    <t>Values used in commercial electricity decomposition (values are drawn from the basic, inventory, and ComElectRegress tabs)</t>
  </si>
  <si>
    <t>Commercial Electricity Efficiency Programs</t>
  </si>
  <si>
    <t>Weather normalization parameters (from ComElectRegress tab)</t>
  </si>
  <si>
    <t>Values used in residential decomposition (values are drawn from the Basic Inputs, Inventory Inputs, and ResFuelsRegress tabs)</t>
  </si>
  <si>
    <t>Weather normalization parameters (from ResFuelsRegress tab)</t>
  </si>
  <si>
    <t>Emissions Reduction (MTCO2e)</t>
  </si>
  <si>
    <t>Therms savings in Year2 compared to Year1</t>
  </si>
  <si>
    <t>Logarithmic Mean Households</t>
  </si>
  <si>
    <t>Logarithmic Mean Ft^2</t>
  </si>
  <si>
    <t>VMT Reduction Programs</t>
  </si>
  <si>
    <t>Logarithmic mean population</t>
  </si>
  <si>
    <t>Sector Affected</t>
  </si>
  <si>
    <t>Sectors</t>
  </si>
  <si>
    <t>Food waste</t>
  </si>
  <si>
    <t>Residential Natural Gas Efficiency Programs</t>
  </si>
  <si>
    <t>Commercial Natural Gas Efficiency Programs</t>
  </si>
  <si>
    <t>∆Emissions from ∆MMBtu / employee (MTCO2e)</t>
  </si>
  <si>
    <t>On-road transportation emissions (MTCO2e)</t>
  </si>
  <si>
    <t>Commercial fuel oil usage (gallons)</t>
  </si>
  <si>
    <t xml:space="preserve"> </t>
  </si>
  <si>
    <t>Fuel oil usage (gallons)</t>
  </si>
  <si>
    <t>Total waste landfilled (short tons)</t>
  </si>
  <si>
    <t>Incinerated waste emissions (MTCO2e)</t>
  </si>
  <si>
    <t>Waste landfilled (short tons)</t>
  </si>
  <si>
    <t>total waste disposed</t>
  </si>
  <si>
    <t>Data Source</t>
  </si>
  <si>
    <t>Options:</t>
  </si>
  <si>
    <t>Use dropdown to select commercial indicator:</t>
  </si>
  <si>
    <t>Actual usage (MMBtu/employee or ft^2)</t>
  </si>
  <si>
    <t>Predicted usage (MMBtu/employee or ft^2)</t>
  </si>
  <si>
    <t>Actual Intensity (kWh/employee or ft^2)</t>
  </si>
  <si>
    <t>∆Emissions from ∆kWh/employee or ft^2</t>
  </si>
  <si>
    <t>Logarithmic Mean employees or ft^2</t>
  </si>
  <si>
    <t>Waste incinerated (short tons)</t>
  </si>
  <si>
    <t>Depending on your climate, you may want to re-asign months between summer and spring or fall. In general, assign months with more CDD than HDD to summer</t>
  </si>
  <si>
    <t xml:space="preserve">and months with more HDD to spring or fall (winter should always be Dec, Jan and Feb). If a month has roughly equal HDD and CDD, you may assign it to </t>
  </si>
  <si>
    <t>both summer and spring/fall. However, winter, spring and fall should not overlap.</t>
  </si>
  <si>
    <t>Options</t>
  </si>
  <si>
    <t>Yes</t>
  </si>
  <si>
    <t>No</t>
  </si>
  <si>
    <t>Data sources/notes</t>
  </si>
  <si>
    <t>Mixed MSW</t>
  </si>
  <si>
    <t>Waste landfilled (tons/person)</t>
  </si>
  <si>
    <t>Adjusted model landfill waste (tons/person)</t>
  </si>
  <si>
    <t>Ajusted model incineration (tons/person)</t>
  </si>
  <si>
    <t>Waste incinerated (tons/person)</t>
  </si>
  <si>
    <t>Incineration emissions factor (MTCO2e/ton waste)</t>
  </si>
  <si>
    <t>Landfilled waste emissions by material type (MTCO2e)</t>
  </si>
  <si>
    <t>Landfilled emissions decomposition by material type. Change in emissions (MTCO2e) due to change in component</t>
  </si>
  <si>
    <t>Landfilled waste generation by material type (tons/person)</t>
  </si>
  <si>
    <t>Percent of total waste incinerated</t>
  </si>
  <si>
    <t>Landfilled emissions factor (MTCO2e/ton waste)</t>
  </si>
  <si>
    <t xml:space="preserve">Per-capita waste </t>
  </si>
  <si>
    <t>Logarithmic mean incineration emissions</t>
  </si>
  <si>
    <t>Change in incinerated waste emissions due to change in:</t>
  </si>
  <si>
    <t xml:space="preserve">Incinerated waste </t>
  </si>
  <si>
    <t>Total waste tons/capita</t>
  </si>
  <si>
    <t>Total waste (tons/person)</t>
  </si>
  <si>
    <t>Incineration Emissions Factor</t>
  </si>
  <si>
    <t>Visual Outputs</t>
  </si>
  <si>
    <t>local programs</t>
  </si>
  <si>
    <t>2012 Inventory</t>
  </si>
  <si>
    <t>2015 Inventory</t>
  </si>
  <si>
    <t>change in emissions</t>
  </si>
  <si>
    <t>name</t>
  </si>
  <si>
    <t>inventory</t>
  </si>
  <si>
    <t>Other change to tons waste/capita</t>
  </si>
  <si>
    <t>Other change to waste tons/person</t>
  </si>
  <si>
    <t>% Landfilled</t>
  </si>
  <si>
    <t>% Incincerated</t>
  </si>
  <si>
    <t>incineration emissions factor</t>
  </si>
  <si>
    <t>other decreases</t>
  </si>
  <si>
    <t>other increases</t>
  </si>
  <si>
    <t>Quick summary: Three largest increases and decreases</t>
  </si>
  <si>
    <t>For  sector waterfall chart</t>
  </si>
  <si>
    <t>Visuals</t>
  </si>
  <si>
    <t>Summary of decomposition results for all sectors</t>
  </si>
  <si>
    <t>Waterfall charts</t>
  </si>
  <si>
    <t>Error Checking</t>
  </si>
  <si>
    <t>employment</t>
  </si>
  <si>
    <t>commercial Ft^2</t>
  </si>
  <si>
    <t>Instructions: copy data directly from NOAA national centers for environmental information data request. Important: Place first day of data in row 4 (headers in row 3)</t>
  </si>
  <si>
    <t>Energy Response to Weather</t>
  </si>
  <si>
    <t>Residential energy</t>
  </si>
  <si>
    <t>% nonweather</t>
  </si>
  <si>
    <t>% heating</t>
  </si>
  <si>
    <t>% cooling</t>
  </si>
  <si>
    <t>Detail Chart</t>
  </si>
  <si>
    <t>waste model difference</t>
  </si>
  <si>
    <t>Dimensional Lumber</t>
  </si>
  <si>
    <t>Choose unit*:</t>
  </si>
  <si>
    <t>Transportation input options</t>
  </si>
  <si>
    <t>Total gallons fuel</t>
  </si>
  <si>
    <t>∆Emissions from ∆ Per-capita activity</t>
  </si>
  <si>
    <t>Landfilled waste emissions (MTCO2e)</t>
  </si>
  <si>
    <t>Landfill waste emissions from inventory</t>
  </si>
  <si>
    <t>Differences between inventory and model</t>
  </si>
  <si>
    <t>Oxidation %</t>
  </si>
  <si>
    <t>waste model difference*</t>
  </si>
  <si>
    <t>*waste model difference is the difference between how landfill emissions are modeled in the inventory and how they are modeled in this decomposition tool</t>
  </si>
  <si>
    <t>waste generation per person</t>
  </si>
  <si>
    <t>difference of second and first inventories</t>
  </si>
  <si>
    <t>sum of changes (check: should equal row 29)</t>
  </si>
  <si>
    <t>Total waste emissions</t>
  </si>
  <si>
    <t>heating fuels mix</t>
  </si>
  <si>
    <t>test-should equal second inventory</t>
  </si>
  <si>
    <t>required inputs</t>
  </si>
  <si>
    <t>optional inputs</t>
  </si>
  <si>
    <t>Households using heating fuels</t>
  </si>
  <si>
    <t>Adjustment for change in percent of households using heating fuels</t>
  </si>
  <si>
    <t>% using heating fuels</t>
  </si>
  <si>
    <t>estimated change to electric heating kWh</t>
  </si>
  <si>
    <t>Total households</t>
  </si>
  <si>
    <t>electric heat efficiency (Btu/wh)*</t>
  </si>
  <si>
    <t>fuel heating efficiency (%)</t>
  </si>
  <si>
    <t>change averaged across all households (kwh/household)</t>
  </si>
  <si>
    <t>Summary by sector</t>
  </si>
  <si>
    <t>Population Detail Chart</t>
  </si>
  <si>
    <t>Data for population detail</t>
  </si>
  <si>
    <t>residential electricity</t>
  </si>
  <si>
    <t>residential fuels</t>
  </si>
  <si>
    <t>VMT</t>
  </si>
  <si>
    <t>waste generation</t>
  </si>
  <si>
    <t>Components of population growth bar</t>
  </si>
  <si>
    <t>nonweather kWh/household</t>
  </si>
  <si>
    <t>cooling kWh/household</t>
  </si>
  <si>
    <t>Commercial energy</t>
  </si>
  <si>
    <t>nonweather therms/household</t>
  </si>
  <si>
    <t>heating therms/household</t>
  </si>
  <si>
    <t>Electricity (predicted)</t>
  </si>
  <si>
    <t>Natural Gas/Fuels (predicted)</t>
  </si>
  <si>
    <t>nonweather kWh</t>
  </si>
  <si>
    <t>heating kWh</t>
  </si>
  <si>
    <t>cooling kWh</t>
  </si>
  <si>
    <t>nonweather therms</t>
  </si>
  <si>
    <t>heating therms</t>
  </si>
  <si>
    <t>T-Dist &gt;.05 indicates independent variable is not a good predictor of dependent variable</t>
  </si>
  <si>
    <t>test message</t>
  </si>
  <si>
    <t>*8 Btu/wh is the Federal standard seasonal performance rating (HSPF) for new heat pumps. For resistance heating, the conversion is 3.4 Btu/wh.</t>
  </si>
  <si>
    <t>Weather Response</t>
  </si>
  <si>
    <t>Percent of electricity and fuel use for heating, cooling and non-weather uses in each year</t>
  </si>
  <si>
    <t>Output Summaries</t>
  </si>
  <si>
    <t>Program Inputs</t>
  </si>
  <si>
    <t>kWh savings in Year 2 compared to Year 1</t>
  </si>
  <si>
    <t>Solid Waste Programs</t>
  </si>
  <si>
    <t>Waste Sectors</t>
  </si>
  <si>
    <t>Data for detail chart</t>
  </si>
  <si>
    <t>The following user-editable constants are used in calculations on the sector tabs. Defaults are provided; you may edit them if you wish</t>
  </si>
  <si>
    <t>Source/notes</t>
  </si>
  <si>
    <t>Residential electricity</t>
  </si>
  <si>
    <t>Electric heating efficiency (Btu/wh)</t>
  </si>
  <si>
    <t>Fuel heating efficiency (%)</t>
  </si>
  <si>
    <t>Sector (s)</t>
  </si>
  <si>
    <t>Residential fuels, commercial fuels</t>
  </si>
  <si>
    <t>Heating oil energy content (Mmbtu/gallon)</t>
  </si>
  <si>
    <t>Methane global warming potential</t>
  </si>
  <si>
    <t>US EPA/IPCC 4th Assessment Report</t>
  </si>
  <si>
    <t>Weather Outputs using Current Reference Temperatures (Note: reference temps may be different from above because they may be controlled by another worksheet)</t>
  </si>
  <si>
    <t>r^2</t>
  </si>
  <si>
    <t>summer(kWh/cdd)</t>
  </si>
  <si>
    <t>fall(kwh/hdd)</t>
  </si>
  <si>
    <t>spring(kwh/hdd)</t>
  </si>
  <si>
    <t>winter(kwh/hdd)</t>
  </si>
  <si>
    <t>constant(kwh/month)</t>
  </si>
  <si>
    <t>F statistic</t>
  </si>
  <si>
    <t>degrees of freedom</t>
  </si>
  <si>
    <t>Months electricity data</t>
  </si>
  <si>
    <t>Weather Analysis</t>
  </si>
  <si>
    <t>Decomposition Tool Steps</t>
  </si>
  <si>
    <t>Date Completed</t>
  </si>
  <si>
    <t>1. Basic Inputs</t>
  </si>
  <si>
    <t>2. Inventory Inputs</t>
  </si>
  <si>
    <t>3. Monthly Energy Inputs</t>
  </si>
  <si>
    <t>4. Daily Weather Inputs</t>
  </si>
  <si>
    <t>5. Weather Analysis</t>
  </si>
  <si>
    <t>6. Program Inputs</t>
  </si>
  <si>
    <t>7. Review Constants</t>
  </si>
  <si>
    <t>8. View Results</t>
  </si>
  <si>
    <t>Key:</t>
  </si>
  <si>
    <t>Residential households using heating oil</t>
  </si>
  <si>
    <t>Residential households using propane</t>
  </si>
  <si>
    <t>This tab controls macros that will perform regressions to determine how electricity and natural gas use respond to changes in temperature.</t>
  </si>
  <si>
    <t xml:space="preserve">The macros will test a variety of reference temperatures for heating and cooling degree days to determine the best fit. You may adjust the highest and lowest  values tested below. The regression is run over four seasonal variables; you may adjust the months assigned to each season below. </t>
  </si>
  <si>
    <t>After making any adjustments, click the buttons to run the regressions for each sector. Each may take a few minutes to run.</t>
  </si>
  <si>
    <t>Range to test for HDD Reference Temp</t>
  </si>
  <si>
    <t>Range to test for CDD Reference Temp</t>
  </si>
  <si>
    <t xml:space="preserve">Season Dummy Variables. Enter 1 to assign, 0 to not assign. </t>
  </si>
  <si>
    <t>Summer may overlap with spring or fall; spring and fall should NOT overlap with winter.</t>
  </si>
  <si>
    <t>January</t>
  </si>
  <si>
    <t>February</t>
  </si>
  <si>
    <t>March</t>
  </si>
  <si>
    <t>April</t>
  </si>
  <si>
    <t>May</t>
  </si>
  <si>
    <t>June</t>
  </si>
  <si>
    <t>July</t>
  </si>
  <si>
    <t>August</t>
  </si>
  <si>
    <t>September</t>
  </si>
  <si>
    <t>October</t>
  </si>
  <si>
    <t>November</t>
  </si>
  <si>
    <t>December</t>
  </si>
  <si>
    <t>Regression status</t>
  </si>
  <si>
    <t>See details</t>
  </si>
  <si>
    <t>Residential electric</t>
  </si>
  <si>
    <t>Residential gas</t>
  </si>
  <si>
    <t>Commercial electric</t>
  </si>
  <si>
    <t>Commercial gas</t>
  </si>
  <si>
    <t>See Details</t>
  </si>
  <si>
    <t>Other Sector Programs</t>
  </si>
  <si>
    <t>Other Sectors</t>
  </si>
  <si>
    <t>Controls for macros that develop weather normalization parameters</t>
  </si>
  <si>
    <t>Enter reductions from any programs you want to include in the analysis (optional)</t>
  </si>
  <si>
    <t>Calculation assumptions for which defaults are provided, but which may be edited if desired (optional)</t>
  </si>
  <si>
    <t>Return to Weather Analysis</t>
  </si>
  <si>
    <t>Sector Name</t>
  </si>
  <si>
    <t>View chart data</t>
  </si>
  <si>
    <t>Results Navigation</t>
  </si>
  <si>
    <t>Residential Electricity Detail</t>
  </si>
  <si>
    <t>Commercial Electricity Detail</t>
  </si>
  <si>
    <t>Residential Fuels Detail</t>
  </si>
  <si>
    <t>Commercial Fuels Detail</t>
  </si>
  <si>
    <t>On-Road Detail</t>
  </si>
  <si>
    <t>Solid Waste Detail</t>
  </si>
  <si>
    <t>Output Summary Charts</t>
  </si>
  <si>
    <t>Weather Effects on Energy Use</t>
  </si>
  <si>
    <t>Scroll up for calculation details</t>
  </si>
  <si>
    <t>Data source</t>
  </si>
  <si>
    <t>Residential Electricity Programs--Emissions reduction already calculated</t>
  </si>
  <si>
    <t>Residential Electricity Programs-kWh reduction</t>
  </si>
  <si>
    <t>Commercial Electricity Programs--Emissions reduction already calculated</t>
  </si>
  <si>
    <t>On-road Transportation Programs--Emissions reduction already calculated</t>
  </si>
  <si>
    <t>On-Road Transportation Programs--VMT Reduction</t>
  </si>
  <si>
    <t>VMT savings in Year 2 compared to Year 1</t>
  </si>
  <si>
    <t>Therms savings in Year 2 compared to Year 1</t>
  </si>
  <si>
    <t>Return to Output Summary</t>
  </si>
  <si>
    <t>Months gas data</t>
  </si>
  <si>
    <t>You can edit the months assigned to each season on the Weather Analysis tab</t>
  </si>
  <si>
    <t>Commercial Electricity Programs--kWh reduction</t>
  </si>
  <si>
    <t>Residential Fuels Programs--Emissions reduction already calculated</t>
  </si>
  <si>
    <t>Residential Fuels Programs--Therms reduction</t>
  </si>
  <si>
    <t>Commercial Fuels Programs--Therms Reduction</t>
  </si>
  <si>
    <t>Commercial Fuels Programs--Emissions reduction already calculated</t>
  </si>
  <si>
    <t>Reductions should be entered as a positive number.</t>
  </si>
  <si>
    <t xml:space="preserve">This tab is optional. Enter the name for each program, and enter either activity reductions OR  emissions reductions, depending on the data you have. </t>
  </si>
  <si>
    <t>Inventory Total</t>
  </si>
  <si>
    <t>Medium level summary</t>
  </si>
  <si>
    <t>sorted sector</t>
  </si>
  <si>
    <t>Organize Chart as:</t>
  </si>
  <si>
    <t>Chart organization options</t>
  </si>
  <si>
    <t>Arc (increases then decreases)</t>
  </si>
  <si>
    <t>Group by sector</t>
  </si>
  <si>
    <t>sorted change in emissions</t>
  </si>
  <si>
    <t>change used in chart</t>
  </si>
  <si>
    <t>Start inputing data</t>
  </si>
  <si>
    <t>US Community Protocol</t>
  </si>
  <si>
    <t>Test: should equal d49</t>
  </si>
  <si>
    <t>For sector waterfall chart</t>
  </si>
  <si>
    <t>View regression details</t>
  </si>
  <si>
    <t>Custom Sector Name</t>
  </si>
  <si>
    <t>X-axis label options</t>
  </si>
  <si>
    <t>Custom</t>
  </si>
  <si>
    <t>Defaults</t>
  </si>
  <si>
    <t>Total fuel Mmbtu</t>
  </si>
  <si>
    <t>*You may enter total VMT, total gallons of fuel, or total fuel MMBtu used for on-road transportation. Using VMT is recommended, and will allow a more informative decomposition, separating effects of fuel economy and changes to VMT per person. Either data for passenger vehicles only, or for all on-road vehicles may be entered. However the analysis is most accurate for passenger vehicles.</t>
  </si>
  <si>
    <t>Weather Normalization</t>
  </si>
  <si>
    <t>External weather normalization</t>
  </si>
  <si>
    <t>Are you using externally calculated weather normalization factors?</t>
  </si>
  <si>
    <t>If yes, enter factors at left. If no, complete Monthly Energy
 Inputs, Daily Weather Input and Weather Analysis tabs.</t>
  </si>
  <si>
    <t>Total emissions (MTCO2e)</t>
  </si>
  <si>
    <t>Return to Inputs</t>
  </si>
  <si>
    <t>heating kWh/household*</t>
  </si>
  <si>
    <t>*This represents usage averaged across all households, not just those with electric heat</t>
  </si>
  <si>
    <t>Solid Waste Emissions Factors for GPC/IPCC Waste Categories</t>
  </si>
  <si>
    <t>Paper</t>
  </si>
  <si>
    <t>Waste categories</t>
  </si>
  <si>
    <t>ClearPath/EPA WARM</t>
  </si>
  <si>
    <t>GPC/IPCC</t>
  </si>
  <si>
    <t>Landfilled waste composition (needed only for landfilled waste; enter 100% Mixed MSW if unknown):</t>
  </si>
  <si>
    <t>Waste categories:</t>
  </si>
  <si>
    <t xml:space="preserve">Wood </t>
  </si>
  <si>
    <t>Textiles</t>
  </si>
  <si>
    <t>Industrial Waste</t>
  </si>
  <si>
    <t>Garden / Plant Debris</t>
  </si>
  <si>
    <t>Constants: Emissions factors by material type from Constants tab</t>
  </si>
  <si>
    <t>Sum of Sectors</t>
  </si>
  <si>
    <t>Scroll over to customize category labels</t>
  </si>
  <si>
    <t>X-axis labels</t>
  </si>
  <si>
    <t>Lumber and wood</t>
  </si>
  <si>
    <t>Yard waste/plant debris</t>
  </si>
  <si>
    <t>Waste per $GDP/capita (tons/person)</t>
  </si>
  <si>
    <t xml:space="preserve">US EPA(2013). Economic Data and Indicators Scoping Analysis. </t>
  </si>
  <si>
    <t>Weather normalization factor</t>
  </si>
  <si>
    <t>Or</t>
  </si>
  <si>
    <t>Electricity normalization factor</t>
  </si>
  <si>
    <t>Gas normalization factor</t>
  </si>
  <si>
    <t>Natural gas emissions factor (MTCO2e/MMBtu)</t>
  </si>
  <si>
    <t>Natural gas MTCO2/MMBtu</t>
  </si>
  <si>
    <t>Propane energy content (MMBtu/gallon)</t>
  </si>
  <si>
    <t>Other</t>
  </si>
  <si>
    <t>Programs</t>
  </si>
  <si>
    <t>This worbook contains seven user input worksheets. These are the only worksheets that you will need to enter data into or edit. The remaining worksheets contain background calculations and/or outputs. Start by clicking the purple button at right, then follow the steps in the navigation menu on each input worksheet.</t>
  </si>
  <si>
    <t>decreased on-road emissions per mile</t>
  </si>
  <si>
    <t>Data for quick summary chart (Data in D89:96 is generated by the macro attached to the 'update charts' button on the visuals tab)</t>
  </si>
  <si>
    <t>Number of rows in detail chart</t>
  </si>
  <si>
    <t>For medium level summary chart: with zeroes</t>
  </si>
  <si>
    <t>For medium level summary chart: zero change categories removed</t>
  </si>
  <si>
    <t>number of rows</t>
  </si>
  <si>
    <t>All other emissions (MTCO2e)</t>
  </si>
  <si>
    <t>growth in population*</t>
  </si>
  <si>
    <t>decreased kWh per household</t>
  </si>
  <si>
    <t>Is this an emissions factor change?</t>
  </si>
  <si>
    <t>Direct entry total</t>
  </si>
  <si>
    <t>Non-emissions factor</t>
  </si>
  <si>
    <t>Fuel efficiency/emissions factor</t>
  </si>
  <si>
    <t>Incinerated waste</t>
  </si>
  <si>
    <t>Waste Type Affected</t>
  </si>
  <si>
    <t>Residential</t>
  </si>
  <si>
    <t>Commercial</t>
  </si>
  <si>
    <t>Sector</t>
  </si>
  <si>
    <t>See how to enter data</t>
  </si>
  <si>
    <t>See how to get population and households data</t>
  </si>
  <si>
    <t>See how to get employment and GDP/person data</t>
  </si>
  <si>
    <t>See how to get households using gas</t>
  </si>
  <si>
    <t>See how to get weather data</t>
  </si>
  <si>
    <t>Must include BOTH inventory years and monthly energy data time range.</t>
  </si>
  <si>
    <t>Learn how to use visuals</t>
  </si>
  <si>
    <t>Sector Calculations and Outputs</t>
  </si>
  <si>
    <t>decreased VMT per person</t>
  </si>
  <si>
    <t>Landfill gas capture</t>
  </si>
  <si>
    <r>
      <t xml:space="preserve">Solid Waste Emissions factors by material type. </t>
    </r>
    <r>
      <rPr>
        <sz val="10"/>
        <color theme="0"/>
        <rFont val="Calibri"/>
        <family val="2"/>
        <scheme val="minor"/>
      </rPr>
      <t>Default generation rates from EPA WARM Model Version 14 documentation, Exhibit 6-6; Landfill gas capture from Exhibit 6-10, values for typical landfill collection with US Average precipitation. https://www.epa.gov/sites/production/files/2016-03/documents/warm_v14_management_practices.pdf</t>
    </r>
  </si>
  <si>
    <t>Sum of components</t>
  </si>
  <si>
    <t>more households using electric heat</t>
  </si>
  <si>
    <t>electricity and heating fuels mix</t>
  </si>
  <si>
    <t>Inventory Scratch Space: you can use the space below to make any needed calculations for entering inventory data</t>
  </si>
  <si>
    <t>Custom X-axis labels</t>
  </si>
  <si>
    <t>Default labels</t>
  </si>
  <si>
    <t>Custom x-axis labels</t>
  </si>
  <si>
    <r>
      <t xml:space="preserve">Residential fuel emissions (MTCO2e). </t>
    </r>
    <r>
      <rPr>
        <sz val="9"/>
        <color theme="1"/>
        <rFont val="Calibri"/>
        <family val="2"/>
        <scheme val="minor"/>
      </rPr>
      <t>Include emissions from propane and oil if usage is entered below.</t>
    </r>
  </si>
  <si>
    <t>Local GHG Contribution Analysis Tool</t>
  </si>
  <si>
    <t>View contribution analysis overview</t>
  </si>
  <si>
    <t>DISCLAIMER:  This workbook is designed by ICLEI, Local Governments for Sustainability-USA Inc. (ICLEI-USA) to assist with the quantification of factors contributing to changes in greenhouse gas emissions levels in communities.  It is inherently limited by the data that the user supplies to perform calculation. This tool not approved for demonstration or verification of emissions reductions made in relation to State Implementation Plans, generation of emissions reduction credits, or for any other form of compliance with applicable laws or regulations.  
This tool may contain links to websites controlled or offered by third parties that are not owned or controlled by ICLEI-USA.  ICLEI-USA disclaims all liability for any information, materials, products or services posted or offered at any such third party sites.  By offering a link to a third party website, ICLEI-USA does not endorse or recommend any organization, any products or services; nor is ICLEI-USA liable for any failure of any products or services offered or advertised on such sites.
This workbook and all information and materials contained in therein are provided “as is.”  ICLEI-USA does not warrant the accuracy, adequacy, or completeness of this information and expressly disclaims liability for any errors or omissions in this information and material.  All warranties, express or implied, statutory or common law, are disclaimed, including but not limited to, the warranties of non-infringement of third party rights, title, merchantability and fitness for a particular purpose.
ICLEI-USA shall not be liable for any damages of any kind resulting from the use of this workbook.  Similarly, in no event shall ICLEI-USA be liable for any indirect, incidental, consequential, special, or exemplary damages, interruption of business, or lost profits or data, even if either or both of them have been advised of the possibility of such damages. 
By using this workbook, you agree to these terms.</t>
  </si>
  <si>
    <t>Version 1.03, December 2018</t>
  </si>
  <si>
    <t>Montgomery County, MD</t>
  </si>
  <si>
    <t>Passenger air travel</t>
  </si>
  <si>
    <t>Off road vehicles</t>
  </si>
  <si>
    <t>Wastewater process</t>
  </si>
  <si>
    <t>Agriculture</t>
  </si>
  <si>
    <t>HFCs</t>
  </si>
  <si>
    <t>Natural gas fugitive</t>
  </si>
  <si>
    <t>Rail</t>
  </si>
  <si>
    <t>Weather regression complete; HDD and CDD coefficients found</t>
  </si>
  <si>
    <t>Weather regression complete;  HDD coefficients found</t>
  </si>
  <si>
    <t>growth in  commercial floor area</t>
  </si>
  <si>
    <t>warmer winter</t>
  </si>
  <si>
    <t>decreased commercial kWh per ft^2</t>
  </si>
  <si>
    <t>decreased waste generation per person</t>
  </si>
  <si>
    <t>decreased commercial energy use per ft^2**</t>
  </si>
  <si>
    <t>Residential households using natural gas**</t>
  </si>
  <si>
    <t>**2005 data on number of residential gas customers not available, so 2012 value is used</t>
  </si>
  <si>
    <t>USW00093738</t>
  </si>
  <si>
    <t>WASHINGTON DULLES INTERNATIONAL AIRPORT, VA US</t>
  </si>
  <si>
    <t>decreased therms per household</t>
  </si>
  <si>
    <t>decreased energy use per household**</t>
  </si>
  <si>
    <t>cooler summer</t>
  </si>
  <si>
    <t>See Inventory Scratch Space Below</t>
  </si>
  <si>
    <t>Residential Fuel Emissions</t>
  </si>
  <si>
    <t>Commercial Fuel Emissions</t>
  </si>
  <si>
    <t>Wastewater Emissions</t>
  </si>
  <si>
    <t>AG Emissions</t>
  </si>
  <si>
    <t>2005 NG</t>
  </si>
  <si>
    <t xml:space="preserve">2005 Septic </t>
  </si>
  <si>
    <t xml:space="preserve">2005 Enteric Fermentation </t>
  </si>
  <si>
    <t>2005 FO</t>
  </si>
  <si>
    <t>2005 Sewer</t>
  </si>
  <si>
    <t>2005 Manure Mgmt</t>
  </si>
  <si>
    <t>2005 LPG</t>
  </si>
  <si>
    <t>2005 N2O Discharge</t>
  </si>
  <si>
    <t xml:space="preserve">2005 Ag Soils </t>
  </si>
  <si>
    <t xml:space="preserve">2005 Total </t>
  </si>
  <si>
    <t>Tim Masters</t>
  </si>
  <si>
    <t>tmasters@mwcog.org</t>
  </si>
  <si>
    <t>2020 NG</t>
  </si>
  <si>
    <t>2020 FO</t>
  </si>
  <si>
    <t>2020 LPG</t>
  </si>
  <si>
    <t xml:space="preserve">2020 Total </t>
  </si>
  <si>
    <t xml:space="preserve">2020 Septic </t>
  </si>
  <si>
    <t>2020 Sewer</t>
  </si>
  <si>
    <t>2020 N2O Discharge</t>
  </si>
  <si>
    <t xml:space="preserve">2020 Enteric Fermentation </t>
  </si>
  <si>
    <t>2020 Manure Mgmt</t>
  </si>
  <si>
    <t xml:space="preserve">2020 Ag Soils </t>
  </si>
  <si>
    <t>2020 inventory</t>
  </si>
  <si>
    <t>increased commercial therms per ft^2</t>
  </si>
  <si>
    <t>2016 - 2020 BGE electricity data for Montgomery County.
2016 - 2020 BGE NG data for Montgomery County and Prince George's County.
(Monthly Pepco and updated monthly Washington Gas data not available).</t>
  </si>
  <si>
    <t>Forests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</si>
</sst>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4" formatCode="_(&quot;$&quot;* #,##0.00_);_(&quot;$&quot;* \(#,##0.00\);_(&quot;$&quot;* &quot;-&quot;??_);_(@_)"/>
    <numFmt numFmtId="43" formatCode="_(* #,##0.00_);_(* \(#,##0.00\);_(* &quot;-&quot;??_);_(@_)"/>
    <numFmt numFmtId="164" formatCode="_(* #,##0_);_(* \(#,##0\);_(* &quot;-&quot;??_);_(@_)"/>
    <numFmt numFmtId="165" formatCode="0.0000"/>
    <numFmt numFmtId="166" formatCode="0.0"/>
    <numFmt numFmtId="167" formatCode="0.000"/>
    <numFmt numFmtId="168" formatCode="0.0000000"/>
    <numFmt numFmtId="169" formatCode="0.00000"/>
    <numFmt numFmtId="170" formatCode="0.000000"/>
    <numFmt numFmtId="171" formatCode="0.000E+00"/>
    <numFmt numFmtId="172" formatCode="#,##0.0000"/>
    <numFmt numFmtId="173" formatCode="#,##0.000000"/>
    <numFmt numFmtId="174" formatCode="_(* #,##0.000_);_(* \(#,##0.000\);_(* &quot;-&quot;??_);_(@_)"/>
    <numFmt numFmtId="175" formatCode="_(* #,##0.0000000_);_(* \(#,##0.0000000\);_(* &quot;-&quot;??_);_(@_)"/>
    <numFmt numFmtId="176" formatCode="_(* #,##0.0_);_(* \(#,##0.0\);_(* &quot;-&quot;??_);_(@_)"/>
    <numFmt numFmtId="177" formatCode="_(* #,##0.0000_);_(* \(#,##0.0000\);_(* &quot;-&quot;??_);_(@_)"/>
    <numFmt numFmtId="178" formatCode="_(* #,##0.00000_);_(* \(#,##0.00000\);_(* &quot;-&quot;??_);_(@_)"/>
    <numFmt numFmtId="179" formatCode="_(&quot;$&quot;* #,##0_);_(&quot;$&quot;* \(#,##0\);_(&quot;$&quot;* &quot;-&quot;??_);_(@_)"/>
    <numFmt numFmtId="180" formatCode="#,##0.0"/>
    <numFmt numFmtId="181" formatCode="0.0%"/>
  </numFmts>
  <fonts count="39"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font>
    <font>
      <u/>
      <sz val="11"/>
      <color theme="10"/>
      <name val="Calibri"/>
      <family val="2"/>
      <scheme val="minor"/>
    </font>
    <font>
      <sz val="10"/>
      <name val="Arial"/>
      <family val="2"/>
    </font>
    <font>
      <b/>
      <sz val="8"/>
      <color theme="0"/>
      <name val="Arial Narrow"/>
      <family val="2"/>
    </font>
    <font>
      <b/>
      <sz val="18"/>
      <color rgb="FF08519C"/>
      <name val="Cambria"/>
      <family val="2"/>
      <scheme val="major"/>
    </font>
    <font>
      <b/>
      <sz val="9"/>
      <color rgb="FF08519C"/>
      <name val="Calibri"/>
      <family val="2"/>
      <scheme val="minor"/>
    </font>
    <font>
      <sz val="8"/>
      <color theme="0"/>
      <name val="Arial Black"/>
      <family val="2"/>
    </font>
    <font>
      <b/>
      <sz val="9"/>
      <color theme="1"/>
      <name val="Calibri"/>
      <family val="2"/>
      <scheme val="minor"/>
    </font>
    <font>
      <b/>
      <sz val="9"/>
      <color rgb="FF08306B"/>
      <name val="Calibri"/>
      <family val="2"/>
      <scheme val="minor"/>
    </font>
    <font>
      <b/>
      <u/>
      <sz val="10"/>
      <color rgb="FF08519C"/>
      <name val="Cambria"/>
      <family val="2"/>
      <scheme val="major"/>
    </font>
    <font>
      <sz val="9"/>
      <color theme="1"/>
      <name val="Calibri"/>
      <family val="2"/>
      <scheme val="minor"/>
    </font>
    <font>
      <sz val="8"/>
      <name val="Arial"/>
      <family val="2"/>
    </font>
    <font>
      <b/>
      <sz val="11"/>
      <color theme="0"/>
      <name val="Calibri"/>
      <family val="2"/>
      <scheme val="minor"/>
    </font>
    <font>
      <sz val="11"/>
      <color theme="0"/>
      <name val="Calibri"/>
      <family val="2"/>
      <scheme val="minor"/>
    </font>
    <font>
      <sz val="11"/>
      <name val="Calibri"/>
      <family val="2"/>
      <scheme val="minor"/>
    </font>
    <font>
      <sz val="11"/>
      <color rgb="FF0070C0"/>
      <name val="Calibri"/>
      <family val="2"/>
      <scheme val="minor"/>
    </font>
    <font>
      <b/>
      <sz val="12"/>
      <color theme="0"/>
      <name val="Calibri"/>
      <family val="2"/>
      <scheme val="minor"/>
    </font>
    <font>
      <sz val="14"/>
      <color theme="1"/>
      <name val="Calibri"/>
      <family val="2"/>
      <scheme val="minor"/>
    </font>
    <font>
      <b/>
      <u/>
      <sz val="11"/>
      <color theme="0"/>
      <name val="Calibri"/>
      <family val="2"/>
      <scheme val="minor"/>
    </font>
    <font>
      <sz val="10"/>
      <color theme="0"/>
      <name val="Calibri"/>
      <family val="2"/>
      <scheme val="minor"/>
    </font>
    <font>
      <sz val="9"/>
      <color theme="0"/>
      <name val="Calibri"/>
      <family val="2"/>
      <scheme val="minor"/>
    </font>
    <font>
      <u/>
      <sz val="11"/>
      <color theme="0"/>
      <name val="Calibri"/>
      <family val="2"/>
      <scheme val="minor"/>
    </font>
    <font>
      <b/>
      <sz val="20"/>
      <color rgb="FF0070C0"/>
      <name val="Calibri"/>
      <family val="2"/>
      <scheme val="minor"/>
    </font>
    <font>
      <b/>
      <sz val="11"/>
      <name val="Calibri"/>
      <family val="2"/>
      <scheme val="minor"/>
    </font>
    <font>
      <sz val="11"/>
      <color rgb="FFFF0000"/>
      <name val="Calibri"/>
      <family val="2"/>
      <scheme val="minor"/>
    </font>
    <font>
      <b/>
      <sz val="11"/>
      <color rgb="FFFF0000"/>
      <name val="Calibri"/>
      <family val="2"/>
      <scheme val="minor"/>
    </font>
    <font>
      <sz val="10"/>
      <color rgb="FF0070C0"/>
      <name val="Arial"/>
      <family val="2"/>
    </font>
    <font>
      <sz val="10"/>
      <color theme="1"/>
      <name val="Calibri"/>
      <family val="2"/>
      <scheme val="minor"/>
    </font>
    <font>
      <b/>
      <sz val="11"/>
      <color rgb="FF0070C0"/>
      <name val="Calibri"/>
      <family val="2"/>
      <scheme val="minor"/>
    </font>
    <font>
      <sz val="11"/>
      <color theme="2"/>
      <name val="Calibri"/>
      <family val="2"/>
      <scheme val="minor"/>
    </font>
    <font>
      <b/>
      <u/>
      <sz val="11"/>
      <color theme="6" tint="0.39997558519241921"/>
      <name val="Calibri"/>
      <family val="2"/>
      <scheme val="minor"/>
    </font>
    <font>
      <b/>
      <sz val="11"/>
      <color rgb="FF00B050"/>
      <name val="Calibri"/>
      <family val="2"/>
      <scheme val="minor"/>
    </font>
    <font>
      <sz val="9"/>
      <color rgb="FFE1F4FF"/>
      <name val="Calibri"/>
      <family val="2"/>
      <scheme val="minor"/>
    </font>
    <font>
      <sz val="9"/>
      <color rgb="FFE5FFE5"/>
      <name val="Calibri"/>
      <family val="2"/>
      <scheme val="minor"/>
    </font>
    <font>
      <b/>
      <sz val="10"/>
      <color theme="0"/>
      <name val="Calibri"/>
      <family val="2"/>
      <scheme val="minor"/>
    </font>
    <font>
      <sz val="11"/>
      <color rgb="FF000000"/>
      <name val="Calibri"/>
      <family val="2"/>
    </font>
  </fonts>
  <fills count="20">
    <fill>
      <patternFill patternType="none"/>
    </fill>
    <fill>
      <patternFill patternType="gray125"/>
    </fill>
    <fill>
      <patternFill patternType="solid">
        <fgColor theme="0"/>
        <bgColor indexed="64"/>
      </patternFill>
    </fill>
    <fill>
      <patternFill patternType="solid">
        <fgColor rgb="FF08306B"/>
        <bgColor indexed="64"/>
      </patternFill>
    </fill>
    <fill>
      <patternFill patternType="solid">
        <fgColor rgb="FF2171B5"/>
        <bgColor indexed="64"/>
      </patternFill>
    </fill>
    <fill>
      <patternFill patternType="solid">
        <fgColor rgb="FFD9D9D9"/>
        <bgColor indexed="64"/>
      </patternFill>
    </fill>
    <fill>
      <patternFill patternType="solid">
        <fgColor rgb="FF99FF66"/>
        <bgColor indexed="64"/>
      </patternFill>
    </fill>
    <fill>
      <patternFill patternType="solid">
        <fgColor theme="2"/>
        <bgColor indexed="64"/>
      </patternFill>
    </fill>
    <fill>
      <patternFill patternType="solid">
        <fgColor rgb="FF0070C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6"/>
        <bgColor indexed="64"/>
      </patternFill>
    </fill>
    <fill>
      <patternFill patternType="solid">
        <fgColor rgb="FF7030A0"/>
        <bgColor indexed="64"/>
      </patternFill>
    </fill>
    <fill>
      <patternFill patternType="solid">
        <fgColor rgb="FF92D050"/>
        <bgColor indexed="64"/>
      </patternFill>
    </fill>
    <fill>
      <patternFill patternType="solid">
        <fgColor rgb="FF00B050"/>
        <bgColor indexed="64"/>
      </patternFill>
    </fill>
    <fill>
      <patternFill patternType="solid">
        <fgColor rgb="FFE1F4FF"/>
        <bgColor indexed="64"/>
      </patternFill>
    </fill>
    <fill>
      <patternFill patternType="solid">
        <fgColor rgb="FFE5FFE5"/>
        <bgColor indexed="64"/>
      </patternFill>
    </fill>
    <fill>
      <patternFill patternType="solid">
        <fgColor theme="0" tint="-4.9989318521683403E-2"/>
        <bgColor indexed="64"/>
      </patternFill>
    </fill>
    <fill>
      <patternFill patternType="solid">
        <fgColor theme="4" tint="0.59999389629810485"/>
        <bgColor indexed="64"/>
      </patternFill>
    </fill>
  </fills>
  <borders count="96">
    <border>
      <left/>
      <right/>
      <top/>
      <bottom/>
      <diagonal/>
    </border>
    <border>
      <left/>
      <right/>
      <top/>
      <bottom style="medium">
        <color auto="1"/>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top style="thin">
        <color theme="0"/>
      </top>
      <bottom style="thin">
        <color theme="0"/>
      </bottom>
      <diagonal/>
    </border>
    <border>
      <left/>
      <right style="medium">
        <color auto="1"/>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
      <left style="thin">
        <color indexed="18"/>
      </left>
      <right style="thin">
        <color indexed="18"/>
      </right>
      <top style="thin">
        <color indexed="18"/>
      </top>
      <bottom style="thin">
        <color indexed="18"/>
      </bottom>
      <diagonal/>
    </border>
    <border>
      <left style="thin">
        <color auto="1"/>
      </left>
      <right style="thin">
        <color auto="1"/>
      </right>
      <top/>
      <bottom style="thin">
        <color auto="1"/>
      </bottom>
      <diagonal/>
    </border>
    <border>
      <left style="thin">
        <color auto="1"/>
      </left>
      <right style="thin">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thin">
        <color auto="1"/>
      </right>
      <top style="thin">
        <color auto="1"/>
      </top>
      <bottom style="medium">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thin">
        <color auto="1"/>
      </bottom>
      <diagonal/>
    </border>
    <border>
      <left/>
      <right style="thin">
        <color auto="1"/>
      </right>
      <top style="medium">
        <color auto="1"/>
      </top>
      <bottom/>
      <diagonal/>
    </border>
    <border>
      <left style="medium">
        <color auto="1"/>
      </left>
      <right/>
      <top style="thin">
        <color auto="1"/>
      </top>
      <bottom style="thin">
        <color auto="1"/>
      </bottom>
      <diagonal/>
    </border>
    <border>
      <left style="medium">
        <color auto="1"/>
      </left>
      <right/>
      <top/>
      <bottom/>
      <diagonal/>
    </border>
    <border>
      <left/>
      <right style="medium">
        <color auto="1"/>
      </right>
      <top/>
      <bottom/>
      <diagonal/>
    </border>
    <border>
      <left/>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thin">
        <color auto="1"/>
      </top>
      <bottom style="thin">
        <color auto="1"/>
      </bottom>
      <diagonal/>
    </border>
    <border>
      <left style="thin">
        <color auto="1"/>
      </left>
      <right/>
      <top style="medium">
        <color auto="1"/>
      </top>
      <bottom/>
      <diagonal/>
    </border>
    <border>
      <left style="thin">
        <color auto="1"/>
      </left>
      <right/>
      <top/>
      <bottom style="medium">
        <color auto="1"/>
      </bottom>
      <diagonal/>
    </border>
    <border>
      <left/>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medium">
        <color auto="1"/>
      </right>
      <top/>
      <bottom style="medium">
        <color auto="1"/>
      </bottom>
      <diagonal/>
    </border>
    <border>
      <left style="medium">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style="thin">
        <color auto="1"/>
      </right>
      <top/>
      <bottom/>
      <diagonal/>
    </border>
    <border>
      <left/>
      <right/>
      <top style="thin">
        <color auto="1"/>
      </top>
      <bottom style="thin">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style="thin">
        <color auto="1"/>
      </top>
      <bottom style="medium">
        <color auto="1"/>
      </bottom>
      <diagonal/>
    </border>
    <border>
      <left style="thin">
        <color auto="1"/>
      </left>
      <right style="thin">
        <color auto="1"/>
      </right>
      <top/>
      <bottom/>
      <diagonal/>
    </border>
    <border>
      <left style="thin">
        <color auto="1"/>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style="medium">
        <color auto="1"/>
      </right>
      <top style="thin">
        <color auto="1"/>
      </top>
      <bottom/>
      <diagonal/>
    </border>
    <border>
      <left style="medium">
        <color rgb="FF9900CC"/>
      </left>
      <right style="medium">
        <color rgb="FF002060"/>
      </right>
      <top style="medium">
        <color rgb="FF9900CC"/>
      </top>
      <bottom style="medium">
        <color rgb="FF002060"/>
      </bottom>
      <diagonal/>
    </border>
    <border>
      <left style="medium">
        <color auto="1"/>
      </left>
      <right style="thin">
        <color auto="1"/>
      </right>
      <top style="medium">
        <color auto="1"/>
      </top>
      <bottom/>
      <diagonal/>
    </border>
    <border>
      <left/>
      <right/>
      <top/>
      <bottom style="medium">
        <color rgb="FF9900CC"/>
      </bottom>
      <diagonal/>
    </border>
    <border>
      <left style="medium">
        <color rgb="FF9A58CC"/>
      </left>
      <right style="medium">
        <color rgb="FF000066"/>
      </right>
      <top style="medium">
        <color rgb="FF9A58CC"/>
      </top>
      <bottom style="medium">
        <color rgb="FF000066"/>
      </bottom>
      <diagonal/>
    </border>
    <border>
      <left style="medium">
        <color rgb="FF9900CC"/>
      </left>
      <right style="medium">
        <color auto="1"/>
      </right>
      <top style="medium">
        <color rgb="FF9900CC"/>
      </top>
      <bottom style="medium">
        <color auto="1"/>
      </bottom>
      <diagonal/>
    </border>
    <border>
      <left style="medium">
        <color rgb="FF9900CC"/>
      </left>
      <right style="medium">
        <color rgb="FF002060"/>
      </right>
      <top style="medium">
        <color rgb="FF9900CC"/>
      </top>
      <bottom/>
      <diagonal/>
    </border>
    <border>
      <left style="medium">
        <color rgb="FF9900CC"/>
      </left>
      <right style="medium">
        <color rgb="FF002060"/>
      </right>
      <top/>
      <bottom style="medium">
        <color rgb="FF002060"/>
      </bottom>
      <diagonal/>
    </border>
    <border>
      <left style="medium">
        <color auto="1"/>
      </left>
      <right style="medium">
        <color auto="1"/>
      </right>
      <top/>
      <bottom/>
      <diagonal/>
    </border>
    <border>
      <left style="medium">
        <color rgb="FF9900CC"/>
      </left>
      <right style="medium">
        <color rgb="FF000066"/>
      </right>
      <top style="medium">
        <color rgb="FF9900CC"/>
      </top>
      <bottom style="medium">
        <color rgb="FF000066"/>
      </bottom>
      <diagonal/>
    </border>
    <border>
      <left style="medium">
        <color auto="1"/>
      </left>
      <right/>
      <top style="thin">
        <color auto="1"/>
      </top>
      <bottom style="medium">
        <color auto="1"/>
      </bottom>
      <diagonal/>
    </border>
    <border>
      <left style="medium">
        <color auto="1"/>
      </left>
      <right/>
      <top/>
      <bottom style="thin">
        <color auto="1"/>
      </bottom>
      <diagonal/>
    </border>
    <border>
      <left/>
      <right style="medium">
        <color auto="1"/>
      </right>
      <top/>
      <bottom style="thin">
        <color auto="1"/>
      </bottom>
      <diagonal/>
    </border>
    <border>
      <left style="medium">
        <color rgb="FF9900CC"/>
      </left>
      <right style="medium">
        <color rgb="FF000066"/>
      </right>
      <top style="medium">
        <color rgb="FF9900CC"/>
      </top>
      <bottom/>
      <diagonal/>
    </border>
    <border>
      <left style="medium">
        <color rgb="FF9900CC"/>
      </left>
      <right style="medium">
        <color rgb="FF000066"/>
      </right>
      <top/>
      <bottom style="medium">
        <color rgb="FF000066"/>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style="thin">
        <color auto="1"/>
      </bottom>
      <diagonal/>
    </border>
    <border>
      <left/>
      <right style="thin">
        <color auto="1"/>
      </right>
      <top/>
      <bottom style="medium">
        <color auto="1"/>
      </bottom>
      <diagonal/>
    </border>
    <border>
      <left style="medium">
        <color rgb="FF9900CC"/>
      </left>
      <right/>
      <top style="medium">
        <color rgb="FF9900CC"/>
      </top>
      <bottom style="medium">
        <color rgb="FF000066"/>
      </bottom>
      <diagonal/>
    </border>
    <border>
      <left/>
      <right style="medium">
        <color rgb="FF000066"/>
      </right>
      <top style="medium">
        <color rgb="FF9900CC"/>
      </top>
      <bottom style="medium">
        <color rgb="FF000066"/>
      </bottom>
      <diagonal/>
    </border>
    <border>
      <left style="thin">
        <color auto="1"/>
      </left>
      <right style="medium">
        <color auto="1"/>
      </right>
      <top/>
      <bottom/>
      <diagonal/>
    </border>
    <border>
      <left/>
      <right/>
      <top style="medium">
        <color rgb="FF9900CC"/>
      </top>
      <bottom style="medium">
        <color rgb="FF000066"/>
      </bottom>
      <diagonal/>
    </border>
    <border>
      <left style="thin">
        <color auto="1"/>
      </left>
      <right style="medium">
        <color rgb="FF002060"/>
      </right>
      <top style="medium">
        <color rgb="FF9900CC"/>
      </top>
      <bottom style="medium">
        <color rgb="FF002060"/>
      </bottom>
      <diagonal/>
    </border>
    <border>
      <left style="medium">
        <color rgb="FF9900CC"/>
      </left>
      <right/>
      <top style="medium">
        <color rgb="FF9900CC"/>
      </top>
      <bottom style="medium">
        <color rgb="FF002060"/>
      </bottom>
      <diagonal/>
    </border>
    <border>
      <left/>
      <right/>
      <top style="medium">
        <color rgb="FF9900CC"/>
      </top>
      <bottom style="medium">
        <color rgb="FF002060"/>
      </bottom>
      <diagonal/>
    </border>
    <border>
      <left/>
      <right style="medium">
        <color rgb="FF002060"/>
      </right>
      <top style="medium">
        <color rgb="FF9900CC"/>
      </top>
      <bottom style="medium">
        <color rgb="FF002060"/>
      </bottom>
      <diagonal/>
    </border>
  </borders>
  <cellStyleXfs count="15">
    <xf numFmtId="0" fontId="0" fillId="0" borderId="0"/>
    <xf numFmtId="43" fontId="1" fillId="0" borderId="0" applyFont="0" applyFill="0" applyBorder="0" applyAlignment="0" applyProtection="0"/>
    <xf numFmtId="0" fontId="4" fillId="0" borderId="0" applyNumberFormat="0" applyFill="0" applyBorder="0" applyAlignment="0" applyProtection="0"/>
    <xf numFmtId="0" fontId="5" fillId="0" borderId="0"/>
    <xf numFmtId="49" fontId="7" fillId="2" borderId="0" applyNumberFormat="0" applyProtection="0">
      <alignment horizontal="left" vertical="center"/>
      <protection locked="0"/>
    </xf>
    <xf numFmtId="0" fontId="8" fillId="2" borderId="0" applyNumberFormat="0">
      <alignment vertical="top"/>
    </xf>
    <xf numFmtId="0" fontId="6" fillId="3" borderId="2" applyNumberFormat="0">
      <alignment horizontal="center"/>
    </xf>
    <xf numFmtId="0" fontId="9" fillId="4" borderId="4" applyNumberFormat="0">
      <alignment horizontal="left"/>
    </xf>
    <xf numFmtId="2" fontId="10" fillId="2" borderId="0" applyNumberFormat="0" applyAlignment="0">
      <alignment vertical="top"/>
    </xf>
    <xf numFmtId="0" fontId="11" fillId="5" borderId="2" applyNumberFormat="0" applyAlignment="0">
      <alignment vertical="top"/>
    </xf>
    <xf numFmtId="49" fontId="12" fillId="2" borderId="0" applyNumberFormat="0"/>
    <xf numFmtId="164" fontId="1" fillId="6" borderId="2" applyNumberFormat="0" applyFont="0" applyAlignment="0" applyProtection="0"/>
    <xf numFmtId="4" fontId="14" fillId="0" borderId="10" applyNumberFormat="0" applyProtection="0">
      <alignment horizontal="right" vertical="center"/>
    </xf>
    <xf numFmtId="44" fontId="1" fillId="0" borderId="0" applyFont="0" applyFill="0" applyBorder="0" applyAlignment="0" applyProtection="0"/>
    <xf numFmtId="9" fontId="1" fillId="0" borderId="0" applyFont="0" applyFill="0" applyBorder="0" applyAlignment="0" applyProtection="0"/>
  </cellStyleXfs>
  <cellXfs count="822">
    <xf numFmtId="0" fontId="0" fillId="0" borderId="0" xfId="0"/>
    <xf numFmtId="2" fontId="0" fillId="0" borderId="0" xfId="0" applyNumberFormat="1"/>
    <xf numFmtId="1" fontId="0" fillId="0" borderId="0" xfId="0" applyNumberFormat="1"/>
    <xf numFmtId="164" fontId="0" fillId="0" borderId="0" xfId="1" applyNumberFormat="1" applyFont="1"/>
    <xf numFmtId="0" fontId="3" fillId="0" borderId="0" xfId="0" applyFont="1"/>
    <xf numFmtId="164" fontId="0" fillId="0" borderId="0" xfId="0" applyNumberFormat="1"/>
    <xf numFmtId="43" fontId="0" fillId="0" borderId="0" xfId="0" applyNumberFormat="1"/>
    <xf numFmtId="0" fontId="2" fillId="0" borderId="0" xfId="0" applyFont="1"/>
    <xf numFmtId="0" fontId="0" fillId="0" borderId="0" xfId="0" applyAlignment="1">
      <alignment wrapText="1"/>
    </xf>
    <xf numFmtId="0" fontId="4" fillId="0" borderId="0" xfId="2"/>
    <xf numFmtId="166" fontId="0" fillId="0" borderId="0" xfId="0" applyNumberFormat="1"/>
    <xf numFmtId="2" fontId="0" fillId="0" borderId="0" xfId="1" applyNumberFormat="1" applyFont="1"/>
    <xf numFmtId="14" fontId="10" fillId="0" borderId="0" xfId="0" applyNumberFormat="1" applyFont="1"/>
    <xf numFmtId="0" fontId="10" fillId="0" borderId="0" xfId="0" applyFont="1"/>
    <xf numFmtId="3" fontId="10" fillId="0" borderId="0" xfId="0" applyNumberFormat="1" applyFont="1"/>
    <xf numFmtId="0" fontId="10" fillId="0" borderId="0" xfId="0" quotePrefix="1" applyFont="1"/>
    <xf numFmtId="0" fontId="10" fillId="0" borderId="0" xfId="0" applyFont="1" applyAlignment="1">
      <alignment horizontal="center"/>
    </xf>
    <xf numFmtId="172" fontId="10" fillId="0" borderId="0" xfId="0" applyNumberFormat="1" applyFont="1"/>
    <xf numFmtId="3" fontId="10" fillId="0" borderId="0" xfId="0" quotePrefix="1" applyNumberFormat="1" applyFont="1"/>
    <xf numFmtId="0" fontId="0" fillId="0" borderId="0" xfId="0" applyAlignment="1">
      <alignment horizontal="right"/>
    </xf>
    <xf numFmtId="0" fontId="13" fillId="0" borderId="0" xfId="0" applyFont="1"/>
    <xf numFmtId="164" fontId="13" fillId="0" borderId="0" xfId="0" applyNumberFormat="1" applyFont="1"/>
    <xf numFmtId="164" fontId="13" fillId="0" borderId="0" xfId="1" applyNumberFormat="1" applyFont="1"/>
    <xf numFmtId="164" fontId="13" fillId="0" borderId="0" xfId="1" applyNumberFormat="1" applyFont="1" applyAlignment="1"/>
    <xf numFmtId="175" fontId="0" fillId="0" borderId="0" xfId="0" applyNumberFormat="1"/>
    <xf numFmtId="0" fontId="0" fillId="7" borderId="0" xfId="0" applyFill="1"/>
    <xf numFmtId="167" fontId="0" fillId="0" borderId="0" xfId="0" applyNumberFormat="1"/>
    <xf numFmtId="0" fontId="0" fillId="8" borderId="20" xfId="0" applyFill="1" applyBorder="1"/>
    <xf numFmtId="0" fontId="0" fillId="8" borderId="21" xfId="0" applyFill="1" applyBorder="1"/>
    <xf numFmtId="0" fontId="15" fillId="8" borderId="19" xfId="0" applyFont="1" applyFill="1" applyBorder="1"/>
    <xf numFmtId="0" fontId="16" fillId="8" borderId="20" xfId="0" applyFont="1" applyFill="1" applyBorder="1"/>
    <xf numFmtId="0" fontId="16" fillId="8" borderId="21" xfId="0" applyFont="1" applyFill="1" applyBorder="1"/>
    <xf numFmtId="0" fontId="0" fillId="8" borderId="0" xfId="0" applyFill="1"/>
    <xf numFmtId="0" fontId="16" fillId="8" borderId="0" xfId="0" applyFont="1" applyFill="1"/>
    <xf numFmtId="0" fontId="15" fillId="8" borderId="0" xfId="0" applyFont="1" applyFill="1"/>
    <xf numFmtId="0" fontId="15" fillId="8" borderId="20" xfId="0" applyFont="1" applyFill="1" applyBorder="1"/>
    <xf numFmtId="0" fontId="15" fillId="8" borderId="21" xfId="0" applyFont="1" applyFill="1" applyBorder="1"/>
    <xf numFmtId="0" fontId="15" fillId="8" borderId="8" xfId="0" applyFont="1" applyFill="1" applyBorder="1"/>
    <xf numFmtId="0" fontId="15" fillId="8" borderId="7" xfId="0" applyFont="1" applyFill="1" applyBorder="1"/>
    <xf numFmtId="0" fontId="15" fillId="8" borderId="9" xfId="0" applyFont="1" applyFill="1" applyBorder="1"/>
    <xf numFmtId="0" fontId="16" fillId="8" borderId="8" xfId="0" applyFont="1" applyFill="1" applyBorder="1"/>
    <xf numFmtId="0" fontId="16" fillId="8" borderId="7" xfId="0" applyFont="1" applyFill="1" applyBorder="1"/>
    <xf numFmtId="0" fontId="0" fillId="0" borderId="12" xfId="0" applyBorder="1"/>
    <xf numFmtId="164" fontId="0" fillId="0" borderId="14" xfId="0" applyNumberFormat="1" applyBorder="1"/>
    <xf numFmtId="164" fontId="0" fillId="0" borderId="18" xfId="0" applyNumberFormat="1" applyBorder="1"/>
    <xf numFmtId="0" fontId="0" fillId="0" borderId="16" xfId="0" applyBorder="1"/>
    <xf numFmtId="0" fontId="0" fillId="0" borderId="17" xfId="0" applyBorder="1"/>
    <xf numFmtId="0" fontId="0" fillId="9" borderId="16" xfId="0" applyFill="1" applyBorder="1"/>
    <xf numFmtId="0" fontId="0" fillId="9" borderId="12" xfId="0" applyFill="1" applyBorder="1" applyAlignment="1">
      <alignment wrapText="1"/>
    </xf>
    <xf numFmtId="0" fontId="0" fillId="9" borderId="17" xfId="0" applyFill="1" applyBorder="1" applyAlignment="1">
      <alignment wrapText="1"/>
    </xf>
    <xf numFmtId="0" fontId="0" fillId="9" borderId="11" xfId="0" applyFill="1" applyBorder="1" applyAlignment="1">
      <alignment wrapText="1"/>
    </xf>
    <xf numFmtId="0" fontId="0" fillId="9" borderId="16" xfId="0" applyFill="1" applyBorder="1" applyAlignment="1">
      <alignment wrapText="1"/>
    </xf>
    <xf numFmtId="2" fontId="0" fillId="0" borderId="14" xfId="0" applyNumberFormat="1" applyBorder="1"/>
    <xf numFmtId="164" fontId="0" fillId="0" borderId="18" xfId="11" applyNumberFormat="1" applyFont="1" applyFill="1" applyBorder="1"/>
    <xf numFmtId="164" fontId="0" fillId="0" borderId="15" xfId="11" applyNumberFormat="1" applyFont="1" applyFill="1" applyBorder="1"/>
    <xf numFmtId="0" fontId="15" fillId="8" borderId="6" xfId="0" applyFont="1" applyFill="1" applyBorder="1"/>
    <xf numFmtId="0" fontId="15" fillId="8" borderId="1" xfId="0" applyFont="1" applyFill="1" applyBorder="1"/>
    <xf numFmtId="0" fontId="15" fillId="8" borderId="5" xfId="0" applyFont="1" applyFill="1" applyBorder="1"/>
    <xf numFmtId="4" fontId="0" fillId="0" borderId="15" xfId="0" applyNumberFormat="1" applyBorder="1"/>
    <xf numFmtId="0" fontId="16" fillId="8" borderId="19" xfId="0" applyFont="1" applyFill="1" applyBorder="1"/>
    <xf numFmtId="164" fontId="0" fillId="0" borderId="25" xfId="0" applyNumberFormat="1" applyBorder="1"/>
    <xf numFmtId="164" fontId="0" fillId="0" borderId="2" xfId="11" applyNumberFormat="1" applyFont="1" applyFill="1"/>
    <xf numFmtId="43" fontId="0" fillId="0" borderId="2" xfId="11" applyNumberFormat="1" applyFont="1" applyFill="1"/>
    <xf numFmtId="164" fontId="0" fillId="0" borderId="15" xfId="0" applyNumberFormat="1" applyBorder="1"/>
    <xf numFmtId="164" fontId="0" fillId="0" borderId="3" xfId="11" applyNumberFormat="1" applyFont="1" applyFill="1" applyBorder="1"/>
    <xf numFmtId="0" fontId="19" fillId="8" borderId="0" xfId="0" applyFont="1" applyFill="1"/>
    <xf numFmtId="0" fontId="0" fillId="7" borderId="16" xfId="0" applyFill="1" applyBorder="1"/>
    <xf numFmtId="0" fontId="20" fillId="0" borderId="0" xfId="0" applyFont="1"/>
    <xf numFmtId="164" fontId="0" fillId="0" borderId="0" xfId="1" applyNumberFormat="1" applyFont="1" applyFill="1"/>
    <xf numFmtId="43" fontId="0" fillId="0" borderId="3" xfId="11" applyNumberFormat="1" applyFont="1" applyFill="1" applyBorder="1"/>
    <xf numFmtId="0" fontId="0" fillId="9" borderId="24" xfId="0" applyFill="1" applyBorder="1" applyAlignment="1">
      <alignment wrapText="1"/>
    </xf>
    <xf numFmtId="0" fontId="0" fillId="9" borderId="26" xfId="0" applyFill="1" applyBorder="1" applyAlignment="1">
      <alignment wrapText="1"/>
    </xf>
    <xf numFmtId="0" fontId="3" fillId="0" borderId="12" xfId="0" applyFont="1" applyBorder="1"/>
    <xf numFmtId="165" fontId="0" fillId="0" borderId="27" xfId="0" applyNumberFormat="1" applyBorder="1"/>
    <xf numFmtId="0" fontId="0" fillId="0" borderId="27" xfId="0" applyBorder="1"/>
    <xf numFmtId="0" fontId="0" fillId="0" borderId="33" xfId="0" applyBorder="1"/>
    <xf numFmtId="164" fontId="0" fillId="0" borderId="27" xfId="1" applyNumberFormat="1" applyFont="1" applyBorder="1"/>
    <xf numFmtId="179" fontId="0" fillId="0" borderId="34" xfId="13" applyNumberFormat="1" applyFont="1" applyBorder="1"/>
    <xf numFmtId="0" fontId="0" fillId="0" borderId="29" xfId="0" applyBorder="1"/>
    <xf numFmtId="164" fontId="0" fillId="0" borderId="35" xfId="1" applyNumberFormat="1" applyFont="1" applyBorder="1"/>
    <xf numFmtId="179" fontId="0" fillId="0" borderId="30" xfId="13" applyNumberFormat="1" applyFont="1" applyBorder="1"/>
    <xf numFmtId="0" fontId="0" fillId="0" borderId="34" xfId="0" applyBorder="1"/>
    <xf numFmtId="0" fontId="0" fillId="0" borderId="35" xfId="0" applyBorder="1"/>
    <xf numFmtId="0" fontId="0" fillId="0" borderId="30" xfId="0" applyBorder="1"/>
    <xf numFmtId="170" fontId="0" fillId="0" borderId="27" xfId="0" applyNumberFormat="1" applyBorder="1"/>
    <xf numFmtId="170" fontId="0" fillId="0" borderId="35" xfId="0" applyNumberFormat="1" applyBorder="1"/>
    <xf numFmtId="170" fontId="0" fillId="0" borderId="0" xfId="0" applyNumberFormat="1"/>
    <xf numFmtId="3" fontId="0" fillId="0" borderId="0" xfId="0" applyNumberFormat="1"/>
    <xf numFmtId="164" fontId="0" fillId="0" borderId="0" xfId="1" applyNumberFormat="1" applyFont="1" applyBorder="1"/>
    <xf numFmtId="0" fontId="0" fillId="0" borderId="8" xfId="0" applyBorder="1"/>
    <xf numFmtId="1" fontId="0" fillId="0" borderId="27" xfId="0" applyNumberFormat="1" applyBorder="1"/>
    <xf numFmtId="0" fontId="0" fillId="8" borderId="7" xfId="0" applyFill="1" applyBorder="1"/>
    <xf numFmtId="1" fontId="0" fillId="0" borderId="35" xfId="0" applyNumberFormat="1" applyBorder="1"/>
    <xf numFmtId="174" fontId="0" fillId="0" borderId="0" xfId="1" applyNumberFormat="1" applyFont="1" applyBorder="1"/>
    <xf numFmtId="0" fontId="18" fillId="0" borderId="27" xfId="0" applyFont="1" applyBorder="1"/>
    <xf numFmtId="0" fontId="15" fillId="8" borderId="19" xfId="0" applyFont="1" applyFill="1" applyBorder="1" applyAlignment="1">
      <alignment horizontal="left"/>
    </xf>
    <xf numFmtId="0" fontId="15" fillId="8" borderId="21" xfId="0" applyFont="1" applyFill="1" applyBorder="1" applyAlignment="1">
      <alignment horizontal="left"/>
    </xf>
    <xf numFmtId="2" fontId="0" fillId="0" borderId="34" xfId="0" applyNumberFormat="1" applyBorder="1"/>
    <xf numFmtId="165" fontId="0" fillId="0" borderId="34" xfId="0" applyNumberFormat="1" applyBorder="1"/>
    <xf numFmtId="0" fontId="0" fillId="0" borderId="33" xfId="0" applyBorder="1" applyAlignment="1">
      <alignment horizontal="right"/>
    </xf>
    <xf numFmtId="0" fontId="0" fillId="0" borderId="29" xfId="0" applyBorder="1" applyAlignment="1">
      <alignment horizontal="right"/>
    </xf>
    <xf numFmtId="165" fontId="0" fillId="0" borderId="35" xfId="0" applyNumberFormat="1" applyBorder="1"/>
    <xf numFmtId="165" fontId="0" fillId="0" borderId="30" xfId="0" applyNumberFormat="1" applyBorder="1"/>
    <xf numFmtId="0" fontId="0" fillId="0" borderId="29" xfId="0" applyBorder="1" applyAlignment="1">
      <alignment wrapText="1"/>
    </xf>
    <xf numFmtId="0" fontId="21" fillId="8" borderId="8" xfId="2" applyFont="1" applyFill="1" applyBorder="1"/>
    <xf numFmtId="10" fontId="0" fillId="0" borderId="27" xfId="14" applyNumberFormat="1" applyFont="1" applyBorder="1"/>
    <xf numFmtId="0" fontId="0" fillId="8" borderId="9" xfId="0" applyFill="1" applyBorder="1"/>
    <xf numFmtId="0" fontId="0" fillId="0" borderId="9" xfId="0" applyBorder="1"/>
    <xf numFmtId="0" fontId="0" fillId="2" borderId="0" xfId="0" applyFill="1"/>
    <xf numFmtId="0" fontId="17" fillId="2" borderId="0" xfId="0" applyFont="1" applyFill="1"/>
    <xf numFmtId="3" fontId="0" fillId="0" borderId="34" xfId="0" applyNumberFormat="1" applyBorder="1"/>
    <xf numFmtId="3" fontId="0" fillId="0" borderId="30" xfId="0" applyNumberFormat="1" applyBorder="1"/>
    <xf numFmtId="0" fontId="16" fillId="2" borderId="0" xfId="0" applyFont="1" applyFill="1"/>
    <xf numFmtId="0" fontId="17" fillId="2" borderId="1" xfId="0" applyFont="1" applyFill="1" applyBorder="1"/>
    <xf numFmtId="0" fontId="15" fillId="0" borderId="0" xfId="0" applyFont="1"/>
    <xf numFmtId="0" fontId="0" fillId="7" borderId="12" xfId="0" applyFill="1" applyBorder="1" applyAlignment="1">
      <alignment wrapText="1"/>
    </xf>
    <xf numFmtId="164" fontId="18" fillId="0" borderId="27" xfId="1" applyNumberFormat="1" applyFont="1" applyFill="1" applyBorder="1"/>
    <xf numFmtId="3" fontId="0" fillId="0" borderId="27" xfId="1" applyNumberFormat="1" applyFont="1" applyBorder="1"/>
    <xf numFmtId="3" fontId="18" fillId="0" borderId="27" xfId="0" applyNumberFormat="1" applyFont="1" applyBorder="1"/>
    <xf numFmtId="0" fontId="0" fillId="7" borderId="17" xfId="0" applyFill="1" applyBorder="1" applyAlignment="1">
      <alignment wrapText="1"/>
    </xf>
    <xf numFmtId="0" fontId="0" fillId="7" borderId="33" xfId="0" applyFill="1" applyBorder="1"/>
    <xf numFmtId="0" fontId="0" fillId="7" borderId="29" xfId="0" applyFill="1" applyBorder="1"/>
    <xf numFmtId="164" fontId="18" fillId="0" borderId="35" xfId="1" applyNumberFormat="1" applyFont="1" applyFill="1" applyBorder="1"/>
    <xf numFmtId="3" fontId="18" fillId="0" borderId="34" xfId="0" applyNumberFormat="1" applyFont="1" applyBorder="1"/>
    <xf numFmtId="3" fontId="18" fillId="0" borderId="35" xfId="0" applyNumberFormat="1" applyFont="1" applyBorder="1"/>
    <xf numFmtId="3" fontId="18" fillId="0" borderId="30" xfId="0" applyNumberFormat="1" applyFont="1" applyBorder="1"/>
    <xf numFmtId="10" fontId="18" fillId="0" borderId="35" xfId="14" applyNumberFormat="1" applyFont="1" applyBorder="1"/>
    <xf numFmtId="10" fontId="18" fillId="0" borderId="30" xfId="14" applyNumberFormat="1" applyFont="1" applyBorder="1"/>
    <xf numFmtId="0" fontId="18" fillId="0" borderId="35" xfId="0" applyFont="1" applyBorder="1"/>
    <xf numFmtId="0" fontId="0" fillId="7" borderId="37" xfId="0" applyFill="1" applyBorder="1"/>
    <xf numFmtId="0" fontId="0" fillId="7" borderId="13" xfId="0" applyFill="1" applyBorder="1"/>
    <xf numFmtId="0" fontId="0" fillId="7" borderId="39" xfId="0" applyFill="1" applyBorder="1"/>
    <xf numFmtId="0" fontId="0" fillId="7" borderId="6" xfId="0" applyFill="1" applyBorder="1"/>
    <xf numFmtId="0" fontId="18" fillId="2" borderId="27" xfId="0" applyFont="1" applyFill="1" applyBorder="1"/>
    <xf numFmtId="0" fontId="4" fillId="8" borderId="0" xfId="2" applyFill="1"/>
    <xf numFmtId="10" fontId="0" fillId="0" borderId="34" xfId="14" applyNumberFormat="1" applyFont="1" applyBorder="1"/>
    <xf numFmtId="10" fontId="0" fillId="0" borderId="35" xfId="14" applyNumberFormat="1" applyFont="1" applyBorder="1"/>
    <xf numFmtId="10" fontId="0" fillId="0" borderId="30" xfId="14" applyNumberFormat="1" applyFont="1" applyBorder="1"/>
    <xf numFmtId="3" fontId="0" fillId="0" borderId="35" xfId="1" applyNumberFormat="1" applyFont="1" applyBorder="1"/>
    <xf numFmtId="0" fontId="0" fillId="9" borderId="22" xfId="0" applyFill="1" applyBorder="1" applyAlignment="1">
      <alignment wrapText="1"/>
    </xf>
    <xf numFmtId="164" fontId="0" fillId="0" borderId="28" xfId="0" applyNumberFormat="1" applyBorder="1"/>
    <xf numFmtId="0" fontId="24" fillId="8" borderId="0" xfId="2" applyFont="1" applyFill="1"/>
    <xf numFmtId="0" fontId="23" fillId="8" borderId="0" xfId="0" applyFont="1" applyFill="1"/>
    <xf numFmtId="0" fontId="25" fillId="0" borderId="0" xfId="0" applyFont="1"/>
    <xf numFmtId="0" fontId="15" fillId="7" borderId="0" xfId="0" applyFont="1" applyFill="1"/>
    <xf numFmtId="0" fontId="18" fillId="7" borderId="0" xfId="0" applyFont="1" applyFill="1"/>
    <xf numFmtId="0" fontId="15" fillId="7" borderId="0" xfId="0" applyFont="1" applyFill="1" applyAlignment="1">
      <alignment wrapText="1"/>
    </xf>
    <xf numFmtId="0" fontId="17" fillId="7" borderId="27" xfId="0" applyFont="1" applyFill="1" applyBorder="1"/>
    <xf numFmtId="0" fontId="0" fillId="7" borderId="27" xfId="0" applyFill="1" applyBorder="1"/>
    <xf numFmtId="0" fontId="26" fillId="9" borderId="27" xfId="0" applyFont="1" applyFill="1" applyBorder="1"/>
    <xf numFmtId="0" fontId="26" fillId="9" borderId="27" xfId="0" applyFont="1" applyFill="1" applyBorder="1" applyAlignment="1">
      <alignment wrapText="1"/>
    </xf>
    <xf numFmtId="14" fontId="0" fillId="0" borderId="0" xfId="0" applyNumberFormat="1"/>
    <xf numFmtId="0" fontId="0" fillId="0" borderId="7" xfId="0" applyBorder="1"/>
    <xf numFmtId="0" fontId="0" fillId="0" borderId="40" xfId="0" applyBorder="1"/>
    <xf numFmtId="0" fontId="0" fillId="0" borderId="41" xfId="0" applyBorder="1"/>
    <xf numFmtId="0" fontId="0" fillId="0" borderId="6" xfId="0" applyBorder="1"/>
    <xf numFmtId="0" fontId="0" fillId="0" borderId="1" xfId="0" applyBorder="1"/>
    <xf numFmtId="0" fontId="0" fillId="0" borderId="5" xfId="0" applyBorder="1"/>
    <xf numFmtId="0" fontId="16" fillId="8" borderId="9" xfId="0" applyFont="1" applyFill="1" applyBorder="1"/>
    <xf numFmtId="0" fontId="15" fillId="8" borderId="0" xfId="0" applyFont="1" applyFill="1" applyAlignment="1">
      <alignment wrapText="1"/>
    </xf>
    <xf numFmtId="0" fontId="27" fillId="0" borderId="0" xfId="0" applyFont="1"/>
    <xf numFmtId="0" fontId="0" fillId="9" borderId="0" xfId="0" applyFill="1"/>
    <xf numFmtId="0" fontId="17" fillId="9" borderId="27" xfId="0" applyFont="1" applyFill="1" applyBorder="1"/>
    <xf numFmtId="0" fontId="17" fillId="9" borderId="9" xfId="0" applyFont="1" applyFill="1" applyBorder="1"/>
    <xf numFmtId="0" fontId="15" fillId="9" borderId="8" xfId="0" applyFont="1" applyFill="1" applyBorder="1"/>
    <xf numFmtId="0" fontId="15" fillId="9" borderId="7" xfId="0" applyFont="1" applyFill="1" applyBorder="1"/>
    <xf numFmtId="0" fontId="17" fillId="9" borderId="40" xfId="0" applyFont="1" applyFill="1" applyBorder="1"/>
    <xf numFmtId="0" fontId="15" fillId="9" borderId="0" xfId="0" applyFont="1" applyFill="1"/>
    <xf numFmtId="0" fontId="15" fillId="9" borderId="41" xfId="0" applyFont="1" applyFill="1" applyBorder="1"/>
    <xf numFmtId="0" fontId="27" fillId="9" borderId="6" xfId="0" applyFont="1" applyFill="1" applyBorder="1"/>
    <xf numFmtId="0" fontId="0" fillId="9" borderId="1" xfId="0" applyFill="1" applyBorder="1"/>
    <xf numFmtId="0" fontId="0" fillId="9" borderId="5" xfId="0" applyFill="1" applyBorder="1"/>
    <xf numFmtId="0" fontId="15" fillId="8" borderId="16" xfId="0" applyFont="1" applyFill="1" applyBorder="1"/>
    <xf numFmtId="0" fontId="15" fillId="8" borderId="12" xfId="0" applyFont="1" applyFill="1" applyBorder="1"/>
    <xf numFmtId="0" fontId="15" fillId="8" borderId="17" xfId="0" applyFont="1" applyFill="1" applyBorder="1"/>
    <xf numFmtId="0" fontId="17" fillId="9" borderId="33" xfId="0" applyFont="1" applyFill="1" applyBorder="1"/>
    <xf numFmtId="0" fontId="17" fillId="9" borderId="34" xfId="0" applyFont="1" applyFill="1" applyBorder="1"/>
    <xf numFmtId="0" fontId="18" fillId="0" borderId="30" xfId="0" applyFont="1" applyBorder="1"/>
    <xf numFmtId="0" fontId="0" fillId="9" borderId="27" xfId="0" applyFill="1" applyBorder="1"/>
    <xf numFmtId="0" fontId="17" fillId="9" borderId="27" xfId="0" applyFont="1" applyFill="1" applyBorder="1" applyAlignment="1">
      <alignment wrapText="1"/>
    </xf>
    <xf numFmtId="0" fontId="17" fillId="9" borderId="37" xfId="0" applyFont="1" applyFill="1" applyBorder="1"/>
    <xf numFmtId="0" fontId="0" fillId="9" borderId="34" xfId="0" applyFill="1" applyBorder="1"/>
    <xf numFmtId="0" fontId="16" fillId="8" borderId="12" xfId="0" applyFont="1" applyFill="1" applyBorder="1"/>
    <xf numFmtId="0" fontId="16" fillId="8" borderId="17" xfId="0" applyFont="1" applyFill="1" applyBorder="1"/>
    <xf numFmtId="0" fontId="17" fillId="9" borderId="34" xfId="0" applyFont="1" applyFill="1" applyBorder="1" applyAlignment="1">
      <alignment wrapText="1"/>
    </xf>
    <xf numFmtId="166" fontId="0" fillId="0" borderId="34" xfId="0" applyNumberFormat="1" applyBorder="1"/>
    <xf numFmtId="0" fontId="0" fillId="9" borderId="32" xfId="0" applyFill="1" applyBorder="1"/>
    <xf numFmtId="166" fontId="0" fillId="0" borderId="30" xfId="0" applyNumberFormat="1" applyBorder="1"/>
    <xf numFmtId="166" fontId="0" fillId="0" borderId="35" xfId="0" applyNumberFormat="1" applyBorder="1"/>
    <xf numFmtId="0" fontId="17" fillId="9" borderId="33" xfId="0" applyFont="1" applyFill="1" applyBorder="1" applyAlignment="1">
      <alignment wrapText="1"/>
    </xf>
    <xf numFmtId="167" fontId="0" fillId="9" borderId="27" xfId="0" applyNumberFormat="1" applyFill="1" applyBorder="1"/>
    <xf numFmtId="164" fontId="0" fillId="0" borderId="36" xfId="11" applyNumberFormat="1" applyFont="1" applyFill="1" applyBorder="1"/>
    <xf numFmtId="0" fontId="0" fillId="8" borderId="8" xfId="0" applyFill="1" applyBorder="1"/>
    <xf numFmtId="174" fontId="0" fillId="0" borderId="0" xfId="0" applyNumberFormat="1"/>
    <xf numFmtId="177" fontId="0" fillId="0" borderId="0" xfId="0" applyNumberFormat="1"/>
    <xf numFmtId="165" fontId="0" fillId="0" borderId="0" xfId="0" applyNumberFormat="1"/>
    <xf numFmtId="0" fontId="17" fillId="0" borderId="0" xfId="0" applyFont="1"/>
    <xf numFmtId="0" fontId="18" fillId="0" borderId="0" xfId="0" applyFont="1"/>
    <xf numFmtId="0" fontId="0" fillId="9" borderId="23" xfId="0" applyFill="1" applyBorder="1" applyAlignment="1">
      <alignment wrapText="1"/>
    </xf>
    <xf numFmtId="0" fontId="2" fillId="8" borderId="20" xfId="0" applyFont="1" applyFill="1" applyBorder="1"/>
    <xf numFmtId="0" fontId="0" fillId="0" borderId="37" xfId="0" applyBorder="1"/>
    <xf numFmtId="164" fontId="0" fillId="0" borderId="29" xfId="0" applyNumberFormat="1" applyBorder="1"/>
    <xf numFmtId="164" fontId="0" fillId="0" borderId="35" xfId="0" applyNumberFormat="1" applyBorder="1"/>
    <xf numFmtId="164" fontId="0" fillId="0" borderId="30" xfId="1" applyNumberFormat="1" applyFont="1" applyBorder="1"/>
    <xf numFmtId="164" fontId="0" fillId="0" borderId="36" xfId="1" applyNumberFormat="1" applyFont="1" applyBorder="1"/>
    <xf numFmtId="0" fontId="3" fillId="9" borderId="16" xfId="0" applyFont="1" applyFill="1" applyBorder="1" applyAlignment="1">
      <alignment wrapText="1"/>
    </xf>
    <xf numFmtId="0" fontId="0" fillId="9" borderId="12" xfId="0" applyFill="1" applyBorder="1"/>
    <xf numFmtId="0" fontId="0" fillId="9" borderId="11" xfId="0" applyFill="1" applyBorder="1"/>
    <xf numFmtId="0" fontId="0" fillId="9" borderId="17" xfId="0" applyFill="1" applyBorder="1"/>
    <xf numFmtId="164" fontId="0" fillId="0" borderId="29" xfId="11" applyNumberFormat="1" applyFont="1" applyFill="1" applyBorder="1"/>
    <xf numFmtId="164" fontId="0" fillId="0" borderId="35" xfId="11" applyNumberFormat="1" applyFont="1" applyFill="1" applyBorder="1"/>
    <xf numFmtId="164" fontId="0" fillId="0" borderId="32" xfId="0" applyNumberFormat="1" applyBorder="1"/>
    <xf numFmtId="173" fontId="0" fillId="0" borderId="27" xfId="0" applyNumberFormat="1" applyBorder="1"/>
    <xf numFmtId="173" fontId="0" fillId="0" borderId="35" xfId="0" applyNumberFormat="1" applyBorder="1"/>
    <xf numFmtId="164" fontId="0" fillId="0" borderId="30" xfId="0" applyNumberFormat="1" applyBorder="1"/>
    <xf numFmtId="0" fontId="0" fillId="0" borderId="22" xfId="0" applyBorder="1"/>
    <xf numFmtId="164" fontId="0" fillId="0" borderId="29" xfId="1" applyNumberFormat="1" applyFont="1" applyBorder="1"/>
    <xf numFmtId="0" fontId="0" fillId="9" borderId="27" xfId="0" applyFill="1" applyBorder="1" applyAlignment="1">
      <alignment wrapText="1"/>
    </xf>
    <xf numFmtId="167" fontId="0" fillId="0" borderId="27" xfId="0" applyNumberFormat="1" applyBorder="1"/>
    <xf numFmtId="3" fontId="0" fillId="0" borderId="27" xfId="0" applyNumberFormat="1" applyBorder="1"/>
    <xf numFmtId="3" fontId="0" fillId="0" borderId="35" xfId="0" applyNumberFormat="1" applyBorder="1"/>
    <xf numFmtId="167" fontId="0" fillId="0" borderId="35" xfId="0" applyNumberFormat="1" applyBorder="1"/>
    <xf numFmtId="167" fontId="0" fillId="0" borderId="30" xfId="0" applyNumberFormat="1" applyBorder="1"/>
    <xf numFmtId="1" fontId="0" fillId="0" borderId="34" xfId="0" applyNumberFormat="1" applyBorder="1"/>
    <xf numFmtId="1" fontId="0" fillId="0" borderId="30" xfId="0" applyNumberFormat="1" applyBorder="1"/>
    <xf numFmtId="164" fontId="18" fillId="0" borderId="27" xfId="1" applyNumberFormat="1" applyFont="1" applyBorder="1"/>
    <xf numFmtId="164" fontId="18" fillId="0" borderId="35" xfId="1" applyNumberFormat="1" applyFont="1" applyBorder="1"/>
    <xf numFmtId="164" fontId="0" fillId="0" borderId="36" xfId="0" applyNumberFormat="1" applyBorder="1"/>
    <xf numFmtId="0" fontId="0" fillId="9" borderId="37" xfId="0" applyFill="1" applyBorder="1"/>
    <xf numFmtId="0" fontId="0" fillId="9" borderId="33" xfId="0" applyFill="1" applyBorder="1"/>
    <xf numFmtId="0" fontId="0" fillId="9" borderId="24" xfId="0" applyFill="1" applyBorder="1"/>
    <xf numFmtId="0" fontId="0" fillId="9" borderId="35" xfId="0" applyFill="1" applyBorder="1"/>
    <xf numFmtId="0" fontId="0" fillId="9" borderId="29" xfId="0" applyFill="1" applyBorder="1"/>
    <xf numFmtId="1" fontId="15" fillId="8" borderId="8" xfId="0" applyNumberFormat="1" applyFont="1" applyFill="1" applyBorder="1"/>
    <xf numFmtId="1" fontId="15" fillId="8" borderId="7" xfId="0" applyNumberFormat="1" applyFont="1" applyFill="1" applyBorder="1"/>
    <xf numFmtId="0" fontId="0" fillId="9" borderId="39" xfId="0" applyFill="1" applyBorder="1"/>
    <xf numFmtId="0" fontId="0" fillId="0" borderId="33" xfId="1" applyNumberFormat="1" applyFont="1" applyBorder="1"/>
    <xf numFmtId="168" fontId="0" fillId="0" borderId="27" xfId="0" applyNumberFormat="1" applyBorder="1"/>
    <xf numFmtId="1" fontId="17" fillId="0" borderId="27" xfId="0" applyNumberFormat="1" applyFont="1" applyBorder="1"/>
    <xf numFmtId="0" fontId="0" fillId="0" borderId="29" xfId="1" applyNumberFormat="1" applyFont="1" applyBorder="1"/>
    <xf numFmtId="168" fontId="0" fillId="0" borderId="35" xfId="0" applyNumberFormat="1" applyBorder="1"/>
    <xf numFmtId="1" fontId="17" fillId="0" borderId="35" xfId="0" applyNumberFormat="1" applyFont="1" applyBorder="1"/>
    <xf numFmtId="165" fontId="0" fillId="0" borderId="29" xfId="0" applyNumberFormat="1" applyBorder="1"/>
    <xf numFmtId="164" fontId="0" fillId="0" borderId="27" xfId="0" applyNumberFormat="1" applyBorder="1"/>
    <xf numFmtId="0" fontId="26" fillId="0" borderId="0" xfId="0" applyFont="1"/>
    <xf numFmtId="0" fontId="0" fillId="9" borderId="43" xfId="0" applyFill="1" applyBorder="1" applyAlignment="1">
      <alignment wrapText="1"/>
    </xf>
    <xf numFmtId="0" fontId="15" fillId="8" borderId="40" xfId="0" applyFont="1" applyFill="1" applyBorder="1"/>
    <xf numFmtId="0" fontId="0" fillId="8" borderId="41" xfId="0" applyFill="1" applyBorder="1"/>
    <xf numFmtId="49" fontId="0" fillId="9" borderId="27" xfId="0" applyNumberFormat="1" applyFill="1" applyBorder="1"/>
    <xf numFmtId="164" fontId="0" fillId="0" borderId="27" xfId="1" applyNumberFormat="1" applyFont="1" applyFill="1" applyBorder="1"/>
    <xf numFmtId="164" fontId="0" fillId="9" borderId="27" xfId="0" applyNumberFormat="1" applyFill="1" applyBorder="1"/>
    <xf numFmtId="164" fontId="15" fillId="8" borderId="8" xfId="1" applyNumberFormat="1" applyFont="1" applyFill="1" applyBorder="1"/>
    <xf numFmtId="164" fontId="15" fillId="8" borderId="7" xfId="1" applyNumberFormat="1" applyFont="1" applyFill="1" applyBorder="1"/>
    <xf numFmtId="0" fontId="3" fillId="9" borderId="26" xfId="0" applyFont="1" applyFill="1" applyBorder="1" applyAlignment="1">
      <alignment wrapText="1"/>
    </xf>
    <xf numFmtId="0" fontId="0" fillId="9" borderId="22" xfId="0" applyFill="1" applyBorder="1"/>
    <xf numFmtId="164" fontId="0" fillId="9" borderId="22" xfId="0" applyNumberFormat="1" applyFill="1" applyBorder="1"/>
    <xf numFmtId="0" fontId="16" fillId="8" borderId="27" xfId="0" applyFont="1" applyFill="1" applyBorder="1"/>
    <xf numFmtId="0" fontId="16" fillId="8" borderId="28" xfId="0" applyFont="1" applyFill="1" applyBorder="1"/>
    <xf numFmtId="0" fontId="16" fillId="8" borderId="37" xfId="0" applyFont="1" applyFill="1" applyBorder="1"/>
    <xf numFmtId="0" fontId="0" fillId="0" borderId="17" xfId="0" applyBorder="1" applyAlignment="1">
      <alignment wrapText="1"/>
    </xf>
    <xf numFmtId="164" fontId="0" fillId="0" borderId="49" xfId="1" applyNumberFormat="1" applyFont="1" applyBorder="1"/>
    <xf numFmtId="0" fontId="0" fillId="9" borderId="50" xfId="0" applyFill="1" applyBorder="1" applyAlignment="1">
      <alignment wrapText="1"/>
    </xf>
    <xf numFmtId="0" fontId="0" fillId="8" borderId="44" xfId="0" applyFill="1" applyBorder="1"/>
    <xf numFmtId="178" fontId="0" fillId="0" borderId="0" xfId="0" applyNumberFormat="1"/>
    <xf numFmtId="164" fontId="0" fillId="0" borderId="22" xfId="0" applyNumberFormat="1" applyBorder="1"/>
    <xf numFmtId="164" fontId="0" fillId="0" borderId="51" xfId="0" applyNumberFormat="1" applyBorder="1"/>
    <xf numFmtId="164" fontId="0" fillId="9" borderId="12" xfId="0" applyNumberFormat="1" applyFill="1" applyBorder="1"/>
    <xf numFmtId="0" fontId="0" fillId="9" borderId="52" xfId="0" applyFill="1" applyBorder="1"/>
    <xf numFmtId="0" fontId="0" fillId="9" borderId="53" xfId="0" applyFill="1" applyBorder="1"/>
    <xf numFmtId="164" fontId="0" fillId="0" borderId="0" xfId="11" applyNumberFormat="1" applyFont="1" applyFill="1" applyBorder="1"/>
    <xf numFmtId="0" fontId="15" fillId="8" borderId="41" xfId="0" applyFont="1" applyFill="1" applyBorder="1"/>
    <xf numFmtId="1" fontId="0" fillId="9" borderId="12" xfId="0" applyNumberFormat="1" applyFill="1" applyBorder="1"/>
    <xf numFmtId="164" fontId="0" fillId="0" borderId="35" xfId="1" applyNumberFormat="1" applyFont="1" applyFill="1" applyBorder="1" applyAlignment="1">
      <alignment horizontal="right" wrapText="1"/>
    </xf>
    <xf numFmtId="37" fontId="0" fillId="0" borderId="28" xfId="0" applyNumberFormat="1" applyBorder="1"/>
    <xf numFmtId="0" fontId="13" fillId="0" borderId="27" xfId="0" applyFont="1" applyBorder="1"/>
    <xf numFmtId="164" fontId="13" fillId="0" borderId="27" xfId="1" applyNumberFormat="1" applyFont="1" applyBorder="1"/>
    <xf numFmtId="9" fontId="0" fillId="7" borderId="0" xfId="0" applyNumberFormat="1" applyFill="1"/>
    <xf numFmtId="10" fontId="0" fillId="7" borderId="0" xfId="0" applyNumberFormat="1" applyFill="1"/>
    <xf numFmtId="0" fontId="17" fillId="0" borderId="33" xfId="0" applyFont="1" applyBorder="1"/>
    <xf numFmtId="0" fontId="0" fillId="7" borderId="0" xfId="0" applyFill="1" applyAlignment="1">
      <alignment wrapText="1"/>
    </xf>
    <xf numFmtId="179" fontId="18" fillId="7" borderId="0" xfId="13" applyNumberFormat="1" applyFont="1" applyFill="1" applyBorder="1"/>
    <xf numFmtId="0" fontId="0" fillId="7" borderId="27" xfId="0" applyFill="1" applyBorder="1" applyAlignment="1">
      <alignment wrapText="1"/>
    </xf>
    <xf numFmtId="0" fontId="2" fillId="7" borderId="33" xfId="0" applyFont="1" applyFill="1" applyBorder="1"/>
    <xf numFmtId="0" fontId="0" fillId="7" borderId="34" xfId="0" applyFill="1" applyBorder="1" applyAlignment="1">
      <alignment wrapText="1"/>
    </xf>
    <xf numFmtId="0" fontId="0" fillId="7" borderId="29" xfId="0" applyFill="1" applyBorder="1" applyAlignment="1">
      <alignment vertical="top" wrapText="1"/>
    </xf>
    <xf numFmtId="0" fontId="0" fillId="7" borderId="55" xfId="0" applyFill="1" applyBorder="1"/>
    <xf numFmtId="0" fontId="0" fillId="7" borderId="53" xfId="0" applyFill="1" applyBorder="1"/>
    <xf numFmtId="0" fontId="0" fillId="7" borderId="57" xfId="0" applyFill="1" applyBorder="1"/>
    <xf numFmtId="0" fontId="0" fillId="7" borderId="58" xfId="0" applyFill="1" applyBorder="1"/>
    <xf numFmtId="0" fontId="0" fillId="7" borderId="43" xfId="0" applyFill="1" applyBorder="1"/>
    <xf numFmtId="0" fontId="0" fillId="7" borderId="26" xfId="0" applyFill="1" applyBorder="1"/>
    <xf numFmtId="0" fontId="28" fillId="8" borderId="12" xfId="0" applyFont="1" applyFill="1" applyBorder="1" applyAlignment="1">
      <alignment wrapText="1"/>
    </xf>
    <xf numFmtId="180" fontId="0" fillId="0" borderId="27" xfId="0" applyNumberFormat="1" applyBorder="1"/>
    <xf numFmtId="180" fontId="0" fillId="0" borderId="35" xfId="0" applyNumberFormat="1" applyBorder="1"/>
    <xf numFmtId="169" fontId="0" fillId="0" borderId="0" xfId="0" applyNumberFormat="1"/>
    <xf numFmtId="11" fontId="0" fillId="0" borderId="0" xfId="0" applyNumberFormat="1"/>
    <xf numFmtId="169" fontId="0" fillId="0" borderId="27" xfId="0" applyNumberFormat="1" applyBorder="1"/>
    <xf numFmtId="169" fontId="0" fillId="0" borderId="35" xfId="0" applyNumberFormat="1" applyBorder="1"/>
    <xf numFmtId="4" fontId="0" fillId="0" borderId="34" xfId="0" applyNumberFormat="1" applyBorder="1"/>
    <xf numFmtId="4" fontId="0" fillId="0" borderId="30" xfId="0" applyNumberFormat="1" applyBorder="1"/>
    <xf numFmtId="4" fontId="0" fillId="0" borderId="28" xfId="0" applyNumberFormat="1" applyBorder="1"/>
    <xf numFmtId="4" fontId="0" fillId="0" borderId="36" xfId="0" applyNumberFormat="1" applyBorder="1"/>
    <xf numFmtId="0" fontId="3" fillId="9" borderId="23" xfId="0" applyFont="1" applyFill="1" applyBorder="1" applyAlignment="1">
      <alignment wrapText="1"/>
    </xf>
    <xf numFmtId="0" fontId="0" fillId="10" borderId="0" xfId="0" applyFill="1"/>
    <xf numFmtId="164" fontId="18" fillId="10" borderId="0" xfId="1" applyNumberFormat="1" applyFont="1" applyFill="1" applyBorder="1"/>
    <xf numFmtId="10" fontId="18" fillId="0" borderId="27" xfId="14" applyNumberFormat="1" applyFont="1" applyBorder="1"/>
    <xf numFmtId="10" fontId="18" fillId="0" borderId="34" xfId="14" applyNumberFormat="1" applyFont="1" applyBorder="1"/>
    <xf numFmtId="164" fontId="0" fillId="10" borderId="12" xfId="1" applyNumberFormat="1" applyFont="1" applyFill="1" applyBorder="1" applyAlignment="1">
      <alignment wrapText="1"/>
    </xf>
    <xf numFmtId="0" fontId="28" fillId="0" borderId="0" xfId="0" applyFont="1"/>
    <xf numFmtId="0" fontId="18" fillId="10" borderId="0" xfId="0" applyFont="1" applyFill="1"/>
    <xf numFmtId="0" fontId="0" fillId="10" borderId="42" xfId="0" applyFill="1" applyBorder="1" applyAlignment="1">
      <alignment horizontal="left" vertical="top" wrapText="1"/>
    </xf>
    <xf numFmtId="0" fontId="0" fillId="7" borderId="59" xfId="0" applyFill="1" applyBorder="1"/>
    <xf numFmtId="0" fontId="18" fillId="0" borderId="28" xfId="0" applyFont="1" applyBorder="1"/>
    <xf numFmtId="0" fontId="0" fillId="9" borderId="31" xfId="0" applyFill="1" applyBorder="1"/>
    <xf numFmtId="164" fontId="0" fillId="9" borderId="12" xfId="0" applyNumberFormat="1" applyFill="1" applyBorder="1" applyAlignment="1">
      <alignment wrapText="1"/>
    </xf>
    <xf numFmtId="9" fontId="18" fillId="0" borderId="27" xfId="14" applyFont="1" applyFill="1" applyBorder="1"/>
    <xf numFmtId="164" fontId="0" fillId="0" borderId="27" xfId="1" applyNumberFormat="1" applyFont="1" applyFill="1" applyBorder="1" applyAlignment="1">
      <alignment wrapText="1"/>
    </xf>
    <xf numFmtId="164" fontId="0" fillId="0" borderId="35" xfId="1" applyNumberFormat="1" applyFont="1" applyFill="1" applyBorder="1" applyAlignment="1">
      <alignment wrapText="1"/>
    </xf>
    <xf numFmtId="181" fontId="0" fillId="0" borderId="27" xfId="14" applyNumberFormat="1" applyFont="1" applyBorder="1"/>
    <xf numFmtId="43" fontId="0" fillId="0" borderId="34" xfId="0" applyNumberFormat="1" applyBorder="1"/>
    <xf numFmtId="181" fontId="0" fillId="0" borderId="35" xfId="14" applyNumberFormat="1" applyFont="1" applyBorder="1"/>
    <xf numFmtId="43" fontId="0" fillId="0" borderId="30" xfId="0" applyNumberFormat="1" applyBorder="1"/>
    <xf numFmtId="0" fontId="15" fillId="8" borderId="44" xfId="0" applyFont="1" applyFill="1" applyBorder="1"/>
    <xf numFmtId="0" fontId="0" fillId="9" borderId="60" xfId="0" applyFill="1" applyBorder="1" applyAlignment="1">
      <alignment wrapText="1"/>
    </xf>
    <xf numFmtId="164" fontId="0" fillId="0" borderId="49" xfId="0" applyNumberFormat="1" applyBorder="1"/>
    <xf numFmtId="164" fontId="13" fillId="0" borderId="27" xfId="0" applyNumberFormat="1" applyFont="1" applyBorder="1"/>
    <xf numFmtId="3" fontId="13" fillId="0" borderId="27" xfId="0" applyNumberFormat="1" applyFont="1" applyBorder="1"/>
    <xf numFmtId="0" fontId="30" fillId="0" borderId="27" xfId="0" applyFont="1" applyBorder="1"/>
    <xf numFmtId="0" fontId="30" fillId="0" borderId="0" xfId="0" applyFont="1"/>
    <xf numFmtId="164" fontId="30" fillId="0" borderId="27" xfId="0" applyNumberFormat="1" applyFont="1" applyBorder="1"/>
    <xf numFmtId="0" fontId="0" fillId="9" borderId="28" xfId="0" applyFill="1" applyBorder="1"/>
    <xf numFmtId="0" fontId="0" fillId="9" borderId="59" xfId="0" applyFill="1" applyBorder="1"/>
    <xf numFmtId="0" fontId="0" fillId="9" borderId="45" xfId="0" applyFill="1" applyBorder="1"/>
    <xf numFmtId="164" fontId="18" fillId="2" borderId="27" xfId="1" applyNumberFormat="1" applyFont="1" applyFill="1" applyBorder="1"/>
    <xf numFmtId="0" fontId="0" fillId="7" borderId="23" xfId="0" applyFill="1" applyBorder="1"/>
    <xf numFmtId="0" fontId="18" fillId="0" borderId="12" xfId="0" applyFont="1" applyBorder="1"/>
    <xf numFmtId="164" fontId="18" fillId="2" borderId="35" xfId="1" applyNumberFormat="1" applyFont="1" applyFill="1" applyBorder="1"/>
    <xf numFmtId="164" fontId="13" fillId="0" borderId="0" xfId="1" applyNumberFormat="1" applyFont="1" applyBorder="1"/>
    <xf numFmtId="0" fontId="13" fillId="8" borderId="0" xfId="0" applyFont="1" applyFill="1"/>
    <xf numFmtId="0" fontId="23" fillId="8" borderId="27" xfId="0" applyFont="1" applyFill="1" applyBorder="1"/>
    <xf numFmtId="0" fontId="16" fillId="8" borderId="40" xfId="0" applyFont="1" applyFill="1" applyBorder="1"/>
    <xf numFmtId="0" fontId="16" fillId="8" borderId="41" xfId="0" applyFont="1" applyFill="1" applyBorder="1"/>
    <xf numFmtId="164" fontId="18" fillId="7" borderId="0" xfId="1" applyNumberFormat="1" applyFont="1" applyFill="1" applyBorder="1"/>
    <xf numFmtId="3" fontId="30" fillId="0" borderId="27" xfId="0" applyNumberFormat="1" applyFont="1" applyBorder="1"/>
    <xf numFmtId="164" fontId="30" fillId="0" borderId="27" xfId="1" applyNumberFormat="1" applyFont="1" applyBorder="1"/>
    <xf numFmtId="1" fontId="0" fillId="0" borderId="36" xfId="0" applyNumberFormat="1" applyBorder="1"/>
    <xf numFmtId="164" fontId="0" fillId="9" borderId="17" xfId="0" applyNumberFormat="1" applyFill="1" applyBorder="1" applyAlignment="1">
      <alignment wrapText="1"/>
    </xf>
    <xf numFmtId="166" fontId="0" fillId="8" borderId="0" xfId="0" applyNumberFormat="1" applyFill="1"/>
    <xf numFmtId="0" fontId="0" fillId="7" borderId="61" xfId="0" applyFill="1" applyBorder="1" applyAlignment="1">
      <alignment wrapText="1"/>
    </xf>
    <xf numFmtId="0" fontId="0" fillId="7" borderId="62" xfId="0" applyFill="1" applyBorder="1" applyAlignment="1">
      <alignment wrapText="1"/>
    </xf>
    <xf numFmtId="164" fontId="18" fillId="0" borderId="65" xfId="1" applyNumberFormat="1" applyFont="1" applyFill="1" applyBorder="1"/>
    <xf numFmtId="3" fontId="18" fillId="0" borderId="65" xfId="0" applyNumberFormat="1" applyFont="1" applyBorder="1"/>
    <xf numFmtId="164" fontId="18" fillId="0" borderId="51" xfId="0" applyNumberFormat="1" applyFont="1" applyBorder="1"/>
    <xf numFmtId="164" fontId="18" fillId="11" borderId="27" xfId="1" applyNumberFormat="1" applyFont="1" applyFill="1" applyBorder="1"/>
    <xf numFmtId="3" fontId="18" fillId="11" borderId="27" xfId="1" applyNumberFormat="1" applyFont="1" applyFill="1" applyBorder="1"/>
    <xf numFmtId="3" fontId="18" fillId="11" borderId="27" xfId="0" applyNumberFormat="1" applyFont="1" applyFill="1" applyBorder="1"/>
    <xf numFmtId="3" fontId="18" fillId="11" borderId="34" xfId="0" applyNumberFormat="1" applyFont="1" applyFill="1" applyBorder="1"/>
    <xf numFmtId="0" fontId="18" fillId="11" borderId="0" xfId="0" applyFont="1" applyFill="1"/>
    <xf numFmtId="0" fontId="18" fillId="2" borderId="0" xfId="0" applyFont="1" applyFill="1"/>
    <xf numFmtId="0" fontId="18" fillId="11" borderId="17" xfId="0" applyFont="1" applyFill="1" applyBorder="1" applyAlignment="1">
      <alignment wrapText="1"/>
    </xf>
    <xf numFmtId="0" fontId="18" fillId="11" borderId="27" xfId="0" applyFont="1" applyFill="1" applyBorder="1"/>
    <xf numFmtId="1" fontId="0" fillId="9" borderId="27" xfId="0" applyNumberFormat="1" applyFill="1" applyBorder="1"/>
    <xf numFmtId="167" fontId="15" fillId="8" borderId="8" xfId="0" applyNumberFormat="1" applyFont="1" applyFill="1" applyBorder="1"/>
    <xf numFmtId="167" fontId="15" fillId="8" borderId="7" xfId="0" applyNumberFormat="1" applyFont="1" applyFill="1" applyBorder="1"/>
    <xf numFmtId="181" fontId="0" fillId="0" borderId="28" xfId="14" applyNumberFormat="1" applyFont="1" applyBorder="1"/>
    <xf numFmtId="181" fontId="0" fillId="0" borderId="36" xfId="14" applyNumberFormat="1" applyFont="1" applyBorder="1"/>
    <xf numFmtId="172" fontId="0" fillId="0" borderId="27" xfId="1" applyNumberFormat="1" applyFont="1" applyBorder="1"/>
    <xf numFmtId="166" fontId="0" fillId="0" borderId="27" xfId="0" applyNumberFormat="1" applyBorder="1"/>
    <xf numFmtId="176" fontId="0" fillId="0" borderId="27" xfId="0" applyNumberFormat="1" applyBorder="1"/>
    <xf numFmtId="172" fontId="0" fillId="0" borderId="35" xfId="1" applyNumberFormat="1" applyFont="1" applyBorder="1"/>
    <xf numFmtId="176" fontId="0" fillId="0" borderId="35" xfId="0" applyNumberFormat="1" applyBorder="1"/>
    <xf numFmtId="0" fontId="22" fillId="8" borderId="0" xfId="6" applyFont="1" applyFill="1" applyBorder="1">
      <alignment horizontal="center"/>
    </xf>
    <xf numFmtId="0" fontId="0" fillId="9" borderId="34" xfId="0" applyFill="1" applyBorder="1" applyAlignment="1">
      <alignment wrapText="1"/>
    </xf>
    <xf numFmtId="164" fontId="0" fillId="0" borderId="34" xfId="1" applyNumberFormat="1" applyFont="1" applyFill="1" applyBorder="1"/>
    <xf numFmtId="181" fontId="0" fillId="0" borderId="34" xfId="14" applyNumberFormat="1" applyFont="1" applyBorder="1"/>
    <xf numFmtId="181" fontId="0" fillId="0" borderId="30" xfId="14" applyNumberFormat="1" applyFont="1" applyBorder="1"/>
    <xf numFmtId="0" fontId="16" fillId="8" borderId="22" xfId="0" applyFont="1" applyFill="1" applyBorder="1"/>
    <xf numFmtId="2" fontId="0" fillId="0" borderId="28" xfId="0" applyNumberFormat="1" applyBorder="1"/>
    <xf numFmtId="166" fontId="0" fillId="0" borderId="36" xfId="0" applyNumberFormat="1" applyBorder="1"/>
    <xf numFmtId="0" fontId="16" fillId="8" borderId="16" xfId="0" applyFont="1" applyFill="1" applyBorder="1"/>
    <xf numFmtId="0" fontId="0" fillId="12" borderId="0" xfId="0" applyFill="1"/>
    <xf numFmtId="0" fontId="20" fillId="13" borderId="0" xfId="0" applyFont="1" applyFill="1"/>
    <xf numFmtId="0" fontId="0" fillId="13" borderId="0" xfId="0" applyFill="1"/>
    <xf numFmtId="0" fontId="0" fillId="14" borderId="0" xfId="0" applyFill="1"/>
    <xf numFmtId="0" fontId="0" fillId="9" borderId="38" xfId="0" applyFill="1" applyBorder="1" applyAlignment="1">
      <alignment horizontal="left" wrapText="1"/>
    </xf>
    <xf numFmtId="3" fontId="23" fillId="8" borderId="0" xfId="0" applyNumberFormat="1" applyFont="1" applyFill="1"/>
    <xf numFmtId="0" fontId="15" fillId="8" borderId="27" xfId="0" applyFont="1" applyFill="1" applyBorder="1"/>
    <xf numFmtId="0" fontId="2" fillId="10" borderId="0" xfId="0" applyFont="1" applyFill="1"/>
    <xf numFmtId="0" fontId="16" fillId="10" borderId="0" xfId="0" applyFont="1" applyFill="1"/>
    <xf numFmtId="0" fontId="0" fillId="10" borderId="33" xfId="0" applyFill="1" applyBorder="1"/>
    <xf numFmtId="0" fontId="0" fillId="10" borderId="27" xfId="0" applyFill="1" applyBorder="1"/>
    <xf numFmtId="0" fontId="0" fillId="10" borderId="29" xfId="0" applyFill="1" applyBorder="1"/>
    <xf numFmtId="0" fontId="0" fillId="10" borderId="35" xfId="0" applyFill="1" applyBorder="1"/>
    <xf numFmtId="0" fontId="0" fillId="10" borderId="16" xfId="0" applyFill="1" applyBorder="1"/>
    <xf numFmtId="0" fontId="0" fillId="10" borderId="12" xfId="0" applyFill="1" applyBorder="1" applyAlignment="1">
      <alignment wrapText="1"/>
    </xf>
    <xf numFmtId="0" fontId="0" fillId="10" borderId="17" xfId="0" applyFill="1" applyBorder="1" applyAlignment="1">
      <alignment wrapText="1"/>
    </xf>
    <xf numFmtId="167" fontId="18" fillId="0" borderId="27" xfId="0" applyNumberFormat="1" applyFont="1" applyBorder="1"/>
    <xf numFmtId="167" fontId="18" fillId="0" borderId="34" xfId="0" applyNumberFormat="1" applyFont="1" applyBorder="1"/>
    <xf numFmtId="9" fontId="18" fillId="0" borderId="34" xfId="14" applyFont="1" applyFill="1" applyBorder="1"/>
    <xf numFmtId="9" fontId="18" fillId="0" borderId="35" xfId="14" applyFont="1" applyFill="1" applyBorder="1"/>
    <xf numFmtId="9" fontId="18" fillId="0" borderId="30" xfId="14" applyFont="1" applyFill="1" applyBorder="1"/>
    <xf numFmtId="0" fontId="16" fillId="7" borderId="27" xfId="0" applyFont="1" applyFill="1" applyBorder="1"/>
    <xf numFmtId="0" fontId="18" fillId="0" borderId="27" xfId="0" applyFont="1" applyBorder="1" applyAlignment="1">
      <alignment wrapText="1"/>
    </xf>
    <xf numFmtId="1" fontId="18" fillId="0" borderId="34" xfId="0" applyNumberFormat="1" applyFont="1" applyBorder="1" applyAlignment="1">
      <alignment wrapText="1"/>
    </xf>
    <xf numFmtId="164" fontId="18" fillId="0" borderId="32" xfId="1" applyNumberFormat="1" applyFont="1" applyFill="1" applyBorder="1"/>
    <xf numFmtId="164" fontId="18" fillId="0" borderId="30" xfId="1" applyNumberFormat="1" applyFont="1" applyFill="1" applyBorder="1"/>
    <xf numFmtId="164" fontId="18" fillId="0" borderId="37" xfId="1" applyNumberFormat="1" applyFont="1" applyFill="1" applyBorder="1"/>
    <xf numFmtId="164" fontId="18" fillId="0" borderId="34" xfId="1" applyNumberFormat="1" applyFont="1" applyFill="1" applyBorder="1"/>
    <xf numFmtId="0" fontId="17" fillId="0" borderId="30" xfId="0" applyFont="1" applyBorder="1"/>
    <xf numFmtId="9" fontId="17" fillId="0" borderId="35" xfId="14" applyFont="1" applyBorder="1"/>
    <xf numFmtId="166" fontId="17" fillId="0" borderId="35" xfId="0" applyNumberFormat="1" applyFont="1" applyBorder="1"/>
    <xf numFmtId="0" fontId="17" fillId="0" borderId="27" xfId="0" applyFont="1" applyBorder="1"/>
    <xf numFmtId="0" fontId="17" fillId="0" borderId="35" xfId="0" applyFont="1" applyBorder="1"/>
    <xf numFmtId="2" fontId="0" fillId="0" borderId="29" xfId="0" applyNumberFormat="1" applyBorder="1"/>
    <xf numFmtId="0" fontId="17" fillId="9" borderId="11" xfId="0" applyFont="1" applyFill="1" applyBorder="1" applyAlignment="1">
      <alignment wrapText="1"/>
    </xf>
    <xf numFmtId="0" fontId="17" fillId="9" borderId="24" xfId="0" applyFont="1" applyFill="1" applyBorder="1" applyAlignment="1">
      <alignment wrapText="1"/>
    </xf>
    <xf numFmtId="0" fontId="17" fillId="9" borderId="23" xfId="0" applyFont="1" applyFill="1" applyBorder="1"/>
    <xf numFmtId="0" fontId="16" fillId="8" borderId="13" xfId="0" applyFont="1" applyFill="1" applyBorder="1"/>
    <xf numFmtId="0" fontId="16" fillId="8" borderId="48" xfId="0" applyFont="1" applyFill="1" applyBorder="1"/>
    <xf numFmtId="0" fontId="16" fillId="8" borderId="66" xfId="0" applyFont="1" applyFill="1" applyBorder="1"/>
    <xf numFmtId="0" fontId="2" fillId="7" borderId="0" xfId="0" applyFont="1" applyFill="1"/>
    <xf numFmtId="0" fontId="0" fillId="0" borderId="68" xfId="0" applyBorder="1"/>
    <xf numFmtId="0" fontId="0" fillId="0" borderId="67" xfId="0" applyBorder="1"/>
    <xf numFmtId="0" fontId="15" fillId="8" borderId="8" xfId="0" applyFont="1" applyFill="1" applyBorder="1" applyAlignment="1">
      <alignment horizontal="center"/>
    </xf>
    <xf numFmtId="0" fontId="0" fillId="7" borderId="40" xfId="0" applyFill="1" applyBorder="1"/>
    <xf numFmtId="0" fontId="0" fillId="7" borderId="41" xfId="0" applyFill="1" applyBorder="1"/>
    <xf numFmtId="0" fontId="0" fillId="9" borderId="0" xfId="0" applyFill="1" applyAlignment="1">
      <alignment horizontal="center"/>
    </xf>
    <xf numFmtId="0" fontId="0" fillId="9" borderId="41" xfId="0" applyFill="1" applyBorder="1"/>
    <xf numFmtId="0" fontId="15" fillId="9" borderId="40" xfId="0" applyFont="1" applyFill="1" applyBorder="1" applyAlignment="1">
      <alignment horizontal="center"/>
    </xf>
    <xf numFmtId="0" fontId="15" fillId="9" borderId="0" xfId="0" applyFont="1" applyFill="1" applyAlignment="1">
      <alignment horizontal="center"/>
    </xf>
    <xf numFmtId="0" fontId="18" fillId="9" borderId="0" xfId="0" applyFont="1" applyFill="1" applyAlignment="1">
      <alignment horizontal="center"/>
    </xf>
    <xf numFmtId="0" fontId="0" fillId="9" borderId="6" xfId="0" applyFill="1" applyBorder="1" applyAlignment="1">
      <alignment horizontal="center"/>
    </xf>
    <xf numFmtId="10" fontId="0" fillId="9" borderId="1" xfId="0" applyNumberFormat="1" applyFill="1" applyBorder="1"/>
    <xf numFmtId="0" fontId="0" fillId="9" borderId="40" xfId="0" applyFill="1" applyBorder="1"/>
    <xf numFmtId="0" fontId="0" fillId="7" borderId="1" xfId="0" applyFill="1" applyBorder="1"/>
    <xf numFmtId="0" fontId="2" fillId="9" borderId="40" xfId="0" applyFont="1" applyFill="1" applyBorder="1" applyAlignment="1">
      <alignment horizontal="center"/>
    </xf>
    <xf numFmtId="0" fontId="2" fillId="9" borderId="40" xfId="0" applyFont="1" applyFill="1" applyBorder="1" applyAlignment="1">
      <alignment horizontal="center" wrapText="1"/>
    </xf>
    <xf numFmtId="44" fontId="31" fillId="9" borderId="40" xfId="13" applyFont="1" applyFill="1" applyBorder="1" applyAlignment="1">
      <alignment horizontal="center"/>
    </xf>
    <xf numFmtId="0" fontId="26" fillId="9" borderId="40" xfId="13" applyNumberFormat="1" applyFont="1" applyFill="1" applyBorder="1" applyAlignment="1">
      <alignment horizontal="center"/>
    </xf>
    <xf numFmtId="0" fontId="4" fillId="13" borderId="69" xfId="2" applyFill="1" applyBorder="1" applyAlignment="1">
      <alignment horizontal="center"/>
    </xf>
    <xf numFmtId="0" fontId="0" fillId="7" borderId="54" xfId="0" applyFill="1" applyBorder="1"/>
    <xf numFmtId="0" fontId="18" fillId="11" borderId="64" xfId="0" applyFont="1" applyFill="1" applyBorder="1"/>
    <xf numFmtId="0" fontId="18" fillId="2" borderId="11" xfId="0" applyFont="1" applyFill="1" applyBorder="1"/>
    <xf numFmtId="0" fontId="0" fillId="7" borderId="70" xfId="0" applyFill="1" applyBorder="1"/>
    <xf numFmtId="164" fontId="17" fillId="7" borderId="12" xfId="1" applyNumberFormat="1" applyFont="1" applyFill="1" applyBorder="1" applyAlignment="1">
      <alignment wrapText="1"/>
    </xf>
    <xf numFmtId="3" fontId="18" fillId="7" borderId="0" xfId="0" applyNumberFormat="1" applyFont="1" applyFill="1"/>
    <xf numFmtId="0" fontId="17" fillId="7" borderId="7" xfId="0" applyFont="1" applyFill="1" applyBorder="1"/>
    <xf numFmtId="0" fontId="17" fillId="7" borderId="41" xfId="0" applyFont="1" applyFill="1" applyBorder="1"/>
    <xf numFmtId="0" fontId="17" fillId="7" borderId="5" xfId="0" applyFont="1" applyFill="1" applyBorder="1"/>
    <xf numFmtId="0" fontId="32" fillId="7" borderId="41" xfId="0" applyFont="1" applyFill="1" applyBorder="1"/>
    <xf numFmtId="0" fontId="32" fillId="7" borderId="0" xfId="0" applyFont="1" applyFill="1"/>
    <xf numFmtId="164" fontId="0" fillId="10" borderId="31" xfId="1" applyNumberFormat="1" applyFont="1" applyFill="1" applyBorder="1" applyAlignment="1">
      <alignment wrapText="1"/>
    </xf>
    <xf numFmtId="9" fontId="18" fillId="0" borderId="37" xfId="14" applyFont="1" applyFill="1" applyBorder="1"/>
    <xf numFmtId="164" fontId="1" fillId="10" borderId="17" xfId="1" applyNumberFormat="1" applyFont="1" applyFill="1" applyBorder="1" applyAlignment="1">
      <alignment wrapText="1"/>
    </xf>
    <xf numFmtId="0" fontId="15" fillId="9" borderId="71" xfId="0" applyFont="1" applyFill="1" applyBorder="1" applyAlignment="1">
      <alignment horizontal="center"/>
    </xf>
    <xf numFmtId="0" fontId="4" fillId="15" borderId="44" xfId="2" applyFill="1" applyBorder="1" applyAlignment="1">
      <alignment horizontal="center"/>
    </xf>
    <xf numFmtId="0" fontId="4" fillId="13" borderId="72" xfId="2" applyFill="1" applyBorder="1" applyAlignment="1">
      <alignment horizontal="center"/>
    </xf>
    <xf numFmtId="0" fontId="15" fillId="7" borderId="41" xfId="0" applyFont="1" applyFill="1" applyBorder="1" applyAlignment="1">
      <alignment wrapText="1"/>
    </xf>
    <xf numFmtId="0" fontId="26" fillId="7" borderId="0" xfId="0" applyFont="1" applyFill="1"/>
    <xf numFmtId="0" fontId="15" fillId="8" borderId="22" xfId="0" applyFont="1" applyFill="1" applyBorder="1"/>
    <xf numFmtId="0" fontId="18" fillId="8" borderId="48" xfId="0" applyFont="1" applyFill="1" applyBorder="1"/>
    <xf numFmtId="0" fontId="4" fillId="13" borderId="73" xfId="2" applyFill="1" applyBorder="1" applyAlignment="1">
      <alignment horizontal="center"/>
    </xf>
    <xf numFmtId="0" fontId="15" fillId="8" borderId="27" xfId="0" applyFont="1" applyFill="1" applyBorder="1" applyAlignment="1">
      <alignment wrapText="1"/>
    </xf>
    <xf numFmtId="0" fontId="15" fillId="8" borderId="28" xfId="0" applyFont="1" applyFill="1" applyBorder="1"/>
    <xf numFmtId="0" fontId="16" fillId="8" borderId="59" xfId="0" applyFont="1" applyFill="1" applyBorder="1"/>
    <xf numFmtId="0" fontId="4" fillId="13" borderId="72" xfId="2" applyFill="1" applyBorder="1" applyAlignment="1">
      <alignment horizontal="center" vertical="center"/>
    </xf>
    <xf numFmtId="0" fontId="4" fillId="13" borderId="69" xfId="2" applyFill="1" applyBorder="1" applyAlignment="1">
      <alignment horizontal="center" vertical="center"/>
    </xf>
    <xf numFmtId="0" fontId="0" fillId="10" borderId="9" xfId="0" applyFill="1" applyBorder="1"/>
    <xf numFmtId="0" fontId="15" fillId="8" borderId="48" xfId="0" applyFont="1" applyFill="1" applyBorder="1"/>
    <xf numFmtId="0" fontId="15" fillId="8" borderId="66" xfId="0" applyFont="1" applyFill="1" applyBorder="1"/>
    <xf numFmtId="0" fontId="18" fillId="0" borderId="34" xfId="0" applyFont="1" applyBorder="1"/>
    <xf numFmtId="0" fontId="17" fillId="0" borderId="29" xfId="0" applyFont="1" applyBorder="1"/>
    <xf numFmtId="0" fontId="0" fillId="9" borderId="9" xfId="0" applyFill="1" applyBorder="1"/>
    <xf numFmtId="0" fontId="0" fillId="9" borderId="7" xfId="0" applyFill="1" applyBorder="1"/>
    <xf numFmtId="0" fontId="4" fillId="9" borderId="40" xfId="2" applyFill="1" applyBorder="1" applyAlignment="1">
      <alignment horizontal="center"/>
    </xf>
    <xf numFmtId="0" fontId="4" fillId="9" borderId="41" xfId="2" applyFill="1" applyBorder="1" applyAlignment="1">
      <alignment horizontal="center"/>
    </xf>
    <xf numFmtId="0" fontId="0" fillId="9" borderId="6" xfId="0" applyFill="1" applyBorder="1"/>
    <xf numFmtId="0" fontId="16" fillId="7" borderId="0" xfId="0" applyFont="1" applyFill="1"/>
    <xf numFmtId="0" fontId="17" fillId="7" borderId="0" xfId="0" applyFont="1" applyFill="1"/>
    <xf numFmtId="0" fontId="16" fillId="7" borderId="76" xfId="0" applyFont="1" applyFill="1" applyBorder="1"/>
    <xf numFmtId="0" fontId="4" fillId="13" borderId="0" xfId="2" applyFill="1"/>
    <xf numFmtId="0" fontId="4" fillId="13" borderId="77" xfId="2" applyFill="1" applyBorder="1"/>
    <xf numFmtId="0" fontId="0" fillId="7" borderId="56" xfId="0" applyFill="1" applyBorder="1"/>
    <xf numFmtId="0" fontId="15" fillId="8" borderId="38" xfId="0" applyFont="1" applyFill="1" applyBorder="1"/>
    <xf numFmtId="164" fontId="15" fillId="8" borderId="22" xfId="1" applyNumberFormat="1" applyFont="1" applyFill="1" applyBorder="1"/>
    <xf numFmtId="164" fontId="15" fillId="8" borderId="48" xfId="1" applyNumberFormat="1" applyFont="1" applyFill="1" applyBorder="1"/>
    <xf numFmtId="0" fontId="0" fillId="7" borderId="78" xfId="0" applyFill="1" applyBorder="1"/>
    <xf numFmtId="0" fontId="0" fillId="7" borderId="32" xfId="0" applyFill="1" applyBorder="1"/>
    <xf numFmtId="0" fontId="0" fillId="7" borderId="20" xfId="0" applyFill="1" applyBorder="1"/>
    <xf numFmtId="164" fontId="18" fillId="7" borderId="20" xfId="1" applyNumberFormat="1" applyFont="1" applyFill="1" applyBorder="1"/>
    <xf numFmtId="0" fontId="2" fillId="7" borderId="0" xfId="0" applyFont="1" applyFill="1" applyAlignment="1">
      <alignment vertical="top"/>
    </xf>
    <xf numFmtId="0" fontId="4" fillId="13" borderId="77" xfId="2" applyFill="1" applyBorder="1" applyAlignment="1">
      <alignment horizontal="center" wrapText="1"/>
    </xf>
    <xf numFmtId="0" fontId="17" fillId="9" borderId="79" xfId="6" applyFont="1" applyFill="1" applyBorder="1" applyAlignment="1">
      <alignment horizontal="left"/>
    </xf>
    <xf numFmtId="0" fontId="17" fillId="9" borderId="42" xfId="6" applyFont="1" applyFill="1" applyBorder="1" applyAlignment="1">
      <alignment horizontal="centerContinuous"/>
    </xf>
    <xf numFmtId="0" fontId="17" fillId="9" borderId="11" xfId="6" applyFont="1" applyFill="1" applyBorder="1" applyAlignment="1">
      <alignment horizontal="centerContinuous"/>
    </xf>
    <xf numFmtId="0" fontId="17" fillId="9" borderId="80" xfId="6" applyFont="1" applyFill="1" applyBorder="1" applyAlignment="1">
      <alignment horizontal="centerContinuous"/>
    </xf>
    <xf numFmtId="0" fontId="1" fillId="0" borderId="23" xfId="0" applyFont="1" applyBorder="1"/>
    <xf numFmtId="0" fontId="1" fillId="0" borderId="11" xfId="0" applyFont="1" applyBorder="1"/>
    <xf numFmtId="164" fontId="1" fillId="0" borderId="11" xfId="1" applyNumberFormat="1" applyFont="1" applyBorder="1"/>
    <xf numFmtId="164" fontId="1" fillId="0" borderId="24" xfId="1" applyNumberFormat="1" applyFont="1" applyBorder="1"/>
    <xf numFmtId="0" fontId="1" fillId="0" borderId="33" xfId="0" applyFont="1" applyBorder="1"/>
    <xf numFmtId="0" fontId="1" fillId="0" borderId="27" xfId="0" applyFont="1" applyBorder="1"/>
    <xf numFmtId="164" fontId="1" fillId="0" borderId="27" xfId="1" applyNumberFormat="1" applyFont="1" applyBorder="1"/>
    <xf numFmtId="164" fontId="1" fillId="0" borderId="34" xfId="1" applyNumberFormat="1" applyFont="1" applyBorder="1"/>
    <xf numFmtId="0" fontId="1" fillId="0" borderId="39" xfId="0" applyFont="1" applyBorder="1"/>
    <xf numFmtId="0" fontId="1" fillId="0" borderId="6" xfId="0" applyFont="1" applyBorder="1"/>
    <xf numFmtId="0" fontId="1" fillId="0" borderId="35" xfId="0" applyFont="1" applyBorder="1"/>
    <xf numFmtId="164" fontId="1" fillId="0" borderId="35" xfId="0" applyNumberFormat="1" applyFont="1" applyBorder="1"/>
    <xf numFmtId="164" fontId="1" fillId="0" borderId="30" xfId="0" applyNumberFormat="1" applyFont="1" applyBorder="1"/>
    <xf numFmtId="0" fontId="17" fillId="9" borderId="40" xfId="6" applyFont="1" applyFill="1" applyBorder="1" applyAlignment="1">
      <alignment horizontal="left"/>
    </xf>
    <xf numFmtId="0" fontId="27" fillId="0" borderId="8" xfId="0" applyFont="1" applyBorder="1"/>
    <xf numFmtId="0" fontId="17" fillId="0" borderId="67" xfId="0" applyFont="1" applyBorder="1"/>
    <xf numFmtId="0" fontId="17" fillId="9" borderId="54" xfId="0" applyFont="1" applyFill="1" applyBorder="1" applyAlignment="1">
      <alignment wrapText="1"/>
    </xf>
    <xf numFmtId="167" fontId="0" fillId="9" borderId="64" xfId="0" applyNumberFormat="1" applyFill="1" applyBorder="1"/>
    <xf numFmtId="0" fontId="0" fillId="9" borderId="65" xfId="0" applyFill="1" applyBorder="1"/>
    <xf numFmtId="0" fontId="0" fillId="9" borderId="54" xfId="0" applyFill="1" applyBorder="1"/>
    <xf numFmtId="0" fontId="22" fillId="8" borderId="27" xfId="0" applyFont="1" applyFill="1" applyBorder="1"/>
    <xf numFmtId="0" fontId="22" fillId="8" borderId="56" xfId="0" applyFont="1" applyFill="1" applyBorder="1"/>
    <xf numFmtId="0" fontId="22" fillId="8" borderId="53" xfId="0" applyFont="1" applyFill="1" applyBorder="1"/>
    <xf numFmtId="1" fontId="0" fillId="9" borderId="64" xfId="0" applyNumberFormat="1" applyFill="1" applyBorder="1"/>
    <xf numFmtId="0" fontId="4" fillId="13" borderId="69" xfId="2" applyFill="1" applyBorder="1"/>
    <xf numFmtId="0" fontId="16" fillId="8" borderId="0" xfId="6" applyFont="1" applyFill="1" applyBorder="1" applyAlignment="1">
      <alignment horizontal="centerContinuous"/>
    </xf>
    <xf numFmtId="0" fontId="16" fillId="8" borderId="0" xfId="6" applyFont="1" applyFill="1" applyBorder="1">
      <alignment horizontal="center"/>
    </xf>
    <xf numFmtId="0" fontId="0" fillId="0" borderId="28" xfId="0" applyBorder="1"/>
    <xf numFmtId="0" fontId="0" fillId="0" borderId="59" xfId="0" applyBorder="1"/>
    <xf numFmtId="0" fontId="33" fillId="13" borderId="77" xfId="2" applyFont="1" applyFill="1" applyBorder="1" applyAlignment="1">
      <alignment horizontal="center" vertical="center"/>
    </xf>
    <xf numFmtId="0" fontId="23" fillId="0" borderId="0" xfId="0" applyFont="1"/>
    <xf numFmtId="0" fontId="17" fillId="0" borderId="27" xfId="0" applyFont="1" applyBorder="1" applyAlignment="1">
      <alignment wrapText="1"/>
    </xf>
    <xf numFmtId="164" fontId="17" fillId="0" borderId="27" xfId="1" applyNumberFormat="1" applyFont="1" applyBorder="1"/>
    <xf numFmtId="0" fontId="17" fillId="0" borderId="34" xfId="0" applyFont="1" applyBorder="1" applyAlignment="1">
      <alignment wrapText="1"/>
    </xf>
    <xf numFmtId="0" fontId="17" fillId="0" borderId="35" xfId="0" applyFont="1" applyBorder="1" applyAlignment="1">
      <alignment wrapText="1"/>
    </xf>
    <xf numFmtId="0" fontId="17" fillId="0" borderId="30" xfId="0" applyFont="1" applyBorder="1" applyAlignment="1">
      <alignment wrapText="1"/>
    </xf>
    <xf numFmtId="164" fontId="17" fillId="0" borderId="34" xfId="1" applyNumberFormat="1" applyFont="1" applyBorder="1"/>
    <xf numFmtId="164" fontId="17" fillId="0" borderId="35" xfId="1" applyNumberFormat="1" applyFont="1" applyBorder="1"/>
    <xf numFmtId="164" fontId="17" fillId="0" borderId="30" xfId="1" applyNumberFormat="1" applyFont="1" applyBorder="1"/>
    <xf numFmtId="0" fontId="0" fillId="9" borderId="33" xfId="0" applyFill="1" applyBorder="1" applyAlignment="1">
      <alignment wrapText="1"/>
    </xf>
    <xf numFmtId="164" fontId="18" fillId="0" borderId="27" xfId="1" applyNumberFormat="1" applyFont="1" applyFill="1" applyBorder="1" applyAlignment="1">
      <alignment wrapText="1"/>
    </xf>
    <xf numFmtId="164" fontId="18" fillId="0" borderId="34" xfId="1" applyNumberFormat="1" applyFont="1" applyFill="1" applyBorder="1" applyAlignment="1">
      <alignment wrapText="1"/>
    </xf>
    <xf numFmtId="0" fontId="18" fillId="0" borderId="34" xfId="0" applyFont="1" applyBorder="1" applyAlignment="1">
      <alignment wrapText="1"/>
    </xf>
    <xf numFmtId="0" fontId="0" fillId="0" borderId="0" xfId="0" applyAlignment="1">
      <alignment horizontal="left" wrapText="1"/>
    </xf>
    <xf numFmtId="0" fontId="13" fillId="0" borderId="58" xfId="0" applyFont="1" applyBorder="1"/>
    <xf numFmtId="164" fontId="0" fillId="0" borderId="35" xfId="1" applyNumberFormat="1" applyFont="1" applyFill="1" applyBorder="1"/>
    <xf numFmtId="164" fontId="0" fillId="0" borderId="65" xfId="0" applyNumberFormat="1" applyBorder="1"/>
    <xf numFmtId="164" fontId="18" fillId="11" borderId="34" xfId="0" applyNumberFormat="1" applyFont="1" applyFill="1" applyBorder="1"/>
    <xf numFmtId="0" fontId="0" fillId="10" borderId="59" xfId="0" applyFill="1" applyBorder="1" applyAlignment="1">
      <alignment horizontal="left" wrapText="1"/>
    </xf>
    <xf numFmtId="0" fontId="0" fillId="7" borderId="5" xfId="0" applyFill="1" applyBorder="1"/>
    <xf numFmtId="167" fontId="18" fillId="0" borderId="35" xfId="0" applyNumberFormat="1" applyFont="1" applyBorder="1"/>
    <xf numFmtId="164" fontId="0" fillId="0" borderId="34" xfId="1" applyNumberFormat="1" applyFont="1" applyBorder="1"/>
    <xf numFmtId="0" fontId="0" fillId="0" borderId="0" xfId="0" applyAlignment="1">
      <alignment horizontal="left"/>
    </xf>
    <xf numFmtId="0" fontId="28" fillId="7" borderId="0" xfId="0" applyFont="1" applyFill="1"/>
    <xf numFmtId="164" fontId="15" fillId="8" borderId="20" xfId="1" applyNumberFormat="1" applyFont="1" applyFill="1" applyBorder="1"/>
    <xf numFmtId="164" fontId="18" fillId="2" borderId="83" xfId="1" applyNumberFormat="1" applyFont="1" applyFill="1" applyBorder="1"/>
    <xf numFmtId="0" fontId="0" fillId="10" borderId="39" xfId="0" applyFill="1" applyBorder="1"/>
    <xf numFmtId="0" fontId="0" fillId="10" borderId="78" xfId="0" applyFill="1" applyBorder="1"/>
    <xf numFmtId="0" fontId="0" fillId="10" borderId="34" xfId="0" applyFill="1" applyBorder="1"/>
    <xf numFmtId="9" fontId="18" fillId="2" borderId="27" xfId="14" applyFont="1" applyFill="1" applyBorder="1"/>
    <xf numFmtId="9" fontId="18" fillId="2" borderId="35" xfId="14" applyFont="1" applyFill="1" applyBorder="1"/>
    <xf numFmtId="0" fontId="0" fillId="9" borderId="61" xfId="0" applyFill="1" applyBorder="1" applyAlignment="1">
      <alignment wrapText="1"/>
    </xf>
    <xf numFmtId="0" fontId="0" fillId="2" borderId="27" xfId="0" applyFill="1" applyBorder="1" applyAlignment="1">
      <alignment wrapText="1"/>
    </xf>
    <xf numFmtId="0" fontId="0" fillId="9" borderId="62" xfId="0" applyFill="1" applyBorder="1" applyAlignment="1">
      <alignment wrapText="1"/>
    </xf>
    <xf numFmtId="0" fontId="0" fillId="2" borderId="34" xfId="0" applyFill="1" applyBorder="1" applyAlignment="1">
      <alignment wrapText="1"/>
    </xf>
    <xf numFmtId="0" fontId="0" fillId="2" borderId="35" xfId="0" applyFill="1" applyBorder="1" applyAlignment="1">
      <alignment wrapText="1"/>
    </xf>
    <xf numFmtId="0" fontId="0" fillId="2" borderId="30" xfId="0" applyFill="1" applyBorder="1" applyAlignment="1">
      <alignment wrapText="1"/>
    </xf>
    <xf numFmtId="10" fontId="0" fillId="9" borderId="31" xfId="0" applyNumberFormat="1" applyFill="1" applyBorder="1"/>
    <xf numFmtId="0" fontId="0" fillId="9" borderId="66" xfId="0" applyFill="1" applyBorder="1"/>
    <xf numFmtId="0" fontId="0" fillId="7" borderId="34" xfId="0" applyFill="1" applyBorder="1"/>
    <xf numFmtId="164" fontId="17" fillId="7" borderId="34" xfId="0" applyNumberFormat="1" applyFont="1" applyFill="1" applyBorder="1"/>
    <xf numFmtId="164" fontId="17" fillId="7" borderId="30" xfId="0" applyNumberFormat="1" applyFont="1" applyFill="1" applyBorder="1"/>
    <xf numFmtId="0" fontId="13" fillId="8" borderId="8" xfId="0" applyFont="1" applyFill="1" applyBorder="1"/>
    <xf numFmtId="0" fontId="13" fillId="8" borderId="7" xfId="0" applyFont="1" applyFill="1" applyBorder="1"/>
    <xf numFmtId="0" fontId="13" fillId="8" borderId="40" xfId="0" applyFont="1" applyFill="1" applyBorder="1"/>
    <xf numFmtId="0" fontId="16" fillId="8" borderId="34" xfId="0" applyFont="1" applyFill="1" applyBorder="1"/>
    <xf numFmtId="164" fontId="0" fillId="0" borderId="34" xfId="0" applyNumberFormat="1" applyBorder="1"/>
    <xf numFmtId="0" fontId="0" fillId="9" borderId="55" xfId="0" applyFill="1" applyBorder="1"/>
    <xf numFmtId="0" fontId="0" fillId="9" borderId="56" xfId="0" applyFill="1" applyBorder="1"/>
    <xf numFmtId="0" fontId="15" fillId="2" borderId="0" xfId="0" applyFont="1" applyFill="1"/>
    <xf numFmtId="0" fontId="4" fillId="15" borderId="44" xfId="2" applyFill="1" applyBorder="1"/>
    <xf numFmtId="0" fontId="17" fillId="9" borderId="0" xfId="6" applyFont="1" applyFill="1" applyBorder="1" applyAlignment="1">
      <alignment horizontal="centerContinuous"/>
    </xf>
    <xf numFmtId="0" fontId="17" fillId="9" borderId="64" xfId="6" applyFont="1" applyFill="1" applyBorder="1" applyAlignment="1">
      <alignment horizontal="centerContinuous"/>
    </xf>
    <xf numFmtId="0" fontId="17" fillId="9" borderId="64" xfId="6" applyFont="1" applyFill="1" applyBorder="1">
      <alignment horizontal="center"/>
    </xf>
    <xf numFmtId="0" fontId="17" fillId="9" borderId="0" xfId="6" applyFont="1" applyFill="1" applyBorder="1">
      <alignment horizontal="center"/>
    </xf>
    <xf numFmtId="0" fontId="17" fillId="9" borderId="41" xfId="6" applyFont="1" applyFill="1" applyBorder="1">
      <alignment horizontal="center"/>
    </xf>
    <xf numFmtId="0" fontId="15" fillId="4" borderId="19" xfId="7" applyFont="1" applyBorder="1">
      <alignment horizontal="left"/>
    </xf>
    <xf numFmtId="0" fontId="15" fillId="4" borderId="20" xfId="7" applyFont="1" applyBorder="1">
      <alignment horizontal="left"/>
    </xf>
    <xf numFmtId="0" fontId="16" fillId="4" borderId="20" xfId="7" applyFont="1" applyBorder="1">
      <alignment horizontal="left"/>
    </xf>
    <xf numFmtId="0" fontId="16" fillId="4" borderId="21" xfId="7" applyFont="1" applyBorder="1">
      <alignment horizontal="left"/>
    </xf>
    <xf numFmtId="43" fontId="0" fillId="0" borderId="35" xfId="1" applyFont="1" applyBorder="1"/>
    <xf numFmtId="164" fontId="0" fillId="0" borderId="32" xfId="1" applyNumberFormat="1" applyFont="1" applyBorder="1"/>
    <xf numFmtId="174" fontId="17" fillId="0" borderId="29" xfId="1" applyNumberFormat="1" applyFont="1" applyFill="1" applyBorder="1"/>
    <xf numFmtId="171" fontId="17" fillId="0" borderId="30" xfId="0" applyNumberFormat="1" applyFont="1" applyBorder="1"/>
    <xf numFmtId="0" fontId="0" fillId="9" borderId="13" xfId="0" applyFill="1" applyBorder="1" applyAlignment="1">
      <alignment wrapText="1"/>
    </xf>
    <xf numFmtId="167" fontId="0" fillId="0" borderId="34" xfId="0" applyNumberFormat="1" applyBorder="1"/>
    <xf numFmtId="167" fontId="0" fillId="0" borderId="86" xfId="0" applyNumberFormat="1" applyBorder="1"/>
    <xf numFmtId="167" fontId="0" fillId="0" borderId="49" xfId="0" applyNumberFormat="1" applyBorder="1"/>
    <xf numFmtId="0" fontId="0" fillId="7" borderId="11" xfId="0" applyFill="1" applyBorder="1" applyAlignment="1">
      <alignment wrapText="1"/>
    </xf>
    <xf numFmtId="0" fontId="0" fillId="7" borderId="43" xfId="0" applyFill="1" applyBorder="1" applyAlignment="1">
      <alignment wrapText="1"/>
    </xf>
    <xf numFmtId="0" fontId="2" fillId="8" borderId="21" xfId="0" applyFont="1" applyFill="1" applyBorder="1"/>
    <xf numFmtId="43" fontId="0" fillId="0" borderId="27" xfId="0" applyNumberFormat="1" applyBorder="1"/>
    <xf numFmtId="43" fontId="0" fillId="0" borderId="35" xfId="0" applyNumberFormat="1" applyBorder="1"/>
    <xf numFmtId="43" fontId="0" fillId="0" borderId="27" xfId="1" applyFont="1" applyBorder="1"/>
    <xf numFmtId="43" fontId="0" fillId="0" borderId="34" xfId="1" applyFont="1" applyBorder="1"/>
    <xf numFmtId="43" fontId="0" fillId="0" borderId="30" xfId="1" applyFont="1" applyBorder="1"/>
    <xf numFmtId="0" fontId="4" fillId="13" borderId="69" xfId="2" applyFill="1" applyBorder="1" applyAlignment="1">
      <alignment horizontal="center" wrapText="1"/>
    </xf>
    <xf numFmtId="0" fontId="4" fillId="13" borderId="69" xfId="2" applyFill="1" applyBorder="1" applyAlignment="1">
      <alignment horizontal="center" vertical="center" wrapText="1"/>
    </xf>
    <xf numFmtId="0" fontId="0" fillId="10" borderId="28" xfId="0" applyFill="1" applyBorder="1" applyAlignment="1">
      <alignment horizontal="left"/>
    </xf>
    <xf numFmtId="164" fontId="17" fillId="0" borderId="35" xfId="1" applyNumberFormat="1" applyFont="1" applyBorder="1" applyAlignment="1">
      <alignment wrapText="1"/>
    </xf>
    <xf numFmtId="164" fontId="17" fillId="0" borderId="30" xfId="1" applyNumberFormat="1" applyFont="1" applyBorder="1" applyAlignment="1">
      <alignment wrapText="1"/>
    </xf>
    <xf numFmtId="0" fontId="0" fillId="16" borderId="33" xfId="0" applyFill="1" applyBorder="1"/>
    <xf numFmtId="0" fontId="1" fillId="16" borderId="27" xfId="0" applyFont="1" applyFill="1" applyBorder="1"/>
    <xf numFmtId="164" fontId="1" fillId="16" borderId="27" xfId="1" applyNumberFormat="1" applyFont="1" applyFill="1" applyBorder="1"/>
    <xf numFmtId="164" fontId="1" fillId="16" borderId="34" xfId="1" applyNumberFormat="1" applyFont="1" applyFill="1" applyBorder="1"/>
    <xf numFmtId="0" fontId="13" fillId="16" borderId="0" xfId="0" applyFont="1" applyFill="1"/>
    <xf numFmtId="0" fontId="1" fillId="16" borderId="33" xfId="0" applyFont="1" applyFill="1" applyBorder="1"/>
    <xf numFmtId="0" fontId="35" fillId="16" borderId="0" xfId="0" applyFont="1" applyFill="1"/>
    <xf numFmtId="0" fontId="1" fillId="17" borderId="33" xfId="0" applyFont="1" applyFill="1" applyBorder="1"/>
    <xf numFmtId="0" fontId="1" fillId="17" borderId="27" xfId="0" applyFont="1" applyFill="1" applyBorder="1"/>
    <xf numFmtId="164" fontId="1" fillId="17" borderId="27" xfId="1" applyNumberFormat="1" applyFont="1" applyFill="1" applyBorder="1"/>
    <xf numFmtId="164" fontId="1" fillId="17" borderId="34" xfId="1" applyNumberFormat="1" applyFont="1" applyFill="1" applyBorder="1"/>
    <xf numFmtId="0" fontId="13" fillId="17" borderId="0" xfId="0" applyFont="1" applyFill="1"/>
    <xf numFmtId="0" fontId="0" fillId="16" borderId="0" xfId="0" applyFill="1"/>
    <xf numFmtId="0" fontId="0" fillId="17" borderId="0" xfId="0" applyFill="1"/>
    <xf numFmtId="0" fontId="36" fillId="17" borderId="0" xfId="0" applyFont="1" applyFill="1"/>
    <xf numFmtId="0" fontId="13" fillId="17" borderId="27" xfId="0" applyFont="1" applyFill="1" applyBorder="1"/>
    <xf numFmtId="164" fontId="0" fillId="0" borderId="0" xfId="1" applyNumberFormat="1" applyFont="1" applyFill="1" applyBorder="1"/>
    <xf numFmtId="0" fontId="0" fillId="0" borderId="27" xfId="0" applyBorder="1" applyAlignment="1">
      <alignment horizontal="left"/>
    </xf>
    <xf numFmtId="0" fontId="4" fillId="0" borderId="28" xfId="2" applyFill="1" applyBorder="1" applyProtection="1">
      <protection locked="0"/>
    </xf>
    <xf numFmtId="0" fontId="18" fillId="11" borderId="27" xfId="0" applyFont="1" applyFill="1" applyBorder="1" applyProtection="1">
      <protection locked="0"/>
    </xf>
    <xf numFmtId="164" fontId="29" fillId="11" borderId="27" xfId="1" applyNumberFormat="1" applyFont="1" applyFill="1" applyBorder="1" applyProtection="1">
      <protection locked="0"/>
    </xf>
    <xf numFmtId="164" fontId="18" fillId="11" borderId="27" xfId="1" applyNumberFormat="1" applyFont="1" applyFill="1" applyBorder="1" applyProtection="1">
      <protection locked="0"/>
    </xf>
    <xf numFmtId="179" fontId="18" fillId="0" borderId="34" xfId="13" applyNumberFormat="1" applyFont="1" applyBorder="1" applyProtection="1">
      <protection locked="0"/>
    </xf>
    <xf numFmtId="0" fontId="0" fillId="0" borderId="35" xfId="0" applyBorder="1" applyAlignment="1" applyProtection="1">
      <alignment wrapText="1"/>
      <protection locked="0"/>
    </xf>
    <xf numFmtId="0" fontId="0" fillId="0" borderId="30" xfId="0" applyBorder="1" applyAlignment="1" applyProtection="1">
      <alignment wrapText="1"/>
      <protection locked="0"/>
    </xf>
    <xf numFmtId="0" fontId="18" fillId="11" borderId="27" xfId="0" applyFont="1" applyFill="1" applyBorder="1" applyAlignment="1" applyProtection="1">
      <alignment wrapText="1"/>
      <protection locked="0"/>
    </xf>
    <xf numFmtId="15" fontId="18" fillId="0" borderId="47" xfId="2" applyNumberFormat="1" applyFont="1" applyFill="1" applyBorder="1" applyProtection="1">
      <protection locked="0"/>
    </xf>
    <xf numFmtId="0" fontId="18" fillId="0" borderId="29" xfId="0" applyFont="1" applyBorder="1" applyProtection="1">
      <protection locked="0"/>
    </xf>
    <xf numFmtId="0" fontId="18" fillId="0" borderId="35" xfId="0" applyFont="1" applyBorder="1" applyProtection="1">
      <protection locked="0"/>
    </xf>
    <xf numFmtId="0" fontId="18" fillId="0" borderId="30" xfId="0" applyFont="1" applyBorder="1" applyProtection="1">
      <protection locked="0"/>
    </xf>
    <xf numFmtId="0" fontId="18" fillId="0" borderId="27" xfId="0" applyFont="1" applyBorder="1" applyProtection="1">
      <protection locked="0"/>
    </xf>
    <xf numFmtId="0" fontId="18" fillId="0" borderId="34" xfId="0" applyFont="1" applyBorder="1" applyProtection="1">
      <protection locked="0"/>
    </xf>
    <xf numFmtId="0" fontId="18" fillId="11" borderId="28" xfId="0" applyFont="1" applyFill="1" applyBorder="1"/>
    <xf numFmtId="0" fontId="0" fillId="0" borderId="6" xfId="0" applyBorder="1" applyProtection="1">
      <protection locked="0"/>
    </xf>
    <xf numFmtId="0" fontId="0" fillId="0" borderId="1" xfId="0" applyBorder="1" applyProtection="1">
      <protection locked="0"/>
    </xf>
    <xf numFmtId="0" fontId="16" fillId="0" borderId="0" xfId="0" applyFont="1"/>
    <xf numFmtId="0" fontId="0" fillId="0" borderId="27" xfId="0" applyBorder="1" applyProtection="1">
      <protection locked="0"/>
    </xf>
    <xf numFmtId="0" fontId="0" fillId="0" borderId="27" xfId="0" applyBorder="1" applyAlignment="1" applyProtection="1">
      <alignment wrapText="1"/>
      <protection locked="0"/>
    </xf>
    <xf numFmtId="0" fontId="0" fillId="0" borderId="28" xfId="0" applyBorder="1" applyProtection="1">
      <protection locked="0"/>
    </xf>
    <xf numFmtId="0" fontId="0" fillId="0" borderId="59" xfId="0" applyBorder="1" applyProtection="1">
      <protection locked="0"/>
    </xf>
    <xf numFmtId="0" fontId="0" fillId="0" borderId="37" xfId="0" applyBorder="1" applyProtection="1">
      <protection locked="0"/>
    </xf>
    <xf numFmtId="0" fontId="0" fillId="18" borderId="27" xfId="0" applyFill="1" applyBorder="1"/>
    <xf numFmtId="0" fontId="0" fillId="18" borderId="55" xfId="0" applyFill="1" applyBorder="1"/>
    <xf numFmtId="0" fontId="0" fillId="18" borderId="56" xfId="0" applyFill="1" applyBorder="1"/>
    <xf numFmtId="0" fontId="0" fillId="18" borderId="53" xfId="0" applyFill="1" applyBorder="1"/>
    <xf numFmtId="0" fontId="0" fillId="18" borderId="59" xfId="0" applyFill="1" applyBorder="1"/>
    <xf numFmtId="0" fontId="0" fillId="18" borderId="37" xfId="0" applyFill="1" applyBorder="1"/>
    <xf numFmtId="0" fontId="0" fillId="18" borderId="0" xfId="0" applyFill="1"/>
    <xf numFmtId="0" fontId="0" fillId="18" borderId="58" xfId="0" applyFill="1" applyBorder="1"/>
    <xf numFmtId="0" fontId="0" fillId="18" borderId="28" xfId="0" applyFill="1" applyBorder="1"/>
    <xf numFmtId="0" fontId="17" fillId="0" borderId="0" xfId="2" applyFont="1" applyBorder="1"/>
    <xf numFmtId="0" fontId="4" fillId="0" borderId="0" xfId="2" applyBorder="1"/>
    <xf numFmtId="164" fontId="18" fillId="0" borderId="54" xfId="1" applyNumberFormat="1" applyFont="1" applyFill="1" applyBorder="1"/>
    <xf numFmtId="164" fontId="18" fillId="0" borderId="85" xfId="1" applyNumberFormat="1" applyFont="1" applyFill="1" applyBorder="1"/>
    <xf numFmtId="0" fontId="0" fillId="9" borderId="84" xfId="0" applyFill="1" applyBorder="1"/>
    <xf numFmtId="0" fontId="0" fillId="9" borderId="78" xfId="0" applyFill="1" applyBorder="1"/>
    <xf numFmtId="43" fontId="0" fillId="0" borderId="30" xfId="11" applyNumberFormat="1" applyFont="1" applyFill="1" applyBorder="1"/>
    <xf numFmtId="164" fontId="18" fillId="0" borderId="51" xfId="1" applyNumberFormat="1" applyFont="1" applyFill="1" applyBorder="1"/>
    <xf numFmtId="0" fontId="0" fillId="7" borderId="87" xfId="0" applyFill="1" applyBorder="1"/>
    <xf numFmtId="164" fontId="17" fillId="0" borderId="28" xfId="1" applyNumberFormat="1" applyFont="1" applyBorder="1"/>
    <xf numFmtId="164" fontId="17" fillId="0" borderId="36" xfId="1" applyNumberFormat="1" applyFont="1" applyBorder="1"/>
    <xf numFmtId="0" fontId="0" fillId="19" borderId="62" xfId="0" applyFill="1" applyBorder="1"/>
    <xf numFmtId="0" fontId="0" fillId="19" borderId="24" xfId="0" applyFill="1" applyBorder="1"/>
    <xf numFmtId="0" fontId="0" fillId="19" borderId="70" xfId="0" applyFill="1" applyBorder="1"/>
    <xf numFmtId="0" fontId="0" fillId="19" borderId="23" xfId="0" applyFill="1" applyBorder="1"/>
    <xf numFmtId="0" fontId="0" fillId="7" borderId="8" xfId="0" applyFill="1" applyBorder="1"/>
    <xf numFmtId="0" fontId="27" fillId="8" borderId="7" xfId="0" applyFont="1" applyFill="1" applyBorder="1"/>
    <xf numFmtId="0" fontId="18" fillId="0" borderId="57" xfId="0" applyFont="1" applyBorder="1" applyProtection="1">
      <protection locked="0"/>
    </xf>
    <xf numFmtId="0" fontId="18" fillId="0" borderId="22" xfId="0" applyFont="1" applyBorder="1" applyProtection="1">
      <protection locked="0"/>
    </xf>
    <xf numFmtId="0" fontId="0" fillId="0" borderId="66" xfId="0" applyBorder="1"/>
    <xf numFmtId="0" fontId="26" fillId="0" borderId="0" xfId="2" applyFont="1" applyBorder="1"/>
    <xf numFmtId="43" fontId="0" fillId="0" borderId="36" xfId="1" applyFont="1" applyBorder="1"/>
    <xf numFmtId="164" fontId="0" fillId="0" borderId="17" xfId="0" applyNumberFormat="1" applyBorder="1"/>
    <xf numFmtId="164" fontId="0" fillId="0" borderId="28" xfId="1" applyNumberFormat="1" applyFont="1" applyFill="1" applyBorder="1"/>
    <xf numFmtId="0" fontId="15" fillId="8" borderId="54" xfId="0" applyFont="1" applyFill="1" applyBorder="1"/>
    <xf numFmtId="0" fontId="16" fillId="8" borderId="54" xfId="0" applyFont="1" applyFill="1" applyBorder="1"/>
    <xf numFmtId="164" fontId="13" fillId="0" borderId="34" xfId="1" applyNumberFormat="1" applyFont="1" applyBorder="1"/>
    <xf numFmtId="164" fontId="17" fillId="0" borderId="27" xfId="1" applyNumberFormat="1" applyFont="1" applyFill="1" applyBorder="1"/>
    <xf numFmtId="164" fontId="18" fillId="0" borderId="90" xfId="0" applyNumberFormat="1" applyFont="1" applyBorder="1"/>
    <xf numFmtId="0" fontId="18" fillId="7" borderId="0" xfId="0" applyFont="1" applyFill="1" applyAlignment="1">
      <alignment horizontal="left" vertical="top" wrapText="1"/>
    </xf>
    <xf numFmtId="0" fontId="4" fillId="13" borderId="92" xfId="2" applyFill="1" applyBorder="1" applyAlignment="1">
      <alignment horizontal="center" vertical="center" wrapText="1"/>
    </xf>
    <xf numFmtId="9" fontId="18" fillId="7" borderId="0" xfId="14" applyFont="1" applyFill="1" applyBorder="1"/>
    <xf numFmtId="0" fontId="0" fillId="10" borderId="45" xfId="0" applyFill="1" applyBorder="1" applyAlignment="1">
      <alignment horizontal="left" wrapText="1"/>
    </xf>
    <xf numFmtId="0" fontId="15" fillId="8" borderId="0" xfId="0" applyFont="1" applyFill="1" applyAlignment="1">
      <alignment vertical="center"/>
    </xf>
    <xf numFmtId="0" fontId="0" fillId="7" borderId="28" xfId="0" applyFill="1" applyBorder="1"/>
    <xf numFmtId="0" fontId="18" fillId="2" borderId="12" xfId="0" applyFont="1" applyFill="1" applyBorder="1"/>
    <xf numFmtId="0" fontId="18" fillId="2" borderId="17" xfId="0" applyFont="1" applyFill="1" applyBorder="1"/>
    <xf numFmtId="0" fontId="18" fillId="2" borderId="34" xfId="0" applyFont="1" applyFill="1" applyBorder="1"/>
    <xf numFmtId="0" fontId="18" fillId="2" borderId="35" xfId="0" applyFont="1" applyFill="1" applyBorder="1"/>
    <xf numFmtId="0" fontId="18" fillId="2" borderId="30" xfId="0" applyFont="1" applyFill="1" applyBorder="1"/>
    <xf numFmtId="0" fontId="18" fillId="7" borderId="59" xfId="0" applyFont="1" applyFill="1" applyBorder="1"/>
    <xf numFmtId="0" fontId="18" fillId="7" borderId="45" xfId="0" applyFont="1" applyFill="1" applyBorder="1"/>
    <xf numFmtId="9" fontId="18" fillId="2" borderId="54" xfId="14" applyFont="1" applyFill="1" applyBorder="1"/>
    <xf numFmtId="9" fontId="18" fillId="2" borderId="55" xfId="14" applyFont="1" applyFill="1" applyBorder="1"/>
    <xf numFmtId="9" fontId="18" fillId="2" borderId="56" xfId="14" applyFont="1" applyFill="1" applyBorder="1"/>
    <xf numFmtId="9" fontId="18" fillId="2" borderId="68" xfId="14" applyFont="1" applyFill="1" applyBorder="1"/>
    <xf numFmtId="0" fontId="0" fillId="2" borderId="27" xfId="0" applyFill="1" applyBorder="1"/>
    <xf numFmtId="0" fontId="15" fillId="8" borderId="13" xfId="0" applyFont="1" applyFill="1" applyBorder="1"/>
    <xf numFmtId="0" fontId="0" fillId="2" borderId="33" xfId="0" applyFill="1" applyBorder="1"/>
    <xf numFmtId="0" fontId="0" fillId="2" borderId="34" xfId="0" applyFill="1" applyBorder="1"/>
    <xf numFmtId="0" fontId="0" fillId="2" borderId="29" xfId="0" applyFill="1" applyBorder="1"/>
    <xf numFmtId="0" fontId="0" fillId="2" borderId="35" xfId="0" applyFill="1" applyBorder="1"/>
    <xf numFmtId="0" fontId="0" fillId="2" borderId="30" xfId="0" applyFill="1" applyBorder="1"/>
    <xf numFmtId="164" fontId="15" fillId="8" borderId="0" xfId="1" applyNumberFormat="1" applyFont="1" applyFill="1" applyBorder="1"/>
    <xf numFmtId="164" fontId="15" fillId="8" borderId="41" xfId="1" applyNumberFormat="1" applyFont="1" applyFill="1" applyBorder="1"/>
    <xf numFmtId="1" fontId="0" fillId="9" borderId="27" xfId="0" applyNumberFormat="1" applyFill="1" applyBorder="1" applyAlignment="1">
      <alignment wrapText="1"/>
    </xf>
    <xf numFmtId="164" fontId="0" fillId="2" borderId="27" xfId="1" applyNumberFormat="1" applyFont="1" applyFill="1" applyBorder="1"/>
    <xf numFmtId="164" fontId="0" fillId="2" borderId="34" xfId="1" applyNumberFormat="1" applyFont="1" applyFill="1" applyBorder="1"/>
    <xf numFmtId="0" fontId="0" fillId="0" borderId="0" xfId="0" applyAlignment="1">
      <alignment horizontal="left" wrapText="1"/>
    </xf>
    <xf numFmtId="0" fontId="0" fillId="0" borderId="9" xfId="0" applyBorder="1" applyAlignment="1">
      <alignment horizontal="left" wrapText="1"/>
    </xf>
    <xf numFmtId="0" fontId="0" fillId="0" borderId="8" xfId="0" applyBorder="1" applyAlignment="1">
      <alignment horizontal="left" wrapText="1"/>
    </xf>
    <xf numFmtId="0" fontId="0" fillId="0" borderId="7" xfId="0" applyBorder="1" applyAlignment="1">
      <alignment horizontal="left" wrapText="1"/>
    </xf>
    <xf numFmtId="0" fontId="4" fillId="0" borderId="6" xfId="2" applyBorder="1"/>
    <xf numFmtId="0" fontId="0" fillId="0" borderId="1" xfId="0" applyBorder="1"/>
    <xf numFmtId="0" fontId="0" fillId="0" borderId="5" xfId="0" applyBorder="1"/>
    <xf numFmtId="0" fontId="0" fillId="0" borderId="0" xfId="0" applyAlignment="1">
      <alignment horizontal="left"/>
    </xf>
    <xf numFmtId="0" fontId="17" fillId="0" borderId="0" xfId="2" applyFont="1" applyBorder="1" applyAlignment="1">
      <alignment horizontal="left" wrapText="1"/>
    </xf>
    <xf numFmtId="0" fontId="4" fillId="13" borderId="88" xfId="2" applyFill="1" applyBorder="1" applyAlignment="1">
      <alignment horizontal="center"/>
    </xf>
    <xf numFmtId="0" fontId="4" fillId="13" borderId="89" xfId="2" applyFill="1" applyBorder="1" applyAlignment="1">
      <alignment horizontal="center"/>
    </xf>
    <xf numFmtId="0" fontId="4" fillId="13" borderId="91" xfId="2" applyFill="1" applyBorder="1" applyAlignment="1">
      <alignment horizontal="center"/>
    </xf>
    <xf numFmtId="0" fontId="0" fillId="7" borderId="28" xfId="0" applyFill="1" applyBorder="1" applyAlignment="1">
      <alignment horizontal="left" wrapText="1"/>
    </xf>
    <xf numFmtId="0" fontId="0" fillId="7" borderId="59" xfId="0" applyFill="1" applyBorder="1" applyAlignment="1">
      <alignment horizontal="left" wrapText="1"/>
    </xf>
    <xf numFmtId="0" fontId="0" fillId="7" borderId="45" xfId="0" applyFill="1" applyBorder="1" applyAlignment="1">
      <alignment horizontal="left" wrapText="1"/>
    </xf>
    <xf numFmtId="0" fontId="0" fillId="7" borderId="27" xfId="0" applyFill="1" applyBorder="1" applyAlignment="1">
      <alignment horizontal="center"/>
    </xf>
    <xf numFmtId="0" fontId="0" fillId="7" borderId="28" xfId="0" applyFill="1" applyBorder="1" applyAlignment="1">
      <alignment horizontal="center"/>
    </xf>
    <xf numFmtId="0" fontId="0" fillId="10" borderId="0" xfId="0" applyFill="1" applyAlignment="1">
      <alignment horizontal="left" wrapText="1"/>
    </xf>
    <xf numFmtId="0" fontId="0" fillId="7" borderId="22" xfId="0" applyFill="1" applyBorder="1" applyAlignment="1">
      <alignment wrapText="1"/>
    </xf>
    <xf numFmtId="0" fontId="0" fillId="7" borderId="31" xfId="0" applyFill="1" applyBorder="1" applyAlignment="1">
      <alignment wrapText="1"/>
    </xf>
    <xf numFmtId="10" fontId="18" fillId="0" borderId="28" xfId="14" applyNumberFormat="1" applyFont="1" applyBorder="1"/>
    <xf numFmtId="10" fontId="18" fillId="0" borderId="37" xfId="14" applyNumberFormat="1" applyFont="1" applyBorder="1"/>
    <xf numFmtId="10" fontId="18" fillId="0" borderId="36" xfId="14" applyNumberFormat="1" applyFont="1" applyBorder="1"/>
    <xf numFmtId="10" fontId="18" fillId="0" borderId="32" xfId="14" applyNumberFormat="1" applyFont="1" applyBorder="1"/>
    <xf numFmtId="0" fontId="18" fillId="2" borderId="22" xfId="0" applyFont="1" applyFill="1" applyBorder="1" applyAlignment="1">
      <alignment horizontal="left"/>
    </xf>
    <xf numFmtId="0" fontId="18" fillId="2" borderId="31" xfId="0" applyFont="1" applyFill="1" applyBorder="1" applyAlignment="1">
      <alignment horizontal="left"/>
    </xf>
    <xf numFmtId="164" fontId="18" fillId="2" borderId="28" xfId="1" applyNumberFormat="1" applyFont="1" applyFill="1" applyBorder="1" applyAlignment="1">
      <alignment horizontal="left"/>
    </xf>
    <xf numFmtId="164" fontId="18" fillId="2" borderId="37" xfId="1" applyNumberFormat="1" applyFont="1" applyFill="1" applyBorder="1" applyAlignment="1">
      <alignment horizontal="left"/>
    </xf>
    <xf numFmtId="0" fontId="18" fillId="2" borderId="36" xfId="0" applyFont="1" applyFill="1" applyBorder="1" applyAlignment="1">
      <alignment horizontal="left"/>
    </xf>
    <xf numFmtId="0" fontId="18" fillId="2" borderId="32" xfId="0" applyFont="1" applyFill="1" applyBorder="1" applyAlignment="1">
      <alignment horizontal="left"/>
    </xf>
    <xf numFmtId="0" fontId="18" fillId="2" borderId="22" xfId="0" applyFont="1" applyFill="1" applyBorder="1"/>
    <xf numFmtId="0" fontId="18" fillId="2" borderId="31" xfId="0" applyFont="1" applyFill="1" applyBorder="1"/>
    <xf numFmtId="0" fontId="18" fillId="7" borderId="59" xfId="0" applyFont="1" applyFill="1" applyBorder="1"/>
    <xf numFmtId="164" fontId="18" fillId="2" borderId="28" xfId="1" applyNumberFormat="1" applyFont="1" applyFill="1" applyBorder="1"/>
    <xf numFmtId="164" fontId="18" fillId="2" borderId="37" xfId="1" applyNumberFormat="1" applyFont="1" applyFill="1" applyBorder="1"/>
    <xf numFmtId="164" fontId="18" fillId="2" borderId="36" xfId="1" applyNumberFormat="1" applyFont="1" applyFill="1" applyBorder="1"/>
    <xf numFmtId="164" fontId="18" fillId="2" borderId="32" xfId="1" applyNumberFormat="1" applyFont="1" applyFill="1" applyBorder="1"/>
    <xf numFmtId="0" fontId="0" fillId="2" borderId="28" xfId="0" applyFill="1" applyBorder="1" applyAlignment="1">
      <alignment horizontal="center"/>
    </xf>
    <xf numFmtId="0" fontId="0" fillId="2" borderId="37" xfId="0" applyFill="1" applyBorder="1" applyAlignment="1">
      <alignment horizontal="center"/>
    </xf>
    <xf numFmtId="164" fontId="0" fillId="2" borderId="28" xfId="1" applyNumberFormat="1" applyFont="1" applyFill="1" applyBorder="1" applyAlignment="1">
      <alignment horizontal="center"/>
    </xf>
    <xf numFmtId="164" fontId="0" fillId="2" borderId="45" xfId="1" applyNumberFormat="1" applyFont="1" applyFill="1" applyBorder="1" applyAlignment="1">
      <alignment horizontal="center"/>
    </xf>
    <xf numFmtId="0" fontId="18" fillId="2" borderId="36" xfId="0" applyFont="1" applyFill="1" applyBorder="1"/>
    <xf numFmtId="0" fontId="18" fillId="2" borderId="32" xfId="0" applyFont="1" applyFill="1" applyBorder="1"/>
    <xf numFmtId="0" fontId="18" fillId="2" borderId="55" xfId="0" applyFont="1" applyFill="1" applyBorder="1" applyAlignment="1">
      <alignment horizontal="left" vertical="top" wrapText="1"/>
    </xf>
    <xf numFmtId="0" fontId="18" fillId="2" borderId="56" xfId="0" applyFont="1" applyFill="1" applyBorder="1" applyAlignment="1">
      <alignment horizontal="left" vertical="top" wrapText="1"/>
    </xf>
    <xf numFmtId="0" fontId="18" fillId="2" borderId="53" xfId="0" applyFont="1" applyFill="1" applyBorder="1" applyAlignment="1">
      <alignment horizontal="left" vertical="top" wrapText="1"/>
    </xf>
    <xf numFmtId="0" fontId="18" fillId="2" borderId="43" xfId="0" applyFont="1" applyFill="1" applyBorder="1" applyAlignment="1">
      <alignment horizontal="left" vertical="top" wrapText="1"/>
    </xf>
    <xf numFmtId="0" fontId="18" fillId="2" borderId="42" xfId="0" applyFont="1" applyFill="1" applyBorder="1" applyAlignment="1">
      <alignment horizontal="left" vertical="top" wrapText="1"/>
    </xf>
    <xf numFmtId="0" fontId="18" fillId="2" borderId="26" xfId="0" applyFont="1" applyFill="1" applyBorder="1" applyAlignment="1">
      <alignment horizontal="left" vertical="top" wrapText="1"/>
    </xf>
    <xf numFmtId="0" fontId="34" fillId="7" borderId="27" xfId="0" applyFont="1" applyFill="1" applyBorder="1" applyAlignment="1">
      <alignment wrapText="1"/>
    </xf>
    <xf numFmtId="0" fontId="34" fillId="7" borderId="34" xfId="0" applyFont="1" applyFill="1" applyBorder="1" applyAlignment="1">
      <alignment wrapText="1"/>
    </xf>
    <xf numFmtId="0" fontId="34" fillId="7" borderId="27" xfId="0" applyFont="1" applyFill="1" applyBorder="1"/>
    <xf numFmtId="0" fontId="34" fillId="7" borderId="34" xfId="0" applyFont="1" applyFill="1" applyBorder="1"/>
    <xf numFmtId="0" fontId="34" fillId="7" borderId="35" xfId="0" applyFont="1" applyFill="1" applyBorder="1"/>
    <xf numFmtId="0" fontId="34" fillId="7" borderId="30" xfId="0" applyFont="1" applyFill="1" applyBorder="1"/>
    <xf numFmtId="0" fontId="0" fillId="7" borderId="0" xfId="0" applyFill="1" applyAlignment="1">
      <alignment horizontal="left" wrapText="1"/>
    </xf>
    <xf numFmtId="0" fontId="15" fillId="8" borderId="16" xfId="0" applyFont="1" applyFill="1" applyBorder="1"/>
    <xf numFmtId="0" fontId="15" fillId="8" borderId="61" xfId="0" applyFont="1" applyFill="1" applyBorder="1"/>
    <xf numFmtId="0" fontId="15" fillId="8" borderId="46" xfId="0" applyFont="1" applyFill="1" applyBorder="1"/>
    <xf numFmtId="0" fontId="18" fillId="2" borderId="28" xfId="0" applyFont="1" applyFill="1" applyBorder="1"/>
    <xf numFmtId="0" fontId="18" fillId="2" borderId="59" xfId="0" applyFont="1" applyFill="1" applyBorder="1"/>
    <xf numFmtId="0" fontId="18" fillId="2" borderId="45" xfId="0" applyFont="1" applyFill="1" applyBorder="1"/>
    <xf numFmtId="9" fontId="18" fillId="2" borderId="28" xfId="14" applyFont="1" applyFill="1" applyBorder="1"/>
    <xf numFmtId="9" fontId="18" fillId="2" borderId="59" xfId="14" applyFont="1" applyFill="1" applyBorder="1"/>
    <xf numFmtId="9" fontId="18" fillId="2" borderId="45" xfId="14" applyFont="1" applyFill="1" applyBorder="1"/>
    <xf numFmtId="9" fontId="18" fillId="2" borderId="36" xfId="14" applyFont="1" applyFill="1" applyBorder="1"/>
    <xf numFmtId="9" fontId="18" fillId="2" borderId="63" xfId="14" applyFont="1" applyFill="1" applyBorder="1"/>
    <xf numFmtId="9" fontId="18" fillId="2" borderId="67" xfId="14" applyFont="1" applyFill="1" applyBorder="1"/>
    <xf numFmtId="0" fontId="4" fillId="10" borderId="55" xfId="2" applyFill="1" applyBorder="1" applyAlignment="1">
      <alignment horizontal="left" wrapText="1"/>
    </xf>
    <xf numFmtId="0" fontId="4" fillId="10" borderId="56" xfId="2" applyFill="1" applyBorder="1" applyAlignment="1">
      <alignment horizontal="left" wrapText="1"/>
    </xf>
    <xf numFmtId="0" fontId="4" fillId="10" borderId="68" xfId="2" applyFill="1" applyBorder="1" applyAlignment="1">
      <alignment horizontal="left" wrapText="1"/>
    </xf>
    <xf numFmtId="0" fontId="4" fillId="10" borderId="47" xfId="2" applyFill="1" applyBorder="1" applyAlignment="1">
      <alignment horizontal="left" wrapText="1"/>
    </xf>
    <xf numFmtId="0" fontId="4" fillId="10" borderId="1" xfId="2" applyFill="1" applyBorder="1" applyAlignment="1">
      <alignment horizontal="left" wrapText="1"/>
    </xf>
    <xf numFmtId="0" fontId="4" fillId="10" borderId="5" xfId="2" applyFill="1" applyBorder="1" applyAlignment="1">
      <alignment horizontal="left" wrapText="1"/>
    </xf>
    <xf numFmtId="0" fontId="15" fillId="8" borderId="12" xfId="0" applyFont="1" applyFill="1" applyBorder="1"/>
    <xf numFmtId="0" fontId="15" fillId="8" borderId="17" xfId="0" applyFont="1" applyFill="1" applyBorder="1"/>
    <xf numFmtId="0" fontId="37" fillId="8" borderId="19" xfId="0" applyFont="1" applyFill="1" applyBorder="1" applyAlignment="1">
      <alignment horizontal="left" wrapText="1"/>
    </xf>
    <xf numFmtId="0" fontId="15" fillId="8" borderId="20" xfId="0" applyFont="1" applyFill="1" applyBorder="1" applyAlignment="1">
      <alignment horizontal="left" wrapText="1"/>
    </xf>
    <xf numFmtId="0" fontId="15" fillId="8" borderId="21" xfId="0" applyFont="1" applyFill="1" applyBorder="1" applyAlignment="1">
      <alignment horizontal="left" wrapText="1"/>
    </xf>
    <xf numFmtId="0" fontId="0" fillId="10" borderId="27" xfId="0" applyFill="1" applyBorder="1" applyAlignment="1">
      <alignment horizontal="left" wrapText="1"/>
    </xf>
    <xf numFmtId="0" fontId="0" fillId="10" borderId="34" xfId="0" applyFill="1" applyBorder="1" applyAlignment="1">
      <alignment horizontal="left" wrapText="1"/>
    </xf>
    <xf numFmtId="0" fontId="0" fillId="10" borderId="54" xfId="0" applyFill="1" applyBorder="1" applyAlignment="1">
      <alignment horizontal="left" wrapText="1"/>
    </xf>
    <xf numFmtId="0" fontId="0" fillId="10" borderId="85" xfId="0" applyFill="1" applyBorder="1" applyAlignment="1">
      <alignment horizontal="left" wrapText="1"/>
    </xf>
    <xf numFmtId="0" fontId="0" fillId="10" borderId="11" xfId="0" applyFill="1" applyBorder="1" applyAlignment="1">
      <alignment horizontal="left" wrapText="1"/>
    </xf>
    <xf numFmtId="0" fontId="0" fillId="10" borderId="24" xfId="0" applyFill="1" applyBorder="1" applyAlignment="1">
      <alignment horizontal="left" wrapText="1"/>
    </xf>
    <xf numFmtId="0" fontId="0" fillId="10" borderId="8" xfId="0" applyFill="1" applyBorder="1" applyAlignment="1">
      <alignment horizontal="left" wrapText="1"/>
    </xf>
    <xf numFmtId="0" fontId="0" fillId="0" borderId="27" xfId="0" applyBorder="1" applyProtection="1">
      <protection locked="0"/>
    </xf>
    <xf numFmtId="0" fontId="0" fillId="9" borderId="27" xfId="0" applyFill="1" applyBorder="1"/>
    <xf numFmtId="0" fontId="0" fillId="18" borderId="27" xfId="0" applyFill="1" applyBorder="1"/>
    <xf numFmtId="0" fontId="0" fillId="0" borderId="28" xfId="0" applyBorder="1" applyProtection="1">
      <protection locked="0"/>
    </xf>
    <xf numFmtId="0" fontId="4" fillId="13" borderId="93" xfId="2" applyFill="1" applyBorder="1" applyAlignment="1">
      <alignment horizontal="center"/>
    </xf>
    <xf numFmtId="0" fontId="4" fillId="13" borderId="94" xfId="2" applyFill="1" applyBorder="1" applyAlignment="1">
      <alignment horizontal="center"/>
    </xf>
    <xf numFmtId="0" fontId="4" fillId="13" borderId="95" xfId="2" applyFill="1" applyBorder="1" applyAlignment="1">
      <alignment horizontal="center"/>
    </xf>
    <xf numFmtId="0" fontId="4" fillId="0" borderId="0" xfId="2" applyFill="1" applyBorder="1" applyAlignment="1">
      <alignment horizontal="center" wrapText="1"/>
    </xf>
    <xf numFmtId="0" fontId="0" fillId="0" borderId="1" xfId="0" applyBorder="1" applyAlignment="1">
      <alignment horizontal="left" wrapText="1"/>
    </xf>
    <xf numFmtId="167" fontId="0" fillId="9" borderId="34" xfId="0" applyNumberFormat="1" applyFill="1" applyBorder="1" applyAlignment="1">
      <alignment horizontal="left" wrapText="1"/>
    </xf>
    <xf numFmtId="167" fontId="0" fillId="9" borderId="27" xfId="0" applyNumberFormat="1" applyFill="1" applyBorder="1" applyAlignment="1">
      <alignment horizontal="left" wrapText="1"/>
    </xf>
    <xf numFmtId="167" fontId="0" fillId="9" borderId="53" xfId="0" applyNumberFormat="1" applyFill="1" applyBorder="1" applyAlignment="1">
      <alignment horizontal="left" wrapText="1"/>
    </xf>
    <xf numFmtId="167" fontId="0" fillId="9" borderId="26" xfId="0" applyNumberFormat="1" applyFill="1" applyBorder="1" applyAlignment="1">
      <alignment horizontal="left" wrapText="1"/>
    </xf>
    <xf numFmtId="0" fontId="15" fillId="8" borderId="19" xfId="0" applyFont="1" applyFill="1" applyBorder="1" applyAlignment="1">
      <alignment horizontal="left" wrapText="1"/>
    </xf>
    <xf numFmtId="0" fontId="4" fillId="13" borderId="81" xfId="2" applyFill="1" applyBorder="1" applyAlignment="1">
      <alignment horizontal="center" wrapText="1"/>
    </xf>
    <xf numFmtId="0" fontId="4" fillId="13" borderId="82" xfId="2" applyFill="1" applyBorder="1" applyAlignment="1">
      <alignment horizontal="center" wrapText="1"/>
    </xf>
    <xf numFmtId="0" fontId="15" fillId="8" borderId="19" xfId="0" applyFont="1" applyFill="1" applyBorder="1" applyAlignment="1">
      <alignment horizontal="left"/>
    </xf>
    <xf numFmtId="0" fontId="15" fillId="8" borderId="20" xfId="0" applyFont="1" applyFill="1" applyBorder="1" applyAlignment="1">
      <alignment horizontal="left"/>
    </xf>
    <xf numFmtId="0" fontId="4" fillId="13" borderId="74" xfId="2" applyFill="1" applyBorder="1" applyAlignment="1">
      <alignment horizontal="center" wrapText="1"/>
    </xf>
    <xf numFmtId="0" fontId="4" fillId="13" borderId="75" xfId="2" applyFill="1" applyBorder="1" applyAlignment="1">
      <alignment horizontal="center" wrapText="1"/>
    </xf>
    <xf numFmtId="0" fontId="15" fillId="8" borderId="0" xfId="0" applyFont="1" applyFill="1" applyAlignment="1">
      <alignment horizontal="left"/>
    </xf>
  </cellXfs>
  <cellStyles count="15">
    <cellStyle name="Calculation 2" xfId="8" xr:uid="{00000000-0005-0000-0000-000000000000}"/>
    <cellStyle name="Comma" xfId="1" builtinId="3"/>
    <cellStyle name="constant" xfId="9" xr:uid="{00000000-0005-0000-0000-000002000000}"/>
    <cellStyle name="Currency" xfId="13" builtinId="4"/>
    <cellStyle name="heading 1 2" xfId="7" xr:uid="{00000000-0005-0000-0000-000004000000}"/>
    <cellStyle name="heading 2 2" xfId="10" xr:uid="{00000000-0005-0000-0000-000005000000}"/>
    <cellStyle name="Hyperlink" xfId="2" builtinId="8"/>
    <cellStyle name="label" xfId="6" xr:uid="{00000000-0005-0000-0000-000007000000}"/>
    <cellStyle name="Normal" xfId="0" builtinId="0"/>
    <cellStyle name="Normal 2" xfId="3" xr:uid="{00000000-0005-0000-0000-000009000000}"/>
    <cellStyle name="Normal 3" xfId="5" xr:uid="{00000000-0005-0000-0000-00000A000000}"/>
    <cellStyle name="Percent" xfId="14" builtinId="5"/>
    <cellStyle name="SAPBEXstdData" xfId="12" xr:uid="{00000000-0005-0000-0000-00000C000000}"/>
    <cellStyle name="Title 2" xfId="4" xr:uid="{00000000-0005-0000-0000-00000D000000}"/>
    <cellStyle name="verified" xfId="11" xr:uid="{00000000-0005-0000-0000-00000E00000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00B050"/>
      </font>
    </dxf>
  </dxfs>
  <tableStyles count="0" defaultTableStyle="TableStyleMedium2" defaultPivotStyle="PivotStyleLight16"/>
  <colors>
    <mruColors>
      <color rgb="FF5C6E73"/>
      <color rgb="FF007DB8"/>
      <color rgb="FFE15656"/>
      <color rgb="FF000066"/>
      <color rgb="FF9900CC"/>
      <color rgb="FFFF0000"/>
      <color rgb="FFE1F4FF"/>
      <color rgb="FFE5FFE5"/>
      <color rgb="FF7030A0"/>
      <color rgb="FF9A58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noFill/>
            <a:ln>
              <a:solidFill>
                <a:schemeClr val="bg1">
                  <a:lumMod val="95000"/>
                </a:schemeClr>
              </a:solidFill>
              <a:prstDash val="sysDash"/>
            </a:ln>
          </c:spPr>
          <c:invertIfNegative val="0"/>
          <c:cat>
            <c:strRef>
              <c:f>[0]!medium_categories</c:f>
              <c:strCache>
                <c:ptCount val="13"/>
                <c:pt idx="0">
                  <c:v>2005 inventory</c:v>
                </c:pt>
                <c:pt idx="1">
                  <c:v>growth in population*</c:v>
                </c:pt>
                <c:pt idx="2">
                  <c:v>growth in  commercial floor area</c:v>
                </c:pt>
                <c:pt idx="3">
                  <c:v>cooler summer</c:v>
                </c:pt>
                <c:pt idx="4">
                  <c:v>waste generation per person</c:v>
                </c:pt>
                <c:pt idx="5">
                  <c:v>not analyzed</c:v>
                </c:pt>
                <c:pt idx="6">
                  <c:v>warmer winter</c:v>
                </c:pt>
                <c:pt idx="7">
                  <c:v>decreased on-road emissions per mile</c:v>
                </c:pt>
                <c:pt idx="8">
                  <c:v>decreased energy use per household**</c:v>
                </c:pt>
                <c:pt idx="9">
                  <c:v>decreased VMT per person</c:v>
                </c:pt>
                <c:pt idx="10">
                  <c:v>decreased commercial energy use per ft^2**</c:v>
                </c:pt>
                <c:pt idx="11">
                  <c:v>electricity and heating fuels mix</c:v>
                </c:pt>
                <c:pt idx="12">
                  <c:v>2020 inventory</c:v>
                </c:pt>
              </c:strCache>
            </c:strRef>
          </c:cat>
          <c:val>
            <c:numRef>
              <c:f>[0]!medium_bar_base</c:f>
              <c:numCache>
                <c:formatCode>#,##0</c:formatCode>
                <c:ptCount val="13"/>
                <c:pt idx="1">
                  <c:v>13126011.102767441</c:v>
                </c:pt>
                <c:pt idx="2">
                  <c:v>13911294.839801649</c:v>
                </c:pt>
                <c:pt idx="3">
                  <c:v>14481829.166858234</c:v>
                </c:pt>
                <c:pt idx="4">
                  <c:v>14395190.533310739</c:v>
                </c:pt>
                <c:pt idx="5">
                  <c:v>14294520.975755384</c:v>
                </c:pt>
                <c:pt idx="6">
                  <c:v>14062301.499730239</c:v>
                </c:pt>
                <c:pt idx="7">
                  <c:v>13655029.816995542</c:v>
                </c:pt>
                <c:pt idx="8">
                  <c:v>13100880.825682303</c:v>
                </c:pt>
                <c:pt idx="9">
                  <c:v>12227290.988202287</c:v>
                </c:pt>
                <c:pt idx="10">
                  <c:v>11324736.45026714</c:v>
                </c:pt>
                <c:pt idx="11">
                  <c:v>9143788.1071262062</c:v>
                </c:pt>
                <c:pt idx="12" formatCode="General">
                  <c:v>0</c:v>
                </c:pt>
              </c:numCache>
            </c:numRef>
          </c:val>
          <c:extLst>
            <c:ext xmlns:c16="http://schemas.microsoft.com/office/drawing/2014/chart" uri="{C3380CC4-5D6E-409C-BE32-E72D297353CC}">
              <c16:uniqueId val="{00000000-787B-44AD-8AA2-0DB7166E7C92}"/>
            </c:ext>
          </c:extLst>
        </c:ser>
        <c:ser>
          <c:idx val="1"/>
          <c:order val="1"/>
          <c:spPr>
            <a:solidFill>
              <a:srgbClr val="FF0000"/>
            </a:solidFill>
          </c:spPr>
          <c:invertIfNegative val="0"/>
          <c:cat>
            <c:strRef>
              <c:f>[0]!medium_categories</c:f>
              <c:strCache>
                <c:ptCount val="13"/>
                <c:pt idx="0">
                  <c:v>2005 inventory</c:v>
                </c:pt>
                <c:pt idx="1">
                  <c:v>growth in population*</c:v>
                </c:pt>
                <c:pt idx="2">
                  <c:v>growth in  commercial floor area</c:v>
                </c:pt>
                <c:pt idx="3">
                  <c:v>cooler summer</c:v>
                </c:pt>
                <c:pt idx="4">
                  <c:v>waste generation per person</c:v>
                </c:pt>
                <c:pt idx="5">
                  <c:v>not analyzed</c:v>
                </c:pt>
                <c:pt idx="6">
                  <c:v>warmer winter</c:v>
                </c:pt>
                <c:pt idx="7">
                  <c:v>decreased on-road emissions per mile</c:v>
                </c:pt>
                <c:pt idx="8">
                  <c:v>decreased energy use per household**</c:v>
                </c:pt>
                <c:pt idx="9">
                  <c:v>decreased VMT per person</c:v>
                </c:pt>
                <c:pt idx="10">
                  <c:v>decreased commercial energy use per ft^2**</c:v>
                </c:pt>
                <c:pt idx="11">
                  <c:v>electricity and heating fuels mix</c:v>
                </c:pt>
                <c:pt idx="12">
                  <c:v>2020 inventory</c:v>
                </c:pt>
              </c:strCache>
            </c:strRef>
          </c:cat>
          <c:val>
            <c:numRef>
              <c:f>[0]!medium_increase</c:f>
              <c:numCache>
                <c:formatCode>_(* #,##0_);_(* \(#,##0\);_(* "-"??_);_(@_)</c:formatCode>
                <c:ptCount val="13"/>
                <c:pt idx="1">
                  <c:v>785283.73703420756</c:v>
                </c:pt>
                <c:pt idx="2">
                  <c:v>570929.64911045972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87B-44AD-8AA2-0DB7166E7C92}"/>
            </c:ext>
          </c:extLst>
        </c:ser>
        <c:ser>
          <c:idx val="2"/>
          <c:order val="2"/>
          <c:spPr>
            <a:solidFill>
              <a:srgbClr val="00B0F0"/>
            </a:solidFill>
          </c:spPr>
          <c:invertIfNegative val="0"/>
          <c:cat>
            <c:strRef>
              <c:f>[0]!medium_categories</c:f>
              <c:strCache>
                <c:ptCount val="13"/>
                <c:pt idx="0">
                  <c:v>2005 inventory</c:v>
                </c:pt>
                <c:pt idx="1">
                  <c:v>growth in population*</c:v>
                </c:pt>
                <c:pt idx="2">
                  <c:v>growth in  commercial floor area</c:v>
                </c:pt>
                <c:pt idx="3">
                  <c:v>cooler summer</c:v>
                </c:pt>
                <c:pt idx="4">
                  <c:v>waste generation per person</c:v>
                </c:pt>
                <c:pt idx="5">
                  <c:v>not analyzed</c:v>
                </c:pt>
                <c:pt idx="6">
                  <c:v>warmer winter</c:v>
                </c:pt>
                <c:pt idx="7">
                  <c:v>decreased on-road emissions per mile</c:v>
                </c:pt>
                <c:pt idx="8">
                  <c:v>decreased energy use per household**</c:v>
                </c:pt>
                <c:pt idx="9">
                  <c:v>decreased VMT per person</c:v>
                </c:pt>
                <c:pt idx="10">
                  <c:v>decreased commercial energy use per ft^2**</c:v>
                </c:pt>
                <c:pt idx="11">
                  <c:v>electricity and heating fuels mix</c:v>
                </c:pt>
                <c:pt idx="12">
                  <c:v>2020 inventory</c:v>
                </c:pt>
              </c:strCache>
            </c:strRef>
          </c:cat>
          <c:val>
            <c:numRef>
              <c:f>[0]!medium_decrease</c:f>
              <c:numCache>
                <c:formatCode>_(* #,##0_);_(* \(#,##0\);_(* "-"??_);_(@_)</c:formatCode>
                <c:ptCount val="13"/>
                <c:pt idx="1">
                  <c:v>0</c:v>
                </c:pt>
                <c:pt idx="2">
                  <c:v>0</c:v>
                </c:pt>
                <c:pt idx="3">
                  <c:v>395.32205387656251</c:v>
                </c:pt>
                <c:pt idx="4">
                  <c:v>86638.633547494261</c:v>
                </c:pt>
                <c:pt idx="5">
                  <c:v>100669.5575553549</c:v>
                </c:pt>
                <c:pt idx="6">
                  <c:v>232219.47602514486</c:v>
                </c:pt>
                <c:pt idx="7">
                  <c:v>407271.68273469689</c:v>
                </c:pt>
                <c:pt idx="8">
                  <c:v>554148.99131323909</c:v>
                </c:pt>
                <c:pt idx="9">
                  <c:v>873589.83748001535</c:v>
                </c:pt>
                <c:pt idx="10">
                  <c:v>902554.53793514613</c:v>
                </c:pt>
                <c:pt idx="11">
                  <c:v>2180948.3431409337</c:v>
                </c:pt>
              </c:numCache>
            </c:numRef>
          </c:val>
          <c:extLst>
            <c:ext xmlns:c16="http://schemas.microsoft.com/office/drawing/2014/chart" uri="{C3380CC4-5D6E-409C-BE32-E72D297353CC}">
              <c16:uniqueId val="{00000002-787B-44AD-8AA2-0DB7166E7C92}"/>
            </c:ext>
          </c:extLst>
        </c:ser>
        <c:ser>
          <c:idx val="3"/>
          <c:order val="3"/>
          <c:invertIfNegative val="0"/>
          <c:cat>
            <c:strRef>
              <c:f>[0]!medium_categories</c:f>
              <c:strCache>
                <c:ptCount val="13"/>
                <c:pt idx="0">
                  <c:v>2005 inventory</c:v>
                </c:pt>
                <c:pt idx="1">
                  <c:v>growth in population*</c:v>
                </c:pt>
                <c:pt idx="2">
                  <c:v>growth in  commercial floor area</c:v>
                </c:pt>
                <c:pt idx="3">
                  <c:v>cooler summer</c:v>
                </c:pt>
                <c:pt idx="4">
                  <c:v>waste generation per person</c:v>
                </c:pt>
                <c:pt idx="5">
                  <c:v>not analyzed</c:v>
                </c:pt>
                <c:pt idx="6">
                  <c:v>warmer winter</c:v>
                </c:pt>
                <c:pt idx="7">
                  <c:v>decreased on-road emissions per mile</c:v>
                </c:pt>
                <c:pt idx="8">
                  <c:v>decreased energy use per household**</c:v>
                </c:pt>
                <c:pt idx="9">
                  <c:v>decreased VMT per person</c:v>
                </c:pt>
                <c:pt idx="10">
                  <c:v>decreased commercial energy use per ft^2**</c:v>
                </c:pt>
                <c:pt idx="11">
                  <c:v>electricity and heating fuels mix</c:v>
                </c:pt>
                <c:pt idx="12">
                  <c:v>2020 inventory</c:v>
                </c:pt>
              </c:strCache>
            </c:strRef>
          </c:cat>
          <c:val>
            <c:numRef>
              <c:f>[0]!medium_inventory</c:f>
              <c:numCache>
                <c:formatCode>General</c:formatCode>
                <c:ptCount val="13"/>
                <c:pt idx="0" formatCode="_(* #,##0_);_(* \(#,##0\);_(* &quot;-&quot;??_);_(@_)">
                  <c:v>13126011.102767441</c:v>
                </c:pt>
                <c:pt idx="1">
                  <c:v>0</c:v>
                </c:pt>
                <c:pt idx="2">
                  <c:v>0</c:v>
                </c:pt>
                <c:pt idx="3">
                  <c:v>0</c:v>
                </c:pt>
                <c:pt idx="4">
                  <c:v>0</c:v>
                </c:pt>
                <c:pt idx="5">
                  <c:v>0</c:v>
                </c:pt>
                <c:pt idx="6">
                  <c:v>0</c:v>
                </c:pt>
                <c:pt idx="7">
                  <c:v>0</c:v>
                </c:pt>
                <c:pt idx="8">
                  <c:v>0</c:v>
                </c:pt>
                <c:pt idx="9">
                  <c:v>0</c:v>
                </c:pt>
                <c:pt idx="10">
                  <c:v>0</c:v>
                </c:pt>
                <c:pt idx="11">
                  <c:v>0</c:v>
                </c:pt>
                <c:pt idx="12">
                  <c:v>9139732.1262799352</c:v>
                </c:pt>
              </c:numCache>
            </c:numRef>
          </c:val>
          <c:extLst>
            <c:ext xmlns:c16="http://schemas.microsoft.com/office/drawing/2014/chart" uri="{C3380CC4-5D6E-409C-BE32-E72D297353CC}">
              <c16:uniqueId val="{00000003-787B-44AD-8AA2-0DB7166E7C92}"/>
            </c:ext>
          </c:extLst>
        </c:ser>
        <c:dLbls>
          <c:showLegendKey val="0"/>
          <c:showVal val="0"/>
          <c:showCatName val="0"/>
          <c:showSerName val="0"/>
          <c:showPercent val="0"/>
          <c:showBubbleSize val="0"/>
        </c:dLbls>
        <c:gapWidth val="0"/>
        <c:overlap val="100"/>
        <c:axId val="-233423744"/>
        <c:axId val="-233383376"/>
      </c:barChart>
      <c:catAx>
        <c:axId val="-233423744"/>
        <c:scaling>
          <c:orientation val="minMax"/>
        </c:scaling>
        <c:delete val="0"/>
        <c:axPos val="b"/>
        <c:numFmt formatCode="General" sourceLinked="0"/>
        <c:majorTickMark val="out"/>
        <c:minorTickMark val="none"/>
        <c:tickLblPos val="nextTo"/>
        <c:crossAx val="-233383376"/>
        <c:crosses val="autoZero"/>
        <c:auto val="1"/>
        <c:lblAlgn val="ctr"/>
        <c:lblOffset val="100"/>
        <c:noMultiLvlLbl val="0"/>
      </c:catAx>
      <c:valAx>
        <c:axId val="-233383376"/>
        <c:scaling>
          <c:orientation val="minMax"/>
          <c:min val="8800000"/>
        </c:scaling>
        <c:delete val="0"/>
        <c:axPos val="l"/>
        <c:majorGridlines/>
        <c:title>
          <c:tx>
            <c:rich>
              <a:bodyPr/>
              <a:lstStyle/>
              <a:p>
                <a:pPr>
                  <a:defRPr/>
                </a:pPr>
                <a:r>
                  <a:rPr lang="en-US"/>
                  <a:t>Metric</a:t>
                </a:r>
                <a:r>
                  <a:rPr lang="en-US" baseline="0"/>
                  <a:t> Tons CO2e</a:t>
                </a:r>
                <a:endParaRPr lang="en-US"/>
              </a:p>
            </c:rich>
          </c:tx>
          <c:overlay val="0"/>
        </c:title>
        <c:numFmt formatCode="#,##0" sourceLinked="0"/>
        <c:majorTickMark val="out"/>
        <c:minorTickMark val="none"/>
        <c:tickLblPos val="nextTo"/>
        <c:crossAx val="-233423744"/>
        <c:crosses val="autoZero"/>
        <c:crossBetween val="between"/>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noFill/>
            <a:ln>
              <a:solidFill>
                <a:schemeClr val="bg1">
                  <a:lumMod val="95000"/>
                </a:schemeClr>
              </a:solidFill>
            </a:ln>
          </c:spPr>
          <c:invertIfNegative val="0"/>
          <c:cat>
            <c:strRef>
              <c:f>'Solid Waste'!$E$93:$E$107</c:f>
              <c:strCache>
                <c:ptCount val="15"/>
                <c:pt idx="0">
                  <c:v>2005 inventory</c:v>
                </c:pt>
                <c:pt idx="1">
                  <c:v>population growth</c:v>
                </c:pt>
                <c:pt idx="2">
                  <c:v>increased GDP per person</c:v>
                </c:pt>
                <c:pt idx="3">
                  <c:v>Improved landfill gas collection efficiency</c:v>
                </c:pt>
                <c:pt idx="4">
                  <c:v>local programs</c:v>
                </c:pt>
                <c:pt idx="5">
                  <c:v>shift from landfilling to incineration</c:v>
                </c:pt>
                <c:pt idx="6">
                  <c:v>incineration emissions factor</c:v>
                </c:pt>
                <c:pt idx="7">
                  <c:v>less waste incinerated per person</c:v>
                </c:pt>
                <c:pt idx="8">
                  <c:v>less mixed waste disposed per person</c:v>
                </c:pt>
                <c:pt idx="9">
                  <c:v>less paper products disposed per person</c:v>
                </c:pt>
                <c:pt idx="10">
                  <c:v>less food waste disposed per person</c:v>
                </c:pt>
                <c:pt idx="11">
                  <c:v>less yard and plant debris disposed per person</c:v>
                </c:pt>
                <c:pt idx="12">
                  <c:v>less wood and lumber disposed per person</c:v>
                </c:pt>
                <c:pt idx="13">
                  <c:v>waste model difference*</c:v>
                </c:pt>
                <c:pt idx="14">
                  <c:v>2020 inventory</c:v>
                </c:pt>
              </c:strCache>
            </c:strRef>
          </c:cat>
          <c:val>
            <c:numRef>
              <c:f>'Solid Waste'!$F$93:$F$107</c:f>
              <c:numCache>
                <c:formatCode>#,##0</c:formatCode>
                <c:ptCount val="15"/>
                <c:pt idx="1">
                  <c:v>312770.2</c:v>
                </c:pt>
                <c:pt idx="2">
                  <c:v>341423.63354749407</c:v>
                </c:pt>
                <c:pt idx="3">
                  <c:v>341423.63354749413</c:v>
                </c:pt>
                <c:pt idx="4">
                  <c:v>341423.63354749413</c:v>
                </c:pt>
                <c:pt idx="5">
                  <c:v>341423.63354749413</c:v>
                </c:pt>
                <c:pt idx="6">
                  <c:v>347007.5118679083</c:v>
                </c:pt>
                <c:pt idx="7">
                  <c:v>294802.81238022971</c:v>
                </c:pt>
                <c:pt idx="8">
                  <c:v>285568.81699999981</c:v>
                </c:pt>
                <c:pt idx="9">
                  <c:v>285568.81699999981</c:v>
                </c:pt>
                <c:pt idx="10">
                  <c:v>285568.81699999981</c:v>
                </c:pt>
                <c:pt idx="11">
                  <c:v>285568.81699999981</c:v>
                </c:pt>
                <c:pt idx="12">
                  <c:v>285568.81699999981</c:v>
                </c:pt>
                <c:pt idx="13">
                  <c:v>254784.99999999983</c:v>
                </c:pt>
              </c:numCache>
            </c:numRef>
          </c:val>
          <c:extLst>
            <c:ext xmlns:c16="http://schemas.microsoft.com/office/drawing/2014/chart" uri="{C3380CC4-5D6E-409C-BE32-E72D297353CC}">
              <c16:uniqueId val="{00000000-69C9-4ADD-B92B-BF5EAEB93094}"/>
            </c:ext>
          </c:extLst>
        </c:ser>
        <c:ser>
          <c:idx val="1"/>
          <c:order val="1"/>
          <c:spPr>
            <a:solidFill>
              <a:srgbClr val="FF0000"/>
            </a:solidFill>
          </c:spPr>
          <c:invertIfNegative val="0"/>
          <c:cat>
            <c:strRef>
              <c:f>'Solid Waste'!$E$93:$E$107</c:f>
              <c:strCache>
                <c:ptCount val="15"/>
                <c:pt idx="0">
                  <c:v>2005 inventory</c:v>
                </c:pt>
                <c:pt idx="1">
                  <c:v>population growth</c:v>
                </c:pt>
                <c:pt idx="2">
                  <c:v>increased GDP per person</c:v>
                </c:pt>
                <c:pt idx="3">
                  <c:v>Improved landfill gas collection efficiency</c:v>
                </c:pt>
                <c:pt idx="4">
                  <c:v>local programs</c:v>
                </c:pt>
                <c:pt idx="5">
                  <c:v>shift from landfilling to incineration</c:v>
                </c:pt>
                <c:pt idx="6">
                  <c:v>incineration emissions factor</c:v>
                </c:pt>
                <c:pt idx="7">
                  <c:v>less waste incinerated per person</c:v>
                </c:pt>
                <c:pt idx="8">
                  <c:v>less mixed waste disposed per person</c:v>
                </c:pt>
                <c:pt idx="9">
                  <c:v>less paper products disposed per person</c:v>
                </c:pt>
                <c:pt idx="10">
                  <c:v>less food waste disposed per person</c:v>
                </c:pt>
                <c:pt idx="11">
                  <c:v>less yard and plant debris disposed per person</c:v>
                </c:pt>
                <c:pt idx="12">
                  <c:v>less wood and lumber disposed per person</c:v>
                </c:pt>
                <c:pt idx="13">
                  <c:v>waste model difference*</c:v>
                </c:pt>
                <c:pt idx="14">
                  <c:v>2020 inventory</c:v>
                </c:pt>
              </c:strCache>
            </c:strRef>
          </c:cat>
          <c:val>
            <c:numRef>
              <c:f>'Solid Waste'!$G$93:$G$107</c:f>
              <c:numCache>
                <c:formatCode>_(* #,##0_);_(* \(#,##0\);_(* "-"??_);_(@_)</c:formatCode>
                <c:ptCount val="15"/>
                <c:pt idx="1">
                  <c:v>28653.433547494067</c:v>
                </c:pt>
                <c:pt idx="2">
                  <c:v>3.0252181698289256E-11</c:v>
                </c:pt>
                <c:pt idx="3">
                  <c:v>0</c:v>
                </c:pt>
                <c:pt idx="4">
                  <c:v>0</c:v>
                </c:pt>
                <c:pt idx="5">
                  <c:v>5583.8783204141509</c:v>
                </c:pt>
                <c:pt idx="6">
                  <c:v>0.28846588214877794</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69C9-4ADD-B92B-BF5EAEB93094}"/>
            </c:ext>
          </c:extLst>
        </c:ser>
        <c:ser>
          <c:idx val="2"/>
          <c:order val="2"/>
          <c:spPr>
            <a:solidFill>
              <a:srgbClr val="00B0F0"/>
            </a:solidFill>
          </c:spPr>
          <c:invertIfNegative val="0"/>
          <c:cat>
            <c:strRef>
              <c:f>'Solid Waste'!$E$93:$E$107</c:f>
              <c:strCache>
                <c:ptCount val="15"/>
                <c:pt idx="0">
                  <c:v>2005 inventory</c:v>
                </c:pt>
                <c:pt idx="1">
                  <c:v>population growth</c:v>
                </c:pt>
                <c:pt idx="2">
                  <c:v>increased GDP per person</c:v>
                </c:pt>
                <c:pt idx="3">
                  <c:v>Improved landfill gas collection efficiency</c:v>
                </c:pt>
                <c:pt idx="4">
                  <c:v>local programs</c:v>
                </c:pt>
                <c:pt idx="5">
                  <c:v>shift from landfilling to incineration</c:v>
                </c:pt>
                <c:pt idx="6">
                  <c:v>incineration emissions factor</c:v>
                </c:pt>
                <c:pt idx="7">
                  <c:v>less waste incinerated per person</c:v>
                </c:pt>
                <c:pt idx="8">
                  <c:v>less mixed waste disposed per person</c:v>
                </c:pt>
                <c:pt idx="9">
                  <c:v>less paper products disposed per person</c:v>
                </c:pt>
                <c:pt idx="10">
                  <c:v>less food waste disposed per person</c:v>
                </c:pt>
                <c:pt idx="11">
                  <c:v>less yard and plant debris disposed per person</c:v>
                </c:pt>
                <c:pt idx="12">
                  <c:v>less wood and lumber disposed per person</c:v>
                </c:pt>
                <c:pt idx="13">
                  <c:v>waste model difference*</c:v>
                </c:pt>
                <c:pt idx="14">
                  <c:v>2020 inventory</c:v>
                </c:pt>
              </c:strCache>
            </c:strRef>
          </c:cat>
          <c:val>
            <c:numRef>
              <c:f>'Solid Waste'!$H$93:$H$107</c:f>
              <c:numCache>
                <c:formatCode>_(* #,##0_);_(* \(#,##0\);_(* "-"??_);_(@_)</c:formatCode>
                <c:ptCount val="15"/>
                <c:pt idx="1">
                  <c:v>0</c:v>
                </c:pt>
                <c:pt idx="2">
                  <c:v>0</c:v>
                </c:pt>
                <c:pt idx="3">
                  <c:v>0</c:v>
                </c:pt>
                <c:pt idx="4">
                  <c:v>0</c:v>
                </c:pt>
                <c:pt idx="5">
                  <c:v>0</c:v>
                </c:pt>
                <c:pt idx="6">
                  <c:v>0</c:v>
                </c:pt>
                <c:pt idx="7">
                  <c:v>52204.987953560718</c:v>
                </c:pt>
                <c:pt idx="8">
                  <c:v>9233.9953802298896</c:v>
                </c:pt>
                <c:pt idx="9">
                  <c:v>0</c:v>
                </c:pt>
                <c:pt idx="10">
                  <c:v>0</c:v>
                </c:pt>
                <c:pt idx="11">
                  <c:v>0</c:v>
                </c:pt>
                <c:pt idx="12">
                  <c:v>0</c:v>
                </c:pt>
                <c:pt idx="13">
                  <c:v>30783.816999999985</c:v>
                </c:pt>
              </c:numCache>
            </c:numRef>
          </c:val>
          <c:extLst>
            <c:ext xmlns:c16="http://schemas.microsoft.com/office/drawing/2014/chart" uri="{C3380CC4-5D6E-409C-BE32-E72D297353CC}">
              <c16:uniqueId val="{00000002-69C9-4ADD-B92B-BF5EAEB93094}"/>
            </c:ext>
          </c:extLst>
        </c:ser>
        <c:ser>
          <c:idx val="3"/>
          <c:order val="3"/>
          <c:invertIfNegative val="0"/>
          <c:cat>
            <c:strRef>
              <c:f>'Solid Waste'!$E$93:$E$107</c:f>
              <c:strCache>
                <c:ptCount val="15"/>
                <c:pt idx="0">
                  <c:v>2005 inventory</c:v>
                </c:pt>
                <c:pt idx="1">
                  <c:v>population growth</c:v>
                </c:pt>
                <c:pt idx="2">
                  <c:v>increased GDP per person</c:v>
                </c:pt>
                <c:pt idx="3">
                  <c:v>Improved landfill gas collection efficiency</c:v>
                </c:pt>
                <c:pt idx="4">
                  <c:v>local programs</c:v>
                </c:pt>
                <c:pt idx="5">
                  <c:v>shift from landfilling to incineration</c:v>
                </c:pt>
                <c:pt idx="6">
                  <c:v>incineration emissions factor</c:v>
                </c:pt>
                <c:pt idx="7">
                  <c:v>less waste incinerated per person</c:v>
                </c:pt>
                <c:pt idx="8">
                  <c:v>less mixed waste disposed per person</c:v>
                </c:pt>
                <c:pt idx="9">
                  <c:v>less paper products disposed per person</c:v>
                </c:pt>
                <c:pt idx="10">
                  <c:v>less food waste disposed per person</c:v>
                </c:pt>
                <c:pt idx="11">
                  <c:v>less yard and plant debris disposed per person</c:v>
                </c:pt>
                <c:pt idx="12">
                  <c:v>less wood and lumber disposed per person</c:v>
                </c:pt>
                <c:pt idx="13">
                  <c:v>waste model difference*</c:v>
                </c:pt>
                <c:pt idx="14">
                  <c:v>2020 inventory</c:v>
                </c:pt>
              </c:strCache>
            </c:strRef>
          </c:cat>
          <c:val>
            <c:numRef>
              <c:f>'Solid Waste'!$I$93:$I$107</c:f>
              <c:numCache>
                <c:formatCode>General</c:formatCode>
                <c:ptCount val="15"/>
                <c:pt idx="0" formatCode="_(* #,##0_);_(* \(#,##0\);_(* &quot;-&quot;??_);_(@_)">
                  <c:v>312770.2</c:v>
                </c:pt>
                <c:pt idx="9" formatCode="_(* #,##0_);_(* \(#,##0\);_(* &quot;-&quot;??_);_(@_)">
                  <c:v>0</c:v>
                </c:pt>
                <c:pt idx="14" formatCode="_(* #,##0_);_(* \(#,##0\);_(* &quot;-&quot;??_);_(@_)">
                  <c:v>254785</c:v>
                </c:pt>
              </c:numCache>
            </c:numRef>
          </c:val>
          <c:extLst>
            <c:ext xmlns:c16="http://schemas.microsoft.com/office/drawing/2014/chart" uri="{C3380CC4-5D6E-409C-BE32-E72D297353CC}">
              <c16:uniqueId val="{00000003-69C9-4ADD-B92B-BF5EAEB93094}"/>
            </c:ext>
          </c:extLst>
        </c:ser>
        <c:dLbls>
          <c:showLegendKey val="0"/>
          <c:showVal val="0"/>
          <c:showCatName val="0"/>
          <c:showSerName val="0"/>
          <c:showPercent val="0"/>
          <c:showBubbleSize val="0"/>
        </c:dLbls>
        <c:gapWidth val="0"/>
        <c:overlap val="100"/>
        <c:axId val="-199012016"/>
        <c:axId val="-199010144"/>
      </c:barChart>
      <c:catAx>
        <c:axId val="-199012016"/>
        <c:scaling>
          <c:orientation val="minMax"/>
        </c:scaling>
        <c:delete val="0"/>
        <c:axPos val="b"/>
        <c:numFmt formatCode="General" sourceLinked="0"/>
        <c:majorTickMark val="out"/>
        <c:minorTickMark val="none"/>
        <c:tickLblPos val="nextTo"/>
        <c:crossAx val="-199010144"/>
        <c:crosses val="autoZero"/>
        <c:auto val="1"/>
        <c:lblAlgn val="ctr"/>
        <c:lblOffset val="100"/>
        <c:noMultiLvlLbl val="0"/>
      </c:catAx>
      <c:valAx>
        <c:axId val="-199010144"/>
        <c:scaling>
          <c:orientation val="minMax"/>
          <c:min val="0"/>
        </c:scaling>
        <c:delete val="0"/>
        <c:axPos val="l"/>
        <c:majorGridlines/>
        <c:title>
          <c:tx>
            <c:rich>
              <a:bodyPr rot="-5400000" vert="horz"/>
              <a:lstStyle/>
              <a:p>
                <a:pPr>
                  <a:defRPr/>
                </a:pPr>
                <a:r>
                  <a:rPr lang="en-US"/>
                  <a:t>Metric</a:t>
                </a:r>
                <a:r>
                  <a:rPr lang="en-US" baseline="0"/>
                  <a:t> Tons CO2</a:t>
                </a:r>
                <a:r>
                  <a:rPr lang="en-US"/>
                  <a:t>e</a:t>
                </a:r>
              </a:p>
            </c:rich>
          </c:tx>
          <c:overlay val="0"/>
        </c:title>
        <c:numFmt formatCode="#,##0" sourceLinked="0"/>
        <c:majorTickMark val="out"/>
        <c:minorTickMark val="none"/>
        <c:tickLblPos val="nextTo"/>
        <c:crossAx val="-199012016"/>
        <c:crosses val="autoZero"/>
        <c:crossBetween val="between"/>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noFill/>
            <a:ln>
              <a:solidFill>
                <a:schemeClr val="bg1">
                  <a:lumMod val="95000"/>
                </a:schemeClr>
              </a:solidFill>
            </a:ln>
          </c:spPr>
          <c:invertIfNegative val="0"/>
          <c:cat>
            <c:strRef>
              <c:f>'Output summary'!$F$113:$F$122</c:f>
              <c:strCache>
                <c:ptCount val="10"/>
                <c:pt idx="0">
                  <c:v>2005 inventory</c:v>
                </c:pt>
                <c:pt idx="1">
                  <c:v>growth in population*</c:v>
                </c:pt>
                <c:pt idx="2">
                  <c:v>growth in  commercial floor area</c:v>
                </c:pt>
                <c:pt idx="3">
                  <c:v>HFCs</c:v>
                </c:pt>
                <c:pt idx="4">
                  <c:v>other increases</c:v>
                </c:pt>
                <c:pt idx="5">
                  <c:v>decreased VMT per person</c:v>
                </c:pt>
                <c:pt idx="6">
                  <c:v>decreased commercial kWh per ft^2</c:v>
                </c:pt>
                <c:pt idx="7">
                  <c:v>electricity fuel mix</c:v>
                </c:pt>
                <c:pt idx="8">
                  <c:v>other decreases</c:v>
                </c:pt>
                <c:pt idx="9">
                  <c:v>2020 inventory</c:v>
                </c:pt>
              </c:strCache>
            </c:strRef>
          </c:cat>
          <c:val>
            <c:numRef>
              <c:f>'Output summary'!$G$113:$G$122</c:f>
              <c:numCache>
                <c:formatCode>#,##0</c:formatCode>
                <c:ptCount val="10"/>
                <c:pt idx="1">
                  <c:v>13126011.102767441</c:v>
                </c:pt>
                <c:pt idx="2">
                  <c:v>13911294.839801649</c:v>
                </c:pt>
                <c:pt idx="3">
                  <c:v>14482224.488912109</c:v>
                </c:pt>
                <c:pt idx="4">
                  <c:v>14700579.272110602</c:v>
                </c:pt>
                <c:pt idx="5">
                  <c:v>13865141.80257304</c:v>
                </c:pt>
                <c:pt idx="6">
                  <c:v>12934283.198104473</c:v>
                </c:pt>
                <c:pt idx="7">
                  <c:v>10766809.06014213</c:v>
                </c:pt>
                <c:pt idx="8">
                  <c:v>9139732.1262799371</c:v>
                </c:pt>
              </c:numCache>
            </c:numRef>
          </c:val>
          <c:extLst>
            <c:ext xmlns:c16="http://schemas.microsoft.com/office/drawing/2014/chart" uri="{C3380CC4-5D6E-409C-BE32-E72D297353CC}">
              <c16:uniqueId val="{00000000-55C7-43B9-BE42-AB8D7CF68A88}"/>
            </c:ext>
          </c:extLst>
        </c:ser>
        <c:ser>
          <c:idx val="1"/>
          <c:order val="1"/>
          <c:spPr>
            <a:solidFill>
              <a:srgbClr val="E15656"/>
            </a:solidFill>
          </c:spPr>
          <c:invertIfNegative val="0"/>
          <c:cat>
            <c:strRef>
              <c:f>'Output summary'!$F$113:$F$122</c:f>
              <c:strCache>
                <c:ptCount val="10"/>
                <c:pt idx="0">
                  <c:v>2005 inventory</c:v>
                </c:pt>
                <c:pt idx="1">
                  <c:v>growth in population*</c:v>
                </c:pt>
                <c:pt idx="2">
                  <c:v>growth in  commercial floor area</c:v>
                </c:pt>
                <c:pt idx="3">
                  <c:v>HFCs</c:v>
                </c:pt>
                <c:pt idx="4">
                  <c:v>other increases</c:v>
                </c:pt>
                <c:pt idx="5">
                  <c:v>decreased VMT per person</c:v>
                </c:pt>
                <c:pt idx="6">
                  <c:v>decreased commercial kWh per ft^2</c:v>
                </c:pt>
                <c:pt idx="7">
                  <c:v>electricity fuel mix</c:v>
                </c:pt>
                <c:pt idx="8">
                  <c:v>other decreases</c:v>
                </c:pt>
                <c:pt idx="9">
                  <c:v>2020 inventory</c:v>
                </c:pt>
              </c:strCache>
            </c:strRef>
          </c:cat>
          <c:val>
            <c:numRef>
              <c:f>'Output summary'!$H$113:$H$122</c:f>
              <c:numCache>
                <c:formatCode>_(* #,##0_);_(* \(#,##0\);_(* "-"??_);_(@_)</c:formatCode>
                <c:ptCount val="10"/>
                <c:pt idx="1">
                  <c:v>785283.73703420756</c:v>
                </c:pt>
                <c:pt idx="2">
                  <c:v>570929.64911045972</c:v>
                </c:pt>
                <c:pt idx="3">
                  <c:v>218354.78319849179</c:v>
                </c:pt>
                <c:pt idx="4">
                  <c:v>38152.367942454563</c:v>
                </c:pt>
                <c:pt idx="5">
                  <c:v>0</c:v>
                </c:pt>
                <c:pt idx="6">
                  <c:v>0</c:v>
                </c:pt>
                <c:pt idx="7">
                  <c:v>0</c:v>
                </c:pt>
                <c:pt idx="8">
                  <c:v>0</c:v>
                </c:pt>
              </c:numCache>
            </c:numRef>
          </c:val>
          <c:extLst>
            <c:ext xmlns:c16="http://schemas.microsoft.com/office/drawing/2014/chart" uri="{C3380CC4-5D6E-409C-BE32-E72D297353CC}">
              <c16:uniqueId val="{00000001-55C7-43B9-BE42-AB8D7CF68A88}"/>
            </c:ext>
          </c:extLst>
        </c:ser>
        <c:ser>
          <c:idx val="2"/>
          <c:order val="2"/>
          <c:spPr>
            <a:solidFill>
              <a:srgbClr val="007DB8"/>
            </a:solidFill>
          </c:spPr>
          <c:invertIfNegative val="0"/>
          <c:cat>
            <c:strRef>
              <c:f>'Output summary'!$F$113:$F$122</c:f>
              <c:strCache>
                <c:ptCount val="10"/>
                <c:pt idx="0">
                  <c:v>2005 inventory</c:v>
                </c:pt>
                <c:pt idx="1">
                  <c:v>growth in population*</c:v>
                </c:pt>
                <c:pt idx="2">
                  <c:v>growth in  commercial floor area</c:v>
                </c:pt>
                <c:pt idx="3">
                  <c:v>HFCs</c:v>
                </c:pt>
                <c:pt idx="4">
                  <c:v>other increases</c:v>
                </c:pt>
                <c:pt idx="5">
                  <c:v>decreased VMT per person</c:v>
                </c:pt>
                <c:pt idx="6">
                  <c:v>decreased commercial kWh per ft^2</c:v>
                </c:pt>
                <c:pt idx="7">
                  <c:v>electricity fuel mix</c:v>
                </c:pt>
                <c:pt idx="8">
                  <c:v>other decreases</c:v>
                </c:pt>
                <c:pt idx="9">
                  <c:v>2020 inventory</c:v>
                </c:pt>
              </c:strCache>
            </c:strRef>
          </c:cat>
          <c:val>
            <c:numRef>
              <c:f>'Output summary'!$I$113:$I$122</c:f>
              <c:numCache>
                <c:formatCode>_(* #,##0_);_(* \(#,##0\);_(* "-"??_);_(@_)</c:formatCode>
                <c:ptCount val="10"/>
                <c:pt idx="1">
                  <c:v>0</c:v>
                </c:pt>
                <c:pt idx="2">
                  <c:v>0</c:v>
                </c:pt>
                <c:pt idx="3">
                  <c:v>0</c:v>
                </c:pt>
                <c:pt idx="4">
                  <c:v>0</c:v>
                </c:pt>
                <c:pt idx="5">
                  <c:v>873589.83748001535</c:v>
                </c:pt>
                <c:pt idx="6">
                  <c:v>930858.60446856788</c:v>
                </c:pt>
                <c:pt idx="7">
                  <c:v>2167474.1379623441</c:v>
                </c:pt>
                <c:pt idx="8">
                  <c:v>1627076.933862193</c:v>
                </c:pt>
              </c:numCache>
            </c:numRef>
          </c:val>
          <c:extLst>
            <c:ext xmlns:c16="http://schemas.microsoft.com/office/drawing/2014/chart" uri="{C3380CC4-5D6E-409C-BE32-E72D297353CC}">
              <c16:uniqueId val="{00000002-55C7-43B9-BE42-AB8D7CF68A88}"/>
            </c:ext>
          </c:extLst>
        </c:ser>
        <c:ser>
          <c:idx val="3"/>
          <c:order val="3"/>
          <c:spPr>
            <a:solidFill>
              <a:srgbClr val="5C6E73"/>
            </a:solidFill>
          </c:spPr>
          <c:invertIfNegative val="0"/>
          <c:cat>
            <c:strRef>
              <c:f>'Output summary'!$F$113:$F$122</c:f>
              <c:strCache>
                <c:ptCount val="10"/>
                <c:pt idx="0">
                  <c:v>2005 inventory</c:v>
                </c:pt>
                <c:pt idx="1">
                  <c:v>growth in population*</c:v>
                </c:pt>
                <c:pt idx="2">
                  <c:v>growth in  commercial floor area</c:v>
                </c:pt>
                <c:pt idx="3">
                  <c:v>HFCs</c:v>
                </c:pt>
                <c:pt idx="4">
                  <c:v>other increases</c:v>
                </c:pt>
                <c:pt idx="5">
                  <c:v>decreased VMT per person</c:v>
                </c:pt>
                <c:pt idx="6">
                  <c:v>decreased commercial kWh per ft^2</c:v>
                </c:pt>
                <c:pt idx="7">
                  <c:v>electricity fuel mix</c:v>
                </c:pt>
                <c:pt idx="8">
                  <c:v>other decreases</c:v>
                </c:pt>
                <c:pt idx="9">
                  <c:v>2020 inventory</c:v>
                </c:pt>
              </c:strCache>
            </c:strRef>
          </c:cat>
          <c:val>
            <c:numRef>
              <c:f>'Output summary'!$J$113:$J$122</c:f>
              <c:numCache>
                <c:formatCode>General</c:formatCode>
                <c:ptCount val="10"/>
                <c:pt idx="0" formatCode="_(* #,##0_);_(* \(#,##0\);_(* &quot;-&quot;??_);_(@_)">
                  <c:v>13126011.102767441</c:v>
                </c:pt>
                <c:pt idx="9" formatCode="_(* #,##0_);_(* \(#,##0\);_(* &quot;-&quot;??_);_(@_)">
                  <c:v>9139732.1262799352</c:v>
                </c:pt>
              </c:numCache>
            </c:numRef>
          </c:val>
          <c:extLst>
            <c:ext xmlns:c16="http://schemas.microsoft.com/office/drawing/2014/chart" uri="{C3380CC4-5D6E-409C-BE32-E72D297353CC}">
              <c16:uniqueId val="{00000003-55C7-43B9-BE42-AB8D7CF68A88}"/>
            </c:ext>
          </c:extLst>
        </c:ser>
        <c:dLbls>
          <c:showLegendKey val="0"/>
          <c:showVal val="0"/>
          <c:showCatName val="0"/>
          <c:showSerName val="0"/>
          <c:showPercent val="0"/>
          <c:showBubbleSize val="0"/>
        </c:dLbls>
        <c:gapWidth val="0"/>
        <c:overlap val="100"/>
        <c:axId val="-233500624"/>
        <c:axId val="-233459904"/>
      </c:barChart>
      <c:catAx>
        <c:axId val="-233500624"/>
        <c:scaling>
          <c:orientation val="minMax"/>
        </c:scaling>
        <c:delete val="0"/>
        <c:axPos val="b"/>
        <c:numFmt formatCode="General" sourceLinked="0"/>
        <c:majorTickMark val="out"/>
        <c:minorTickMark val="none"/>
        <c:tickLblPos val="nextTo"/>
        <c:txPr>
          <a:bodyPr/>
          <a:lstStyle/>
          <a:p>
            <a:pPr>
              <a:defRPr sz="930" baseline="0">
                <a:solidFill>
                  <a:srgbClr val="5C6E73"/>
                </a:solidFill>
              </a:defRPr>
            </a:pPr>
            <a:endParaRPr lang="en-US"/>
          </a:p>
        </c:txPr>
        <c:crossAx val="-233459904"/>
        <c:crosses val="autoZero"/>
        <c:auto val="1"/>
        <c:lblAlgn val="ctr"/>
        <c:lblOffset val="100"/>
        <c:noMultiLvlLbl val="0"/>
      </c:catAx>
      <c:valAx>
        <c:axId val="-233459904"/>
        <c:scaling>
          <c:orientation val="minMax"/>
          <c:min val="8800000"/>
        </c:scaling>
        <c:delete val="0"/>
        <c:axPos val="l"/>
        <c:majorGridlines/>
        <c:title>
          <c:tx>
            <c:rich>
              <a:bodyPr rot="-5400000" vert="horz"/>
              <a:lstStyle/>
              <a:p>
                <a:pPr>
                  <a:defRPr/>
                </a:pPr>
                <a:r>
                  <a:rPr lang="en-US" b="0">
                    <a:solidFill>
                      <a:srgbClr val="5C6E73"/>
                    </a:solidFill>
                  </a:rPr>
                  <a:t>MTCO</a:t>
                </a:r>
                <a:r>
                  <a:rPr lang="en-US" b="0" baseline="-25000">
                    <a:solidFill>
                      <a:srgbClr val="5C6E73"/>
                    </a:solidFill>
                  </a:rPr>
                  <a:t>2</a:t>
                </a:r>
                <a:r>
                  <a:rPr lang="en-US" b="0">
                    <a:solidFill>
                      <a:srgbClr val="5C6E73"/>
                    </a:solidFill>
                  </a:rPr>
                  <a:t>e</a:t>
                </a:r>
              </a:p>
            </c:rich>
          </c:tx>
          <c:overlay val="0"/>
        </c:title>
        <c:numFmt formatCode="#,##0" sourceLinked="0"/>
        <c:majorTickMark val="out"/>
        <c:minorTickMark val="none"/>
        <c:tickLblPos val="nextTo"/>
        <c:spPr>
          <a:ln>
            <a:noFill/>
          </a:ln>
        </c:spPr>
        <c:txPr>
          <a:bodyPr/>
          <a:lstStyle/>
          <a:p>
            <a:pPr>
              <a:defRPr>
                <a:solidFill>
                  <a:srgbClr val="5C6E73"/>
                </a:solidFill>
              </a:defRPr>
            </a:pPr>
            <a:endParaRPr lang="en-US"/>
          </a:p>
        </c:txPr>
        <c:crossAx val="-23350062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bar base</c:v>
          </c:tx>
          <c:spPr>
            <a:noFill/>
            <a:ln>
              <a:solidFill>
                <a:schemeClr val="bg1">
                  <a:lumMod val="95000"/>
                </a:schemeClr>
              </a:solidFill>
            </a:ln>
          </c:spPr>
          <c:invertIfNegative val="0"/>
          <c:cat>
            <c:strRef>
              <c:f>'Output summary'!$H$133:$H$158</c:f>
              <c:strCache>
                <c:ptCount val="26"/>
                <c:pt idx="0">
                  <c:v>2005 inventory</c:v>
                </c:pt>
                <c:pt idx="1">
                  <c:v>growth in population*</c:v>
                </c:pt>
                <c:pt idx="2">
                  <c:v>growth in  commercial floor area</c:v>
                </c:pt>
                <c:pt idx="3">
                  <c:v>HFCs</c:v>
                </c:pt>
                <c:pt idx="4">
                  <c:v>increased commercial therms per ft^2</c:v>
                </c:pt>
                <c:pt idx="5">
                  <c:v>Rail</c:v>
                </c:pt>
                <c:pt idx="6">
                  <c:v>GDP impact to waste generation</c:v>
                </c:pt>
                <c:pt idx="7">
                  <c:v>cooler summer</c:v>
                </c:pt>
                <c:pt idx="8">
                  <c:v>Natural gas fugitive</c:v>
                </c:pt>
                <c:pt idx="9">
                  <c:v>Wastewater process</c:v>
                </c:pt>
                <c:pt idx="10">
                  <c:v>Agriculture</c:v>
                </c:pt>
                <c:pt idx="11">
                  <c:v>Forests</c:v>
                </c:pt>
                <c:pt idx="12">
                  <c:v>heating fuels mix</c:v>
                </c:pt>
                <c:pt idx="13">
                  <c:v>more households using electric heat</c:v>
                </c:pt>
                <c:pt idx="14">
                  <c:v>waste model difference</c:v>
                </c:pt>
                <c:pt idx="15">
                  <c:v>Off road vehicles</c:v>
                </c:pt>
                <c:pt idx="16">
                  <c:v>decreased waste generation per person</c:v>
                </c:pt>
                <c:pt idx="17">
                  <c:v>decreased therms per household</c:v>
                </c:pt>
                <c:pt idx="18">
                  <c:v>warmer winter</c:v>
                </c:pt>
                <c:pt idx="19">
                  <c:v>Passenger air travel</c:v>
                </c:pt>
                <c:pt idx="20">
                  <c:v>decreased kWh per household</c:v>
                </c:pt>
                <c:pt idx="21">
                  <c:v>decreased on-road emissions per mile</c:v>
                </c:pt>
                <c:pt idx="22">
                  <c:v>decreased VMT per person</c:v>
                </c:pt>
                <c:pt idx="23">
                  <c:v>decreased commercial kWh per ft^2</c:v>
                </c:pt>
                <c:pt idx="24">
                  <c:v>electricity fuel mix</c:v>
                </c:pt>
                <c:pt idx="25">
                  <c:v>2020 inventory</c:v>
                </c:pt>
              </c:strCache>
            </c:strRef>
          </c:cat>
          <c:val>
            <c:numRef>
              <c:f>[0]!detail_bar_base</c:f>
              <c:numCache>
                <c:formatCode>#,##0</c:formatCode>
                <c:ptCount val="26"/>
                <c:pt idx="1">
                  <c:v>13126011.102767441</c:v>
                </c:pt>
                <c:pt idx="2">
                  <c:v>13911294.839801649</c:v>
                </c:pt>
                <c:pt idx="3">
                  <c:v>14482224.488912109</c:v>
                </c:pt>
                <c:pt idx="4">
                  <c:v>14700579.272110602</c:v>
                </c:pt>
                <c:pt idx="5">
                  <c:v>14728883.338644024</c:v>
                </c:pt>
                <c:pt idx="6">
                  <c:v>14738731.640053056</c:v>
                </c:pt>
                <c:pt idx="7">
                  <c:v>14738336.31799918</c:v>
                </c:pt>
                <c:pt idx="8">
                  <c:v>14737871.31799918</c:v>
                </c:pt>
                <c:pt idx="9">
                  <c:v>14736735.447999181</c:v>
                </c:pt>
                <c:pt idx="10">
                  <c:v>14729066.383052761</c:v>
                </c:pt>
                <c:pt idx="11">
                  <c:v>14715627.100797456</c:v>
                </c:pt>
                <c:pt idx="12">
                  <c:v>14702152.895618867</c:v>
                </c:pt>
                <c:pt idx="13">
                  <c:v>14675969.766342804</c:v>
                </c:pt>
                <c:pt idx="14">
                  <c:v>14645185.949342804</c:v>
                </c:pt>
                <c:pt idx="15">
                  <c:v>14596840.652589945</c:v>
                </c:pt>
                <c:pt idx="16">
                  <c:v>14540985.836042451</c:v>
                </c:pt>
                <c:pt idx="17">
                  <c:v>14417281.859882211</c:v>
                </c:pt>
                <c:pt idx="18">
                  <c:v>14185062.383857066</c:v>
                </c:pt>
                <c:pt idx="19">
                  <c:v>13923188.2748025</c:v>
                </c:pt>
                <c:pt idx="20">
                  <c:v>13518926.388925564</c:v>
                </c:pt>
                <c:pt idx="21">
                  <c:v>13111654.706190867</c:v>
                </c:pt>
                <c:pt idx="22">
                  <c:v>12238064.868710851</c:v>
                </c:pt>
                <c:pt idx="23">
                  <c:v>11307206.264242284</c:v>
                </c:pt>
                <c:pt idx="24">
                  <c:v>9139732.126279939</c:v>
                </c:pt>
                <c:pt idx="25">
                  <c:v>0</c:v>
                </c:pt>
              </c:numCache>
            </c:numRef>
          </c:val>
          <c:extLst>
            <c:ext xmlns:c16="http://schemas.microsoft.com/office/drawing/2014/chart" uri="{C3380CC4-5D6E-409C-BE32-E72D297353CC}">
              <c16:uniqueId val="{00000000-9924-414E-B07F-6A2ED170DD20}"/>
            </c:ext>
          </c:extLst>
        </c:ser>
        <c:ser>
          <c:idx val="1"/>
          <c:order val="1"/>
          <c:tx>
            <c:v>increases</c:v>
          </c:tx>
          <c:spPr>
            <a:solidFill>
              <a:srgbClr val="FF0000"/>
            </a:solidFill>
          </c:spPr>
          <c:invertIfNegative val="0"/>
          <c:cat>
            <c:strRef>
              <c:f>[0]!detail_categories</c:f>
              <c:strCache>
                <c:ptCount val="26"/>
                <c:pt idx="0">
                  <c:v>2005 inventory</c:v>
                </c:pt>
                <c:pt idx="1">
                  <c:v>growth in population*</c:v>
                </c:pt>
                <c:pt idx="2">
                  <c:v>growth in  commercial floor area</c:v>
                </c:pt>
                <c:pt idx="3">
                  <c:v>HFCs</c:v>
                </c:pt>
                <c:pt idx="4">
                  <c:v>increased commercial therms per ft^2</c:v>
                </c:pt>
                <c:pt idx="5">
                  <c:v>Rail</c:v>
                </c:pt>
                <c:pt idx="6">
                  <c:v>GDP impact to waste generation</c:v>
                </c:pt>
                <c:pt idx="7">
                  <c:v>cooler summer</c:v>
                </c:pt>
                <c:pt idx="8">
                  <c:v>Natural gas fugitive</c:v>
                </c:pt>
                <c:pt idx="9">
                  <c:v>Wastewater process</c:v>
                </c:pt>
                <c:pt idx="10">
                  <c:v>Agriculture</c:v>
                </c:pt>
                <c:pt idx="11">
                  <c:v>Forests</c:v>
                </c:pt>
                <c:pt idx="12">
                  <c:v>heating fuels mix</c:v>
                </c:pt>
                <c:pt idx="13">
                  <c:v>more households using electric heat</c:v>
                </c:pt>
                <c:pt idx="14">
                  <c:v>waste model difference</c:v>
                </c:pt>
                <c:pt idx="15">
                  <c:v>Off road vehicles</c:v>
                </c:pt>
                <c:pt idx="16">
                  <c:v>decreased waste generation per person</c:v>
                </c:pt>
                <c:pt idx="17">
                  <c:v>decreased therms per household</c:v>
                </c:pt>
                <c:pt idx="18">
                  <c:v>warmer winter</c:v>
                </c:pt>
                <c:pt idx="19">
                  <c:v>Passenger air travel</c:v>
                </c:pt>
                <c:pt idx="20">
                  <c:v>decreased kWh per household</c:v>
                </c:pt>
                <c:pt idx="21">
                  <c:v>decreased on-road emissions per mile</c:v>
                </c:pt>
                <c:pt idx="22">
                  <c:v>decreased VMT per person</c:v>
                </c:pt>
                <c:pt idx="23">
                  <c:v>decreased commercial kWh per ft^2</c:v>
                </c:pt>
                <c:pt idx="24">
                  <c:v>electricity fuel mix</c:v>
                </c:pt>
                <c:pt idx="25">
                  <c:v>2020 inventory</c:v>
                </c:pt>
              </c:strCache>
            </c:strRef>
          </c:cat>
          <c:val>
            <c:numRef>
              <c:f>[0]!detail_increase</c:f>
              <c:numCache>
                <c:formatCode>_(* #,##0_);_(* \(#,##0\);_(* "-"??_);_(@_)</c:formatCode>
                <c:ptCount val="26"/>
                <c:pt idx="1">
                  <c:v>785283.73703420756</c:v>
                </c:pt>
                <c:pt idx="2">
                  <c:v>570929.64911045972</c:v>
                </c:pt>
                <c:pt idx="3">
                  <c:v>218354.78319849179</c:v>
                </c:pt>
                <c:pt idx="4">
                  <c:v>28304.066533421734</c:v>
                </c:pt>
                <c:pt idx="5">
                  <c:v>9848.3014090327997</c:v>
                </c:pt>
                <c:pt idx="6">
                  <c:v>3.0252181698289256E-11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1-9924-414E-B07F-6A2ED170DD20}"/>
            </c:ext>
          </c:extLst>
        </c:ser>
        <c:ser>
          <c:idx val="2"/>
          <c:order val="2"/>
          <c:tx>
            <c:v>decreases</c:v>
          </c:tx>
          <c:spPr>
            <a:solidFill>
              <a:srgbClr val="00B0F0"/>
            </a:solidFill>
          </c:spPr>
          <c:invertIfNegative val="0"/>
          <c:cat>
            <c:strRef>
              <c:f>[0]!detail_categories</c:f>
              <c:strCache>
                <c:ptCount val="26"/>
                <c:pt idx="0">
                  <c:v>2005 inventory</c:v>
                </c:pt>
                <c:pt idx="1">
                  <c:v>growth in population*</c:v>
                </c:pt>
                <c:pt idx="2">
                  <c:v>growth in  commercial floor area</c:v>
                </c:pt>
                <c:pt idx="3">
                  <c:v>HFCs</c:v>
                </c:pt>
                <c:pt idx="4">
                  <c:v>increased commercial therms per ft^2</c:v>
                </c:pt>
                <c:pt idx="5">
                  <c:v>Rail</c:v>
                </c:pt>
                <c:pt idx="6">
                  <c:v>GDP impact to waste generation</c:v>
                </c:pt>
                <c:pt idx="7">
                  <c:v>cooler summer</c:v>
                </c:pt>
                <c:pt idx="8">
                  <c:v>Natural gas fugitive</c:v>
                </c:pt>
                <c:pt idx="9">
                  <c:v>Wastewater process</c:v>
                </c:pt>
                <c:pt idx="10">
                  <c:v>Agriculture</c:v>
                </c:pt>
                <c:pt idx="11">
                  <c:v>Forests</c:v>
                </c:pt>
                <c:pt idx="12">
                  <c:v>heating fuels mix</c:v>
                </c:pt>
                <c:pt idx="13">
                  <c:v>more households using electric heat</c:v>
                </c:pt>
                <c:pt idx="14">
                  <c:v>waste model difference</c:v>
                </c:pt>
                <c:pt idx="15">
                  <c:v>Off road vehicles</c:v>
                </c:pt>
                <c:pt idx="16">
                  <c:v>decreased waste generation per person</c:v>
                </c:pt>
                <c:pt idx="17">
                  <c:v>decreased therms per household</c:v>
                </c:pt>
                <c:pt idx="18">
                  <c:v>warmer winter</c:v>
                </c:pt>
                <c:pt idx="19">
                  <c:v>Passenger air travel</c:v>
                </c:pt>
                <c:pt idx="20">
                  <c:v>decreased kWh per household</c:v>
                </c:pt>
                <c:pt idx="21">
                  <c:v>decreased on-road emissions per mile</c:v>
                </c:pt>
                <c:pt idx="22">
                  <c:v>decreased VMT per person</c:v>
                </c:pt>
                <c:pt idx="23">
                  <c:v>decreased commercial kWh per ft^2</c:v>
                </c:pt>
                <c:pt idx="24">
                  <c:v>electricity fuel mix</c:v>
                </c:pt>
                <c:pt idx="25">
                  <c:v>2020 inventory</c:v>
                </c:pt>
              </c:strCache>
            </c:strRef>
          </c:cat>
          <c:val>
            <c:numRef>
              <c:f>[0]!detail_decrease</c:f>
              <c:numCache>
                <c:formatCode>_(* #,##0_);_(* \(#,##0\);_(* "-"??_);_(@_)</c:formatCode>
                <c:ptCount val="26"/>
                <c:pt idx="1">
                  <c:v>0</c:v>
                </c:pt>
                <c:pt idx="2">
                  <c:v>0</c:v>
                </c:pt>
                <c:pt idx="3">
                  <c:v>0</c:v>
                </c:pt>
                <c:pt idx="4">
                  <c:v>0</c:v>
                </c:pt>
                <c:pt idx="5">
                  <c:v>0</c:v>
                </c:pt>
                <c:pt idx="6">
                  <c:v>0</c:v>
                </c:pt>
                <c:pt idx="7">
                  <c:v>395.32205387656251</c:v>
                </c:pt>
                <c:pt idx="8">
                  <c:v>465</c:v>
                </c:pt>
                <c:pt idx="9">
                  <c:v>1135.8700000000008</c:v>
                </c:pt>
                <c:pt idx="10">
                  <c:v>7669.0649464210364</c:v>
                </c:pt>
                <c:pt idx="11">
                  <c:v>13439.282255305006</c:v>
                </c:pt>
                <c:pt idx="12">
                  <c:v>13474.205178589364</c:v>
                </c:pt>
                <c:pt idx="13">
                  <c:v>26183.129276062631</c:v>
                </c:pt>
                <c:pt idx="14">
                  <c:v>30783.816999999985</c:v>
                </c:pt>
                <c:pt idx="15">
                  <c:v>48345.296752859605</c:v>
                </c:pt>
                <c:pt idx="16">
                  <c:v>55854.816547494309</c:v>
                </c:pt>
                <c:pt idx="17">
                  <c:v>123703.9761602395</c:v>
                </c:pt>
                <c:pt idx="18">
                  <c:v>232219.47602514486</c:v>
                </c:pt>
                <c:pt idx="19">
                  <c:v>261874.10905456607</c:v>
                </c:pt>
                <c:pt idx="20">
                  <c:v>404261.88587693701</c:v>
                </c:pt>
                <c:pt idx="21">
                  <c:v>407271.68273469689</c:v>
                </c:pt>
                <c:pt idx="22">
                  <c:v>873589.83748001535</c:v>
                </c:pt>
                <c:pt idx="23">
                  <c:v>930858.60446856788</c:v>
                </c:pt>
                <c:pt idx="24">
                  <c:v>2167474.1379623441</c:v>
                </c:pt>
              </c:numCache>
            </c:numRef>
          </c:val>
          <c:extLst>
            <c:ext xmlns:c16="http://schemas.microsoft.com/office/drawing/2014/chart" uri="{C3380CC4-5D6E-409C-BE32-E72D297353CC}">
              <c16:uniqueId val="{00000002-9924-414E-B07F-6A2ED170DD20}"/>
            </c:ext>
          </c:extLst>
        </c:ser>
        <c:ser>
          <c:idx val="3"/>
          <c:order val="3"/>
          <c:tx>
            <c:v>inventory</c:v>
          </c:tx>
          <c:invertIfNegative val="0"/>
          <c:cat>
            <c:strRef>
              <c:f>[0]!detail_categories</c:f>
              <c:strCache>
                <c:ptCount val="26"/>
                <c:pt idx="0">
                  <c:v>2005 inventory</c:v>
                </c:pt>
                <c:pt idx="1">
                  <c:v>growth in population*</c:v>
                </c:pt>
                <c:pt idx="2">
                  <c:v>growth in  commercial floor area</c:v>
                </c:pt>
                <c:pt idx="3">
                  <c:v>HFCs</c:v>
                </c:pt>
                <c:pt idx="4">
                  <c:v>increased commercial therms per ft^2</c:v>
                </c:pt>
                <c:pt idx="5">
                  <c:v>Rail</c:v>
                </c:pt>
                <c:pt idx="6">
                  <c:v>GDP impact to waste generation</c:v>
                </c:pt>
                <c:pt idx="7">
                  <c:v>cooler summer</c:v>
                </c:pt>
                <c:pt idx="8">
                  <c:v>Natural gas fugitive</c:v>
                </c:pt>
                <c:pt idx="9">
                  <c:v>Wastewater process</c:v>
                </c:pt>
                <c:pt idx="10">
                  <c:v>Agriculture</c:v>
                </c:pt>
                <c:pt idx="11">
                  <c:v>Forests</c:v>
                </c:pt>
                <c:pt idx="12">
                  <c:v>heating fuels mix</c:v>
                </c:pt>
                <c:pt idx="13">
                  <c:v>more households using electric heat</c:v>
                </c:pt>
                <c:pt idx="14">
                  <c:v>waste model difference</c:v>
                </c:pt>
                <c:pt idx="15">
                  <c:v>Off road vehicles</c:v>
                </c:pt>
                <c:pt idx="16">
                  <c:v>decreased waste generation per person</c:v>
                </c:pt>
                <c:pt idx="17">
                  <c:v>decreased therms per household</c:v>
                </c:pt>
                <c:pt idx="18">
                  <c:v>warmer winter</c:v>
                </c:pt>
                <c:pt idx="19">
                  <c:v>Passenger air travel</c:v>
                </c:pt>
                <c:pt idx="20">
                  <c:v>decreased kWh per household</c:v>
                </c:pt>
                <c:pt idx="21">
                  <c:v>decreased on-road emissions per mile</c:v>
                </c:pt>
                <c:pt idx="22">
                  <c:v>decreased VMT per person</c:v>
                </c:pt>
                <c:pt idx="23">
                  <c:v>decreased commercial kWh per ft^2</c:v>
                </c:pt>
                <c:pt idx="24">
                  <c:v>electricity fuel mix</c:v>
                </c:pt>
                <c:pt idx="25">
                  <c:v>2020 inventory</c:v>
                </c:pt>
              </c:strCache>
            </c:strRef>
          </c:cat>
          <c:val>
            <c:numRef>
              <c:f>[0]!detail_inventory</c:f>
              <c:numCache>
                <c:formatCode>_(* #,##0_);_(* \(#,##0\);_(* "-"??_);_(@_)</c:formatCode>
                <c:ptCount val="26"/>
                <c:pt idx="0">
                  <c:v>13126011.102767441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9139732.1262799352</c:v>
                </c:pt>
              </c:numCache>
            </c:numRef>
          </c:val>
          <c:extLst>
            <c:ext xmlns:c16="http://schemas.microsoft.com/office/drawing/2014/chart" uri="{C3380CC4-5D6E-409C-BE32-E72D297353CC}">
              <c16:uniqueId val="{00000003-9924-414E-B07F-6A2ED170DD20}"/>
            </c:ext>
          </c:extLst>
        </c:ser>
        <c:dLbls>
          <c:showLegendKey val="0"/>
          <c:showVal val="0"/>
          <c:showCatName val="0"/>
          <c:showSerName val="0"/>
          <c:showPercent val="0"/>
          <c:showBubbleSize val="0"/>
        </c:dLbls>
        <c:gapWidth val="0"/>
        <c:overlap val="100"/>
        <c:axId val="-233581888"/>
        <c:axId val="-233239456"/>
      </c:barChart>
      <c:catAx>
        <c:axId val="-233581888"/>
        <c:scaling>
          <c:orientation val="minMax"/>
        </c:scaling>
        <c:delete val="0"/>
        <c:axPos val="b"/>
        <c:numFmt formatCode="General" sourceLinked="1"/>
        <c:majorTickMark val="out"/>
        <c:minorTickMark val="none"/>
        <c:tickLblPos val="nextTo"/>
        <c:txPr>
          <a:bodyPr/>
          <a:lstStyle/>
          <a:p>
            <a:pPr>
              <a:defRPr sz="900"/>
            </a:pPr>
            <a:endParaRPr lang="en-US"/>
          </a:p>
        </c:txPr>
        <c:crossAx val="-233239456"/>
        <c:crosses val="autoZero"/>
        <c:auto val="1"/>
        <c:lblAlgn val="ctr"/>
        <c:lblOffset val="100"/>
        <c:noMultiLvlLbl val="0"/>
      </c:catAx>
      <c:valAx>
        <c:axId val="-233239456"/>
        <c:scaling>
          <c:orientation val="minMax"/>
          <c:min val="8800000"/>
        </c:scaling>
        <c:delete val="0"/>
        <c:axPos val="l"/>
        <c:majorGridlines/>
        <c:title>
          <c:tx>
            <c:rich>
              <a:bodyPr rot="-5400000" vert="horz"/>
              <a:lstStyle/>
              <a:p>
                <a:pPr>
                  <a:defRPr/>
                </a:pPr>
                <a:r>
                  <a:rPr lang="en-US"/>
                  <a:t>Metric</a:t>
                </a:r>
                <a:r>
                  <a:rPr lang="en-US" baseline="0"/>
                  <a:t> Tons CO2e</a:t>
                </a:r>
                <a:endParaRPr lang="en-US"/>
              </a:p>
            </c:rich>
          </c:tx>
          <c:overlay val="0"/>
        </c:title>
        <c:numFmt formatCode="#,##0" sourceLinked="0"/>
        <c:majorTickMark val="out"/>
        <c:minorTickMark val="none"/>
        <c:tickLblPos val="nextTo"/>
        <c:crossAx val="-233581888"/>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'Output summary'!$C$125</c:f>
              <c:strCache>
                <c:ptCount val="1"/>
                <c:pt idx="0">
                  <c:v>residential electricity</c:v>
                </c:pt>
              </c:strCache>
            </c:strRef>
          </c:tx>
          <c:invertIfNegative val="0"/>
          <c:val>
            <c:numRef>
              <c:f>'Output summary'!$D$125</c:f>
              <c:numCache>
                <c:formatCode>_(* #,##0_);_(* \(#,##0\);_(* "-"??_);_(@_)</c:formatCode>
                <c:ptCount val="1"/>
                <c:pt idx="0">
                  <c:v>195832.10865025796</c:v>
                </c:pt>
              </c:numCache>
            </c:numRef>
          </c:val>
          <c:extLst>
            <c:ext xmlns:c16="http://schemas.microsoft.com/office/drawing/2014/chart" uri="{C3380CC4-5D6E-409C-BE32-E72D297353CC}">
              <c16:uniqueId val="{00000000-2C78-4A47-8D0E-12D8099F2E4C}"/>
            </c:ext>
          </c:extLst>
        </c:ser>
        <c:ser>
          <c:idx val="1"/>
          <c:order val="1"/>
          <c:tx>
            <c:strRef>
              <c:f>'Output summary'!$C$126</c:f>
              <c:strCache>
                <c:ptCount val="1"/>
                <c:pt idx="0">
                  <c:v>residential fuels</c:v>
                </c:pt>
              </c:strCache>
            </c:strRef>
          </c:tx>
          <c:invertIfNegative val="0"/>
          <c:val>
            <c:numRef>
              <c:f>'Output summary'!$D$126</c:f>
              <c:numCache>
                <c:formatCode>_(* #,##0_);_(* \(#,##0\);_(* "-"??_);_(@_)</c:formatCode>
                <c:ptCount val="1"/>
                <c:pt idx="0">
                  <c:v>128463.5005242811</c:v>
                </c:pt>
              </c:numCache>
            </c:numRef>
          </c:val>
          <c:extLst>
            <c:ext xmlns:c16="http://schemas.microsoft.com/office/drawing/2014/chart" uri="{C3380CC4-5D6E-409C-BE32-E72D297353CC}">
              <c16:uniqueId val="{00000001-2C78-4A47-8D0E-12D8099F2E4C}"/>
            </c:ext>
          </c:extLst>
        </c:ser>
        <c:ser>
          <c:idx val="2"/>
          <c:order val="2"/>
          <c:tx>
            <c:strRef>
              <c:f>'Output summary'!$C$127</c:f>
              <c:strCache>
                <c:ptCount val="1"/>
                <c:pt idx="0">
                  <c:v>VMT</c:v>
                </c:pt>
              </c:strCache>
            </c:strRef>
          </c:tx>
          <c:invertIfNegative val="0"/>
          <c:val>
            <c:numRef>
              <c:f>'Output summary'!$D$127</c:f>
              <c:numCache>
                <c:formatCode>_(* #,##0_);_(* \(#,##0\);_(* "-"??_);_(@_)</c:formatCode>
                <c:ptCount val="1"/>
                <c:pt idx="0">
                  <c:v>432334.6943121744</c:v>
                </c:pt>
              </c:numCache>
            </c:numRef>
          </c:val>
          <c:extLst>
            <c:ext xmlns:c16="http://schemas.microsoft.com/office/drawing/2014/chart" uri="{C3380CC4-5D6E-409C-BE32-E72D297353CC}">
              <c16:uniqueId val="{00000002-2C78-4A47-8D0E-12D8099F2E4C}"/>
            </c:ext>
          </c:extLst>
        </c:ser>
        <c:ser>
          <c:idx val="3"/>
          <c:order val="3"/>
          <c:tx>
            <c:strRef>
              <c:f>'Output summary'!$C$128</c:f>
              <c:strCache>
                <c:ptCount val="1"/>
                <c:pt idx="0">
                  <c:v>waste generation</c:v>
                </c:pt>
              </c:strCache>
            </c:strRef>
          </c:tx>
          <c:invertIfNegative val="0"/>
          <c:val>
            <c:numRef>
              <c:f>'Output summary'!$D$128</c:f>
              <c:numCache>
                <c:formatCode>_(* #,##0_);_(* \(#,##0\);_(* "-"??_);_(@_)</c:formatCode>
                <c:ptCount val="1"/>
                <c:pt idx="0">
                  <c:v>28653.433547494067</c:v>
                </c:pt>
              </c:numCache>
            </c:numRef>
          </c:val>
          <c:extLst>
            <c:ext xmlns:c16="http://schemas.microsoft.com/office/drawing/2014/chart" uri="{C3380CC4-5D6E-409C-BE32-E72D297353CC}">
              <c16:uniqueId val="{00000003-2C78-4A47-8D0E-12D8099F2E4C}"/>
            </c:ext>
          </c:extLst>
        </c:ser>
        <c:dLbls>
          <c:showLegendKey val="0"/>
          <c:showVal val="0"/>
          <c:showCatName val="0"/>
          <c:showSerName val="0"/>
          <c:showPercent val="0"/>
          <c:showBubbleSize val="0"/>
        </c:dLbls>
        <c:gapWidth val="150"/>
        <c:overlap val="100"/>
        <c:axId val="-198645376"/>
        <c:axId val="-198615280"/>
      </c:barChart>
      <c:catAx>
        <c:axId val="-198645376"/>
        <c:scaling>
          <c:orientation val="minMax"/>
        </c:scaling>
        <c:delete val="0"/>
        <c:axPos val="b"/>
        <c:majorTickMark val="out"/>
        <c:minorTickMark val="none"/>
        <c:tickLblPos val="nextTo"/>
        <c:crossAx val="-198615280"/>
        <c:crosses val="autoZero"/>
        <c:auto val="1"/>
        <c:lblAlgn val="ctr"/>
        <c:lblOffset val="100"/>
        <c:noMultiLvlLbl val="0"/>
      </c:catAx>
      <c:valAx>
        <c:axId val="-198615280"/>
        <c:scaling>
          <c:orientation val="minMax"/>
        </c:scaling>
        <c:delete val="0"/>
        <c:axPos val="l"/>
        <c:majorGridlines/>
        <c:title>
          <c:tx>
            <c:rich>
              <a:bodyPr rot="-5400000" vert="horz"/>
              <a:lstStyle/>
              <a:p>
                <a:pPr>
                  <a:defRPr/>
                </a:pPr>
                <a:r>
                  <a:rPr lang="en-US"/>
                  <a:t>Metric Tons CO2e</a:t>
                </a:r>
              </a:p>
            </c:rich>
          </c:tx>
          <c:overlay val="0"/>
        </c:title>
        <c:numFmt formatCode="_(* #,##0_);_(* \(#,##0\);_(* &quot;-&quot;??_);_(@_)" sourceLinked="1"/>
        <c:majorTickMark val="out"/>
        <c:minorTickMark val="none"/>
        <c:tickLblPos val="nextTo"/>
        <c:crossAx val="-1986453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'Residential Electricity'!$F$61</c:f>
              <c:strCache>
                <c:ptCount val="1"/>
                <c:pt idx="0">
                  <c:v>bar base</c:v>
                </c:pt>
              </c:strCache>
            </c:strRef>
          </c:tx>
          <c:spPr>
            <a:noFill/>
            <a:ln>
              <a:solidFill>
                <a:schemeClr val="bg1">
                  <a:lumMod val="95000"/>
                </a:schemeClr>
              </a:solidFill>
            </a:ln>
          </c:spPr>
          <c:invertIfNegative val="0"/>
          <c:cat>
            <c:strRef>
              <c:f>'Residential Electricity'!$C$62:$C$70</c:f>
              <c:strCache>
                <c:ptCount val="9"/>
                <c:pt idx="0">
                  <c:v>2012 Inventory</c:v>
                </c:pt>
                <c:pt idx="1">
                  <c:v>growth in households</c:v>
                </c:pt>
                <c:pt idx="2">
                  <c:v>HDD</c:v>
                </c:pt>
                <c:pt idx="3">
                  <c:v>CDD</c:v>
                </c:pt>
                <c:pt idx="4">
                  <c:v>more households using electric heating*</c:v>
                </c:pt>
                <c:pt idx="5">
                  <c:v>local programs</c:v>
                </c:pt>
                <c:pt idx="6">
                  <c:v>decreased kWh per household**</c:v>
                </c:pt>
                <c:pt idx="7">
                  <c:v>electricity fuel mix</c:v>
                </c:pt>
                <c:pt idx="8">
                  <c:v>2015 Inventory</c:v>
                </c:pt>
              </c:strCache>
            </c:strRef>
          </c:cat>
          <c:val>
            <c:numRef>
              <c:f>'Residential Electricity'!$F$62:$F$70</c:f>
              <c:numCache>
                <c:formatCode>#,##0</c:formatCode>
                <c:ptCount val="9"/>
                <c:pt idx="1">
                  <c:v>2284892.7797218999</c:v>
                </c:pt>
                <c:pt idx="2">
                  <c:v>2429430.5505224848</c:v>
                </c:pt>
                <c:pt idx="3">
                  <c:v>2428773.2442095196</c:v>
                </c:pt>
                <c:pt idx="4">
                  <c:v>2428773.2442095196</c:v>
                </c:pt>
                <c:pt idx="5">
                  <c:v>2480721.3976710462</c:v>
                </c:pt>
                <c:pt idx="6">
                  <c:v>2076459.5117941091</c:v>
                </c:pt>
                <c:pt idx="7">
                  <c:v>1152628.0000000014</c:v>
                </c:pt>
              </c:numCache>
            </c:numRef>
          </c:val>
          <c:extLst>
            <c:ext xmlns:c16="http://schemas.microsoft.com/office/drawing/2014/chart" uri="{C3380CC4-5D6E-409C-BE32-E72D297353CC}">
              <c16:uniqueId val="{00000000-4A73-4CF9-A083-B95692B0171E}"/>
            </c:ext>
          </c:extLst>
        </c:ser>
        <c:ser>
          <c:idx val="1"/>
          <c:order val="1"/>
          <c:tx>
            <c:strRef>
              <c:f>'Residential Electricity'!$G$61</c:f>
              <c:strCache>
                <c:ptCount val="1"/>
                <c:pt idx="0">
                  <c:v>increase</c:v>
                </c:pt>
              </c:strCache>
            </c:strRef>
          </c:tx>
          <c:spPr>
            <a:solidFill>
              <a:srgbClr val="FF0000"/>
            </a:solidFill>
          </c:spPr>
          <c:invertIfNegative val="0"/>
          <c:cat>
            <c:strRef>
              <c:f>'Residential Electricity'!$C$62:$C$70</c:f>
              <c:strCache>
                <c:ptCount val="9"/>
                <c:pt idx="0">
                  <c:v>2012 Inventory</c:v>
                </c:pt>
                <c:pt idx="1">
                  <c:v>growth in households</c:v>
                </c:pt>
                <c:pt idx="2">
                  <c:v>HDD</c:v>
                </c:pt>
                <c:pt idx="3">
                  <c:v>CDD</c:v>
                </c:pt>
                <c:pt idx="4">
                  <c:v>more households using electric heating*</c:v>
                </c:pt>
                <c:pt idx="5">
                  <c:v>local programs</c:v>
                </c:pt>
                <c:pt idx="6">
                  <c:v>decreased kWh per household**</c:v>
                </c:pt>
                <c:pt idx="7">
                  <c:v>electricity fuel mix</c:v>
                </c:pt>
                <c:pt idx="8">
                  <c:v>2015 Inventory</c:v>
                </c:pt>
              </c:strCache>
            </c:strRef>
          </c:cat>
          <c:val>
            <c:numRef>
              <c:f>'Residential Electricity'!$G$62:$G$70</c:f>
              <c:numCache>
                <c:formatCode>_(* #,##0_);_(* \(#,##0\);_(* "-"??_);_(@_)</c:formatCode>
                <c:ptCount val="9"/>
                <c:pt idx="1">
                  <c:v>195832.10865025796</c:v>
                </c:pt>
                <c:pt idx="2">
                  <c:v>0</c:v>
                </c:pt>
                <c:pt idx="3">
                  <c:v>0</c:v>
                </c:pt>
                <c:pt idx="4">
                  <c:v>51948.153461526403</c:v>
                </c:pt>
                <c:pt idx="5">
                  <c:v>0</c:v>
                </c:pt>
                <c:pt idx="6">
                  <c:v>0</c:v>
                </c:pt>
                <c:pt idx="7">
                  <c:v>0</c:v>
                </c:pt>
              </c:numCache>
            </c:numRef>
          </c:val>
          <c:extLst>
            <c:ext xmlns:c16="http://schemas.microsoft.com/office/drawing/2014/chart" uri="{C3380CC4-5D6E-409C-BE32-E72D297353CC}">
              <c16:uniqueId val="{00000001-4A73-4CF9-A083-B95692B0171E}"/>
            </c:ext>
          </c:extLst>
        </c:ser>
        <c:ser>
          <c:idx val="2"/>
          <c:order val="2"/>
          <c:tx>
            <c:strRef>
              <c:f>'Residential Electricity'!$H$61</c:f>
              <c:strCache>
                <c:ptCount val="1"/>
                <c:pt idx="0">
                  <c:v>decrease</c:v>
                </c:pt>
              </c:strCache>
            </c:strRef>
          </c:tx>
          <c:spPr>
            <a:solidFill>
              <a:srgbClr val="00B0F0"/>
            </a:solidFill>
          </c:spPr>
          <c:invertIfNegative val="0"/>
          <c:cat>
            <c:strRef>
              <c:f>'Residential Electricity'!$C$62:$C$70</c:f>
              <c:strCache>
                <c:ptCount val="9"/>
                <c:pt idx="0">
                  <c:v>2012 Inventory</c:v>
                </c:pt>
                <c:pt idx="1">
                  <c:v>growth in households</c:v>
                </c:pt>
                <c:pt idx="2">
                  <c:v>HDD</c:v>
                </c:pt>
                <c:pt idx="3">
                  <c:v>CDD</c:v>
                </c:pt>
                <c:pt idx="4">
                  <c:v>more households using electric heating*</c:v>
                </c:pt>
                <c:pt idx="5">
                  <c:v>local programs</c:v>
                </c:pt>
                <c:pt idx="6">
                  <c:v>decreased kWh per household**</c:v>
                </c:pt>
                <c:pt idx="7">
                  <c:v>electricity fuel mix</c:v>
                </c:pt>
                <c:pt idx="8">
                  <c:v>2015 Inventory</c:v>
                </c:pt>
              </c:strCache>
            </c:strRef>
          </c:cat>
          <c:val>
            <c:numRef>
              <c:f>'Residential Electricity'!$H$62:$H$70</c:f>
              <c:numCache>
                <c:formatCode>_(* #,##0_);_(* \(#,##0\);_(* "-"??_);_(@_)</c:formatCode>
                <c:ptCount val="9"/>
                <c:pt idx="1">
                  <c:v>0</c:v>
                </c:pt>
                <c:pt idx="2">
                  <c:v>51294.337849673029</c:v>
                </c:pt>
                <c:pt idx="3">
                  <c:v>657.30631296507579</c:v>
                </c:pt>
                <c:pt idx="4">
                  <c:v>0</c:v>
                </c:pt>
                <c:pt idx="5">
                  <c:v>0</c:v>
                </c:pt>
                <c:pt idx="6">
                  <c:v>404261.88587693701</c:v>
                </c:pt>
                <c:pt idx="7">
                  <c:v>923831.51179410773</c:v>
                </c:pt>
              </c:numCache>
            </c:numRef>
          </c:val>
          <c:extLst>
            <c:ext xmlns:c16="http://schemas.microsoft.com/office/drawing/2014/chart" uri="{C3380CC4-5D6E-409C-BE32-E72D297353CC}">
              <c16:uniqueId val="{00000002-4A73-4CF9-A083-B95692B0171E}"/>
            </c:ext>
          </c:extLst>
        </c:ser>
        <c:ser>
          <c:idx val="3"/>
          <c:order val="3"/>
          <c:tx>
            <c:strRef>
              <c:f>'Residential Electricity'!$I$61</c:f>
              <c:strCache>
                <c:ptCount val="1"/>
                <c:pt idx="0">
                  <c:v>inventory</c:v>
                </c:pt>
              </c:strCache>
            </c:strRef>
          </c:tx>
          <c:invertIfNegative val="0"/>
          <c:cat>
            <c:strRef>
              <c:f>'Residential Electricity'!$C$62:$C$70</c:f>
              <c:strCache>
                <c:ptCount val="9"/>
                <c:pt idx="0">
                  <c:v>2012 Inventory</c:v>
                </c:pt>
                <c:pt idx="1">
                  <c:v>growth in households</c:v>
                </c:pt>
                <c:pt idx="2">
                  <c:v>HDD</c:v>
                </c:pt>
                <c:pt idx="3">
                  <c:v>CDD</c:v>
                </c:pt>
                <c:pt idx="4">
                  <c:v>more households using electric heating*</c:v>
                </c:pt>
                <c:pt idx="5">
                  <c:v>local programs</c:v>
                </c:pt>
                <c:pt idx="6">
                  <c:v>decreased kWh per household**</c:v>
                </c:pt>
                <c:pt idx="7">
                  <c:v>electricity fuel mix</c:v>
                </c:pt>
                <c:pt idx="8">
                  <c:v>2015 Inventory</c:v>
                </c:pt>
              </c:strCache>
            </c:strRef>
          </c:cat>
          <c:val>
            <c:numRef>
              <c:f>'Residential Electricity'!$I$62:$I$70</c:f>
              <c:numCache>
                <c:formatCode>General</c:formatCode>
                <c:ptCount val="9"/>
                <c:pt idx="0" formatCode="_(* #,##0_);_(* \(#,##0\);_(* &quot;-&quot;??_);_(@_)">
                  <c:v>2284892.7797218999</c:v>
                </c:pt>
                <c:pt idx="8" formatCode="_(* #,##0_);_(* \(#,##0\);_(* &quot;-&quot;??_);_(@_)">
                  <c:v>1152628</c:v>
                </c:pt>
              </c:numCache>
            </c:numRef>
          </c:val>
          <c:extLst>
            <c:ext xmlns:c16="http://schemas.microsoft.com/office/drawing/2014/chart" uri="{C3380CC4-5D6E-409C-BE32-E72D297353CC}">
              <c16:uniqueId val="{00000003-4A73-4CF9-A083-B95692B0171E}"/>
            </c:ext>
          </c:extLst>
        </c:ser>
        <c:dLbls>
          <c:showLegendKey val="0"/>
          <c:showVal val="0"/>
          <c:showCatName val="0"/>
          <c:showSerName val="0"/>
          <c:showPercent val="0"/>
          <c:showBubbleSize val="0"/>
        </c:dLbls>
        <c:gapWidth val="0"/>
        <c:overlap val="100"/>
        <c:axId val="-237025504"/>
        <c:axId val="-237318656"/>
      </c:barChart>
      <c:catAx>
        <c:axId val="-237025504"/>
        <c:scaling>
          <c:orientation val="minMax"/>
        </c:scaling>
        <c:delete val="0"/>
        <c:axPos val="b"/>
        <c:numFmt formatCode="General" sourceLinked="0"/>
        <c:majorTickMark val="out"/>
        <c:minorTickMark val="none"/>
        <c:tickLblPos val="nextTo"/>
        <c:crossAx val="-237318656"/>
        <c:crosses val="autoZero"/>
        <c:auto val="1"/>
        <c:lblAlgn val="ctr"/>
        <c:lblOffset val="100"/>
        <c:noMultiLvlLbl val="0"/>
      </c:catAx>
      <c:valAx>
        <c:axId val="-237318656"/>
        <c:scaling>
          <c:orientation val="minMax"/>
          <c:min val="1000000"/>
        </c:scaling>
        <c:delete val="0"/>
        <c:axPos val="l"/>
        <c:majorGridlines/>
        <c:title>
          <c:tx>
            <c:rich>
              <a:bodyPr rot="-5400000" vert="horz"/>
              <a:lstStyle/>
              <a:p>
                <a:pPr>
                  <a:defRPr/>
                </a:pPr>
                <a:r>
                  <a:rPr lang="en-US"/>
                  <a:t>MT CO2e</a:t>
                </a:r>
              </a:p>
            </c:rich>
          </c:tx>
          <c:overlay val="0"/>
        </c:title>
        <c:numFmt formatCode="#,##0" sourceLinked="0"/>
        <c:majorTickMark val="out"/>
        <c:minorTickMark val="none"/>
        <c:tickLblPos val="nextTo"/>
        <c:crossAx val="-237025504"/>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noFill/>
            <a:ln>
              <a:solidFill>
                <a:schemeClr val="bg1">
                  <a:lumMod val="95000"/>
                </a:schemeClr>
              </a:solidFill>
            </a:ln>
          </c:spPr>
          <c:invertIfNegative val="0"/>
          <c:cat>
            <c:strRef>
              <c:f>'Commercial Electricity'!$E$52:$E$59</c:f>
              <c:strCache>
                <c:ptCount val="8"/>
                <c:pt idx="0">
                  <c:v>2012 Inventory</c:v>
                </c:pt>
                <c:pt idx="1">
                  <c:v>growth in commercial floor area</c:v>
                </c:pt>
                <c:pt idx="2">
                  <c:v>warmer winter</c:v>
                </c:pt>
                <c:pt idx="3">
                  <c:v>hotter summer</c:v>
                </c:pt>
                <c:pt idx="4">
                  <c:v>local programs</c:v>
                </c:pt>
                <c:pt idx="5">
                  <c:v>decreased kWh per commercial Ft^2**</c:v>
                </c:pt>
                <c:pt idx="6">
                  <c:v>electricity fuel mix</c:v>
                </c:pt>
                <c:pt idx="7">
                  <c:v>2015 Inventory</c:v>
                </c:pt>
              </c:strCache>
            </c:strRef>
          </c:cat>
          <c:val>
            <c:numRef>
              <c:f>'Commercial Electricity'!$F$52:$F$59</c:f>
              <c:numCache>
                <c:formatCode>#,##0</c:formatCode>
                <c:ptCount val="8"/>
                <c:pt idx="1">
                  <c:v>3227989</c:v>
                </c:pt>
                <c:pt idx="2">
                  <c:v>3633044.2463777126</c:v>
                </c:pt>
                <c:pt idx="3">
                  <c:v>3633044.2463777126</c:v>
                </c:pt>
                <c:pt idx="4">
                  <c:v>3633306.2306368011</c:v>
                </c:pt>
                <c:pt idx="5">
                  <c:v>2702447.6261682333</c:v>
                </c:pt>
                <c:pt idx="6">
                  <c:v>1458804.9999999967</c:v>
                </c:pt>
              </c:numCache>
            </c:numRef>
          </c:val>
          <c:extLst>
            <c:ext xmlns:c16="http://schemas.microsoft.com/office/drawing/2014/chart" uri="{C3380CC4-5D6E-409C-BE32-E72D297353CC}">
              <c16:uniqueId val="{00000000-3716-40B0-BC16-A39608EA49FB}"/>
            </c:ext>
          </c:extLst>
        </c:ser>
        <c:ser>
          <c:idx val="1"/>
          <c:order val="1"/>
          <c:spPr>
            <a:solidFill>
              <a:srgbClr val="FF0000"/>
            </a:solidFill>
          </c:spPr>
          <c:invertIfNegative val="0"/>
          <c:cat>
            <c:strRef>
              <c:f>'Commercial Electricity'!$E$52:$E$59</c:f>
              <c:strCache>
                <c:ptCount val="8"/>
                <c:pt idx="0">
                  <c:v>2012 Inventory</c:v>
                </c:pt>
                <c:pt idx="1">
                  <c:v>growth in commercial floor area</c:v>
                </c:pt>
                <c:pt idx="2">
                  <c:v>warmer winter</c:v>
                </c:pt>
                <c:pt idx="3">
                  <c:v>hotter summer</c:v>
                </c:pt>
                <c:pt idx="4">
                  <c:v>local programs</c:v>
                </c:pt>
                <c:pt idx="5">
                  <c:v>decreased kWh per commercial Ft^2**</c:v>
                </c:pt>
                <c:pt idx="6">
                  <c:v>electricity fuel mix</c:v>
                </c:pt>
                <c:pt idx="7">
                  <c:v>2015 Inventory</c:v>
                </c:pt>
              </c:strCache>
            </c:strRef>
          </c:cat>
          <c:val>
            <c:numRef>
              <c:f>'Commercial Electricity'!$G$52:$G$59</c:f>
              <c:numCache>
                <c:formatCode>_(* #,##0_);_(* \(#,##0\);_(* "-"??_);_(@_)</c:formatCode>
                <c:ptCount val="8"/>
                <c:pt idx="1">
                  <c:v>423504.88440803363</c:v>
                </c:pt>
                <c:pt idx="2">
                  <c:v>0</c:v>
                </c:pt>
                <c:pt idx="3">
                  <c:v>261.98425908851328</c:v>
                </c:pt>
                <c:pt idx="4">
                  <c:v>0</c:v>
                </c:pt>
                <c:pt idx="5">
                  <c:v>0</c:v>
                </c:pt>
                <c:pt idx="6">
                  <c:v>0</c:v>
                </c:pt>
              </c:numCache>
            </c:numRef>
          </c:val>
          <c:extLst>
            <c:ext xmlns:c16="http://schemas.microsoft.com/office/drawing/2014/chart" uri="{C3380CC4-5D6E-409C-BE32-E72D297353CC}">
              <c16:uniqueId val="{00000001-3716-40B0-BC16-A39608EA49FB}"/>
            </c:ext>
          </c:extLst>
        </c:ser>
        <c:ser>
          <c:idx val="2"/>
          <c:order val="2"/>
          <c:spPr>
            <a:solidFill>
              <a:srgbClr val="00B0F0"/>
            </a:solidFill>
          </c:spPr>
          <c:invertIfNegative val="0"/>
          <c:cat>
            <c:strRef>
              <c:f>'Commercial Electricity'!$E$52:$E$59</c:f>
              <c:strCache>
                <c:ptCount val="8"/>
                <c:pt idx="0">
                  <c:v>2012 Inventory</c:v>
                </c:pt>
                <c:pt idx="1">
                  <c:v>growth in commercial floor area</c:v>
                </c:pt>
                <c:pt idx="2">
                  <c:v>warmer winter</c:v>
                </c:pt>
                <c:pt idx="3">
                  <c:v>hotter summer</c:v>
                </c:pt>
                <c:pt idx="4">
                  <c:v>local programs</c:v>
                </c:pt>
                <c:pt idx="5">
                  <c:v>decreased kWh per commercial Ft^2**</c:v>
                </c:pt>
                <c:pt idx="6">
                  <c:v>electricity fuel mix</c:v>
                </c:pt>
                <c:pt idx="7">
                  <c:v>2015 Inventory</c:v>
                </c:pt>
              </c:strCache>
            </c:strRef>
          </c:cat>
          <c:val>
            <c:numRef>
              <c:f>'Commercial Electricity'!$H$52:$H$59</c:f>
              <c:numCache>
                <c:formatCode>_(* #,##0_);_(* \(#,##0\);_(* "-"??_);_(@_)</c:formatCode>
                <c:ptCount val="8"/>
                <c:pt idx="1">
                  <c:v>0</c:v>
                </c:pt>
                <c:pt idx="2">
                  <c:v>18449.638030321064</c:v>
                </c:pt>
                <c:pt idx="3">
                  <c:v>0</c:v>
                </c:pt>
                <c:pt idx="4">
                  <c:v>0</c:v>
                </c:pt>
                <c:pt idx="5">
                  <c:v>930858.60446856788</c:v>
                </c:pt>
                <c:pt idx="6">
                  <c:v>1243642.6261682366</c:v>
                </c:pt>
              </c:numCache>
            </c:numRef>
          </c:val>
          <c:extLst>
            <c:ext xmlns:c16="http://schemas.microsoft.com/office/drawing/2014/chart" uri="{C3380CC4-5D6E-409C-BE32-E72D297353CC}">
              <c16:uniqueId val="{00000002-3716-40B0-BC16-A39608EA49FB}"/>
            </c:ext>
          </c:extLst>
        </c:ser>
        <c:ser>
          <c:idx val="3"/>
          <c:order val="3"/>
          <c:invertIfNegative val="0"/>
          <c:cat>
            <c:strRef>
              <c:f>'Commercial Electricity'!$E$52:$E$59</c:f>
              <c:strCache>
                <c:ptCount val="8"/>
                <c:pt idx="0">
                  <c:v>2012 Inventory</c:v>
                </c:pt>
                <c:pt idx="1">
                  <c:v>growth in commercial floor area</c:v>
                </c:pt>
                <c:pt idx="2">
                  <c:v>warmer winter</c:v>
                </c:pt>
                <c:pt idx="3">
                  <c:v>hotter summer</c:v>
                </c:pt>
                <c:pt idx="4">
                  <c:v>local programs</c:v>
                </c:pt>
                <c:pt idx="5">
                  <c:v>decreased kWh per commercial Ft^2**</c:v>
                </c:pt>
                <c:pt idx="6">
                  <c:v>electricity fuel mix</c:v>
                </c:pt>
                <c:pt idx="7">
                  <c:v>2015 Inventory</c:v>
                </c:pt>
              </c:strCache>
            </c:strRef>
          </c:cat>
          <c:val>
            <c:numRef>
              <c:f>'Commercial Electricity'!$I$52:$I$59</c:f>
              <c:numCache>
                <c:formatCode>General</c:formatCode>
                <c:ptCount val="8"/>
                <c:pt idx="0" formatCode="_(* #,##0_);_(* \(#,##0\);_(* &quot;-&quot;??_);_(@_)">
                  <c:v>3227989</c:v>
                </c:pt>
                <c:pt idx="7" formatCode="_(* #,##0_);_(* \(#,##0\);_(* &quot;-&quot;??_);_(@_)">
                  <c:v>1458805</c:v>
                </c:pt>
              </c:numCache>
            </c:numRef>
          </c:val>
          <c:extLst>
            <c:ext xmlns:c16="http://schemas.microsoft.com/office/drawing/2014/chart" uri="{C3380CC4-5D6E-409C-BE32-E72D297353CC}">
              <c16:uniqueId val="{00000003-3716-40B0-BC16-A39608EA49FB}"/>
            </c:ext>
          </c:extLst>
        </c:ser>
        <c:dLbls>
          <c:showLegendKey val="0"/>
          <c:showVal val="0"/>
          <c:showCatName val="0"/>
          <c:showSerName val="0"/>
          <c:showPercent val="0"/>
          <c:showBubbleSize val="0"/>
        </c:dLbls>
        <c:gapWidth val="0"/>
        <c:overlap val="100"/>
        <c:axId val="-237476960"/>
        <c:axId val="-237134208"/>
      </c:barChart>
      <c:catAx>
        <c:axId val="-237476960"/>
        <c:scaling>
          <c:orientation val="minMax"/>
        </c:scaling>
        <c:delete val="0"/>
        <c:axPos val="b"/>
        <c:numFmt formatCode="General" sourceLinked="0"/>
        <c:majorTickMark val="out"/>
        <c:minorTickMark val="none"/>
        <c:tickLblPos val="nextTo"/>
        <c:crossAx val="-237134208"/>
        <c:crosses val="autoZero"/>
        <c:auto val="1"/>
        <c:lblAlgn val="ctr"/>
        <c:lblOffset val="100"/>
        <c:noMultiLvlLbl val="0"/>
      </c:catAx>
      <c:valAx>
        <c:axId val="-237134208"/>
        <c:scaling>
          <c:orientation val="minMax"/>
          <c:min val="1300000"/>
        </c:scaling>
        <c:delete val="0"/>
        <c:axPos val="l"/>
        <c:majorGridlines/>
        <c:title>
          <c:tx>
            <c:rich>
              <a:bodyPr rot="-5400000" vert="horz"/>
              <a:lstStyle/>
              <a:p>
                <a:pPr>
                  <a:defRPr/>
                </a:pPr>
                <a:r>
                  <a:rPr lang="en-US"/>
                  <a:t>MT CO2e</a:t>
                </a:r>
              </a:p>
            </c:rich>
          </c:tx>
          <c:overlay val="0"/>
        </c:title>
        <c:numFmt formatCode="#,##0" sourceLinked="0"/>
        <c:majorTickMark val="out"/>
        <c:minorTickMark val="none"/>
        <c:tickLblPos val="nextTo"/>
        <c:crossAx val="-237476960"/>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noFill/>
            <a:ln>
              <a:solidFill>
                <a:schemeClr val="bg1">
                  <a:lumMod val="95000"/>
                </a:schemeClr>
              </a:solidFill>
            </a:ln>
          </c:spPr>
          <c:invertIfNegative val="0"/>
          <c:cat>
            <c:strRef>
              <c:f>'Residential Fuels'!$E$49:$E$56</c:f>
              <c:strCache>
                <c:ptCount val="8"/>
                <c:pt idx="0">
                  <c:v>2005 inventory</c:v>
                </c:pt>
                <c:pt idx="1">
                  <c:v>growth in households</c:v>
                </c:pt>
                <c:pt idx="2">
                  <c:v>fewer households using fuels</c:v>
                </c:pt>
                <c:pt idx="3">
                  <c:v>warmer winter</c:v>
                </c:pt>
                <c:pt idx="4">
                  <c:v>local programs</c:v>
                </c:pt>
                <c:pt idx="5">
                  <c:v>decreased therms per household**</c:v>
                </c:pt>
                <c:pt idx="6">
                  <c:v>heating fuels mix</c:v>
                </c:pt>
                <c:pt idx="7">
                  <c:v>2020 inventory</c:v>
                </c:pt>
              </c:strCache>
            </c:strRef>
          </c:cat>
          <c:val>
            <c:numRef>
              <c:f>'Residential Fuels'!$F$49:$F$56</c:f>
              <c:numCache>
                <c:formatCode>#,##0</c:formatCode>
                <c:ptCount val="8"/>
                <c:pt idx="1">
                  <c:v>1180196.4324614401</c:v>
                </c:pt>
                <c:pt idx="2">
                  <c:v>1230528.6502481322</c:v>
                </c:pt>
                <c:pt idx="3">
                  <c:v>1133693.5300532077</c:v>
                </c:pt>
                <c:pt idx="4">
                  <c:v>1133693.5300532077</c:v>
                </c:pt>
                <c:pt idx="5">
                  <c:v>1009989.5538929681</c:v>
                </c:pt>
                <c:pt idx="6">
                  <c:v>995932.60000000033</c:v>
                </c:pt>
              </c:numCache>
            </c:numRef>
          </c:val>
          <c:extLst>
            <c:ext xmlns:c16="http://schemas.microsoft.com/office/drawing/2014/chart" uri="{C3380CC4-5D6E-409C-BE32-E72D297353CC}">
              <c16:uniqueId val="{00000000-0876-4646-B0FA-F788C134081E}"/>
            </c:ext>
          </c:extLst>
        </c:ser>
        <c:ser>
          <c:idx val="1"/>
          <c:order val="1"/>
          <c:spPr>
            <a:solidFill>
              <a:srgbClr val="FF0000"/>
            </a:solidFill>
          </c:spPr>
          <c:invertIfNegative val="0"/>
          <c:cat>
            <c:strRef>
              <c:f>'Residential Fuels'!$E$49:$E$56</c:f>
              <c:strCache>
                <c:ptCount val="8"/>
                <c:pt idx="0">
                  <c:v>2005 inventory</c:v>
                </c:pt>
                <c:pt idx="1">
                  <c:v>growth in households</c:v>
                </c:pt>
                <c:pt idx="2">
                  <c:v>fewer households using fuels</c:v>
                </c:pt>
                <c:pt idx="3">
                  <c:v>warmer winter</c:v>
                </c:pt>
                <c:pt idx="4">
                  <c:v>local programs</c:v>
                </c:pt>
                <c:pt idx="5">
                  <c:v>decreased therms per household**</c:v>
                </c:pt>
                <c:pt idx="6">
                  <c:v>heating fuels mix</c:v>
                </c:pt>
                <c:pt idx="7">
                  <c:v>2020 inventory</c:v>
                </c:pt>
              </c:strCache>
            </c:strRef>
          </c:cat>
          <c:val>
            <c:numRef>
              <c:f>'Residential Fuels'!$G$49:$G$56</c:f>
              <c:numCache>
                <c:formatCode>_(* #,##0_);_(* \(#,##0\);_(* "-"??_);_(@_)</c:formatCode>
                <c:ptCount val="8"/>
                <c:pt idx="1">
                  <c:v>128463.5005242811</c:v>
                </c:pt>
                <c:pt idx="2">
                  <c:v>0</c:v>
                </c:pt>
                <c:pt idx="3">
                  <c:v>0</c:v>
                </c:pt>
                <c:pt idx="4">
                  <c:v>0</c:v>
                </c:pt>
                <c:pt idx="5">
                  <c:v>0</c:v>
                </c:pt>
                <c:pt idx="6">
                  <c:v>0</c:v>
                </c:pt>
              </c:numCache>
            </c:numRef>
          </c:val>
          <c:extLst>
            <c:ext xmlns:c16="http://schemas.microsoft.com/office/drawing/2014/chart" uri="{C3380CC4-5D6E-409C-BE32-E72D297353CC}">
              <c16:uniqueId val="{00000001-0876-4646-B0FA-F788C134081E}"/>
            </c:ext>
          </c:extLst>
        </c:ser>
        <c:ser>
          <c:idx val="2"/>
          <c:order val="2"/>
          <c:spPr>
            <a:solidFill>
              <a:srgbClr val="00B0F0"/>
            </a:solidFill>
          </c:spPr>
          <c:invertIfNegative val="0"/>
          <c:cat>
            <c:strRef>
              <c:f>'Residential Fuels'!$E$49:$E$56</c:f>
              <c:strCache>
                <c:ptCount val="8"/>
                <c:pt idx="0">
                  <c:v>2005 inventory</c:v>
                </c:pt>
                <c:pt idx="1">
                  <c:v>growth in households</c:v>
                </c:pt>
                <c:pt idx="2">
                  <c:v>fewer households using fuels</c:v>
                </c:pt>
                <c:pt idx="3">
                  <c:v>warmer winter</c:v>
                </c:pt>
                <c:pt idx="4">
                  <c:v>local programs</c:v>
                </c:pt>
                <c:pt idx="5">
                  <c:v>decreased therms per household**</c:v>
                </c:pt>
                <c:pt idx="6">
                  <c:v>heating fuels mix</c:v>
                </c:pt>
                <c:pt idx="7">
                  <c:v>2020 inventory</c:v>
                </c:pt>
              </c:strCache>
            </c:strRef>
          </c:cat>
          <c:val>
            <c:numRef>
              <c:f>'Residential Fuels'!$H$49:$H$56</c:f>
              <c:numCache>
                <c:formatCode>_(* #,##0_);_(* \(#,##0\);_(* "-"??_);_(@_)</c:formatCode>
                <c:ptCount val="8"/>
                <c:pt idx="1">
                  <c:v>0</c:v>
                </c:pt>
                <c:pt idx="2">
                  <c:v>78131.282737589034</c:v>
                </c:pt>
                <c:pt idx="3">
                  <c:v>96835.120194924544</c:v>
                </c:pt>
                <c:pt idx="4">
                  <c:v>0</c:v>
                </c:pt>
                <c:pt idx="5">
                  <c:v>123703.9761602395</c:v>
                </c:pt>
                <c:pt idx="6">
                  <c:v>14056.953892967756</c:v>
                </c:pt>
              </c:numCache>
            </c:numRef>
          </c:val>
          <c:extLst>
            <c:ext xmlns:c16="http://schemas.microsoft.com/office/drawing/2014/chart" uri="{C3380CC4-5D6E-409C-BE32-E72D297353CC}">
              <c16:uniqueId val="{00000002-0876-4646-B0FA-F788C134081E}"/>
            </c:ext>
          </c:extLst>
        </c:ser>
        <c:ser>
          <c:idx val="3"/>
          <c:order val="3"/>
          <c:invertIfNegative val="0"/>
          <c:cat>
            <c:strRef>
              <c:f>'Residential Fuels'!$E$49:$E$56</c:f>
              <c:strCache>
                <c:ptCount val="8"/>
                <c:pt idx="0">
                  <c:v>2005 inventory</c:v>
                </c:pt>
                <c:pt idx="1">
                  <c:v>growth in households</c:v>
                </c:pt>
                <c:pt idx="2">
                  <c:v>fewer households using fuels</c:v>
                </c:pt>
                <c:pt idx="3">
                  <c:v>warmer winter</c:v>
                </c:pt>
                <c:pt idx="4">
                  <c:v>local programs</c:v>
                </c:pt>
                <c:pt idx="5">
                  <c:v>decreased therms per household**</c:v>
                </c:pt>
                <c:pt idx="6">
                  <c:v>heating fuels mix</c:v>
                </c:pt>
                <c:pt idx="7">
                  <c:v>2020 inventory</c:v>
                </c:pt>
              </c:strCache>
            </c:strRef>
          </c:cat>
          <c:val>
            <c:numRef>
              <c:f>'Residential Fuels'!$I$49:$I$56</c:f>
              <c:numCache>
                <c:formatCode>General</c:formatCode>
                <c:ptCount val="8"/>
                <c:pt idx="0" formatCode="_(* #,##0_);_(* \(#,##0\);_(* &quot;-&quot;??_);_(@_)">
                  <c:v>1180196.4324614401</c:v>
                </c:pt>
                <c:pt idx="7" formatCode="_(* #,##0_);_(* \(#,##0\);_(* &quot;-&quot;??_);_(@_)">
                  <c:v>995932.6</c:v>
                </c:pt>
              </c:numCache>
            </c:numRef>
          </c:val>
          <c:extLst>
            <c:ext xmlns:c16="http://schemas.microsoft.com/office/drawing/2014/chart" uri="{C3380CC4-5D6E-409C-BE32-E72D297353CC}">
              <c16:uniqueId val="{00000003-0876-4646-B0FA-F788C134081E}"/>
            </c:ext>
          </c:extLst>
        </c:ser>
        <c:dLbls>
          <c:showLegendKey val="0"/>
          <c:showVal val="0"/>
          <c:showCatName val="0"/>
          <c:showSerName val="0"/>
          <c:showPercent val="0"/>
          <c:showBubbleSize val="0"/>
        </c:dLbls>
        <c:gapWidth val="0"/>
        <c:overlap val="100"/>
        <c:axId val="-237520832"/>
        <c:axId val="-237518272"/>
      </c:barChart>
      <c:catAx>
        <c:axId val="-237520832"/>
        <c:scaling>
          <c:orientation val="minMax"/>
        </c:scaling>
        <c:delete val="0"/>
        <c:axPos val="b"/>
        <c:numFmt formatCode="General" sourceLinked="0"/>
        <c:majorTickMark val="out"/>
        <c:minorTickMark val="none"/>
        <c:tickLblPos val="nextTo"/>
        <c:crossAx val="-237518272"/>
        <c:crosses val="autoZero"/>
        <c:auto val="1"/>
        <c:lblAlgn val="ctr"/>
        <c:lblOffset val="100"/>
        <c:noMultiLvlLbl val="0"/>
      </c:catAx>
      <c:valAx>
        <c:axId val="-237518272"/>
        <c:scaling>
          <c:orientation val="minMax"/>
          <c:min val="940000"/>
        </c:scaling>
        <c:delete val="0"/>
        <c:axPos val="l"/>
        <c:majorGridlines/>
        <c:title>
          <c:tx>
            <c:rich>
              <a:bodyPr rot="-5400000" vert="horz"/>
              <a:lstStyle/>
              <a:p>
                <a:pPr>
                  <a:defRPr/>
                </a:pPr>
                <a:r>
                  <a:rPr lang="en-US"/>
                  <a:t>Metric</a:t>
                </a:r>
                <a:r>
                  <a:rPr lang="en-US" baseline="0"/>
                  <a:t> Tons CO2</a:t>
                </a:r>
                <a:r>
                  <a:rPr lang="en-US"/>
                  <a:t>e</a:t>
                </a:r>
              </a:p>
            </c:rich>
          </c:tx>
          <c:overlay val="0"/>
        </c:title>
        <c:numFmt formatCode="#,##0" sourceLinked="0"/>
        <c:majorTickMark val="out"/>
        <c:minorTickMark val="none"/>
        <c:tickLblPos val="nextTo"/>
        <c:crossAx val="-237520832"/>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noFill/>
            <a:ln>
              <a:solidFill>
                <a:schemeClr val="bg1">
                  <a:lumMod val="95000"/>
                </a:schemeClr>
              </a:solidFill>
            </a:ln>
          </c:spPr>
          <c:invertIfNegative val="0"/>
          <c:cat>
            <c:strRef>
              <c:f>'Commercial Fuels'!$E$53:$E$59</c:f>
              <c:strCache>
                <c:ptCount val="7"/>
                <c:pt idx="0">
                  <c:v>2005 inventory</c:v>
                </c:pt>
                <c:pt idx="1">
                  <c:v>increase in commercial Ft^2</c:v>
                </c:pt>
                <c:pt idx="2">
                  <c:v>warmer winter</c:v>
                </c:pt>
                <c:pt idx="3">
                  <c:v>local programs</c:v>
                </c:pt>
                <c:pt idx="4">
                  <c:v>increased therms per commercial Ft^2**</c:v>
                </c:pt>
                <c:pt idx="5">
                  <c:v>heating fuels mix</c:v>
                </c:pt>
                <c:pt idx="6">
                  <c:v>2020 inventory</c:v>
                </c:pt>
              </c:strCache>
            </c:strRef>
          </c:cat>
          <c:val>
            <c:numRef>
              <c:f>'Commercial Fuels'!$F$53:$F$59</c:f>
              <c:numCache>
                <c:formatCode>#,##0</c:formatCode>
                <c:ptCount val="7"/>
                <c:pt idx="1">
                  <c:v>721391.9</c:v>
                </c:pt>
                <c:pt idx="2">
                  <c:v>803176.28475219989</c:v>
                </c:pt>
                <c:pt idx="3">
                  <c:v>803176.28475219989</c:v>
                </c:pt>
                <c:pt idx="4">
                  <c:v>803176.28475219989</c:v>
                </c:pt>
                <c:pt idx="5">
                  <c:v>831480.35128562164</c:v>
                </c:pt>
              </c:numCache>
            </c:numRef>
          </c:val>
          <c:extLst>
            <c:ext xmlns:c16="http://schemas.microsoft.com/office/drawing/2014/chart" uri="{C3380CC4-5D6E-409C-BE32-E72D297353CC}">
              <c16:uniqueId val="{00000000-22ED-43A7-8A93-6BDE19301130}"/>
            </c:ext>
          </c:extLst>
        </c:ser>
        <c:ser>
          <c:idx val="1"/>
          <c:order val="1"/>
          <c:spPr>
            <a:solidFill>
              <a:srgbClr val="FF0000"/>
            </a:solidFill>
          </c:spPr>
          <c:invertIfNegative val="0"/>
          <c:cat>
            <c:strRef>
              <c:f>'Commercial Fuels'!$E$53:$E$59</c:f>
              <c:strCache>
                <c:ptCount val="7"/>
                <c:pt idx="0">
                  <c:v>2005 inventory</c:v>
                </c:pt>
                <c:pt idx="1">
                  <c:v>increase in commercial Ft^2</c:v>
                </c:pt>
                <c:pt idx="2">
                  <c:v>warmer winter</c:v>
                </c:pt>
                <c:pt idx="3">
                  <c:v>local programs</c:v>
                </c:pt>
                <c:pt idx="4">
                  <c:v>increased therms per commercial Ft^2**</c:v>
                </c:pt>
                <c:pt idx="5">
                  <c:v>heating fuels mix</c:v>
                </c:pt>
                <c:pt idx="6">
                  <c:v>2020 inventory</c:v>
                </c:pt>
              </c:strCache>
            </c:strRef>
          </c:cat>
          <c:val>
            <c:numRef>
              <c:f>'Commercial Fuels'!$G$53:$G$59</c:f>
              <c:numCache>
                <c:formatCode>_(* #,##0_);_(* \(#,##0\);_(* "-"??_);_(@_)</c:formatCode>
                <c:ptCount val="7"/>
                <c:pt idx="1">
                  <c:v>147424.76470242615</c:v>
                </c:pt>
                <c:pt idx="2">
                  <c:v>0</c:v>
                </c:pt>
                <c:pt idx="3">
                  <c:v>0</c:v>
                </c:pt>
                <c:pt idx="4">
                  <c:v>28304.066533421734</c:v>
                </c:pt>
                <c:pt idx="5">
                  <c:v>582.74871437839238</c:v>
                </c:pt>
              </c:numCache>
            </c:numRef>
          </c:val>
          <c:extLst>
            <c:ext xmlns:c16="http://schemas.microsoft.com/office/drawing/2014/chart" uri="{C3380CC4-5D6E-409C-BE32-E72D297353CC}">
              <c16:uniqueId val="{00000001-22ED-43A7-8A93-6BDE19301130}"/>
            </c:ext>
          </c:extLst>
        </c:ser>
        <c:ser>
          <c:idx val="2"/>
          <c:order val="2"/>
          <c:spPr>
            <a:solidFill>
              <a:srgbClr val="00B0F0"/>
            </a:solidFill>
          </c:spPr>
          <c:invertIfNegative val="0"/>
          <c:cat>
            <c:strRef>
              <c:f>'Commercial Fuels'!$E$53:$E$59</c:f>
              <c:strCache>
                <c:ptCount val="7"/>
                <c:pt idx="0">
                  <c:v>2005 inventory</c:v>
                </c:pt>
                <c:pt idx="1">
                  <c:v>increase in commercial Ft^2</c:v>
                </c:pt>
                <c:pt idx="2">
                  <c:v>warmer winter</c:v>
                </c:pt>
                <c:pt idx="3">
                  <c:v>local programs</c:v>
                </c:pt>
                <c:pt idx="4">
                  <c:v>increased therms per commercial Ft^2**</c:v>
                </c:pt>
                <c:pt idx="5">
                  <c:v>heating fuels mix</c:v>
                </c:pt>
                <c:pt idx="6">
                  <c:v>2020 inventory</c:v>
                </c:pt>
              </c:strCache>
            </c:strRef>
          </c:cat>
          <c:val>
            <c:numRef>
              <c:f>'Commercial Fuels'!$H$53:$H$59</c:f>
              <c:numCache>
                <c:formatCode>_(* #,##0_);_(* \(#,##0\);_(* "-"??_);_(@_)</c:formatCode>
                <c:ptCount val="7"/>
                <c:pt idx="1">
                  <c:v>0</c:v>
                </c:pt>
                <c:pt idx="2">
                  <c:v>65640.379950226226</c:v>
                </c:pt>
                <c:pt idx="3">
                  <c:v>0</c:v>
                </c:pt>
                <c:pt idx="4">
                  <c:v>0</c:v>
                </c:pt>
                <c:pt idx="5">
                  <c:v>0</c:v>
                </c:pt>
              </c:numCache>
            </c:numRef>
          </c:val>
          <c:extLst>
            <c:ext xmlns:c16="http://schemas.microsoft.com/office/drawing/2014/chart" uri="{C3380CC4-5D6E-409C-BE32-E72D297353CC}">
              <c16:uniqueId val="{00000002-22ED-43A7-8A93-6BDE19301130}"/>
            </c:ext>
          </c:extLst>
        </c:ser>
        <c:ser>
          <c:idx val="3"/>
          <c:order val="3"/>
          <c:invertIfNegative val="0"/>
          <c:cat>
            <c:strRef>
              <c:f>'Commercial Fuels'!$E$53:$E$59</c:f>
              <c:strCache>
                <c:ptCount val="7"/>
                <c:pt idx="0">
                  <c:v>2005 inventory</c:v>
                </c:pt>
                <c:pt idx="1">
                  <c:v>increase in commercial Ft^2</c:v>
                </c:pt>
                <c:pt idx="2">
                  <c:v>warmer winter</c:v>
                </c:pt>
                <c:pt idx="3">
                  <c:v>local programs</c:v>
                </c:pt>
                <c:pt idx="4">
                  <c:v>increased therms per commercial Ft^2**</c:v>
                </c:pt>
                <c:pt idx="5">
                  <c:v>heating fuels mix</c:v>
                </c:pt>
                <c:pt idx="6">
                  <c:v>2020 inventory</c:v>
                </c:pt>
              </c:strCache>
            </c:strRef>
          </c:cat>
          <c:val>
            <c:numRef>
              <c:f>'Commercial Fuels'!$I$53:$I$59</c:f>
              <c:numCache>
                <c:formatCode>General</c:formatCode>
                <c:ptCount val="7"/>
                <c:pt idx="0" formatCode="_(* #,##0_);_(* \(#,##0\);_(* &quot;-&quot;??_);_(@_)">
                  <c:v>721391.9</c:v>
                </c:pt>
                <c:pt idx="6" formatCode="_(* #,##0_);_(* \(#,##0\);_(* &quot;-&quot;??_);_(@_)">
                  <c:v>832063.10000000009</c:v>
                </c:pt>
              </c:numCache>
            </c:numRef>
          </c:val>
          <c:extLst>
            <c:ext xmlns:c16="http://schemas.microsoft.com/office/drawing/2014/chart" uri="{C3380CC4-5D6E-409C-BE32-E72D297353CC}">
              <c16:uniqueId val="{00000003-22ED-43A7-8A93-6BDE19301130}"/>
            </c:ext>
          </c:extLst>
        </c:ser>
        <c:dLbls>
          <c:showLegendKey val="0"/>
          <c:showVal val="0"/>
          <c:showCatName val="0"/>
          <c:showSerName val="0"/>
          <c:showPercent val="0"/>
          <c:showBubbleSize val="0"/>
        </c:dLbls>
        <c:gapWidth val="0"/>
        <c:overlap val="100"/>
        <c:axId val="-198505872"/>
        <c:axId val="-198502192"/>
      </c:barChart>
      <c:catAx>
        <c:axId val="-198505872"/>
        <c:scaling>
          <c:orientation val="minMax"/>
        </c:scaling>
        <c:delete val="0"/>
        <c:axPos val="b"/>
        <c:numFmt formatCode="General" sourceLinked="0"/>
        <c:majorTickMark val="out"/>
        <c:minorTickMark val="none"/>
        <c:tickLblPos val="nextTo"/>
        <c:crossAx val="-198502192"/>
        <c:crosses val="autoZero"/>
        <c:auto val="1"/>
        <c:lblAlgn val="ctr"/>
        <c:lblOffset val="100"/>
        <c:noMultiLvlLbl val="0"/>
      </c:catAx>
      <c:valAx>
        <c:axId val="-198502192"/>
        <c:scaling>
          <c:orientation val="minMax"/>
          <c:min val="680000"/>
        </c:scaling>
        <c:delete val="0"/>
        <c:axPos val="l"/>
        <c:majorGridlines/>
        <c:title>
          <c:tx>
            <c:rich>
              <a:bodyPr rot="-5400000" vert="horz"/>
              <a:lstStyle/>
              <a:p>
                <a:pPr>
                  <a:defRPr/>
                </a:pPr>
                <a:r>
                  <a:rPr lang="en-US"/>
                  <a:t>Metric Tons CO2e</a:t>
                </a:r>
              </a:p>
            </c:rich>
          </c:tx>
          <c:overlay val="0"/>
        </c:title>
        <c:numFmt formatCode="#,##0" sourceLinked="0"/>
        <c:majorTickMark val="out"/>
        <c:minorTickMark val="none"/>
        <c:tickLblPos val="nextTo"/>
        <c:crossAx val="-198505872"/>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'On-Road Transportation'!$F$49</c:f>
              <c:strCache>
                <c:ptCount val="1"/>
                <c:pt idx="0">
                  <c:v>bar base</c:v>
                </c:pt>
              </c:strCache>
            </c:strRef>
          </c:tx>
          <c:spPr>
            <a:noFill/>
            <a:ln>
              <a:solidFill>
                <a:schemeClr val="bg1">
                  <a:lumMod val="95000"/>
                </a:schemeClr>
              </a:solidFill>
            </a:ln>
          </c:spPr>
          <c:invertIfNegative val="0"/>
          <c:cat>
            <c:strRef>
              <c:f>'On-Road Transportation'!$E$50:$E$55</c:f>
              <c:strCache>
                <c:ptCount val="6"/>
                <c:pt idx="0">
                  <c:v>2005 inventory</c:v>
                </c:pt>
                <c:pt idx="1">
                  <c:v>population growth</c:v>
                </c:pt>
                <c:pt idx="2">
                  <c:v>decreased VMT per person</c:v>
                </c:pt>
                <c:pt idx="3">
                  <c:v>local programs</c:v>
                </c:pt>
                <c:pt idx="4">
                  <c:v>increased vehicle fuel economy</c:v>
                </c:pt>
                <c:pt idx="5">
                  <c:v>2020 inventory</c:v>
                </c:pt>
              </c:strCache>
            </c:strRef>
          </c:cat>
          <c:val>
            <c:numRef>
              <c:f>'On-Road Transportation'!$F$50:$F$55</c:f>
              <c:numCache>
                <c:formatCode>#,##0</c:formatCode>
                <c:ptCount val="6"/>
                <c:pt idx="1">
                  <c:v>3921837.4191113473</c:v>
                </c:pt>
                <c:pt idx="2">
                  <c:v>3480582.2759435065</c:v>
                </c:pt>
                <c:pt idx="3">
                  <c:v>3480582.2759435065</c:v>
                </c:pt>
                <c:pt idx="4">
                  <c:v>3073310.5932088094</c:v>
                </c:pt>
              </c:numCache>
            </c:numRef>
          </c:val>
          <c:extLst>
            <c:ext xmlns:c16="http://schemas.microsoft.com/office/drawing/2014/chart" uri="{C3380CC4-5D6E-409C-BE32-E72D297353CC}">
              <c16:uniqueId val="{00000000-891A-4FDB-9163-5FD34CA3350A}"/>
            </c:ext>
          </c:extLst>
        </c:ser>
        <c:ser>
          <c:idx val="1"/>
          <c:order val="1"/>
          <c:tx>
            <c:strRef>
              <c:f>'On-Road Transportation'!$G$49</c:f>
              <c:strCache>
                <c:ptCount val="1"/>
                <c:pt idx="0">
                  <c:v>increase</c:v>
                </c:pt>
              </c:strCache>
            </c:strRef>
          </c:tx>
          <c:spPr>
            <a:solidFill>
              <a:srgbClr val="FF0000"/>
            </a:solidFill>
          </c:spPr>
          <c:invertIfNegative val="0"/>
          <c:cat>
            <c:strRef>
              <c:f>'On-Road Transportation'!$E$50:$E$55</c:f>
              <c:strCache>
                <c:ptCount val="6"/>
                <c:pt idx="0">
                  <c:v>2005 inventory</c:v>
                </c:pt>
                <c:pt idx="1">
                  <c:v>population growth</c:v>
                </c:pt>
                <c:pt idx="2">
                  <c:v>decreased VMT per person</c:v>
                </c:pt>
                <c:pt idx="3">
                  <c:v>local programs</c:v>
                </c:pt>
                <c:pt idx="4">
                  <c:v>increased vehicle fuel economy</c:v>
                </c:pt>
                <c:pt idx="5">
                  <c:v>2020 inventory</c:v>
                </c:pt>
              </c:strCache>
            </c:strRef>
          </c:cat>
          <c:val>
            <c:numRef>
              <c:f>'On-Road Transportation'!$G$50:$G$55</c:f>
              <c:numCache>
                <c:formatCode>_(* #,##0_);_(* \(#,##0\);_(* "-"??_);_(@_)</c:formatCode>
                <c:ptCount val="6"/>
                <c:pt idx="1">
                  <c:v>432334.6943121744</c:v>
                </c:pt>
                <c:pt idx="2">
                  <c:v>0</c:v>
                </c:pt>
                <c:pt idx="3">
                  <c:v>0</c:v>
                </c:pt>
                <c:pt idx="4">
                  <c:v>0</c:v>
                </c:pt>
              </c:numCache>
            </c:numRef>
          </c:val>
          <c:extLst>
            <c:ext xmlns:c16="http://schemas.microsoft.com/office/drawing/2014/chart" uri="{C3380CC4-5D6E-409C-BE32-E72D297353CC}">
              <c16:uniqueId val="{00000001-891A-4FDB-9163-5FD34CA3350A}"/>
            </c:ext>
          </c:extLst>
        </c:ser>
        <c:ser>
          <c:idx val="2"/>
          <c:order val="2"/>
          <c:tx>
            <c:strRef>
              <c:f>'On-Road Transportation'!$H$49</c:f>
              <c:strCache>
                <c:ptCount val="1"/>
                <c:pt idx="0">
                  <c:v>decrease</c:v>
                </c:pt>
              </c:strCache>
            </c:strRef>
          </c:tx>
          <c:spPr>
            <a:solidFill>
              <a:srgbClr val="00B0F0"/>
            </a:solidFill>
          </c:spPr>
          <c:invertIfNegative val="0"/>
          <c:cat>
            <c:strRef>
              <c:f>'On-Road Transportation'!$E$50:$E$55</c:f>
              <c:strCache>
                <c:ptCount val="6"/>
                <c:pt idx="0">
                  <c:v>2005 inventory</c:v>
                </c:pt>
                <c:pt idx="1">
                  <c:v>population growth</c:v>
                </c:pt>
                <c:pt idx="2">
                  <c:v>decreased VMT per person</c:v>
                </c:pt>
                <c:pt idx="3">
                  <c:v>local programs</c:v>
                </c:pt>
                <c:pt idx="4">
                  <c:v>increased vehicle fuel economy</c:v>
                </c:pt>
                <c:pt idx="5">
                  <c:v>2020 inventory</c:v>
                </c:pt>
              </c:strCache>
            </c:strRef>
          </c:cat>
          <c:val>
            <c:numRef>
              <c:f>'On-Road Transportation'!$H$50:$H$55</c:f>
              <c:numCache>
                <c:formatCode>_(* #,##0_);_(* \(#,##0\);_(* "-"??_);_(@_)</c:formatCode>
                <c:ptCount val="6"/>
                <c:pt idx="1">
                  <c:v>0</c:v>
                </c:pt>
                <c:pt idx="2">
                  <c:v>873589.83748001535</c:v>
                </c:pt>
                <c:pt idx="3">
                  <c:v>0</c:v>
                </c:pt>
                <c:pt idx="4">
                  <c:v>407271.68273469689</c:v>
                </c:pt>
              </c:numCache>
            </c:numRef>
          </c:val>
          <c:extLst>
            <c:ext xmlns:c16="http://schemas.microsoft.com/office/drawing/2014/chart" uri="{C3380CC4-5D6E-409C-BE32-E72D297353CC}">
              <c16:uniqueId val="{00000002-891A-4FDB-9163-5FD34CA3350A}"/>
            </c:ext>
          </c:extLst>
        </c:ser>
        <c:ser>
          <c:idx val="3"/>
          <c:order val="3"/>
          <c:tx>
            <c:strRef>
              <c:f>'On-Road Transportation'!$I$49</c:f>
              <c:strCache>
                <c:ptCount val="1"/>
                <c:pt idx="0">
                  <c:v>inventory</c:v>
                </c:pt>
              </c:strCache>
            </c:strRef>
          </c:tx>
          <c:invertIfNegative val="0"/>
          <c:cat>
            <c:strRef>
              <c:f>'On-Road Transportation'!$E$50:$E$55</c:f>
              <c:strCache>
                <c:ptCount val="6"/>
                <c:pt idx="0">
                  <c:v>2005 inventory</c:v>
                </c:pt>
                <c:pt idx="1">
                  <c:v>population growth</c:v>
                </c:pt>
                <c:pt idx="2">
                  <c:v>decreased VMT per person</c:v>
                </c:pt>
                <c:pt idx="3">
                  <c:v>local programs</c:v>
                </c:pt>
                <c:pt idx="4">
                  <c:v>increased vehicle fuel economy</c:v>
                </c:pt>
                <c:pt idx="5">
                  <c:v>2020 inventory</c:v>
                </c:pt>
              </c:strCache>
            </c:strRef>
          </c:cat>
          <c:val>
            <c:numRef>
              <c:f>'On-Road Transportation'!$I$50:$I$55</c:f>
              <c:numCache>
                <c:formatCode>General</c:formatCode>
                <c:ptCount val="6"/>
                <c:pt idx="0" formatCode="_(* #,##0_);_(* \(#,##0\);_(* &quot;-&quot;??_);_(@_)">
                  <c:v>3921837.4191113473</c:v>
                </c:pt>
                <c:pt idx="5" formatCode="_(* #,##0_);_(* \(#,##0\);_(* &quot;-&quot;??_);_(@_)">
                  <c:v>3073310.5932088071</c:v>
                </c:pt>
              </c:numCache>
            </c:numRef>
          </c:val>
          <c:extLst>
            <c:ext xmlns:c16="http://schemas.microsoft.com/office/drawing/2014/chart" uri="{C3380CC4-5D6E-409C-BE32-E72D297353CC}">
              <c16:uniqueId val="{00000003-891A-4FDB-9163-5FD34CA3350A}"/>
            </c:ext>
          </c:extLst>
        </c:ser>
        <c:dLbls>
          <c:showLegendKey val="0"/>
          <c:showVal val="0"/>
          <c:showCatName val="0"/>
          <c:showSerName val="0"/>
          <c:showPercent val="0"/>
          <c:showBubbleSize val="0"/>
        </c:dLbls>
        <c:gapWidth val="0"/>
        <c:overlap val="100"/>
        <c:axId val="-198884640"/>
        <c:axId val="-198480400"/>
      </c:barChart>
      <c:catAx>
        <c:axId val="-198884640"/>
        <c:scaling>
          <c:orientation val="minMax"/>
        </c:scaling>
        <c:delete val="0"/>
        <c:axPos val="b"/>
        <c:numFmt formatCode="General" sourceLinked="0"/>
        <c:majorTickMark val="out"/>
        <c:minorTickMark val="none"/>
        <c:tickLblPos val="nextTo"/>
        <c:crossAx val="-198480400"/>
        <c:crosses val="autoZero"/>
        <c:auto val="1"/>
        <c:lblAlgn val="ctr"/>
        <c:lblOffset val="100"/>
        <c:noMultiLvlLbl val="0"/>
      </c:catAx>
      <c:valAx>
        <c:axId val="-198480400"/>
        <c:scaling>
          <c:orientation val="minMax"/>
          <c:min val="2900000"/>
        </c:scaling>
        <c:delete val="0"/>
        <c:axPos val="l"/>
        <c:majorGridlines/>
        <c:title>
          <c:tx>
            <c:rich>
              <a:bodyPr rot="-5400000" vert="horz"/>
              <a:lstStyle/>
              <a:p>
                <a:pPr>
                  <a:defRPr/>
                </a:pPr>
                <a:r>
                  <a:rPr lang="en-US"/>
                  <a:t>Metric</a:t>
                </a:r>
                <a:r>
                  <a:rPr lang="en-US" baseline="0"/>
                  <a:t> Tons CO2</a:t>
                </a:r>
                <a:r>
                  <a:rPr lang="en-US"/>
                  <a:t>e</a:t>
                </a:r>
              </a:p>
            </c:rich>
          </c:tx>
          <c:overlay val="0"/>
        </c:title>
        <c:numFmt formatCode="#,##0" sourceLinked="0"/>
        <c:majorTickMark val="out"/>
        <c:minorTickMark val="none"/>
        <c:tickLblPos val="nextTo"/>
        <c:crossAx val="-198884640"/>
        <c:crosses val="autoZero"/>
        <c:crossBetween val="between"/>
      </c:valAx>
    </c:plotArea>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9</xdr:col>
      <xdr:colOff>695325</xdr:colOff>
      <xdr:row>5</xdr:row>
      <xdr:rowOff>38100</xdr:rowOff>
    </xdr:from>
    <xdr:to>
      <xdr:col>9</xdr:col>
      <xdr:colOff>838200</xdr:colOff>
      <xdr:row>5</xdr:row>
      <xdr:rowOff>152400</xdr:rowOff>
    </xdr:to>
    <xdr:sp macro="" textlink="">
      <xdr:nvSpPr>
        <xdr:cNvPr id="2" name="Down Arrow 1">
          <a:extLst>
            <a:ext uri="{FF2B5EF4-FFF2-40B4-BE49-F238E27FC236}">
              <a16:creationId xmlns:a16="http://schemas.microsoft.com/office/drawing/2014/main" id="{00000000-0008-0000-0200-000002000000}"/>
            </a:ext>
          </a:extLst>
        </xdr:cNvPr>
        <xdr:cNvSpPr/>
      </xdr:nvSpPr>
      <xdr:spPr>
        <a:xfrm>
          <a:off x="10296525" y="1028700"/>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704850</xdr:colOff>
      <xdr:row>7</xdr:row>
      <xdr:rowOff>47625</xdr:rowOff>
    </xdr:from>
    <xdr:to>
      <xdr:col>9</xdr:col>
      <xdr:colOff>847725</xdr:colOff>
      <xdr:row>7</xdr:row>
      <xdr:rowOff>161925</xdr:rowOff>
    </xdr:to>
    <xdr:sp macro="" textlink="">
      <xdr:nvSpPr>
        <xdr:cNvPr id="4" name="Down Arrow 3">
          <a:extLst>
            <a:ext uri="{FF2B5EF4-FFF2-40B4-BE49-F238E27FC236}">
              <a16:creationId xmlns:a16="http://schemas.microsoft.com/office/drawing/2014/main" id="{00000000-0008-0000-0200-000004000000}"/>
            </a:ext>
          </a:extLst>
        </xdr:cNvPr>
        <xdr:cNvSpPr/>
      </xdr:nvSpPr>
      <xdr:spPr>
        <a:xfrm>
          <a:off x="10306050" y="1438275"/>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704850</xdr:colOff>
      <xdr:row>9</xdr:row>
      <xdr:rowOff>38100</xdr:rowOff>
    </xdr:from>
    <xdr:to>
      <xdr:col>9</xdr:col>
      <xdr:colOff>847725</xdr:colOff>
      <xdr:row>9</xdr:row>
      <xdr:rowOff>152400</xdr:rowOff>
    </xdr:to>
    <xdr:sp macro="" textlink="">
      <xdr:nvSpPr>
        <xdr:cNvPr id="5" name="Down Arrow 4">
          <a:extLst>
            <a:ext uri="{FF2B5EF4-FFF2-40B4-BE49-F238E27FC236}">
              <a16:creationId xmlns:a16="http://schemas.microsoft.com/office/drawing/2014/main" id="{00000000-0008-0000-0200-000005000000}"/>
            </a:ext>
          </a:extLst>
        </xdr:cNvPr>
        <xdr:cNvSpPr/>
      </xdr:nvSpPr>
      <xdr:spPr>
        <a:xfrm>
          <a:off x="10306050" y="2019300"/>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714375</xdr:colOff>
      <xdr:row>11</xdr:row>
      <xdr:rowOff>47625</xdr:rowOff>
    </xdr:from>
    <xdr:to>
      <xdr:col>9</xdr:col>
      <xdr:colOff>857250</xdr:colOff>
      <xdr:row>11</xdr:row>
      <xdr:rowOff>161925</xdr:rowOff>
    </xdr:to>
    <xdr:sp macro="" textlink="">
      <xdr:nvSpPr>
        <xdr:cNvPr id="6" name="Down Arrow 5">
          <a:extLst>
            <a:ext uri="{FF2B5EF4-FFF2-40B4-BE49-F238E27FC236}">
              <a16:creationId xmlns:a16="http://schemas.microsoft.com/office/drawing/2014/main" id="{00000000-0008-0000-0200-000006000000}"/>
            </a:ext>
          </a:extLst>
        </xdr:cNvPr>
        <xdr:cNvSpPr/>
      </xdr:nvSpPr>
      <xdr:spPr>
        <a:xfrm>
          <a:off x="10315575" y="2428875"/>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714375</xdr:colOff>
      <xdr:row>13</xdr:row>
      <xdr:rowOff>57150</xdr:rowOff>
    </xdr:from>
    <xdr:to>
      <xdr:col>9</xdr:col>
      <xdr:colOff>857250</xdr:colOff>
      <xdr:row>13</xdr:row>
      <xdr:rowOff>171450</xdr:rowOff>
    </xdr:to>
    <xdr:sp macro="" textlink="">
      <xdr:nvSpPr>
        <xdr:cNvPr id="7" name="Down Arrow 6">
          <a:extLst>
            <a:ext uri="{FF2B5EF4-FFF2-40B4-BE49-F238E27FC236}">
              <a16:creationId xmlns:a16="http://schemas.microsoft.com/office/drawing/2014/main" id="{00000000-0008-0000-0200-000007000000}"/>
            </a:ext>
          </a:extLst>
        </xdr:cNvPr>
        <xdr:cNvSpPr/>
      </xdr:nvSpPr>
      <xdr:spPr>
        <a:xfrm>
          <a:off x="10315575" y="3028950"/>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714375</xdr:colOff>
      <xdr:row>15</xdr:row>
      <xdr:rowOff>47625</xdr:rowOff>
    </xdr:from>
    <xdr:to>
      <xdr:col>9</xdr:col>
      <xdr:colOff>857250</xdr:colOff>
      <xdr:row>15</xdr:row>
      <xdr:rowOff>161925</xdr:rowOff>
    </xdr:to>
    <xdr:sp macro="" textlink="">
      <xdr:nvSpPr>
        <xdr:cNvPr id="8" name="Down Arrow 7">
          <a:extLst>
            <a:ext uri="{FF2B5EF4-FFF2-40B4-BE49-F238E27FC236}">
              <a16:creationId xmlns:a16="http://schemas.microsoft.com/office/drawing/2014/main" id="{00000000-0008-0000-0200-000008000000}"/>
            </a:ext>
          </a:extLst>
        </xdr:cNvPr>
        <xdr:cNvSpPr/>
      </xdr:nvSpPr>
      <xdr:spPr>
        <a:xfrm>
          <a:off x="10315575" y="3419475"/>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714375</xdr:colOff>
      <xdr:row>17</xdr:row>
      <xdr:rowOff>38100</xdr:rowOff>
    </xdr:from>
    <xdr:to>
      <xdr:col>9</xdr:col>
      <xdr:colOff>857250</xdr:colOff>
      <xdr:row>17</xdr:row>
      <xdr:rowOff>152400</xdr:rowOff>
    </xdr:to>
    <xdr:sp macro="" textlink="">
      <xdr:nvSpPr>
        <xdr:cNvPr id="9" name="Down Arrow 8">
          <a:extLst>
            <a:ext uri="{FF2B5EF4-FFF2-40B4-BE49-F238E27FC236}">
              <a16:creationId xmlns:a16="http://schemas.microsoft.com/office/drawing/2014/main" id="{00000000-0008-0000-0200-000009000000}"/>
            </a:ext>
          </a:extLst>
        </xdr:cNvPr>
        <xdr:cNvSpPr/>
      </xdr:nvSpPr>
      <xdr:spPr>
        <a:xfrm>
          <a:off x="10315575" y="3810000"/>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19050</xdr:colOff>
      <xdr:row>29</xdr:row>
      <xdr:rowOff>85726</xdr:rowOff>
    </xdr:from>
    <xdr:to>
      <xdr:col>5</xdr:col>
      <xdr:colOff>781050</xdr:colOff>
      <xdr:row>46</xdr:row>
      <xdr:rowOff>123826</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762000</xdr:colOff>
      <xdr:row>28</xdr:row>
      <xdr:rowOff>285751</xdr:rowOff>
    </xdr:from>
    <xdr:to>
      <xdr:col>6</xdr:col>
      <xdr:colOff>942975</xdr:colOff>
      <xdr:row>29</xdr:row>
      <xdr:rowOff>104776</xdr:rowOff>
    </xdr:to>
    <xdr:sp macro="" textlink="">
      <xdr:nvSpPr>
        <xdr:cNvPr id="2" name="Down Arrow 1">
          <a:extLst>
            <a:ext uri="{FF2B5EF4-FFF2-40B4-BE49-F238E27FC236}">
              <a16:creationId xmlns:a16="http://schemas.microsoft.com/office/drawing/2014/main" id="{00000000-0008-0000-0D00-000002000000}"/>
            </a:ext>
          </a:extLst>
        </xdr:cNvPr>
        <xdr:cNvSpPr/>
      </xdr:nvSpPr>
      <xdr:spPr>
        <a:xfrm>
          <a:off x="7258050" y="6810376"/>
          <a:ext cx="180975" cy="171450"/>
        </a:xfrm>
        <a:prstGeom prst="downArrow">
          <a:avLst/>
        </a:prstGeom>
        <a:scene3d>
          <a:camera prst="orthographicFront">
            <a:rot lat="0" lon="0" rev="1080000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457200</xdr:colOff>
      <xdr:row>43</xdr:row>
      <xdr:rowOff>85725</xdr:rowOff>
    </xdr:from>
    <xdr:to>
      <xdr:col>7</xdr:col>
      <xdr:colOff>374073</xdr:colOff>
      <xdr:row>46</xdr:row>
      <xdr:rowOff>152028</xdr:rowOff>
    </xdr:to>
    <xdr:sp macro="" textlink="">
      <xdr:nvSpPr>
        <xdr:cNvPr id="4" name="TextBox 3">
          <a:extLst>
            <a:ext uri="{FF2B5EF4-FFF2-40B4-BE49-F238E27FC236}">
              <a16:creationId xmlns:a16="http://schemas.microsoft.com/office/drawing/2014/main" id="{00000000-0008-0000-0D00-000004000000}"/>
            </a:ext>
          </a:extLst>
        </xdr:cNvPr>
        <xdr:cNvSpPr txBox="1"/>
      </xdr:nvSpPr>
      <xdr:spPr>
        <a:xfrm>
          <a:off x="4429125" y="10058400"/>
          <a:ext cx="3698298" cy="637803"/>
        </a:xfrm>
        <a:prstGeom prst="rect">
          <a:avLst/>
        </a:prstGeom>
        <a:solidFill>
          <a:sysClr val="window" lastClr="FFFFFF"/>
        </a:solidFill>
      </xdr:spPr>
      <xdr:txBody>
        <a:bodyPr wrap="square" rtlCol="0">
          <a:spAutoFit/>
        </a:bodyPr>
        <a:lstStyle>
          <a:defPPr>
            <a:defRPr lang="en-US"/>
          </a:defPPr>
          <a:lvl1pPr algn="ctr" defTabSz="457200" rtl="0" eaLnBrk="0" fontAlgn="base" hangingPunct="0">
            <a:spcBef>
              <a:spcPct val="0"/>
            </a:spcBef>
            <a:spcAft>
              <a:spcPct val="0"/>
            </a:spcAft>
            <a:defRPr kern="1200">
              <a:solidFill>
                <a:schemeClr val="tx1"/>
              </a:solidFill>
              <a:latin typeface="Arial" charset="0"/>
              <a:ea typeface="MS PGothic" charset="0"/>
              <a:cs typeface="MS PGothic" charset="0"/>
            </a:defRPr>
          </a:lvl1pPr>
          <a:lvl2pPr marL="457200" algn="ctr" defTabSz="457200" rtl="0" eaLnBrk="0" fontAlgn="base" hangingPunct="0">
            <a:spcBef>
              <a:spcPct val="0"/>
            </a:spcBef>
            <a:spcAft>
              <a:spcPct val="0"/>
            </a:spcAft>
            <a:defRPr kern="1200">
              <a:solidFill>
                <a:schemeClr val="tx1"/>
              </a:solidFill>
              <a:latin typeface="Arial" charset="0"/>
              <a:ea typeface="MS PGothic" charset="0"/>
              <a:cs typeface="MS PGothic" charset="0"/>
            </a:defRPr>
          </a:lvl2pPr>
          <a:lvl3pPr marL="914400" algn="ctr" defTabSz="457200" rtl="0" eaLnBrk="0" fontAlgn="base" hangingPunct="0">
            <a:spcBef>
              <a:spcPct val="0"/>
            </a:spcBef>
            <a:spcAft>
              <a:spcPct val="0"/>
            </a:spcAft>
            <a:defRPr kern="1200">
              <a:solidFill>
                <a:schemeClr val="tx1"/>
              </a:solidFill>
              <a:latin typeface="Arial" charset="0"/>
              <a:ea typeface="MS PGothic" charset="0"/>
              <a:cs typeface="MS PGothic" charset="0"/>
            </a:defRPr>
          </a:lvl3pPr>
          <a:lvl4pPr marL="1371600" algn="ctr" defTabSz="457200" rtl="0" eaLnBrk="0" fontAlgn="base" hangingPunct="0">
            <a:spcBef>
              <a:spcPct val="0"/>
            </a:spcBef>
            <a:spcAft>
              <a:spcPct val="0"/>
            </a:spcAft>
            <a:defRPr kern="1200">
              <a:solidFill>
                <a:schemeClr val="tx1"/>
              </a:solidFill>
              <a:latin typeface="Arial" charset="0"/>
              <a:ea typeface="MS PGothic" charset="0"/>
              <a:cs typeface="MS PGothic" charset="0"/>
            </a:defRPr>
          </a:lvl4pPr>
          <a:lvl5pPr marL="1828800" algn="ctr" defTabSz="457200" rtl="0" eaLnBrk="0" fontAlgn="base" hangingPunct="0">
            <a:spcBef>
              <a:spcPct val="0"/>
            </a:spcBef>
            <a:spcAft>
              <a:spcPct val="0"/>
            </a:spcAft>
            <a:defRPr kern="1200">
              <a:solidFill>
                <a:schemeClr val="tx1"/>
              </a:solidFill>
              <a:latin typeface="Arial" charset="0"/>
              <a:ea typeface="MS PGothic" charset="0"/>
              <a:cs typeface="MS PGothic" charset="0"/>
            </a:defRPr>
          </a:lvl5pPr>
          <a:lvl6pPr marL="2286000" algn="l" defTabSz="457200" rtl="0" eaLnBrk="1" latinLnBrk="0" hangingPunct="1">
            <a:defRPr kern="1200">
              <a:solidFill>
                <a:schemeClr val="tx1"/>
              </a:solidFill>
              <a:latin typeface="Arial" charset="0"/>
              <a:ea typeface="MS PGothic" charset="0"/>
              <a:cs typeface="MS PGothic" charset="0"/>
            </a:defRPr>
          </a:lvl6pPr>
          <a:lvl7pPr marL="2743200" algn="l" defTabSz="457200" rtl="0" eaLnBrk="1" latinLnBrk="0" hangingPunct="1">
            <a:defRPr kern="1200">
              <a:solidFill>
                <a:schemeClr val="tx1"/>
              </a:solidFill>
              <a:latin typeface="Arial" charset="0"/>
              <a:ea typeface="MS PGothic" charset="0"/>
              <a:cs typeface="MS PGothic" charset="0"/>
            </a:defRPr>
          </a:lvl7pPr>
          <a:lvl8pPr marL="3200400" algn="l" defTabSz="457200" rtl="0" eaLnBrk="1" latinLnBrk="0" hangingPunct="1">
            <a:defRPr kern="1200">
              <a:solidFill>
                <a:schemeClr val="tx1"/>
              </a:solidFill>
              <a:latin typeface="Arial" charset="0"/>
              <a:ea typeface="MS PGothic" charset="0"/>
              <a:cs typeface="MS PGothic" charset="0"/>
            </a:defRPr>
          </a:lvl8pPr>
          <a:lvl9pPr marL="3657600" algn="l" defTabSz="457200" rtl="0" eaLnBrk="1" latinLnBrk="0" hangingPunct="1">
            <a:defRPr kern="1200">
              <a:solidFill>
                <a:schemeClr val="tx1"/>
              </a:solidFill>
              <a:latin typeface="Arial" charset="0"/>
              <a:ea typeface="MS PGothic" charset="0"/>
              <a:cs typeface="MS PGothic" charset="0"/>
            </a:defRPr>
          </a:lvl9pPr>
        </a:lstStyle>
        <a:p>
          <a:pPr algn="l"/>
          <a:r>
            <a:rPr lang="en-US" sz="900"/>
            <a:t>**After accounting for weather.</a:t>
          </a:r>
          <a:r>
            <a:rPr lang="en-US" sz="900" baseline="0"/>
            <a:t> This change is the</a:t>
          </a:r>
          <a:r>
            <a:rPr lang="en-US" sz="900"/>
            <a:t> net effect of factors that may include occupant behavior, changes to building types and uses, federal appliance standards, utility programs and new electronic devices</a:t>
          </a:r>
          <a:r>
            <a:rPr lang="en-US" sz="1000"/>
            <a: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266699</xdr:colOff>
      <xdr:row>29</xdr:row>
      <xdr:rowOff>9525</xdr:rowOff>
    </xdr:from>
    <xdr:to>
      <xdr:col>5</xdr:col>
      <xdr:colOff>304799</xdr:colOff>
      <xdr:row>46</xdr:row>
      <xdr:rowOff>66675</xdr:rowOff>
    </xdr:to>
    <xdr:graphicFrame macro="">
      <xdr:nvGraphicFramePr>
        <xdr:cNvPr id="3" name="Chart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533400</xdr:colOff>
      <xdr:row>29</xdr:row>
      <xdr:rowOff>133350</xdr:rowOff>
    </xdr:from>
    <xdr:to>
      <xdr:col>6</xdr:col>
      <xdr:colOff>685800</xdr:colOff>
      <xdr:row>30</xdr:row>
      <xdr:rowOff>85725</xdr:rowOff>
    </xdr:to>
    <xdr:sp macro="" textlink="">
      <xdr:nvSpPr>
        <xdr:cNvPr id="4" name="Down Arrow 3">
          <a:extLst>
            <a:ext uri="{FF2B5EF4-FFF2-40B4-BE49-F238E27FC236}">
              <a16:creationId xmlns:a16="http://schemas.microsoft.com/office/drawing/2014/main" id="{00000000-0008-0000-0E00-000004000000}"/>
            </a:ext>
          </a:extLst>
        </xdr:cNvPr>
        <xdr:cNvSpPr/>
      </xdr:nvSpPr>
      <xdr:spPr>
        <a:xfrm>
          <a:off x="6619875" y="7000875"/>
          <a:ext cx="152400" cy="142875"/>
        </a:xfrm>
        <a:prstGeom prst="downArrow">
          <a:avLst/>
        </a:prstGeom>
        <a:scene3d>
          <a:camera prst="orthographicFront">
            <a:rot lat="0" lon="0" rev="1080000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333375</xdr:colOff>
      <xdr:row>43</xdr:row>
      <xdr:rowOff>104775</xdr:rowOff>
    </xdr:from>
    <xdr:to>
      <xdr:col>7</xdr:col>
      <xdr:colOff>288348</xdr:colOff>
      <xdr:row>46</xdr:row>
      <xdr:rowOff>23602</xdr:rowOff>
    </xdr:to>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4010025" y="10039350"/>
          <a:ext cx="3698298" cy="490327"/>
        </a:xfrm>
        <a:prstGeom prst="rect">
          <a:avLst/>
        </a:prstGeom>
        <a:solidFill>
          <a:sysClr val="window" lastClr="FFFFFF"/>
        </a:solidFill>
      </xdr:spPr>
      <xdr:txBody>
        <a:bodyPr wrap="square" rtlCol="0">
          <a:spAutoFit/>
        </a:bodyPr>
        <a:lstStyle>
          <a:defPPr>
            <a:defRPr lang="en-US"/>
          </a:defPPr>
          <a:lvl1pPr algn="ctr" defTabSz="457200" rtl="0" eaLnBrk="0" fontAlgn="base" hangingPunct="0">
            <a:spcBef>
              <a:spcPct val="0"/>
            </a:spcBef>
            <a:spcAft>
              <a:spcPct val="0"/>
            </a:spcAft>
            <a:defRPr kern="1200">
              <a:solidFill>
                <a:schemeClr val="tx1"/>
              </a:solidFill>
              <a:latin typeface="Arial" charset="0"/>
              <a:ea typeface="MS PGothic" charset="0"/>
              <a:cs typeface="MS PGothic" charset="0"/>
            </a:defRPr>
          </a:lvl1pPr>
          <a:lvl2pPr marL="457200" algn="ctr" defTabSz="457200" rtl="0" eaLnBrk="0" fontAlgn="base" hangingPunct="0">
            <a:spcBef>
              <a:spcPct val="0"/>
            </a:spcBef>
            <a:spcAft>
              <a:spcPct val="0"/>
            </a:spcAft>
            <a:defRPr kern="1200">
              <a:solidFill>
                <a:schemeClr val="tx1"/>
              </a:solidFill>
              <a:latin typeface="Arial" charset="0"/>
              <a:ea typeface="MS PGothic" charset="0"/>
              <a:cs typeface="MS PGothic" charset="0"/>
            </a:defRPr>
          </a:lvl2pPr>
          <a:lvl3pPr marL="914400" algn="ctr" defTabSz="457200" rtl="0" eaLnBrk="0" fontAlgn="base" hangingPunct="0">
            <a:spcBef>
              <a:spcPct val="0"/>
            </a:spcBef>
            <a:spcAft>
              <a:spcPct val="0"/>
            </a:spcAft>
            <a:defRPr kern="1200">
              <a:solidFill>
                <a:schemeClr val="tx1"/>
              </a:solidFill>
              <a:latin typeface="Arial" charset="0"/>
              <a:ea typeface="MS PGothic" charset="0"/>
              <a:cs typeface="MS PGothic" charset="0"/>
            </a:defRPr>
          </a:lvl3pPr>
          <a:lvl4pPr marL="1371600" algn="ctr" defTabSz="457200" rtl="0" eaLnBrk="0" fontAlgn="base" hangingPunct="0">
            <a:spcBef>
              <a:spcPct val="0"/>
            </a:spcBef>
            <a:spcAft>
              <a:spcPct val="0"/>
            </a:spcAft>
            <a:defRPr kern="1200">
              <a:solidFill>
                <a:schemeClr val="tx1"/>
              </a:solidFill>
              <a:latin typeface="Arial" charset="0"/>
              <a:ea typeface="MS PGothic" charset="0"/>
              <a:cs typeface="MS PGothic" charset="0"/>
            </a:defRPr>
          </a:lvl4pPr>
          <a:lvl5pPr marL="1828800" algn="ctr" defTabSz="457200" rtl="0" eaLnBrk="0" fontAlgn="base" hangingPunct="0">
            <a:spcBef>
              <a:spcPct val="0"/>
            </a:spcBef>
            <a:spcAft>
              <a:spcPct val="0"/>
            </a:spcAft>
            <a:defRPr kern="1200">
              <a:solidFill>
                <a:schemeClr val="tx1"/>
              </a:solidFill>
              <a:latin typeface="Arial" charset="0"/>
              <a:ea typeface="MS PGothic" charset="0"/>
              <a:cs typeface="MS PGothic" charset="0"/>
            </a:defRPr>
          </a:lvl5pPr>
          <a:lvl6pPr marL="2286000" algn="l" defTabSz="457200" rtl="0" eaLnBrk="1" latinLnBrk="0" hangingPunct="1">
            <a:defRPr kern="1200">
              <a:solidFill>
                <a:schemeClr val="tx1"/>
              </a:solidFill>
              <a:latin typeface="Arial" charset="0"/>
              <a:ea typeface="MS PGothic" charset="0"/>
              <a:cs typeface="MS PGothic" charset="0"/>
            </a:defRPr>
          </a:lvl6pPr>
          <a:lvl7pPr marL="2743200" algn="l" defTabSz="457200" rtl="0" eaLnBrk="1" latinLnBrk="0" hangingPunct="1">
            <a:defRPr kern="1200">
              <a:solidFill>
                <a:schemeClr val="tx1"/>
              </a:solidFill>
              <a:latin typeface="Arial" charset="0"/>
              <a:ea typeface="MS PGothic" charset="0"/>
              <a:cs typeface="MS PGothic" charset="0"/>
            </a:defRPr>
          </a:lvl7pPr>
          <a:lvl8pPr marL="3200400" algn="l" defTabSz="457200" rtl="0" eaLnBrk="1" latinLnBrk="0" hangingPunct="1">
            <a:defRPr kern="1200">
              <a:solidFill>
                <a:schemeClr val="tx1"/>
              </a:solidFill>
              <a:latin typeface="Arial" charset="0"/>
              <a:ea typeface="MS PGothic" charset="0"/>
              <a:cs typeface="MS PGothic" charset="0"/>
            </a:defRPr>
          </a:lvl8pPr>
          <a:lvl9pPr marL="3657600" algn="l" defTabSz="457200" rtl="0" eaLnBrk="1" latinLnBrk="0" hangingPunct="1">
            <a:defRPr kern="1200">
              <a:solidFill>
                <a:schemeClr val="tx1"/>
              </a:solidFill>
              <a:latin typeface="Arial" charset="0"/>
              <a:ea typeface="MS PGothic" charset="0"/>
              <a:cs typeface="MS PGothic" charset="0"/>
            </a:defRPr>
          </a:lvl9pPr>
        </a:lstStyle>
        <a:p>
          <a:pPr algn="l"/>
          <a:r>
            <a:rPr lang="en-US" sz="900"/>
            <a:t>**After accounting for weather.</a:t>
          </a:r>
          <a:r>
            <a:rPr lang="en-US" sz="900" baseline="0"/>
            <a:t> This change is the</a:t>
          </a:r>
          <a:r>
            <a:rPr lang="en-US" sz="900"/>
            <a:t> net effect of factors that may include occupant behavior, changes to building types and uses, federal appliance standards, and utility programs.</a:t>
          </a:r>
          <a:endParaRPr lang="en-US" sz="10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228599</xdr:colOff>
      <xdr:row>32</xdr:row>
      <xdr:rowOff>128586</xdr:rowOff>
    </xdr:from>
    <xdr:to>
      <xdr:col>5</xdr:col>
      <xdr:colOff>161924</xdr:colOff>
      <xdr:row>50</xdr:row>
      <xdr:rowOff>76199</xdr:rowOff>
    </xdr:to>
    <xdr:graphicFrame macro="">
      <xdr:nvGraphicFramePr>
        <xdr:cNvPr id="3" name="Chart 2">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485775</xdr:colOff>
      <xdr:row>32</xdr:row>
      <xdr:rowOff>133350</xdr:rowOff>
    </xdr:from>
    <xdr:to>
      <xdr:col>6</xdr:col>
      <xdr:colOff>638175</xdr:colOff>
      <xdr:row>33</xdr:row>
      <xdr:rowOff>85725</xdr:rowOff>
    </xdr:to>
    <xdr:sp macro="" textlink="">
      <xdr:nvSpPr>
        <xdr:cNvPr id="5" name="Down Arrow 4">
          <a:extLst>
            <a:ext uri="{FF2B5EF4-FFF2-40B4-BE49-F238E27FC236}">
              <a16:creationId xmlns:a16="http://schemas.microsoft.com/office/drawing/2014/main" id="{00000000-0008-0000-0F00-000005000000}"/>
            </a:ext>
          </a:extLst>
        </xdr:cNvPr>
        <xdr:cNvSpPr/>
      </xdr:nvSpPr>
      <xdr:spPr>
        <a:xfrm>
          <a:off x="6696075" y="7791450"/>
          <a:ext cx="152400" cy="142875"/>
        </a:xfrm>
        <a:prstGeom prst="downArrow">
          <a:avLst/>
        </a:prstGeom>
        <a:scene3d>
          <a:camera prst="orthographicFront">
            <a:rot lat="0" lon="0" rev="1080000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38100</xdr:colOff>
      <xdr:row>47</xdr:row>
      <xdr:rowOff>152400</xdr:rowOff>
    </xdr:from>
    <xdr:to>
      <xdr:col>6</xdr:col>
      <xdr:colOff>1221798</xdr:colOff>
      <xdr:row>50</xdr:row>
      <xdr:rowOff>71227</xdr:rowOff>
    </xdr:to>
    <xdr:sp macro="" textlink="">
      <xdr:nvSpPr>
        <xdr:cNvPr id="7" name="TextBox 6">
          <a:extLst>
            <a:ext uri="{FF2B5EF4-FFF2-40B4-BE49-F238E27FC236}">
              <a16:creationId xmlns:a16="http://schemas.microsoft.com/office/drawing/2014/main" id="{00000000-0008-0000-0F00-000007000000}"/>
            </a:ext>
          </a:extLst>
        </xdr:cNvPr>
        <xdr:cNvSpPr txBox="1"/>
      </xdr:nvSpPr>
      <xdr:spPr>
        <a:xfrm>
          <a:off x="3733800" y="11068050"/>
          <a:ext cx="3698298" cy="490327"/>
        </a:xfrm>
        <a:prstGeom prst="rect">
          <a:avLst/>
        </a:prstGeom>
        <a:solidFill>
          <a:sysClr val="window" lastClr="FFFFFF"/>
        </a:solidFill>
      </xdr:spPr>
      <xdr:txBody>
        <a:bodyPr wrap="square" rtlCol="0">
          <a:spAutoFit/>
        </a:bodyPr>
        <a:lstStyle>
          <a:defPPr>
            <a:defRPr lang="en-US"/>
          </a:defPPr>
          <a:lvl1pPr algn="ctr" defTabSz="457200" rtl="0" eaLnBrk="0" fontAlgn="base" hangingPunct="0">
            <a:spcBef>
              <a:spcPct val="0"/>
            </a:spcBef>
            <a:spcAft>
              <a:spcPct val="0"/>
            </a:spcAft>
            <a:defRPr kern="1200">
              <a:solidFill>
                <a:schemeClr val="tx1"/>
              </a:solidFill>
              <a:latin typeface="Arial" charset="0"/>
              <a:ea typeface="MS PGothic" charset="0"/>
              <a:cs typeface="MS PGothic" charset="0"/>
            </a:defRPr>
          </a:lvl1pPr>
          <a:lvl2pPr marL="457200" algn="ctr" defTabSz="457200" rtl="0" eaLnBrk="0" fontAlgn="base" hangingPunct="0">
            <a:spcBef>
              <a:spcPct val="0"/>
            </a:spcBef>
            <a:spcAft>
              <a:spcPct val="0"/>
            </a:spcAft>
            <a:defRPr kern="1200">
              <a:solidFill>
                <a:schemeClr val="tx1"/>
              </a:solidFill>
              <a:latin typeface="Arial" charset="0"/>
              <a:ea typeface="MS PGothic" charset="0"/>
              <a:cs typeface="MS PGothic" charset="0"/>
            </a:defRPr>
          </a:lvl2pPr>
          <a:lvl3pPr marL="914400" algn="ctr" defTabSz="457200" rtl="0" eaLnBrk="0" fontAlgn="base" hangingPunct="0">
            <a:spcBef>
              <a:spcPct val="0"/>
            </a:spcBef>
            <a:spcAft>
              <a:spcPct val="0"/>
            </a:spcAft>
            <a:defRPr kern="1200">
              <a:solidFill>
                <a:schemeClr val="tx1"/>
              </a:solidFill>
              <a:latin typeface="Arial" charset="0"/>
              <a:ea typeface="MS PGothic" charset="0"/>
              <a:cs typeface="MS PGothic" charset="0"/>
            </a:defRPr>
          </a:lvl3pPr>
          <a:lvl4pPr marL="1371600" algn="ctr" defTabSz="457200" rtl="0" eaLnBrk="0" fontAlgn="base" hangingPunct="0">
            <a:spcBef>
              <a:spcPct val="0"/>
            </a:spcBef>
            <a:spcAft>
              <a:spcPct val="0"/>
            </a:spcAft>
            <a:defRPr kern="1200">
              <a:solidFill>
                <a:schemeClr val="tx1"/>
              </a:solidFill>
              <a:latin typeface="Arial" charset="0"/>
              <a:ea typeface="MS PGothic" charset="0"/>
              <a:cs typeface="MS PGothic" charset="0"/>
            </a:defRPr>
          </a:lvl4pPr>
          <a:lvl5pPr marL="1828800" algn="ctr" defTabSz="457200" rtl="0" eaLnBrk="0" fontAlgn="base" hangingPunct="0">
            <a:spcBef>
              <a:spcPct val="0"/>
            </a:spcBef>
            <a:spcAft>
              <a:spcPct val="0"/>
            </a:spcAft>
            <a:defRPr kern="1200">
              <a:solidFill>
                <a:schemeClr val="tx1"/>
              </a:solidFill>
              <a:latin typeface="Arial" charset="0"/>
              <a:ea typeface="MS PGothic" charset="0"/>
              <a:cs typeface="MS PGothic" charset="0"/>
            </a:defRPr>
          </a:lvl5pPr>
          <a:lvl6pPr marL="2286000" algn="l" defTabSz="457200" rtl="0" eaLnBrk="1" latinLnBrk="0" hangingPunct="1">
            <a:defRPr kern="1200">
              <a:solidFill>
                <a:schemeClr val="tx1"/>
              </a:solidFill>
              <a:latin typeface="Arial" charset="0"/>
              <a:ea typeface="MS PGothic" charset="0"/>
              <a:cs typeface="MS PGothic" charset="0"/>
            </a:defRPr>
          </a:lvl6pPr>
          <a:lvl7pPr marL="2743200" algn="l" defTabSz="457200" rtl="0" eaLnBrk="1" latinLnBrk="0" hangingPunct="1">
            <a:defRPr kern="1200">
              <a:solidFill>
                <a:schemeClr val="tx1"/>
              </a:solidFill>
              <a:latin typeface="Arial" charset="0"/>
              <a:ea typeface="MS PGothic" charset="0"/>
              <a:cs typeface="MS PGothic" charset="0"/>
            </a:defRPr>
          </a:lvl7pPr>
          <a:lvl8pPr marL="3200400" algn="l" defTabSz="457200" rtl="0" eaLnBrk="1" latinLnBrk="0" hangingPunct="1">
            <a:defRPr kern="1200">
              <a:solidFill>
                <a:schemeClr val="tx1"/>
              </a:solidFill>
              <a:latin typeface="Arial" charset="0"/>
              <a:ea typeface="MS PGothic" charset="0"/>
              <a:cs typeface="MS PGothic" charset="0"/>
            </a:defRPr>
          </a:lvl8pPr>
          <a:lvl9pPr marL="3657600" algn="l" defTabSz="457200" rtl="0" eaLnBrk="1" latinLnBrk="0" hangingPunct="1">
            <a:defRPr kern="1200">
              <a:solidFill>
                <a:schemeClr val="tx1"/>
              </a:solidFill>
              <a:latin typeface="Arial" charset="0"/>
              <a:ea typeface="MS PGothic" charset="0"/>
              <a:cs typeface="MS PGothic" charset="0"/>
            </a:defRPr>
          </a:lvl9pPr>
        </a:lstStyle>
        <a:p>
          <a:pPr algn="l"/>
          <a:r>
            <a:rPr lang="en-US" sz="900"/>
            <a:t>**After accounting for weather.</a:t>
          </a:r>
          <a:r>
            <a:rPr lang="en-US" sz="900" baseline="0"/>
            <a:t> This change is the</a:t>
          </a:r>
          <a:r>
            <a:rPr lang="en-US" sz="900"/>
            <a:t> net effect of factors that may include occupant behavior, changes to building types and uses, federal appliance standards, and utility programs.</a:t>
          </a:r>
          <a:endParaRPr lang="en-US" sz="10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27</xdr:row>
      <xdr:rowOff>85724</xdr:rowOff>
    </xdr:from>
    <xdr:to>
      <xdr:col>5</xdr:col>
      <xdr:colOff>676275</xdr:colOff>
      <xdr:row>46</xdr:row>
      <xdr:rowOff>19049</xdr:rowOff>
    </xdr:to>
    <xdr:graphicFrame macro="">
      <xdr:nvGraphicFramePr>
        <xdr:cNvPr id="3" name="Chart 2">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466725</xdr:colOff>
      <xdr:row>28</xdr:row>
      <xdr:rowOff>142875</xdr:rowOff>
    </xdr:from>
    <xdr:to>
      <xdr:col>6</xdr:col>
      <xdr:colOff>619125</xdr:colOff>
      <xdr:row>29</xdr:row>
      <xdr:rowOff>95250</xdr:rowOff>
    </xdr:to>
    <xdr:sp macro="" textlink="">
      <xdr:nvSpPr>
        <xdr:cNvPr id="4" name="Down Arrow 3">
          <a:extLst>
            <a:ext uri="{FF2B5EF4-FFF2-40B4-BE49-F238E27FC236}">
              <a16:creationId xmlns:a16="http://schemas.microsoft.com/office/drawing/2014/main" id="{00000000-0008-0000-1000-000004000000}"/>
            </a:ext>
          </a:extLst>
        </xdr:cNvPr>
        <xdr:cNvSpPr/>
      </xdr:nvSpPr>
      <xdr:spPr>
        <a:xfrm>
          <a:off x="6619875" y="5991225"/>
          <a:ext cx="152400" cy="142875"/>
        </a:xfrm>
        <a:prstGeom prst="downArrow">
          <a:avLst/>
        </a:prstGeom>
        <a:scene3d>
          <a:camera prst="orthographicFront">
            <a:rot lat="0" lon="0" rev="1080000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247649</xdr:colOff>
      <xdr:row>66</xdr:row>
      <xdr:rowOff>4761</xdr:rowOff>
    </xdr:from>
    <xdr:to>
      <xdr:col>7</xdr:col>
      <xdr:colOff>104775</xdr:colOff>
      <xdr:row>85</xdr:row>
      <xdr:rowOff>57150</xdr:rowOff>
    </xdr:to>
    <xdr:graphicFrame macro="">
      <xdr:nvGraphicFramePr>
        <xdr:cNvPr id="3" name="Chart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504825</xdr:colOff>
      <xdr:row>65</xdr:row>
      <xdr:rowOff>152400</xdr:rowOff>
    </xdr:from>
    <xdr:to>
      <xdr:col>8</xdr:col>
      <xdr:colOff>657225</xdr:colOff>
      <xdr:row>66</xdr:row>
      <xdr:rowOff>104775</xdr:rowOff>
    </xdr:to>
    <xdr:sp macro="" textlink="">
      <xdr:nvSpPr>
        <xdr:cNvPr id="4" name="Down Arrow 3">
          <a:extLst>
            <a:ext uri="{FF2B5EF4-FFF2-40B4-BE49-F238E27FC236}">
              <a16:creationId xmlns:a16="http://schemas.microsoft.com/office/drawing/2014/main" id="{00000000-0008-0000-1100-000004000000}"/>
            </a:ext>
          </a:extLst>
        </xdr:cNvPr>
        <xdr:cNvSpPr/>
      </xdr:nvSpPr>
      <xdr:spPr>
        <a:xfrm>
          <a:off x="8772525" y="15935325"/>
          <a:ext cx="152400" cy="142875"/>
        </a:xfrm>
        <a:prstGeom prst="downArrow">
          <a:avLst/>
        </a:prstGeom>
        <a:scene3d>
          <a:camera prst="orthographicFront">
            <a:rot lat="0" lon="0" rev="1080000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695325</xdr:colOff>
      <xdr:row>5</xdr:row>
      <xdr:rowOff>38100</xdr:rowOff>
    </xdr:from>
    <xdr:to>
      <xdr:col>10</xdr:col>
      <xdr:colOff>838200</xdr:colOff>
      <xdr:row>5</xdr:row>
      <xdr:rowOff>152400</xdr:rowOff>
    </xdr:to>
    <xdr:sp macro="" textlink="">
      <xdr:nvSpPr>
        <xdr:cNvPr id="9" name="Down Arrow 8">
          <a:extLst>
            <a:ext uri="{FF2B5EF4-FFF2-40B4-BE49-F238E27FC236}">
              <a16:creationId xmlns:a16="http://schemas.microsoft.com/office/drawing/2014/main" id="{00000000-0008-0000-0300-000009000000}"/>
            </a:ext>
          </a:extLst>
        </xdr:cNvPr>
        <xdr:cNvSpPr/>
      </xdr:nvSpPr>
      <xdr:spPr>
        <a:xfrm>
          <a:off x="10296525" y="1028700"/>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704850</xdr:colOff>
      <xdr:row>7</xdr:row>
      <xdr:rowOff>47625</xdr:rowOff>
    </xdr:from>
    <xdr:to>
      <xdr:col>10</xdr:col>
      <xdr:colOff>847725</xdr:colOff>
      <xdr:row>7</xdr:row>
      <xdr:rowOff>161925</xdr:rowOff>
    </xdr:to>
    <xdr:sp macro="" textlink="">
      <xdr:nvSpPr>
        <xdr:cNvPr id="10" name="Down Arrow 9">
          <a:extLst>
            <a:ext uri="{FF2B5EF4-FFF2-40B4-BE49-F238E27FC236}">
              <a16:creationId xmlns:a16="http://schemas.microsoft.com/office/drawing/2014/main" id="{00000000-0008-0000-0300-00000A000000}"/>
            </a:ext>
          </a:extLst>
        </xdr:cNvPr>
        <xdr:cNvSpPr/>
      </xdr:nvSpPr>
      <xdr:spPr>
        <a:xfrm>
          <a:off x="10306050" y="1438275"/>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704850</xdr:colOff>
      <xdr:row>9</xdr:row>
      <xdr:rowOff>38100</xdr:rowOff>
    </xdr:from>
    <xdr:to>
      <xdr:col>10</xdr:col>
      <xdr:colOff>847725</xdr:colOff>
      <xdr:row>9</xdr:row>
      <xdr:rowOff>152400</xdr:rowOff>
    </xdr:to>
    <xdr:sp macro="" textlink="">
      <xdr:nvSpPr>
        <xdr:cNvPr id="11" name="Down Arrow 10">
          <a:extLst>
            <a:ext uri="{FF2B5EF4-FFF2-40B4-BE49-F238E27FC236}">
              <a16:creationId xmlns:a16="http://schemas.microsoft.com/office/drawing/2014/main" id="{00000000-0008-0000-0300-00000B000000}"/>
            </a:ext>
          </a:extLst>
        </xdr:cNvPr>
        <xdr:cNvSpPr/>
      </xdr:nvSpPr>
      <xdr:spPr>
        <a:xfrm>
          <a:off x="10306050" y="2019300"/>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714375</xdr:colOff>
      <xdr:row>11</xdr:row>
      <xdr:rowOff>47625</xdr:rowOff>
    </xdr:from>
    <xdr:to>
      <xdr:col>10</xdr:col>
      <xdr:colOff>857250</xdr:colOff>
      <xdr:row>11</xdr:row>
      <xdr:rowOff>161925</xdr:rowOff>
    </xdr:to>
    <xdr:sp macro="" textlink="">
      <xdr:nvSpPr>
        <xdr:cNvPr id="12" name="Down Arrow 11">
          <a:extLst>
            <a:ext uri="{FF2B5EF4-FFF2-40B4-BE49-F238E27FC236}">
              <a16:creationId xmlns:a16="http://schemas.microsoft.com/office/drawing/2014/main" id="{00000000-0008-0000-0300-00000C000000}"/>
            </a:ext>
          </a:extLst>
        </xdr:cNvPr>
        <xdr:cNvSpPr/>
      </xdr:nvSpPr>
      <xdr:spPr>
        <a:xfrm>
          <a:off x="10315575" y="2428875"/>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714375</xdr:colOff>
      <xdr:row>13</xdr:row>
      <xdr:rowOff>57150</xdr:rowOff>
    </xdr:from>
    <xdr:to>
      <xdr:col>10</xdr:col>
      <xdr:colOff>857250</xdr:colOff>
      <xdr:row>13</xdr:row>
      <xdr:rowOff>171450</xdr:rowOff>
    </xdr:to>
    <xdr:sp macro="" textlink="">
      <xdr:nvSpPr>
        <xdr:cNvPr id="13" name="Down Arrow 12">
          <a:extLst>
            <a:ext uri="{FF2B5EF4-FFF2-40B4-BE49-F238E27FC236}">
              <a16:creationId xmlns:a16="http://schemas.microsoft.com/office/drawing/2014/main" id="{00000000-0008-0000-0300-00000D000000}"/>
            </a:ext>
          </a:extLst>
        </xdr:cNvPr>
        <xdr:cNvSpPr/>
      </xdr:nvSpPr>
      <xdr:spPr>
        <a:xfrm>
          <a:off x="10315575" y="3028950"/>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714375</xdr:colOff>
      <xdr:row>15</xdr:row>
      <xdr:rowOff>219075</xdr:rowOff>
    </xdr:from>
    <xdr:to>
      <xdr:col>10</xdr:col>
      <xdr:colOff>857250</xdr:colOff>
      <xdr:row>15</xdr:row>
      <xdr:rowOff>333375</xdr:rowOff>
    </xdr:to>
    <xdr:sp macro="" textlink="">
      <xdr:nvSpPr>
        <xdr:cNvPr id="14" name="Down Arrow 13">
          <a:extLst>
            <a:ext uri="{FF2B5EF4-FFF2-40B4-BE49-F238E27FC236}">
              <a16:creationId xmlns:a16="http://schemas.microsoft.com/office/drawing/2014/main" id="{00000000-0008-0000-0300-00000E000000}"/>
            </a:ext>
          </a:extLst>
        </xdr:cNvPr>
        <xdr:cNvSpPr/>
      </xdr:nvSpPr>
      <xdr:spPr>
        <a:xfrm>
          <a:off x="9839325" y="3990975"/>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714375</xdr:colOff>
      <xdr:row>17</xdr:row>
      <xdr:rowOff>38100</xdr:rowOff>
    </xdr:from>
    <xdr:to>
      <xdr:col>10</xdr:col>
      <xdr:colOff>857250</xdr:colOff>
      <xdr:row>17</xdr:row>
      <xdr:rowOff>152400</xdr:rowOff>
    </xdr:to>
    <xdr:sp macro="" textlink="">
      <xdr:nvSpPr>
        <xdr:cNvPr id="15" name="Down Arrow 14">
          <a:extLst>
            <a:ext uri="{FF2B5EF4-FFF2-40B4-BE49-F238E27FC236}">
              <a16:creationId xmlns:a16="http://schemas.microsoft.com/office/drawing/2014/main" id="{00000000-0008-0000-0300-00000F000000}"/>
            </a:ext>
          </a:extLst>
        </xdr:cNvPr>
        <xdr:cNvSpPr/>
      </xdr:nvSpPr>
      <xdr:spPr>
        <a:xfrm>
          <a:off x="10315575" y="3810000"/>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695325</xdr:colOff>
      <xdr:row>5</xdr:row>
      <xdr:rowOff>38100</xdr:rowOff>
    </xdr:from>
    <xdr:to>
      <xdr:col>11</xdr:col>
      <xdr:colOff>838200</xdr:colOff>
      <xdr:row>5</xdr:row>
      <xdr:rowOff>152400</xdr:rowOff>
    </xdr:to>
    <xdr:sp macro="" textlink="">
      <xdr:nvSpPr>
        <xdr:cNvPr id="2" name="Down Arrow 1">
          <a:extLst>
            <a:ext uri="{FF2B5EF4-FFF2-40B4-BE49-F238E27FC236}">
              <a16:creationId xmlns:a16="http://schemas.microsoft.com/office/drawing/2014/main" id="{00000000-0008-0000-0400-000002000000}"/>
            </a:ext>
          </a:extLst>
        </xdr:cNvPr>
        <xdr:cNvSpPr/>
      </xdr:nvSpPr>
      <xdr:spPr>
        <a:xfrm>
          <a:off x="10296525" y="1028700"/>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704850</xdr:colOff>
      <xdr:row>7</xdr:row>
      <xdr:rowOff>47625</xdr:rowOff>
    </xdr:from>
    <xdr:to>
      <xdr:col>11</xdr:col>
      <xdr:colOff>847725</xdr:colOff>
      <xdr:row>7</xdr:row>
      <xdr:rowOff>161925</xdr:rowOff>
    </xdr:to>
    <xdr:sp macro="" textlink="">
      <xdr:nvSpPr>
        <xdr:cNvPr id="3" name="Down Arrow 2">
          <a:extLst>
            <a:ext uri="{FF2B5EF4-FFF2-40B4-BE49-F238E27FC236}">
              <a16:creationId xmlns:a16="http://schemas.microsoft.com/office/drawing/2014/main" id="{00000000-0008-0000-0400-000003000000}"/>
            </a:ext>
          </a:extLst>
        </xdr:cNvPr>
        <xdr:cNvSpPr/>
      </xdr:nvSpPr>
      <xdr:spPr>
        <a:xfrm>
          <a:off x="10306050" y="1438275"/>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704850</xdr:colOff>
      <xdr:row>9</xdr:row>
      <xdr:rowOff>38100</xdr:rowOff>
    </xdr:from>
    <xdr:to>
      <xdr:col>11</xdr:col>
      <xdr:colOff>847725</xdr:colOff>
      <xdr:row>9</xdr:row>
      <xdr:rowOff>152400</xdr:rowOff>
    </xdr:to>
    <xdr:sp macro="" textlink="">
      <xdr:nvSpPr>
        <xdr:cNvPr id="4" name="Down Arrow 3">
          <a:extLst>
            <a:ext uri="{FF2B5EF4-FFF2-40B4-BE49-F238E27FC236}">
              <a16:creationId xmlns:a16="http://schemas.microsoft.com/office/drawing/2014/main" id="{00000000-0008-0000-0400-000004000000}"/>
            </a:ext>
          </a:extLst>
        </xdr:cNvPr>
        <xdr:cNvSpPr/>
      </xdr:nvSpPr>
      <xdr:spPr>
        <a:xfrm>
          <a:off x="10306050" y="2019300"/>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714375</xdr:colOff>
      <xdr:row>11</xdr:row>
      <xdr:rowOff>47625</xdr:rowOff>
    </xdr:from>
    <xdr:to>
      <xdr:col>11</xdr:col>
      <xdr:colOff>857250</xdr:colOff>
      <xdr:row>11</xdr:row>
      <xdr:rowOff>161925</xdr:rowOff>
    </xdr:to>
    <xdr:sp macro="" textlink="">
      <xdr:nvSpPr>
        <xdr:cNvPr id="5" name="Down Arrow 4">
          <a:extLst>
            <a:ext uri="{FF2B5EF4-FFF2-40B4-BE49-F238E27FC236}">
              <a16:creationId xmlns:a16="http://schemas.microsoft.com/office/drawing/2014/main" id="{00000000-0008-0000-0400-000005000000}"/>
            </a:ext>
          </a:extLst>
        </xdr:cNvPr>
        <xdr:cNvSpPr/>
      </xdr:nvSpPr>
      <xdr:spPr>
        <a:xfrm>
          <a:off x="10315575" y="2428875"/>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714375</xdr:colOff>
      <xdr:row>13</xdr:row>
      <xdr:rowOff>57150</xdr:rowOff>
    </xdr:from>
    <xdr:to>
      <xdr:col>11</xdr:col>
      <xdr:colOff>857250</xdr:colOff>
      <xdr:row>13</xdr:row>
      <xdr:rowOff>171450</xdr:rowOff>
    </xdr:to>
    <xdr:sp macro="" textlink="">
      <xdr:nvSpPr>
        <xdr:cNvPr id="6" name="Down Arrow 5">
          <a:extLst>
            <a:ext uri="{FF2B5EF4-FFF2-40B4-BE49-F238E27FC236}">
              <a16:creationId xmlns:a16="http://schemas.microsoft.com/office/drawing/2014/main" id="{00000000-0008-0000-0400-000006000000}"/>
            </a:ext>
          </a:extLst>
        </xdr:cNvPr>
        <xdr:cNvSpPr/>
      </xdr:nvSpPr>
      <xdr:spPr>
        <a:xfrm>
          <a:off x="10315575" y="3028950"/>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714375</xdr:colOff>
      <xdr:row>15</xdr:row>
      <xdr:rowOff>47625</xdr:rowOff>
    </xdr:from>
    <xdr:to>
      <xdr:col>11</xdr:col>
      <xdr:colOff>857250</xdr:colOff>
      <xdr:row>15</xdr:row>
      <xdr:rowOff>161925</xdr:rowOff>
    </xdr:to>
    <xdr:sp macro="" textlink="">
      <xdr:nvSpPr>
        <xdr:cNvPr id="7" name="Down Arrow 6">
          <a:extLst>
            <a:ext uri="{FF2B5EF4-FFF2-40B4-BE49-F238E27FC236}">
              <a16:creationId xmlns:a16="http://schemas.microsoft.com/office/drawing/2014/main" id="{00000000-0008-0000-0400-000007000000}"/>
            </a:ext>
          </a:extLst>
        </xdr:cNvPr>
        <xdr:cNvSpPr/>
      </xdr:nvSpPr>
      <xdr:spPr>
        <a:xfrm>
          <a:off x="10315575" y="3419475"/>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714375</xdr:colOff>
      <xdr:row>17</xdr:row>
      <xdr:rowOff>38100</xdr:rowOff>
    </xdr:from>
    <xdr:to>
      <xdr:col>11</xdr:col>
      <xdr:colOff>857250</xdr:colOff>
      <xdr:row>17</xdr:row>
      <xdr:rowOff>152400</xdr:rowOff>
    </xdr:to>
    <xdr:sp macro="" textlink="">
      <xdr:nvSpPr>
        <xdr:cNvPr id="8" name="Down Arrow 7">
          <a:extLst>
            <a:ext uri="{FF2B5EF4-FFF2-40B4-BE49-F238E27FC236}">
              <a16:creationId xmlns:a16="http://schemas.microsoft.com/office/drawing/2014/main" id="{00000000-0008-0000-0400-000008000000}"/>
            </a:ext>
          </a:extLst>
        </xdr:cNvPr>
        <xdr:cNvSpPr/>
      </xdr:nvSpPr>
      <xdr:spPr>
        <a:xfrm>
          <a:off x="10315575" y="3810000"/>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695325</xdr:colOff>
      <xdr:row>6</xdr:row>
      <xdr:rowOff>38100</xdr:rowOff>
    </xdr:from>
    <xdr:to>
      <xdr:col>9</xdr:col>
      <xdr:colOff>838200</xdr:colOff>
      <xdr:row>6</xdr:row>
      <xdr:rowOff>152400</xdr:rowOff>
    </xdr:to>
    <xdr:sp macro="" textlink="">
      <xdr:nvSpPr>
        <xdr:cNvPr id="2" name="Down Arrow 1">
          <a:extLst>
            <a:ext uri="{FF2B5EF4-FFF2-40B4-BE49-F238E27FC236}">
              <a16:creationId xmlns:a16="http://schemas.microsoft.com/office/drawing/2014/main" id="{00000000-0008-0000-0500-000002000000}"/>
            </a:ext>
          </a:extLst>
        </xdr:cNvPr>
        <xdr:cNvSpPr/>
      </xdr:nvSpPr>
      <xdr:spPr>
        <a:xfrm>
          <a:off x="10296525" y="1028700"/>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704850</xdr:colOff>
      <xdr:row>8</xdr:row>
      <xdr:rowOff>47625</xdr:rowOff>
    </xdr:from>
    <xdr:to>
      <xdr:col>9</xdr:col>
      <xdr:colOff>847725</xdr:colOff>
      <xdr:row>8</xdr:row>
      <xdr:rowOff>161925</xdr:rowOff>
    </xdr:to>
    <xdr:sp macro="" textlink="">
      <xdr:nvSpPr>
        <xdr:cNvPr id="3" name="Down Arrow 2">
          <a:extLst>
            <a:ext uri="{FF2B5EF4-FFF2-40B4-BE49-F238E27FC236}">
              <a16:creationId xmlns:a16="http://schemas.microsoft.com/office/drawing/2014/main" id="{00000000-0008-0000-0500-000003000000}"/>
            </a:ext>
          </a:extLst>
        </xdr:cNvPr>
        <xdr:cNvSpPr/>
      </xdr:nvSpPr>
      <xdr:spPr>
        <a:xfrm>
          <a:off x="10306050" y="1438275"/>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704850</xdr:colOff>
      <xdr:row>10</xdr:row>
      <xdr:rowOff>38100</xdr:rowOff>
    </xdr:from>
    <xdr:to>
      <xdr:col>9</xdr:col>
      <xdr:colOff>847725</xdr:colOff>
      <xdr:row>10</xdr:row>
      <xdr:rowOff>152400</xdr:rowOff>
    </xdr:to>
    <xdr:sp macro="" textlink="">
      <xdr:nvSpPr>
        <xdr:cNvPr id="4" name="Down Arrow 3">
          <a:extLst>
            <a:ext uri="{FF2B5EF4-FFF2-40B4-BE49-F238E27FC236}">
              <a16:creationId xmlns:a16="http://schemas.microsoft.com/office/drawing/2014/main" id="{00000000-0008-0000-0500-000004000000}"/>
            </a:ext>
          </a:extLst>
        </xdr:cNvPr>
        <xdr:cNvSpPr/>
      </xdr:nvSpPr>
      <xdr:spPr>
        <a:xfrm>
          <a:off x="10306050" y="2019300"/>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714375</xdr:colOff>
      <xdr:row>12</xdr:row>
      <xdr:rowOff>47625</xdr:rowOff>
    </xdr:from>
    <xdr:to>
      <xdr:col>9</xdr:col>
      <xdr:colOff>857250</xdr:colOff>
      <xdr:row>12</xdr:row>
      <xdr:rowOff>161925</xdr:rowOff>
    </xdr:to>
    <xdr:sp macro="" textlink="">
      <xdr:nvSpPr>
        <xdr:cNvPr id="5" name="Down Arrow 4">
          <a:extLst>
            <a:ext uri="{FF2B5EF4-FFF2-40B4-BE49-F238E27FC236}">
              <a16:creationId xmlns:a16="http://schemas.microsoft.com/office/drawing/2014/main" id="{00000000-0008-0000-0500-000005000000}"/>
            </a:ext>
          </a:extLst>
        </xdr:cNvPr>
        <xdr:cNvSpPr/>
      </xdr:nvSpPr>
      <xdr:spPr>
        <a:xfrm>
          <a:off x="10315575" y="2428875"/>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714375</xdr:colOff>
      <xdr:row>14</xdr:row>
      <xdr:rowOff>57150</xdr:rowOff>
    </xdr:from>
    <xdr:to>
      <xdr:col>9</xdr:col>
      <xdr:colOff>857250</xdr:colOff>
      <xdr:row>14</xdr:row>
      <xdr:rowOff>171450</xdr:rowOff>
    </xdr:to>
    <xdr:sp macro="" textlink="">
      <xdr:nvSpPr>
        <xdr:cNvPr id="6" name="Down Arrow 5">
          <a:extLst>
            <a:ext uri="{FF2B5EF4-FFF2-40B4-BE49-F238E27FC236}">
              <a16:creationId xmlns:a16="http://schemas.microsoft.com/office/drawing/2014/main" id="{00000000-0008-0000-0500-000006000000}"/>
            </a:ext>
          </a:extLst>
        </xdr:cNvPr>
        <xdr:cNvSpPr/>
      </xdr:nvSpPr>
      <xdr:spPr>
        <a:xfrm>
          <a:off x="10315575" y="3028950"/>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714375</xdr:colOff>
      <xdr:row>16</xdr:row>
      <xdr:rowOff>47625</xdr:rowOff>
    </xdr:from>
    <xdr:to>
      <xdr:col>9</xdr:col>
      <xdr:colOff>857250</xdr:colOff>
      <xdr:row>16</xdr:row>
      <xdr:rowOff>161925</xdr:rowOff>
    </xdr:to>
    <xdr:sp macro="" textlink="">
      <xdr:nvSpPr>
        <xdr:cNvPr id="7" name="Down Arrow 6">
          <a:extLst>
            <a:ext uri="{FF2B5EF4-FFF2-40B4-BE49-F238E27FC236}">
              <a16:creationId xmlns:a16="http://schemas.microsoft.com/office/drawing/2014/main" id="{00000000-0008-0000-0500-000007000000}"/>
            </a:ext>
          </a:extLst>
        </xdr:cNvPr>
        <xdr:cNvSpPr/>
      </xdr:nvSpPr>
      <xdr:spPr>
        <a:xfrm>
          <a:off x="10315575" y="3419475"/>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714375</xdr:colOff>
      <xdr:row>18</xdr:row>
      <xdr:rowOff>38100</xdr:rowOff>
    </xdr:from>
    <xdr:to>
      <xdr:col>9</xdr:col>
      <xdr:colOff>857250</xdr:colOff>
      <xdr:row>18</xdr:row>
      <xdr:rowOff>152400</xdr:rowOff>
    </xdr:to>
    <xdr:sp macro="" textlink="">
      <xdr:nvSpPr>
        <xdr:cNvPr id="8" name="Down Arrow 7">
          <a:extLst>
            <a:ext uri="{FF2B5EF4-FFF2-40B4-BE49-F238E27FC236}">
              <a16:creationId xmlns:a16="http://schemas.microsoft.com/office/drawing/2014/main" id="{00000000-0008-0000-0500-000008000000}"/>
            </a:ext>
          </a:extLst>
        </xdr:cNvPr>
        <xdr:cNvSpPr/>
      </xdr:nvSpPr>
      <xdr:spPr>
        <a:xfrm>
          <a:off x="10315575" y="3810000"/>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695325</xdr:colOff>
      <xdr:row>6</xdr:row>
      <xdr:rowOff>38100</xdr:rowOff>
    </xdr:from>
    <xdr:to>
      <xdr:col>11</xdr:col>
      <xdr:colOff>838200</xdr:colOff>
      <xdr:row>6</xdr:row>
      <xdr:rowOff>152400</xdr:rowOff>
    </xdr:to>
    <xdr:sp macro="" textlink="">
      <xdr:nvSpPr>
        <xdr:cNvPr id="2" name="Down Arrow 1">
          <a:extLst>
            <a:ext uri="{FF2B5EF4-FFF2-40B4-BE49-F238E27FC236}">
              <a16:creationId xmlns:a16="http://schemas.microsoft.com/office/drawing/2014/main" id="{00000000-0008-0000-0600-000002000000}"/>
            </a:ext>
          </a:extLst>
        </xdr:cNvPr>
        <xdr:cNvSpPr/>
      </xdr:nvSpPr>
      <xdr:spPr>
        <a:xfrm>
          <a:off x="6153150" y="1209675"/>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704850</xdr:colOff>
      <xdr:row>8</xdr:row>
      <xdr:rowOff>47625</xdr:rowOff>
    </xdr:from>
    <xdr:to>
      <xdr:col>11</xdr:col>
      <xdr:colOff>847725</xdr:colOff>
      <xdr:row>8</xdr:row>
      <xdr:rowOff>161925</xdr:rowOff>
    </xdr:to>
    <xdr:sp macro="" textlink="">
      <xdr:nvSpPr>
        <xdr:cNvPr id="3" name="Down Arrow 2">
          <a:extLst>
            <a:ext uri="{FF2B5EF4-FFF2-40B4-BE49-F238E27FC236}">
              <a16:creationId xmlns:a16="http://schemas.microsoft.com/office/drawing/2014/main" id="{00000000-0008-0000-0600-000003000000}"/>
            </a:ext>
          </a:extLst>
        </xdr:cNvPr>
        <xdr:cNvSpPr/>
      </xdr:nvSpPr>
      <xdr:spPr>
        <a:xfrm>
          <a:off x="6162675" y="1619250"/>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704850</xdr:colOff>
      <xdr:row>10</xdr:row>
      <xdr:rowOff>38100</xdr:rowOff>
    </xdr:from>
    <xdr:to>
      <xdr:col>11</xdr:col>
      <xdr:colOff>847725</xdr:colOff>
      <xdr:row>10</xdr:row>
      <xdr:rowOff>152400</xdr:rowOff>
    </xdr:to>
    <xdr:sp macro="" textlink="">
      <xdr:nvSpPr>
        <xdr:cNvPr id="4" name="Down Arrow 3">
          <a:extLst>
            <a:ext uri="{FF2B5EF4-FFF2-40B4-BE49-F238E27FC236}">
              <a16:creationId xmlns:a16="http://schemas.microsoft.com/office/drawing/2014/main" id="{00000000-0008-0000-0600-000004000000}"/>
            </a:ext>
          </a:extLst>
        </xdr:cNvPr>
        <xdr:cNvSpPr/>
      </xdr:nvSpPr>
      <xdr:spPr>
        <a:xfrm>
          <a:off x="6162675" y="2009775"/>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714375</xdr:colOff>
      <xdr:row>12</xdr:row>
      <xdr:rowOff>47625</xdr:rowOff>
    </xdr:from>
    <xdr:to>
      <xdr:col>11</xdr:col>
      <xdr:colOff>857250</xdr:colOff>
      <xdr:row>12</xdr:row>
      <xdr:rowOff>161925</xdr:rowOff>
    </xdr:to>
    <xdr:sp macro="" textlink="">
      <xdr:nvSpPr>
        <xdr:cNvPr id="5" name="Down Arrow 4">
          <a:extLst>
            <a:ext uri="{FF2B5EF4-FFF2-40B4-BE49-F238E27FC236}">
              <a16:creationId xmlns:a16="http://schemas.microsoft.com/office/drawing/2014/main" id="{00000000-0008-0000-0600-000005000000}"/>
            </a:ext>
          </a:extLst>
        </xdr:cNvPr>
        <xdr:cNvSpPr/>
      </xdr:nvSpPr>
      <xdr:spPr>
        <a:xfrm>
          <a:off x="6172200" y="2419350"/>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714375</xdr:colOff>
      <xdr:row>14</xdr:row>
      <xdr:rowOff>57150</xdr:rowOff>
    </xdr:from>
    <xdr:to>
      <xdr:col>11</xdr:col>
      <xdr:colOff>857250</xdr:colOff>
      <xdr:row>14</xdr:row>
      <xdr:rowOff>171450</xdr:rowOff>
    </xdr:to>
    <xdr:sp macro="" textlink="">
      <xdr:nvSpPr>
        <xdr:cNvPr id="6" name="Down Arrow 5">
          <a:extLst>
            <a:ext uri="{FF2B5EF4-FFF2-40B4-BE49-F238E27FC236}">
              <a16:creationId xmlns:a16="http://schemas.microsoft.com/office/drawing/2014/main" id="{00000000-0008-0000-0600-000006000000}"/>
            </a:ext>
          </a:extLst>
        </xdr:cNvPr>
        <xdr:cNvSpPr/>
      </xdr:nvSpPr>
      <xdr:spPr>
        <a:xfrm>
          <a:off x="6172200" y="2828925"/>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714375</xdr:colOff>
      <xdr:row>16</xdr:row>
      <xdr:rowOff>47625</xdr:rowOff>
    </xdr:from>
    <xdr:to>
      <xdr:col>11</xdr:col>
      <xdr:colOff>857250</xdr:colOff>
      <xdr:row>16</xdr:row>
      <xdr:rowOff>161925</xdr:rowOff>
    </xdr:to>
    <xdr:sp macro="" textlink="">
      <xdr:nvSpPr>
        <xdr:cNvPr id="7" name="Down Arrow 6">
          <a:extLst>
            <a:ext uri="{FF2B5EF4-FFF2-40B4-BE49-F238E27FC236}">
              <a16:creationId xmlns:a16="http://schemas.microsoft.com/office/drawing/2014/main" id="{00000000-0008-0000-0600-000007000000}"/>
            </a:ext>
          </a:extLst>
        </xdr:cNvPr>
        <xdr:cNvSpPr/>
      </xdr:nvSpPr>
      <xdr:spPr>
        <a:xfrm>
          <a:off x="6172200" y="3219450"/>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714375</xdr:colOff>
      <xdr:row>18</xdr:row>
      <xdr:rowOff>38100</xdr:rowOff>
    </xdr:from>
    <xdr:to>
      <xdr:col>11</xdr:col>
      <xdr:colOff>857250</xdr:colOff>
      <xdr:row>18</xdr:row>
      <xdr:rowOff>152400</xdr:rowOff>
    </xdr:to>
    <xdr:sp macro="" textlink="">
      <xdr:nvSpPr>
        <xdr:cNvPr id="8" name="Down Arrow 7">
          <a:extLst>
            <a:ext uri="{FF2B5EF4-FFF2-40B4-BE49-F238E27FC236}">
              <a16:creationId xmlns:a16="http://schemas.microsoft.com/office/drawing/2014/main" id="{00000000-0008-0000-0600-000008000000}"/>
            </a:ext>
          </a:extLst>
        </xdr:cNvPr>
        <xdr:cNvSpPr/>
      </xdr:nvSpPr>
      <xdr:spPr>
        <a:xfrm>
          <a:off x="6172200" y="3609975"/>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7</xdr:col>
          <xdr:colOff>142875</xdr:colOff>
          <xdr:row>15</xdr:row>
          <xdr:rowOff>76200</xdr:rowOff>
        </xdr:from>
        <xdr:to>
          <xdr:col>7</xdr:col>
          <xdr:colOff>1409700</xdr:colOff>
          <xdr:row>18</xdr:row>
          <xdr:rowOff>161925</xdr:rowOff>
        </xdr:to>
        <xdr:sp macro="" textlink="">
          <xdr:nvSpPr>
            <xdr:cNvPr id="72705" name="Button 1" hidden="1">
              <a:extLst>
                <a:ext uri="{63B3BB69-23CF-44E3-9099-C40C66FF867C}">
                  <a14:compatExt spid="_x0000_s72705"/>
                </a:ext>
                <a:ext uri="{FF2B5EF4-FFF2-40B4-BE49-F238E27FC236}">
                  <a16:creationId xmlns:a16="http://schemas.microsoft.com/office/drawing/2014/main" id="{00000000-0008-0000-0600-0000011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Run Residential Electric Regression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15</xdr:row>
          <xdr:rowOff>66675</xdr:rowOff>
        </xdr:from>
        <xdr:to>
          <xdr:col>8</xdr:col>
          <xdr:colOff>1409700</xdr:colOff>
          <xdr:row>18</xdr:row>
          <xdr:rowOff>142875</xdr:rowOff>
        </xdr:to>
        <xdr:sp macro="" textlink="">
          <xdr:nvSpPr>
            <xdr:cNvPr id="72706" name="Button 2" hidden="1">
              <a:extLst>
                <a:ext uri="{63B3BB69-23CF-44E3-9099-C40C66FF867C}">
                  <a14:compatExt spid="_x0000_s72706"/>
                </a:ext>
                <a:ext uri="{FF2B5EF4-FFF2-40B4-BE49-F238E27FC236}">
                  <a16:creationId xmlns:a16="http://schemas.microsoft.com/office/drawing/2014/main" id="{00000000-0008-0000-0600-0000021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Run Residential Gas Regression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20</xdr:row>
          <xdr:rowOff>66675</xdr:rowOff>
        </xdr:from>
        <xdr:to>
          <xdr:col>7</xdr:col>
          <xdr:colOff>1400175</xdr:colOff>
          <xdr:row>23</xdr:row>
          <xdr:rowOff>180975</xdr:rowOff>
        </xdr:to>
        <xdr:sp macro="" textlink="">
          <xdr:nvSpPr>
            <xdr:cNvPr id="72707" name="Button 3" hidden="1">
              <a:extLst>
                <a:ext uri="{63B3BB69-23CF-44E3-9099-C40C66FF867C}">
                  <a14:compatExt spid="_x0000_s72707"/>
                </a:ext>
                <a:ext uri="{FF2B5EF4-FFF2-40B4-BE49-F238E27FC236}">
                  <a16:creationId xmlns:a16="http://schemas.microsoft.com/office/drawing/2014/main" id="{00000000-0008-0000-0600-0000031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Run Commercial Electric Regression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20</xdr:row>
          <xdr:rowOff>66675</xdr:rowOff>
        </xdr:from>
        <xdr:to>
          <xdr:col>8</xdr:col>
          <xdr:colOff>1409700</xdr:colOff>
          <xdr:row>23</xdr:row>
          <xdr:rowOff>180975</xdr:rowOff>
        </xdr:to>
        <xdr:sp macro="" textlink="">
          <xdr:nvSpPr>
            <xdr:cNvPr id="72708" name="Button 4" hidden="1">
              <a:extLst>
                <a:ext uri="{63B3BB69-23CF-44E3-9099-C40C66FF867C}">
                  <a14:compatExt spid="_x0000_s72708"/>
                </a:ext>
                <a:ext uri="{FF2B5EF4-FFF2-40B4-BE49-F238E27FC236}">
                  <a16:creationId xmlns:a16="http://schemas.microsoft.com/office/drawing/2014/main" id="{00000000-0008-0000-0600-0000041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Run Commercial Gas Regression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8</xdr:col>
      <xdr:colOff>695325</xdr:colOff>
      <xdr:row>7</xdr:row>
      <xdr:rowOff>38100</xdr:rowOff>
    </xdr:from>
    <xdr:to>
      <xdr:col>8</xdr:col>
      <xdr:colOff>838200</xdr:colOff>
      <xdr:row>7</xdr:row>
      <xdr:rowOff>152400</xdr:rowOff>
    </xdr:to>
    <xdr:sp macro="" textlink="">
      <xdr:nvSpPr>
        <xdr:cNvPr id="2" name="Down Arrow 1">
          <a:extLst>
            <a:ext uri="{FF2B5EF4-FFF2-40B4-BE49-F238E27FC236}">
              <a16:creationId xmlns:a16="http://schemas.microsoft.com/office/drawing/2014/main" id="{00000000-0008-0000-0700-000002000000}"/>
            </a:ext>
          </a:extLst>
        </xdr:cNvPr>
        <xdr:cNvSpPr/>
      </xdr:nvSpPr>
      <xdr:spPr>
        <a:xfrm>
          <a:off x="9677400" y="1590675"/>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704850</xdr:colOff>
      <xdr:row>9</xdr:row>
      <xdr:rowOff>47625</xdr:rowOff>
    </xdr:from>
    <xdr:to>
      <xdr:col>8</xdr:col>
      <xdr:colOff>847725</xdr:colOff>
      <xdr:row>9</xdr:row>
      <xdr:rowOff>161925</xdr:rowOff>
    </xdr:to>
    <xdr:sp macro="" textlink="">
      <xdr:nvSpPr>
        <xdr:cNvPr id="3" name="Down Arrow 2">
          <a:extLst>
            <a:ext uri="{FF2B5EF4-FFF2-40B4-BE49-F238E27FC236}">
              <a16:creationId xmlns:a16="http://schemas.microsoft.com/office/drawing/2014/main" id="{00000000-0008-0000-0700-000003000000}"/>
            </a:ext>
          </a:extLst>
        </xdr:cNvPr>
        <xdr:cNvSpPr/>
      </xdr:nvSpPr>
      <xdr:spPr>
        <a:xfrm>
          <a:off x="9686925" y="2000250"/>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704850</xdr:colOff>
      <xdr:row>11</xdr:row>
      <xdr:rowOff>38100</xdr:rowOff>
    </xdr:from>
    <xdr:to>
      <xdr:col>8</xdr:col>
      <xdr:colOff>847725</xdr:colOff>
      <xdr:row>11</xdr:row>
      <xdr:rowOff>152400</xdr:rowOff>
    </xdr:to>
    <xdr:sp macro="" textlink="">
      <xdr:nvSpPr>
        <xdr:cNvPr id="4" name="Down Arrow 3">
          <a:extLst>
            <a:ext uri="{FF2B5EF4-FFF2-40B4-BE49-F238E27FC236}">
              <a16:creationId xmlns:a16="http://schemas.microsoft.com/office/drawing/2014/main" id="{00000000-0008-0000-0700-000004000000}"/>
            </a:ext>
          </a:extLst>
        </xdr:cNvPr>
        <xdr:cNvSpPr/>
      </xdr:nvSpPr>
      <xdr:spPr>
        <a:xfrm>
          <a:off x="9686925" y="2390775"/>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714375</xdr:colOff>
      <xdr:row>13</xdr:row>
      <xdr:rowOff>47625</xdr:rowOff>
    </xdr:from>
    <xdr:to>
      <xdr:col>8</xdr:col>
      <xdr:colOff>857250</xdr:colOff>
      <xdr:row>13</xdr:row>
      <xdr:rowOff>161925</xdr:rowOff>
    </xdr:to>
    <xdr:sp macro="" textlink="">
      <xdr:nvSpPr>
        <xdr:cNvPr id="5" name="Down Arrow 4">
          <a:extLst>
            <a:ext uri="{FF2B5EF4-FFF2-40B4-BE49-F238E27FC236}">
              <a16:creationId xmlns:a16="http://schemas.microsoft.com/office/drawing/2014/main" id="{00000000-0008-0000-0700-000005000000}"/>
            </a:ext>
          </a:extLst>
        </xdr:cNvPr>
        <xdr:cNvSpPr/>
      </xdr:nvSpPr>
      <xdr:spPr>
        <a:xfrm>
          <a:off x="9696450" y="2800350"/>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714375</xdr:colOff>
      <xdr:row>15</xdr:row>
      <xdr:rowOff>57150</xdr:rowOff>
    </xdr:from>
    <xdr:to>
      <xdr:col>8</xdr:col>
      <xdr:colOff>857250</xdr:colOff>
      <xdr:row>15</xdr:row>
      <xdr:rowOff>171450</xdr:rowOff>
    </xdr:to>
    <xdr:sp macro="" textlink="">
      <xdr:nvSpPr>
        <xdr:cNvPr id="6" name="Down Arrow 5">
          <a:extLst>
            <a:ext uri="{FF2B5EF4-FFF2-40B4-BE49-F238E27FC236}">
              <a16:creationId xmlns:a16="http://schemas.microsoft.com/office/drawing/2014/main" id="{00000000-0008-0000-0700-000006000000}"/>
            </a:ext>
          </a:extLst>
        </xdr:cNvPr>
        <xdr:cNvSpPr/>
      </xdr:nvSpPr>
      <xdr:spPr>
        <a:xfrm>
          <a:off x="9696450" y="3209925"/>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714375</xdr:colOff>
      <xdr:row>17</xdr:row>
      <xdr:rowOff>47625</xdr:rowOff>
    </xdr:from>
    <xdr:to>
      <xdr:col>8</xdr:col>
      <xdr:colOff>857250</xdr:colOff>
      <xdr:row>17</xdr:row>
      <xdr:rowOff>161925</xdr:rowOff>
    </xdr:to>
    <xdr:sp macro="" textlink="">
      <xdr:nvSpPr>
        <xdr:cNvPr id="7" name="Down Arrow 6">
          <a:extLst>
            <a:ext uri="{FF2B5EF4-FFF2-40B4-BE49-F238E27FC236}">
              <a16:creationId xmlns:a16="http://schemas.microsoft.com/office/drawing/2014/main" id="{00000000-0008-0000-0700-000007000000}"/>
            </a:ext>
          </a:extLst>
        </xdr:cNvPr>
        <xdr:cNvSpPr/>
      </xdr:nvSpPr>
      <xdr:spPr>
        <a:xfrm>
          <a:off x="9696450" y="3600450"/>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714375</xdr:colOff>
      <xdr:row>19</xdr:row>
      <xdr:rowOff>38100</xdr:rowOff>
    </xdr:from>
    <xdr:to>
      <xdr:col>8</xdr:col>
      <xdr:colOff>857250</xdr:colOff>
      <xdr:row>19</xdr:row>
      <xdr:rowOff>152400</xdr:rowOff>
    </xdr:to>
    <xdr:sp macro="" textlink="">
      <xdr:nvSpPr>
        <xdr:cNvPr id="8" name="Down Arrow 7">
          <a:extLst>
            <a:ext uri="{FF2B5EF4-FFF2-40B4-BE49-F238E27FC236}">
              <a16:creationId xmlns:a16="http://schemas.microsoft.com/office/drawing/2014/main" id="{00000000-0008-0000-0700-000008000000}"/>
            </a:ext>
          </a:extLst>
        </xdr:cNvPr>
        <xdr:cNvSpPr/>
      </xdr:nvSpPr>
      <xdr:spPr>
        <a:xfrm>
          <a:off x="9696450" y="3990975"/>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695325</xdr:colOff>
      <xdr:row>7</xdr:row>
      <xdr:rowOff>38100</xdr:rowOff>
    </xdr:from>
    <xdr:to>
      <xdr:col>10</xdr:col>
      <xdr:colOff>838200</xdr:colOff>
      <xdr:row>7</xdr:row>
      <xdr:rowOff>152400</xdr:rowOff>
    </xdr:to>
    <xdr:sp macro="" textlink="">
      <xdr:nvSpPr>
        <xdr:cNvPr id="2" name="Down Arrow 1">
          <a:extLst>
            <a:ext uri="{FF2B5EF4-FFF2-40B4-BE49-F238E27FC236}">
              <a16:creationId xmlns:a16="http://schemas.microsoft.com/office/drawing/2014/main" id="{00000000-0008-0000-0800-000002000000}"/>
            </a:ext>
          </a:extLst>
        </xdr:cNvPr>
        <xdr:cNvSpPr/>
      </xdr:nvSpPr>
      <xdr:spPr>
        <a:xfrm>
          <a:off x="9363075" y="1019175"/>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704850</xdr:colOff>
      <xdr:row>9</xdr:row>
      <xdr:rowOff>133350</xdr:rowOff>
    </xdr:from>
    <xdr:to>
      <xdr:col>10</xdr:col>
      <xdr:colOff>847725</xdr:colOff>
      <xdr:row>10</xdr:row>
      <xdr:rowOff>57150</xdr:rowOff>
    </xdr:to>
    <xdr:sp macro="" textlink="">
      <xdr:nvSpPr>
        <xdr:cNvPr id="3" name="Down Arrow 2">
          <a:extLst>
            <a:ext uri="{FF2B5EF4-FFF2-40B4-BE49-F238E27FC236}">
              <a16:creationId xmlns:a16="http://schemas.microsoft.com/office/drawing/2014/main" id="{00000000-0008-0000-0800-000003000000}"/>
            </a:ext>
          </a:extLst>
        </xdr:cNvPr>
        <xdr:cNvSpPr/>
      </xdr:nvSpPr>
      <xdr:spPr>
        <a:xfrm>
          <a:off x="10525125" y="1876425"/>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704850</xdr:colOff>
      <xdr:row>12</xdr:row>
      <xdr:rowOff>38100</xdr:rowOff>
    </xdr:from>
    <xdr:to>
      <xdr:col>10</xdr:col>
      <xdr:colOff>847725</xdr:colOff>
      <xdr:row>12</xdr:row>
      <xdr:rowOff>152400</xdr:rowOff>
    </xdr:to>
    <xdr:sp macro="" textlink="">
      <xdr:nvSpPr>
        <xdr:cNvPr id="4" name="Down Arrow 3">
          <a:extLst>
            <a:ext uri="{FF2B5EF4-FFF2-40B4-BE49-F238E27FC236}">
              <a16:creationId xmlns:a16="http://schemas.microsoft.com/office/drawing/2014/main" id="{00000000-0008-0000-0800-000004000000}"/>
            </a:ext>
          </a:extLst>
        </xdr:cNvPr>
        <xdr:cNvSpPr/>
      </xdr:nvSpPr>
      <xdr:spPr>
        <a:xfrm>
          <a:off x="9372600" y="1819275"/>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714375</xdr:colOff>
      <xdr:row>14</xdr:row>
      <xdr:rowOff>47625</xdr:rowOff>
    </xdr:from>
    <xdr:to>
      <xdr:col>10</xdr:col>
      <xdr:colOff>857250</xdr:colOff>
      <xdr:row>14</xdr:row>
      <xdr:rowOff>161925</xdr:rowOff>
    </xdr:to>
    <xdr:sp macro="" textlink="">
      <xdr:nvSpPr>
        <xdr:cNvPr id="5" name="Down Arrow 4">
          <a:extLst>
            <a:ext uri="{FF2B5EF4-FFF2-40B4-BE49-F238E27FC236}">
              <a16:creationId xmlns:a16="http://schemas.microsoft.com/office/drawing/2014/main" id="{00000000-0008-0000-0800-000005000000}"/>
            </a:ext>
          </a:extLst>
        </xdr:cNvPr>
        <xdr:cNvSpPr/>
      </xdr:nvSpPr>
      <xdr:spPr>
        <a:xfrm>
          <a:off x="9382125" y="2228850"/>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714375</xdr:colOff>
      <xdr:row>16</xdr:row>
      <xdr:rowOff>114300</xdr:rowOff>
    </xdr:from>
    <xdr:to>
      <xdr:col>10</xdr:col>
      <xdr:colOff>857250</xdr:colOff>
      <xdr:row>16</xdr:row>
      <xdr:rowOff>228600</xdr:rowOff>
    </xdr:to>
    <xdr:sp macro="" textlink="">
      <xdr:nvSpPr>
        <xdr:cNvPr id="6" name="Down Arrow 5">
          <a:extLst>
            <a:ext uri="{FF2B5EF4-FFF2-40B4-BE49-F238E27FC236}">
              <a16:creationId xmlns:a16="http://schemas.microsoft.com/office/drawing/2014/main" id="{00000000-0008-0000-0800-000006000000}"/>
            </a:ext>
          </a:extLst>
        </xdr:cNvPr>
        <xdr:cNvSpPr/>
      </xdr:nvSpPr>
      <xdr:spPr>
        <a:xfrm>
          <a:off x="10534650" y="3105150"/>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714375</xdr:colOff>
      <xdr:row>19</xdr:row>
      <xdr:rowOff>47625</xdr:rowOff>
    </xdr:from>
    <xdr:to>
      <xdr:col>10</xdr:col>
      <xdr:colOff>857250</xdr:colOff>
      <xdr:row>19</xdr:row>
      <xdr:rowOff>161925</xdr:rowOff>
    </xdr:to>
    <xdr:sp macro="" textlink="">
      <xdr:nvSpPr>
        <xdr:cNvPr id="7" name="Down Arrow 6">
          <a:extLst>
            <a:ext uri="{FF2B5EF4-FFF2-40B4-BE49-F238E27FC236}">
              <a16:creationId xmlns:a16="http://schemas.microsoft.com/office/drawing/2014/main" id="{00000000-0008-0000-0800-000007000000}"/>
            </a:ext>
          </a:extLst>
        </xdr:cNvPr>
        <xdr:cNvSpPr/>
      </xdr:nvSpPr>
      <xdr:spPr>
        <a:xfrm>
          <a:off x="9382125" y="3028950"/>
          <a:ext cx="142875" cy="11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714375</xdr:colOff>
      <xdr:row>21</xdr:row>
      <xdr:rowOff>133349</xdr:rowOff>
    </xdr:from>
    <xdr:to>
      <xdr:col>10</xdr:col>
      <xdr:colOff>857250</xdr:colOff>
      <xdr:row>22</xdr:row>
      <xdr:rowOff>85724</xdr:rowOff>
    </xdr:to>
    <xdr:sp macro="" textlink="">
      <xdr:nvSpPr>
        <xdr:cNvPr id="8" name="Down Arrow 7">
          <a:extLst>
            <a:ext uri="{FF2B5EF4-FFF2-40B4-BE49-F238E27FC236}">
              <a16:creationId xmlns:a16="http://schemas.microsoft.com/office/drawing/2014/main" id="{00000000-0008-0000-0800-000008000000}"/>
            </a:ext>
          </a:extLst>
        </xdr:cNvPr>
        <xdr:cNvSpPr/>
      </xdr:nvSpPr>
      <xdr:spPr>
        <a:xfrm>
          <a:off x="10534650" y="5372099"/>
          <a:ext cx="142875" cy="1428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200026</xdr:colOff>
      <xdr:row>27</xdr:row>
      <xdr:rowOff>28575</xdr:rowOff>
    </xdr:from>
    <xdr:to>
      <xdr:col>13</xdr:col>
      <xdr:colOff>85726</xdr:colOff>
      <xdr:row>47</xdr:row>
      <xdr:rowOff>180975</xdr:rowOff>
    </xdr:to>
    <xdr:graphicFrame macro="">
      <xdr:nvGraphicFramePr>
        <xdr:cNvPr id="2" name="medium level summary">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3</xdr:row>
      <xdr:rowOff>23811</xdr:rowOff>
    </xdr:from>
    <xdr:to>
      <xdr:col>12</xdr:col>
      <xdr:colOff>581025</xdr:colOff>
      <xdr:row>23</xdr:row>
      <xdr:rowOff>85724</xdr:rowOff>
    </xdr:to>
    <xdr:graphicFrame macro="">
      <xdr:nvGraphicFramePr>
        <xdr:cNvPr id="3" name="quick summary">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13</xdr:col>
          <xdr:colOff>142875</xdr:colOff>
          <xdr:row>6</xdr:row>
          <xdr:rowOff>85725</xdr:rowOff>
        </xdr:from>
        <xdr:to>
          <xdr:col>15</xdr:col>
          <xdr:colOff>76200</xdr:colOff>
          <xdr:row>9</xdr:row>
          <xdr:rowOff>66675</xdr:rowOff>
        </xdr:to>
        <xdr:sp macro="" textlink="">
          <xdr:nvSpPr>
            <xdr:cNvPr id="1025" name="Button 1" hidden="1">
              <a:extLst>
                <a:ext uri="{63B3BB69-23CF-44E3-9099-C40C66FF867C}">
                  <a14:compatExt spid="_x0000_s1025"/>
                </a:ext>
                <a:ext uri="{FF2B5EF4-FFF2-40B4-BE49-F238E27FC236}">
                  <a16:creationId xmlns:a16="http://schemas.microsoft.com/office/drawing/2014/main" id="{00000000-0008-0000-0900-000001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Update All Charts</a:t>
              </a:r>
            </a:p>
          </xdr:txBody>
        </xdr:sp>
        <xdr:clientData fPrintsWithSheet="0"/>
      </xdr:twoCellAnchor>
    </mc:Choice>
    <mc:Fallback/>
  </mc:AlternateContent>
  <xdr:twoCellAnchor>
    <xdr:from>
      <xdr:col>12</xdr:col>
      <xdr:colOff>600075</xdr:colOff>
      <xdr:row>45</xdr:row>
      <xdr:rowOff>47625</xdr:rowOff>
    </xdr:from>
    <xdr:to>
      <xdr:col>19</xdr:col>
      <xdr:colOff>164523</xdr:colOff>
      <xdr:row>47</xdr:row>
      <xdr:rowOff>56092</xdr:rowOff>
    </xdr:to>
    <xdr:sp macro="" textlink="">
      <xdr:nvSpPr>
        <xdr:cNvPr id="5" name="TextBox 3">
          <a:extLst>
            <a:ext uri="{FF2B5EF4-FFF2-40B4-BE49-F238E27FC236}">
              <a16:creationId xmlns:a16="http://schemas.microsoft.com/office/drawing/2014/main" id="{00000000-0008-0000-0900-000005000000}"/>
            </a:ext>
          </a:extLst>
        </xdr:cNvPr>
        <xdr:cNvSpPr txBox="1"/>
      </xdr:nvSpPr>
      <xdr:spPr>
        <a:xfrm>
          <a:off x="7515225" y="9315450"/>
          <a:ext cx="4079298" cy="770467"/>
        </a:xfrm>
        <a:prstGeom prst="rect">
          <a:avLst/>
        </a:prstGeom>
        <a:solidFill>
          <a:schemeClr val="bg1"/>
        </a:solidFill>
      </xdr:spPr>
      <xdr:txBody>
        <a:bodyPr wrap="square" rtlCol="0">
          <a:spAutoFit/>
        </a:bodyPr>
        <a:lstStyle>
          <a:defPPr>
            <a:defRPr lang="en-US"/>
          </a:defPPr>
          <a:lvl1pPr algn="ctr" defTabSz="457200" rtl="0" eaLnBrk="0" fontAlgn="base" hangingPunct="0">
            <a:spcBef>
              <a:spcPct val="0"/>
            </a:spcBef>
            <a:spcAft>
              <a:spcPct val="0"/>
            </a:spcAft>
            <a:defRPr kern="1200">
              <a:solidFill>
                <a:schemeClr val="tx1"/>
              </a:solidFill>
              <a:latin typeface="Arial" charset="0"/>
              <a:ea typeface="MS PGothic" charset="0"/>
              <a:cs typeface="MS PGothic" charset="0"/>
            </a:defRPr>
          </a:lvl1pPr>
          <a:lvl2pPr marL="457200" algn="ctr" defTabSz="457200" rtl="0" eaLnBrk="0" fontAlgn="base" hangingPunct="0">
            <a:spcBef>
              <a:spcPct val="0"/>
            </a:spcBef>
            <a:spcAft>
              <a:spcPct val="0"/>
            </a:spcAft>
            <a:defRPr kern="1200">
              <a:solidFill>
                <a:schemeClr val="tx1"/>
              </a:solidFill>
              <a:latin typeface="Arial" charset="0"/>
              <a:ea typeface="MS PGothic" charset="0"/>
              <a:cs typeface="MS PGothic" charset="0"/>
            </a:defRPr>
          </a:lvl2pPr>
          <a:lvl3pPr marL="914400" algn="ctr" defTabSz="457200" rtl="0" eaLnBrk="0" fontAlgn="base" hangingPunct="0">
            <a:spcBef>
              <a:spcPct val="0"/>
            </a:spcBef>
            <a:spcAft>
              <a:spcPct val="0"/>
            </a:spcAft>
            <a:defRPr kern="1200">
              <a:solidFill>
                <a:schemeClr val="tx1"/>
              </a:solidFill>
              <a:latin typeface="Arial" charset="0"/>
              <a:ea typeface="MS PGothic" charset="0"/>
              <a:cs typeface="MS PGothic" charset="0"/>
            </a:defRPr>
          </a:lvl3pPr>
          <a:lvl4pPr marL="1371600" algn="ctr" defTabSz="457200" rtl="0" eaLnBrk="0" fontAlgn="base" hangingPunct="0">
            <a:spcBef>
              <a:spcPct val="0"/>
            </a:spcBef>
            <a:spcAft>
              <a:spcPct val="0"/>
            </a:spcAft>
            <a:defRPr kern="1200">
              <a:solidFill>
                <a:schemeClr val="tx1"/>
              </a:solidFill>
              <a:latin typeface="Arial" charset="0"/>
              <a:ea typeface="MS PGothic" charset="0"/>
              <a:cs typeface="MS PGothic" charset="0"/>
            </a:defRPr>
          </a:lvl4pPr>
          <a:lvl5pPr marL="1828800" algn="ctr" defTabSz="457200" rtl="0" eaLnBrk="0" fontAlgn="base" hangingPunct="0">
            <a:spcBef>
              <a:spcPct val="0"/>
            </a:spcBef>
            <a:spcAft>
              <a:spcPct val="0"/>
            </a:spcAft>
            <a:defRPr kern="1200">
              <a:solidFill>
                <a:schemeClr val="tx1"/>
              </a:solidFill>
              <a:latin typeface="Arial" charset="0"/>
              <a:ea typeface="MS PGothic" charset="0"/>
              <a:cs typeface="MS PGothic" charset="0"/>
            </a:defRPr>
          </a:lvl5pPr>
          <a:lvl6pPr marL="2286000" algn="l" defTabSz="457200" rtl="0" eaLnBrk="1" latinLnBrk="0" hangingPunct="1">
            <a:defRPr kern="1200">
              <a:solidFill>
                <a:schemeClr val="tx1"/>
              </a:solidFill>
              <a:latin typeface="Arial" charset="0"/>
              <a:ea typeface="MS PGothic" charset="0"/>
              <a:cs typeface="MS PGothic" charset="0"/>
            </a:defRPr>
          </a:lvl6pPr>
          <a:lvl7pPr marL="2743200" algn="l" defTabSz="457200" rtl="0" eaLnBrk="1" latinLnBrk="0" hangingPunct="1">
            <a:defRPr kern="1200">
              <a:solidFill>
                <a:schemeClr val="tx1"/>
              </a:solidFill>
              <a:latin typeface="Arial" charset="0"/>
              <a:ea typeface="MS PGothic" charset="0"/>
              <a:cs typeface="MS PGothic" charset="0"/>
            </a:defRPr>
          </a:lvl7pPr>
          <a:lvl8pPr marL="3200400" algn="l" defTabSz="457200" rtl="0" eaLnBrk="1" latinLnBrk="0" hangingPunct="1">
            <a:defRPr kern="1200">
              <a:solidFill>
                <a:schemeClr val="tx1"/>
              </a:solidFill>
              <a:latin typeface="Arial" charset="0"/>
              <a:ea typeface="MS PGothic" charset="0"/>
              <a:cs typeface="MS PGothic" charset="0"/>
            </a:defRPr>
          </a:lvl8pPr>
          <a:lvl9pPr marL="3657600" algn="l" defTabSz="457200" rtl="0" eaLnBrk="1" latinLnBrk="0" hangingPunct="1">
            <a:defRPr kern="1200">
              <a:solidFill>
                <a:schemeClr val="tx1"/>
              </a:solidFill>
              <a:latin typeface="Arial" charset="0"/>
              <a:ea typeface="MS PGothic" charset="0"/>
              <a:cs typeface="MS PGothic" charset="0"/>
            </a:defRPr>
          </a:lvl9pPr>
        </a:lstStyle>
        <a:p>
          <a:pPr algn="l"/>
          <a:r>
            <a:rPr lang="en-US" sz="900"/>
            <a:t>*includes</a:t>
          </a:r>
          <a:r>
            <a:rPr lang="en-US" sz="900" baseline="0"/>
            <a:t> effects of population on residential energy, VMT and waste generation</a:t>
          </a:r>
          <a:endParaRPr lang="en-US" sz="900"/>
        </a:p>
        <a:p>
          <a:pPr algn="l"/>
          <a:r>
            <a:rPr lang="en-US" sz="900"/>
            <a:t>**After accounting for weather.</a:t>
          </a:r>
          <a:r>
            <a:rPr lang="en-US" sz="900" baseline="0"/>
            <a:t> This change is the</a:t>
          </a:r>
          <a:r>
            <a:rPr lang="en-US" sz="900"/>
            <a:t> net effect of factors that may include occupant behavior, changes to building types and uses, federal appliance standards, utility programs and new electronic devices</a:t>
          </a:r>
          <a:r>
            <a:rPr lang="en-US" sz="1000"/>
            <a:t>.</a:t>
          </a:r>
        </a:p>
      </xdr:txBody>
    </xdr:sp>
    <xdr:clientData/>
  </xdr:twoCellAnchor>
  <xdr:twoCellAnchor>
    <xdr:from>
      <xdr:col>0</xdr:col>
      <xdr:colOff>104775</xdr:colOff>
      <xdr:row>50</xdr:row>
      <xdr:rowOff>42862</xdr:rowOff>
    </xdr:from>
    <xdr:to>
      <xdr:col>13</xdr:col>
      <xdr:colOff>190500</xdr:colOff>
      <xdr:row>71</xdr:row>
      <xdr:rowOff>38100</xdr:rowOff>
    </xdr:to>
    <xdr:graphicFrame macro="">
      <xdr:nvGraphicFramePr>
        <xdr:cNvPr id="6" name="detail">
          <a:extLst>
            <a:ext uri="{FF2B5EF4-FFF2-40B4-BE49-F238E27FC236}">
              <a16:creationId xmlns:a16="http://schemas.microsoft.com/office/drawing/2014/main" id="{00000000-0008-0000-0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73</xdr:row>
      <xdr:rowOff>23812</xdr:rowOff>
    </xdr:from>
    <xdr:to>
      <xdr:col>8</xdr:col>
      <xdr:colOff>314325</xdr:colOff>
      <xdr:row>87</xdr:row>
      <xdr:rowOff>100012</xdr:rowOff>
    </xdr:to>
    <xdr:graphicFrame macro="">
      <xdr:nvGraphicFramePr>
        <xdr:cNvPr id="4" name="population detail">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14</xdr:col>
          <xdr:colOff>28575</xdr:colOff>
          <xdr:row>36</xdr:row>
          <xdr:rowOff>85725</xdr:rowOff>
        </xdr:from>
        <xdr:to>
          <xdr:col>16</xdr:col>
          <xdr:colOff>28575</xdr:colOff>
          <xdr:row>39</xdr:row>
          <xdr:rowOff>76200</xdr:rowOff>
        </xdr:to>
        <xdr:sp macro="" textlink="">
          <xdr:nvSpPr>
            <xdr:cNvPr id="1033" name="Button 9" hidden="1">
              <a:extLst>
                <a:ext uri="{63B3BB69-23CF-44E3-9099-C40C66FF867C}">
                  <a14:compatExt spid="_x0000_s1033"/>
                </a:ext>
                <a:ext uri="{FF2B5EF4-FFF2-40B4-BE49-F238E27FC236}">
                  <a16:creationId xmlns:a16="http://schemas.microsoft.com/office/drawing/2014/main" id="{00000000-0008-0000-0900-000009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Update All Charts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28575</xdr:colOff>
          <xdr:row>57</xdr:row>
          <xdr:rowOff>152400</xdr:rowOff>
        </xdr:from>
        <xdr:to>
          <xdr:col>16</xdr:col>
          <xdr:colOff>28575</xdr:colOff>
          <xdr:row>60</xdr:row>
          <xdr:rowOff>142875</xdr:rowOff>
        </xdr:to>
        <xdr:sp macro="" textlink="">
          <xdr:nvSpPr>
            <xdr:cNvPr id="1038" name="Button 14" hidden="1">
              <a:extLst>
                <a:ext uri="{63B3BB69-23CF-44E3-9099-C40C66FF867C}">
                  <a14:compatExt spid="_x0000_s1038"/>
                </a:ext>
                <a:ext uri="{FF2B5EF4-FFF2-40B4-BE49-F238E27FC236}">
                  <a16:creationId xmlns:a16="http://schemas.microsoft.com/office/drawing/2014/main" id="{00000000-0008-0000-0900-00000E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Update All Charts</a:t>
              </a:r>
            </a:p>
          </xdr:txBody>
        </xdr:sp>
        <xdr:clientData fPrintsWithSheet="0"/>
      </xdr:twoCellAnchor>
    </mc:Choice>
    <mc:Fallback/>
  </mc:AlternateContent>
  <xdr:twoCellAnchor>
    <xdr:from>
      <xdr:col>17</xdr:col>
      <xdr:colOff>1543050</xdr:colOff>
      <xdr:row>22</xdr:row>
      <xdr:rowOff>114300</xdr:rowOff>
    </xdr:from>
    <xdr:to>
      <xdr:col>17</xdr:col>
      <xdr:colOff>1724025</xdr:colOff>
      <xdr:row>22</xdr:row>
      <xdr:rowOff>257175</xdr:rowOff>
    </xdr:to>
    <xdr:sp macro="" textlink="">
      <xdr:nvSpPr>
        <xdr:cNvPr id="7" name="Right Arrow 6">
          <a:extLst>
            <a:ext uri="{FF2B5EF4-FFF2-40B4-BE49-F238E27FC236}">
              <a16:creationId xmlns:a16="http://schemas.microsoft.com/office/drawing/2014/main" id="{00000000-0008-0000-0900-000007000000}"/>
            </a:ext>
          </a:extLst>
        </xdr:cNvPr>
        <xdr:cNvSpPr/>
      </xdr:nvSpPr>
      <xdr:spPr>
        <a:xfrm>
          <a:off x="11058525" y="4457700"/>
          <a:ext cx="180975" cy="1428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19049</xdr:colOff>
      <xdr:row>36</xdr:row>
      <xdr:rowOff>123824</xdr:rowOff>
    </xdr:from>
    <xdr:to>
      <xdr:col>5</xdr:col>
      <xdr:colOff>266700</xdr:colOff>
      <xdr:row>55</xdr:row>
      <xdr:rowOff>114300</xdr:rowOff>
    </xdr:to>
    <xdr:graphicFrame macro="">
      <xdr:nvGraphicFramePr>
        <xdr:cNvPr id="2" name="Chart 2">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485774</xdr:colOff>
      <xdr:row>35</xdr:row>
      <xdr:rowOff>285749</xdr:rowOff>
    </xdr:from>
    <xdr:to>
      <xdr:col>6</xdr:col>
      <xdr:colOff>647699</xdr:colOff>
      <xdr:row>36</xdr:row>
      <xdr:rowOff>57149</xdr:rowOff>
    </xdr:to>
    <xdr:sp macro="" textlink="">
      <xdr:nvSpPr>
        <xdr:cNvPr id="4" name="Down Arrow 3">
          <a:extLst>
            <a:ext uri="{FF2B5EF4-FFF2-40B4-BE49-F238E27FC236}">
              <a16:creationId xmlns:a16="http://schemas.microsoft.com/office/drawing/2014/main" id="{00000000-0008-0000-0C00-000004000000}"/>
            </a:ext>
          </a:extLst>
        </xdr:cNvPr>
        <xdr:cNvSpPr/>
      </xdr:nvSpPr>
      <xdr:spPr>
        <a:xfrm>
          <a:off x="7372349" y="7981949"/>
          <a:ext cx="161925" cy="161925"/>
        </a:xfrm>
        <a:prstGeom prst="downArrow">
          <a:avLst/>
        </a:prstGeom>
        <a:scene3d>
          <a:camera prst="orthographicFront">
            <a:rot lat="0" lon="0" rev="1080000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1381125</xdr:colOff>
      <xdr:row>51</xdr:row>
      <xdr:rowOff>171450</xdr:rowOff>
    </xdr:from>
    <xdr:to>
      <xdr:col>6</xdr:col>
      <xdr:colOff>831273</xdr:colOff>
      <xdr:row>56</xdr:row>
      <xdr:rowOff>112557</xdr:rowOff>
    </xdr:to>
    <xdr:sp macro="" textlink="">
      <xdr:nvSpPr>
        <xdr:cNvPr id="5" name="TextBox 3">
          <a:extLst>
            <a:ext uri="{FF2B5EF4-FFF2-40B4-BE49-F238E27FC236}">
              <a16:creationId xmlns:a16="http://schemas.microsoft.com/office/drawing/2014/main" id="{00000000-0008-0000-0C00-000005000000}"/>
            </a:ext>
          </a:extLst>
        </xdr:cNvPr>
        <xdr:cNvSpPr txBox="1"/>
      </xdr:nvSpPr>
      <xdr:spPr>
        <a:xfrm>
          <a:off x="4019550" y="11334750"/>
          <a:ext cx="3698298" cy="903132"/>
        </a:xfrm>
        <a:prstGeom prst="rect">
          <a:avLst/>
        </a:prstGeom>
        <a:solidFill>
          <a:sysClr val="window" lastClr="FFFFFF"/>
        </a:solidFill>
      </xdr:spPr>
      <xdr:txBody>
        <a:bodyPr wrap="square" rtlCol="0">
          <a:spAutoFit/>
        </a:bodyPr>
        <a:lstStyle>
          <a:defPPr>
            <a:defRPr lang="en-US"/>
          </a:defPPr>
          <a:lvl1pPr algn="ctr" defTabSz="457200" rtl="0" eaLnBrk="0" fontAlgn="base" hangingPunct="0">
            <a:spcBef>
              <a:spcPct val="0"/>
            </a:spcBef>
            <a:spcAft>
              <a:spcPct val="0"/>
            </a:spcAft>
            <a:defRPr kern="1200">
              <a:solidFill>
                <a:schemeClr val="tx1"/>
              </a:solidFill>
              <a:latin typeface="Arial" charset="0"/>
              <a:ea typeface="MS PGothic" charset="0"/>
              <a:cs typeface="MS PGothic" charset="0"/>
            </a:defRPr>
          </a:lvl1pPr>
          <a:lvl2pPr marL="457200" algn="ctr" defTabSz="457200" rtl="0" eaLnBrk="0" fontAlgn="base" hangingPunct="0">
            <a:spcBef>
              <a:spcPct val="0"/>
            </a:spcBef>
            <a:spcAft>
              <a:spcPct val="0"/>
            </a:spcAft>
            <a:defRPr kern="1200">
              <a:solidFill>
                <a:schemeClr val="tx1"/>
              </a:solidFill>
              <a:latin typeface="Arial" charset="0"/>
              <a:ea typeface="MS PGothic" charset="0"/>
              <a:cs typeface="MS PGothic" charset="0"/>
            </a:defRPr>
          </a:lvl2pPr>
          <a:lvl3pPr marL="914400" algn="ctr" defTabSz="457200" rtl="0" eaLnBrk="0" fontAlgn="base" hangingPunct="0">
            <a:spcBef>
              <a:spcPct val="0"/>
            </a:spcBef>
            <a:spcAft>
              <a:spcPct val="0"/>
            </a:spcAft>
            <a:defRPr kern="1200">
              <a:solidFill>
                <a:schemeClr val="tx1"/>
              </a:solidFill>
              <a:latin typeface="Arial" charset="0"/>
              <a:ea typeface="MS PGothic" charset="0"/>
              <a:cs typeface="MS PGothic" charset="0"/>
            </a:defRPr>
          </a:lvl3pPr>
          <a:lvl4pPr marL="1371600" algn="ctr" defTabSz="457200" rtl="0" eaLnBrk="0" fontAlgn="base" hangingPunct="0">
            <a:spcBef>
              <a:spcPct val="0"/>
            </a:spcBef>
            <a:spcAft>
              <a:spcPct val="0"/>
            </a:spcAft>
            <a:defRPr kern="1200">
              <a:solidFill>
                <a:schemeClr val="tx1"/>
              </a:solidFill>
              <a:latin typeface="Arial" charset="0"/>
              <a:ea typeface="MS PGothic" charset="0"/>
              <a:cs typeface="MS PGothic" charset="0"/>
            </a:defRPr>
          </a:lvl4pPr>
          <a:lvl5pPr marL="1828800" algn="ctr" defTabSz="457200" rtl="0" eaLnBrk="0" fontAlgn="base" hangingPunct="0">
            <a:spcBef>
              <a:spcPct val="0"/>
            </a:spcBef>
            <a:spcAft>
              <a:spcPct val="0"/>
            </a:spcAft>
            <a:defRPr kern="1200">
              <a:solidFill>
                <a:schemeClr val="tx1"/>
              </a:solidFill>
              <a:latin typeface="Arial" charset="0"/>
              <a:ea typeface="MS PGothic" charset="0"/>
              <a:cs typeface="MS PGothic" charset="0"/>
            </a:defRPr>
          </a:lvl5pPr>
          <a:lvl6pPr marL="2286000" algn="l" defTabSz="457200" rtl="0" eaLnBrk="1" latinLnBrk="0" hangingPunct="1">
            <a:defRPr kern="1200">
              <a:solidFill>
                <a:schemeClr val="tx1"/>
              </a:solidFill>
              <a:latin typeface="Arial" charset="0"/>
              <a:ea typeface="MS PGothic" charset="0"/>
              <a:cs typeface="MS PGothic" charset="0"/>
            </a:defRPr>
          </a:lvl6pPr>
          <a:lvl7pPr marL="2743200" algn="l" defTabSz="457200" rtl="0" eaLnBrk="1" latinLnBrk="0" hangingPunct="1">
            <a:defRPr kern="1200">
              <a:solidFill>
                <a:schemeClr val="tx1"/>
              </a:solidFill>
              <a:latin typeface="Arial" charset="0"/>
              <a:ea typeface="MS PGothic" charset="0"/>
              <a:cs typeface="MS PGothic" charset="0"/>
            </a:defRPr>
          </a:lvl7pPr>
          <a:lvl8pPr marL="3200400" algn="l" defTabSz="457200" rtl="0" eaLnBrk="1" latinLnBrk="0" hangingPunct="1">
            <a:defRPr kern="1200">
              <a:solidFill>
                <a:schemeClr val="tx1"/>
              </a:solidFill>
              <a:latin typeface="Arial" charset="0"/>
              <a:ea typeface="MS PGothic" charset="0"/>
              <a:cs typeface="MS PGothic" charset="0"/>
            </a:defRPr>
          </a:lvl8pPr>
          <a:lvl9pPr marL="3657600" algn="l" defTabSz="457200" rtl="0" eaLnBrk="1" latinLnBrk="0" hangingPunct="1">
            <a:defRPr kern="1200">
              <a:solidFill>
                <a:schemeClr val="tx1"/>
              </a:solidFill>
              <a:latin typeface="Arial" charset="0"/>
              <a:ea typeface="MS PGothic" charset="0"/>
              <a:cs typeface="MS PGothic" charset="0"/>
            </a:defRPr>
          </a:lvl9pPr>
        </a:lstStyle>
        <a:p>
          <a:pPr algn="l"/>
          <a:r>
            <a:rPr lang="en-US" sz="900"/>
            <a:t>*This is the effect only on </a:t>
          </a:r>
          <a:r>
            <a:rPr lang="en-US" sz="900" i="1"/>
            <a:t>electricity </a:t>
          </a:r>
          <a:r>
            <a:rPr lang="en-US" sz="900" i="0"/>
            <a:t>emissions,</a:t>
          </a:r>
          <a:r>
            <a:rPr lang="en-US" sz="900" i="0" baseline="0"/>
            <a:t> not the net emissions effect</a:t>
          </a:r>
          <a:endParaRPr lang="en-US" sz="900"/>
        </a:p>
        <a:p>
          <a:pPr algn="l"/>
          <a:r>
            <a:rPr lang="en-US" sz="900"/>
            <a:t>**After accounting for weather and change in electric heating.</a:t>
          </a:r>
          <a:r>
            <a:rPr lang="en-US" sz="900" baseline="0"/>
            <a:t> This change is the</a:t>
          </a:r>
          <a:r>
            <a:rPr lang="en-US" sz="900"/>
            <a:t> net effect of factors that may include occupant behavior, changes to building types and uses, federal appliance standards, utility programs and new electronic devices</a:t>
          </a:r>
          <a:r>
            <a:rPr lang="en-US" sz="1000"/>
            <a: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wcog.org\DFS\Users\Roel%20Hammerschlag\AppData\Local\Microsoft\Windows\INetCache\Content.Outlook\TAPTKVTS\BV-007b%20ICLEI%20LMDI%20decomposition%20model-4-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wcog.org\DFS\Users\Roel%20Hammerschlag\AppData\Local\Microsoft\Windows\INetCache\Content.Outlook\TAPTKVTS\BV-007b%20ICLEI%20LMDI%20decomposition%20model%20-%20TransportLMDI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Sectors"/>
      <sheetName val="Roel's roll-up"/>
      <sheetName val="residential electricity"/>
      <sheetName val="residential fuels"/>
      <sheetName val="On-Road Transportation"/>
      <sheetName val="Solid Waste"/>
      <sheetName val="Solid Waste -waste-types"/>
      <sheetName val="RegressionData"/>
      <sheetName val="HDD"/>
      <sheetName val="Model Summaries"/>
      <sheetName val="60 F Electricity Regression"/>
      <sheetName val="60h 61c Elect Regrss"/>
      <sheetName val="60h 65c Elect Regrss"/>
      <sheetName val="60 F Elect Reg-HDD only"/>
      <sheetName val="57F Gas Regression"/>
      <sheetName val="58F Gas Regression"/>
      <sheetName val="59F Gas Regression"/>
      <sheetName val="60F Gas Regression"/>
      <sheetName val="61F Gas Regression"/>
      <sheetName val="65F Gas Regression"/>
      <sheetName val="uni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0">
          <cell r="E10">
            <v>0.62150403977625857</v>
          </cell>
        </row>
        <row r="19">
          <cell r="E19">
            <v>0.4536</v>
          </cell>
        </row>
        <row r="20">
          <cell r="E20">
            <v>4.5360000000000002E-4</v>
          </cell>
        </row>
        <row r="23">
          <cell r="E23">
            <v>1.1023170704821534</v>
          </cell>
        </row>
        <row r="24">
          <cell r="E24">
            <v>16</v>
          </cell>
        </row>
        <row r="28">
          <cell r="E28">
            <v>0.90717999999999999</v>
          </cell>
        </row>
        <row r="31">
          <cell r="E31">
            <v>1440</v>
          </cell>
        </row>
        <row r="35">
          <cell r="E35">
            <v>3600</v>
          </cell>
        </row>
        <row r="36">
          <cell r="E36">
            <v>1.1415525114155251E-4</v>
          </cell>
        </row>
        <row r="43">
          <cell r="E43">
            <v>365.24</v>
          </cell>
        </row>
        <row r="44">
          <cell r="E44">
            <v>8760</v>
          </cell>
        </row>
        <row r="45">
          <cell r="E45">
            <v>12</v>
          </cell>
        </row>
        <row r="51">
          <cell r="E51">
            <v>4.0468600000000002E-3</v>
          </cell>
        </row>
        <row r="56">
          <cell r="E56">
            <v>2.4710455240716898</v>
          </cell>
        </row>
        <row r="57">
          <cell r="E57">
            <v>0.01</v>
          </cell>
        </row>
        <row r="74">
          <cell r="E74">
            <v>42</v>
          </cell>
        </row>
        <row r="78">
          <cell r="E78">
            <v>2.8320000000000001E-2</v>
          </cell>
        </row>
        <row r="82">
          <cell r="E82">
            <v>3.7854000000000001</v>
          </cell>
        </row>
        <row r="86">
          <cell r="E86">
            <v>1E-3</v>
          </cell>
        </row>
        <row r="105">
          <cell r="E105">
            <v>1054.18</v>
          </cell>
        </row>
        <row r="106">
          <cell r="E106">
            <v>1.0541800000000001</v>
          </cell>
        </row>
        <row r="107">
          <cell r="E107">
            <v>2.92875E-4</v>
          </cell>
        </row>
        <row r="117">
          <cell r="E117">
            <v>0.94860460262953183</v>
          </cell>
        </row>
        <row r="118">
          <cell r="E118">
            <v>9.4860460262953179</v>
          </cell>
        </row>
        <row r="123">
          <cell r="E123">
            <v>0.94860460262953183</v>
          </cell>
        </row>
        <row r="125">
          <cell r="E125">
            <v>3.1E-2</v>
          </cell>
        </row>
        <row r="128">
          <cell r="E128">
            <v>0.2778233099313499</v>
          </cell>
        </row>
        <row r="131">
          <cell r="E131">
            <v>9.4860460262953181E-3</v>
          </cell>
        </row>
        <row r="132">
          <cell r="E132">
            <v>1054.18</v>
          </cell>
        </row>
        <row r="134">
          <cell r="E134">
            <v>10</v>
          </cell>
        </row>
        <row r="140">
          <cell r="E140">
            <v>3.5994099999999998</v>
          </cell>
        </row>
        <row r="145">
          <cell r="E145">
            <v>292.875</v>
          </cell>
        </row>
        <row r="146">
          <cell r="E146">
            <v>100000</v>
          </cell>
        </row>
        <row r="149">
          <cell r="E149">
            <v>105.41800000000002</v>
          </cell>
        </row>
        <row r="152">
          <cell r="E152">
            <v>3.5994099999999999E-3</v>
          </cell>
        </row>
        <row r="155">
          <cell r="E155">
            <v>3599.41</v>
          </cell>
        </row>
        <row r="158">
          <cell r="E158">
            <v>0.27777777777777779</v>
          </cell>
        </row>
        <row r="172">
          <cell r="E172">
            <v>15.85037248375337</v>
          </cell>
        </row>
        <row r="200">
          <cell r="E200">
            <v>2E-3</v>
          </cell>
        </row>
        <row r="202">
          <cell r="E202">
            <v>430.28704775275571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Sectors"/>
      <sheetName val="residential electricity"/>
      <sheetName val="commercial electricity"/>
      <sheetName val="residential fuels"/>
      <sheetName val="commercial natural gas"/>
      <sheetName val="Solid Waste"/>
      <sheetName val="Solid Waste -waste-types"/>
      <sheetName val="RegressionData"/>
      <sheetName val="HDD"/>
      <sheetName val="Model Summaries"/>
      <sheetName val="60 F Electricity Regression"/>
      <sheetName val="60h 61c Elect Regrss"/>
      <sheetName val="60h 65c Elect Regrss"/>
      <sheetName val="60 F Elect Reg-HDD only"/>
      <sheetName val="57F Gas Regression"/>
      <sheetName val="58F Gas Regression"/>
      <sheetName val="59F Gas Regression"/>
      <sheetName val="60F Gas Regression"/>
      <sheetName val="61F Gas Regression"/>
      <sheetName val="65F Gas Regression"/>
      <sheetName val="uni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0">
          <cell r="E10">
            <v>0.62150403977625857</v>
          </cell>
        </row>
        <row r="19">
          <cell r="E19">
            <v>0.4536</v>
          </cell>
        </row>
        <row r="20">
          <cell r="E20">
            <v>4.5360000000000002E-4</v>
          </cell>
        </row>
        <row r="23">
          <cell r="E23">
            <v>1.1023170704821534</v>
          </cell>
        </row>
        <row r="24">
          <cell r="E24">
            <v>16</v>
          </cell>
        </row>
        <row r="28">
          <cell r="E28">
            <v>0.90717999999999999</v>
          </cell>
        </row>
        <row r="31">
          <cell r="E31">
            <v>1440</v>
          </cell>
        </row>
        <row r="35">
          <cell r="E35">
            <v>3600</v>
          </cell>
        </row>
        <row r="36">
          <cell r="E36">
            <v>1.1415525114155251E-4</v>
          </cell>
        </row>
        <row r="43">
          <cell r="E43">
            <v>365.24</v>
          </cell>
        </row>
        <row r="44">
          <cell r="E44">
            <v>8760</v>
          </cell>
        </row>
        <row r="45">
          <cell r="E45">
            <v>12</v>
          </cell>
        </row>
        <row r="51">
          <cell r="E51">
            <v>4.0468600000000002E-3</v>
          </cell>
        </row>
        <row r="56">
          <cell r="E56">
            <v>2.4710455240716898</v>
          </cell>
        </row>
        <row r="57">
          <cell r="E57">
            <v>0.01</v>
          </cell>
        </row>
        <row r="74">
          <cell r="E74">
            <v>42</v>
          </cell>
        </row>
        <row r="78">
          <cell r="E78">
            <v>2.8320000000000001E-2</v>
          </cell>
        </row>
        <row r="82">
          <cell r="E82">
            <v>3.7854000000000001</v>
          </cell>
        </row>
        <row r="86">
          <cell r="E86">
            <v>1E-3</v>
          </cell>
        </row>
        <row r="105">
          <cell r="E105">
            <v>1054.18</v>
          </cell>
        </row>
        <row r="106">
          <cell r="E106">
            <v>1.0541800000000001</v>
          </cell>
        </row>
        <row r="107">
          <cell r="E107">
            <v>2.92875E-4</v>
          </cell>
        </row>
        <row r="117">
          <cell r="E117">
            <v>0.94860460262953183</v>
          </cell>
        </row>
        <row r="118">
          <cell r="E118">
            <v>9.4860460262953179</v>
          </cell>
        </row>
        <row r="123">
          <cell r="E123">
            <v>0.94860460262953183</v>
          </cell>
        </row>
        <row r="125">
          <cell r="E125">
            <v>3.1E-2</v>
          </cell>
        </row>
        <row r="128">
          <cell r="E128">
            <v>0.2778233099313499</v>
          </cell>
        </row>
        <row r="131">
          <cell r="E131">
            <v>9.4860460262953181E-3</v>
          </cell>
        </row>
        <row r="132">
          <cell r="E132">
            <v>1054.18</v>
          </cell>
        </row>
        <row r="134">
          <cell r="E134">
            <v>10</v>
          </cell>
        </row>
        <row r="140">
          <cell r="E140">
            <v>3.5994099999999998</v>
          </cell>
        </row>
        <row r="145">
          <cell r="E145">
            <v>292.875</v>
          </cell>
        </row>
        <row r="146">
          <cell r="E146">
            <v>100000</v>
          </cell>
        </row>
        <row r="149">
          <cell r="E149">
            <v>105.41800000000002</v>
          </cell>
        </row>
        <row r="152">
          <cell r="E152">
            <v>3.5994099999999999E-3</v>
          </cell>
        </row>
        <row r="155">
          <cell r="E155">
            <v>3599.41</v>
          </cell>
        </row>
        <row r="158">
          <cell r="E158">
            <v>0.27777777777777779</v>
          </cell>
        </row>
        <row r="172">
          <cell r="E172">
            <v>15.85037248375337</v>
          </cell>
        </row>
        <row r="200">
          <cell r="E200">
            <v>2E-3</v>
          </cell>
        </row>
        <row r="202">
          <cell r="E202">
            <v>430.28704775275571</v>
          </cell>
        </row>
      </sheetData>
    </sheetDataSet>
  </externalBook>
</externalLink>
</file>

<file path=xl/theme/theme1.xml><?xml version="1.0" encoding="utf-8"?>
<a:theme xmlns:a="http://schemas.openxmlformats.org/drawingml/2006/main" name="Office Theme">
  <a:themeElements>
    <a:clrScheme name="Marquee">
      <a:dk1>
        <a:srgbClr val="000000"/>
      </a:dk1>
      <a:lt1>
        <a:sysClr val="window" lastClr="FFFFFF"/>
      </a:lt1>
      <a:dk2>
        <a:srgbClr val="5E5E5E"/>
      </a:dk2>
      <a:lt2>
        <a:srgbClr val="DDDDDD"/>
      </a:lt2>
      <a:accent1>
        <a:srgbClr val="418AB3"/>
      </a:accent1>
      <a:accent2>
        <a:srgbClr val="A6B727"/>
      </a:accent2>
      <a:accent3>
        <a:srgbClr val="F69200"/>
      </a:accent3>
      <a:accent4>
        <a:srgbClr val="838383"/>
      </a:accent4>
      <a:accent5>
        <a:srgbClr val="FEC306"/>
      </a:accent5>
      <a:accent6>
        <a:srgbClr val="DF5327"/>
      </a:accent6>
      <a:hlink>
        <a:srgbClr val="F59E00"/>
      </a:hlink>
      <a:folHlink>
        <a:srgbClr val="B2B2B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s3-us-west-2.amazonaws.com/community-training/New+CLEAP+trainings/1-Contribution+Analysis+Overview+-+Storyline+output/story_html5.htm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7" Type="http://schemas.openxmlformats.org/officeDocument/2006/relationships/ctrlProp" Target="../ctrlProps/ctrlProp7.xml"/><Relationship Id="rId2" Type="http://schemas.openxmlformats.org/officeDocument/2006/relationships/printerSettings" Target="../printerSettings/printerSettings7.bin"/><Relationship Id="rId1" Type="http://schemas.openxmlformats.org/officeDocument/2006/relationships/hyperlink" Target="https://s3-us-west-2.amazonaws.com/community-training/New+CLEAP+trainings/11-Visuals+-+Storyline+output/story_html5.html" TargetMode="External"/><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hyperlink" Target="https://s3-us-west-2.amazonaws.com/community-training/New+CLEAP+trainings/7-Economic+Data+Collection+-+Storyline+output/story_html5.html" TargetMode="External"/><Relationship Id="rId2" Type="http://schemas.openxmlformats.org/officeDocument/2006/relationships/hyperlink" Target="https://s3-us-west-2.amazonaws.com/community-training/New+CLEAP+trainings/5-Census+Data+Collection+-+Storyline+output/story_html5.html" TargetMode="External"/><Relationship Id="rId1" Type="http://schemas.openxmlformats.org/officeDocument/2006/relationships/hyperlink" Target="https://s3-us-west-2.amazonaws.com/community-training/New+CLEAP+trainings/8-Basic+and+Inventory+Data+Entry+-+Storyline+output/story_html5.html" TargetMode="External"/><Relationship Id="rId6" Type="http://schemas.openxmlformats.org/officeDocument/2006/relationships/drawing" Target="../drawings/drawing1.xml"/><Relationship Id="rId5" Type="http://schemas.openxmlformats.org/officeDocument/2006/relationships/printerSettings" Target="../printerSettings/printerSettings2.bin"/><Relationship Id="rId4" Type="http://schemas.openxmlformats.org/officeDocument/2006/relationships/hyperlink" Target="mailto:tmasters@mwcog.org"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s3-us-west-2.amazonaws.com/community-training/New+CLEAP+trainings/8-Basic+and+Inventory+Data+Entry+-+Storyline+output/story_html5.html" TargetMode="External"/><Relationship Id="rId2" Type="http://schemas.openxmlformats.org/officeDocument/2006/relationships/hyperlink" Target="https://s3-us-west-2.amazonaws.com/community-training/New+CLEAP+trainings/5-Census+Data+Collection+-+Storyline+output/story_html5.html" TargetMode="External"/><Relationship Id="rId1" Type="http://schemas.openxmlformats.org/officeDocument/2006/relationships/hyperlink" Target="https://s3-us-west-2.amazonaws.com/community-training/CLEAP+trainings/8-BasicInventoryDataEntry/story_html5.html" TargetMode="Externa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s3-us-west-2.amazonaws.com/community-training/New+CLEAP+trainings/9-Monthly+Energy+and+Weather+Data+Entry+-+Storyline+output/story_html5.html"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s3-us-west-2.amazonaws.com/community-training/New+CLEAP+trainings/6-Weather+Data+Collection+-+Storyline+output/story_html5.html" TargetMode="External"/><Relationship Id="rId1" Type="http://schemas.openxmlformats.org/officeDocument/2006/relationships/hyperlink" Target="https://s3-us-west-2.amazonaws.com/community-training/New+CLEAP+trainings/9-Monthly+Energy+and+Weather+Data+Entry+-+Storyline+output/story_html5.html" TargetMode="Externa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5.xml"/><Relationship Id="rId7" Type="http://schemas.openxmlformats.org/officeDocument/2006/relationships/ctrlProp" Target="../ctrlProps/ctrlProp3.xml"/><Relationship Id="rId2" Type="http://schemas.openxmlformats.org/officeDocument/2006/relationships/printerSettings" Target="../printerSettings/printerSettings5.bin"/><Relationship Id="rId1" Type="http://schemas.openxmlformats.org/officeDocument/2006/relationships/hyperlink" Target="https://s3-us-west-2.amazonaws.com/community-training/New+CLEAP+trainings/9-Monthly+Energy+and+Weather+Data+Entry+-+Storyline+output/story_html5.html"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s3-us-west-2.amazonaws.com/community-training/New+CLEAP+trainings/10-Entering+Programs+and+Constants+-+Storyline+output/story_html5.html"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s3-us-west-2.amazonaws.com/community-training/New+CLEAP+trainings/10-Entering+Programs+and+Constants+-+Storyline+output/story_html5.html" TargetMode="External"/><Relationship Id="rId1" Type="http://schemas.openxmlformats.org/officeDocument/2006/relationships/hyperlink" Target="https://www.epa.gov/sites/production/files/2016-01/documents/msw_task6_economicdataandindicatorsscopinganalysis_508_fnl.pdf" TargetMode="Externa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ublished="0" codeName="Sheet1"/>
  <dimension ref="B1:M19"/>
  <sheetViews>
    <sheetView showGridLines="0" workbookViewId="0">
      <selection activeCell="I10" sqref="I10"/>
    </sheetView>
  </sheetViews>
  <sheetFormatPr defaultColWidth="8.85546875" defaultRowHeight="15" x14ac:dyDescent="0.25"/>
  <cols>
    <col min="1" max="1" width="3" customWidth="1"/>
    <col min="11" max="11" width="57.42578125" customWidth="1"/>
    <col min="12" max="12" width="2" customWidth="1"/>
    <col min="13" max="13" width="25.42578125" customWidth="1"/>
  </cols>
  <sheetData>
    <row r="1" spans="2:13" ht="9.75" customHeight="1" x14ac:dyDescent="0.25"/>
    <row r="2" spans="2:13" ht="22.5" customHeight="1" x14ac:dyDescent="0.4">
      <c r="B2" s="143" t="s">
        <v>611</v>
      </c>
    </row>
    <row r="3" spans="2:13" ht="8.25" customHeight="1" thickBot="1" x14ac:dyDescent="0.3"/>
    <row r="4" spans="2:13" ht="29.25" customHeight="1" thickBot="1" x14ac:dyDescent="0.3">
      <c r="B4" s="715" t="s">
        <v>145</v>
      </c>
      <c r="C4" s="715"/>
      <c r="D4" s="715"/>
      <c r="E4" s="715"/>
      <c r="F4" s="715"/>
      <c r="G4" s="715"/>
      <c r="H4" s="715"/>
      <c r="I4" s="715"/>
      <c r="J4" s="715"/>
      <c r="K4" s="715"/>
      <c r="M4" s="602" t="s">
        <v>612</v>
      </c>
    </row>
    <row r="5" spans="2:13" ht="6" customHeight="1" thickBot="1" x14ac:dyDescent="0.3"/>
    <row r="6" spans="2:13" ht="15.75" thickBot="1" x14ac:dyDescent="0.3">
      <c r="B6" s="39" t="s">
        <v>146</v>
      </c>
      <c r="C6" s="37"/>
      <c r="D6" s="37"/>
      <c r="E6" s="37"/>
      <c r="F6" s="37"/>
      <c r="G6" s="37"/>
      <c r="H6" s="37"/>
      <c r="I6" s="37"/>
      <c r="J6" s="37"/>
      <c r="K6" s="38"/>
    </row>
    <row r="7" spans="2:13" ht="60.75" customHeight="1" thickBot="1" x14ac:dyDescent="0.3">
      <c r="B7" s="716" t="s">
        <v>573</v>
      </c>
      <c r="C7" s="717"/>
      <c r="D7" s="717"/>
      <c r="E7" s="717"/>
      <c r="F7" s="717"/>
      <c r="G7" s="717"/>
      <c r="H7" s="717"/>
      <c r="I7" s="717"/>
      <c r="J7" s="717"/>
      <c r="K7" s="718"/>
      <c r="M7" s="525" t="s">
        <v>526</v>
      </c>
    </row>
    <row r="8" spans="2:13" ht="15.75" thickBot="1" x14ac:dyDescent="0.3">
      <c r="B8" s="719"/>
      <c r="C8" s="720"/>
      <c r="D8" s="720"/>
      <c r="E8" s="720"/>
      <c r="F8" s="720"/>
      <c r="G8" s="720"/>
      <c r="H8" s="720"/>
      <c r="I8" s="720"/>
      <c r="J8" s="720"/>
      <c r="K8" s="721"/>
    </row>
    <row r="9" spans="2:13" x14ac:dyDescent="0.25">
      <c r="B9" s="657"/>
    </row>
    <row r="10" spans="2:13" ht="6" customHeight="1" x14ac:dyDescent="0.25">
      <c r="B10" s="658"/>
    </row>
    <row r="11" spans="2:13" x14ac:dyDescent="0.25">
      <c r="B11" s="677" t="s">
        <v>614</v>
      </c>
    </row>
    <row r="12" spans="2:13" x14ac:dyDescent="0.25">
      <c r="B12" s="657"/>
    </row>
    <row r="13" spans="2:13" ht="8.25" customHeight="1" x14ac:dyDescent="0.25">
      <c r="B13" s="657"/>
    </row>
    <row r="14" spans="2:13" ht="246" customHeight="1" x14ac:dyDescent="0.25">
      <c r="B14" s="723" t="s">
        <v>613</v>
      </c>
      <c r="C14" s="723"/>
      <c r="D14" s="723"/>
      <c r="E14" s="723"/>
      <c r="F14" s="723"/>
      <c r="G14" s="723"/>
      <c r="H14" s="723"/>
      <c r="I14" s="723"/>
      <c r="J14" s="723"/>
      <c r="K14" s="723"/>
      <c r="L14" s="723"/>
      <c r="M14" s="723"/>
    </row>
    <row r="15" spans="2:13" ht="16.5" customHeight="1" x14ac:dyDescent="0.25">
      <c r="B15" s="657"/>
    </row>
    <row r="16" spans="2:13" ht="16.5" customHeight="1" x14ac:dyDescent="0.25">
      <c r="B16" s="657"/>
    </row>
    <row r="17" spans="2:11" ht="17.25" customHeight="1" x14ac:dyDescent="0.25">
      <c r="B17" s="715"/>
      <c r="C17" s="722"/>
      <c r="D17" s="722"/>
      <c r="E17" s="722"/>
      <c r="F17" s="722"/>
      <c r="G17" s="722"/>
      <c r="H17" s="722"/>
      <c r="I17" s="722"/>
      <c r="J17" s="722"/>
      <c r="K17" s="722"/>
    </row>
    <row r="18" spans="2:11" ht="13.5" customHeight="1" x14ac:dyDescent="0.25">
      <c r="B18" s="539"/>
      <c r="C18" s="548"/>
      <c r="D18" s="548"/>
      <c r="E18" s="548"/>
      <c r="F18" s="548"/>
      <c r="G18" s="548"/>
      <c r="H18" s="548"/>
      <c r="I18" s="548"/>
      <c r="J18" s="548"/>
      <c r="K18" s="548"/>
    </row>
    <row r="19" spans="2:11" ht="44.25" customHeight="1" x14ac:dyDescent="0.25">
      <c r="B19" s="715"/>
      <c r="C19" s="715"/>
      <c r="D19" s="715"/>
      <c r="E19" s="715"/>
      <c r="F19" s="715"/>
      <c r="G19" s="715"/>
      <c r="H19" s="715"/>
      <c r="I19" s="715"/>
      <c r="J19" s="715"/>
      <c r="K19" s="715"/>
    </row>
  </sheetData>
  <mergeCells count="6">
    <mergeCell ref="B4:K4"/>
    <mergeCell ref="B7:K7"/>
    <mergeCell ref="B8:K8"/>
    <mergeCell ref="B17:K17"/>
    <mergeCell ref="B19:K19"/>
    <mergeCell ref="B14:M14"/>
  </mergeCells>
  <hyperlinks>
    <hyperlink ref="M7" location="'Basic Inputs'!A1" display="Start inputing data" xr:uid="{00000000-0004-0000-0000-000000000000}"/>
    <hyperlink ref="M4" r:id="rId1" xr:uid="{00000000-0004-0000-0000-000001000000}"/>
  </hyperlinks>
  <pageMargins left="0.7" right="0.7" top="0.75" bottom="0.75" header="0.3" footer="0.3"/>
  <pageSetup orientation="portrait" horizontalDpi="0" verticalDpi="0"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codeName="Sheet14">
    <tabColor rgb="FF7030A0"/>
  </sheetPr>
  <dimension ref="A1:X113"/>
  <sheetViews>
    <sheetView showGridLines="0" workbookViewId="0">
      <selection activeCell="A2" sqref="A2"/>
    </sheetView>
  </sheetViews>
  <sheetFormatPr defaultColWidth="8.85546875" defaultRowHeight="15" x14ac:dyDescent="0.25"/>
  <cols>
    <col min="1" max="1" width="3.140625" customWidth="1"/>
    <col min="14" max="14" width="3.42578125" customWidth="1"/>
    <col min="15" max="15" width="21.42578125" customWidth="1"/>
    <col min="16" max="16" width="1.5703125" customWidth="1"/>
    <col min="17" max="17" width="2.42578125" customWidth="1"/>
    <col min="18" max="18" width="28.42578125" customWidth="1"/>
    <col min="19" max="19" width="1.42578125" customWidth="1"/>
    <col min="20" max="20" width="21.42578125" customWidth="1"/>
    <col min="21" max="21" width="36.42578125" customWidth="1"/>
    <col min="22" max="22" width="2.42578125" customWidth="1"/>
    <col min="23" max="23" width="2.140625" customWidth="1"/>
  </cols>
  <sheetData>
    <row r="1" spans="1:24" ht="18.75" customHeight="1" thickBot="1" x14ac:dyDescent="0.3">
      <c r="A1" s="32"/>
      <c r="B1" s="690" t="s">
        <v>333</v>
      </c>
      <c r="C1" s="32"/>
      <c r="D1" s="32"/>
      <c r="E1" s="32"/>
      <c r="F1" s="32"/>
      <c r="G1" s="32"/>
      <c r="H1" s="32"/>
      <c r="I1" s="32"/>
      <c r="J1" s="32"/>
      <c r="K1" s="32"/>
      <c r="L1" s="32"/>
      <c r="M1" s="32"/>
      <c r="N1" s="32"/>
      <c r="O1" s="32"/>
      <c r="P1" s="32"/>
      <c r="Q1" s="32"/>
      <c r="R1" s="32"/>
      <c r="S1" s="32"/>
      <c r="T1" s="32"/>
      <c r="U1" s="32"/>
      <c r="V1" s="32"/>
      <c r="W1" s="32"/>
      <c r="X1" s="32"/>
    </row>
    <row r="2" spans="1:24" ht="15.75" thickBot="1" x14ac:dyDescent="0.3">
      <c r="B2" s="805" t="s">
        <v>598</v>
      </c>
      <c r="C2" s="806"/>
      <c r="D2" s="807"/>
    </row>
    <row r="3" spans="1:24" ht="17.25" customHeight="1" x14ac:dyDescent="0.25">
      <c r="B3" s="34" t="s">
        <v>347</v>
      </c>
      <c r="C3" s="33"/>
      <c r="D3" s="33"/>
      <c r="E3" s="33"/>
      <c r="F3" s="33"/>
      <c r="G3" s="33"/>
      <c r="H3" s="33"/>
      <c r="I3" s="33"/>
      <c r="J3" s="32"/>
      <c r="K3" s="32"/>
      <c r="L3" s="32"/>
      <c r="M3" s="32"/>
      <c r="N3" s="32"/>
      <c r="O3" s="32"/>
      <c r="P3" s="32"/>
      <c r="R3" s="34" t="s">
        <v>489</v>
      </c>
    </row>
    <row r="4" spans="1:24" ht="15.75" thickBot="1" x14ac:dyDescent="0.3"/>
    <row r="5" spans="1:24" ht="15.75" thickBot="1" x14ac:dyDescent="0.3">
      <c r="O5" s="520" t="s">
        <v>488</v>
      </c>
      <c r="R5" s="480" t="s">
        <v>496</v>
      </c>
      <c r="T5" s="178" t="s">
        <v>609</v>
      </c>
      <c r="U5" s="178" t="s">
        <v>608</v>
      </c>
    </row>
    <row r="6" spans="1:24" x14ac:dyDescent="0.25">
      <c r="T6" s="643"/>
      <c r="U6" s="648" t="str">
        <f>'Output summary'!C114</f>
        <v>growth in population*</v>
      </c>
    </row>
    <row r="7" spans="1:24" x14ac:dyDescent="0.25">
      <c r="R7" s="480" t="s">
        <v>497</v>
      </c>
      <c r="T7" s="643"/>
      <c r="U7" s="648" t="str">
        <f>'Output summary'!C115</f>
        <v>growth in  commercial floor area</v>
      </c>
    </row>
    <row r="8" spans="1:24" ht="15.75" thickBot="1" x14ac:dyDescent="0.3">
      <c r="T8" s="643"/>
      <c r="U8" s="648" t="str">
        <f>'Output summary'!C116</f>
        <v>HFCs</v>
      </c>
    </row>
    <row r="9" spans="1:24" ht="15.75" thickBot="1" x14ac:dyDescent="0.3">
      <c r="R9" s="481" t="s">
        <v>490</v>
      </c>
      <c r="T9" s="643"/>
      <c r="U9" s="648" t="str">
        <f>'Output summary'!C117</f>
        <v>other increases</v>
      </c>
    </row>
    <row r="10" spans="1:24" ht="15.75" thickBot="1" x14ac:dyDescent="0.3">
      <c r="T10" s="643"/>
      <c r="U10" s="648" t="str">
        <f>'Output summary'!C118</f>
        <v>decreased VMT per person</v>
      </c>
    </row>
    <row r="11" spans="1:24" ht="15.75" thickBot="1" x14ac:dyDescent="0.3">
      <c r="R11" s="481" t="s">
        <v>491</v>
      </c>
      <c r="T11" s="643"/>
      <c r="U11" s="648" t="str">
        <f>'Output summary'!C119</f>
        <v>decreased commercial kWh per ft^2</v>
      </c>
    </row>
    <row r="12" spans="1:24" ht="15.75" thickBot="1" x14ac:dyDescent="0.3">
      <c r="O12" s="178" t="s">
        <v>559</v>
      </c>
      <c r="T12" s="643"/>
      <c r="U12" s="648" t="str">
        <f>'Output summary'!C120</f>
        <v>electricity fuel mix</v>
      </c>
    </row>
    <row r="13" spans="1:24" ht="15.75" thickBot="1" x14ac:dyDescent="0.3">
      <c r="O13" s="643" t="s">
        <v>534</v>
      </c>
      <c r="R13" s="481" t="s">
        <v>492</v>
      </c>
      <c r="T13" s="643"/>
      <c r="U13" s="648" t="str">
        <f>'Output summary'!C121</f>
        <v>other decreases</v>
      </c>
    </row>
    <row r="14" spans="1:24" ht="15.75" thickBot="1" x14ac:dyDescent="0.3"/>
    <row r="15" spans="1:24" ht="15.75" thickBot="1" x14ac:dyDescent="0.3">
      <c r="R15" s="481" t="s">
        <v>493</v>
      </c>
    </row>
    <row r="16" spans="1:24" ht="15.75" thickBot="1" x14ac:dyDescent="0.3"/>
    <row r="17" spans="2:24" ht="15.75" thickBot="1" x14ac:dyDescent="0.3">
      <c r="R17" s="481" t="s">
        <v>494</v>
      </c>
    </row>
    <row r="18" spans="2:24" ht="15.75" thickBot="1" x14ac:dyDescent="0.3"/>
    <row r="19" spans="2:24" ht="15.75" thickBot="1" x14ac:dyDescent="0.3">
      <c r="R19" s="481" t="s">
        <v>495</v>
      </c>
    </row>
    <row r="20" spans="2:24" ht="15.75" thickBot="1" x14ac:dyDescent="0.3"/>
    <row r="21" spans="2:24" ht="15.75" thickBot="1" x14ac:dyDescent="0.3">
      <c r="R21" s="481" t="s">
        <v>542</v>
      </c>
    </row>
    <row r="23" spans="2:24" ht="30" x14ac:dyDescent="0.25">
      <c r="R23" s="8" t="s">
        <v>558</v>
      </c>
    </row>
    <row r="25" spans="2:24" ht="11.25" customHeight="1" x14ac:dyDescent="0.25"/>
    <row r="26" spans="2:24" hidden="1" x14ac:dyDescent="0.25"/>
    <row r="27" spans="2:24" x14ac:dyDescent="0.25">
      <c r="B27" s="34" t="s">
        <v>518</v>
      </c>
      <c r="C27" s="34"/>
      <c r="D27" s="34"/>
      <c r="E27" s="34"/>
      <c r="F27" s="34"/>
      <c r="G27" s="34"/>
      <c r="H27" s="34"/>
      <c r="I27" s="34"/>
      <c r="J27" s="34"/>
      <c r="K27" s="34"/>
      <c r="L27" s="34"/>
      <c r="M27" s="34"/>
      <c r="N27" s="32"/>
      <c r="O27" s="32"/>
      <c r="P27" s="32"/>
      <c r="Q27" s="32"/>
      <c r="R27" s="32"/>
      <c r="S27" s="32"/>
      <c r="T27" s="32"/>
      <c r="U27" s="32"/>
      <c r="V27" s="32"/>
      <c r="W27" s="32"/>
      <c r="X27" s="32"/>
    </row>
    <row r="29" spans="2:24" ht="15.75" thickBot="1" x14ac:dyDescent="0.3"/>
    <row r="30" spans="2:24" ht="15.75" thickBot="1" x14ac:dyDescent="0.3">
      <c r="O30" s="520" t="s">
        <v>488</v>
      </c>
    </row>
    <row r="33" spans="15:23" x14ac:dyDescent="0.25">
      <c r="O33" s="178" t="s">
        <v>520</v>
      </c>
      <c r="R33" s="802" t="s">
        <v>607</v>
      </c>
      <c r="S33" s="802"/>
      <c r="T33" s="802"/>
      <c r="U33" s="330" t="s">
        <v>608</v>
      </c>
      <c r="V33" s="331"/>
      <c r="W33" s="228"/>
    </row>
    <row r="34" spans="15:23" ht="30.75" customHeight="1" x14ac:dyDescent="0.25">
      <c r="O34" s="644" t="s">
        <v>522</v>
      </c>
      <c r="R34" s="801"/>
      <c r="S34" s="801"/>
      <c r="T34" s="801"/>
      <c r="U34" s="803" t="str">
        <f>IF(O$34=B$96, 'Output summary'!C97,'Output summary'!E97)</f>
        <v>growth in population*</v>
      </c>
      <c r="V34" s="803"/>
      <c r="W34" s="803"/>
    </row>
    <row r="35" spans="15:23" x14ac:dyDescent="0.25">
      <c r="O35" s="178" t="s">
        <v>559</v>
      </c>
      <c r="R35" s="801"/>
      <c r="S35" s="801"/>
      <c r="T35" s="801"/>
      <c r="U35" s="803" t="str">
        <f>IF(O$34=B$96, 'Output summary'!C98,'Output summary'!E98)</f>
        <v>growth in  commercial floor area</v>
      </c>
      <c r="V35" s="803"/>
      <c r="W35" s="803"/>
    </row>
    <row r="36" spans="15:23" x14ac:dyDescent="0.25">
      <c r="O36" s="643" t="s">
        <v>534</v>
      </c>
      <c r="R36" s="801"/>
      <c r="S36" s="801"/>
      <c r="T36" s="801"/>
      <c r="U36" s="803" t="str">
        <f>IF(O$34=B$96, 'Output summary'!C99,'Output summary'!E99)</f>
        <v>cooler summer</v>
      </c>
      <c r="V36" s="803"/>
      <c r="W36" s="803"/>
    </row>
    <row r="37" spans="15:23" x14ac:dyDescent="0.25">
      <c r="R37" s="801"/>
      <c r="S37" s="801"/>
      <c r="T37" s="801"/>
      <c r="U37" s="803" t="str">
        <f>IF(O$34=B$96, 'Output summary'!C100,'Output summary'!E100)</f>
        <v>waste generation per person</v>
      </c>
      <c r="V37" s="803"/>
      <c r="W37" s="803"/>
    </row>
    <row r="38" spans="15:23" x14ac:dyDescent="0.25">
      <c r="R38" s="801"/>
      <c r="S38" s="801"/>
      <c r="T38" s="801"/>
      <c r="U38" s="803" t="str">
        <f>IF(O$34=B$96, 'Output summary'!C101,'Output summary'!E101)</f>
        <v>not analyzed</v>
      </c>
      <c r="V38" s="803"/>
      <c r="W38" s="803"/>
    </row>
    <row r="39" spans="15:23" x14ac:dyDescent="0.25">
      <c r="R39" s="801"/>
      <c r="S39" s="801"/>
      <c r="T39" s="801"/>
      <c r="U39" s="803" t="str">
        <f>IF(O$34=B$96, 'Output summary'!C102,'Output summary'!E102)</f>
        <v>warmer winter</v>
      </c>
      <c r="V39" s="803"/>
      <c r="W39" s="803"/>
    </row>
    <row r="40" spans="15:23" x14ac:dyDescent="0.25">
      <c r="R40" s="801"/>
      <c r="S40" s="801"/>
      <c r="T40" s="801"/>
      <c r="U40" s="803" t="str">
        <f>IF(O$34=B$96, 'Output summary'!C103,'Output summary'!E103)</f>
        <v>decreased on-road emissions per mile</v>
      </c>
      <c r="V40" s="803"/>
      <c r="W40" s="803"/>
    </row>
    <row r="41" spans="15:23" x14ac:dyDescent="0.25">
      <c r="R41" s="801"/>
      <c r="S41" s="801"/>
      <c r="T41" s="801"/>
      <c r="U41" s="803" t="str">
        <f>IF(O$34=B$96, 'Output summary'!C104,'Output summary'!E104)</f>
        <v>decreased energy use per household**</v>
      </c>
      <c r="V41" s="803"/>
      <c r="W41" s="803"/>
    </row>
    <row r="42" spans="15:23" x14ac:dyDescent="0.25">
      <c r="R42" s="801"/>
      <c r="S42" s="801"/>
      <c r="T42" s="801"/>
      <c r="U42" s="803" t="str">
        <f>IF(O$34=B$96, 'Output summary'!C105,'Output summary'!E105)</f>
        <v>decreased VMT per person</v>
      </c>
      <c r="V42" s="803"/>
      <c r="W42" s="803"/>
    </row>
    <row r="43" spans="15:23" x14ac:dyDescent="0.25">
      <c r="R43" s="801"/>
      <c r="S43" s="801"/>
      <c r="T43" s="801"/>
      <c r="U43" s="803" t="str">
        <f>IF(O$34=B$96, 'Output summary'!C106,'Output summary'!E106)</f>
        <v>decreased commercial energy use per ft^2**</v>
      </c>
      <c r="V43" s="803"/>
      <c r="W43" s="803"/>
    </row>
    <row r="44" spans="15:23" ht="27" customHeight="1" x14ac:dyDescent="0.25">
      <c r="R44" s="801"/>
      <c r="S44" s="801"/>
      <c r="T44" s="801"/>
      <c r="U44" s="803" t="str">
        <f>IF(O$34=B$96, 'Output summary'!C107,'Output summary'!E107)</f>
        <v>electricity and heating fuels mix</v>
      </c>
      <c r="V44" s="803"/>
      <c r="W44" s="803"/>
    </row>
    <row r="45" spans="15:23" ht="25.5" customHeight="1" x14ac:dyDescent="0.25">
      <c r="R45" s="801"/>
      <c r="S45" s="801"/>
      <c r="T45" s="801"/>
      <c r="U45" s="803">
        <f>IF(O$34=B$96, 'Output summary'!C108,'Output summary'!E108)</f>
        <v>0</v>
      </c>
      <c r="V45" s="803"/>
      <c r="W45" s="803"/>
    </row>
    <row r="46" spans="15:23" ht="27.75" customHeight="1" x14ac:dyDescent="0.25"/>
    <row r="47" spans="15:23" ht="32.25" customHeight="1" x14ac:dyDescent="0.25"/>
    <row r="48" spans="15:23" ht="15.75" customHeight="1" x14ac:dyDescent="0.25"/>
    <row r="50" spans="2:24" x14ac:dyDescent="0.25">
      <c r="B50" s="34" t="s">
        <v>361</v>
      </c>
      <c r="C50" s="34"/>
      <c r="D50" s="34"/>
      <c r="E50" s="34"/>
      <c r="F50" s="34"/>
      <c r="G50" s="34"/>
      <c r="H50" s="34"/>
      <c r="I50" s="34"/>
      <c r="J50" s="34"/>
      <c r="K50" s="34"/>
      <c r="L50" s="34"/>
      <c r="M50" s="34"/>
      <c r="N50" s="32"/>
      <c r="O50" s="32"/>
      <c r="P50" s="32"/>
      <c r="Q50" s="32"/>
      <c r="R50" s="32"/>
      <c r="S50" s="32"/>
      <c r="T50" s="32"/>
      <c r="U50" s="32"/>
      <c r="V50" s="32"/>
      <c r="W50" s="32"/>
      <c r="X50" s="32"/>
    </row>
    <row r="51" spans="2:24" ht="15.75" thickBot="1" x14ac:dyDescent="0.3"/>
    <row r="52" spans="2:24" ht="15.75" thickBot="1" x14ac:dyDescent="0.3">
      <c r="O52" s="520" t="s">
        <v>488</v>
      </c>
      <c r="R52" s="802" t="s">
        <v>607</v>
      </c>
      <c r="S52" s="802"/>
      <c r="T52" s="802"/>
      <c r="U52" s="573" t="s">
        <v>608</v>
      </c>
      <c r="V52" s="574"/>
      <c r="W52" s="268"/>
    </row>
    <row r="53" spans="2:24" x14ac:dyDescent="0.25">
      <c r="R53" s="801"/>
      <c r="S53" s="801"/>
      <c r="T53" s="804"/>
      <c r="U53" s="649" t="str">
        <f>IF(O$55=B$96, 'Output summary'!C134, 'Output summary'!E134)</f>
        <v>growth in population*</v>
      </c>
      <c r="V53" s="650"/>
      <c r="W53" s="651"/>
    </row>
    <row r="54" spans="2:24" ht="15.75" customHeight="1" x14ac:dyDescent="0.25">
      <c r="O54" s="178" t="s">
        <v>520</v>
      </c>
      <c r="R54" s="801"/>
      <c r="S54" s="801"/>
      <c r="T54" s="804"/>
      <c r="U54" s="649" t="str">
        <f>IF(O$55=B$96, 'Output summary'!C135, 'Output summary'!E135)</f>
        <v>growth in  commercial floor area</v>
      </c>
      <c r="V54" s="652"/>
      <c r="W54" s="653"/>
    </row>
    <row r="55" spans="2:24" ht="35.25" customHeight="1" x14ac:dyDescent="0.25">
      <c r="O55" s="644" t="s">
        <v>522</v>
      </c>
      <c r="R55" s="801"/>
      <c r="S55" s="801"/>
      <c r="T55" s="804"/>
      <c r="U55" s="649" t="str">
        <f>IF(O$55=B$96, 'Output summary'!C136, 'Output summary'!E136)</f>
        <v>HFCs</v>
      </c>
      <c r="V55" s="654"/>
      <c r="W55" s="655"/>
    </row>
    <row r="56" spans="2:24" x14ac:dyDescent="0.25">
      <c r="O56" s="178" t="s">
        <v>559</v>
      </c>
      <c r="R56" s="801"/>
      <c r="S56" s="801"/>
      <c r="T56" s="804"/>
      <c r="U56" s="649" t="str">
        <f>IF(O$55=B$96, 'Output summary'!C137, 'Output summary'!E137)</f>
        <v>increased commercial therms per ft^2</v>
      </c>
      <c r="V56" s="652"/>
      <c r="W56" s="653"/>
    </row>
    <row r="57" spans="2:24" x14ac:dyDescent="0.25">
      <c r="O57" s="643" t="s">
        <v>534</v>
      </c>
      <c r="R57" s="801"/>
      <c r="S57" s="801"/>
      <c r="T57" s="804"/>
      <c r="U57" s="649" t="str">
        <f>IF(O$55=B$96, 'Output summary'!C138, 'Output summary'!E138)</f>
        <v>Rail</v>
      </c>
      <c r="V57" s="654"/>
      <c r="W57" s="655"/>
    </row>
    <row r="58" spans="2:24" x14ac:dyDescent="0.25">
      <c r="R58" s="801"/>
      <c r="S58" s="801"/>
      <c r="T58" s="804"/>
      <c r="U58" s="649" t="str">
        <f>IF(O$55=B$96, 'Output summary'!C139, 'Output summary'!E139)</f>
        <v>GDP impact to waste generation</v>
      </c>
      <c r="V58" s="652"/>
      <c r="W58" s="653"/>
    </row>
    <row r="59" spans="2:24" x14ac:dyDescent="0.25">
      <c r="R59" s="801"/>
      <c r="S59" s="801"/>
      <c r="T59" s="804"/>
      <c r="U59" s="649" t="str">
        <f>IF(O$55=B$96, 'Output summary'!C140, 'Output summary'!E140)</f>
        <v>cooler summer</v>
      </c>
      <c r="V59" s="654"/>
      <c r="W59" s="655"/>
    </row>
    <row r="60" spans="2:24" x14ac:dyDescent="0.25">
      <c r="R60" s="801"/>
      <c r="S60" s="801"/>
      <c r="T60" s="804"/>
      <c r="U60" s="649" t="str">
        <f>IF(O$55=B$96, 'Output summary'!C141, 'Output summary'!E141)</f>
        <v>Natural gas fugitive</v>
      </c>
      <c r="V60" s="652"/>
      <c r="W60" s="653"/>
    </row>
    <row r="61" spans="2:24" x14ac:dyDescent="0.25">
      <c r="R61" s="801"/>
      <c r="S61" s="801"/>
      <c r="T61" s="804"/>
      <c r="U61" s="649" t="str">
        <f>IF(O$55=B$96, 'Output summary'!C142, 'Output summary'!E142)</f>
        <v>Wastewater process</v>
      </c>
      <c r="V61" s="654"/>
      <c r="W61" s="655"/>
    </row>
    <row r="62" spans="2:24" x14ac:dyDescent="0.25">
      <c r="R62" s="801"/>
      <c r="S62" s="801"/>
      <c r="T62" s="804"/>
      <c r="U62" s="649" t="str">
        <f>IF(O$55=B$96, 'Output summary'!C143, 'Output summary'!E143)</f>
        <v>Agriculture</v>
      </c>
      <c r="V62" s="652"/>
      <c r="W62" s="653"/>
    </row>
    <row r="63" spans="2:24" x14ac:dyDescent="0.25">
      <c r="R63" s="801"/>
      <c r="S63" s="801"/>
      <c r="T63" s="804"/>
      <c r="U63" s="649" t="str">
        <f>IF(O$55=B$96, 'Output summary'!C144, 'Output summary'!E144)</f>
        <v>Forests</v>
      </c>
      <c r="V63" s="654"/>
      <c r="W63" s="655"/>
    </row>
    <row r="64" spans="2:24" x14ac:dyDescent="0.25">
      <c r="R64" s="801"/>
      <c r="S64" s="801"/>
      <c r="T64" s="804"/>
      <c r="U64" s="649" t="str">
        <f>IF(O$55=B$96, 'Output summary'!C145, 'Output summary'!E145)</f>
        <v>heating fuels mix</v>
      </c>
      <c r="V64" s="652"/>
      <c r="W64" s="653"/>
    </row>
    <row r="65" spans="2:24" x14ac:dyDescent="0.25">
      <c r="R65" s="801"/>
      <c r="S65" s="801"/>
      <c r="T65" s="804"/>
      <c r="U65" s="649" t="str">
        <f>IF(O$55=B$96, 'Output summary'!C146, 'Output summary'!E146)</f>
        <v>more households using electric heat</v>
      </c>
      <c r="V65" s="654"/>
      <c r="W65" s="655"/>
    </row>
    <row r="66" spans="2:24" x14ac:dyDescent="0.25">
      <c r="R66" s="801"/>
      <c r="S66" s="801"/>
      <c r="T66" s="804"/>
      <c r="U66" s="649" t="str">
        <f>IF(O$55=B$96, 'Output summary'!C147, 'Output summary'!E147)</f>
        <v>waste model difference</v>
      </c>
      <c r="V66" s="652"/>
      <c r="W66" s="653"/>
    </row>
    <row r="67" spans="2:24" x14ac:dyDescent="0.25">
      <c r="R67" s="801"/>
      <c r="S67" s="801"/>
      <c r="T67" s="804"/>
      <c r="U67" s="649" t="str">
        <f>IF(O$55=B$96, 'Output summary'!C148, 'Output summary'!E148)</f>
        <v>Off road vehicles</v>
      </c>
      <c r="V67" s="654"/>
      <c r="W67" s="655"/>
    </row>
    <row r="68" spans="2:24" x14ac:dyDescent="0.25">
      <c r="R68" s="801"/>
      <c r="S68" s="801"/>
      <c r="T68" s="804"/>
      <c r="U68" s="649" t="str">
        <f>IF(O$55=B$96, 'Output summary'!C149, 'Output summary'!E149)</f>
        <v>decreased waste generation per person</v>
      </c>
      <c r="V68" s="652"/>
      <c r="W68" s="653"/>
    </row>
    <row r="69" spans="2:24" x14ac:dyDescent="0.25">
      <c r="R69" s="801"/>
      <c r="S69" s="801"/>
      <c r="T69" s="804"/>
      <c r="U69" s="649" t="str">
        <f>IF(O$55=B$96, 'Output summary'!C150, 'Output summary'!E150)</f>
        <v>decreased therms per household</v>
      </c>
      <c r="V69" s="652"/>
      <c r="W69" s="653"/>
    </row>
    <row r="70" spans="2:24" x14ac:dyDescent="0.25">
      <c r="R70" s="801"/>
      <c r="S70" s="801"/>
      <c r="T70" s="804"/>
      <c r="U70" s="649" t="str">
        <f>IF(O$55=B$96, 'Output summary'!C151, 'Output summary'!E151)</f>
        <v>warmer winter</v>
      </c>
      <c r="V70" s="652"/>
      <c r="W70" s="653"/>
    </row>
    <row r="71" spans="2:24" x14ac:dyDescent="0.25">
      <c r="R71" s="801"/>
      <c r="S71" s="801"/>
      <c r="T71" s="804"/>
      <c r="U71" s="649" t="str">
        <f>IF(O$55=B$96, 'Output summary'!C152, 'Output summary'!E152)</f>
        <v>Passenger air travel</v>
      </c>
      <c r="V71" s="652"/>
      <c r="W71" s="653"/>
    </row>
    <row r="72" spans="2:24" x14ac:dyDescent="0.25">
      <c r="R72" s="801"/>
      <c r="S72" s="801"/>
      <c r="T72" s="804"/>
      <c r="U72" s="649" t="str">
        <f>IF(O$55=B$96, 'Output summary'!C153, 'Output summary'!E153)</f>
        <v>decreased kWh per household</v>
      </c>
      <c r="V72" s="652"/>
      <c r="W72" s="653"/>
    </row>
    <row r="73" spans="2:24" x14ac:dyDescent="0.25">
      <c r="B73" s="34" t="s">
        <v>391</v>
      </c>
      <c r="C73" s="34"/>
      <c r="D73" s="34"/>
      <c r="E73" s="34"/>
      <c r="F73" s="34"/>
      <c r="G73" s="34"/>
      <c r="H73" s="34"/>
      <c r="I73" s="34"/>
      <c r="J73" s="34"/>
      <c r="K73" s="34"/>
      <c r="L73" s="34"/>
      <c r="M73" s="34"/>
      <c r="N73" s="34"/>
      <c r="O73" s="34"/>
      <c r="P73" s="575"/>
      <c r="Q73" s="108"/>
      <c r="R73" s="801"/>
      <c r="S73" s="801"/>
      <c r="T73" s="804"/>
      <c r="U73" s="649" t="str">
        <f>IF(O$55=B$96, 'Output summary'!C154, 'Output summary'!E154)</f>
        <v>decreased on-road emissions per mile</v>
      </c>
      <c r="V73" s="652"/>
      <c r="W73" s="653"/>
      <c r="X73" s="108"/>
    </row>
    <row r="74" spans="2:24" x14ac:dyDescent="0.25">
      <c r="R74" s="801"/>
      <c r="S74" s="801"/>
      <c r="T74" s="804"/>
      <c r="U74" s="649" t="str">
        <f>IF(O$55=B$96, 'Output summary'!C155, 'Output summary'!E155)</f>
        <v>decreased VMT per person</v>
      </c>
      <c r="V74" s="650"/>
      <c r="W74" s="651"/>
    </row>
    <row r="75" spans="2:24" x14ac:dyDescent="0.25">
      <c r="R75" s="645"/>
      <c r="S75" s="646"/>
      <c r="T75" s="647"/>
      <c r="U75" s="649" t="str">
        <f>IF(O$55=B$96, 'Output summary'!C156, 'Output summary'!E156)</f>
        <v>decreased commercial kWh per ft^2</v>
      </c>
      <c r="V75" s="650"/>
      <c r="W75" s="651"/>
    </row>
    <row r="76" spans="2:24" x14ac:dyDescent="0.25">
      <c r="R76" s="645"/>
      <c r="S76" s="646"/>
      <c r="T76" s="647"/>
      <c r="U76" s="649" t="str">
        <f>IF(O$55=B$96, 'Output summary'!C157, 'Output summary'!E157)</f>
        <v>electricity fuel mix</v>
      </c>
      <c r="V76" s="650"/>
      <c r="W76" s="651"/>
    </row>
    <row r="77" spans="2:24" x14ac:dyDescent="0.25">
      <c r="R77" s="645"/>
      <c r="S77" s="646"/>
      <c r="T77" s="647"/>
      <c r="U77" s="649" t="str">
        <f>IF(O$55=B$96, 'Output summary'!C158, 'Output summary'!E158)</f>
        <v>2020 inventory</v>
      </c>
      <c r="V77" s="650"/>
      <c r="W77" s="651"/>
    </row>
    <row r="78" spans="2:24" x14ac:dyDescent="0.25">
      <c r="R78" s="645"/>
      <c r="S78" s="646"/>
      <c r="T78" s="647"/>
      <c r="U78" s="649">
        <f>IF(O$55=B$96, 'Output summary'!C159, 'Output summary'!E159)</f>
        <v>0</v>
      </c>
      <c r="V78" s="650"/>
      <c r="W78" s="651"/>
    </row>
    <row r="79" spans="2:24" x14ac:dyDescent="0.25">
      <c r="R79" s="645"/>
      <c r="S79" s="646"/>
      <c r="T79" s="647"/>
      <c r="U79" s="649">
        <f>IF(O$55=B$96, 'Output summary'!C160, 'Output summary'!E160)</f>
        <v>0</v>
      </c>
      <c r="V79" s="650"/>
      <c r="W79" s="651"/>
    </row>
    <row r="80" spans="2:24" x14ac:dyDescent="0.25">
      <c r="R80" s="645"/>
      <c r="S80" s="646"/>
      <c r="T80" s="647"/>
      <c r="U80" s="649">
        <f>IF(O$55=B$96, 'Output summary'!C161, 'Output summary'!E161)</f>
        <v>0</v>
      </c>
      <c r="V80" s="650"/>
      <c r="W80" s="651"/>
    </row>
    <row r="81" spans="2:23" x14ac:dyDescent="0.25">
      <c r="R81" s="645"/>
      <c r="S81" s="646"/>
      <c r="T81" s="647"/>
      <c r="U81" s="649">
        <f>IF(O$55=B$96, 'Output summary'!C162, 'Output summary'!E162)</f>
        <v>0</v>
      </c>
      <c r="V81" s="650"/>
      <c r="W81" s="651"/>
    </row>
    <row r="82" spans="2:23" x14ac:dyDescent="0.25">
      <c r="R82" s="645"/>
      <c r="S82" s="646"/>
      <c r="T82" s="647"/>
      <c r="U82" s="649">
        <f>IF(O$55=B$96, 'Output summary'!C163, 'Output summary'!E163)</f>
        <v>0</v>
      </c>
      <c r="V82" s="650"/>
      <c r="W82" s="651"/>
    </row>
    <row r="83" spans="2:23" x14ac:dyDescent="0.25">
      <c r="R83" s="645"/>
      <c r="S83" s="646"/>
      <c r="T83" s="647"/>
      <c r="U83" s="649">
        <f>IF(O$55=B$96, 'Output summary'!C164, 'Output summary'!E164)</f>
        <v>0</v>
      </c>
      <c r="V83" s="650"/>
      <c r="W83" s="651"/>
    </row>
    <row r="84" spans="2:23" x14ac:dyDescent="0.25">
      <c r="R84" s="645"/>
      <c r="S84" s="646"/>
      <c r="T84" s="647"/>
      <c r="U84" s="649">
        <f>IF(O$55=B$96, 'Output summary'!C165, 'Output summary'!E165)</f>
        <v>0</v>
      </c>
      <c r="V84" s="650"/>
      <c r="W84" s="651"/>
    </row>
    <row r="85" spans="2:23" x14ac:dyDescent="0.25">
      <c r="R85" s="645"/>
      <c r="S85" s="646"/>
      <c r="T85" s="647"/>
      <c r="U85" s="649">
        <f>IF(O$55=B$96, 'Output summary'!C166, 'Output summary'!E166)</f>
        <v>0</v>
      </c>
      <c r="V85" s="650"/>
      <c r="W85" s="651"/>
    </row>
    <row r="86" spans="2:23" x14ac:dyDescent="0.25">
      <c r="R86" s="645"/>
      <c r="S86" s="646"/>
      <c r="T86" s="647"/>
      <c r="U86" s="649">
        <f>IF(O$55=B$96, 'Output summary'!C167, 'Output summary'!E167)</f>
        <v>0</v>
      </c>
      <c r="V86" s="650"/>
      <c r="W86" s="651"/>
    </row>
    <row r="87" spans="2:23" x14ac:dyDescent="0.25">
      <c r="R87" s="645"/>
      <c r="S87" s="646"/>
      <c r="T87" s="647"/>
      <c r="U87" s="649">
        <f>IF(O$55=B$96, 'Output summary'!C168, 'Output summary'!E168)</f>
        <v>0</v>
      </c>
      <c r="V87" s="650"/>
      <c r="W87" s="651"/>
    </row>
    <row r="88" spans="2:23" x14ac:dyDescent="0.25">
      <c r="R88" s="645"/>
      <c r="S88" s="646"/>
      <c r="T88" s="647"/>
      <c r="U88" s="649">
        <f>IF(O$55=B$96, 'Output summary'!C169, 'Output summary'!E169)</f>
        <v>0</v>
      </c>
      <c r="V88" s="650"/>
      <c r="W88" s="651"/>
    </row>
    <row r="89" spans="2:23" x14ac:dyDescent="0.25">
      <c r="B89" t="s">
        <v>397</v>
      </c>
      <c r="R89" s="645"/>
      <c r="S89" s="646"/>
      <c r="T89" s="647"/>
      <c r="U89" s="649">
        <f>IF(O$55=B$96, 'Output summary'!C170, 'Output summary'!E170)</f>
        <v>0</v>
      </c>
      <c r="V89" s="650"/>
      <c r="W89" s="651"/>
    </row>
    <row r="90" spans="2:23" x14ac:dyDescent="0.25">
      <c r="R90" s="645"/>
      <c r="S90" s="646"/>
      <c r="T90" s="647"/>
      <c r="U90" s="649">
        <f>IF(O$55=B$96, 'Output summary'!C171, 'Output summary'!E171)</f>
        <v>0</v>
      </c>
      <c r="V90" s="650"/>
      <c r="W90" s="651"/>
    </row>
    <row r="91" spans="2:23" x14ac:dyDescent="0.25">
      <c r="R91" s="645"/>
      <c r="S91" s="646"/>
      <c r="T91" s="647"/>
      <c r="U91" s="649">
        <f>IF(O$55=B$96, 'Output summary'!C172, 'Output summary'!E172)</f>
        <v>0</v>
      </c>
      <c r="V91" s="650"/>
      <c r="W91" s="651"/>
    </row>
    <row r="92" spans="2:23" x14ac:dyDescent="0.25">
      <c r="R92" s="645"/>
      <c r="S92" s="646"/>
      <c r="T92" s="647"/>
      <c r="U92" s="649">
        <f>IF(O$55=B$96, 'Output summary'!C173, 'Output summary'!E173)</f>
        <v>0</v>
      </c>
      <c r="V92" s="650"/>
      <c r="W92" s="651"/>
    </row>
    <row r="93" spans="2:23" x14ac:dyDescent="0.25">
      <c r="R93" s="645"/>
      <c r="S93" s="646"/>
      <c r="T93" s="647"/>
      <c r="U93" s="649">
        <f>IF(O$55=B$96, 'Output summary'!C174, 'Output summary'!E174)</f>
        <v>0</v>
      </c>
      <c r="V93" s="650"/>
      <c r="W93" s="651"/>
    </row>
    <row r="94" spans="2:23" x14ac:dyDescent="0.25">
      <c r="B94" s="330" t="s">
        <v>521</v>
      </c>
      <c r="C94" s="331"/>
      <c r="D94" s="228"/>
      <c r="E94" s="330" t="s">
        <v>532</v>
      </c>
      <c r="F94" s="228"/>
      <c r="R94" s="645"/>
      <c r="S94" s="646"/>
      <c r="T94" s="647"/>
      <c r="U94" s="649">
        <f>IF(O$55=B$96, 'Output summary'!C175, 'Output summary'!E175)</f>
        <v>0</v>
      </c>
      <c r="V94" s="650"/>
      <c r="W94" s="651"/>
    </row>
    <row r="95" spans="2:23" x14ac:dyDescent="0.25">
      <c r="B95" s="523" t="s">
        <v>522</v>
      </c>
      <c r="C95" s="524"/>
      <c r="D95" s="524"/>
      <c r="E95" s="523" t="s">
        <v>533</v>
      </c>
      <c r="F95" s="200"/>
      <c r="R95" s="645"/>
      <c r="S95" s="646"/>
      <c r="T95" s="647"/>
      <c r="U95" s="649">
        <f>IF(O$55=B$96, 'Output summary'!C176, 'Output summary'!E176)</f>
        <v>0</v>
      </c>
      <c r="V95" s="650"/>
      <c r="W95" s="651"/>
    </row>
    <row r="96" spans="2:23" x14ac:dyDescent="0.25">
      <c r="B96" s="523" t="s">
        <v>523</v>
      </c>
      <c r="C96" s="524"/>
      <c r="D96" s="200"/>
      <c r="E96" s="523" t="s">
        <v>534</v>
      </c>
      <c r="F96" s="200"/>
      <c r="R96" s="645"/>
      <c r="S96" s="646"/>
      <c r="T96" s="647"/>
      <c r="U96" s="649">
        <f>IF(O$55=B$96, 'Output summary'!C177, 'Output summary'!E177)</f>
        <v>0</v>
      </c>
      <c r="V96" s="650"/>
      <c r="W96" s="651"/>
    </row>
    <row r="97" spans="18:23" x14ac:dyDescent="0.25">
      <c r="R97" s="645"/>
      <c r="S97" s="646"/>
      <c r="T97" s="647"/>
      <c r="U97" s="649">
        <f>IF(O$55=B$96, 'Output summary'!C178, 'Output summary'!E178)</f>
        <v>0</v>
      </c>
      <c r="V97" s="650"/>
      <c r="W97" s="651"/>
    </row>
    <row r="98" spans="18:23" x14ac:dyDescent="0.25">
      <c r="R98" s="645"/>
      <c r="S98" s="646"/>
      <c r="T98" s="647"/>
      <c r="U98" s="649">
        <f>IF(O$55=B$96, 'Output summary'!C179, 'Output summary'!E179)</f>
        <v>0</v>
      </c>
      <c r="V98" s="650"/>
      <c r="W98" s="651"/>
    </row>
    <row r="99" spans="18:23" x14ac:dyDescent="0.25">
      <c r="R99" s="645"/>
      <c r="S99" s="646"/>
      <c r="T99" s="647"/>
      <c r="U99" s="649">
        <f>IF(O$55=B$96, 'Output summary'!C180, 'Output summary'!E180)</f>
        <v>0</v>
      </c>
      <c r="V99" s="650"/>
      <c r="W99" s="651"/>
    </row>
    <row r="100" spans="18:23" x14ac:dyDescent="0.25">
      <c r="R100" s="645"/>
      <c r="S100" s="646"/>
      <c r="T100" s="647"/>
      <c r="U100" s="649">
        <f>IF(O$55=B$96, 'Output summary'!C181, 'Output summary'!E181)</f>
        <v>0</v>
      </c>
      <c r="V100" s="650"/>
      <c r="W100" s="651"/>
    </row>
    <row r="101" spans="18:23" x14ac:dyDescent="0.25">
      <c r="R101" s="645"/>
      <c r="S101" s="646"/>
      <c r="T101" s="647"/>
      <c r="U101" s="649">
        <f>IF(O$55=B$96, 'Output summary'!C182, 'Output summary'!E182)</f>
        <v>0</v>
      </c>
      <c r="V101" s="650"/>
      <c r="W101" s="651"/>
    </row>
    <row r="102" spans="18:23" x14ac:dyDescent="0.25">
      <c r="R102" s="645"/>
      <c r="S102" s="646"/>
      <c r="T102" s="647"/>
      <c r="U102" s="649">
        <f>IF(O$55=B$96, 'Output summary'!C183, 'Output summary'!E183)</f>
        <v>0</v>
      </c>
      <c r="V102" s="650"/>
      <c r="W102" s="651"/>
    </row>
    <row r="103" spans="18:23" x14ac:dyDescent="0.25">
      <c r="R103" s="645"/>
      <c r="S103" s="646"/>
      <c r="T103" s="647"/>
      <c r="U103" s="649">
        <f>IF(O$55=B$96, 'Output summary'!C184, 'Output summary'!E184)</f>
        <v>0</v>
      </c>
      <c r="V103" s="650"/>
      <c r="W103" s="651"/>
    </row>
    <row r="104" spans="18:23" x14ac:dyDescent="0.25">
      <c r="R104" s="645"/>
      <c r="S104" s="646"/>
      <c r="T104" s="647"/>
      <c r="U104" s="649">
        <f>IF(O$55=B$96, 'Output summary'!C185, 'Output summary'!E185)</f>
        <v>0</v>
      </c>
      <c r="V104" s="650"/>
      <c r="W104" s="651"/>
    </row>
    <row r="105" spans="18:23" x14ac:dyDescent="0.25">
      <c r="R105" s="645"/>
      <c r="S105" s="646"/>
      <c r="T105" s="647"/>
      <c r="U105" s="649">
        <f>IF(O$55=B$96, 'Output summary'!C186, 'Output summary'!E186)</f>
        <v>0</v>
      </c>
      <c r="V105" s="650"/>
      <c r="W105" s="651"/>
    </row>
    <row r="106" spans="18:23" x14ac:dyDescent="0.25">
      <c r="R106" s="645"/>
      <c r="S106" s="646"/>
      <c r="T106" s="647"/>
      <c r="U106" s="649">
        <f>IF(O$55=B$96, 'Output summary'!C187, 'Output summary'!E187)</f>
        <v>0</v>
      </c>
      <c r="V106" s="650"/>
      <c r="W106" s="651"/>
    </row>
    <row r="107" spans="18:23" x14ac:dyDescent="0.25">
      <c r="R107" s="645"/>
      <c r="S107" s="646"/>
      <c r="T107" s="647"/>
      <c r="U107" s="649">
        <f>IF(O$55=B$96, 'Output summary'!C188, 'Output summary'!E188)</f>
        <v>0</v>
      </c>
      <c r="V107" s="650"/>
      <c r="W107" s="651"/>
    </row>
    <row r="108" spans="18:23" x14ac:dyDescent="0.25">
      <c r="R108" s="645"/>
      <c r="S108" s="646"/>
      <c r="T108" s="647"/>
      <c r="U108" s="649">
        <f>IF(O$55=B$96, 'Output summary'!C189, 'Output summary'!E189)</f>
        <v>0</v>
      </c>
      <c r="V108" s="650"/>
      <c r="W108" s="651"/>
    </row>
    <row r="109" spans="18:23" x14ac:dyDescent="0.25">
      <c r="R109" s="645"/>
      <c r="S109" s="646"/>
      <c r="T109" s="647"/>
      <c r="U109" s="649">
        <f>IF(O$55=B$96, 'Output summary'!C190, 'Output summary'!E190)</f>
        <v>0</v>
      </c>
      <c r="V109" s="650"/>
      <c r="W109" s="651"/>
    </row>
    <row r="110" spans="18:23" x14ac:dyDescent="0.25">
      <c r="R110" s="645"/>
      <c r="S110" s="646"/>
      <c r="T110" s="647"/>
      <c r="U110" s="649">
        <f>IF(O$55=B$96, 'Output summary'!C191, 'Output summary'!E191)</f>
        <v>0</v>
      </c>
      <c r="V110" s="650"/>
      <c r="W110" s="651"/>
    </row>
    <row r="111" spans="18:23" x14ac:dyDescent="0.25">
      <c r="R111" s="645"/>
      <c r="S111" s="646"/>
      <c r="T111" s="647"/>
      <c r="U111" s="649">
        <f>IF(O$55=B$96, 'Output summary'!C192, 'Output summary'!E192)</f>
        <v>0</v>
      </c>
      <c r="V111" s="650"/>
      <c r="W111" s="651"/>
    </row>
    <row r="112" spans="18:23" x14ac:dyDescent="0.25">
      <c r="R112" s="645"/>
      <c r="S112" s="646"/>
      <c r="T112" s="647"/>
      <c r="U112" s="649">
        <f>IF(O$55=B$96, 'Output summary'!C193, 'Output summary'!E193)</f>
        <v>0</v>
      </c>
      <c r="V112" s="650"/>
      <c r="W112" s="651"/>
    </row>
    <row r="113" spans="18:23" x14ac:dyDescent="0.25">
      <c r="R113" s="645"/>
      <c r="S113" s="646"/>
      <c r="T113" s="647"/>
      <c r="U113" s="656">
        <f>IF(O$55=B$96, 'Output summary'!C194, 'Output summary'!E194)</f>
        <v>0</v>
      </c>
      <c r="V113" s="652"/>
      <c r="W113" s="653"/>
    </row>
  </sheetData>
  <sheetProtection sheet="1" scenarios="1"/>
  <mergeCells count="49">
    <mergeCell ref="B2:D2"/>
    <mergeCell ref="R71:T71"/>
    <mergeCell ref="R72:T72"/>
    <mergeCell ref="R73:T73"/>
    <mergeCell ref="R74:T74"/>
    <mergeCell ref="R66:T66"/>
    <mergeCell ref="R67:T67"/>
    <mergeCell ref="R68:T68"/>
    <mergeCell ref="R69:T69"/>
    <mergeCell ref="R70:T70"/>
    <mergeCell ref="R63:T63"/>
    <mergeCell ref="R64:T64"/>
    <mergeCell ref="R65:T65"/>
    <mergeCell ref="R60:T60"/>
    <mergeCell ref="R61:T61"/>
    <mergeCell ref="R62:T62"/>
    <mergeCell ref="R57:T57"/>
    <mergeCell ref="R58:T58"/>
    <mergeCell ref="R59:T59"/>
    <mergeCell ref="R54:T54"/>
    <mergeCell ref="R55:T55"/>
    <mergeCell ref="R56:T56"/>
    <mergeCell ref="U44:W44"/>
    <mergeCell ref="U45:W45"/>
    <mergeCell ref="R52:T52"/>
    <mergeCell ref="R53:T53"/>
    <mergeCell ref="U39:W39"/>
    <mergeCell ref="U40:W40"/>
    <mergeCell ref="U41:W41"/>
    <mergeCell ref="U42:W42"/>
    <mergeCell ref="U43:W43"/>
    <mergeCell ref="R45:T45"/>
    <mergeCell ref="R39:T39"/>
    <mergeCell ref="R40:T40"/>
    <mergeCell ref="R41:T41"/>
    <mergeCell ref="R42:T42"/>
    <mergeCell ref="R43:T43"/>
    <mergeCell ref="R44:T44"/>
    <mergeCell ref="U34:W34"/>
    <mergeCell ref="U35:W35"/>
    <mergeCell ref="U36:W36"/>
    <mergeCell ref="U37:W37"/>
    <mergeCell ref="U38:W38"/>
    <mergeCell ref="R38:T38"/>
    <mergeCell ref="R33:T33"/>
    <mergeCell ref="R34:T34"/>
    <mergeCell ref="R35:T35"/>
    <mergeCell ref="R36:T36"/>
    <mergeCell ref="R37:T37"/>
  </mergeCells>
  <dataValidations count="2">
    <dataValidation type="list" allowBlank="1" showInputMessage="1" showErrorMessage="1" sqref="O34 O55" xr:uid="{00000000-0002-0000-0900-000000000000}">
      <formula1>$B$95:$B$96</formula1>
    </dataValidation>
    <dataValidation type="list" allowBlank="1" showInputMessage="1" showErrorMessage="1" sqref="O57 O36 O13" xr:uid="{00000000-0002-0000-0900-000001000000}">
      <formula1>$E$95:$E$96</formula1>
    </dataValidation>
  </dataValidations>
  <hyperlinks>
    <hyperlink ref="R5" location="'Output summary'!A1" display="Output Summary Charts" xr:uid="{00000000-0004-0000-0900-000000000000}"/>
    <hyperlink ref="R7" location="'Weather Response'!A1" display="Weather Effects on Energy Use" xr:uid="{00000000-0004-0000-0900-000001000000}"/>
    <hyperlink ref="R9" location="'Residential Electricity'!A37" display="Residential Electricity Detail" xr:uid="{00000000-0004-0000-0900-000002000000}"/>
    <hyperlink ref="R11" location="'Commercial Electricity'!A30" display="Commercial Electricity Detail" xr:uid="{00000000-0004-0000-0900-000003000000}"/>
    <hyperlink ref="R13" location="'Residential Fuels'!A1" display="Residential Fuels Detail" xr:uid="{00000000-0004-0000-0900-000004000000}"/>
    <hyperlink ref="R15" location="'Commercial Fuels'!A1" display="Commercial Fuels Detail" xr:uid="{00000000-0004-0000-0900-000005000000}"/>
    <hyperlink ref="R17" location="'On-Road Transportation'!A1" display="On-Road Detail" xr:uid="{00000000-0004-0000-0900-000006000000}"/>
    <hyperlink ref="R19" location="'Solid Waste'!A1" display="Solid Waste Detail" xr:uid="{00000000-0004-0000-0900-000007000000}"/>
    <hyperlink ref="O5" location="'Output summary'!A50" display="View chart data" xr:uid="{00000000-0004-0000-0900-000008000000}"/>
    <hyperlink ref="O30" location="'Output summary'!A50" display="View chart data" xr:uid="{00000000-0004-0000-0900-000009000000}"/>
    <hyperlink ref="O52" location="'Output summary'!A71" display="View chart data" xr:uid="{00000000-0004-0000-0900-00000A000000}"/>
    <hyperlink ref="R21" location="'Inventory Inputs'!A1" display="Return to Inputs" xr:uid="{00000000-0004-0000-0900-00000B000000}"/>
    <hyperlink ref="B2:D2" r:id="rId1" display="Learn how to use visuals" xr:uid="{00000000-0004-0000-0900-00000C000000}"/>
  </hyperlinks>
  <pageMargins left="0.7" right="0.7" top="0.75" bottom="0.75" header="0.3" footer="0.3"/>
  <pageSetup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Button 1">
              <controlPr defaultSize="0" print="0" autoFill="0" autoPict="0" macro="[0]!UpdateCharts">
                <anchor moveWithCells="1" sizeWithCells="1">
                  <from>
                    <xdr:col>13</xdr:col>
                    <xdr:colOff>142875</xdr:colOff>
                    <xdr:row>6</xdr:row>
                    <xdr:rowOff>85725</xdr:rowOff>
                  </from>
                  <to>
                    <xdr:col>15</xdr:col>
                    <xdr:colOff>76200</xdr:colOff>
                    <xdr:row>9</xdr:row>
                    <xdr:rowOff>66675</xdr:rowOff>
                  </to>
                </anchor>
              </controlPr>
            </control>
          </mc:Choice>
        </mc:AlternateContent>
        <mc:AlternateContent xmlns:mc="http://schemas.openxmlformats.org/markup-compatibility/2006">
          <mc:Choice Requires="x14">
            <control shapeId="1033" r:id="rId6" name="Button 9">
              <controlPr defaultSize="0" print="0" autoFill="0" autoPict="0" macro="[0]!UpdateCharts">
                <anchor moveWithCells="1" sizeWithCells="1">
                  <from>
                    <xdr:col>14</xdr:col>
                    <xdr:colOff>28575</xdr:colOff>
                    <xdr:row>36</xdr:row>
                    <xdr:rowOff>85725</xdr:rowOff>
                  </from>
                  <to>
                    <xdr:col>16</xdr:col>
                    <xdr:colOff>28575</xdr:colOff>
                    <xdr:row>39</xdr:row>
                    <xdr:rowOff>76200</xdr:rowOff>
                  </to>
                </anchor>
              </controlPr>
            </control>
          </mc:Choice>
        </mc:AlternateContent>
        <mc:AlternateContent xmlns:mc="http://schemas.openxmlformats.org/markup-compatibility/2006">
          <mc:Choice Requires="x14">
            <control shapeId="1038" r:id="rId7" name="Button 14">
              <controlPr defaultSize="0" print="0" autoFill="0" autoPict="0" macro="[0]!UpdateCharts">
                <anchor moveWithCells="1" sizeWithCells="1">
                  <from>
                    <xdr:col>14</xdr:col>
                    <xdr:colOff>28575</xdr:colOff>
                    <xdr:row>57</xdr:row>
                    <xdr:rowOff>152400</xdr:rowOff>
                  </from>
                  <to>
                    <xdr:col>16</xdr:col>
                    <xdr:colOff>28575</xdr:colOff>
                    <xdr:row>60</xdr:row>
                    <xdr:rowOff>142875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ublished="0" codeName="Sheet15">
    <tabColor rgb="FF7030A0"/>
  </sheetPr>
  <dimension ref="A1:T23"/>
  <sheetViews>
    <sheetView showGridLines="0" workbookViewId="0">
      <selection activeCell="M11" sqref="M11"/>
    </sheetView>
  </sheetViews>
  <sheetFormatPr defaultColWidth="8.85546875" defaultRowHeight="15" x14ac:dyDescent="0.25"/>
  <cols>
    <col min="1" max="1" width="3.140625" customWidth="1"/>
    <col min="2" max="2" width="14.42578125" customWidth="1"/>
    <col min="3" max="3" width="16.42578125" customWidth="1"/>
    <col min="4" max="4" width="16" customWidth="1"/>
    <col min="5" max="5" width="17.42578125" customWidth="1"/>
    <col min="6" max="6" width="20.42578125" customWidth="1"/>
    <col min="7" max="7" width="21.42578125" customWidth="1"/>
    <col min="8" max="8" width="11.140625" customWidth="1"/>
    <col min="10" max="10" width="28.140625" customWidth="1"/>
  </cols>
  <sheetData>
    <row r="1" spans="1:20" x14ac:dyDescent="0.25">
      <c r="A1" s="32"/>
      <c r="B1" s="34" t="s">
        <v>356</v>
      </c>
      <c r="C1" s="32"/>
      <c r="D1" s="32"/>
      <c r="E1" s="32"/>
      <c r="F1" s="32"/>
      <c r="G1" s="32"/>
      <c r="H1" s="32"/>
      <c r="I1" s="32"/>
      <c r="J1" s="32"/>
      <c r="K1" s="32"/>
      <c r="L1" s="32"/>
      <c r="M1" s="32"/>
      <c r="N1" s="32"/>
      <c r="O1" s="32"/>
      <c r="P1" s="32"/>
      <c r="Q1" s="32"/>
      <c r="R1" s="32"/>
      <c r="S1" s="32"/>
      <c r="T1" s="32"/>
    </row>
    <row r="2" spans="1:20" ht="15.75" thickBot="1" x14ac:dyDescent="0.3"/>
    <row r="3" spans="1:20" x14ac:dyDescent="0.25">
      <c r="B3" s="158" t="s">
        <v>357</v>
      </c>
      <c r="C3" s="40"/>
      <c r="D3" s="40"/>
      <c r="E3" s="40"/>
      <c r="F3" s="40"/>
      <c r="G3" s="41"/>
      <c r="J3" s="34" t="s">
        <v>489</v>
      </c>
    </row>
    <row r="4" spans="1:20" ht="15.75" thickBot="1" x14ac:dyDescent="0.3">
      <c r="B4" s="235" t="s">
        <v>403</v>
      </c>
      <c r="C4" s="331"/>
      <c r="D4" s="331"/>
      <c r="E4" s="331"/>
      <c r="F4" s="330" t="s">
        <v>404</v>
      </c>
      <c r="G4" s="332"/>
      <c r="J4" s="114"/>
    </row>
    <row r="5" spans="1:20" ht="45.75" thickBot="1" x14ac:dyDescent="0.3">
      <c r="B5" s="229" t="s">
        <v>0</v>
      </c>
      <c r="C5" s="217" t="s">
        <v>398</v>
      </c>
      <c r="D5" s="217" t="s">
        <v>543</v>
      </c>
      <c r="E5" s="217" t="s">
        <v>399</v>
      </c>
      <c r="F5" s="217" t="s">
        <v>401</v>
      </c>
      <c r="G5" s="372" t="s">
        <v>402</v>
      </c>
      <c r="J5" s="481" t="s">
        <v>349</v>
      </c>
    </row>
    <row r="6" spans="1:20" ht="15.75" thickBot="1" x14ac:dyDescent="0.3">
      <c r="B6" s="75">
        <f>B9</f>
        <v>2005</v>
      </c>
      <c r="C6" s="249">
        <f>'Residential Electricity'!C10*12</f>
        <v>8844.0912007311745</v>
      </c>
      <c r="D6" s="249">
        <f>'Residential Electricity'!E$10*'Residential Electricity'!G5+'Residential Electricity'!F10*'Residential Electricity'!H5+'Residential Electricity'!G$10*'Residential Electricity'!I5</f>
        <v>2317.7670560080601</v>
      </c>
      <c r="E6" s="249">
        <f>'Residential Electricity'!D$10*'Residential Electricity'!F5</f>
        <v>1092.1368580881906</v>
      </c>
      <c r="F6" s="90">
        <f>12*'Residential Fuels'!E$10</f>
        <v>166.21145073238654</v>
      </c>
      <c r="G6" s="373">
        <f>'Residential Fuels'!B$10*'Residential Fuels'!J5+'Residential Fuels'!C$10*'Residential Fuels'!K5+'Residential Fuels'!D$10*'Residential Fuels'!L5</f>
        <v>490.14942908159242</v>
      </c>
    </row>
    <row r="7" spans="1:20" ht="15.75" thickBot="1" x14ac:dyDescent="0.3">
      <c r="B7" s="75">
        <f>B10</f>
        <v>2020</v>
      </c>
      <c r="C7" s="249">
        <f>'Residential Electricity'!C10*12</f>
        <v>8844.0912007311745</v>
      </c>
      <c r="D7" s="249">
        <f>'Residential Electricity'!E$10*'Residential Electricity'!G6+'Residential Electricity'!F10*'Residential Electricity'!H6+'Residential Electricity'!G$10*'Residential Electricity'!I6</f>
        <v>1969.6976026685938</v>
      </c>
      <c r="E7" s="249">
        <f>'Residential Electricity'!D$10*'Residential Electricity'!F6</f>
        <v>1087.6765558672937</v>
      </c>
      <c r="F7" s="90">
        <f>12*'Residential Fuels'!E$10</f>
        <v>166.21145073238654</v>
      </c>
      <c r="G7" s="373">
        <f>'Residential Fuels'!B$10*'Residential Fuels'!J6+'Residential Fuels'!C$10*'Residential Fuels'!K6+'Residential Fuels'!D$10*'Residential Fuels'!L6</f>
        <v>414.85788031986044</v>
      </c>
      <c r="J7" s="481" t="s">
        <v>496</v>
      </c>
    </row>
    <row r="8" spans="1:20" ht="15.75" thickBot="1" x14ac:dyDescent="0.3">
      <c r="B8" s="229"/>
      <c r="C8" s="178" t="s">
        <v>358</v>
      </c>
      <c r="D8" s="178" t="s">
        <v>359</v>
      </c>
      <c r="E8" s="178" t="s">
        <v>360</v>
      </c>
      <c r="F8" s="178" t="s">
        <v>358</v>
      </c>
      <c r="G8" s="181" t="s">
        <v>359</v>
      </c>
    </row>
    <row r="9" spans="1:20" ht="15.75" thickBot="1" x14ac:dyDescent="0.3">
      <c r="B9" s="75">
        <f>'Basic Inputs'!C11</f>
        <v>2005</v>
      </c>
      <c r="C9" s="318">
        <f>C6/SUM(C6:E6)</f>
        <v>0.72173124910338493</v>
      </c>
      <c r="D9" s="318">
        <f>D6/SUM(C6:E6)</f>
        <v>0.18914378815146946</v>
      </c>
      <c r="E9" s="318">
        <f>E6/SUM(C6:E6)</f>
        <v>8.9124962745145614E-2</v>
      </c>
      <c r="F9" s="318">
        <f>F6/(F6+G6)</f>
        <v>0.25323180561811209</v>
      </c>
      <c r="G9" s="374">
        <f>G6/(F6+G6)</f>
        <v>0.74676819438188791</v>
      </c>
      <c r="J9" s="481" t="s">
        <v>497</v>
      </c>
    </row>
    <row r="10" spans="1:20" ht="15.75" thickBot="1" x14ac:dyDescent="0.3">
      <c r="B10" s="78">
        <f>'Basic Inputs'!C12</f>
        <v>2020</v>
      </c>
      <c r="C10" s="320">
        <f>C7/SUM(C7:E7)</f>
        <v>0.74310943516251415</v>
      </c>
      <c r="D10" s="320">
        <f>D7/SUM(C7:E7)</f>
        <v>0.16550042731795972</v>
      </c>
      <c r="E10" s="320">
        <f>E7/SUM(C7:E7)</f>
        <v>9.1390137519526168E-2</v>
      </c>
      <c r="F10" s="320">
        <f>F7/(F7+G7)</f>
        <v>0.28604409465458708</v>
      </c>
      <c r="G10" s="375">
        <f>G7/(F7+G7)</f>
        <v>0.71395590534541287</v>
      </c>
    </row>
    <row r="11" spans="1:20" ht="15.75" thickBot="1" x14ac:dyDescent="0.3">
      <c r="D11" t="s">
        <v>544</v>
      </c>
      <c r="J11" s="481" t="s">
        <v>490</v>
      </c>
    </row>
    <row r="12" spans="1:20" ht="15.75" thickBot="1" x14ac:dyDescent="0.3">
      <c r="B12" s="158" t="s">
        <v>400</v>
      </c>
      <c r="C12" s="40"/>
      <c r="D12" s="40"/>
      <c r="E12" s="40"/>
      <c r="F12" s="40"/>
      <c r="G12" s="41"/>
    </row>
    <row r="13" spans="1:20" ht="15.75" thickBot="1" x14ac:dyDescent="0.3">
      <c r="B13" s="235" t="s">
        <v>403</v>
      </c>
      <c r="C13" s="331"/>
      <c r="D13" s="331"/>
      <c r="E13" s="331"/>
      <c r="F13" s="330" t="s">
        <v>404</v>
      </c>
      <c r="G13" s="332"/>
      <c r="J13" s="481" t="s">
        <v>491</v>
      </c>
    </row>
    <row r="14" spans="1:20" ht="15.75" thickBot="1" x14ac:dyDescent="0.3">
      <c r="B14" s="229" t="s">
        <v>0</v>
      </c>
      <c r="C14" s="217" t="s">
        <v>405</v>
      </c>
      <c r="D14" s="217" t="s">
        <v>406</v>
      </c>
      <c r="E14" s="217" t="s">
        <v>407</v>
      </c>
      <c r="F14" s="217" t="s">
        <v>408</v>
      </c>
      <c r="G14" s="372" t="s">
        <v>409</v>
      </c>
    </row>
    <row r="15" spans="1:20" ht="15.75" thickBot="1" x14ac:dyDescent="0.3">
      <c r="B15" s="75">
        <f>B9</f>
        <v>2005</v>
      </c>
      <c r="C15" s="249">
        <f>'Commercial Electricity'!B10*12</f>
        <v>49983247.4129439</v>
      </c>
      <c r="D15" s="249">
        <f>'Commercial Electricity'!E$14</f>
        <v>1899476.0448386502</v>
      </c>
      <c r="E15" s="249">
        <f>'Commercial Electricity'!F14</f>
        <v>2822499.2566206134</v>
      </c>
      <c r="F15" s="249">
        <f>'Commercial Fuels'!B$14*12</f>
        <v>2818554.8410857585</v>
      </c>
      <c r="G15" s="373">
        <f>'Commercial Fuels'!C$14*'Commercial Fuels'!H5+'Commercial Fuels'!D$14*'Commercial Fuels'!I5+'Commercial Fuels'!E$14*'Commercial Fuels'!J5</f>
        <v>3217006.671918246</v>
      </c>
      <c r="J15" s="481" t="s">
        <v>492</v>
      </c>
    </row>
    <row r="16" spans="1:20" ht="15.75" thickBot="1" x14ac:dyDescent="0.3">
      <c r="B16" s="75">
        <f>B10</f>
        <v>2020</v>
      </c>
      <c r="C16" s="249">
        <f>'Commercial Electricity'!B10*12</f>
        <v>49983247.4129439</v>
      </c>
      <c r="D16" s="249">
        <f>'Commercial Electricity'!E$15</f>
        <v>1530533.1042946172</v>
      </c>
      <c r="E16" s="249">
        <f>'Commercial Electricity'!F15</f>
        <v>2827738.2343591205</v>
      </c>
      <c r="F16" s="249">
        <f>'Commercial Fuels'!B$14*12</f>
        <v>2818554.8410857585</v>
      </c>
      <c r="G16" s="373">
        <f>'Commercial Fuels'!C$14*'Commercial Fuels'!H6+'Commercial Fuels'!D$14*'Commercial Fuels'!I6+'Commercial Fuels'!E$14*'Commercial Fuels'!J6</f>
        <v>2718188.0093174847</v>
      </c>
    </row>
    <row r="17" spans="2:10" ht="15.75" thickBot="1" x14ac:dyDescent="0.3">
      <c r="B17" s="229"/>
      <c r="C17" s="178" t="s">
        <v>358</v>
      </c>
      <c r="D17" s="178" t="s">
        <v>359</v>
      </c>
      <c r="E17" s="178" t="s">
        <v>360</v>
      </c>
      <c r="F17" s="178" t="s">
        <v>358</v>
      </c>
      <c r="G17" s="181" t="s">
        <v>359</v>
      </c>
      <c r="J17" s="481" t="s">
        <v>493</v>
      </c>
    </row>
    <row r="18" spans="2:10" ht="15.75" thickBot="1" x14ac:dyDescent="0.3">
      <c r="B18" s="75">
        <f>B15</f>
        <v>2005</v>
      </c>
      <c r="C18" s="318">
        <f>C15/SUM(C15:E15)</f>
        <v>0.91368328164732915</v>
      </c>
      <c r="D18" s="318">
        <f>D15/SUM(C15:E15)</f>
        <v>3.4722023795701377E-2</v>
      </c>
      <c r="E18" s="318">
        <f>E15/SUM(C15:E15)</f>
        <v>5.1594694556969356E-2</v>
      </c>
      <c r="F18" s="318">
        <f>F15/(F15+G15)</f>
        <v>0.4669913205280074</v>
      </c>
      <c r="G18" s="374">
        <f>G15/(F15+G15)</f>
        <v>0.53300867947199249</v>
      </c>
    </row>
    <row r="19" spans="2:10" ht="15.75" thickBot="1" x14ac:dyDescent="0.3">
      <c r="B19" s="78">
        <f>B16</f>
        <v>2020</v>
      </c>
      <c r="C19" s="320">
        <f>C16/SUM(C16:E16)</f>
        <v>0.91979849958599824</v>
      </c>
      <c r="D19" s="320">
        <f>D16/SUM(C16:E16)</f>
        <v>2.816507781629897E-2</v>
      </c>
      <c r="E19" s="320">
        <f>E16/SUM(C16:E16)</f>
        <v>5.2036422597702699E-2</v>
      </c>
      <c r="F19" s="320">
        <f>F16/(F16+G16)</f>
        <v>0.50906370717225591</v>
      </c>
      <c r="G19" s="375">
        <f>G16/(F16+G16)</f>
        <v>0.49093629282774398</v>
      </c>
      <c r="J19" s="481" t="s">
        <v>494</v>
      </c>
    </row>
    <row r="20" spans="2:10" ht="15.75" thickBot="1" x14ac:dyDescent="0.3"/>
    <row r="21" spans="2:10" ht="15.75" thickBot="1" x14ac:dyDescent="0.3">
      <c r="J21" s="481" t="s">
        <v>495</v>
      </c>
    </row>
    <row r="22" spans="2:10" ht="15.75" thickBot="1" x14ac:dyDescent="0.3">
      <c r="J22" s="20"/>
    </row>
    <row r="23" spans="2:10" ht="15.75" thickBot="1" x14ac:dyDescent="0.3">
      <c r="J23" s="481" t="s">
        <v>542</v>
      </c>
    </row>
  </sheetData>
  <hyperlinks>
    <hyperlink ref="J7" location="'Output summary'!A1" display="Output Summary Charts" xr:uid="{00000000-0004-0000-0A00-000000000000}"/>
    <hyperlink ref="J9" location="WeatherAnalysis!A1" display="Weather Effects on Energy Use" xr:uid="{00000000-0004-0000-0A00-000001000000}"/>
    <hyperlink ref="J11" location="'Residential Electricity'!A42" display="Residential Electricity Detail" xr:uid="{00000000-0004-0000-0A00-000002000000}"/>
    <hyperlink ref="J13" location="'Commercial Electricity'!A30" display="Commercial Electricity Detail" xr:uid="{00000000-0004-0000-0A00-000003000000}"/>
    <hyperlink ref="J15" location="'Residential Fuels'!A1" display="Residential Fuels Detail" xr:uid="{00000000-0004-0000-0A00-000004000000}"/>
    <hyperlink ref="J17" location="'Commercial Fuels'!A1" display="Commercial Fuels Detail" xr:uid="{00000000-0004-0000-0A00-000005000000}"/>
    <hyperlink ref="J19" location="'On-Road Transportation'!A1" display="On-Road Detail" xr:uid="{00000000-0004-0000-0A00-000006000000}"/>
    <hyperlink ref="J21" location="'Solid Waste'!A1" display="Solid Waste Detail" xr:uid="{00000000-0004-0000-0A00-000007000000}"/>
    <hyperlink ref="J5" location="Visuals!A1" display="Visuals" xr:uid="{00000000-0004-0000-0A00-000008000000}"/>
    <hyperlink ref="J23" location="'Inventory Inputs'!A1" display="Return to Inputs" xr:uid="{00000000-0004-0000-0A00-000009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rgb="FF7030A0"/>
  </sheetPr>
  <dimension ref="A1:AE701"/>
  <sheetViews>
    <sheetView showGridLines="0" workbookViewId="0">
      <pane ySplit="1" topLeftCell="A2" activePane="bottomLeft" state="frozen"/>
      <selection pane="bottomLeft" activeCell="E134" sqref="E134:F157"/>
    </sheetView>
  </sheetViews>
  <sheetFormatPr defaultColWidth="8.85546875" defaultRowHeight="12" x14ac:dyDescent="0.2"/>
  <cols>
    <col min="1" max="1" width="2.42578125" style="20" customWidth="1"/>
    <col min="2" max="2" width="2.5703125" style="20" customWidth="1"/>
    <col min="3" max="3" width="34.42578125" style="20" customWidth="1"/>
    <col min="4" max="4" width="11.42578125" style="20" customWidth="1"/>
    <col min="5" max="5" width="13.85546875" style="20" customWidth="1"/>
    <col min="6" max="6" width="12.42578125" style="20" customWidth="1"/>
    <col min="7" max="7" width="13.42578125" style="20" customWidth="1"/>
    <col min="8" max="8" width="12.42578125" style="20" customWidth="1"/>
    <col min="9" max="9" width="11.42578125" style="20" customWidth="1"/>
    <col min="10" max="11" width="13.42578125" style="20" customWidth="1"/>
    <col min="12" max="12" width="2.85546875" style="20" customWidth="1"/>
    <col min="13" max="13" width="1.42578125" style="20" customWidth="1"/>
    <col min="14" max="14" width="27.85546875" style="20" customWidth="1"/>
    <col min="15" max="15" width="2" style="20" customWidth="1"/>
    <col min="16" max="28" width="10.5703125" style="20" customWidth="1"/>
    <col min="29" max="16384" width="8.85546875" style="20"/>
  </cols>
  <sheetData>
    <row r="1" spans="1:20" ht="15" customHeight="1" x14ac:dyDescent="0.25">
      <c r="A1" s="142"/>
      <c r="B1" s="65" t="s">
        <v>75</v>
      </c>
      <c r="C1" s="142"/>
      <c r="D1" s="142"/>
      <c r="E1" s="142"/>
      <c r="F1" s="142"/>
      <c r="G1" s="142"/>
      <c r="H1" s="142"/>
      <c r="I1" s="141" t="s">
        <v>144</v>
      </c>
      <c r="J1" s="142"/>
      <c r="K1" s="142"/>
      <c r="L1" s="142"/>
      <c r="M1" s="142"/>
      <c r="N1" s="142"/>
      <c r="O1" s="338"/>
      <c r="P1" s="338"/>
      <c r="Q1" s="338"/>
      <c r="R1" s="338"/>
      <c r="S1" s="338"/>
      <c r="T1" s="338"/>
    </row>
    <row r="2" spans="1:20" ht="12.95" customHeight="1" thickBot="1" x14ac:dyDescent="0.25"/>
    <row r="3" spans="1:20" ht="15.75" customHeight="1" thickBot="1" x14ac:dyDescent="0.3">
      <c r="B3" s="582" t="s">
        <v>390</v>
      </c>
      <c r="C3" s="583"/>
      <c r="D3" s="584"/>
      <c r="E3" s="584"/>
      <c r="F3" s="584"/>
      <c r="G3" s="584"/>
      <c r="H3" s="584"/>
      <c r="I3" s="584"/>
      <c r="J3" s="584"/>
      <c r="K3" s="585"/>
      <c r="N3" s="34" t="s">
        <v>489</v>
      </c>
    </row>
    <row r="4" spans="1:20" ht="13.5" customHeight="1" thickBot="1" x14ac:dyDescent="0.3">
      <c r="B4" s="509"/>
      <c r="C4" s="577"/>
      <c r="D4" s="578" t="s">
        <v>16</v>
      </c>
      <c r="E4" s="577" t="s">
        <v>18</v>
      </c>
      <c r="F4" s="578" t="s">
        <v>16</v>
      </c>
      <c r="G4" s="577" t="s">
        <v>18</v>
      </c>
      <c r="H4" s="579" t="s">
        <v>20</v>
      </c>
      <c r="I4" s="580"/>
      <c r="J4" s="579" t="s">
        <v>22</v>
      </c>
      <c r="K4" s="581"/>
      <c r="N4" s="114"/>
    </row>
    <row r="5" spans="1:20" ht="15" customHeight="1" thickBot="1" x14ac:dyDescent="0.3">
      <c r="B5" s="492"/>
      <c r="C5" s="493"/>
      <c r="D5" s="494" t="s">
        <v>17</v>
      </c>
      <c r="E5" s="493" t="s">
        <v>17</v>
      </c>
      <c r="F5" s="494" t="s">
        <v>19</v>
      </c>
      <c r="G5" s="493" t="s">
        <v>19</v>
      </c>
      <c r="H5" s="494" t="s">
        <v>21</v>
      </c>
      <c r="I5" s="493" t="s">
        <v>11</v>
      </c>
      <c r="J5" s="494" t="s">
        <v>23</v>
      </c>
      <c r="K5" s="495" t="s">
        <v>13</v>
      </c>
      <c r="N5" s="481" t="s">
        <v>349</v>
      </c>
    </row>
    <row r="6" spans="1:20" ht="15.75" customHeight="1" thickBot="1" x14ac:dyDescent="0.3">
      <c r="B6" s="496" t="str">
        <f>H133</f>
        <v>2005 inventory</v>
      </c>
      <c r="C6" s="497"/>
      <c r="D6" s="498">
        <f>'Residential Electricity'!$C$5</f>
        <v>2284892.7797218999</v>
      </c>
      <c r="E6" s="498">
        <f>'Commercial Electricity'!$C$5</f>
        <v>3227989</v>
      </c>
      <c r="F6" s="498">
        <f>'Residential Fuels'!$C$5</f>
        <v>1180196.4324614401</v>
      </c>
      <c r="G6" s="498">
        <f>'Commercial Fuels'!$C$5</f>
        <v>721391.9</v>
      </c>
      <c r="H6" s="498">
        <f>'On-Road Transportation'!$C$5</f>
        <v>3921837.4191113473</v>
      </c>
      <c r="I6" s="498">
        <f>'Inventory Inputs'!D31+'Inventory Inputs'!F31</f>
        <v>312770.2</v>
      </c>
      <c r="J6" s="498">
        <f>SUM('Inventory Inputs'!C39:O39)</f>
        <v>1476933.3714727547</v>
      </c>
      <c r="K6" s="499">
        <f>SUM(D6:J6)</f>
        <v>13126011.102767441</v>
      </c>
      <c r="N6"/>
    </row>
    <row r="7" spans="1:20" ht="14.25" customHeight="1" thickBot="1" x14ac:dyDescent="0.3">
      <c r="B7" s="500" t="s">
        <v>15</v>
      </c>
      <c r="C7" s="501"/>
      <c r="D7" s="502"/>
      <c r="E7" s="502"/>
      <c r="F7" s="502"/>
      <c r="G7" s="502"/>
      <c r="H7" s="502"/>
      <c r="I7" s="502"/>
      <c r="J7" s="502"/>
      <c r="K7" s="503"/>
      <c r="N7" s="576" t="s">
        <v>496</v>
      </c>
    </row>
    <row r="8" spans="1:20" ht="15" customHeight="1" thickBot="1" x14ac:dyDescent="0.3">
      <c r="B8" s="500"/>
      <c r="C8" s="501" t="str">
        <f>C80</f>
        <v>growth in population*</v>
      </c>
      <c r="D8" s="502">
        <f>'Residential Electricity'!$C$35</f>
        <v>195832.10865025796</v>
      </c>
      <c r="E8" s="502"/>
      <c r="F8" s="502">
        <f>'Residential Fuels'!$C$28</f>
        <v>128463.5005242811</v>
      </c>
      <c r="G8" s="502"/>
      <c r="H8" s="502">
        <f>'On-Road Transportation'!$C$27</f>
        <v>432334.6943121744</v>
      </c>
      <c r="I8" s="502">
        <f>'Solid Waste'!B65</f>
        <v>28653.433547494067</v>
      </c>
      <c r="J8" s="502"/>
      <c r="K8" s="503">
        <f t="shared" ref="K8:K71" si="0">SUM(D8:J8)</f>
        <v>785283.73703420756</v>
      </c>
      <c r="L8" s="526" t="str">
        <f>C8</f>
        <v>growth in population*</v>
      </c>
      <c r="N8"/>
    </row>
    <row r="9" spans="1:20" ht="15.75" thickBot="1" x14ac:dyDescent="0.3">
      <c r="B9" s="500"/>
      <c r="C9" s="501" t="str">
        <f>C81</f>
        <v>growth in  commercial floor area</v>
      </c>
      <c r="D9" s="502"/>
      <c r="E9" s="502">
        <f>'Commercial Electricity'!$C$28</f>
        <v>423504.88440803363</v>
      </c>
      <c r="F9" s="502"/>
      <c r="G9" s="502">
        <f>'Commercial Fuels'!$C$32</f>
        <v>147424.76470242615</v>
      </c>
      <c r="H9" s="502"/>
      <c r="I9" s="502"/>
      <c r="J9" s="502"/>
      <c r="K9" s="503">
        <f t="shared" si="0"/>
        <v>570929.64911045972</v>
      </c>
      <c r="L9" s="526" t="str">
        <f t="shared" ref="L9:L70" si="1">C9</f>
        <v>growth in  commercial floor area</v>
      </c>
      <c r="N9" s="481" t="s">
        <v>497</v>
      </c>
      <c r="T9" s="22"/>
    </row>
    <row r="10" spans="1:20" ht="15.75" thickBot="1" x14ac:dyDescent="0.3">
      <c r="B10" s="500"/>
      <c r="C10" s="501" t="str">
        <f>C82</f>
        <v>warmer winter</v>
      </c>
      <c r="D10" s="502">
        <f>'Residential Electricity'!$D$35</f>
        <v>-51294.337849673029</v>
      </c>
      <c r="E10" s="502">
        <f>'Commercial Electricity'!$D$28</f>
        <v>-18449.638030321064</v>
      </c>
      <c r="F10" s="502">
        <f>'Residential Fuels'!E28</f>
        <v>-96835.120194924544</v>
      </c>
      <c r="G10" s="502">
        <f>'Commercial Fuels'!$D$32</f>
        <v>-65640.379950226226</v>
      </c>
      <c r="H10" s="502"/>
      <c r="I10" s="502"/>
      <c r="J10" s="502"/>
      <c r="K10" s="503">
        <f t="shared" si="0"/>
        <v>-232219.47602514486</v>
      </c>
      <c r="L10" s="526" t="str">
        <f t="shared" si="1"/>
        <v>warmer winter</v>
      </c>
      <c r="N10"/>
    </row>
    <row r="11" spans="1:20" ht="15.75" thickBot="1" x14ac:dyDescent="0.3">
      <c r="B11" s="500"/>
      <c r="C11" s="501" t="str">
        <f>C83</f>
        <v>cooler summer</v>
      </c>
      <c r="D11" s="502">
        <f>'Residential Electricity'!$E$35</f>
        <v>-657.30631296507579</v>
      </c>
      <c r="E11" s="502">
        <f>'Commercial Electricity'!$E$28</f>
        <v>261.98425908851328</v>
      </c>
      <c r="F11" s="502"/>
      <c r="G11" s="502"/>
      <c r="H11" s="502"/>
      <c r="I11" s="502"/>
      <c r="J11" s="502"/>
      <c r="K11" s="503">
        <f t="shared" si="0"/>
        <v>-395.32205387656251</v>
      </c>
      <c r="L11" s="526" t="str">
        <f t="shared" si="1"/>
        <v>cooler summer</v>
      </c>
      <c r="N11" s="481" t="s">
        <v>490</v>
      </c>
    </row>
    <row r="12" spans="1:20" ht="15.75" thickBot="1" x14ac:dyDescent="0.3">
      <c r="B12" s="500"/>
      <c r="C12" s="501" t="s">
        <v>10</v>
      </c>
      <c r="D12" s="502">
        <f>'Residential Electricity'!$B$35</f>
        <v>-923831.51179410773</v>
      </c>
      <c r="E12" s="502">
        <f>'Commercial Electricity'!$B$28</f>
        <v>-1243642.6261682366</v>
      </c>
      <c r="F12" s="502"/>
      <c r="G12" s="502"/>
      <c r="H12" s="502"/>
      <c r="I12" s="502"/>
      <c r="J12" s="502"/>
      <c r="K12" s="503">
        <f t="shared" si="0"/>
        <v>-2167474.1379623441</v>
      </c>
      <c r="L12" s="526" t="str">
        <f t="shared" si="1"/>
        <v>electricity fuel mix</v>
      </c>
      <c r="N12"/>
    </row>
    <row r="13" spans="1:20" ht="15.75" thickBot="1" x14ac:dyDescent="0.3">
      <c r="B13" s="500"/>
      <c r="C13" s="501" t="s">
        <v>378</v>
      </c>
      <c r="D13" s="502"/>
      <c r="E13" s="502"/>
      <c r="F13" s="502">
        <f>'Residential Fuels'!B28</f>
        <v>-14056.953892967756</v>
      </c>
      <c r="G13" s="502">
        <f>'Commercial Fuels'!B32</f>
        <v>582.74871437839238</v>
      </c>
      <c r="H13" s="502"/>
      <c r="I13" s="502"/>
      <c r="J13" s="502"/>
      <c r="K13" s="503">
        <f t="shared" si="0"/>
        <v>-13474.205178589364</v>
      </c>
      <c r="L13" s="526" t="str">
        <f t="shared" si="1"/>
        <v>heating fuels mix</v>
      </c>
      <c r="N13" s="481" t="s">
        <v>491</v>
      </c>
    </row>
    <row r="14" spans="1:20" ht="15.75" thickBot="1" x14ac:dyDescent="0.3">
      <c r="B14" s="500"/>
      <c r="C14" s="501" t="str">
        <f>IF(D14&gt;0,"more households using electric heat","fewer households using electric heat")</f>
        <v>more households using electric heat</v>
      </c>
      <c r="D14" s="502">
        <f>'Residential Electricity'!F35</f>
        <v>51948.153461526403</v>
      </c>
      <c r="E14" s="502"/>
      <c r="F14" s="502">
        <f>'Residential Fuels'!D28</f>
        <v>-78131.282737589034</v>
      </c>
      <c r="G14" s="502"/>
      <c r="H14" s="502"/>
      <c r="I14" s="502"/>
      <c r="J14" s="502"/>
      <c r="K14" s="503">
        <f t="shared" si="0"/>
        <v>-26183.129276062631</v>
      </c>
      <c r="L14" s="526" t="str">
        <f t="shared" si="1"/>
        <v>more households using electric heat</v>
      </c>
      <c r="N14"/>
    </row>
    <row r="15" spans="1:20" ht="15.75" thickBot="1" x14ac:dyDescent="0.3">
      <c r="B15" s="500"/>
      <c r="C15" s="501" t="str">
        <f>CONCATENATE(IF(D15&gt;0,"increased","decreased")," kWh per household")</f>
        <v>decreased kWh per household</v>
      </c>
      <c r="D15" s="502">
        <f>'Residential Electricity'!$M$35</f>
        <v>-404261.88587693701</v>
      </c>
      <c r="E15" s="502"/>
      <c r="F15" s="502"/>
      <c r="G15" s="502"/>
      <c r="H15" s="502"/>
      <c r="I15" s="502"/>
      <c r="J15" s="502"/>
      <c r="K15" s="503">
        <f t="shared" si="0"/>
        <v>-404261.88587693701</v>
      </c>
      <c r="L15" s="526" t="str">
        <f t="shared" si="1"/>
        <v>decreased kWh per household</v>
      </c>
      <c r="N15" s="481" t="s">
        <v>492</v>
      </c>
    </row>
    <row r="16" spans="1:20" ht="15.75" thickBot="1" x14ac:dyDescent="0.3">
      <c r="B16" s="500"/>
      <c r="C16" s="501" t="str">
        <f>CONCATENATE(IF(F16&gt;0,"increased","decreased")," therms per household")</f>
        <v>decreased therms per household</v>
      </c>
      <c r="D16" s="502"/>
      <c r="E16" s="502"/>
      <c r="F16" s="502">
        <f>'Residential Fuels'!L28</f>
        <v>-123703.9761602395</v>
      </c>
      <c r="G16" s="502"/>
      <c r="H16" s="502"/>
      <c r="I16" s="502"/>
      <c r="J16" s="502"/>
      <c r="K16" s="503">
        <f t="shared" si="0"/>
        <v>-123703.9761602395</v>
      </c>
      <c r="L16" s="526" t="str">
        <f t="shared" si="1"/>
        <v>decreased therms per household</v>
      </c>
      <c r="N16"/>
    </row>
    <row r="17" spans="2:14" ht="15.75" thickBot="1" x14ac:dyDescent="0.3">
      <c r="B17" s="500"/>
      <c r="C17" s="501" t="str">
        <f>CONCATENATE(IF(E17&gt;0,"increased","decreased")," commercial kWh per ",IF('Basic Inputs'!F10='Basic Inputs'!B28,"job","ft^2"))</f>
        <v>decreased commercial kWh per ft^2</v>
      </c>
      <c r="D17" s="502"/>
      <c r="E17" s="502">
        <f>'Commercial Electricity'!L28</f>
        <v>-930858.60446856788</v>
      </c>
      <c r="F17" s="502"/>
      <c r="G17" s="502"/>
      <c r="H17" s="502"/>
      <c r="I17" s="502"/>
      <c r="J17" s="502"/>
      <c r="K17" s="503">
        <f t="shared" si="0"/>
        <v>-930858.60446856788</v>
      </c>
      <c r="L17" s="526" t="str">
        <f t="shared" si="1"/>
        <v>decreased commercial kWh per ft^2</v>
      </c>
      <c r="N17" s="481" t="s">
        <v>493</v>
      </c>
    </row>
    <row r="18" spans="2:14" ht="15.75" thickBot="1" x14ac:dyDescent="0.3">
      <c r="B18" s="500"/>
      <c r="C18" s="501" t="str">
        <f>CONCATENATE(IF(G18&gt;0,"increased","decreased")," commercial therms per ",IF('Basic Inputs'!F10='Basic Inputs'!B28,"job","ft^2"))</f>
        <v>increased commercial therms per ft^2</v>
      </c>
      <c r="D18" s="502"/>
      <c r="E18" s="502"/>
      <c r="F18" s="502"/>
      <c r="G18" s="502">
        <f>'Commercial Fuels'!$K$32</f>
        <v>28304.066533421734</v>
      </c>
      <c r="H18" s="502"/>
      <c r="I18" s="502"/>
      <c r="J18" s="502"/>
      <c r="K18" s="503">
        <f t="shared" si="0"/>
        <v>28304.066533421734</v>
      </c>
      <c r="L18" s="526" t="str">
        <f t="shared" si="1"/>
        <v>increased commercial therms per ft^2</v>
      </c>
      <c r="N18"/>
    </row>
    <row r="19" spans="2:14" ht="15.75" thickBot="1" x14ac:dyDescent="0.3">
      <c r="B19" s="500"/>
      <c r="C19" s="501" t="str">
        <f>C87</f>
        <v>decreased on-road emissions per mile</v>
      </c>
      <c r="D19" s="502"/>
      <c r="E19" s="502"/>
      <c r="F19" s="502"/>
      <c r="G19" s="502"/>
      <c r="H19" s="502">
        <f>'On-Road Transportation'!B27</f>
        <v>-407271.68273469689</v>
      </c>
      <c r="I19" s="502"/>
      <c r="J19" s="502"/>
      <c r="K19" s="503">
        <f t="shared" si="0"/>
        <v>-407271.68273469689</v>
      </c>
      <c r="L19" s="526" t="str">
        <f t="shared" si="1"/>
        <v>decreased on-road emissions per mile</v>
      </c>
      <c r="N19" s="481" t="s">
        <v>494</v>
      </c>
    </row>
    <row r="20" spans="2:14" ht="15.75" thickBot="1" x14ac:dyDescent="0.3">
      <c r="B20" s="500"/>
      <c r="C20" s="501" t="str">
        <f>C88</f>
        <v>decreased VMT per person</v>
      </c>
      <c r="D20" s="502"/>
      <c r="E20" s="502"/>
      <c r="F20" s="502"/>
      <c r="G20" s="502"/>
      <c r="H20" s="502">
        <f>'On-Road Transportation'!J27</f>
        <v>-873589.83748001535</v>
      </c>
      <c r="I20" s="502"/>
      <c r="J20" s="502"/>
      <c r="K20" s="503">
        <f t="shared" si="0"/>
        <v>-873589.83748001535</v>
      </c>
      <c r="L20" s="526" t="str">
        <f t="shared" si="1"/>
        <v>decreased VMT per person</v>
      </c>
      <c r="N20"/>
    </row>
    <row r="21" spans="2:14" ht="15.75" thickBot="1" x14ac:dyDescent="0.3">
      <c r="B21" s="500"/>
      <c r="C21" s="501" t="s">
        <v>125</v>
      </c>
      <c r="D21" s="502"/>
      <c r="E21" s="502"/>
      <c r="F21" s="502"/>
      <c r="G21" s="502"/>
      <c r="H21" s="502"/>
      <c r="I21" s="502">
        <f>'Solid Waste'!C65</f>
        <v>3.0252181698289256E-11</v>
      </c>
      <c r="J21" s="502"/>
      <c r="K21" s="503">
        <f t="shared" si="0"/>
        <v>3.0252181698289256E-11</v>
      </c>
      <c r="L21" s="526" t="str">
        <f t="shared" si="1"/>
        <v>GDP impact to waste generation</v>
      </c>
      <c r="N21" s="481" t="s">
        <v>495</v>
      </c>
    </row>
    <row r="22" spans="2:14" ht="15" x14ac:dyDescent="0.25">
      <c r="B22" s="500"/>
      <c r="C22" s="501" t="str">
        <f>CONCATENATE(IF(K22&gt;0,"increased", "decreased")," waste generation per person")</f>
        <v>decreased waste generation per person</v>
      </c>
      <c r="D22" s="502"/>
      <c r="E22" s="502"/>
      <c r="F22" s="502"/>
      <c r="G22" s="502"/>
      <c r="H22" s="502"/>
      <c r="I22" s="502">
        <f>SUM('Solid Waste'!H65:O65)</f>
        <v>-55854.816547494309</v>
      </c>
      <c r="J22" s="502"/>
      <c r="K22" s="503">
        <f t="shared" si="0"/>
        <v>-55854.816547494309</v>
      </c>
      <c r="L22" s="526" t="str">
        <f t="shared" si="1"/>
        <v>decreased waste generation per person</v>
      </c>
    </row>
    <row r="23" spans="2:14" ht="15.75" thickBot="1" x14ac:dyDescent="0.3">
      <c r="B23" s="500"/>
      <c r="C23" s="501" t="str">
        <f>CONCATENATE(IF(I23&gt;0, "lower ", "increased "), "landfill gas collection efficiency")</f>
        <v>increased landfill gas collection efficiency</v>
      </c>
      <c r="D23" s="502"/>
      <c r="E23" s="502"/>
      <c r="F23" s="502"/>
      <c r="G23" s="502"/>
      <c r="H23" s="502"/>
      <c r="I23" s="502">
        <f>'Solid Waste'!D65</f>
        <v>0</v>
      </c>
      <c r="J23" s="502"/>
      <c r="K23" s="503">
        <f t="shared" si="0"/>
        <v>0</v>
      </c>
      <c r="L23" s="526"/>
    </row>
    <row r="24" spans="2:14" ht="15.75" thickBot="1" x14ac:dyDescent="0.3">
      <c r="B24" s="500"/>
      <c r="C24" s="501" t="s">
        <v>362</v>
      </c>
      <c r="D24" s="502"/>
      <c r="E24" s="502"/>
      <c r="F24" s="502"/>
      <c r="G24" s="502"/>
      <c r="H24" s="502"/>
      <c r="I24" s="502">
        <f>'Solid Waste'!P65</f>
        <v>-30783.816999999985</v>
      </c>
      <c r="J24" s="502"/>
      <c r="K24" s="503">
        <f t="shared" si="0"/>
        <v>-30783.816999999985</v>
      </c>
      <c r="L24" s="526" t="str">
        <f t="shared" si="1"/>
        <v>waste model difference</v>
      </c>
      <c r="N24" s="481" t="s">
        <v>542</v>
      </c>
    </row>
    <row r="25" spans="2:14" ht="15" x14ac:dyDescent="0.25">
      <c r="B25" s="607"/>
      <c r="C25" s="608" t="str">
        <f>IF('Inventory Inputs'!C37=0,"other sector: no name entered", 'Inventory Inputs'!C37)</f>
        <v>Passenger air travel</v>
      </c>
      <c r="D25" s="609"/>
      <c r="E25" s="609"/>
      <c r="F25" s="609"/>
      <c r="G25" s="609"/>
      <c r="H25" s="609"/>
      <c r="I25" s="609"/>
      <c r="J25" s="609">
        <f>'Inventory Inputs'!C41-'Inventory Inputs'!C39+SUMIF('Program Inputs'!D65:F65, 'Program Inputs'!C70, 'Program Inputs'!D66:F66)</f>
        <v>-261874.10905456607</v>
      </c>
      <c r="K25" s="610">
        <f t="shared" si="0"/>
        <v>-261874.10905456607</v>
      </c>
      <c r="L25" s="613" t="str">
        <f t="shared" si="1"/>
        <v>Passenger air travel</v>
      </c>
      <c r="M25" s="611"/>
      <c r="N25" s="611"/>
    </row>
    <row r="26" spans="2:14" ht="15" x14ac:dyDescent="0.25">
      <c r="B26" s="612"/>
      <c r="C26" s="608" t="str">
        <f>IF('Inventory Inputs'!D37=0,"other sector: no name entered", 'Inventory Inputs'!D37)</f>
        <v>Off road vehicles</v>
      </c>
      <c r="D26" s="609"/>
      <c r="E26" s="609"/>
      <c r="F26" s="609"/>
      <c r="G26" s="609"/>
      <c r="H26" s="609"/>
      <c r="I26" s="609"/>
      <c r="J26" s="609">
        <f>'Inventory Inputs'!D41-'Inventory Inputs'!D39+SUMIF('Program Inputs'!D65:F65, 'Program Inputs'!C71, 'Program Inputs'!D66:F66)</f>
        <v>-48345.296752859605</v>
      </c>
      <c r="K26" s="610">
        <f t="shared" si="0"/>
        <v>-48345.296752859605</v>
      </c>
      <c r="L26" s="613" t="str">
        <f t="shared" si="1"/>
        <v>Off road vehicles</v>
      </c>
      <c r="M26" s="619" t="s">
        <v>571</v>
      </c>
      <c r="N26" s="619"/>
    </row>
    <row r="27" spans="2:14" ht="15" x14ac:dyDescent="0.25">
      <c r="B27" s="612"/>
      <c r="C27" s="608" t="str">
        <f>IF('Inventory Inputs'!E37=0,"other sector: no name entered", 'Inventory Inputs'!E37)</f>
        <v>Wastewater process</v>
      </c>
      <c r="D27" s="609"/>
      <c r="E27" s="609"/>
      <c r="F27" s="609"/>
      <c r="G27" s="609"/>
      <c r="H27" s="609"/>
      <c r="I27" s="609"/>
      <c r="J27" s="609">
        <f>'Inventory Inputs'!E41-'Inventory Inputs'!E39+SUMIF('Program Inputs'!D65:F65, 'Program Inputs'!C72, 'Program Inputs'!D66:F66)</f>
        <v>-1135.8700000000008</v>
      </c>
      <c r="K27" s="610">
        <f t="shared" si="0"/>
        <v>-1135.8700000000008</v>
      </c>
      <c r="L27" s="613" t="str">
        <f t="shared" si="1"/>
        <v>Wastewater process</v>
      </c>
      <c r="M27" s="619" t="s">
        <v>286</v>
      </c>
      <c r="N27" s="619"/>
    </row>
    <row r="28" spans="2:14" ht="15" x14ac:dyDescent="0.25">
      <c r="B28" s="612"/>
      <c r="C28" s="608" t="str">
        <f>IF('Inventory Inputs'!F37=0,"other sector: no name entered", 'Inventory Inputs'!F37)</f>
        <v>Agriculture</v>
      </c>
      <c r="D28" s="609"/>
      <c r="E28" s="609"/>
      <c r="F28" s="609"/>
      <c r="G28" s="609"/>
      <c r="H28" s="609"/>
      <c r="I28" s="609"/>
      <c r="J28" s="609">
        <f>'Inventory Inputs'!F41-'Inventory Inputs'!F39+SUMIF('Program Inputs'!D65:F65, 'Program Inputs'!C73, 'Program Inputs'!D66:F66)</f>
        <v>-7669.0649464210364</v>
      </c>
      <c r="K28" s="610">
        <f t="shared" si="0"/>
        <v>-7669.0649464210364</v>
      </c>
      <c r="L28" s="613" t="str">
        <f t="shared" si="1"/>
        <v>Agriculture</v>
      </c>
      <c r="M28" s="611"/>
      <c r="N28" s="611"/>
    </row>
    <row r="29" spans="2:14" ht="15" x14ac:dyDescent="0.25">
      <c r="B29" s="612"/>
      <c r="C29" s="608" t="str">
        <f>IF('Inventory Inputs'!G37=0,"other sector: no name entered", 'Inventory Inputs'!G37)</f>
        <v>HFCs</v>
      </c>
      <c r="D29" s="609"/>
      <c r="E29" s="609"/>
      <c r="F29" s="609"/>
      <c r="G29" s="609"/>
      <c r="H29" s="609"/>
      <c r="I29" s="609"/>
      <c r="J29" s="609">
        <f>'Inventory Inputs'!G$41-'Inventory Inputs'!G$39+SUMIF('Program Inputs'!D65:F65, 'Program Inputs'!C74, 'Program Inputs'!D66:F66)</f>
        <v>218354.78319849179</v>
      </c>
      <c r="K29" s="610">
        <f t="shared" si="0"/>
        <v>218354.78319849179</v>
      </c>
      <c r="L29" s="613" t="str">
        <f t="shared" si="1"/>
        <v>HFCs</v>
      </c>
      <c r="M29" s="611"/>
      <c r="N29" s="611"/>
    </row>
    <row r="30" spans="2:14" ht="15" x14ac:dyDescent="0.25">
      <c r="B30" s="612"/>
      <c r="C30" s="608" t="str">
        <f>IF('Inventory Inputs'!H37=0,"other sector: no name entered", 'Inventory Inputs'!H37)</f>
        <v>Natural gas fugitive</v>
      </c>
      <c r="D30" s="609"/>
      <c r="E30" s="609"/>
      <c r="F30" s="609"/>
      <c r="G30" s="609"/>
      <c r="H30" s="609"/>
      <c r="I30" s="609"/>
      <c r="J30" s="609">
        <f>'Inventory Inputs'!H$41-'Inventory Inputs'!H$39+SUMIF('Program Inputs'!D65:F65, 'Program Inputs'!C75, 'Program Inputs'!D66:F66)</f>
        <v>-465</v>
      </c>
      <c r="K30" s="610">
        <f t="shared" si="0"/>
        <v>-465</v>
      </c>
      <c r="L30" s="613"/>
      <c r="M30" s="611"/>
      <c r="N30" s="611"/>
    </row>
    <row r="31" spans="2:14" ht="15" x14ac:dyDescent="0.25">
      <c r="B31" s="612"/>
      <c r="C31" s="608" t="str">
        <f>IF('Inventory Inputs'!J37=0,"other sector: no name entered", 'Inventory Inputs'!J37)</f>
        <v>Rail</v>
      </c>
      <c r="D31" s="609"/>
      <c r="E31" s="609"/>
      <c r="F31" s="609"/>
      <c r="G31" s="609"/>
      <c r="H31" s="609"/>
      <c r="I31" s="609"/>
      <c r="J31" s="609">
        <f>'Inventory Inputs'!J$41-'Inventory Inputs'!J$39+SUMIF('Program Inputs'!D65:F65, 'Program Inputs'!C76, 'Program Inputs'!D66:F66)</f>
        <v>9848.3014090327997</v>
      </c>
      <c r="K31" s="610">
        <f t="shared" si="0"/>
        <v>9848.3014090327997</v>
      </c>
      <c r="L31" s="613"/>
      <c r="M31" s="611"/>
      <c r="N31" s="611"/>
    </row>
    <row r="32" spans="2:14" ht="15" x14ac:dyDescent="0.25">
      <c r="B32" s="612"/>
      <c r="C32" s="608" t="str">
        <f>IF('Inventory Inputs'!L37=0,"other sector: no name entered", 'Inventory Inputs'!L37)</f>
        <v>Forests</v>
      </c>
      <c r="D32" s="609"/>
      <c r="E32" s="609"/>
      <c r="F32" s="609"/>
      <c r="G32" s="609"/>
      <c r="H32" s="609"/>
      <c r="I32" s="609"/>
      <c r="J32" s="609">
        <f>'Inventory Inputs'!L$41-'Inventory Inputs'!L$39+SUMIF('Program Inputs'!D65:F65, 'Program Inputs'!C77, 'Program Inputs'!D66:F66)</f>
        <v>-13439.282255305006</v>
      </c>
      <c r="K32" s="610">
        <f t="shared" si="0"/>
        <v>-13439.282255305006</v>
      </c>
      <c r="L32" s="613"/>
      <c r="M32" s="611"/>
      <c r="N32" s="611"/>
    </row>
    <row r="33" spans="2:14" ht="15" x14ac:dyDescent="0.25">
      <c r="B33" s="612"/>
      <c r="C33" s="608" t="str">
        <f>IF('Inventory Inputs'!N37=0,"other sector: no name entered", 'Inventory Inputs'!N37)</f>
        <v>other sector: no name entered</v>
      </c>
      <c r="D33" s="609"/>
      <c r="E33" s="609"/>
      <c r="F33" s="609"/>
      <c r="G33" s="609"/>
      <c r="H33" s="609"/>
      <c r="I33" s="609"/>
      <c r="J33" s="609">
        <f>'Inventory Inputs'!N$41-'Inventory Inputs'!N$39+SUMIF('Program Inputs'!D65:F65, 'Program Inputs'!C78, 'Program Inputs'!D66:F66)</f>
        <v>0</v>
      </c>
      <c r="K33" s="610">
        <f t="shared" si="0"/>
        <v>0</v>
      </c>
      <c r="L33" s="613"/>
      <c r="M33" s="611"/>
      <c r="N33" s="611"/>
    </row>
    <row r="34" spans="2:14" ht="15" x14ac:dyDescent="0.25">
      <c r="B34" s="612"/>
      <c r="C34" s="608" t="str">
        <f>IF('Inventory Inputs'!O37=0,"other sector: no name entered", 'Inventory Inputs'!O37)</f>
        <v>other sector: no name entered</v>
      </c>
      <c r="D34" s="609"/>
      <c r="E34" s="609"/>
      <c r="F34" s="609"/>
      <c r="G34" s="609"/>
      <c r="H34" s="609"/>
      <c r="I34" s="609"/>
      <c r="J34" s="609">
        <f>'Inventory Inputs'!O$41-'Inventory Inputs'!O$39+SUMIF('Program Inputs'!D65:F65, 'Program Inputs'!C79, 'Program Inputs'!D66:F66)</f>
        <v>0</v>
      </c>
      <c r="K34" s="610">
        <f t="shared" si="0"/>
        <v>0</v>
      </c>
      <c r="L34" s="613"/>
      <c r="M34" s="611"/>
      <c r="N34" s="611"/>
    </row>
    <row r="35" spans="2:14" ht="15" x14ac:dyDescent="0.25">
      <c r="B35" s="614"/>
      <c r="C35" s="615" t="str">
        <f>IF('Program Inputs'!D5=0,"no program entered",  'Program Inputs'!D5)</f>
        <v>no program entered</v>
      </c>
      <c r="D35" s="616">
        <f>'Residential Electricity'!G35</f>
        <v>0</v>
      </c>
      <c r="E35" s="616"/>
      <c r="F35" s="616"/>
      <c r="G35" s="616"/>
      <c r="H35" s="616"/>
      <c r="I35" s="616"/>
      <c r="J35" s="616"/>
      <c r="K35" s="617">
        <f t="shared" si="0"/>
        <v>0</v>
      </c>
      <c r="L35" s="621" t="str">
        <f t="shared" si="1"/>
        <v>no program entered</v>
      </c>
      <c r="M35" s="618"/>
      <c r="N35" s="618"/>
    </row>
    <row r="36" spans="2:14" ht="15" x14ac:dyDescent="0.25">
      <c r="B36" s="614"/>
      <c r="C36" s="615" t="str">
        <f>IF('Program Inputs'!E5=0,"residential electricity: no program entered",  'Program Inputs'!E5)</f>
        <v>residential electricity: no program entered</v>
      </c>
      <c r="D36" s="616">
        <f>'Residential Electricity'!H35</f>
        <v>0</v>
      </c>
      <c r="E36" s="616"/>
      <c r="F36" s="616"/>
      <c r="G36" s="616"/>
      <c r="H36" s="616"/>
      <c r="I36" s="616"/>
      <c r="J36" s="616"/>
      <c r="K36" s="617">
        <f t="shared" si="0"/>
        <v>0</v>
      </c>
      <c r="L36" s="621" t="str">
        <f t="shared" si="1"/>
        <v>residential electricity: no program entered</v>
      </c>
      <c r="M36" s="620" t="s">
        <v>572</v>
      </c>
      <c r="N36" s="618"/>
    </row>
    <row r="37" spans="2:14" ht="15" x14ac:dyDescent="0.25">
      <c r="B37" s="614"/>
      <c r="C37" s="615" t="str">
        <f>IF('Program Inputs'!F5=0,"residential electricity: no program entered",  'Program Inputs'!F5)</f>
        <v>residential electricity: no program entered</v>
      </c>
      <c r="D37" s="616">
        <f>'Residential Electricity'!I35</f>
        <v>0</v>
      </c>
      <c r="E37" s="616"/>
      <c r="F37" s="616"/>
      <c r="G37" s="616"/>
      <c r="H37" s="616"/>
      <c r="I37" s="616"/>
      <c r="J37" s="616"/>
      <c r="K37" s="617">
        <f t="shared" si="0"/>
        <v>0</v>
      </c>
      <c r="L37" s="621" t="str">
        <f t="shared" si="1"/>
        <v>residential electricity: no program entered</v>
      </c>
      <c r="M37" s="618"/>
      <c r="N37" s="618"/>
    </row>
    <row r="38" spans="2:14" ht="15" x14ac:dyDescent="0.25">
      <c r="B38" s="614"/>
      <c r="C38" s="615" t="str">
        <f>IF('Program Inputs'!D10=0,"residential electricity: no program entered",  'Program Inputs'!D10)</f>
        <v>residential electricity: no program entered</v>
      </c>
      <c r="D38" s="616">
        <f>'Residential Electricity'!J35</f>
        <v>0</v>
      </c>
      <c r="E38" s="616"/>
      <c r="F38" s="616"/>
      <c r="G38" s="616"/>
      <c r="H38" s="616"/>
      <c r="I38" s="616"/>
      <c r="J38" s="616"/>
      <c r="K38" s="617">
        <f t="shared" si="0"/>
        <v>0</v>
      </c>
      <c r="L38" s="621" t="str">
        <f t="shared" si="1"/>
        <v>residential electricity: no program entered</v>
      </c>
      <c r="M38" s="618"/>
      <c r="N38" s="618"/>
    </row>
    <row r="39" spans="2:14" ht="15" x14ac:dyDescent="0.25">
      <c r="B39" s="614"/>
      <c r="C39" s="615" t="str">
        <f>IF('Program Inputs'!E10=0,"residential electricity: no program entered",  'Program Inputs'!E10)</f>
        <v>residential electricity: no program entered</v>
      </c>
      <c r="D39" s="616">
        <f>'Residential Electricity'!K35</f>
        <v>0</v>
      </c>
      <c r="E39" s="616"/>
      <c r="F39" s="616"/>
      <c r="G39" s="616"/>
      <c r="H39" s="616"/>
      <c r="I39" s="616"/>
      <c r="J39" s="616"/>
      <c r="K39" s="617">
        <f t="shared" si="0"/>
        <v>0</v>
      </c>
      <c r="L39" s="621" t="str">
        <f t="shared" si="1"/>
        <v>residential electricity: no program entered</v>
      </c>
      <c r="M39" s="618"/>
      <c r="N39" s="618"/>
    </row>
    <row r="40" spans="2:14" ht="15" x14ac:dyDescent="0.25">
      <c r="B40" s="614"/>
      <c r="C40" s="615" t="str">
        <f>IF('Program Inputs'!F10=0,"residential electricity: no program entered",  'Program Inputs'!F10)</f>
        <v>residential electricity: no program entered</v>
      </c>
      <c r="D40" s="616">
        <f>'Residential Electricity'!L35</f>
        <v>0</v>
      </c>
      <c r="E40" s="616"/>
      <c r="F40" s="616"/>
      <c r="G40" s="616"/>
      <c r="H40" s="616"/>
      <c r="I40" s="616"/>
      <c r="J40" s="616"/>
      <c r="K40" s="617">
        <f t="shared" si="0"/>
        <v>0</v>
      </c>
      <c r="L40" s="621" t="str">
        <f t="shared" si="1"/>
        <v>residential electricity: no program entered</v>
      </c>
      <c r="M40" s="618"/>
      <c r="N40" s="618"/>
    </row>
    <row r="41" spans="2:14" ht="15" x14ac:dyDescent="0.25">
      <c r="B41" s="614"/>
      <c r="C41" s="615" t="str">
        <f>IF('Program Inputs'!D16=0,"commercial electricity: no program entered",  'Program Inputs'!D16)</f>
        <v>commercial electricity: no program entered</v>
      </c>
      <c r="D41" s="622"/>
      <c r="E41" s="616">
        <f>'Commercial Electricity'!F$28</f>
        <v>0</v>
      </c>
      <c r="F41" s="616"/>
      <c r="G41" s="616"/>
      <c r="H41" s="616"/>
      <c r="I41" s="616"/>
      <c r="J41" s="616"/>
      <c r="K41" s="617">
        <f t="shared" ref="K41:K46" si="2">SUM(E41:J41)</f>
        <v>0</v>
      </c>
      <c r="L41" s="621" t="str">
        <f t="shared" si="1"/>
        <v>commercial electricity: no program entered</v>
      </c>
      <c r="M41" s="618"/>
      <c r="N41" s="618"/>
    </row>
    <row r="42" spans="2:14" ht="15" x14ac:dyDescent="0.25">
      <c r="B42" s="614"/>
      <c r="C42" s="615" t="str">
        <f>IF('Program Inputs'!E16=0,"commercial electricity: no program entered",  'Program Inputs'!E16)</f>
        <v>commercial electricity: no program entered</v>
      </c>
      <c r="D42" s="622"/>
      <c r="E42" s="616">
        <f>'Commercial Electricity'!G$28</f>
        <v>0</v>
      </c>
      <c r="F42" s="616"/>
      <c r="G42" s="616"/>
      <c r="H42" s="616"/>
      <c r="I42" s="616"/>
      <c r="J42" s="616"/>
      <c r="K42" s="617">
        <f t="shared" si="2"/>
        <v>0</v>
      </c>
      <c r="L42" s="621" t="str">
        <f t="shared" si="1"/>
        <v>commercial electricity: no program entered</v>
      </c>
      <c r="M42" s="618"/>
      <c r="N42" s="618"/>
    </row>
    <row r="43" spans="2:14" ht="15" x14ac:dyDescent="0.25">
      <c r="B43" s="614"/>
      <c r="C43" s="615" t="str">
        <f>IF('Program Inputs'!F16=0,"commercial electricity: no program entered",  'Program Inputs'!F16)</f>
        <v>commercial electricity: no program entered</v>
      </c>
      <c r="D43" s="622"/>
      <c r="E43" s="616">
        <f>'Commercial Electricity'!H$28</f>
        <v>0</v>
      </c>
      <c r="F43" s="616"/>
      <c r="G43" s="616"/>
      <c r="H43" s="616"/>
      <c r="I43" s="616"/>
      <c r="J43" s="616"/>
      <c r="K43" s="617">
        <f t="shared" si="2"/>
        <v>0</v>
      </c>
      <c r="L43" s="621" t="str">
        <f t="shared" si="1"/>
        <v>commercial electricity: no program entered</v>
      </c>
      <c r="M43" s="618"/>
      <c r="N43" s="618"/>
    </row>
    <row r="44" spans="2:14" ht="15" x14ac:dyDescent="0.25">
      <c r="B44" s="614"/>
      <c r="C44" s="615" t="str">
        <f>IF('Program Inputs'!D21=0,"commercial electricity: no program entered",  'Program Inputs'!D21)</f>
        <v>commercial electricity: no program entered</v>
      </c>
      <c r="D44" s="622"/>
      <c r="E44" s="616">
        <f>'Commercial Electricity'!I$28</f>
        <v>0</v>
      </c>
      <c r="F44" s="616"/>
      <c r="G44" s="616"/>
      <c r="H44" s="616"/>
      <c r="I44" s="616"/>
      <c r="J44" s="616"/>
      <c r="K44" s="617">
        <f t="shared" si="2"/>
        <v>0</v>
      </c>
      <c r="L44" s="621" t="str">
        <f t="shared" si="1"/>
        <v>commercial electricity: no program entered</v>
      </c>
      <c r="M44" s="618"/>
      <c r="N44" s="618"/>
    </row>
    <row r="45" spans="2:14" ht="15" x14ac:dyDescent="0.25">
      <c r="B45" s="614"/>
      <c r="C45" s="615" t="str">
        <f>IF('Program Inputs'!E21=0,"commercial electricity: no program entered",  'Program Inputs'!E21)</f>
        <v>commercial electricity: no program entered</v>
      </c>
      <c r="D45" s="622"/>
      <c r="E45" s="616">
        <f>'Commercial Electricity'!J$28</f>
        <v>0</v>
      </c>
      <c r="F45" s="616"/>
      <c r="G45" s="616"/>
      <c r="H45" s="616"/>
      <c r="I45" s="616"/>
      <c r="J45" s="616"/>
      <c r="K45" s="617">
        <f t="shared" si="2"/>
        <v>0</v>
      </c>
      <c r="L45" s="621" t="str">
        <f t="shared" si="1"/>
        <v>commercial electricity: no program entered</v>
      </c>
      <c r="M45" s="618"/>
      <c r="N45" s="618"/>
    </row>
    <row r="46" spans="2:14" ht="15" x14ac:dyDescent="0.25">
      <c r="B46" s="614"/>
      <c r="C46" s="615" t="str">
        <f>IF('Program Inputs'!F21=0,"commercial electricity: no program entered",  'Program Inputs'!F21)</f>
        <v>commercial electricity: no program entered</v>
      </c>
      <c r="D46" s="622"/>
      <c r="E46" s="616">
        <f>'Commercial Electricity'!K$28</f>
        <v>0</v>
      </c>
      <c r="F46" s="616"/>
      <c r="G46" s="616"/>
      <c r="H46" s="616"/>
      <c r="I46" s="616"/>
      <c r="J46" s="616"/>
      <c r="K46" s="617">
        <f t="shared" si="2"/>
        <v>0</v>
      </c>
      <c r="L46" s="621" t="str">
        <f t="shared" si="1"/>
        <v>commercial electricity: no program entered</v>
      </c>
      <c r="M46" s="618"/>
      <c r="N46" s="618"/>
    </row>
    <row r="47" spans="2:14" ht="15" x14ac:dyDescent="0.25">
      <c r="B47" s="614"/>
      <c r="C47" s="615" t="str">
        <f>IF('Program Inputs'!D27=0,"residential fuels: no program entered",  'Program Inputs'!D27)</f>
        <v>residential fuels: no program entered</v>
      </c>
      <c r="D47" s="616"/>
      <c r="E47" s="616"/>
      <c r="F47" s="616">
        <f>'Residential Fuels'!F28</f>
        <v>0</v>
      </c>
      <c r="G47" s="616"/>
      <c r="H47" s="616"/>
      <c r="I47" s="616"/>
      <c r="J47" s="616"/>
      <c r="K47" s="617">
        <f t="shared" si="0"/>
        <v>0</v>
      </c>
      <c r="L47" s="621" t="str">
        <f t="shared" si="1"/>
        <v>residential fuels: no program entered</v>
      </c>
      <c r="M47" s="618"/>
      <c r="N47" s="618"/>
    </row>
    <row r="48" spans="2:14" ht="15" x14ac:dyDescent="0.25">
      <c r="B48" s="614"/>
      <c r="C48" s="615" t="str">
        <f>IF('Program Inputs'!E27=0,"residential fuels: no program entered",  'Program Inputs'!E27)</f>
        <v>residential fuels: no program entered</v>
      </c>
      <c r="D48" s="616"/>
      <c r="E48" s="616"/>
      <c r="F48" s="616">
        <f>'Residential Fuels'!G28</f>
        <v>0</v>
      </c>
      <c r="G48" s="616"/>
      <c r="H48" s="616"/>
      <c r="I48" s="616"/>
      <c r="J48" s="616"/>
      <c r="K48" s="617">
        <f t="shared" si="0"/>
        <v>0</v>
      </c>
      <c r="L48" s="621" t="str">
        <f t="shared" si="1"/>
        <v>residential fuels: no program entered</v>
      </c>
      <c r="M48" s="618"/>
      <c r="N48" s="618"/>
    </row>
    <row r="49" spans="2:14" ht="15" x14ac:dyDescent="0.25">
      <c r="B49" s="614"/>
      <c r="C49" s="615" t="str">
        <f>IF('Program Inputs'!F27=0,"residential fuels: no program entered",  'Program Inputs'!F27)</f>
        <v>residential fuels: no program entered</v>
      </c>
      <c r="D49" s="616"/>
      <c r="E49" s="616"/>
      <c r="F49" s="616">
        <f>'Residential Fuels'!H28</f>
        <v>0</v>
      </c>
      <c r="G49" s="616"/>
      <c r="H49" s="616"/>
      <c r="I49" s="616"/>
      <c r="J49" s="616"/>
      <c r="K49" s="617">
        <f t="shared" si="0"/>
        <v>0</v>
      </c>
      <c r="L49" s="621" t="str">
        <f t="shared" si="1"/>
        <v>residential fuels: no program entered</v>
      </c>
      <c r="M49" s="618"/>
      <c r="N49" s="618"/>
    </row>
    <row r="50" spans="2:14" ht="15" x14ac:dyDescent="0.25">
      <c r="B50" s="614"/>
      <c r="C50" s="615" t="str">
        <f>IF('Program Inputs'!D32=0,"residential fuels: no program entered",  'Program Inputs'!D32)</f>
        <v>residential fuels: no program entered</v>
      </c>
      <c r="D50" s="616"/>
      <c r="E50" s="616"/>
      <c r="F50" s="616">
        <f>'Residential Fuels'!I28</f>
        <v>0</v>
      </c>
      <c r="G50" s="616"/>
      <c r="H50" s="616"/>
      <c r="I50" s="616"/>
      <c r="J50" s="616"/>
      <c r="K50" s="617">
        <f t="shared" si="0"/>
        <v>0</v>
      </c>
      <c r="L50" s="621" t="str">
        <f t="shared" si="1"/>
        <v>residential fuels: no program entered</v>
      </c>
      <c r="M50" s="618"/>
      <c r="N50" s="618"/>
    </row>
    <row r="51" spans="2:14" ht="15" x14ac:dyDescent="0.25">
      <c r="B51" s="614"/>
      <c r="C51" s="615" t="str">
        <f>IF('Program Inputs'!E32=0,"residential fuels: no program entered",  'Program Inputs'!E32)</f>
        <v>residential fuels: no program entered</v>
      </c>
      <c r="D51" s="616"/>
      <c r="E51" s="616"/>
      <c r="F51" s="616">
        <f>'Residential Fuels'!J28</f>
        <v>0</v>
      </c>
      <c r="G51" s="616"/>
      <c r="H51" s="616"/>
      <c r="I51" s="616"/>
      <c r="J51" s="616"/>
      <c r="K51" s="617">
        <f t="shared" si="0"/>
        <v>0</v>
      </c>
      <c r="L51" s="621" t="str">
        <f t="shared" si="1"/>
        <v>residential fuels: no program entered</v>
      </c>
      <c r="M51" s="618"/>
      <c r="N51" s="618"/>
    </row>
    <row r="52" spans="2:14" ht="15" x14ac:dyDescent="0.25">
      <c r="B52" s="614"/>
      <c r="C52" s="615" t="str">
        <f>IF('Program Inputs'!F32=0,"residential fuels: no program entered",  'Program Inputs'!F32)</f>
        <v>residential fuels: no program entered</v>
      </c>
      <c r="D52" s="616"/>
      <c r="E52" s="616"/>
      <c r="F52" s="616">
        <f>'Residential Fuels'!K28</f>
        <v>0</v>
      </c>
      <c r="G52" s="616"/>
      <c r="H52" s="616"/>
      <c r="I52" s="616"/>
      <c r="J52" s="616"/>
      <c r="K52" s="617">
        <f t="shared" si="0"/>
        <v>0</v>
      </c>
      <c r="L52" s="621" t="str">
        <f t="shared" si="1"/>
        <v>residential fuels: no program entered</v>
      </c>
      <c r="M52" s="618"/>
      <c r="N52" s="618"/>
    </row>
    <row r="53" spans="2:14" ht="15" x14ac:dyDescent="0.25">
      <c r="B53" s="614"/>
      <c r="C53" s="615" t="str">
        <f>IF('Program Inputs'!D37=0,"commercial fuels: no program entered",  'Program Inputs'!D37)</f>
        <v>commercial fuels: no program entered</v>
      </c>
      <c r="D53" s="616"/>
      <c r="E53" s="616"/>
      <c r="F53" s="616"/>
      <c r="G53" s="616">
        <f>'Commercial Fuels'!E32</f>
        <v>0</v>
      </c>
      <c r="H53" s="616"/>
      <c r="I53" s="616"/>
      <c r="J53" s="616"/>
      <c r="K53" s="617">
        <f t="shared" si="0"/>
        <v>0</v>
      </c>
      <c r="L53" s="621" t="str">
        <f t="shared" si="1"/>
        <v>commercial fuels: no program entered</v>
      </c>
      <c r="M53" s="618"/>
      <c r="N53" s="618"/>
    </row>
    <row r="54" spans="2:14" ht="15" x14ac:dyDescent="0.25">
      <c r="B54" s="614"/>
      <c r="C54" s="615" t="str">
        <f>IF('Program Inputs'!E37=0,"commercial fuels: no program entered",  'Program Inputs'!E37)</f>
        <v>commercial fuels: no program entered</v>
      </c>
      <c r="D54" s="616"/>
      <c r="E54" s="616"/>
      <c r="F54" s="616"/>
      <c r="G54" s="616">
        <f>'Commercial Fuels'!F32</f>
        <v>0</v>
      </c>
      <c r="H54" s="616"/>
      <c r="I54" s="616"/>
      <c r="J54" s="616"/>
      <c r="K54" s="617">
        <f t="shared" si="0"/>
        <v>0</v>
      </c>
      <c r="L54" s="621" t="str">
        <f t="shared" si="1"/>
        <v>commercial fuels: no program entered</v>
      </c>
      <c r="M54" s="618"/>
      <c r="N54" s="618"/>
    </row>
    <row r="55" spans="2:14" ht="15" x14ac:dyDescent="0.25">
      <c r="B55" s="614"/>
      <c r="C55" s="615" t="str">
        <f>IF('Program Inputs'!F37=0,"commercial fuels: no program entered",  'Program Inputs'!F37)</f>
        <v>commercial fuels: no program entered</v>
      </c>
      <c r="D55" s="616"/>
      <c r="E55" s="616"/>
      <c r="F55" s="616"/>
      <c r="G55" s="616">
        <f>'Commercial Fuels'!G32</f>
        <v>0</v>
      </c>
      <c r="H55" s="616"/>
      <c r="I55" s="616"/>
      <c r="J55" s="616"/>
      <c r="K55" s="617">
        <f t="shared" si="0"/>
        <v>0</v>
      </c>
      <c r="L55" s="621" t="str">
        <f t="shared" si="1"/>
        <v>commercial fuels: no program entered</v>
      </c>
      <c r="M55" s="618"/>
      <c r="N55" s="618"/>
    </row>
    <row r="56" spans="2:14" ht="15" x14ac:dyDescent="0.25">
      <c r="B56" s="614"/>
      <c r="C56" s="615" t="str">
        <f>IF('Program Inputs'!D42=0,"commercial fuels: no program entered",  'Program Inputs'!D42)</f>
        <v>commercial fuels: no program entered</v>
      </c>
      <c r="D56" s="616"/>
      <c r="E56" s="616"/>
      <c r="F56" s="616"/>
      <c r="G56" s="616">
        <f>'Commercial Fuels'!H32</f>
        <v>0</v>
      </c>
      <c r="H56" s="616"/>
      <c r="I56" s="616"/>
      <c r="J56" s="616"/>
      <c r="K56" s="617">
        <f t="shared" si="0"/>
        <v>0</v>
      </c>
      <c r="L56" s="621" t="str">
        <f t="shared" si="1"/>
        <v>commercial fuels: no program entered</v>
      </c>
      <c r="M56" s="618"/>
      <c r="N56" s="618"/>
    </row>
    <row r="57" spans="2:14" ht="15" x14ac:dyDescent="0.25">
      <c r="B57" s="614"/>
      <c r="C57" s="615" t="str">
        <f>IF('Program Inputs'!E42=0,"commercial fuels: no program entered",  'Program Inputs'!E42)</f>
        <v>commercial fuels: no program entered</v>
      </c>
      <c r="D57" s="616"/>
      <c r="E57" s="616"/>
      <c r="F57" s="616"/>
      <c r="G57" s="616">
        <f>'Commercial Fuels'!I32</f>
        <v>0</v>
      </c>
      <c r="H57" s="616"/>
      <c r="I57" s="616"/>
      <c r="J57" s="616"/>
      <c r="K57" s="617">
        <f t="shared" si="0"/>
        <v>0</v>
      </c>
      <c r="L57" s="621" t="str">
        <f t="shared" si="1"/>
        <v>commercial fuels: no program entered</v>
      </c>
      <c r="M57" s="618"/>
      <c r="N57" s="618"/>
    </row>
    <row r="58" spans="2:14" ht="15" x14ac:dyDescent="0.25">
      <c r="B58" s="614"/>
      <c r="C58" s="615" t="str">
        <f>IF('Program Inputs'!F42=0,"commercial fuels: no program entered",  'Program Inputs'!F42)</f>
        <v>commercial fuels: no program entered</v>
      </c>
      <c r="D58" s="616"/>
      <c r="E58" s="616"/>
      <c r="F58" s="616"/>
      <c r="G58" s="616">
        <f>'Commercial Fuels'!J32</f>
        <v>0</v>
      </c>
      <c r="H58" s="616"/>
      <c r="I58" s="616"/>
      <c r="J58" s="616"/>
      <c r="K58" s="617">
        <f t="shared" si="0"/>
        <v>0</v>
      </c>
      <c r="L58" s="621" t="str">
        <f t="shared" si="1"/>
        <v>commercial fuels: no program entered</v>
      </c>
      <c r="M58" s="618"/>
      <c r="N58" s="618"/>
    </row>
    <row r="59" spans="2:14" ht="15" x14ac:dyDescent="0.25">
      <c r="B59" s="614"/>
      <c r="C59" s="615" t="str">
        <f>IF('Program Inputs'!D47=0,"transportation: no program entered",  'Program Inputs'!D47)</f>
        <v>transportation: no program entered</v>
      </c>
      <c r="D59" s="616"/>
      <c r="E59" s="616"/>
      <c r="F59" s="616"/>
      <c r="G59" s="616"/>
      <c r="H59" s="616">
        <f>'On-Road Transportation'!D27</f>
        <v>0</v>
      </c>
      <c r="I59" s="616"/>
      <c r="J59" s="616"/>
      <c r="K59" s="617">
        <f t="shared" si="0"/>
        <v>0</v>
      </c>
      <c r="L59" s="621" t="str">
        <f t="shared" si="1"/>
        <v>transportation: no program entered</v>
      </c>
      <c r="M59" s="618"/>
      <c r="N59" s="618"/>
    </row>
    <row r="60" spans="2:14" ht="15" x14ac:dyDescent="0.25">
      <c r="B60" s="614"/>
      <c r="C60" s="615" t="str">
        <f>IF('Program Inputs'!E47=0,"transportation: no program entered",  'Program Inputs'!E47)</f>
        <v>transportation: no program entered</v>
      </c>
      <c r="D60" s="616"/>
      <c r="E60" s="616"/>
      <c r="F60" s="616"/>
      <c r="G60" s="616"/>
      <c r="H60" s="616">
        <f>'On-Road Transportation'!E27</f>
        <v>0</v>
      </c>
      <c r="I60" s="616"/>
      <c r="J60" s="616"/>
      <c r="K60" s="617">
        <f t="shared" si="0"/>
        <v>0</v>
      </c>
      <c r="L60" s="621" t="str">
        <f t="shared" si="1"/>
        <v>transportation: no program entered</v>
      </c>
      <c r="M60" s="618"/>
      <c r="N60" s="618"/>
    </row>
    <row r="61" spans="2:14" ht="15" x14ac:dyDescent="0.25">
      <c r="B61" s="614"/>
      <c r="C61" s="615" t="str">
        <f>IF('Program Inputs'!F47=0,"transportation: no program entered",  'Program Inputs'!F47)</f>
        <v>transportation: no program entered</v>
      </c>
      <c r="D61" s="616"/>
      <c r="E61" s="616"/>
      <c r="F61" s="616"/>
      <c r="G61" s="616"/>
      <c r="H61" s="616">
        <f>'On-Road Transportation'!F27</f>
        <v>0</v>
      </c>
      <c r="I61" s="616"/>
      <c r="J61" s="616"/>
      <c r="K61" s="617">
        <f t="shared" si="0"/>
        <v>0</v>
      </c>
      <c r="L61" s="621" t="str">
        <f t="shared" si="1"/>
        <v>transportation: no program entered</v>
      </c>
      <c r="M61" s="618"/>
      <c r="N61" s="618"/>
    </row>
    <row r="62" spans="2:14" ht="15" x14ac:dyDescent="0.25">
      <c r="B62" s="614"/>
      <c r="C62" s="615" t="str">
        <f>IF('Program Inputs'!D52=0,"transportation: no program entered",  'Program Inputs'!D52)</f>
        <v>transportation: no program entered</v>
      </c>
      <c r="D62" s="616"/>
      <c r="E62" s="616"/>
      <c r="F62" s="616"/>
      <c r="G62" s="616"/>
      <c r="H62" s="616">
        <f>'On-Road Transportation'!G27</f>
        <v>0</v>
      </c>
      <c r="I62" s="616"/>
      <c r="J62" s="616"/>
      <c r="K62" s="617">
        <f t="shared" si="0"/>
        <v>0</v>
      </c>
      <c r="L62" s="621" t="str">
        <f t="shared" si="1"/>
        <v>transportation: no program entered</v>
      </c>
      <c r="M62" s="618"/>
      <c r="N62" s="618"/>
    </row>
    <row r="63" spans="2:14" ht="15" x14ac:dyDescent="0.25">
      <c r="B63" s="614"/>
      <c r="C63" s="615" t="str">
        <f>IF('Program Inputs'!E52=0,"transportation: no program entered",  'Program Inputs'!E52)</f>
        <v>transportation: no program entered</v>
      </c>
      <c r="D63" s="616"/>
      <c r="E63" s="616"/>
      <c r="F63" s="616"/>
      <c r="G63" s="616"/>
      <c r="H63" s="616">
        <f>'On-Road Transportation'!H27</f>
        <v>0</v>
      </c>
      <c r="I63" s="616"/>
      <c r="J63" s="616"/>
      <c r="K63" s="617">
        <f t="shared" si="0"/>
        <v>0</v>
      </c>
      <c r="L63" s="621" t="str">
        <f t="shared" si="1"/>
        <v>transportation: no program entered</v>
      </c>
      <c r="M63" s="618"/>
      <c r="N63" s="618"/>
    </row>
    <row r="64" spans="2:14" ht="15" x14ac:dyDescent="0.25">
      <c r="B64" s="614"/>
      <c r="C64" s="615" t="str">
        <f>IF('Program Inputs'!F52=0,"transportation: no program entered",  'Program Inputs'!F52)</f>
        <v>transportation: no program entered</v>
      </c>
      <c r="D64" s="616"/>
      <c r="E64" s="616"/>
      <c r="F64" s="616"/>
      <c r="G64" s="616"/>
      <c r="H64" s="616">
        <f>'On-Road Transportation'!I27</f>
        <v>0</v>
      </c>
      <c r="I64" s="616"/>
      <c r="J64" s="616"/>
      <c r="K64" s="617">
        <f t="shared" si="0"/>
        <v>0</v>
      </c>
      <c r="L64" s="621" t="str">
        <f t="shared" si="1"/>
        <v>transportation: no program entered</v>
      </c>
      <c r="M64" s="618"/>
      <c r="N64" s="618"/>
    </row>
    <row r="65" spans="2:14" ht="15" x14ac:dyDescent="0.25">
      <c r="B65" s="614"/>
      <c r="C65" s="615" t="str">
        <f>IF('Program Inputs'!D58=0,"solid waste: no program entered",  'Program Inputs'!D58)</f>
        <v>solid waste: no program entered</v>
      </c>
      <c r="D65" s="616"/>
      <c r="E65" s="616"/>
      <c r="F65" s="616"/>
      <c r="G65" s="616"/>
      <c r="H65" s="616"/>
      <c r="I65" s="616">
        <f>'Solid Waste'!E65</f>
        <v>0</v>
      </c>
      <c r="J65" s="616"/>
      <c r="K65" s="617">
        <f t="shared" si="0"/>
        <v>0</v>
      </c>
      <c r="L65" s="621" t="str">
        <f t="shared" si="1"/>
        <v>solid waste: no program entered</v>
      </c>
      <c r="M65" s="618"/>
      <c r="N65" s="618"/>
    </row>
    <row r="66" spans="2:14" ht="15" x14ac:dyDescent="0.25">
      <c r="B66" s="614"/>
      <c r="C66" s="615" t="str">
        <f>IF('Program Inputs'!E58=0,"solid waste: no program entered",  'Program Inputs'!E58)</f>
        <v>solid waste: no program entered</v>
      </c>
      <c r="D66" s="616"/>
      <c r="E66" s="616"/>
      <c r="F66" s="616"/>
      <c r="G66" s="616"/>
      <c r="H66" s="616"/>
      <c r="I66" s="616">
        <f>'Solid Waste'!F65</f>
        <v>0</v>
      </c>
      <c r="J66" s="616"/>
      <c r="K66" s="617">
        <f t="shared" si="0"/>
        <v>0</v>
      </c>
      <c r="L66" s="621" t="str">
        <f t="shared" si="1"/>
        <v>solid waste: no program entered</v>
      </c>
      <c r="M66" s="618"/>
      <c r="N66" s="618"/>
    </row>
    <row r="67" spans="2:14" ht="15" x14ac:dyDescent="0.25">
      <c r="B67" s="614"/>
      <c r="C67" s="615" t="str">
        <f>IF('Program Inputs'!F58=0,"solid waste: no program entered",  'Program Inputs'!F58)</f>
        <v>solid waste: no program entered</v>
      </c>
      <c r="D67" s="616"/>
      <c r="E67" s="616"/>
      <c r="F67" s="616"/>
      <c r="G67" s="616"/>
      <c r="H67" s="616"/>
      <c r="I67" s="616">
        <f>'Solid Waste'!G65</f>
        <v>0</v>
      </c>
      <c r="J67" s="616"/>
      <c r="K67" s="617">
        <f t="shared" si="0"/>
        <v>0</v>
      </c>
      <c r="L67" s="621" t="str">
        <f t="shared" si="1"/>
        <v>solid waste: no program entered</v>
      </c>
      <c r="M67" s="618"/>
      <c r="N67" s="618"/>
    </row>
    <row r="68" spans="2:14" ht="15" x14ac:dyDescent="0.25">
      <c r="B68" s="614"/>
      <c r="C68" s="615" t="str">
        <f>IF('Program Inputs'!D64=0,"other sectors: no program entered",  'Program Inputs'!D64)</f>
        <v>other sectors: no program entered</v>
      </c>
      <c r="D68" s="616"/>
      <c r="E68" s="616"/>
      <c r="F68" s="616"/>
      <c r="G68" s="616"/>
      <c r="H68" s="616"/>
      <c r="I68" s="616"/>
      <c r="J68" s="616">
        <f>-'Program Inputs'!D66</f>
        <v>0</v>
      </c>
      <c r="K68" s="617">
        <f t="shared" si="0"/>
        <v>0</v>
      </c>
      <c r="L68" s="621" t="str">
        <f t="shared" si="1"/>
        <v>other sectors: no program entered</v>
      </c>
      <c r="M68" s="618"/>
      <c r="N68" s="618"/>
    </row>
    <row r="69" spans="2:14" ht="15" x14ac:dyDescent="0.25">
      <c r="B69" s="614"/>
      <c r="C69" s="615" t="str">
        <f>IF('Program Inputs'!E64=0,"other sectors: no program entered",  'Program Inputs'!E64)</f>
        <v>other sectors: no program entered</v>
      </c>
      <c r="D69" s="616"/>
      <c r="E69" s="616"/>
      <c r="F69" s="616"/>
      <c r="G69" s="616"/>
      <c r="H69" s="616"/>
      <c r="I69" s="616"/>
      <c r="J69" s="616">
        <f>-'Program Inputs'!E66</f>
        <v>0</v>
      </c>
      <c r="K69" s="617">
        <f t="shared" si="0"/>
        <v>0</v>
      </c>
      <c r="L69" s="621" t="str">
        <f t="shared" si="1"/>
        <v>other sectors: no program entered</v>
      </c>
      <c r="M69" s="618"/>
      <c r="N69" s="618"/>
    </row>
    <row r="70" spans="2:14" ht="15" x14ac:dyDescent="0.25">
      <c r="B70" s="614"/>
      <c r="C70" s="615" t="str">
        <f>IF('Program Inputs'!F64=0,"other sectors: no program entered",  'Program Inputs'!F64)</f>
        <v>other sectors: no program entered</v>
      </c>
      <c r="D70" s="616"/>
      <c r="E70" s="616"/>
      <c r="F70" s="616"/>
      <c r="G70" s="616"/>
      <c r="H70" s="616"/>
      <c r="I70" s="616"/>
      <c r="J70" s="616">
        <f>-'Program Inputs'!F66</f>
        <v>0</v>
      </c>
      <c r="K70" s="617">
        <f t="shared" si="0"/>
        <v>0</v>
      </c>
      <c r="L70" s="621" t="str">
        <f t="shared" si="1"/>
        <v>other sectors: no program entered</v>
      </c>
      <c r="M70" s="618"/>
      <c r="N70" s="618"/>
    </row>
    <row r="71" spans="2:14" ht="15" x14ac:dyDescent="0.25">
      <c r="B71" s="500" t="str">
        <f>B92</f>
        <v>2020 inventory</v>
      </c>
      <c r="C71" s="501"/>
      <c r="D71" s="502">
        <f>'Residential Electricity'!$C$6</f>
        <v>1152628</v>
      </c>
      <c r="E71" s="502">
        <f>'Commercial Electricity'!$C$6</f>
        <v>1458805</v>
      </c>
      <c r="F71" s="502">
        <f>'Residential Fuels'!$C$6</f>
        <v>995932.6</v>
      </c>
      <c r="G71" s="502">
        <f>'Commercial Fuels'!$C$6</f>
        <v>832063.10000000009</v>
      </c>
      <c r="H71" s="502">
        <f>'On-Road Transportation'!$C$6</f>
        <v>3073310.5932088071</v>
      </c>
      <c r="I71" s="502">
        <f>'Inventory Inputs'!D33+'Inventory Inputs'!F33</f>
        <v>254785</v>
      </c>
      <c r="J71" s="502">
        <f>SUM('Inventory Inputs'!C41:O41)</f>
        <v>1372207.8330711278</v>
      </c>
      <c r="K71" s="503">
        <f t="shared" si="0"/>
        <v>9139732.1262799352</v>
      </c>
    </row>
    <row r="72" spans="2:14" ht="15" x14ac:dyDescent="0.25">
      <c r="B72" s="504" t="s">
        <v>375</v>
      </c>
      <c r="C72" s="501"/>
      <c r="D72" s="502">
        <f t="shared" ref="D72:J72" si="3">D71-D6</f>
        <v>-1132264.7797218999</v>
      </c>
      <c r="E72" s="502">
        <f t="shared" si="3"/>
        <v>-1769184</v>
      </c>
      <c r="F72" s="502">
        <f t="shared" si="3"/>
        <v>-184263.83246144012</v>
      </c>
      <c r="G72" s="502">
        <f t="shared" si="3"/>
        <v>110671.20000000007</v>
      </c>
      <c r="H72" s="502">
        <f t="shared" si="3"/>
        <v>-848526.82590254024</v>
      </c>
      <c r="I72" s="502">
        <f t="shared" si="3"/>
        <v>-57985.200000000012</v>
      </c>
      <c r="J72" s="502">
        <f t="shared" si="3"/>
        <v>-104725.53840162698</v>
      </c>
      <c r="K72" s="503">
        <f>SUM(D72:J72)</f>
        <v>-3986278.9764875071</v>
      </c>
    </row>
    <row r="73" spans="2:14" ht="15.75" thickBot="1" x14ac:dyDescent="0.3">
      <c r="B73" s="505" t="s">
        <v>376</v>
      </c>
      <c r="C73" s="506"/>
      <c r="D73" s="507">
        <f t="shared" ref="D73:K73" si="4">SUM(D8:D70)</f>
        <v>-1132264.7797218985</v>
      </c>
      <c r="E73" s="507">
        <f t="shared" si="4"/>
        <v>-1769184.0000000033</v>
      </c>
      <c r="F73" s="507">
        <f t="shared" si="4"/>
        <v>-184263.83246143974</v>
      </c>
      <c r="G73" s="507">
        <f t="shared" si="4"/>
        <v>110671.20000000006</v>
      </c>
      <c r="H73" s="507">
        <f t="shared" si="4"/>
        <v>-848526.82590253791</v>
      </c>
      <c r="I73" s="507">
        <f t="shared" si="4"/>
        <v>-57985.200000000201</v>
      </c>
      <c r="J73" s="507">
        <f t="shared" si="4"/>
        <v>-104725.5384016271</v>
      </c>
      <c r="K73" s="508">
        <f t="shared" si="4"/>
        <v>-3986278.9764875066</v>
      </c>
    </row>
    <row r="74" spans="2:14" ht="15" x14ac:dyDescent="0.25">
      <c r="D74" s="21">
        <f>D72-D73</f>
        <v>0</v>
      </c>
      <c r="E74" s="21">
        <f t="shared" ref="E74:J74" si="5">E72-E73</f>
        <v>3.2596290111541748E-9</v>
      </c>
      <c r="F74" s="21">
        <f t="shared" si="5"/>
        <v>-3.7834979593753815E-10</v>
      </c>
      <c r="G74" s="21">
        <f t="shared" si="5"/>
        <v>0</v>
      </c>
      <c r="H74" s="21">
        <f t="shared" si="5"/>
        <v>-2.3283064365386963E-9</v>
      </c>
      <c r="I74" s="21">
        <f t="shared" si="5"/>
        <v>1.8917489796876907E-10</v>
      </c>
      <c r="J74" s="21">
        <f t="shared" si="5"/>
        <v>1.1641532182693481E-10</v>
      </c>
      <c r="K74"/>
    </row>
    <row r="75" spans="2:14" ht="15" x14ac:dyDescent="0.25">
      <c r="D75" s="21"/>
      <c r="E75" s="21"/>
      <c r="F75" s="21"/>
      <c r="G75" s="21"/>
      <c r="H75" s="21"/>
      <c r="I75" s="21"/>
      <c r="J75" s="21"/>
      <c r="K75"/>
    </row>
    <row r="76" spans="2:14" ht="15.75" thickBot="1" x14ac:dyDescent="0.3">
      <c r="D76" s="21"/>
      <c r="E76" s="21"/>
      <c r="F76" s="21"/>
      <c r="G76" s="21"/>
      <c r="H76" s="21"/>
      <c r="I76" s="21"/>
      <c r="J76" s="21"/>
      <c r="K76"/>
    </row>
    <row r="77" spans="2:14" ht="15" x14ac:dyDescent="0.25">
      <c r="B77" s="379" t="s">
        <v>577</v>
      </c>
      <c r="C77" s="568"/>
      <c r="D77" s="569"/>
      <c r="K77"/>
    </row>
    <row r="78" spans="2:14" ht="15" x14ac:dyDescent="0.25">
      <c r="B78" s="570"/>
      <c r="C78" s="256" t="s">
        <v>531</v>
      </c>
      <c r="D78" s="571" t="s">
        <v>337</v>
      </c>
      <c r="E78" s="642"/>
      <c r="F78" s="642"/>
      <c r="G78" s="642"/>
      <c r="H78" s="642"/>
      <c r="I78" s="642"/>
      <c r="J78" s="642"/>
      <c r="K78" s="642"/>
      <c r="L78" s="642"/>
      <c r="M78"/>
    </row>
    <row r="79" spans="2:14" ht="15" x14ac:dyDescent="0.25">
      <c r="B79" s="75" t="str">
        <f>CONCATENATE('Basic Inputs'!C11," inventory")</f>
        <v>2005 inventory</v>
      </c>
      <c r="C79" s="74"/>
      <c r="D79" s="572"/>
      <c r="E79"/>
      <c r="F79"/>
      <c r="G79"/>
      <c r="H79"/>
      <c r="I79"/>
      <c r="J79"/>
      <c r="K79"/>
      <c r="L79" s="5"/>
      <c r="M79"/>
    </row>
    <row r="80" spans="2:14" ht="15" x14ac:dyDescent="0.25">
      <c r="B80" s="75"/>
      <c r="C80" s="75" t="str">
        <f>CONCATENATE(IF($D80&gt;0,"growth in", "decrease in")," population*")</f>
        <v>growth in population*</v>
      </c>
      <c r="D80" s="572">
        <f>K8</f>
        <v>785283.73703420756</v>
      </c>
      <c r="E80"/>
      <c r="F80" s="5"/>
      <c r="G80" s="5"/>
      <c r="H80"/>
      <c r="I80" s="87"/>
      <c r="J80" s="623"/>
      <c r="K80" s="623"/>
      <c r="L80"/>
      <c r="M80"/>
    </row>
    <row r="81" spans="2:15" ht="15" x14ac:dyDescent="0.25">
      <c r="B81" s="75"/>
      <c r="C81" s="75" t="str">
        <f>CONCATENATE(IF($D81&gt;0,"growth in ","decrease in "),,IF('Basic Inputs'!$F10='Basic Inputs'!$B28,"employment"," commercial floor area"))</f>
        <v>growth in  commercial floor area</v>
      </c>
      <c r="D81" s="572">
        <f>K9</f>
        <v>570929.64911045972</v>
      </c>
      <c r="E81"/>
      <c r="F81" s="5"/>
      <c r="G81" s="5"/>
      <c r="H81"/>
      <c r="I81" s="87"/>
      <c r="J81" s="623"/>
      <c r="K81" s="623"/>
      <c r="L81"/>
      <c r="M81"/>
    </row>
    <row r="82" spans="2:15" ht="15" x14ac:dyDescent="0.25">
      <c r="B82" s="75"/>
      <c r="C82" s="75" t="str">
        <f>IF('Inventory Inputs'!G45='Inventory Inputs'!C70, "weather", CONCATENATE(IF($D82&gt;0,"colder","warmer")," winter"))</f>
        <v>warmer winter</v>
      </c>
      <c r="D82" s="572">
        <f>K10</f>
        <v>-232219.47602514486</v>
      </c>
      <c r="E82"/>
      <c r="F82" s="5"/>
      <c r="G82" s="5"/>
      <c r="H82"/>
      <c r="I82" s="87"/>
      <c r="J82" s="623"/>
      <c r="K82" s="623"/>
      <c r="L82"/>
      <c r="M82"/>
    </row>
    <row r="83" spans="2:15" ht="15" x14ac:dyDescent="0.25">
      <c r="B83" s="75"/>
      <c r="C83" s="75" t="str">
        <f>CONCATENATE(IF($D83&gt;0,"hotter","cooler")," summer")</f>
        <v>cooler summer</v>
      </c>
      <c r="D83" s="572">
        <f>K11</f>
        <v>-395.32205387656251</v>
      </c>
      <c r="E83"/>
      <c r="F83" s="5"/>
      <c r="G83" s="5"/>
      <c r="H83"/>
      <c r="I83" s="87"/>
      <c r="J83" s="623"/>
      <c r="K83" s="623"/>
      <c r="L83"/>
      <c r="M83"/>
    </row>
    <row r="84" spans="2:15" ht="15" x14ac:dyDescent="0.25">
      <c r="B84" s="75"/>
      <c r="C84" s="75" t="str">
        <f>CONCATENATE(IF($D84&gt;0,"increased","decreased")," energy use per household**")</f>
        <v>decreased energy use per household**</v>
      </c>
      <c r="D84" s="572">
        <f>K16+K14+K15</f>
        <v>-554148.99131323909</v>
      </c>
      <c r="E84"/>
      <c r="F84" s="5"/>
      <c r="G84" s="5"/>
      <c r="H84"/>
      <c r="I84" s="87"/>
      <c r="J84" s="623"/>
      <c r="K84" s="623"/>
      <c r="L84"/>
      <c r="M84"/>
    </row>
    <row r="85" spans="2:15" ht="15" x14ac:dyDescent="0.25">
      <c r="B85" s="75"/>
      <c r="C85" s="75" t="str">
        <f>CONCATENATE(IF($D85&gt;0,"increased", "decreased")," commercial energy use per ",IF('Basic Inputs'!$F10='Basic Inputs'!$B28,"job","ft^2"),"**")</f>
        <v>decreased commercial energy use per ft^2**</v>
      </c>
      <c r="D85" s="572">
        <f>K17+K18</f>
        <v>-902554.53793514613</v>
      </c>
      <c r="E85"/>
      <c r="F85" s="5"/>
      <c r="G85" s="5"/>
      <c r="H85"/>
      <c r="I85" s="87"/>
      <c r="J85" s="623"/>
      <c r="K85" s="623"/>
      <c r="L85"/>
      <c r="M85"/>
    </row>
    <row r="86" spans="2:15" ht="15" x14ac:dyDescent="0.25">
      <c r="B86" s="75"/>
      <c r="C86" s="75" t="str">
        <f>IF($K13,"electricity and heating fuels mix", "electricity fuel mix")</f>
        <v>electricity and heating fuels mix</v>
      </c>
      <c r="D86" s="572">
        <f>K12+K13</f>
        <v>-2180948.3431409337</v>
      </c>
      <c r="E86"/>
      <c r="F86" s="5"/>
      <c r="G86" s="5"/>
      <c r="H86"/>
      <c r="I86" s="87"/>
      <c r="J86" s="623"/>
      <c r="K86" s="623"/>
      <c r="L86"/>
      <c r="M86"/>
    </row>
    <row r="87" spans="2:15" ht="15" x14ac:dyDescent="0.25">
      <c r="B87" s="75"/>
      <c r="C87" s="75" t="str">
        <f>CONCATENATE(IF($D87&gt;0,"increased", "decreased"), " on-road emissions per ", IF('Inventory Inputs'!$D23='Inventory Inputs'!$B70, "mile", IF('Inventory Inputs'!$D23='Inventory Inputs'!$B71, "gallon","Btu")))</f>
        <v>decreased on-road emissions per mile</v>
      </c>
      <c r="D87" s="572">
        <f>K19</f>
        <v>-407271.68273469689</v>
      </c>
      <c r="E87"/>
      <c r="F87" s="5"/>
      <c r="G87" s="5"/>
      <c r="H87"/>
      <c r="I87" s="87"/>
      <c r="J87" s="623"/>
      <c r="K87" s="623"/>
      <c r="L87"/>
      <c r="M87"/>
    </row>
    <row r="88" spans="2:15" ht="15" x14ac:dyDescent="0.25">
      <c r="B88" s="75"/>
      <c r="C88" s="75" t="str">
        <f>CONCATENATE(IF($D88&gt;0,"increased", "decreased"),IF('Inventory Inputs'!$D23='Inventory Inputs'!$B70," VMT",IF('Inventory Inputs'!$D23='Inventory Inputs'!$B72, " on-road Btu", " on-road gallons")), " per person")</f>
        <v>decreased VMT per person</v>
      </c>
      <c r="D88" s="572">
        <f>K20</f>
        <v>-873589.83748001535</v>
      </c>
      <c r="E88"/>
      <c r="F88" s="5"/>
      <c r="G88" s="5"/>
      <c r="H88"/>
      <c r="I88" s="87"/>
      <c r="J88" s="623"/>
      <c r="K88" s="623"/>
      <c r="L88"/>
      <c r="M88"/>
    </row>
    <row r="89" spans="2:15" ht="15" x14ac:dyDescent="0.25">
      <c r="B89" s="75"/>
      <c r="C89" s="75" t="s">
        <v>374</v>
      </c>
      <c r="D89" s="572">
        <f>SUM(I21:I24)</f>
        <v>-86638.633547494261</v>
      </c>
      <c r="E89"/>
      <c r="F89" s="5"/>
      <c r="G89" s="5"/>
      <c r="H89"/>
      <c r="I89" s="87"/>
      <c r="J89" s="623"/>
      <c r="K89" s="623"/>
      <c r="L89"/>
      <c r="M89"/>
    </row>
    <row r="90" spans="2:15" ht="15" x14ac:dyDescent="0.25">
      <c r="B90" s="75"/>
      <c r="C90" s="75" t="s">
        <v>334</v>
      </c>
      <c r="D90" s="572">
        <f>SUM(K35:K70)</f>
        <v>0</v>
      </c>
      <c r="E90"/>
      <c r="F90" s="623"/>
      <c r="G90" s="5"/>
      <c r="H90"/>
      <c r="I90" s="87"/>
      <c r="J90" s="623"/>
      <c r="K90" s="623"/>
      <c r="L90"/>
      <c r="M90"/>
    </row>
    <row r="91" spans="2:15" ht="15" x14ac:dyDescent="0.25">
      <c r="B91" s="75"/>
      <c r="C91" s="75" t="s">
        <v>14</v>
      </c>
      <c r="D91" s="572">
        <f>SUM(K25:K29)</f>
        <v>-100669.5575553549</v>
      </c>
      <c r="E91"/>
      <c r="F91" s="5"/>
      <c r="G91" s="5"/>
      <c r="H91"/>
      <c r="I91" s="87"/>
      <c r="J91" s="623"/>
      <c r="K91" s="623"/>
      <c r="L91"/>
      <c r="M91"/>
    </row>
    <row r="92" spans="2:15" ht="15.75" thickBot="1" x14ac:dyDescent="0.3">
      <c r="B92" s="78" t="str">
        <f>CONCATENATE('Basic Inputs'!C12," inventory")</f>
        <v>2020 inventory</v>
      </c>
      <c r="C92" s="82"/>
      <c r="D92" s="214">
        <f>K71</f>
        <v>9139732.1262799352</v>
      </c>
      <c r="E92"/>
      <c r="F92"/>
      <c r="G92" s="5"/>
      <c r="H92"/>
      <c r="I92"/>
      <c r="J92"/>
      <c r="K92"/>
      <c r="L92" s="5"/>
      <c r="M92"/>
      <c r="O92" s="21"/>
    </row>
    <row r="93" spans="2:15" ht="15.75" thickBot="1" x14ac:dyDescent="0.3">
      <c r="K93"/>
      <c r="N93" s="20" t="s">
        <v>528</v>
      </c>
    </row>
    <row r="94" spans="2:15" ht="15.75" thickBot="1" x14ac:dyDescent="0.3">
      <c r="B94" s="379" t="s">
        <v>578</v>
      </c>
      <c r="C94" s="568"/>
      <c r="D94" s="568"/>
      <c r="E94" s="568"/>
      <c r="F94" s="568"/>
      <c r="G94" s="568"/>
      <c r="H94" s="568"/>
      <c r="I94" s="568"/>
      <c r="J94" s="568"/>
      <c r="K94" s="192"/>
      <c r="L94" s="569"/>
    </row>
    <row r="95" spans="2:15" ht="15" x14ac:dyDescent="0.25">
      <c r="B95" s="570"/>
      <c r="C95" s="256" t="s">
        <v>531</v>
      </c>
      <c r="D95" s="256" t="s">
        <v>337</v>
      </c>
      <c r="E95" s="256" t="s">
        <v>519</v>
      </c>
      <c r="F95" s="256" t="s">
        <v>524</v>
      </c>
      <c r="G95" s="257" t="s">
        <v>525</v>
      </c>
      <c r="H95" s="379" t="s">
        <v>338</v>
      </c>
      <c r="I95" s="182" t="s">
        <v>26</v>
      </c>
      <c r="J95" s="182" t="s">
        <v>24</v>
      </c>
      <c r="K95" s="182" t="s">
        <v>25</v>
      </c>
      <c r="L95" s="183" t="s">
        <v>339</v>
      </c>
    </row>
    <row r="96" spans="2:15" ht="15" x14ac:dyDescent="0.25">
      <c r="B96" s="74" t="str">
        <f>CONCATENATE('Basic Inputs'!C11," inventory")</f>
        <v>2005 inventory</v>
      </c>
      <c r="C96" s="74"/>
      <c r="D96" s="243"/>
      <c r="E96" s="74"/>
      <c r="F96" s="74"/>
      <c r="G96" s="523"/>
      <c r="H96" s="75" t="str">
        <f>B96</f>
        <v>2005 inventory</v>
      </c>
      <c r="I96" s="74"/>
      <c r="J96" s="74"/>
      <c r="K96" s="74"/>
      <c r="L96" s="572">
        <f>K6</f>
        <v>13126011.102767441</v>
      </c>
    </row>
    <row r="97" spans="1:14" ht="15" x14ac:dyDescent="0.25">
      <c r="B97" s="74"/>
      <c r="C97" s="74" t="s">
        <v>581</v>
      </c>
      <c r="D97" s="76">
        <v>785283.73703420756</v>
      </c>
      <c r="E97" s="74" t="s">
        <v>581</v>
      </c>
      <c r="F97" s="76">
        <v>785283.73703420756</v>
      </c>
      <c r="G97" s="140">
        <f>IF(Visuals!O$34=Visuals!B$96, 'Output summary'!D97, 'Output summary'!F97)</f>
        <v>785283.73703420756</v>
      </c>
      <c r="H97" s="75" t="str">
        <f>IF(Visuals!O$36=Visuals!E$96, Visuals!U34, Visuals!R34)</f>
        <v>growth in population*</v>
      </c>
      <c r="I97" s="219">
        <f>IF(G97&gt;0,L96,L96+G97)</f>
        <v>13126011.102767441</v>
      </c>
      <c r="J97" s="76">
        <f>IF(G97&gt;0,G97,0)</f>
        <v>785283.73703420756</v>
      </c>
      <c r="K97" s="76">
        <f>IF(G97&lt;0,-G97,0)</f>
        <v>0</v>
      </c>
      <c r="L97" s="81">
        <v>0</v>
      </c>
    </row>
    <row r="98" spans="1:14" ht="15" x14ac:dyDescent="0.25">
      <c r="B98" s="74"/>
      <c r="C98" s="74" t="s">
        <v>625</v>
      </c>
      <c r="D98" s="76">
        <v>570929.64911045972</v>
      </c>
      <c r="E98" s="74" t="s">
        <v>625</v>
      </c>
      <c r="F98" s="76">
        <v>570929.64911045972</v>
      </c>
      <c r="G98" s="140">
        <f>IF(Visuals!O$34=Visuals!B$96, 'Output summary'!D98, 'Output summary'!F98)</f>
        <v>570929.64911045972</v>
      </c>
      <c r="H98" s="75" t="str">
        <f>IF(Visuals!O$36=Visuals!E$96, Visuals!U35, Visuals!R35)</f>
        <v>growth in  commercial floor area</v>
      </c>
      <c r="I98" s="219">
        <f>IF(G98&gt;0,IF(G97&lt;0,I97,I97+G97),IF(G97&gt;0,I97+G97+G98,I97+G98))</f>
        <v>13911294.839801649</v>
      </c>
      <c r="J98" s="76">
        <f>IF(G98&gt;0,G98,0)</f>
        <v>570929.64911045972</v>
      </c>
      <c r="K98" s="76">
        <f>IF(G98&lt;0,-G98,0)</f>
        <v>0</v>
      </c>
      <c r="L98" s="81">
        <v>0</v>
      </c>
    </row>
    <row r="99" spans="1:14" ht="15" x14ac:dyDescent="0.25">
      <c r="B99" s="74"/>
      <c r="C99" s="74" t="s">
        <v>626</v>
      </c>
      <c r="D99" s="76">
        <v>-232219.47602514486</v>
      </c>
      <c r="E99" s="74" t="s">
        <v>636</v>
      </c>
      <c r="F99" s="76">
        <v>-395.32205387656251</v>
      </c>
      <c r="G99" s="140">
        <f>IF(Visuals!O$34=Visuals!B$96, 'Output summary'!D99, 'Output summary'!F99)</f>
        <v>-395.32205387656251</v>
      </c>
      <c r="H99" s="75" t="str">
        <f>IF(Visuals!O$36=Visuals!E$96, Visuals!U36, Visuals!R36)</f>
        <v>cooler summer</v>
      </c>
      <c r="I99" s="219">
        <f t="shared" ref="I99:I107" si="6">IF(G99&gt;0,IF(G98&lt;0,I98,I98+G98),IF(G98&gt;0,I98+G98+G99,I98+G99))</f>
        <v>14481829.166858234</v>
      </c>
      <c r="J99" s="76">
        <f t="shared" ref="J99:J107" si="7">IF(G99&gt;0,G99,0)</f>
        <v>0</v>
      </c>
      <c r="K99" s="76">
        <f t="shared" ref="K99:K107" si="8">IF(G99&lt;0,-G99,0)</f>
        <v>395.32205387656251</v>
      </c>
      <c r="L99" s="81">
        <v>0</v>
      </c>
    </row>
    <row r="100" spans="1:14" ht="15" x14ac:dyDescent="0.25">
      <c r="B100" s="74"/>
      <c r="C100" s="74" t="s">
        <v>636</v>
      </c>
      <c r="D100" s="76">
        <v>-395.32205387656251</v>
      </c>
      <c r="E100" s="74" t="s">
        <v>374</v>
      </c>
      <c r="F100" s="76">
        <v>-86638.633547494261</v>
      </c>
      <c r="G100" s="140">
        <f>IF(Visuals!O$34=Visuals!B$96, 'Output summary'!D100, 'Output summary'!F100)</f>
        <v>-86638.633547494261</v>
      </c>
      <c r="H100" s="75" t="str">
        <f>IF(Visuals!O$36=Visuals!E$96, Visuals!U37, Visuals!R37)</f>
        <v>waste generation per person</v>
      </c>
      <c r="I100" s="219">
        <f t="shared" si="6"/>
        <v>14395190.533310739</v>
      </c>
      <c r="J100" s="76">
        <f t="shared" si="7"/>
        <v>0</v>
      </c>
      <c r="K100" s="76">
        <f t="shared" si="8"/>
        <v>86638.633547494261</v>
      </c>
      <c r="L100" s="81">
        <v>0</v>
      </c>
    </row>
    <row r="101" spans="1:14" ht="15" x14ac:dyDescent="0.25">
      <c r="B101" s="74"/>
      <c r="C101" s="74" t="s">
        <v>635</v>
      </c>
      <c r="D101" s="76">
        <v>-554148.99131323909</v>
      </c>
      <c r="E101" s="74" t="s">
        <v>14</v>
      </c>
      <c r="F101" s="76">
        <v>-100669.5575553549</v>
      </c>
      <c r="G101" s="140">
        <f>IF(Visuals!O$34=Visuals!B$96, 'Output summary'!D101, 'Output summary'!F101)</f>
        <v>-100669.5575553549</v>
      </c>
      <c r="H101" s="75" t="str">
        <f>IF(Visuals!O$36=Visuals!E$96, Visuals!U38, Visuals!R38)</f>
        <v>not analyzed</v>
      </c>
      <c r="I101" s="219">
        <f t="shared" si="6"/>
        <v>14294520.975755384</v>
      </c>
      <c r="J101" s="76">
        <f t="shared" si="7"/>
        <v>0</v>
      </c>
      <c r="K101" s="76">
        <f t="shared" si="8"/>
        <v>100669.5575553549</v>
      </c>
      <c r="L101" s="81">
        <v>0</v>
      </c>
    </row>
    <row r="102" spans="1:14" ht="15" x14ac:dyDescent="0.25">
      <c r="B102" s="74"/>
      <c r="C102" s="74" t="s">
        <v>629</v>
      </c>
      <c r="D102" s="76">
        <v>-902554.53793514613</v>
      </c>
      <c r="E102" s="74" t="s">
        <v>626</v>
      </c>
      <c r="F102" s="76">
        <v>-232219.47602514486</v>
      </c>
      <c r="G102" s="140">
        <f>IF(Visuals!O$34=Visuals!B$96, 'Output summary'!D102, 'Output summary'!F102)</f>
        <v>-232219.47602514486</v>
      </c>
      <c r="H102" s="75" t="str">
        <f>IF(Visuals!O$36=Visuals!E$96, Visuals!U39, Visuals!R39)</f>
        <v>warmer winter</v>
      </c>
      <c r="I102" s="219">
        <f t="shared" si="6"/>
        <v>14062301.499730239</v>
      </c>
      <c r="J102" s="76">
        <f t="shared" si="7"/>
        <v>0</v>
      </c>
      <c r="K102" s="76">
        <f t="shared" si="8"/>
        <v>232219.47602514486</v>
      </c>
      <c r="L102" s="81">
        <v>0</v>
      </c>
    </row>
    <row r="103" spans="1:14" ht="15" x14ac:dyDescent="0.25">
      <c r="B103" s="74"/>
      <c r="C103" s="74" t="s">
        <v>605</v>
      </c>
      <c r="D103" s="76">
        <v>-2180948.3431409337</v>
      </c>
      <c r="E103" s="74" t="s">
        <v>574</v>
      </c>
      <c r="F103" s="76">
        <v>-407271.68273469689</v>
      </c>
      <c r="G103" s="140">
        <f>IF(Visuals!O$34=Visuals!B$96, 'Output summary'!D103, 'Output summary'!F103)</f>
        <v>-407271.68273469689</v>
      </c>
      <c r="H103" s="75" t="str">
        <f>IF(Visuals!O$36=Visuals!E$96, Visuals!U40, Visuals!R40)</f>
        <v>decreased on-road emissions per mile</v>
      </c>
      <c r="I103" s="219">
        <f t="shared" si="6"/>
        <v>13655029.816995542</v>
      </c>
      <c r="J103" s="76">
        <f t="shared" si="7"/>
        <v>0</v>
      </c>
      <c r="K103" s="76">
        <f t="shared" si="8"/>
        <v>407271.68273469689</v>
      </c>
      <c r="L103" s="81">
        <v>0</v>
      </c>
    </row>
    <row r="104" spans="1:14" ht="15" x14ac:dyDescent="0.25">
      <c r="B104" s="74"/>
      <c r="C104" s="74" t="s">
        <v>574</v>
      </c>
      <c r="D104" s="76">
        <v>-407271.68273469689</v>
      </c>
      <c r="E104" s="74" t="s">
        <v>635</v>
      </c>
      <c r="F104" s="76">
        <v>-554148.99131323909</v>
      </c>
      <c r="G104" s="140">
        <f>IF(Visuals!O$34=Visuals!B$96, 'Output summary'!D104, 'Output summary'!F104)</f>
        <v>-554148.99131323909</v>
      </c>
      <c r="H104" s="75" t="str">
        <f>IF(Visuals!O$36=Visuals!E$96, Visuals!U41, Visuals!R41)</f>
        <v>decreased energy use per household**</v>
      </c>
      <c r="I104" s="219">
        <f t="shared" si="6"/>
        <v>13100880.825682303</v>
      </c>
      <c r="J104" s="76">
        <f t="shared" si="7"/>
        <v>0</v>
      </c>
      <c r="K104" s="76">
        <f t="shared" si="8"/>
        <v>554148.99131323909</v>
      </c>
      <c r="L104" s="81">
        <v>0</v>
      </c>
    </row>
    <row r="105" spans="1:14" ht="15" x14ac:dyDescent="0.25">
      <c r="B105" s="74"/>
      <c r="C105" s="74" t="s">
        <v>600</v>
      </c>
      <c r="D105" s="76">
        <v>-873589.83748001535</v>
      </c>
      <c r="E105" s="74" t="s">
        <v>600</v>
      </c>
      <c r="F105" s="76">
        <v>-873589.83748001535</v>
      </c>
      <c r="G105" s="140">
        <f>IF(Visuals!O$34=Visuals!B$96, 'Output summary'!D105, 'Output summary'!F105)</f>
        <v>-873589.83748001535</v>
      </c>
      <c r="H105" s="75" t="str">
        <f>IF(Visuals!O$36=Visuals!E$96, Visuals!U42, Visuals!R42)</f>
        <v>decreased VMT per person</v>
      </c>
      <c r="I105" s="219">
        <f t="shared" si="6"/>
        <v>12227290.988202287</v>
      </c>
      <c r="J105" s="76">
        <f t="shared" si="7"/>
        <v>0</v>
      </c>
      <c r="K105" s="76">
        <f t="shared" si="8"/>
        <v>873589.83748001535</v>
      </c>
      <c r="L105" s="81">
        <v>0</v>
      </c>
    </row>
    <row r="106" spans="1:14" ht="15" x14ac:dyDescent="0.25">
      <c r="B106" s="274"/>
      <c r="C106" s="74" t="s">
        <v>374</v>
      </c>
      <c r="D106" s="76">
        <v>-86638.633547494261</v>
      </c>
      <c r="E106" s="74" t="s">
        <v>629</v>
      </c>
      <c r="F106" s="76">
        <v>-902554.53793514613</v>
      </c>
      <c r="G106" s="140">
        <f>IF(Visuals!O$34=Visuals!B$96, 'Output summary'!D106, 'Output summary'!F106)</f>
        <v>-902554.53793514613</v>
      </c>
      <c r="H106" s="75" t="str">
        <f>IF(Visuals!O$36=Visuals!E$96, Visuals!U43, Visuals!R43)</f>
        <v>decreased commercial energy use per ft^2**</v>
      </c>
      <c r="I106" s="219">
        <f t="shared" si="6"/>
        <v>11324736.45026714</v>
      </c>
      <c r="J106" s="76">
        <f t="shared" si="7"/>
        <v>0</v>
      </c>
      <c r="K106" s="76">
        <f t="shared" si="8"/>
        <v>902554.53793514613</v>
      </c>
      <c r="L106" s="81">
        <v>0</v>
      </c>
    </row>
    <row r="107" spans="1:14" ht="15" customHeight="1" x14ac:dyDescent="0.25">
      <c r="B107" s="274"/>
      <c r="C107" s="74" t="s">
        <v>14</v>
      </c>
      <c r="D107" s="76">
        <v>-100669.5575553549</v>
      </c>
      <c r="E107" s="74" t="s">
        <v>605</v>
      </c>
      <c r="F107" s="76">
        <v>-2180948.3431409337</v>
      </c>
      <c r="G107" s="140">
        <f>IF(Visuals!O$34=Visuals!B$96, 'Output summary'!D107, 'Output summary'!F107)</f>
        <v>-2180948.3431409337</v>
      </c>
      <c r="H107" s="75" t="str">
        <f>IF(Visuals!O$36=Visuals!E$96, Visuals!U44, Visuals!R44)</f>
        <v>electricity and heating fuels mix</v>
      </c>
      <c r="I107" s="219">
        <f t="shared" si="6"/>
        <v>9143788.1071262062</v>
      </c>
      <c r="J107" s="76">
        <f t="shared" si="7"/>
        <v>0</v>
      </c>
      <c r="K107" s="76">
        <f t="shared" si="8"/>
        <v>2180948.3431409337</v>
      </c>
      <c r="L107" s="81">
        <v>0</v>
      </c>
    </row>
    <row r="108" spans="1:14" ht="15" x14ac:dyDescent="0.25">
      <c r="B108" s="274"/>
      <c r="C108" s="74"/>
      <c r="D108" s="76">
        <v>0</v>
      </c>
      <c r="E108" s="74">
        <f>C108</f>
        <v>0</v>
      </c>
      <c r="F108" s="76">
        <v>0</v>
      </c>
      <c r="G108" s="140"/>
      <c r="H108" s="75" t="s">
        <v>664</v>
      </c>
      <c r="I108" s="74">
        <v>0</v>
      </c>
      <c r="J108" s="74"/>
      <c r="K108" s="74"/>
      <c r="L108" s="81">
        <v>9139732.1262799352</v>
      </c>
    </row>
    <row r="109" spans="1:14" ht="15" x14ac:dyDescent="0.25">
      <c r="B109" s="274"/>
      <c r="C109" s="74"/>
      <c r="D109" s="76"/>
      <c r="E109" s="74"/>
      <c r="F109" s="76"/>
      <c r="G109" s="140"/>
      <c r="H109" s="75"/>
      <c r="I109" s="74"/>
      <c r="J109" s="74"/>
      <c r="K109" s="74"/>
      <c r="L109" s="81"/>
    </row>
    <row r="110" spans="1:14" ht="15.75" thickBot="1" x14ac:dyDescent="0.3">
      <c r="B110" s="274"/>
      <c r="C110" s="274"/>
      <c r="D110" s="274"/>
      <c r="E110" s="274"/>
      <c r="F110" s="274"/>
      <c r="G110" s="140"/>
      <c r="H110" s="78"/>
      <c r="I110" s="82"/>
      <c r="J110" s="82"/>
      <c r="K110" s="82"/>
      <c r="L110" s="83"/>
    </row>
    <row r="111" spans="1:14" ht="15" x14ac:dyDescent="0.25">
      <c r="G111" s="20" t="s">
        <v>579</v>
      </c>
      <c r="H111" s="20">
        <f>COUNTA(H96:H110)</f>
        <v>13</v>
      </c>
      <c r="K111"/>
    </row>
    <row r="112" spans="1:14" ht="15.75" thickBot="1" x14ac:dyDescent="0.3">
      <c r="A112" s="142"/>
      <c r="B112" s="33" t="s">
        <v>575</v>
      </c>
      <c r="C112" s="33"/>
      <c r="D112" s="33"/>
      <c r="E112" s="33"/>
      <c r="F112" s="33"/>
      <c r="G112" s="33"/>
      <c r="H112" s="33"/>
      <c r="I112" s="33"/>
      <c r="J112" s="33"/>
      <c r="K112"/>
      <c r="N112" s="21">
        <f>L79+SUM(J80:J91)-SUM(K80:K91)</f>
        <v>0</v>
      </c>
    </row>
    <row r="113" spans="1:11" ht="15" x14ac:dyDescent="0.25">
      <c r="B113"/>
      <c r="C113" s="74" t="str">
        <f>B79</f>
        <v>2005 inventory</v>
      </c>
      <c r="D113" s="74"/>
      <c r="E113" s="523"/>
      <c r="F113" s="45" t="str">
        <f>C113</f>
        <v>2005 inventory</v>
      </c>
      <c r="G113" s="42"/>
      <c r="H113" s="42"/>
      <c r="I113" s="42"/>
      <c r="J113" s="679">
        <f>K6</f>
        <v>13126011.102767441</v>
      </c>
      <c r="K113"/>
    </row>
    <row r="114" spans="1:11" ht="15" x14ac:dyDescent="0.25">
      <c r="B114"/>
      <c r="C114" s="74" t="str">
        <f>VLOOKUP(D114,K$8:L$70,2,FALSE)</f>
        <v>growth in population*</v>
      </c>
      <c r="D114" s="76">
        <v>785283.73703420756</v>
      </c>
      <c r="E114" s="523"/>
      <c r="F114" s="75" t="str">
        <f>IF(Visuals!O$13=Visuals!E$95,Visuals!T6,C114)</f>
        <v>growth in population*</v>
      </c>
      <c r="G114" s="219">
        <f>IF(D114&gt;0,J113,J113+D114)</f>
        <v>13126011.102767441</v>
      </c>
      <c r="H114" s="76">
        <f>IF(D114&gt;0,D114,0)</f>
        <v>785283.73703420756</v>
      </c>
      <c r="I114" s="76">
        <f>IF(D114&lt;0,-D114,0)</f>
        <v>0</v>
      </c>
      <c r="J114" s="81"/>
      <c r="K114"/>
    </row>
    <row r="115" spans="1:11" ht="15" x14ac:dyDescent="0.25">
      <c r="B115"/>
      <c r="C115" s="74" t="str">
        <f>VLOOKUP(D115,K$8:L$70,2,FALSE)</f>
        <v>growth in  commercial floor area</v>
      </c>
      <c r="D115" s="76">
        <v>570929.64911045972</v>
      </c>
      <c r="E115" s="523"/>
      <c r="F115" s="75" t="str">
        <f>IF(Visuals!O$13=Visuals!E$95,Visuals!T7,C115)</f>
        <v>growth in  commercial floor area</v>
      </c>
      <c r="G115" s="219">
        <f>IF(D115&gt;0,IF(D114&lt;0,G114,G114+D114),IF(D114&gt;0,G114+D114+D115,G114+D115))</f>
        <v>13911294.839801649</v>
      </c>
      <c r="H115" s="76">
        <f t="shared" ref="H115:H121" si="9">IF(D115&gt;0,D115,0)</f>
        <v>570929.64911045972</v>
      </c>
      <c r="I115" s="76">
        <f t="shared" ref="I115:I121" si="10">IF(D115&lt;0,-D115,0)</f>
        <v>0</v>
      </c>
      <c r="J115" s="81"/>
      <c r="K115"/>
    </row>
    <row r="116" spans="1:11" ht="15" x14ac:dyDescent="0.25">
      <c r="B116"/>
      <c r="C116" s="74" t="str">
        <f>VLOOKUP(D116,K$8:L$70,2,FALSE)</f>
        <v>HFCs</v>
      </c>
      <c r="D116" s="76">
        <v>218354.78319849179</v>
      </c>
      <c r="E116" s="523"/>
      <c r="F116" s="75" t="str">
        <f>IF(Visuals!O$13=Visuals!E$95,Visuals!T8,C116)</f>
        <v>HFCs</v>
      </c>
      <c r="G116" s="219">
        <f t="shared" ref="G116:G121" si="11">IF(D116&gt;0,IF(D115&lt;0,G115,G115+D115),IF(D115&gt;0,G115+D115+D116,G115+D116))</f>
        <v>14482224.488912109</v>
      </c>
      <c r="H116" s="76">
        <f t="shared" si="9"/>
        <v>218354.78319849179</v>
      </c>
      <c r="I116" s="76">
        <f t="shared" si="10"/>
        <v>0</v>
      </c>
      <c r="J116" s="81"/>
      <c r="K116"/>
    </row>
    <row r="117" spans="1:11" ht="15" x14ac:dyDescent="0.25">
      <c r="B117"/>
      <c r="C117" s="74" t="s">
        <v>346</v>
      </c>
      <c r="D117" s="76">
        <v>38152.367942454563</v>
      </c>
      <c r="E117" s="523"/>
      <c r="F117" s="75" t="str">
        <f>IF(Visuals!O$13=Visuals!E$95,Visuals!T9,C117)</f>
        <v>other increases</v>
      </c>
      <c r="G117" s="219">
        <f>IF(D117&gt;0,IF(D116&lt;0,G116,G116+D116),IF(D116&gt;0,G116+D116+D117,G116+D117))</f>
        <v>14700579.272110602</v>
      </c>
      <c r="H117" s="76">
        <f t="shared" si="9"/>
        <v>38152.367942454563</v>
      </c>
      <c r="I117" s="76">
        <f t="shared" si="10"/>
        <v>0</v>
      </c>
      <c r="J117" s="81"/>
      <c r="K117"/>
    </row>
    <row r="118" spans="1:11" ht="15" x14ac:dyDescent="0.25">
      <c r="B118"/>
      <c r="C118" s="74" t="str">
        <f>VLOOKUP(D118,K$8:L$70,2,FALSE)</f>
        <v>decreased VMT per person</v>
      </c>
      <c r="D118" s="76">
        <v>-873589.83748001535</v>
      </c>
      <c r="E118" s="523"/>
      <c r="F118" s="75" t="str">
        <f>IF(Visuals!O$13=Visuals!E$95,Visuals!T10,C118)</f>
        <v>decreased VMT per person</v>
      </c>
      <c r="G118" s="219">
        <f t="shared" si="11"/>
        <v>13865141.80257304</v>
      </c>
      <c r="H118" s="76">
        <f t="shared" si="9"/>
        <v>0</v>
      </c>
      <c r="I118" s="76">
        <f t="shared" si="10"/>
        <v>873589.83748001535</v>
      </c>
      <c r="J118" s="81"/>
      <c r="K118"/>
    </row>
    <row r="119" spans="1:11" ht="15" x14ac:dyDescent="0.25">
      <c r="B119"/>
      <c r="C119" s="74" t="str">
        <f>VLOOKUP(D119,K$8:L$70,2,FALSE)</f>
        <v>decreased commercial kWh per ft^2</v>
      </c>
      <c r="D119" s="76">
        <v>-930858.60446856788</v>
      </c>
      <c r="E119" s="523"/>
      <c r="F119" s="75" t="str">
        <f>IF(Visuals!O$13=Visuals!E$95,Visuals!T11,C119)</f>
        <v>decreased commercial kWh per ft^2</v>
      </c>
      <c r="G119" s="219">
        <f t="shared" si="11"/>
        <v>12934283.198104473</v>
      </c>
      <c r="H119" s="76">
        <f t="shared" si="9"/>
        <v>0</v>
      </c>
      <c r="I119" s="76">
        <f t="shared" si="10"/>
        <v>930858.60446856788</v>
      </c>
      <c r="J119" s="81"/>
      <c r="K119"/>
    </row>
    <row r="120" spans="1:11" ht="15" x14ac:dyDescent="0.25">
      <c r="B120"/>
      <c r="C120" s="74" t="str">
        <f>VLOOKUP(D120,K$8:L$70,2,FALSE)</f>
        <v>electricity fuel mix</v>
      </c>
      <c r="D120" s="76">
        <v>-2167474.1379623441</v>
      </c>
      <c r="E120" s="523"/>
      <c r="F120" s="75" t="str">
        <f>IF(Visuals!O$13=Visuals!E$95,Visuals!T12,C120)</f>
        <v>electricity fuel mix</v>
      </c>
      <c r="G120" s="219">
        <f t="shared" si="11"/>
        <v>10766809.06014213</v>
      </c>
      <c r="H120" s="76">
        <f t="shared" si="9"/>
        <v>0</v>
      </c>
      <c r="I120" s="76">
        <f t="shared" si="10"/>
        <v>2167474.1379623441</v>
      </c>
      <c r="J120" s="81"/>
      <c r="K120"/>
    </row>
    <row r="121" spans="1:11" ht="15" x14ac:dyDescent="0.25">
      <c r="B121"/>
      <c r="C121" s="74" t="s">
        <v>345</v>
      </c>
      <c r="D121" s="243">
        <v>-1627076.933862193</v>
      </c>
      <c r="E121" s="523"/>
      <c r="F121" s="75" t="str">
        <f>IF(Visuals!O$13=Visuals!E$95,Visuals!T13,C121)</f>
        <v>other decreases</v>
      </c>
      <c r="G121" s="219">
        <f t="shared" si="11"/>
        <v>9139732.1262799371</v>
      </c>
      <c r="H121" s="76">
        <f t="shared" si="9"/>
        <v>0</v>
      </c>
      <c r="I121" s="76">
        <f t="shared" si="10"/>
        <v>1627076.933862193</v>
      </c>
      <c r="J121" s="81"/>
      <c r="K121"/>
    </row>
    <row r="122" spans="1:11" ht="15.75" thickBot="1" x14ac:dyDescent="0.3">
      <c r="B122"/>
      <c r="C122" s="74" t="str">
        <f>B92</f>
        <v>2020 inventory</v>
      </c>
      <c r="D122" s="74"/>
      <c r="E122" s="523"/>
      <c r="F122" s="78" t="str">
        <f>C122</f>
        <v>2020 inventory</v>
      </c>
      <c r="G122" s="82"/>
      <c r="H122" s="82"/>
      <c r="I122" s="82"/>
      <c r="J122" s="214">
        <f>K71</f>
        <v>9139732.1262799352</v>
      </c>
      <c r="K122"/>
    </row>
    <row r="123" spans="1:11" ht="15" x14ac:dyDescent="0.25">
      <c r="K123"/>
    </row>
    <row r="124" spans="1:11" ht="15" x14ac:dyDescent="0.25">
      <c r="A124" s="142"/>
      <c r="B124" s="33" t="s">
        <v>392</v>
      </c>
      <c r="C124" s="33"/>
      <c r="D124" s="521"/>
      <c r="E124" s="521"/>
      <c r="F124" s="521"/>
      <c r="G124" s="521"/>
      <c r="H124" s="522"/>
      <c r="I124" s="522"/>
      <c r="J124" s="371"/>
    </row>
    <row r="125" spans="1:11" ht="15" x14ac:dyDescent="0.25">
      <c r="B125"/>
      <c r="C125" s="74" t="s">
        <v>393</v>
      </c>
      <c r="D125" s="76">
        <f>D8</f>
        <v>195832.10865025796</v>
      </c>
      <c r="E125" s="5"/>
      <c r="F125" s="5"/>
      <c r="G125" s="5"/>
      <c r="H125" s="5"/>
      <c r="I125" s="5"/>
      <c r="J125" s="21"/>
    </row>
    <row r="126" spans="1:11" ht="15" x14ac:dyDescent="0.25">
      <c r="B126"/>
      <c r="C126" s="74" t="s">
        <v>394</v>
      </c>
      <c r="D126" s="76">
        <f>F8</f>
        <v>128463.5005242811</v>
      </c>
      <c r="E126" s="88"/>
      <c r="F126" s="88"/>
      <c r="G126" s="88"/>
      <c r="H126" s="88"/>
      <c r="I126" s="88"/>
      <c r="J126" s="337"/>
    </row>
    <row r="127" spans="1:11" ht="15" x14ac:dyDescent="0.25">
      <c r="B127"/>
      <c r="C127" s="74" t="s">
        <v>395</v>
      </c>
      <c r="D127" s="243">
        <f>H8</f>
        <v>432334.6943121744</v>
      </c>
      <c r="E127"/>
      <c r="F127"/>
      <c r="G127"/>
      <c r="H127"/>
      <c r="I127"/>
    </row>
    <row r="128" spans="1:11" ht="15" x14ac:dyDescent="0.25">
      <c r="B128"/>
      <c r="C128" s="74" t="s">
        <v>396</v>
      </c>
      <c r="D128" s="243">
        <f>I8</f>
        <v>28653.433547494067</v>
      </c>
      <c r="E128"/>
      <c r="F128"/>
      <c r="G128"/>
      <c r="H128"/>
      <c r="I128"/>
    </row>
    <row r="129" spans="1:19" ht="15" x14ac:dyDescent="0.25">
      <c r="B129"/>
      <c r="C129"/>
      <c r="D129"/>
      <c r="E129"/>
      <c r="F129"/>
      <c r="G129"/>
      <c r="H129"/>
      <c r="I129"/>
    </row>
    <row r="130" spans="1:19" ht="15" x14ac:dyDescent="0.25">
      <c r="B130"/>
      <c r="C130"/>
      <c r="D130"/>
      <c r="E130"/>
      <c r="F130"/>
      <c r="G130"/>
      <c r="H130"/>
      <c r="I130"/>
    </row>
    <row r="131" spans="1:19" ht="12.95" customHeight="1" thickBot="1" x14ac:dyDescent="0.3">
      <c r="A131" s="142"/>
      <c r="B131" s="33" t="s">
        <v>420</v>
      </c>
      <c r="C131" s="256"/>
      <c r="D131" s="256" t="s">
        <v>337</v>
      </c>
      <c r="E131" s="256" t="s">
        <v>519</v>
      </c>
      <c r="F131" s="256" t="s">
        <v>524</v>
      </c>
      <c r="G131" s="256" t="s">
        <v>525</v>
      </c>
      <c r="H131" s="681"/>
      <c r="I131" s="682"/>
      <c r="J131" s="682"/>
      <c r="K131" s="682"/>
      <c r="L131" s="682"/>
      <c r="M131" s="33"/>
      <c r="N131" s="338"/>
      <c r="O131" s="385"/>
      <c r="P131" s="23"/>
      <c r="Q131" s="23"/>
      <c r="R131" s="23"/>
      <c r="S131" s="23"/>
    </row>
    <row r="132" spans="1:19" ht="15" x14ac:dyDescent="0.25">
      <c r="B132"/>
      <c r="C132" s="74"/>
      <c r="D132" s="74"/>
      <c r="E132" s="74"/>
      <c r="F132" s="74"/>
      <c r="G132" s="523"/>
      <c r="H132" s="47" t="s">
        <v>338</v>
      </c>
      <c r="I132" s="206" t="s">
        <v>26</v>
      </c>
      <c r="J132" s="206" t="s">
        <v>24</v>
      </c>
      <c r="K132" s="206" t="s">
        <v>25</v>
      </c>
      <c r="L132" s="208" t="s">
        <v>339</v>
      </c>
      <c r="O132" s="23"/>
      <c r="P132" s="23"/>
      <c r="Q132" s="23"/>
    </row>
    <row r="133" spans="1:19" ht="15" x14ac:dyDescent="0.25">
      <c r="B133"/>
      <c r="C133" s="74" t="str">
        <f>B79</f>
        <v>2005 inventory</v>
      </c>
      <c r="D133" s="243"/>
      <c r="E133" s="74"/>
      <c r="F133" s="74"/>
      <c r="G133" s="523"/>
      <c r="H133" s="75" t="str">
        <f>B79</f>
        <v>2005 inventory</v>
      </c>
      <c r="I133" s="74"/>
      <c r="J133" s="74"/>
      <c r="K133" s="74"/>
      <c r="L133" s="572">
        <f>K6</f>
        <v>13126011.102767441</v>
      </c>
      <c r="N133" s="112"/>
    </row>
    <row r="134" spans="1:19" ht="15" x14ac:dyDescent="0.25">
      <c r="B134"/>
      <c r="C134" s="74" t="s">
        <v>581</v>
      </c>
      <c r="D134" s="243">
        <v>785283.73703420756</v>
      </c>
      <c r="E134" s="74" t="s">
        <v>581</v>
      </c>
      <c r="F134" s="76">
        <v>785283.73703420756</v>
      </c>
      <c r="G134" s="140">
        <f>F134</f>
        <v>785283.73703420756</v>
      </c>
      <c r="H134" s="75" t="str">
        <f>IF(Visuals!O$57=Visuals!E$96, Visuals!U53, Visuals!R53)</f>
        <v>growth in population*</v>
      </c>
      <c r="I134" s="219">
        <f>IF(G134&gt;0,L133,L133+G134)</f>
        <v>13126011.102767441</v>
      </c>
      <c r="J134" s="76">
        <f>IF(G134&gt;0,G134,0)</f>
        <v>785283.73703420756</v>
      </c>
      <c r="K134" s="76">
        <f>IF(G134&lt;0,-G134,0)</f>
        <v>0</v>
      </c>
      <c r="L134" s="547">
        <v>0</v>
      </c>
      <c r="N134" s="23"/>
    </row>
    <row r="135" spans="1:19" ht="15" x14ac:dyDescent="0.25">
      <c r="B135"/>
      <c r="C135" s="74" t="s">
        <v>625</v>
      </c>
      <c r="D135" s="243">
        <v>570929.64911045972</v>
      </c>
      <c r="E135" s="74" t="s">
        <v>625</v>
      </c>
      <c r="F135" s="76">
        <v>570929.64911045972</v>
      </c>
      <c r="G135" s="140">
        <f>F135</f>
        <v>570929.64911045972</v>
      </c>
      <c r="H135" s="75" t="str">
        <f>IF(Visuals!O$57=Visuals!E$96, Visuals!U54, Visuals!R54)</f>
        <v>growth in  commercial floor area</v>
      </c>
      <c r="I135" s="219">
        <f>IF(G135&gt;0,IF(G134&lt;0,I134,I134+G134),IF(G134&gt;0,I134+G134+G135,I134+G135))</f>
        <v>13911294.839801649</v>
      </c>
      <c r="J135" s="76">
        <f>IF(G135&gt;0,G135,0)</f>
        <v>570929.64911045972</v>
      </c>
      <c r="K135" s="76">
        <f>IF(G135&lt;0,-G135,0)</f>
        <v>0</v>
      </c>
      <c r="L135" s="547">
        <v>0</v>
      </c>
    </row>
    <row r="136" spans="1:19" ht="15" x14ac:dyDescent="0.25">
      <c r="B136"/>
      <c r="C136" s="74" t="s">
        <v>626</v>
      </c>
      <c r="D136" s="243">
        <v>-232219.47602514486</v>
      </c>
      <c r="E136" s="74" t="s">
        <v>620</v>
      </c>
      <c r="F136" s="76">
        <v>218354.78319849179</v>
      </c>
      <c r="G136" s="140">
        <f t="shared" ref="G136:G157" si="12">F136</f>
        <v>218354.78319849179</v>
      </c>
      <c r="H136" s="75" t="str">
        <f>IF(Visuals!O$57=Visuals!E$96, Visuals!U55, Visuals!R55)</f>
        <v>HFCs</v>
      </c>
      <c r="I136" s="219">
        <f t="shared" ref="I136:I157" si="13">IF(G136&gt;0,IF(G135&lt;0,I135,I135+G135),IF(G135&gt;0,I135+G135+G136,I135+G136))</f>
        <v>14482224.488912109</v>
      </c>
      <c r="J136" s="76">
        <f t="shared" ref="J136:J157" si="14">IF(G136&gt;0,G136,0)</f>
        <v>218354.78319849179</v>
      </c>
      <c r="K136" s="76">
        <f t="shared" ref="K136:K157" si="15">IF(G136&lt;0,-G136,0)</f>
        <v>0</v>
      </c>
      <c r="L136" s="547">
        <v>0</v>
      </c>
    </row>
    <row r="137" spans="1:19" ht="15" x14ac:dyDescent="0.25">
      <c r="B137"/>
      <c r="C137" s="74" t="s">
        <v>636</v>
      </c>
      <c r="D137" s="243">
        <v>-395.32205387656251</v>
      </c>
      <c r="E137" s="74" t="s">
        <v>665</v>
      </c>
      <c r="F137" s="76">
        <v>28304.066533421734</v>
      </c>
      <c r="G137" s="140">
        <f t="shared" si="12"/>
        <v>28304.066533421734</v>
      </c>
      <c r="H137" s="75" t="str">
        <f>IF(Visuals!O$57=Visuals!E$96, Visuals!U56, Visuals!R56)</f>
        <v>increased commercial therms per ft^2</v>
      </c>
      <c r="I137" s="219">
        <f t="shared" si="13"/>
        <v>14700579.272110602</v>
      </c>
      <c r="J137" s="76">
        <f t="shared" si="14"/>
        <v>28304.066533421734</v>
      </c>
      <c r="K137" s="76">
        <f t="shared" si="15"/>
        <v>0</v>
      </c>
      <c r="L137" s="547">
        <v>0</v>
      </c>
    </row>
    <row r="138" spans="1:19" ht="15" x14ac:dyDescent="0.25">
      <c r="B138"/>
      <c r="C138" s="74" t="s">
        <v>10</v>
      </c>
      <c r="D138" s="243">
        <v>-2167474.1379623441</v>
      </c>
      <c r="E138" s="74" t="s">
        <v>622</v>
      </c>
      <c r="F138" s="76">
        <v>9848.3014090327997</v>
      </c>
      <c r="G138" s="140">
        <f t="shared" si="12"/>
        <v>9848.3014090327997</v>
      </c>
      <c r="H138" s="75" t="str">
        <f>IF(Visuals!O$57=Visuals!E$96, Visuals!U57, Visuals!R57)</f>
        <v>Rail</v>
      </c>
      <c r="I138" s="219">
        <f t="shared" si="13"/>
        <v>14728883.338644024</v>
      </c>
      <c r="J138" s="76">
        <f t="shared" si="14"/>
        <v>9848.3014090327997</v>
      </c>
      <c r="K138" s="76">
        <f t="shared" si="15"/>
        <v>0</v>
      </c>
      <c r="L138" s="547">
        <v>0</v>
      </c>
    </row>
    <row r="139" spans="1:19" ht="15" x14ac:dyDescent="0.25">
      <c r="B139"/>
      <c r="C139" s="74" t="s">
        <v>378</v>
      </c>
      <c r="D139" s="243">
        <v>-13474.205178589364</v>
      </c>
      <c r="E139" s="74" t="s">
        <v>125</v>
      </c>
      <c r="F139" s="76">
        <v>3.0252181698289256E-11</v>
      </c>
      <c r="G139" s="140">
        <f t="shared" si="12"/>
        <v>3.0252181698289256E-11</v>
      </c>
      <c r="H139" s="75" t="str">
        <f>IF(Visuals!O$57=Visuals!E$96, Visuals!U58, Visuals!R58)</f>
        <v>GDP impact to waste generation</v>
      </c>
      <c r="I139" s="219">
        <f t="shared" si="13"/>
        <v>14738731.640053056</v>
      </c>
      <c r="J139" s="76">
        <f t="shared" si="14"/>
        <v>3.0252181698289256E-11</v>
      </c>
      <c r="K139" s="76">
        <f t="shared" si="15"/>
        <v>0</v>
      </c>
      <c r="L139" s="547">
        <v>0</v>
      </c>
    </row>
    <row r="140" spans="1:19" ht="15" x14ac:dyDescent="0.25">
      <c r="B140"/>
      <c r="C140" s="74" t="s">
        <v>604</v>
      </c>
      <c r="D140" s="243">
        <v>-26183.129276062631</v>
      </c>
      <c r="E140" s="74" t="s">
        <v>636</v>
      </c>
      <c r="F140" s="76">
        <v>-395.32205387656251</v>
      </c>
      <c r="G140" s="140">
        <f t="shared" si="12"/>
        <v>-395.32205387656251</v>
      </c>
      <c r="H140" s="75" t="str">
        <f>IF(Visuals!O$57=Visuals!E$96, Visuals!U59, Visuals!R59)</f>
        <v>cooler summer</v>
      </c>
      <c r="I140" s="219">
        <f t="shared" si="13"/>
        <v>14738336.31799918</v>
      </c>
      <c r="J140" s="76">
        <f t="shared" si="14"/>
        <v>0</v>
      </c>
      <c r="K140" s="76">
        <f t="shared" si="15"/>
        <v>395.32205387656251</v>
      </c>
      <c r="L140" s="547">
        <v>0</v>
      </c>
    </row>
    <row r="141" spans="1:19" ht="15" x14ac:dyDescent="0.25">
      <c r="B141"/>
      <c r="C141" s="74" t="s">
        <v>582</v>
      </c>
      <c r="D141" s="243">
        <v>-404261.88587693701</v>
      </c>
      <c r="E141" s="74" t="s">
        <v>621</v>
      </c>
      <c r="F141" s="76">
        <v>-465</v>
      </c>
      <c r="G141" s="140">
        <f t="shared" si="12"/>
        <v>-465</v>
      </c>
      <c r="H141" s="75" t="str">
        <f>IF(Visuals!O$57=Visuals!E$96, Visuals!U60, Visuals!R60)</f>
        <v>Natural gas fugitive</v>
      </c>
      <c r="I141" s="219">
        <f t="shared" si="13"/>
        <v>14737871.31799918</v>
      </c>
      <c r="J141" s="76">
        <f t="shared" si="14"/>
        <v>0</v>
      </c>
      <c r="K141" s="76">
        <f t="shared" si="15"/>
        <v>465</v>
      </c>
      <c r="L141" s="547">
        <v>0</v>
      </c>
    </row>
    <row r="142" spans="1:19" ht="15" x14ac:dyDescent="0.25">
      <c r="B142"/>
      <c r="C142" s="74" t="s">
        <v>634</v>
      </c>
      <c r="D142" s="243">
        <v>-123703.9761602395</v>
      </c>
      <c r="E142" s="74" t="s">
        <v>618</v>
      </c>
      <c r="F142" s="76">
        <v>-1135.8700000000008</v>
      </c>
      <c r="G142" s="140">
        <f t="shared" si="12"/>
        <v>-1135.8700000000008</v>
      </c>
      <c r="H142" s="75" t="str">
        <f>IF(Visuals!O$57=Visuals!E$96, Visuals!U61, Visuals!R61)</f>
        <v>Wastewater process</v>
      </c>
      <c r="I142" s="219">
        <f t="shared" si="13"/>
        <v>14736735.447999181</v>
      </c>
      <c r="J142" s="76">
        <f t="shared" si="14"/>
        <v>0</v>
      </c>
      <c r="K142" s="76">
        <f t="shared" si="15"/>
        <v>1135.8700000000008</v>
      </c>
      <c r="L142" s="547">
        <v>0</v>
      </c>
    </row>
    <row r="143" spans="1:19" ht="15" x14ac:dyDescent="0.25">
      <c r="B143"/>
      <c r="C143" s="74" t="s">
        <v>627</v>
      </c>
      <c r="D143" s="243">
        <v>-930858.60446856788</v>
      </c>
      <c r="E143" s="74" t="s">
        <v>619</v>
      </c>
      <c r="F143" s="76">
        <v>-7669.0649464210364</v>
      </c>
      <c r="G143" s="140">
        <f t="shared" si="12"/>
        <v>-7669.0649464210364</v>
      </c>
      <c r="H143" s="75" t="str">
        <f>IF(Visuals!O$57=Visuals!E$96, Visuals!U62, Visuals!R62)</f>
        <v>Agriculture</v>
      </c>
      <c r="I143" s="219">
        <f t="shared" si="13"/>
        <v>14729066.383052761</v>
      </c>
      <c r="J143" s="76">
        <f t="shared" si="14"/>
        <v>0</v>
      </c>
      <c r="K143" s="76">
        <f t="shared" si="15"/>
        <v>7669.0649464210364</v>
      </c>
      <c r="L143" s="547">
        <v>0</v>
      </c>
    </row>
    <row r="144" spans="1:19" ht="15" x14ac:dyDescent="0.25">
      <c r="B144"/>
      <c r="C144" s="74" t="s">
        <v>665</v>
      </c>
      <c r="D144" s="243">
        <v>28304.066533421734</v>
      </c>
      <c r="E144" s="74" t="s">
        <v>667</v>
      </c>
      <c r="F144" s="76">
        <v>-13439.282255305006</v>
      </c>
      <c r="G144" s="140">
        <f t="shared" si="12"/>
        <v>-13439.282255305006</v>
      </c>
      <c r="H144" s="75" t="str">
        <f>IF(Visuals!O$57=Visuals!E$96, Visuals!U63, Visuals!R63)</f>
        <v>Forests</v>
      </c>
      <c r="I144" s="219">
        <f t="shared" si="13"/>
        <v>14715627.100797456</v>
      </c>
      <c r="J144" s="76">
        <f t="shared" si="14"/>
        <v>0</v>
      </c>
      <c r="K144" s="76">
        <f t="shared" si="15"/>
        <v>13439.282255305006</v>
      </c>
      <c r="L144" s="547">
        <v>0</v>
      </c>
    </row>
    <row r="145" spans="1:14" ht="15" x14ac:dyDescent="0.25">
      <c r="B145"/>
      <c r="C145" s="74" t="s">
        <v>574</v>
      </c>
      <c r="D145" s="243">
        <v>-407271.68273469689</v>
      </c>
      <c r="E145" s="74" t="s">
        <v>378</v>
      </c>
      <c r="F145" s="76">
        <v>-13474.205178589364</v>
      </c>
      <c r="G145" s="140">
        <f t="shared" si="12"/>
        <v>-13474.205178589364</v>
      </c>
      <c r="H145" s="75" t="str">
        <f>IF(Visuals!O$57=Visuals!E$96, Visuals!U64, Visuals!R64)</f>
        <v>heating fuels mix</v>
      </c>
      <c r="I145" s="219">
        <f t="shared" si="13"/>
        <v>14702152.895618867</v>
      </c>
      <c r="J145" s="76">
        <f t="shared" si="14"/>
        <v>0</v>
      </c>
      <c r="K145" s="76">
        <f t="shared" si="15"/>
        <v>13474.205178589364</v>
      </c>
      <c r="L145" s="547">
        <v>0</v>
      </c>
    </row>
    <row r="146" spans="1:14" ht="15" x14ac:dyDescent="0.25">
      <c r="B146"/>
      <c r="C146" s="74" t="s">
        <v>600</v>
      </c>
      <c r="D146" s="243">
        <v>-873589.83748001535</v>
      </c>
      <c r="E146" s="74" t="s">
        <v>604</v>
      </c>
      <c r="F146" s="76">
        <v>-26183.129276062631</v>
      </c>
      <c r="G146" s="140">
        <f t="shared" si="12"/>
        <v>-26183.129276062631</v>
      </c>
      <c r="H146" s="75" t="str">
        <f>IF(Visuals!O$57=Visuals!E$96, Visuals!U65, Visuals!R65)</f>
        <v>more households using electric heat</v>
      </c>
      <c r="I146" s="219">
        <f t="shared" si="13"/>
        <v>14675969.766342804</v>
      </c>
      <c r="J146" s="76">
        <f t="shared" si="14"/>
        <v>0</v>
      </c>
      <c r="K146" s="76">
        <f t="shared" si="15"/>
        <v>26183.129276062631</v>
      </c>
      <c r="L146" s="547">
        <v>0</v>
      </c>
    </row>
    <row r="147" spans="1:14" ht="15" x14ac:dyDescent="0.25">
      <c r="B147"/>
      <c r="C147" s="74" t="s">
        <v>125</v>
      </c>
      <c r="D147" s="243">
        <v>3.0252181698289256E-11</v>
      </c>
      <c r="E147" s="74" t="s">
        <v>362</v>
      </c>
      <c r="F147" s="76">
        <v>-30783.816999999985</v>
      </c>
      <c r="G147" s="140">
        <f t="shared" si="12"/>
        <v>-30783.816999999985</v>
      </c>
      <c r="H147" s="75" t="str">
        <f>IF(Visuals!O$57=Visuals!E$96, Visuals!U66, Visuals!R66)</f>
        <v>waste model difference</v>
      </c>
      <c r="I147" s="219">
        <f t="shared" si="13"/>
        <v>14645185.949342804</v>
      </c>
      <c r="J147" s="76">
        <f t="shared" si="14"/>
        <v>0</v>
      </c>
      <c r="K147" s="76">
        <f t="shared" si="15"/>
        <v>30783.816999999985</v>
      </c>
      <c r="L147" s="547">
        <v>0</v>
      </c>
    </row>
    <row r="148" spans="1:14" ht="15" x14ac:dyDescent="0.25">
      <c r="B148"/>
      <c r="C148" s="74" t="s">
        <v>628</v>
      </c>
      <c r="D148" s="243">
        <v>-55854.816547494309</v>
      </c>
      <c r="E148" s="74" t="s">
        <v>617</v>
      </c>
      <c r="F148" s="76">
        <v>-48345.296752859605</v>
      </c>
      <c r="G148" s="140">
        <f t="shared" si="12"/>
        <v>-48345.296752859605</v>
      </c>
      <c r="H148" s="75" t="str">
        <f>IF(Visuals!O$57=Visuals!E$96, Visuals!U67, Visuals!R67)</f>
        <v>Off road vehicles</v>
      </c>
      <c r="I148" s="219">
        <f t="shared" si="13"/>
        <v>14596840.652589945</v>
      </c>
      <c r="J148" s="76">
        <f t="shared" si="14"/>
        <v>0</v>
      </c>
      <c r="K148" s="76">
        <f t="shared" si="15"/>
        <v>48345.296752859605</v>
      </c>
      <c r="L148" s="547">
        <v>0</v>
      </c>
    </row>
    <row r="149" spans="1:14" ht="15" x14ac:dyDescent="0.25">
      <c r="B149"/>
      <c r="C149" s="74" t="s">
        <v>362</v>
      </c>
      <c r="D149" s="243">
        <v>-30783.816999999985</v>
      </c>
      <c r="E149" s="74" t="s">
        <v>628</v>
      </c>
      <c r="F149" s="76">
        <v>-55854.816547494309</v>
      </c>
      <c r="G149" s="140">
        <f t="shared" si="12"/>
        <v>-55854.816547494309</v>
      </c>
      <c r="H149" s="75" t="str">
        <f>IF(Visuals!O$57=Visuals!E$96, Visuals!U68, Visuals!R68)</f>
        <v>decreased waste generation per person</v>
      </c>
      <c r="I149" s="219">
        <f t="shared" si="13"/>
        <v>14540985.836042451</v>
      </c>
      <c r="J149" s="76">
        <f t="shared" si="14"/>
        <v>0</v>
      </c>
      <c r="K149" s="76">
        <f t="shared" si="15"/>
        <v>55854.816547494309</v>
      </c>
      <c r="L149" s="547">
        <v>0</v>
      </c>
    </row>
    <row r="150" spans="1:14" ht="15" x14ac:dyDescent="0.25">
      <c r="B150"/>
      <c r="C150" s="74" t="s">
        <v>616</v>
      </c>
      <c r="D150" s="243">
        <v>-261874.10905456607</v>
      </c>
      <c r="E150" s="74" t="s">
        <v>634</v>
      </c>
      <c r="F150" s="76">
        <v>-123703.9761602395</v>
      </c>
      <c r="G150" s="140">
        <f t="shared" si="12"/>
        <v>-123703.9761602395</v>
      </c>
      <c r="H150" s="75" t="str">
        <f>IF(Visuals!O$57=Visuals!E$96, Visuals!U69, Visuals!R69)</f>
        <v>decreased therms per household</v>
      </c>
      <c r="I150" s="219">
        <f t="shared" si="13"/>
        <v>14417281.859882211</v>
      </c>
      <c r="J150" s="76">
        <f t="shared" si="14"/>
        <v>0</v>
      </c>
      <c r="K150" s="76">
        <f t="shared" si="15"/>
        <v>123703.9761602395</v>
      </c>
      <c r="L150" s="547">
        <v>0</v>
      </c>
    </row>
    <row r="151" spans="1:14" ht="15" x14ac:dyDescent="0.25">
      <c r="B151"/>
      <c r="C151" s="74" t="s">
        <v>617</v>
      </c>
      <c r="D151" s="243">
        <v>-48345.296752859605</v>
      </c>
      <c r="E151" s="74" t="s">
        <v>626</v>
      </c>
      <c r="F151" s="76">
        <v>-232219.47602514486</v>
      </c>
      <c r="G151" s="140">
        <f t="shared" si="12"/>
        <v>-232219.47602514486</v>
      </c>
      <c r="H151" s="75" t="str">
        <f>IF(Visuals!O$57=Visuals!E$96, Visuals!U70, Visuals!R70)</f>
        <v>warmer winter</v>
      </c>
      <c r="I151" s="219">
        <f t="shared" si="13"/>
        <v>14185062.383857066</v>
      </c>
      <c r="J151" s="76">
        <f t="shared" si="14"/>
        <v>0</v>
      </c>
      <c r="K151" s="76">
        <f t="shared" si="15"/>
        <v>232219.47602514486</v>
      </c>
      <c r="L151" s="547">
        <v>0</v>
      </c>
    </row>
    <row r="152" spans="1:14" ht="15" x14ac:dyDescent="0.25">
      <c r="B152"/>
      <c r="C152" s="74" t="s">
        <v>618</v>
      </c>
      <c r="D152" s="243">
        <v>-1135.8700000000008</v>
      </c>
      <c r="E152" s="74" t="s">
        <v>616</v>
      </c>
      <c r="F152" s="76">
        <v>-261874.10905456607</v>
      </c>
      <c r="G152" s="140">
        <f t="shared" si="12"/>
        <v>-261874.10905456607</v>
      </c>
      <c r="H152" s="75" t="str">
        <f>IF(Visuals!O$57=Visuals!E$96, Visuals!U71, Visuals!R71)</f>
        <v>Passenger air travel</v>
      </c>
      <c r="I152" s="219">
        <f t="shared" si="13"/>
        <v>13923188.2748025</v>
      </c>
      <c r="J152" s="76">
        <f t="shared" si="14"/>
        <v>0</v>
      </c>
      <c r="K152" s="76">
        <f t="shared" si="15"/>
        <v>261874.10905456607</v>
      </c>
      <c r="L152" s="547">
        <v>0</v>
      </c>
      <c r="N152" s="13"/>
    </row>
    <row r="153" spans="1:14" ht="15" x14ac:dyDescent="0.25">
      <c r="B153"/>
      <c r="C153" s="74" t="s">
        <v>619</v>
      </c>
      <c r="D153" s="243">
        <v>-7669.0649464210364</v>
      </c>
      <c r="E153" s="74" t="s">
        <v>582</v>
      </c>
      <c r="F153" s="76">
        <v>-404261.88587693701</v>
      </c>
      <c r="G153" s="140">
        <f t="shared" si="12"/>
        <v>-404261.88587693701</v>
      </c>
      <c r="H153" s="75" t="str">
        <f>IF(Visuals!O$57=Visuals!E$96, Visuals!U72, Visuals!R72)</f>
        <v>decreased kWh per household</v>
      </c>
      <c r="I153" s="219">
        <f t="shared" si="13"/>
        <v>13518926.388925564</v>
      </c>
      <c r="J153" s="76">
        <f t="shared" si="14"/>
        <v>0</v>
      </c>
      <c r="K153" s="76">
        <f t="shared" si="15"/>
        <v>404261.88587693701</v>
      </c>
      <c r="L153" s="547">
        <v>0</v>
      </c>
    </row>
    <row r="154" spans="1:14" ht="15" x14ac:dyDescent="0.25">
      <c r="B154"/>
      <c r="C154" s="74" t="s">
        <v>620</v>
      </c>
      <c r="D154" s="243">
        <v>218354.78319849179</v>
      </c>
      <c r="E154" s="74" t="s">
        <v>574</v>
      </c>
      <c r="F154" s="76">
        <v>-407271.68273469689</v>
      </c>
      <c r="G154" s="140">
        <f t="shared" si="12"/>
        <v>-407271.68273469689</v>
      </c>
      <c r="H154" s="75" t="str">
        <f>IF(Visuals!O$57=Visuals!E$96, Visuals!U73, Visuals!R73)</f>
        <v>decreased on-road emissions per mile</v>
      </c>
      <c r="I154" s="219">
        <f t="shared" si="13"/>
        <v>13111654.706190867</v>
      </c>
      <c r="J154" s="76">
        <f t="shared" si="14"/>
        <v>0</v>
      </c>
      <c r="K154" s="76">
        <f t="shared" si="15"/>
        <v>407271.68273469689</v>
      </c>
      <c r="L154" s="547">
        <v>0</v>
      </c>
    </row>
    <row r="155" spans="1:14" ht="15" x14ac:dyDescent="0.25">
      <c r="B155"/>
      <c r="C155" s="74" t="s">
        <v>621</v>
      </c>
      <c r="D155" s="243">
        <v>-465</v>
      </c>
      <c r="E155" s="74" t="s">
        <v>600</v>
      </c>
      <c r="F155" s="76">
        <v>-873589.83748001535</v>
      </c>
      <c r="G155" s="140">
        <f t="shared" si="12"/>
        <v>-873589.83748001535</v>
      </c>
      <c r="H155" s="75" t="str">
        <f>IF(Visuals!O$57=Visuals!E$96, Visuals!U74, Visuals!R74)</f>
        <v>decreased VMT per person</v>
      </c>
      <c r="I155" s="219">
        <f t="shared" si="13"/>
        <v>12238064.868710851</v>
      </c>
      <c r="J155" s="76">
        <f t="shared" si="14"/>
        <v>0</v>
      </c>
      <c r="K155" s="76">
        <f t="shared" si="15"/>
        <v>873589.83748001535</v>
      </c>
      <c r="L155" s="547">
        <v>0</v>
      </c>
    </row>
    <row r="156" spans="1:14" ht="15" x14ac:dyDescent="0.25">
      <c r="B156"/>
      <c r="C156" s="74" t="s">
        <v>622</v>
      </c>
      <c r="D156" s="243">
        <v>9848.3014090327997</v>
      </c>
      <c r="E156" s="74" t="s">
        <v>627</v>
      </c>
      <c r="F156" s="76">
        <v>-930858.60446856788</v>
      </c>
      <c r="G156" s="140">
        <f t="shared" si="12"/>
        <v>-930858.60446856788</v>
      </c>
      <c r="H156" s="75" t="str">
        <f>IF(Visuals!O$57=Visuals!E$96, Visuals!U75, Visuals!R75)</f>
        <v>decreased commercial kWh per ft^2</v>
      </c>
      <c r="I156" s="219">
        <f t="shared" si="13"/>
        <v>11307206.264242284</v>
      </c>
      <c r="J156" s="76">
        <f t="shared" si="14"/>
        <v>0</v>
      </c>
      <c r="K156" s="76">
        <f t="shared" si="15"/>
        <v>930858.60446856788</v>
      </c>
      <c r="L156" s="547">
        <v>0</v>
      </c>
    </row>
    <row r="157" spans="1:14" ht="15" x14ac:dyDescent="0.25">
      <c r="B157"/>
      <c r="C157" s="74" t="s">
        <v>667</v>
      </c>
      <c r="D157" s="243">
        <v>-13439.282255305006</v>
      </c>
      <c r="E157" s="74" t="s">
        <v>10</v>
      </c>
      <c r="F157" s="76">
        <v>-2167474.1379623441</v>
      </c>
      <c r="G157" s="140">
        <f t="shared" si="12"/>
        <v>-2167474.1379623441</v>
      </c>
      <c r="H157" s="75" t="str">
        <f>IF(Visuals!O$57=Visuals!E$96, Visuals!U76, Visuals!R76)</f>
        <v>electricity fuel mix</v>
      </c>
      <c r="I157" s="219">
        <f t="shared" si="13"/>
        <v>9139732.126279939</v>
      </c>
      <c r="J157" s="76">
        <f t="shared" si="14"/>
        <v>0</v>
      </c>
      <c r="K157" s="76">
        <f t="shared" si="15"/>
        <v>2167474.1379623441</v>
      </c>
      <c r="L157" s="547">
        <v>0</v>
      </c>
      <c r="M157" s="5"/>
    </row>
    <row r="158" spans="1:14" ht="15" x14ac:dyDescent="0.25">
      <c r="B158"/>
      <c r="C158" s="74" t="s">
        <v>664</v>
      </c>
      <c r="D158" s="243">
        <v>0</v>
      </c>
      <c r="E158" s="74" t="str">
        <f>C158</f>
        <v>2020 inventory</v>
      </c>
      <c r="F158" s="76">
        <v>0</v>
      </c>
      <c r="G158" s="140"/>
      <c r="H158" s="75" t="s">
        <v>664</v>
      </c>
      <c r="I158" s="219">
        <v>0</v>
      </c>
      <c r="J158" s="76"/>
      <c r="K158" s="76"/>
      <c r="L158" s="683">
        <v>9139732.1262799352</v>
      </c>
    </row>
    <row r="159" spans="1:14" ht="15" x14ac:dyDescent="0.25">
      <c r="A159" s="526"/>
      <c r="B159" s="196"/>
      <c r="C159" s="74"/>
      <c r="D159" s="243"/>
      <c r="E159" s="74"/>
      <c r="F159" s="76"/>
      <c r="G159" s="140"/>
      <c r="H159" s="75"/>
      <c r="I159" s="219"/>
      <c r="J159" s="76"/>
      <c r="K159" s="76"/>
      <c r="L159" s="683"/>
      <c r="N159"/>
    </row>
    <row r="160" spans="1:14" ht="15" x14ac:dyDescent="0.25">
      <c r="B160" s="196"/>
      <c r="C160" s="74"/>
      <c r="D160" s="243"/>
      <c r="E160" s="74"/>
      <c r="F160" s="76"/>
      <c r="G160" s="140"/>
      <c r="H160" s="75"/>
      <c r="I160" s="219"/>
      <c r="J160" s="76"/>
      <c r="K160" s="76"/>
      <c r="L160" s="683"/>
    </row>
    <row r="161" spans="2:31" ht="15" x14ac:dyDescent="0.25">
      <c r="B161"/>
      <c r="C161" s="74"/>
      <c r="D161" s="243"/>
      <c r="E161" s="74"/>
      <c r="F161" s="76"/>
      <c r="G161" s="140"/>
      <c r="H161" s="75"/>
      <c r="I161" s="219"/>
      <c r="J161" s="76"/>
      <c r="K161" s="76"/>
      <c r="L161" s="683"/>
    </row>
    <row r="162" spans="2:31" ht="15" x14ac:dyDescent="0.25">
      <c r="B162"/>
      <c r="C162" s="74"/>
      <c r="D162" s="243"/>
      <c r="E162" s="74"/>
      <c r="F162" s="76"/>
      <c r="G162" s="140"/>
      <c r="H162" s="75"/>
      <c r="I162" s="219"/>
      <c r="J162" s="76"/>
      <c r="K162" s="76"/>
      <c r="L162" s="683"/>
    </row>
    <row r="163" spans="2:31" ht="15" x14ac:dyDescent="0.25">
      <c r="B163"/>
      <c r="C163" s="74"/>
      <c r="D163" s="243"/>
      <c r="E163" s="74"/>
      <c r="F163" s="76"/>
      <c r="G163" s="140"/>
      <c r="H163" s="75"/>
      <c r="I163" s="219"/>
      <c r="J163" s="76"/>
      <c r="K163" s="76"/>
      <c r="L163" s="683"/>
    </row>
    <row r="164" spans="2:31" ht="15" x14ac:dyDescent="0.25">
      <c r="B164"/>
      <c r="C164" s="74"/>
      <c r="D164" s="243"/>
      <c r="E164" s="74"/>
      <c r="F164" s="76"/>
      <c r="G164" s="140"/>
      <c r="H164" s="75"/>
      <c r="I164" s="219"/>
      <c r="J164" s="76"/>
      <c r="K164" s="76"/>
      <c r="L164" s="683"/>
    </row>
    <row r="165" spans="2:31" ht="15" x14ac:dyDescent="0.25">
      <c r="B165"/>
      <c r="C165" s="74"/>
      <c r="D165" s="243"/>
      <c r="E165" s="74"/>
      <c r="F165" s="76"/>
      <c r="G165" s="140"/>
      <c r="H165" s="75"/>
      <c r="I165" s="219"/>
      <c r="J165" s="76"/>
      <c r="K165" s="76"/>
      <c r="L165" s="683"/>
    </row>
    <row r="166" spans="2:31" ht="15" x14ac:dyDescent="0.25">
      <c r="B166"/>
      <c r="C166" s="74"/>
      <c r="D166" s="243"/>
      <c r="E166" s="74"/>
      <c r="F166" s="76"/>
      <c r="G166" s="140"/>
      <c r="H166" s="75"/>
      <c r="I166" s="219"/>
      <c r="J166" s="76"/>
      <c r="K166" s="76"/>
      <c r="L166" s="683"/>
    </row>
    <row r="167" spans="2:31" ht="15" x14ac:dyDescent="0.25">
      <c r="B167"/>
      <c r="C167" s="74"/>
      <c r="D167" s="243"/>
      <c r="E167" s="74"/>
      <c r="F167" s="76"/>
      <c r="G167" s="140"/>
      <c r="H167" s="75"/>
      <c r="I167" s="219"/>
      <c r="J167" s="76"/>
      <c r="K167" s="76"/>
      <c r="L167" s="683"/>
    </row>
    <row r="168" spans="2:31" ht="15" x14ac:dyDescent="0.25">
      <c r="B168"/>
      <c r="C168" s="74"/>
      <c r="D168" s="243"/>
      <c r="E168" s="74"/>
      <c r="F168" s="76"/>
      <c r="G168" s="140"/>
      <c r="H168" s="75"/>
      <c r="I168" s="219"/>
      <c r="J168" s="76"/>
      <c r="K168" s="76"/>
      <c r="L168" s="683"/>
    </row>
    <row r="169" spans="2:31" ht="15" x14ac:dyDescent="0.25">
      <c r="B169"/>
      <c r="C169" s="74"/>
      <c r="D169" s="243"/>
      <c r="E169" s="74"/>
      <c r="F169" s="76"/>
      <c r="G169" s="140"/>
      <c r="H169" s="75"/>
      <c r="I169" s="219"/>
      <c r="J169" s="76"/>
      <c r="K169" s="76"/>
      <c r="L169" s="683"/>
    </row>
    <row r="170" spans="2:31" ht="15" x14ac:dyDescent="0.25">
      <c r="B170"/>
      <c r="C170" s="74"/>
      <c r="D170" s="243"/>
      <c r="E170" s="74"/>
      <c r="F170" s="76"/>
      <c r="G170" s="140"/>
      <c r="H170" s="75"/>
      <c r="I170" s="219"/>
      <c r="J170" s="76"/>
      <c r="K170" s="76"/>
      <c r="L170" s="683"/>
    </row>
    <row r="171" spans="2:31" ht="15" x14ac:dyDescent="0.25">
      <c r="B171"/>
      <c r="C171" s="74"/>
      <c r="D171" s="243"/>
      <c r="E171" s="74"/>
      <c r="F171" s="76"/>
      <c r="G171" s="140"/>
      <c r="H171" s="75"/>
      <c r="I171" s="219"/>
      <c r="J171" s="76"/>
      <c r="K171" s="76"/>
      <c r="L171" s="683"/>
    </row>
    <row r="172" spans="2:31" ht="15" x14ac:dyDescent="0.25">
      <c r="B172"/>
      <c r="C172" s="74"/>
      <c r="D172" s="243"/>
      <c r="E172" s="74"/>
      <c r="F172" s="76"/>
      <c r="G172" s="140"/>
      <c r="H172" s="75"/>
      <c r="I172" s="219"/>
      <c r="J172" s="76"/>
      <c r="K172" s="76"/>
      <c r="L172" s="683"/>
    </row>
    <row r="173" spans="2:31" ht="15" x14ac:dyDescent="0.25">
      <c r="B173"/>
      <c r="C173" s="74"/>
      <c r="D173" s="243"/>
      <c r="E173" s="74"/>
      <c r="F173" s="76"/>
      <c r="G173" s="140"/>
      <c r="H173" s="75"/>
      <c r="I173" s="219"/>
      <c r="J173" s="76"/>
      <c r="K173" s="76"/>
      <c r="L173" s="683"/>
    </row>
    <row r="174" spans="2:31" ht="15" x14ac:dyDescent="0.25">
      <c r="B174"/>
      <c r="C174" s="74"/>
      <c r="D174" s="243"/>
      <c r="E174" s="74"/>
      <c r="F174" s="76"/>
      <c r="G174" s="140"/>
      <c r="H174" s="75"/>
      <c r="I174" s="219"/>
      <c r="J174" s="76"/>
      <c r="K174" s="76"/>
      <c r="L174" s="683"/>
    </row>
    <row r="175" spans="2:31" ht="15" x14ac:dyDescent="0.25">
      <c r="B175"/>
      <c r="C175" s="74"/>
      <c r="D175" s="243"/>
      <c r="E175" s="74"/>
      <c r="F175" s="76"/>
      <c r="G175" s="140"/>
      <c r="H175" s="75"/>
      <c r="I175" s="219"/>
      <c r="J175" s="76"/>
      <c r="K175" s="76"/>
      <c r="L175" s="683"/>
      <c r="O175"/>
      <c r="P175"/>
      <c r="Q175"/>
      <c r="R175"/>
      <c r="S175"/>
      <c r="T175"/>
      <c r="U175"/>
      <c r="V175"/>
      <c r="W175"/>
      <c r="X175"/>
      <c r="Y175"/>
      <c r="Z175"/>
      <c r="AA175"/>
      <c r="AB175"/>
      <c r="AC175"/>
      <c r="AD175"/>
      <c r="AE175"/>
    </row>
    <row r="176" spans="2:31" ht="15" x14ac:dyDescent="0.25">
      <c r="B176"/>
      <c r="C176" s="74"/>
      <c r="D176" s="243"/>
      <c r="E176" s="74"/>
      <c r="F176" s="76"/>
      <c r="G176" s="140"/>
      <c r="H176" s="75"/>
      <c r="I176" s="219"/>
      <c r="J176" s="76"/>
      <c r="K176" s="76"/>
      <c r="L176" s="683"/>
      <c r="O176"/>
      <c r="P176"/>
      <c r="Q176"/>
      <c r="R176"/>
      <c r="S176"/>
      <c r="T176"/>
      <c r="U176"/>
      <c r="V176"/>
      <c r="W176"/>
      <c r="X176"/>
      <c r="Y176"/>
      <c r="Z176"/>
      <c r="AA176"/>
      <c r="AB176"/>
      <c r="AC176"/>
      <c r="AD176"/>
      <c r="AE176"/>
    </row>
    <row r="177" spans="2:31" ht="15" x14ac:dyDescent="0.25">
      <c r="B177"/>
      <c r="C177" s="74"/>
      <c r="D177" s="243"/>
      <c r="E177" s="74"/>
      <c r="F177" s="76"/>
      <c r="G177" s="140"/>
      <c r="H177" s="75"/>
      <c r="I177" s="219"/>
      <c r="J177" s="76"/>
      <c r="K177" s="76"/>
      <c r="L177" s="683"/>
      <c r="O177"/>
      <c r="P177"/>
      <c r="Q177"/>
      <c r="R177"/>
      <c r="S177"/>
      <c r="T177"/>
      <c r="U177"/>
      <c r="V177"/>
      <c r="W177"/>
      <c r="X177"/>
      <c r="Y177"/>
      <c r="Z177"/>
      <c r="AA177"/>
      <c r="AB177"/>
      <c r="AC177"/>
      <c r="AD177"/>
      <c r="AE177"/>
    </row>
    <row r="178" spans="2:31" ht="15" x14ac:dyDescent="0.25">
      <c r="B178"/>
      <c r="C178" s="74"/>
      <c r="D178" s="243"/>
      <c r="E178" s="74"/>
      <c r="F178" s="76"/>
      <c r="G178" s="140"/>
      <c r="H178" s="75"/>
      <c r="I178" s="219"/>
      <c r="J178" s="76"/>
      <c r="K178" s="76"/>
      <c r="L178" s="683"/>
      <c r="O178"/>
      <c r="P178"/>
      <c r="Q178"/>
      <c r="R178"/>
      <c r="S178"/>
      <c r="T178"/>
      <c r="U178"/>
      <c r="V178"/>
      <c r="W178"/>
      <c r="X178"/>
      <c r="Y178"/>
      <c r="Z178"/>
      <c r="AA178"/>
      <c r="AB178"/>
      <c r="AC178"/>
      <c r="AD178"/>
      <c r="AE178"/>
    </row>
    <row r="179" spans="2:31" ht="15" x14ac:dyDescent="0.25">
      <c r="B179"/>
      <c r="C179" s="74"/>
      <c r="D179" s="243"/>
      <c r="E179" s="74"/>
      <c r="F179" s="76"/>
      <c r="G179" s="140"/>
      <c r="H179" s="75"/>
      <c r="I179" s="219"/>
      <c r="J179" s="76"/>
      <c r="K179" s="76"/>
      <c r="L179" s="547"/>
      <c r="M179"/>
      <c r="O179"/>
      <c r="P179"/>
      <c r="Q179"/>
      <c r="R179"/>
      <c r="S179"/>
      <c r="T179"/>
      <c r="U179"/>
      <c r="V179"/>
      <c r="W179"/>
      <c r="X179"/>
      <c r="Y179"/>
      <c r="Z179"/>
      <c r="AA179"/>
      <c r="AB179"/>
      <c r="AC179"/>
      <c r="AD179"/>
      <c r="AE179"/>
    </row>
    <row r="180" spans="2:31" ht="15" x14ac:dyDescent="0.25">
      <c r="B180"/>
      <c r="C180" s="74"/>
      <c r="D180" s="243"/>
      <c r="E180" s="74"/>
      <c r="F180" s="76"/>
      <c r="G180" s="140"/>
      <c r="H180" s="75"/>
      <c r="I180" s="219"/>
      <c r="J180" s="76"/>
      <c r="K180" s="76"/>
      <c r="L180" s="547"/>
      <c r="M180"/>
      <c r="O180"/>
      <c r="P180"/>
      <c r="Q180"/>
      <c r="R180"/>
      <c r="S180"/>
      <c r="T180"/>
      <c r="U180"/>
      <c r="V180"/>
      <c r="W180"/>
      <c r="X180"/>
      <c r="Y180"/>
      <c r="Z180"/>
      <c r="AA180"/>
      <c r="AB180"/>
      <c r="AC180"/>
      <c r="AD180"/>
      <c r="AE180"/>
    </row>
    <row r="181" spans="2:31" ht="15" x14ac:dyDescent="0.25">
      <c r="B181"/>
      <c r="C181" s="74"/>
      <c r="D181" s="243"/>
      <c r="E181" s="74"/>
      <c r="F181" s="76"/>
      <c r="G181" s="140"/>
      <c r="H181" s="75"/>
      <c r="I181" s="219"/>
      <c r="J181" s="76"/>
      <c r="K181" s="76"/>
      <c r="L181" s="547"/>
      <c r="M181"/>
      <c r="N181"/>
      <c r="O181"/>
      <c r="P181"/>
      <c r="Q181"/>
      <c r="R181"/>
      <c r="S181"/>
      <c r="T181"/>
      <c r="U181"/>
      <c r="V181"/>
      <c r="W181"/>
      <c r="X181"/>
      <c r="Y181"/>
      <c r="Z181"/>
      <c r="AA181"/>
      <c r="AB181"/>
      <c r="AC181"/>
      <c r="AD181"/>
      <c r="AE181"/>
    </row>
    <row r="182" spans="2:31" ht="15" x14ac:dyDescent="0.25">
      <c r="B182"/>
      <c r="C182" s="74"/>
      <c r="D182" s="243"/>
      <c r="E182" s="74"/>
      <c r="F182" s="76"/>
      <c r="G182" s="140"/>
      <c r="H182" s="75"/>
      <c r="I182" s="219"/>
      <c r="J182" s="76"/>
      <c r="K182" s="76"/>
      <c r="L182" s="547"/>
      <c r="M182"/>
      <c r="N182"/>
      <c r="O182"/>
      <c r="P182"/>
      <c r="Q182"/>
      <c r="R182"/>
      <c r="S182"/>
      <c r="T182"/>
      <c r="U182"/>
      <c r="V182"/>
      <c r="W182"/>
      <c r="X182"/>
      <c r="Y182"/>
      <c r="Z182"/>
      <c r="AA182"/>
      <c r="AB182"/>
      <c r="AC182"/>
      <c r="AD182"/>
      <c r="AE182"/>
    </row>
    <row r="183" spans="2:31" ht="15" x14ac:dyDescent="0.25">
      <c r="B183"/>
      <c r="C183" s="74"/>
      <c r="D183" s="243"/>
      <c r="E183" s="74"/>
      <c r="F183" s="76"/>
      <c r="G183" s="140"/>
      <c r="H183" s="75"/>
      <c r="I183" s="219"/>
      <c r="J183" s="76"/>
      <c r="K183" s="76"/>
      <c r="L183" s="547"/>
      <c r="M183"/>
      <c r="N183"/>
      <c r="O183"/>
      <c r="P183"/>
      <c r="Q183"/>
      <c r="R183"/>
      <c r="S183"/>
      <c r="T183"/>
      <c r="U183"/>
      <c r="V183"/>
      <c r="W183"/>
      <c r="X183"/>
      <c r="Y183"/>
      <c r="Z183"/>
      <c r="AA183"/>
      <c r="AB183"/>
      <c r="AC183"/>
      <c r="AD183"/>
      <c r="AE183"/>
    </row>
    <row r="184" spans="2:31" ht="15" x14ac:dyDescent="0.25">
      <c r="B184"/>
      <c r="C184" s="74"/>
      <c r="D184" s="243"/>
      <c r="E184" s="74"/>
      <c r="F184" s="76"/>
      <c r="G184" s="140"/>
      <c r="H184" s="75"/>
      <c r="I184" s="219"/>
      <c r="J184" s="76"/>
      <c r="K184" s="76"/>
      <c r="L184" s="547"/>
      <c r="M184"/>
      <c r="N184"/>
      <c r="O184"/>
      <c r="P184"/>
      <c r="Q184"/>
      <c r="R184"/>
      <c r="S184"/>
      <c r="T184"/>
      <c r="U184"/>
      <c r="V184"/>
      <c r="W184"/>
      <c r="X184"/>
      <c r="Y184"/>
      <c r="Z184"/>
      <c r="AA184"/>
      <c r="AB184"/>
      <c r="AC184"/>
      <c r="AD184"/>
      <c r="AE184"/>
    </row>
    <row r="185" spans="2:31" ht="15" x14ac:dyDescent="0.25">
      <c r="B185"/>
      <c r="C185" s="74"/>
      <c r="D185" s="243"/>
      <c r="E185" s="74"/>
      <c r="F185" s="76"/>
      <c r="G185" s="140"/>
      <c r="H185" s="75"/>
      <c r="I185" s="219"/>
      <c r="J185" s="76"/>
      <c r="K185" s="76"/>
      <c r="L185" s="547"/>
      <c r="M185"/>
      <c r="N185"/>
      <c r="O185"/>
      <c r="P185"/>
      <c r="Q185"/>
      <c r="R185"/>
      <c r="S185"/>
      <c r="T185"/>
      <c r="U185"/>
      <c r="V185"/>
      <c r="W185"/>
      <c r="X185"/>
      <c r="Y185"/>
      <c r="Z185"/>
      <c r="AA185"/>
      <c r="AB185"/>
      <c r="AC185"/>
      <c r="AD185"/>
      <c r="AE185"/>
    </row>
    <row r="186" spans="2:31" ht="15" x14ac:dyDescent="0.25">
      <c r="B186"/>
      <c r="C186" s="74"/>
      <c r="D186" s="243"/>
      <c r="E186" s="74"/>
      <c r="F186" s="76"/>
      <c r="G186" s="140"/>
      <c r="H186" s="75"/>
      <c r="I186" s="219"/>
      <c r="J186" s="76"/>
      <c r="K186" s="76"/>
      <c r="L186" s="547"/>
      <c r="M186"/>
      <c r="N186"/>
      <c r="O186"/>
      <c r="P186"/>
      <c r="Q186"/>
      <c r="R186"/>
      <c r="S186"/>
      <c r="T186"/>
      <c r="U186"/>
      <c r="V186"/>
      <c r="W186"/>
      <c r="X186"/>
      <c r="Y186"/>
      <c r="Z186"/>
      <c r="AA186"/>
      <c r="AB186"/>
      <c r="AC186"/>
      <c r="AD186"/>
      <c r="AE186"/>
    </row>
    <row r="187" spans="2:31" ht="15" x14ac:dyDescent="0.25">
      <c r="B187"/>
      <c r="C187" s="74"/>
      <c r="D187" s="243"/>
      <c r="E187" s="74"/>
      <c r="F187" s="76"/>
      <c r="G187" s="140"/>
      <c r="H187" s="75"/>
      <c r="I187" s="219"/>
      <c r="J187" s="76"/>
      <c r="K187" s="76"/>
      <c r="L187" s="547"/>
      <c r="M187"/>
      <c r="N187"/>
      <c r="O187"/>
      <c r="P187"/>
      <c r="Q187"/>
      <c r="R187"/>
      <c r="S187"/>
      <c r="T187"/>
      <c r="U187"/>
      <c r="V187"/>
      <c r="W187"/>
      <c r="X187"/>
      <c r="Y187"/>
      <c r="Z187"/>
      <c r="AA187"/>
      <c r="AB187"/>
      <c r="AC187"/>
      <c r="AD187"/>
      <c r="AE187"/>
    </row>
    <row r="188" spans="2:31" ht="15" x14ac:dyDescent="0.25">
      <c r="B188"/>
      <c r="C188" s="74"/>
      <c r="D188" s="243"/>
      <c r="E188" s="74"/>
      <c r="F188" s="76"/>
      <c r="G188" s="140"/>
      <c r="H188" s="75"/>
      <c r="I188" s="219"/>
      <c r="J188" s="76"/>
      <c r="K188" s="76"/>
      <c r="L188" s="547"/>
      <c r="M188"/>
      <c r="N188"/>
      <c r="O188"/>
      <c r="P188"/>
      <c r="Q188"/>
      <c r="R188"/>
      <c r="S188"/>
      <c r="T188"/>
      <c r="U188"/>
      <c r="V188"/>
      <c r="W188"/>
      <c r="X188"/>
      <c r="Y188"/>
      <c r="Z188"/>
      <c r="AA188"/>
      <c r="AB188"/>
      <c r="AC188"/>
      <c r="AD188"/>
      <c r="AE188"/>
    </row>
    <row r="189" spans="2:31" ht="15" x14ac:dyDescent="0.25">
      <c r="B189"/>
      <c r="C189" s="74"/>
      <c r="D189" s="243"/>
      <c r="E189" s="74"/>
      <c r="F189" s="76"/>
      <c r="G189" s="140"/>
      <c r="H189" s="75"/>
      <c r="I189" s="219"/>
      <c r="J189" s="76"/>
      <c r="K189" s="76"/>
      <c r="L189" s="547"/>
      <c r="M189"/>
      <c r="N189"/>
      <c r="O189"/>
      <c r="P189"/>
      <c r="Q189"/>
      <c r="R189"/>
      <c r="S189"/>
      <c r="T189"/>
      <c r="U189"/>
      <c r="V189"/>
      <c r="W189"/>
      <c r="X189"/>
      <c r="Y189"/>
      <c r="Z189"/>
      <c r="AA189"/>
      <c r="AB189"/>
      <c r="AC189"/>
      <c r="AD189"/>
      <c r="AE189"/>
    </row>
    <row r="190" spans="2:31" ht="15" x14ac:dyDescent="0.25">
      <c r="B190"/>
      <c r="C190" s="74"/>
      <c r="D190" s="243"/>
      <c r="E190" s="74"/>
      <c r="F190" s="76"/>
      <c r="G190" s="140"/>
      <c r="H190" s="75"/>
      <c r="I190" s="219"/>
      <c r="J190" s="76"/>
      <c r="K190" s="76"/>
      <c r="L190" s="547"/>
      <c r="M190"/>
      <c r="N190"/>
      <c r="O190"/>
      <c r="P190"/>
      <c r="Q190"/>
      <c r="R190"/>
      <c r="S190"/>
      <c r="T190"/>
      <c r="U190"/>
      <c r="V190"/>
      <c r="W190"/>
      <c r="X190"/>
      <c r="Y190"/>
      <c r="Z190"/>
      <c r="AA190"/>
      <c r="AB190"/>
      <c r="AC190"/>
      <c r="AD190"/>
      <c r="AE190"/>
    </row>
    <row r="191" spans="2:31" ht="15" x14ac:dyDescent="0.25">
      <c r="B191"/>
      <c r="C191" s="74"/>
      <c r="D191" s="243"/>
      <c r="E191" s="74"/>
      <c r="F191" s="76"/>
      <c r="G191" s="140"/>
      <c r="H191" s="75"/>
      <c r="I191" s="219"/>
      <c r="J191" s="76"/>
      <c r="K191" s="76"/>
      <c r="L191" s="547"/>
      <c r="M191"/>
      <c r="N191"/>
      <c r="O191"/>
      <c r="P191"/>
      <c r="Q191"/>
      <c r="R191"/>
      <c r="S191"/>
      <c r="T191"/>
      <c r="U191"/>
      <c r="V191"/>
      <c r="W191"/>
      <c r="X191"/>
      <c r="Y191"/>
      <c r="Z191"/>
      <c r="AA191"/>
      <c r="AB191"/>
      <c r="AC191"/>
      <c r="AD191"/>
      <c r="AE191"/>
    </row>
    <row r="192" spans="2:31" ht="15" x14ac:dyDescent="0.25">
      <c r="B192"/>
      <c r="C192" s="74"/>
      <c r="D192" s="243"/>
      <c r="E192" s="74"/>
      <c r="F192" s="76"/>
      <c r="G192" s="140"/>
      <c r="H192" s="75"/>
      <c r="I192" s="219"/>
      <c r="J192" s="76"/>
      <c r="K192" s="76"/>
      <c r="L192" s="547"/>
      <c r="M192"/>
      <c r="N192"/>
      <c r="O192"/>
      <c r="P192"/>
      <c r="Q192"/>
      <c r="R192"/>
      <c r="S192"/>
      <c r="T192"/>
      <c r="U192"/>
      <c r="V192"/>
      <c r="W192"/>
      <c r="X192"/>
      <c r="Y192"/>
      <c r="Z192"/>
      <c r="AA192"/>
      <c r="AB192"/>
      <c r="AC192"/>
      <c r="AD192"/>
      <c r="AE192"/>
    </row>
    <row r="193" spans="2:31" ht="15" x14ac:dyDescent="0.25">
      <c r="B193"/>
      <c r="C193" s="74"/>
      <c r="D193" s="243"/>
      <c r="E193" s="74"/>
      <c r="F193" s="76"/>
      <c r="G193" s="140"/>
      <c r="H193" s="75"/>
      <c r="I193" s="219"/>
      <c r="J193" s="76"/>
      <c r="K193" s="76"/>
      <c r="L193" s="547"/>
      <c r="M193"/>
      <c r="N193"/>
      <c r="O193"/>
      <c r="P193"/>
      <c r="Q193"/>
      <c r="R193"/>
      <c r="S193"/>
      <c r="T193"/>
      <c r="U193"/>
      <c r="V193"/>
      <c r="W193"/>
      <c r="X193"/>
      <c r="Y193"/>
      <c r="Z193"/>
      <c r="AA193"/>
      <c r="AB193"/>
      <c r="AC193"/>
      <c r="AD193"/>
      <c r="AE193"/>
    </row>
    <row r="194" spans="2:31" ht="15.75" thickBot="1" x14ac:dyDescent="0.3">
      <c r="B194"/>
      <c r="C194" s="624"/>
      <c r="D194" s="219"/>
      <c r="E194" s="249"/>
      <c r="F194" s="249"/>
      <c r="G194" s="680"/>
      <c r="H194" s="78"/>
      <c r="I194" s="220"/>
      <c r="J194" s="79"/>
      <c r="K194" s="79"/>
      <c r="L194" s="203"/>
      <c r="M194"/>
      <c r="N194"/>
      <c r="O194"/>
      <c r="P194"/>
      <c r="Q194"/>
      <c r="R194"/>
      <c r="S194"/>
      <c r="T194"/>
      <c r="U194"/>
      <c r="V194"/>
      <c r="W194"/>
      <c r="X194"/>
      <c r="Y194"/>
      <c r="Z194"/>
      <c r="AA194"/>
      <c r="AB194"/>
      <c r="AC194"/>
      <c r="AD194"/>
      <c r="AE194"/>
    </row>
    <row r="195" spans="2:31" ht="15" x14ac:dyDescent="0.25">
      <c r="B195"/>
      <c r="C195"/>
      <c r="D195" s="87"/>
      <c r="E195" s="623"/>
      <c r="F195" s="623"/>
      <c r="G195" s="623"/>
      <c r="H195" s="623"/>
      <c r="I195"/>
      <c r="K195"/>
      <c r="L195"/>
      <c r="M195"/>
      <c r="N195"/>
      <c r="O195"/>
      <c r="P195"/>
      <c r="Q195"/>
      <c r="R195"/>
      <c r="S195"/>
      <c r="T195"/>
      <c r="U195"/>
      <c r="V195"/>
      <c r="W195"/>
      <c r="X195"/>
      <c r="Y195"/>
      <c r="Z195"/>
      <c r="AA195"/>
      <c r="AB195"/>
      <c r="AC195"/>
      <c r="AD195"/>
      <c r="AE195"/>
    </row>
    <row r="196" spans="2:31" ht="15" x14ac:dyDescent="0.25">
      <c r="B196"/>
      <c r="C196"/>
      <c r="D196" s="87"/>
      <c r="E196" s="623"/>
      <c r="F196" s="623"/>
      <c r="G196" s="623"/>
      <c r="H196" s="623"/>
      <c r="I196"/>
      <c r="K196"/>
      <c r="L196"/>
      <c r="M196"/>
      <c r="N196"/>
      <c r="O196"/>
      <c r="P196"/>
      <c r="Q196"/>
      <c r="R196"/>
      <c r="S196"/>
      <c r="T196"/>
      <c r="U196"/>
      <c r="V196"/>
      <c r="W196"/>
      <c r="X196"/>
      <c r="Y196"/>
      <c r="Z196"/>
      <c r="AA196"/>
      <c r="AB196"/>
      <c r="AC196"/>
      <c r="AD196"/>
      <c r="AE196"/>
    </row>
    <row r="197" spans="2:31" ht="15" x14ac:dyDescent="0.25">
      <c r="B197"/>
      <c r="C197"/>
      <c r="D197" s="87"/>
      <c r="E197" s="623"/>
      <c r="F197" s="623"/>
      <c r="G197" s="623"/>
      <c r="H197" s="249" t="s">
        <v>576</v>
      </c>
      <c r="I197"/>
      <c r="K197"/>
      <c r="L197"/>
      <c r="M197"/>
      <c r="N197"/>
      <c r="O197"/>
      <c r="P197"/>
      <c r="Q197"/>
      <c r="R197"/>
      <c r="S197"/>
      <c r="T197"/>
      <c r="U197"/>
      <c r="V197"/>
      <c r="W197"/>
      <c r="X197"/>
      <c r="Y197"/>
      <c r="Z197"/>
      <c r="AA197"/>
      <c r="AB197"/>
      <c r="AC197"/>
      <c r="AD197"/>
      <c r="AE197"/>
    </row>
    <row r="198" spans="2:31" ht="15" x14ac:dyDescent="0.25">
      <c r="B198"/>
      <c r="C198"/>
      <c r="D198" s="87"/>
      <c r="E198" s="623"/>
      <c r="F198" s="623"/>
      <c r="G198" s="623"/>
      <c r="H198" s="249">
        <f>COUNTA(H133:H194)</f>
        <v>26</v>
      </c>
      <c r="I198"/>
      <c r="K198"/>
      <c r="L198"/>
      <c r="M198"/>
      <c r="N198"/>
      <c r="O198"/>
      <c r="P198"/>
      <c r="Q198"/>
      <c r="R198"/>
      <c r="S198"/>
      <c r="T198"/>
      <c r="U198"/>
      <c r="V198"/>
      <c r="W198"/>
      <c r="X198"/>
      <c r="Y198"/>
      <c r="Z198"/>
      <c r="AA198"/>
      <c r="AB198"/>
      <c r="AC198"/>
      <c r="AD198"/>
      <c r="AE198"/>
    </row>
    <row r="199" spans="2:31" ht="15" x14ac:dyDescent="0.25">
      <c r="B199"/>
      <c r="C199"/>
      <c r="D199" s="87"/>
      <c r="E199" s="623"/>
      <c r="F199" s="623"/>
      <c r="G199" s="623"/>
      <c r="H199" s="623"/>
      <c r="I199"/>
      <c r="K199"/>
      <c r="L199"/>
      <c r="M199"/>
      <c r="N199"/>
      <c r="O199"/>
      <c r="P199"/>
      <c r="Q199"/>
      <c r="R199"/>
      <c r="S199"/>
      <c r="T199"/>
      <c r="U199"/>
      <c r="V199"/>
      <c r="W199"/>
      <c r="X199"/>
      <c r="Y199"/>
      <c r="Z199"/>
      <c r="AA199"/>
      <c r="AB199"/>
      <c r="AC199"/>
      <c r="AD199"/>
      <c r="AE199"/>
    </row>
    <row r="200" spans="2:31" ht="15" x14ac:dyDescent="0.25">
      <c r="B200"/>
      <c r="C200"/>
      <c r="D200" s="87"/>
      <c r="E200" s="623"/>
      <c r="F200" s="623"/>
      <c r="G200" s="623"/>
      <c r="H200" s="623"/>
      <c r="I200"/>
      <c r="K200"/>
      <c r="L200"/>
      <c r="M200"/>
      <c r="N200"/>
      <c r="O200"/>
      <c r="P200"/>
      <c r="Q200"/>
      <c r="R200"/>
      <c r="S200"/>
      <c r="T200"/>
      <c r="U200"/>
      <c r="V200"/>
      <c r="W200"/>
      <c r="X200"/>
      <c r="Y200"/>
      <c r="Z200"/>
      <c r="AA200"/>
      <c r="AB200"/>
      <c r="AC200"/>
      <c r="AD200"/>
      <c r="AE200"/>
    </row>
    <row r="201" spans="2:31" ht="15" x14ac:dyDescent="0.25">
      <c r="B201"/>
      <c r="C201"/>
      <c r="D201" s="87"/>
      <c r="E201" s="623"/>
      <c r="F201" s="623"/>
      <c r="G201" s="623"/>
      <c r="H201" s="623"/>
      <c r="I201"/>
      <c r="K201"/>
      <c r="L201"/>
      <c r="M201"/>
      <c r="N201"/>
      <c r="O201"/>
      <c r="P201"/>
      <c r="Q201"/>
      <c r="R201"/>
      <c r="S201"/>
      <c r="T201"/>
      <c r="U201"/>
      <c r="V201"/>
      <c r="W201"/>
      <c r="X201"/>
      <c r="Y201"/>
      <c r="Z201"/>
      <c r="AA201"/>
      <c r="AB201"/>
      <c r="AC201"/>
      <c r="AD201"/>
      <c r="AE201"/>
    </row>
    <row r="202" spans="2:31" ht="15" x14ac:dyDescent="0.25">
      <c r="B202"/>
      <c r="C202"/>
      <c r="D202" s="87"/>
      <c r="E202" s="623"/>
      <c r="F202" s="623"/>
      <c r="G202" s="623"/>
      <c r="H202" s="623"/>
      <c r="I202"/>
      <c r="K202"/>
      <c r="L202"/>
      <c r="M202"/>
      <c r="N202"/>
      <c r="O202"/>
      <c r="P202"/>
      <c r="Q202"/>
      <c r="R202"/>
      <c r="S202"/>
      <c r="T202"/>
      <c r="U202"/>
      <c r="V202"/>
      <c r="W202"/>
      <c r="X202"/>
      <c r="Y202"/>
      <c r="Z202"/>
      <c r="AA202"/>
      <c r="AB202"/>
      <c r="AC202"/>
      <c r="AD202"/>
      <c r="AE202"/>
    </row>
    <row r="203" spans="2:31" ht="15" x14ac:dyDescent="0.25">
      <c r="B203"/>
      <c r="C203"/>
      <c r="D203" s="87"/>
      <c r="E203" s="623"/>
      <c r="F203" s="623"/>
      <c r="G203" s="623"/>
      <c r="H203" s="623"/>
      <c r="I203"/>
      <c r="K203"/>
      <c r="L203"/>
      <c r="M203"/>
      <c r="N203"/>
      <c r="O203"/>
      <c r="P203"/>
      <c r="Q203"/>
      <c r="R203"/>
      <c r="S203"/>
      <c r="T203"/>
      <c r="U203"/>
      <c r="V203"/>
      <c r="W203"/>
      <c r="X203"/>
      <c r="Y203"/>
      <c r="Z203"/>
      <c r="AA203"/>
      <c r="AB203"/>
      <c r="AC203"/>
      <c r="AD203"/>
      <c r="AE203"/>
    </row>
    <row r="204" spans="2:31" ht="15" x14ac:dyDescent="0.25">
      <c r="B204"/>
      <c r="C204"/>
      <c r="D204" s="87"/>
      <c r="E204" s="623"/>
      <c r="F204" s="623"/>
      <c r="G204" s="623"/>
      <c r="H204" s="623"/>
      <c r="I204"/>
      <c r="K204"/>
      <c r="L204"/>
      <c r="M204"/>
      <c r="N204"/>
      <c r="O204"/>
      <c r="P204"/>
      <c r="Q204"/>
      <c r="R204"/>
      <c r="S204"/>
      <c r="T204"/>
      <c r="U204"/>
      <c r="V204"/>
      <c r="W204"/>
      <c r="X204"/>
      <c r="Y204"/>
      <c r="Z204"/>
      <c r="AA204"/>
      <c r="AB204"/>
      <c r="AC204"/>
      <c r="AD204"/>
      <c r="AE204"/>
    </row>
    <row r="205" spans="2:31" ht="15" x14ac:dyDescent="0.25">
      <c r="B205"/>
      <c r="C205"/>
      <c r="D205" s="87"/>
      <c r="E205" s="623"/>
      <c r="F205" s="623"/>
      <c r="G205" s="623"/>
      <c r="H205" s="623"/>
      <c r="I205"/>
      <c r="K205"/>
      <c r="L205"/>
      <c r="M205"/>
      <c r="N205"/>
      <c r="O205"/>
      <c r="P205"/>
      <c r="Q205"/>
      <c r="R205"/>
      <c r="S205"/>
      <c r="T205"/>
      <c r="U205"/>
      <c r="V205"/>
      <c r="W205"/>
      <c r="X205"/>
      <c r="Y205"/>
      <c r="Z205"/>
      <c r="AA205"/>
      <c r="AB205"/>
      <c r="AC205"/>
      <c r="AD205"/>
      <c r="AE205"/>
    </row>
    <row r="206" spans="2:31" ht="15" x14ac:dyDescent="0.25">
      <c r="B206"/>
      <c r="C206"/>
      <c r="D206" s="87"/>
      <c r="E206" s="623"/>
      <c r="F206" s="623"/>
      <c r="G206" s="623"/>
      <c r="H206" s="623"/>
      <c r="I206"/>
      <c r="K206"/>
      <c r="L206"/>
      <c r="M206"/>
      <c r="N206"/>
      <c r="O206"/>
      <c r="P206"/>
      <c r="Q206"/>
      <c r="R206"/>
      <c r="S206"/>
      <c r="T206"/>
      <c r="U206"/>
      <c r="V206"/>
      <c r="W206"/>
      <c r="X206"/>
      <c r="Y206"/>
      <c r="Z206"/>
      <c r="AA206"/>
      <c r="AB206"/>
      <c r="AC206"/>
      <c r="AD206"/>
      <c r="AE206"/>
    </row>
    <row r="207" spans="2:31" ht="15" x14ac:dyDescent="0.25">
      <c r="B207"/>
      <c r="C207"/>
      <c r="D207" s="87"/>
      <c r="E207" s="623"/>
      <c r="F207" s="623"/>
      <c r="G207" s="623"/>
      <c r="H207" s="623"/>
      <c r="I207"/>
      <c r="K207"/>
      <c r="L207"/>
      <c r="M207"/>
      <c r="N207"/>
      <c r="O207"/>
      <c r="P207"/>
      <c r="Q207"/>
      <c r="R207"/>
      <c r="S207"/>
      <c r="T207"/>
      <c r="U207"/>
      <c r="V207"/>
      <c r="W207"/>
      <c r="X207"/>
      <c r="Y207"/>
      <c r="Z207"/>
      <c r="AA207"/>
      <c r="AB207"/>
      <c r="AC207"/>
      <c r="AD207"/>
      <c r="AE207"/>
    </row>
    <row r="208" spans="2:31" ht="15" x14ac:dyDescent="0.25">
      <c r="B208"/>
      <c r="C208"/>
      <c r="D208" s="87"/>
      <c r="E208" s="623"/>
      <c r="F208" s="623"/>
      <c r="G208" s="623"/>
      <c r="H208" s="623"/>
      <c r="I208"/>
      <c r="K208"/>
      <c r="L208"/>
      <c r="M208"/>
      <c r="N208"/>
      <c r="O208"/>
      <c r="P208"/>
      <c r="Q208"/>
      <c r="R208"/>
      <c r="S208"/>
      <c r="T208"/>
      <c r="U208"/>
      <c r="V208"/>
      <c r="W208"/>
      <c r="X208"/>
      <c r="Y208"/>
      <c r="Z208"/>
      <c r="AA208"/>
      <c r="AB208"/>
      <c r="AC208"/>
      <c r="AD208"/>
      <c r="AE208"/>
    </row>
    <row r="209" spans="2:31" ht="15" x14ac:dyDescent="0.25">
      <c r="B209"/>
      <c r="C209"/>
      <c r="D209" s="87"/>
      <c r="E209" s="623"/>
      <c r="F209" s="623"/>
      <c r="G209" s="623"/>
      <c r="H209" s="623"/>
      <c r="I209"/>
      <c r="K209"/>
      <c r="L209"/>
      <c r="M209"/>
      <c r="N209"/>
      <c r="O209"/>
      <c r="P209"/>
      <c r="Q209"/>
      <c r="R209"/>
      <c r="S209"/>
      <c r="T209"/>
      <c r="U209"/>
      <c r="V209"/>
      <c r="W209"/>
      <c r="X209"/>
      <c r="Y209"/>
      <c r="Z209"/>
      <c r="AA209"/>
      <c r="AB209"/>
      <c r="AC209"/>
      <c r="AD209"/>
      <c r="AE209"/>
    </row>
    <row r="210" spans="2:31" ht="15" x14ac:dyDescent="0.25">
      <c r="B210"/>
      <c r="C210"/>
      <c r="D210" s="87"/>
      <c r="E210" s="623"/>
      <c r="F210" s="623"/>
      <c r="G210" s="623"/>
      <c r="H210" s="623"/>
      <c r="I210"/>
      <c r="K210"/>
      <c r="L210"/>
      <c r="M210"/>
      <c r="N210"/>
      <c r="O210"/>
      <c r="P210"/>
      <c r="Q210"/>
      <c r="R210"/>
      <c r="S210"/>
      <c r="T210"/>
      <c r="U210"/>
      <c r="V210"/>
      <c r="W210"/>
      <c r="X210"/>
      <c r="Y210"/>
      <c r="Z210"/>
      <c r="AA210"/>
      <c r="AB210"/>
      <c r="AC210"/>
      <c r="AD210"/>
      <c r="AE210"/>
    </row>
    <row r="211" spans="2:31" ht="15" x14ac:dyDescent="0.25">
      <c r="B211"/>
      <c r="C211"/>
      <c r="D211" s="87"/>
      <c r="E211" s="623"/>
      <c r="F211" s="623"/>
      <c r="G211" s="623"/>
      <c r="H211" s="623"/>
      <c r="I211"/>
      <c r="K211"/>
      <c r="L211"/>
      <c r="M211"/>
      <c r="N211"/>
      <c r="O211"/>
      <c r="P211"/>
      <c r="Q211"/>
      <c r="R211"/>
      <c r="S211"/>
      <c r="T211"/>
      <c r="U211"/>
      <c r="V211"/>
      <c r="W211"/>
      <c r="X211"/>
      <c r="Y211"/>
      <c r="Z211"/>
      <c r="AA211"/>
      <c r="AB211"/>
      <c r="AC211"/>
      <c r="AD211"/>
      <c r="AE211"/>
    </row>
    <row r="212" spans="2:31" ht="15" x14ac:dyDescent="0.25">
      <c r="B212"/>
      <c r="C212"/>
      <c r="D212" s="87"/>
      <c r="E212" s="623"/>
      <c r="F212" s="623"/>
      <c r="G212" s="623"/>
      <c r="H212" s="623"/>
      <c r="I212"/>
      <c r="K212"/>
      <c r="L212"/>
      <c r="M212"/>
      <c r="N212"/>
      <c r="O212"/>
      <c r="P212"/>
      <c r="Q212"/>
      <c r="R212"/>
      <c r="S212"/>
      <c r="T212"/>
      <c r="U212"/>
      <c r="V212"/>
      <c r="W212"/>
      <c r="X212"/>
      <c r="Y212"/>
      <c r="Z212"/>
      <c r="AA212"/>
      <c r="AB212"/>
      <c r="AC212"/>
      <c r="AD212"/>
      <c r="AE212"/>
    </row>
    <row r="213" spans="2:31" ht="15" x14ac:dyDescent="0.25">
      <c r="B213"/>
      <c r="C213"/>
      <c r="D213" s="87"/>
      <c r="E213" s="623"/>
      <c r="F213" s="623"/>
      <c r="G213" s="623"/>
      <c r="H213" s="623"/>
      <c r="I213"/>
      <c r="K213"/>
      <c r="L213"/>
      <c r="M213"/>
      <c r="N213"/>
      <c r="O213"/>
      <c r="P213"/>
      <c r="Q213"/>
      <c r="R213"/>
      <c r="S213"/>
      <c r="T213"/>
      <c r="U213"/>
      <c r="V213"/>
      <c r="W213"/>
      <c r="X213"/>
      <c r="Y213"/>
      <c r="Z213"/>
      <c r="AA213"/>
      <c r="AB213"/>
      <c r="AC213"/>
      <c r="AD213"/>
      <c r="AE213"/>
    </row>
    <row r="214" spans="2:31" ht="15" x14ac:dyDescent="0.25">
      <c r="B214"/>
      <c r="C214"/>
      <c r="D214" s="87"/>
      <c r="E214" s="623"/>
      <c r="F214" s="623"/>
      <c r="G214" s="623"/>
      <c r="H214" s="623"/>
      <c r="I214"/>
      <c r="K214"/>
      <c r="L214"/>
      <c r="M214"/>
      <c r="N214"/>
      <c r="O214"/>
      <c r="P214"/>
      <c r="Q214"/>
      <c r="R214"/>
      <c r="S214"/>
      <c r="T214"/>
      <c r="U214"/>
      <c r="V214"/>
      <c r="W214"/>
      <c r="X214"/>
      <c r="Y214"/>
      <c r="Z214"/>
      <c r="AA214"/>
      <c r="AB214"/>
      <c r="AC214"/>
      <c r="AD214"/>
      <c r="AE214"/>
    </row>
    <row r="215" spans="2:31" ht="15" x14ac:dyDescent="0.25">
      <c r="B215"/>
      <c r="C215"/>
      <c r="D215" s="87"/>
      <c r="E215" s="623"/>
      <c r="F215" s="623"/>
      <c r="G215" s="623"/>
      <c r="H215" s="623"/>
      <c r="I215"/>
      <c r="K215"/>
      <c r="L215"/>
      <c r="M215"/>
      <c r="N215"/>
      <c r="O215"/>
      <c r="P215"/>
      <c r="Q215"/>
      <c r="R215"/>
      <c r="S215"/>
      <c r="T215"/>
      <c r="U215"/>
      <c r="V215"/>
      <c r="W215"/>
      <c r="X215"/>
      <c r="Y215"/>
      <c r="Z215"/>
      <c r="AA215"/>
      <c r="AB215"/>
      <c r="AC215"/>
      <c r="AD215"/>
      <c r="AE215"/>
    </row>
    <row r="216" spans="2:31" ht="15" x14ac:dyDescent="0.25">
      <c r="B216"/>
      <c r="C216"/>
      <c r="D216"/>
      <c r="E216"/>
      <c r="F216"/>
      <c r="G216"/>
      <c r="H216"/>
      <c r="I216" s="5"/>
      <c r="K216"/>
      <c r="L216"/>
      <c r="M216"/>
      <c r="N216"/>
      <c r="O216"/>
      <c r="P216"/>
      <c r="Q216"/>
      <c r="R216"/>
      <c r="S216"/>
      <c r="T216"/>
      <c r="U216"/>
      <c r="V216"/>
      <c r="W216"/>
      <c r="X216"/>
      <c r="Y216"/>
      <c r="Z216"/>
      <c r="AA216"/>
      <c r="AB216"/>
      <c r="AC216"/>
      <c r="AD216"/>
      <c r="AE216"/>
    </row>
    <row r="217" spans="2:31" ht="15" x14ac:dyDescent="0.25">
      <c r="B217"/>
      <c r="C217"/>
      <c r="D217"/>
      <c r="E217"/>
      <c r="F217"/>
      <c r="G217"/>
      <c r="H217" s="5"/>
      <c r="I217"/>
      <c r="K217"/>
      <c r="L217"/>
      <c r="M217"/>
      <c r="N217"/>
      <c r="O217"/>
      <c r="P217"/>
      <c r="Q217"/>
      <c r="R217"/>
      <c r="S217"/>
      <c r="T217"/>
      <c r="U217"/>
      <c r="V217"/>
      <c r="W217"/>
      <c r="X217"/>
      <c r="Y217"/>
      <c r="Z217"/>
      <c r="AA217"/>
      <c r="AB217"/>
      <c r="AC217"/>
      <c r="AD217"/>
      <c r="AE217"/>
    </row>
    <row r="218" spans="2:31" ht="15" x14ac:dyDescent="0.25">
      <c r="B218"/>
      <c r="C218"/>
      <c r="D218"/>
      <c r="E218"/>
      <c r="F218"/>
      <c r="G218"/>
      <c r="H218"/>
      <c r="I218"/>
      <c r="J218"/>
      <c r="K218"/>
      <c r="L218"/>
      <c r="M218"/>
      <c r="N218"/>
      <c r="O218"/>
      <c r="P218"/>
      <c r="Q218"/>
      <c r="R218"/>
      <c r="S218"/>
      <c r="T218"/>
      <c r="U218"/>
      <c r="V218"/>
      <c r="W218"/>
      <c r="X218"/>
      <c r="Y218"/>
      <c r="Z218"/>
      <c r="AA218"/>
      <c r="AB218"/>
      <c r="AC218"/>
      <c r="AD218"/>
      <c r="AE218"/>
    </row>
    <row r="219" spans="2:31" ht="15" x14ac:dyDescent="0.25">
      <c r="B219"/>
      <c r="C219"/>
      <c r="D219"/>
      <c r="E219"/>
      <c r="F219"/>
      <c r="G219"/>
      <c r="H219"/>
      <c r="I219"/>
      <c r="J219"/>
      <c r="K219"/>
      <c r="L219"/>
      <c r="M219"/>
      <c r="N219"/>
      <c r="O219"/>
      <c r="P219"/>
      <c r="Q219"/>
      <c r="R219"/>
      <c r="S219"/>
      <c r="T219"/>
      <c r="U219"/>
      <c r="V219"/>
      <c r="W219"/>
      <c r="X219"/>
      <c r="Y219"/>
      <c r="Z219"/>
      <c r="AA219"/>
      <c r="AB219"/>
      <c r="AC219"/>
      <c r="AD219"/>
      <c r="AE219"/>
    </row>
    <row r="220" spans="2:31" ht="15" x14ac:dyDescent="0.25">
      <c r="B220"/>
      <c r="C220"/>
      <c r="D220"/>
      <c r="E220"/>
      <c r="F220"/>
      <c r="G220"/>
      <c r="H220"/>
      <c r="I220"/>
      <c r="J220"/>
      <c r="K220"/>
      <c r="L220"/>
      <c r="M220"/>
      <c r="N220"/>
      <c r="O220"/>
      <c r="P220"/>
      <c r="Q220"/>
      <c r="R220"/>
      <c r="S220"/>
      <c r="T220"/>
      <c r="U220"/>
      <c r="V220"/>
      <c r="W220"/>
      <c r="X220"/>
      <c r="Y220"/>
      <c r="Z220"/>
      <c r="AA220"/>
      <c r="AB220"/>
      <c r="AC220"/>
      <c r="AD220"/>
      <c r="AE220"/>
    </row>
    <row r="221" spans="2:31" ht="15" x14ac:dyDescent="0.25">
      <c r="B221"/>
      <c r="C221"/>
      <c r="D221"/>
      <c r="E221"/>
      <c r="F221"/>
      <c r="G221"/>
      <c r="H221"/>
      <c r="I221"/>
      <c r="J221"/>
      <c r="K221"/>
      <c r="L221"/>
      <c r="M221"/>
      <c r="N221"/>
      <c r="O221"/>
      <c r="P221"/>
      <c r="Q221"/>
      <c r="R221"/>
      <c r="S221"/>
      <c r="T221"/>
      <c r="U221"/>
      <c r="V221"/>
      <c r="W221"/>
      <c r="X221"/>
      <c r="Y221"/>
      <c r="Z221"/>
      <c r="AA221"/>
      <c r="AB221"/>
      <c r="AC221"/>
      <c r="AD221"/>
      <c r="AE221"/>
    </row>
    <row r="222" spans="2:31" ht="15" x14ac:dyDescent="0.25">
      <c r="B222"/>
      <c r="C222"/>
      <c r="D222"/>
      <c r="E222"/>
      <c r="F222"/>
      <c r="G222"/>
      <c r="H222"/>
      <c r="I222"/>
      <c r="J222"/>
      <c r="K222"/>
      <c r="L222"/>
      <c r="M222"/>
      <c r="N222"/>
      <c r="O222"/>
      <c r="P222"/>
      <c r="Q222"/>
      <c r="R222"/>
      <c r="S222"/>
      <c r="T222"/>
      <c r="U222"/>
      <c r="V222"/>
      <c r="W222"/>
      <c r="X222"/>
      <c r="Y222"/>
      <c r="Z222"/>
      <c r="AA222"/>
      <c r="AB222"/>
      <c r="AC222"/>
      <c r="AD222"/>
      <c r="AE222"/>
    </row>
    <row r="223" spans="2:31" ht="15" x14ac:dyDescent="0.25">
      <c r="B223"/>
      <c r="C223"/>
      <c r="D223"/>
      <c r="E223"/>
      <c r="F223"/>
      <c r="G223"/>
      <c r="H223"/>
      <c r="I223"/>
      <c r="J223"/>
      <c r="K223"/>
      <c r="L223"/>
      <c r="M223"/>
      <c r="N223"/>
      <c r="O223"/>
      <c r="P223"/>
      <c r="Q223"/>
      <c r="R223"/>
      <c r="S223"/>
      <c r="T223"/>
      <c r="U223"/>
      <c r="V223"/>
      <c r="W223"/>
      <c r="X223"/>
      <c r="Y223"/>
      <c r="Z223"/>
      <c r="AA223"/>
      <c r="AB223"/>
      <c r="AC223"/>
      <c r="AD223"/>
      <c r="AE223"/>
    </row>
    <row r="224" spans="2:31" ht="15" x14ac:dyDescent="0.25">
      <c r="B224"/>
      <c r="C224"/>
      <c r="D224"/>
      <c r="E224"/>
      <c r="F224"/>
      <c r="G224"/>
      <c r="H224"/>
      <c r="I224"/>
      <c r="J224"/>
      <c r="K224"/>
      <c r="L224"/>
      <c r="M224"/>
      <c r="N224"/>
      <c r="O224"/>
      <c r="P224"/>
      <c r="Q224"/>
      <c r="R224"/>
      <c r="S224"/>
      <c r="T224"/>
      <c r="U224"/>
      <c r="V224"/>
      <c r="W224"/>
      <c r="X224"/>
      <c r="Y224"/>
      <c r="Z224"/>
      <c r="AA224"/>
      <c r="AB224"/>
      <c r="AC224"/>
      <c r="AD224"/>
      <c r="AE224"/>
    </row>
    <row r="225" spans="2:31" ht="15" x14ac:dyDescent="0.25">
      <c r="B225"/>
      <c r="C225"/>
      <c r="D225"/>
      <c r="E225"/>
      <c r="F225"/>
      <c r="G225"/>
      <c r="H225"/>
      <c r="I225"/>
      <c r="J225"/>
      <c r="K225"/>
      <c r="L225"/>
      <c r="M225"/>
      <c r="N225"/>
      <c r="O225"/>
      <c r="P225"/>
      <c r="Q225"/>
      <c r="R225"/>
      <c r="S225"/>
      <c r="T225"/>
      <c r="U225"/>
      <c r="V225"/>
      <c r="W225"/>
      <c r="X225"/>
      <c r="Y225"/>
      <c r="Z225"/>
      <c r="AA225"/>
      <c r="AB225"/>
      <c r="AC225"/>
      <c r="AD225"/>
      <c r="AE225"/>
    </row>
    <row r="226" spans="2:31" ht="15" x14ac:dyDescent="0.25">
      <c r="B226"/>
      <c r="C226"/>
      <c r="D226"/>
      <c r="E226"/>
      <c r="F226"/>
      <c r="G226"/>
      <c r="H226"/>
      <c r="I226"/>
      <c r="J226"/>
      <c r="K226"/>
      <c r="L226"/>
      <c r="M226"/>
      <c r="N226"/>
      <c r="O226"/>
      <c r="P226"/>
      <c r="Q226"/>
      <c r="R226"/>
      <c r="S226"/>
      <c r="T226"/>
      <c r="U226"/>
      <c r="V226"/>
      <c r="W226"/>
      <c r="X226"/>
      <c r="Y226"/>
      <c r="Z226"/>
      <c r="AA226"/>
      <c r="AB226"/>
      <c r="AC226"/>
      <c r="AD226"/>
      <c r="AE226"/>
    </row>
    <row r="227" spans="2:31" ht="15" x14ac:dyDescent="0.25">
      <c r="B227"/>
      <c r="C227"/>
      <c r="D227"/>
      <c r="E227"/>
      <c r="F227"/>
      <c r="G227"/>
      <c r="H227"/>
      <c r="I227"/>
      <c r="J227"/>
      <c r="K227"/>
      <c r="L227"/>
      <c r="M227"/>
      <c r="N227"/>
      <c r="O227"/>
      <c r="P227"/>
      <c r="Q227"/>
      <c r="R227"/>
      <c r="S227"/>
      <c r="T227"/>
      <c r="U227"/>
      <c r="V227"/>
      <c r="W227"/>
      <c r="X227"/>
      <c r="Y227"/>
      <c r="Z227"/>
      <c r="AA227"/>
      <c r="AB227"/>
      <c r="AC227"/>
      <c r="AD227"/>
      <c r="AE227"/>
    </row>
    <row r="228" spans="2:31" ht="15" x14ac:dyDescent="0.25">
      <c r="B228"/>
      <c r="C228"/>
      <c r="D228"/>
      <c r="E228"/>
      <c r="F228"/>
      <c r="G228"/>
      <c r="H228"/>
      <c r="I228"/>
      <c r="J228"/>
      <c r="K228"/>
      <c r="L228"/>
      <c r="M228"/>
      <c r="N228"/>
      <c r="O228"/>
      <c r="P228"/>
      <c r="Q228"/>
      <c r="R228"/>
      <c r="S228"/>
      <c r="T228"/>
      <c r="U228"/>
      <c r="V228"/>
      <c r="W228"/>
      <c r="X228"/>
      <c r="Y228"/>
      <c r="Z228"/>
      <c r="AA228"/>
      <c r="AB228"/>
      <c r="AC228"/>
      <c r="AD228"/>
      <c r="AE228"/>
    </row>
    <row r="229" spans="2:31" ht="15" x14ac:dyDescent="0.25">
      <c r="B229"/>
      <c r="C229"/>
      <c r="D229"/>
      <c r="E229"/>
      <c r="F229"/>
      <c r="G229"/>
      <c r="H229"/>
      <c r="I229"/>
      <c r="J229"/>
      <c r="K229"/>
      <c r="L229"/>
      <c r="M229"/>
      <c r="N229"/>
      <c r="O229"/>
      <c r="P229"/>
      <c r="Q229"/>
      <c r="R229"/>
      <c r="S229"/>
      <c r="T229"/>
      <c r="U229"/>
      <c r="V229"/>
      <c r="W229"/>
      <c r="X229"/>
      <c r="Y229"/>
      <c r="Z229"/>
      <c r="AA229"/>
      <c r="AB229"/>
      <c r="AC229"/>
      <c r="AD229"/>
      <c r="AE229"/>
    </row>
    <row r="230" spans="2:31" ht="15" x14ac:dyDescent="0.25">
      <c r="B230"/>
      <c r="C230"/>
      <c r="D230"/>
      <c r="E230"/>
      <c r="F230"/>
      <c r="G230"/>
      <c r="H230"/>
      <c r="I230"/>
      <c r="J230"/>
      <c r="K230"/>
      <c r="L230"/>
      <c r="M230"/>
      <c r="N230"/>
      <c r="O230"/>
      <c r="P230"/>
      <c r="Q230"/>
      <c r="R230"/>
      <c r="S230"/>
      <c r="T230"/>
      <c r="U230"/>
      <c r="V230"/>
      <c r="W230"/>
      <c r="X230"/>
      <c r="Y230"/>
      <c r="Z230"/>
      <c r="AA230"/>
      <c r="AB230"/>
      <c r="AC230"/>
      <c r="AD230"/>
      <c r="AE230"/>
    </row>
    <row r="231" spans="2:31" ht="15" x14ac:dyDescent="0.25">
      <c r="B231"/>
      <c r="C231"/>
      <c r="D231"/>
      <c r="E231"/>
      <c r="F231"/>
      <c r="G231"/>
      <c r="H231"/>
      <c r="I231"/>
      <c r="J231"/>
      <c r="K231"/>
      <c r="L231"/>
      <c r="M231"/>
      <c r="N231"/>
      <c r="O231"/>
      <c r="P231"/>
      <c r="Q231"/>
      <c r="R231"/>
      <c r="S231"/>
      <c r="T231"/>
      <c r="U231"/>
      <c r="V231"/>
      <c r="W231"/>
      <c r="X231"/>
      <c r="Y231"/>
      <c r="Z231"/>
      <c r="AA231"/>
      <c r="AB231"/>
      <c r="AC231"/>
      <c r="AD231"/>
      <c r="AE231"/>
    </row>
    <row r="232" spans="2:31" ht="15" x14ac:dyDescent="0.25">
      <c r="B232"/>
      <c r="C232"/>
      <c r="D232"/>
      <c r="E232"/>
      <c r="F232"/>
      <c r="G232"/>
      <c r="H232"/>
      <c r="I232"/>
      <c r="J232"/>
      <c r="K232"/>
      <c r="L232"/>
      <c r="M232"/>
      <c r="N232"/>
      <c r="O232"/>
      <c r="P232"/>
      <c r="Q232"/>
      <c r="R232"/>
      <c r="S232"/>
      <c r="T232"/>
      <c r="U232"/>
      <c r="V232"/>
      <c r="W232"/>
      <c r="X232"/>
      <c r="Y232"/>
      <c r="Z232"/>
      <c r="AA232"/>
      <c r="AB232"/>
      <c r="AC232"/>
      <c r="AD232"/>
      <c r="AE232"/>
    </row>
    <row r="233" spans="2:31" ht="15" x14ac:dyDescent="0.25">
      <c r="B233"/>
      <c r="C233"/>
      <c r="D233"/>
      <c r="E233"/>
      <c r="F233"/>
      <c r="G233"/>
      <c r="H233"/>
      <c r="I233"/>
      <c r="J233"/>
      <c r="K233"/>
      <c r="L233"/>
      <c r="M233"/>
      <c r="N233"/>
      <c r="O233"/>
      <c r="P233"/>
      <c r="Q233"/>
      <c r="R233"/>
      <c r="S233"/>
      <c r="T233"/>
      <c r="U233"/>
      <c r="V233"/>
      <c r="W233"/>
      <c r="X233"/>
      <c r="Y233"/>
      <c r="Z233"/>
      <c r="AA233"/>
      <c r="AB233"/>
      <c r="AC233"/>
      <c r="AD233"/>
      <c r="AE233"/>
    </row>
    <row r="234" spans="2:31" ht="15" x14ac:dyDescent="0.25">
      <c r="B234"/>
      <c r="C234"/>
      <c r="D234"/>
      <c r="E234"/>
      <c r="F234"/>
      <c r="G234"/>
      <c r="H234"/>
      <c r="I234"/>
      <c r="J234"/>
      <c r="K234"/>
      <c r="L234"/>
      <c r="M234"/>
      <c r="N234"/>
      <c r="O234"/>
      <c r="P234"/>
      <c r="Q234"/>
      <c r="R234"/>
      <c r="S234"/>
      <c r="T234"/>
      <c r="U234"/>
      <c r="V234"/>
      <c r="W234"/>
      <c r="X234"/>
      <c r="Y234"/>
      <c r="Z234"/>
      <c r="AA234"/>
      <c r="AB234"/>
      <c r="AC234"/>
      <c r="AD234"/>
      <c r="AE234"/>
    </row>
    <row r="235" spans="2:31" ht="15" x14ac:dyDescent="0.25">
      <c r="B235"/>
      <c r="C235"/>
      <c r="D235"/>
      <c r="E235"/>
      <c r="F235"/>
      <c r="G235"/>
      <c r="H235"/>
      <c r="I235"/>
      <c r="J235"/>
      <c r="K235"/>
      <c r="L235"/>
      <c r="M235"/>
      <c r="N235"/>
      <c r="O235"/>
      <c r="P235"/>
      <c r="Q235"/>
      <c r="R235"/>
      <c r="S235"/>
      <c r="T235"/>
      <c r="U235"/>
      <c r="V235"/>
      <c r="W235"/>
      <c r="X235"/>
      <c r="Y235"/>
      <c r="Z235"/>
      <c r="AA235"/>
      <c r="AB235"/>
      <c r="AC235"/>
      <c r="AD235"/>
      <c r="AE235"/>
    </row>
    <row r="236" spans="2:31" ht="15" x14ac:dyDescent="0.25">
      <c r="B236"/>
      <c r="C236"/>
      <c r="D236"/>
      <c r="E236"/>
      <c r="F236"/>
      <c r="G236"/>
      <c r="H236"/>
      <c r="I236"/>
      <c r="J236"/>
      <c r="K236"/>
      <c r="L236"/>
      <c r="M236"/>
      <c r="N236"/>
      <c r="O236"/>
      <c r="P236"/>
      <c r="Q236"/>
      <c r="R236"/>
      <c r="S236"/>
      <c r="T236"/>
      <c r="U236"/>
      <c r="V236"/>
      <c r="W236"/>
      <c r="X236"/>
      <c r="Y236"/>
      <c r="Z236"/>
      <c r="AA236"/>
      <c r="AB236"/>
      <c r="AC236"/>
      <c r="AD236"/>
      <c r="AE236"/>
    </row>
    <row r="237" spans="2:31" ht="15" x14ac:dyDescent="0.25">
      <c r="B237"/>
      <c r="C237"/>
      <c r="D237"/>
      <c r="E237"/>
      <c r="F237"/>
      <c r="G237"/>
      <c r="H237"/>
      <c r="I237"/>
      <c r="J237"/>
      <c r="K237"/>
      <c r="L237"/>
      <c r="M237"/>
      <c r="N237"/>
      <c r="O237"/>
      <c r="P237"/>
      <c r="Q237"/>
      <c r="R237"/>
      <c r="S237"/>
      <c r="T237"/>
      <c r="U237"/>
      <c r="V237"/>
      <c r="W237"/>
      <c r="X237"/>
      <c r="Y237"/>
      <c r="Z237"/>
      <c r="AA237"/>
      <c r="AB237"/>
      <c r="AC237"/>
      <c r="AD237"/>
      <c r="AE237"/>
    </row>
    <row r="238" spans="2:31" ht="15" x14ac:dyDescent="0.25">
      <c r="B238"/>
      <c r="C238"/>
      <c r="D238"/>
      <c r="E238"/>
      <c r="F238"/>
      <c r="G238"/>
      <c r="H238"/>
      <c r="I238"/>
      <c r="J238"/>
      <c r="K238"/>
      <c r="L238"/>
      <c r="M238"/>
      <c r="N238"/>
      <c r="O238"/>
      <c r="P238"/>
      <c r="Q238"/>
      <c r="R238"/>
      <c r="S238"/>
      <c r="T238"/>
      <c r="U238"/>
      <c r="V238"/>
      <c r="W238"/>
      <c r="X238"/>
      <c r="Y238"/>
      <c r="Z238"/>
      <c r="AA238"/>
      <c r="AB238"/>
      <c r="AC238"/>
      <c r="AD238"/>
      <c r="AE238"/>
    </row>
    <row r="239" spans="2:31" ht="15" x14ac:dyDescent="0.25">
      <c r="B239"/>
      <c r="C239"/>
      <c r="D239"/>
      <c r="E239"/>
      <c r="F239"/>
      <c r="G239"/>
      <c r="H239"/>
      <c r="I239"/>
      <c r="J239"/>
      <c r="K239"/>
      <c r="L239"/>
      <c r="M239"/>
      <c r="N239"/>
      <c r="O239"/>
      <c r="P239"/>
      <c r="Q239"/>
      <c r="R239"/>
      <c r="S239"/>
      <c r="T239"/>
      <c r="U239"/>
      <c r="V239"/>
      <c r="W239"/>
      <c r="X239"/>
      <c r="Y239"/>
      <c r="Z239"/>
      <c r="AA239"/>
      <c r="AB239"/>
      <c r="AC239"/>
      <c r="AD239"/>
      <c r="AE239"/>
    </row>
    <row r="240" spans="2:31" ht="15" x14ac:dyDescent="0.25">
      <c r="B240"/>
      <c r="C240"/>
      <c r="D240"/>
      <c r="E240"/>
      <c r="F240"/>
      <c r="G240"/>
      <c r="H240"/>
      <c r="I240"/>
      <c r="J240"/>
      <c r="K240"/>
      <c r="L240"/>
      <c r="M240"/>
      <c r="N240"/>
      <c r="O240"/>
      <c r="P240"/>
      <c r="Q240"/>
      <c r="R240"/>
      <c r="S240"/>
      <c r="T240"/>
      <c r="U240"/>
      <c r="V240"/>
      <c r="W240"/>
      <c r="X240"/>
      <c r="Y240"/>
      <c r="Z240"/>
      <c r="AA240"/>
      <c r="AB240"/>
      <c r="AC240"/>
      <c r="AD240"/>
      <c r="AE240"/>
    </row>
    <row r="241" spans="2:31" ht="15" x14ac:dyDescent="0.25">
      <c r="B241"/>
      <c r="C241"/>
      <c r="D241"/>
      <c r="E241"/>
      <c r="F241"/>
      <c r="G241"/>
      <c r="H241"/>
      <c r="I241"/>
      <c r="J241"/>
      <c r="K241"/>
      <c r="L241"/>
      <c r="M241"/>
      <c r="N241"/>
      <c r="O241"/>
      <c r="P241"/>
      <c r="Q241"/>
      <c r="R241"/>
      <c r="S241"/>
      <c r="T241"/>
      <c r="U241"/>
      <c r="V241"/>
      <c r="W241"/>
      <c r="X241"/>
      <c r="Y241"/>
      <c r="Z241"/>
      <c r="AA241"/>
      <c r="AB241"/>
      <c r="AC241"/>
      <c r="AD241"/>
      <c r="AE241"/>
    </row>
    <row r="242" spans="2:31" ht="15" x14ac:dyDescent="0.25">
      <c r="B242"/>
      <c r="C242"/>
      <c r="D242"/>
      <c r="E242"/>
      <c r="F242"/>
      <c r="G242"/>
      <c r="H242"/>
      <c r="I242"/>
      <c r="J242"/>
      <c r="K242"/>
      <c r="L242"/>
      <c r="M242"/>
      <c r="N242"/>
      <c r="O242"/>
      <c r="P242"/>
      <c r="Q242"/>
      <c r="R242"/>
      <c r="S242"/>
      <c r="T242"/>
      <c r="U242"/>
      <c r="V242"/>
      <c r="W242"/>
      <c r="X242"/>
      <c r="Y242"/>
      <c r="Z242"/>
      <c r="AA242"/>
      <c r="AB242"/>
      <c r="AC242"/>
      <c r="AD242"/>
      <c r="AE242"/>
    </row>
    <row r="243" spans="2:31" ht="15" x14ac:dyDescent="0.25">
      <c r="B243"/>
      <c r="C243"/>
      <c r="D243"/>
      <c r="E243"/>
      <c r="F243"/>
      <c r="G243"/>
      <c r="H243"/>
      <c r="I243"/>
      <c r="J243"/>
      <c r="K243"/>
      <c r="L243"/>
      <c r="M243"/>
      <c r="N243"/>
      <c r="O243"/>
      <c r="P243"/>
      <c r="Q243"/>
      <c r="R243"/>
      <c r="S243"/>
      <c r="T243"/>
      <c r="U243"/>
      <c r="V243"/>
      <c r="W243"/>
      <c r="X243"/>
      <c r="Y243"/>
      <c r="Z243"/>
      <c r="AA243"/>
      <c r="AB243"/>
      <c r="AC243"/>
      <c r="AD243"/>
      <c r="AE243"/>
    </row>
    <row r="244" spans="2:31" ht="15" x14ac:dyDescent="0.25">
      <c r="B244"/>
      <c r="C244"/>
      <c r="D244"/>
      <c r="E244"/>
      <c r="F244"/>
      <c r="G244"/>
      <c r="H244"/>
      <c r="I244"/>
      <c r="J244"/>
      <c r="K244"/>
      <c r="L244"/>
      <c r="M244"/>
      <c r="N244"/>
      <c r="O244"/>
      <c r="P244"/>
      <c r="Q244"/>
      <c r="R244"/>
      <c r="S244"/>
      <c r="T244"/>
      <c r="U244"/>
      <c r="V244"/>
      <c r="W244"/>
      <c r="X244"/>
      <c r="Y244"/>
      <c r="Z244"/>
      <c r="AA244"/>
      <c r="AB244"/>
      <c r="AC244"/>
      <c r="AD244"/>
      <c r="AE244"/>
    </row>
    <row r="245" spans="2:31" ht="15" x14ac:dyDescent="0.25">
      <c r="B245"/>
      <c r="C245"/>
      <c r="D245"/>
      <c r="E245"/>
      <c r="F245"/>
      <c r="G245"/>
      <c r="H245"/>
      <c r="I245"/>
      <c r="J245"/>
      <c r="K245"/>
      <c r="L245"/>
      <c r="M245"/>
      <c r="N245"/>
      <c r="O245"/>
      <c r="P245"/>
      <c r="Q245"/>
      <c r="R245"/>
      <c r="S245"/>
      <c r="T245"/>
      <c r="U245"/>
      <c r="V245"/>
      <c r="W245"/>
      <c r="X245"/>
      <c r="Y245"/>
      <c r="Z245"/>
      <c r="AA245"/>
      <c r="AB245"/>
      <c r="AC245"/>
      <c r="AD245"/>
      <c r="AE245"/>
    </row>
    <row r="246" spans="2:31" ht="15" x14ac:dyDescent="0.25">
      <c r="B246"/>
      <c r="C246"/>
      <c r="D246"/>
      <c r="E246"/>
      <c r="F246"/>
      <c r="G246"/>
      <c r="H246"/>
      <c r="I246"/>
      <c r="J246"/>
      <c r="K246"/>
      <c r="L246"/>
      <c r="M246"/>
      <c r="N246"/>
      <c r="O246"/>
      <c r="P246"/>
      <c r="Q246"/>
      <c r="R246"/>
      <c r="S246"/>
      <c r="T246"/>
      <c r="U246"/>
      <c r="V246"/>
      <c r="W246"/>
      <c r="X246"/>
      <c r="Y246"/>
      <c r="Z246"/>
      <c r="AA246"/>
      <c r="AB246"/>
      <c r="AC246"/>
      <c r="AD246"/>
      <c r="AE246"/>
    </row>
    <row r="247" spans="2:31" ht="15" x14ac:dyDescent="0.25">
      <c r="B247"/>
      <c r="C247"/>
      <c r="D247"/>
      <c r="E247"/>
      <c r="F247"/>
      <c r="G247"/>
      <c r="H247"/>
      <c r="I247"/>
      <c r="J247"/>
      <c r="K247"/>
      <c r="L247"/>
      <c r="M247"/>
      <c r="N247"/>
      <c r="O247"/>
      <c r="P247"/>
      <c r="Q247"/>
      <c r="R247"/>
      <c r="S247"/>
      <c r="T247"/>
      <c r="U247"/>
      <c r="V247"/>
      <c r="W247"/>
      <c r="X247"/>
      <c r="Y247"/>
      <c r="Z247"/>
      <c r="AA247"/>
      <c r="AB247"/>
      <c r="AC247"/>
      <c r="AD247"/>
      <c r="AE247"/>
    </row>
    <row r="248" spans="2:31" ht="15" x14ac:dyDescent="0.25">
      <c r="B248"/>
      <c r="C248"/>
      <c r="D248"/>
      <c r="E248"/>
      <c r="F248"/>
      <c r="G248"/>
      <c r="H248"/>
      <c r="I248"/>
      <c r="J248"/>
      <c r="K248"/>
      <c r="L248"/>
      <c r="M248"/>
      <c r="N248"/>
      <c r="O248"/>
      <c r="P248"/>
      <c r="Q248"/>
      <c r="R248"/>
      <c r="S248"/>
      <c r="T248"/>
      <c r="U248"/>
      <c r="V248"/>
      <c r="W248"/>
      <c r="X248"/>
      <c r="Y248"/>
      <c r="Z248"/>
      <c r="AA248"/>
      <c r="AB248"/>
      <c r="AC248"/>
      <c r="AD248"/>
      <c r="AE248"/>
    </row>
    <row r="249" spans="2:31" ht="15" x14ac:dyDescent="0.25">
      <c r="B249"/>
      <c r="C249"/>
      <c r="D249"/>
      <c r="E249"/>
      <c r="F249"/>
      <c r="G249"/>
      <c r="H249"/>
      <c r="I249"/>
      <c r="J249"/>
      <c r="K249"/>
      <c r="L249"/>
      <c r="M249"/>
      <c r="N249"/>
      <c r="O249"/>
      <c r="P249"/>
      <c r="Q249"/>
      <c r="R249"/>
      <c r="S249"/>
      <c r="T249"/>
      <c r="U249"/>
      <c r="V249"/>
      <c r="W249"/>
      <c r="X249"/>
      <c r="Y249"/>
      <c r="Z249"/>
      <c r="AA249"/>
      <c r="AB249"/>
      <c r="AC249"/>
      <c r="AD249"/>
      <c r="AE249"/>
    </row>
    <row r="250" spans="2:31" ht="15" x14ac:dyDescent="0.25">
      <c r="B250"/>
      <c r="C250"/>
      <c r="D250"/>
      <c r="E250"/>
      <c r="F250"/>
      <c r="G250"/>
      <c r="H250"/>
      <c r="I250"/>
      <c r="J250"/>
      <c r="K250"/>
      <c r="L250"/>
      <c r="M250"/>
      <c r="N250"/>
      <c r="O250"/>
      <c r="P250"/>
      <c r="Q250"/>
      <c r="R250"/>
      <c r="S250"/>
      <c r="T250"/>
      <c r="U250"/>
      <c r="V250"/>
      <c r="W250"/>
      <c r="X250"/>
      <c r="Y250"/>
      <c r="Z250"/>
      <c r="AA250"/>
      <c r="AB250"/>
      <c r="AC250"/>
      <c r="AD250"/>
      <c r="AE250"/>
    </row>
    <row r="251" spans="2:31" ht="15" x14ac:dyDescent="0.25">
      <c r="B251"/>
      <c r="C251"/>
      <c r="D251"/>
      <c r="E251"/>
      <c r="F251"/>
      <c r="G251"/>
      <c r="H251"/>
      <c r="I251"/>
      <c r="J251"/>
      <c r="K251"/>
      <c r="L251"/>
      <c r="M251"/>
      <c r="N251"/>
      <c r="O251"/>
      <c r="P251"/>
      <c r="Q251"/>
      <c r="R251"/>
      <c r="S251"/>
      <c r="T251"/>
      <c r="U251"/>
      <c r="V251"/>
      <c r="W251"/>
      <c r="X251"/>
      <c r="Y251"/>
      <c r="Z251"/>
      <c r="AA251"/>
      <c r="AB251"/>
      <c r="AC251"/>
      <c r="AD251"/>
      <c r="AE251"/>
    </row>
    <row r="252" spans="2:31" ht="15" x14ac:dyDescent="0.25">
      <c r="B252"/>
      <c r="C252"/>
      <c r="D252"/>
      <c r="E252"/>
      <c r="F252"/>
      <c r="G252"/>
      <c r="H252"/>
      <c r="I252"/>
      <c r="J252"/>
      <c r="K252"/>
      <c r="L252"/>
      <c r="M252"/>
      <c r="N252"/>
      <c r="O252"/>
      <c r="P252"/>
      <c r="Q252"/>
      <c r="R252"/>
      <c r="S252"/>
      <c r="T252"/>
      <c r="U252"/>
      <c r="V252"/>
      <c r="W252"/>
      <c r="X252"/>
      <c r="Y252"/>
      <c r="Z252"/>
      <c r="AA252"/>
      <c r="AB252"/>
      <c r="AC252"/>
      <c r="AD252"/>
      <c r="AE252"/>
    </row>
    <row r="253" spans="2:31" ht="15" x14ac:dyDescent="0.25">
      <c r="B253"/>
      <c r="C253"/>
      <c r="D253"/>
      <c r="E253"/>
      <c r="F253"/>
      <c r="G253"/>
      <c r="H253"/>
      <c r="I253"/>
      <c r="J253"/>
      <c r="K253"/>
      <c r="L253"/>
      <c r="M253"/>
      <c r="N253"/>
      <c r="O253"/>
      <c r="P253"/>
      <c r="Q253"/>
      <c r="R253"/>
      <c r="S253"/>
      <c r="T253"/>
      <c r="U253"/>
      <c r="V253"/>
      <c r="W253"/>
      <c r="X253"/>
      <c r="Y253"/>
      <c r="Z253"/>
      <c r="AA253"/>
      <c r="AB253"/>
      <c r="AC253"/>
      <c r="AD253"/>
      <c r="AE253"/>
    </row>
    <row r="254" spans="2:31" ht="15" x14ac:dyDescent="0.25">
      <c r="B254"/>
      <c r="C254"/>
      <c r="D254"/>
      <c r="E254"/>
      <c r="F254"/>
      <c r="G254"/>
      <c r="H254"/>
      <c r="I254"/>
      <c r="J254"/>
      <c r="K254"/>
      <c r="L254"/>
      <c r="M254"/>
      <c r="N254"/>
      <c r="O254"/>
      <c r="P254"/>
      <c r="Q254"/>
      <c r="R254"/>
      <c r="S254"/>
      <c r="T254"/>
      <c r="U254"/>
      <c r="V254"/>
      <c r="W254"/>
      <c r="X254"/>
      <c r="Y254"/>
      <c r="Z254"/>
      <c r="AA254"/>
      <c r="AB254"/>
      <c r="AC254"/>
      <c r="AD254"/>
      <c r="AE254"/>
    </row>
    <row r="255" spans="2:31" ht="15" x14ac:dyDescent="0.25">
      <c r="B255"/>
      <c r="C255"/>
      <c r="D255"/>
      <c r="E255"/>
      <c r="F255"/>
      <c r="G255"/>
      <c r="H255"/>
      <c r="I255"/>
      <c r="J255"/>
      <c r="K255"/>
      <c r="L255"/>
      <c r="M255"/>
      <c r="N255"/>
      <c r="O255"/>
      <c r="P255"/>
      <c r="Q255"/>
      <c r="R255"/>
      <c r="S255"/>
      <c r="T255"/>
      <c r="U255"/>
      <c r="V255"/>
      <c r="W255"/>
      <c r="X255"/>
      <c r="Y255"/>
      <c r="Z255"/>
      <c r="AA255"/>
      <c r="AB255"/>
      <c r="AC255"/>
      <c r="AD255"/>
      <c r="AE255"/>
    </row>
    <row r="256" spans="2:31" ht="15" x14ac:dyDescent="0.25">
      <c r="B256"/>
      <c r="C256"/>
      <c r="D256"/>
      <c r="E256"/>
      <c r="F256"/>
      <c r="G256"/>
      <c r="H256"/>
      <c r="I256"/>
      <c r="J256"/>
      <c r="K256"/>
      <c r="L256"/>
      <c r="M256"/>
      <c r="N256"/>
      <c r="O256"/>
      <c r="P256"/>
      <c r="Q256"/>
      <c r="R256"/>
      <c r="S256"/>
      <c r="T256"/>
      <c r="U256"/>
      <c r="V256"/>
      <c r="W256"/>
      <c r="X256"/>
      <c r="Y256"/>
      <c r="Z256"/>
      <c r="AA256"/>
      <c r="AB256"/>
      <c r="AC256"/>
      <c r="AD256"/>
      <c r="AE256"/>
    </row>
    <row r="257" spans="2:31" ht="15" x14ac:dyDescent="0.25">
      <c r="B257"/>
      <c r="C257"/>
      <c r="D257"/>
      <c r="E257"/>
      <c r="F257"/>
      <c r="G257"/>
      <c r="H257"/>
      <c r="I257"/>
      <c r="J257"/>
      <c r="K257"/>
      <c r="L257"/>
      <c r="M257"/>
      <c r="N257"/>
      <c r="O257"/>
      <c r="P257"/>
      <c r="Q257"/>
      <c r="R257"/>
      <c r="S257"/>
      <c r="T257"/>
      <c r="U257"/>
      <c r="V257"/>
      <c r="W257"/>
      <c r="X257"/>
      <c r="Y257"/>
      <c r="Z257"/>
      <c r="AA257"/>
      <c r="AB257"/>
      <c r="AC257"/>
      <c r="AD257"/>
      <c r="AE257"/>
    </row>
    <row r="258" spans="2:31" ht="15" x14ac:dyDescent="0.25">
      <c r="B258"/>
      <c r="C258"/>
      <c r="D258"/>
      <c r="E258"/>
      <c r="F258"/>
      <c r="G258"/>
      <c r="H258"/>
      <c r="I258"/>
      <c r="J258"/>
      <c r="K258"/>
      <c r="L258"/>
      <c r="M258"/>
      <c r="N258"/>
      <c r="O258"/>
      <c r="P258"/>
      <c r="Q258"/>
      <c r="R258"/>
      <c r="S258"/>
      <c r="T258"/>
      <c r="U258"/>
      <c r="V258"/>
      <c r="W258"/>
      <c r="X258"/>
      <c r="Y258"/>
      <c r="Z258"/>
      <c r="AA258"/>
      <c r="AB258"/>
      <c r="AC258"/>
      <c r="AD258"/>
      <c r="AE258"/>
    </row>
    <row r="259" spans="2:31" ht="15" x14ac:dyDescent="0.25">
      <c r="B259"/>
      <c r="C259"/>
      <c r="D259"/>
      <c r="E259"/>
      <c r="F259"/>
      <c r="G259"/>
      <c r="H259"/>
      <c r="I259"/>
      <c r="J259"/>
      <c r="K259"/>
      <c r="L259"/>
      <c r="M259"/>
      <c r="N259"/>
      <c r="O259"/>
      <c r="P259"/>
      <c r="Q259"/>
      <c r="R259"/>
      <c r="S259"/>
      <c r="T259"/>
      <c r="U259"/>
      <c r="V259"/>
      <c r="W259"/>
      <c r="X259"/>
      <c r="Y259"/>
      <c r="Z259"/>
      <c r="AA259"/>
      <c r="AB259"/>
      <c r="AC259"/>
      <c r="AD259"/>
      <c r="AE259"/>
    </row>
    <row r="260" spans="2:31" ht="15" x14ac:dyDescent="0.25">
      <c r="B260"/>
      <c r="C260"/>
      <c r="D260"/>
      <c r="E260"/>
      <c r="F260"/>
      <c r="G260"/>
      <c r="H260"/>
      <c r="I260"/>
      <c r="J260"/>
      <c r="K260"/>
      <c r="L260"/>
      <c r="M260"/>
      <c r="N260"/>
      <c r="O260"/>
      <c r="P260"/>
      <c r="Q260"/>
      <c r="R260"/>
      <c r="S260"/>
      <c r="T260"/>
      <c r="U260"/>
      <c r="V260"/>
      <c r="W260"/>
      <c r="X260"/>
      <c r="Y260"/>
      <c r="Z260"/>
      <c r="AA260"/>
      <c r="AB260"/>
      <c r="AC260"/>
      <c r="AD260"/>
      <c r="AE260"/>
    </row>
    <row r="261" spans="2:31" ht="15" x14ac:dyDescent="0.25">
      <c r="B261"/>
      <c r="C261"/>
      <c r="D261"/>
      <c r="E261"/>
      <c r="F261"/>
      <c r="G261"/>
      <c r="H261"/>
      <c r="I261"/>
      <c r="J261"/>
      <c r="K261"/>
      <c r="L261"/>
      <c r="M261"/>
      <c r="N261"/>
      <c r="O261"/>
      <c r="P261"/>
      <c r="Q261"/>
      <c r="R261"/>
      <c r="S261"/>
      <c r="T261"/>
      <c r="U261"/>
      <c r="V261"/>
      <c r="W261"/>
      <c r="X261"/>
      <c r="Y261"/>
      <c r="Z261"/>
      <c r="AA261"/>
      <c r="AB261"/>
      <c r="AC261"/>
      <c r="AD261"/>
      <c r="AE261"/>
    </row>
    <row r="262" spans="2:31" ht="15" x14ac:dyDescent="0.25">
      <c r="B262"/>
      <c r="C262"/>
      <c r="D262"/>
      <c r="E262"/>
      <c r="F262"/>
      <c r="G262"/>
      <c r="H262"/>
      <c r="I262"/>
      <c r="J262"/>
      <c r="K262"/>
      <c r="L262"/>
      <c r="M262"/>
      <c r="N262"/>
      <c r="O262"/>
      <c r="P262"/>
      <c r="Q262"/>
      <c r="R262"/>
      <c r="S262"/>
      <c r="T262"/>
      <c r="U262"/>
      <c r="V262"/>
      <c r="W262"/>
      <c r="X262"/>
      <c r="Y262"/>
      <c r="Z262"/>
      <c r="AA262"/>
      <c r="AB262"/>
      <c r="AC262"/>
      <c r="AD262"/>
      <c r="AE262"/>
    </row>
    <row r="263" spans="2:31" ht="15" x14ac:dyDescent="0.25">
      <c r="B263"/>
      <c r="C263"/>
      <c r="D263"/>
      <c r="E263"/>
      <c r="F263"/>
      <c r="G263"/>
      <c r="H263"/>
      <c r="I263"/>
      <c r="J263"/>
      <c r="K263"/>
      <c r="L263"/>
      <c r="M263"/>
      <c r="N263"/>
      <c r="O263"/>
      <c r="P263"/>
      <c r="Q263"/>
      <c r="R263"/>
      <c r="S263"/>
      <c r="T263"/>
      <c r="U263"/>
      <c r="V263"/>
      <c r="W263"/>
      <c r="X263"/>
      <c r="Y263"/>
      <c r="Z263"/>
      <c r="AA263"/>
      <c r="AB263"/>
      <c r="AC263"/>
      <c r="AD263"/>
      <c r="AE263"/>
    </row>
    <row r="264" spans="2:31" ht="15" x14ac:dyDescent="0.25">
      <c r="B264"/>
      <c r="C264"/>
      <c r="D264"/>
      <c r="E264"/>
      <c r="F264"/>
      <c r="G264"/>
      <c r="H264"/>
      <c r="I264"/>
      <c r="J264"/>
      <c r="K264"/>
      <c r="L264"/>
      <c r="M264"/>
      <c r="N264"/>
      <c r="O264"/>
      <c r="P264"/>
      <c r="Q264"/>
      <c r="R264"/>
      <c r="S264"/>
      <c r="T264"/>
      <c r="U264"/>
      <c r="V264"/>
      <c r="W264"/>
      <c r="X264"/>
      <c r="Y264"/>
      <c r="Z264"/>
      <c r="AA264"/>
      <c r="AB264"/>
      <c r="AC264"/>
      <c r="AD264"/>
      <c r="AE264"/>
    </row>
    <row r="265" spans="2:31" ht="15" x14ac:dyDescent="0.25">
      <c r="B265"/>
      <c r="C265"/>
      <c r="D265"/>
      <c r="E265"/>
      <c r="F265"/>
      <c r="G265"/>
      <c r="H265"/>
      <c r="I265"/>
      <c r="J265"/>
      <c r="K265"/>
      <c r="L265"/>
      <c r="M265"/>
      <c r="N265"/>
      <c r="O265"/>
      <c r="P265"/>
      <c r="Q265"/>
      <c r="R265"/>
      <c r="S265"/>
      <c r="T265"/>
      <c r="U265"/>
      <c r="V265"/>
      <c r="W265"/>
      <c r="X265"/>
      <c r="Y265"/>
      <c r="Z265"/>
      <c r="AA265"/>
      <c r="AB265"/>
      <c r="AC265"/>
      <c r="AD265"/>
      <c r="AE265"/>
    </row>
    <row r="266" spans="2:31" ht="15" x14ac:dyDescent="0.25">
      <c r="B266"/>
      <c r="C266"/>
      <c r="D266"/>
      <c r="E266"/>
      <c r="F266"/>
      <c r="G266"/>
      <c r="H266"/>
      <c r="I266"/>
      <c r="J266"/>
      <c r="K266"/>
      <c r="L266"/>
      <c r="M266"/>
      <c r="N266"/>
      <c r="O266"/>
      <c r="P266"/>
      <c r="Q266"/>
      <c r="R266"/>
      <c r="S266"/>
      <c r="T266"/>
      <c r="U266"/>
      <c r="V266"/>
      <c r="W266"/>
      <c r="X266"/>
      <c r="Y266"/>
      <c r="Z266"/>
      <c r="AA266"/>
      <c r="AB266"/>
      <c r="AC266"/>
      <c r="AD266"/>
      <c r="AE266"/>
    </row>
    <row r="267" spans="2:31" ht="15" x14ac:dyDescent="0.25">
      <c r="B267"/>
      <c r="C267"/>
      <c r="D267"/>
      <c r="E267"/>
      <c r="F267"/>
      <c r="G267"/>
      <c r="H267"/>
      <c r="I267"/>
      <c r="J267"/>
      <c r="K267"/>
      <c r="L267"/>
      <c r="M267"/>
      <c r="N267"/>
      <c r="O267"/>
      <c r="P267"/>
      <c r="Q267"/>
      <c r="R267"/>
      <c r="S267"/>
      <c r="T267"/>
      <c r="U267"/>
      <c r="V267"/>
      <c r="W267"/>
      <c r="X267"/>
      <c r="Y267"/>
      <c r="Z267"/>
      <c r="AA267"/>
      <c r="AB267"/>
      <c r="AC267"/>
      <c r="AD267"/>
      <c r="AE267"/>
    </row>
    <row r="268" spans="2:31" ht="15" x14ac:dyDescent="0.25">
      <c r="B268"/>
      <c r="C268"/>
      <c r="D268"/>
      <c r="E268"/>
      <c r="F268"/>
      <c r="G268"/>
      <c r="H268"/>
      <c r="I268"/>
      <c r="J268"/>
      <c r="K268"/>
      <c r="L268"/>
      <c r="M268"/>
      <c r="N268"/>
      <c r="O268"/>
      <c r="P268"/>
      <c r="Q268"/>
      <c r="R268"/>
      <c r="S268"/>
      <c r="T268"/>
      <c r="U268"/>
      <c r="V268"/>
      <c r="W268"/>
      <c r="X268"/>
      <c r="Y268"/>
      <c r="Z268"/>
      <c r="AA268"/>
      <c r="AB268"/>
      <c r="AC268"/>
      <c r="AD268"/>
      <c r="AE268"/>
    </row>
    <row r="269" spans="2:31" ht="15" x14ac:dyDescent="0.25">
      <c r="B269"/>
      <c r="C269"/>
      <c r="D269"/>
      <c r="E269"/>
      <c r="F269"/>
      <c r="G269"/>
      <c r="H269"/>
      <c r="I269"/>
      <c r="J269"/>
      <c r="K269"/>
      <c r="L269"/>
      <c r="M269"/>
      <c r="N269"/>
      <c r="O269"/>
      <c r="P269"/>
      <c r="Q269"/>
      <c r="R269"/>
      <c r="S269"/>
      <c r="T269"/>
      <c r="U269"/>
      <c r="V269"/>
      <c r="W269"/>
      <c r="X269"/>
      <c r="Y269"/>
      <c r="Z269"/>
      <c r="AA269"/>
      <c r="AB269"/>
      <c r="AC269"/>
      <c r="AD269"/>
      <c r="AE269"/>
    </row>
    <row r="270" spans="2:31" ht="15" x14ac:dyDescent="0.25">
      <c r="B270"/>
      <c r="C270"/>
      <c r="D270"/>
      <c r="E270"/>
      <c r="F270"/>
      <c r="G270"/>
      <c r="H270"/>
      <c r="I270"/>
      <c r="J270"/>
      <c r="K270"/>
      <c r="L270"/>
      <c r="M270"/>
      <c r="N270"/>
      <c r="O270"/>
      <c r="P270"/>
      <c r="Q270"/>
      <c r="R270"/>
      <c r="S270"/>
      <c r="T270"/>
      <c r="U270"/>
      <c r="V270"/>
      <c r="W270"/>
      <c r="X270"/>
      <c r="Y270"/>
      <c r="Z270"/>
      <c r="AA270"/>
      <c r="AB270"/>
      <c r="AC270"/>
      <c r="AD270"/>
      <c r="AE270"/>
    </row>
    <row r="271" spans="2:31" ht="15" x14ac:dyDescent="0.25">
      <c r="B271"/>
      <c r="C271"/>
      <c r="D271"/>
      <c r="E271"/>
      <c r="F271"/>
      <c r="G271"/>
      <c r="H271"/>
      <c r="I271"/>
      <c r="J271"/>
      <c r="K271"/>
      <c r="L271"/>
      <c r="M271"/>
      <c r="N271"/>
      <c r="O271"/>
      <c r="P271"/>
      <c r="Q271"/>
      <c r="R271"/>
      <c r="S271"/>
      <c r="T271"/>
      <c r="U271"/>
      <c r="V271"/>
      <c r="W271"/>
      <c r="X271"/>
      <c r="Y271"/>
      <c r="Z271"/>
      <c r="AA271"/>
      <c r="AB271"/>
      <c r="AC271"/>
      <c r="AD271"/>
      <c r="AE271"/>
    </row>
    <row r="272" spans="2:31" ht="15" x14ac:dyDescent="0.25">
      <c r="B272"/>
      <c r="C272"/>
      <c r="D272"/>
      <c r="E272"/>
      <c r="F272"/>
      <c r="G272"/>
      <c r="H272"/>
      <c r="I272"/>
      <c r="J272"/>
      <c r="K272"/>
      <c r="L272"/>
      <c r="M272"/>
      <c r="N272"/>
      <c r="O272"/>
      <c r="P272"/>
      <c r="Q272"/>
      <c r="R272"/>
      <c r="S272"/>
      <c r="T272"/>
      <c r="U272"/>
      <c r="V272"/>
      <c r="W272"/>
      <c r="X272"/>
      <c r="Y272"/>
      <c r="Z272"/>
      <c r="AA272"/>
      <c r="AB272"/>
      <c r="AC272"/>
      <c r="AD272"/>
      <c r="AE272"/>
    </row>
    <row r="273" spans="2:31" ht="15" x14ac:dyDescent="0.25">
      <c r="B273"/>
      <c r="C273"/>
      <c r="D273"/>
      <c r="E273"/>
      <c r="F273"/>
      <c r="G273"/>
      <c r="H273"/>
      <c r="I273"/>
      <c r="J273"/>
      <c r="K273"/>
      <c r="L273"/>
      <c r="M273"/>
      <c r="N273"/>
      <c r="O273"/>
      <c r="P273"/>
      <c r="Q273"/>
      <c r="R273"/>
      <c r="S273"/>
      <c r="T273"/>
      <c r="U273"/>
      <c r="V273"/>
      <c r="W273"/>
      <c r="X273"/>
      <c r="Y273"/>
      <c r="Z273"/>
      <c r="AA273"/>
      <c r="AB273"/>
      <c r="AC273"/>
      <c r="AD273"/>
      <c r="AE273"/>
    </row>
    <row r="274" spans="2:31" ht="15" x14ac:dyDescent="0.25">
      <c r="B274"/>
      <c r="C274"/>
      <c r="D274"/>
      <c r="E274"/>
      <c r="F274"/>
      <c r="G274"/>
      <c r="H274"/>
      <c r="I274"/>
      <c r="J274"/>
      <c r="K274"/>
      <c r="L274"/>
      <c r="M274"/>
      <c r="N274"/>
      <c r="O274"/>
      <c r="P274"/>
      <c r="Q274"/>
      <c r="R274"/>
      <c r="S274"/>
      <c r="T274"/>
      <c r="U274"/>
      <c r="V274"/>
      <c r="W274"/>
      <c r="X274"/>
      <c r="Y274"/>
      <c r="Z274"/>
      <c r="AA274"/>
      <c r="AB274"/>
      <c r="AC274"/>
      <c r="AD274"/>
      <c r="AE274"/>
    </row>
    <row r="275" spans="2:31" ht="15" x14ac:dyDescent="0.25">
      <c r="B275"/>
      <c r="C275"/>
      <c r="D275"/>
      <c r="E275"/>
      <c r="F275"/>
      <c r="G275"/>
      <c r="H275"/>
      <c r="I275"/>
      <c r="J275"/>
      <c r="K275"/>
      <c r="L275"/>
      <c r="M275"/>
      <c r="N275"/>
      <c r="O275"/>
      <c r="P275"/>
      <c r="Q275"/>
      <c r="R275"/>
      <c r="S275"/>
      <c r="T275"/>
      <c r="U275"/>
      <c r="V275"/>
      <c r="W275"/>
      <c r="X275"/>
      <c r="Y275"/>
      <c r="Z275"/>
      <c r="AA275"/>
      <c r="AB275"/>
      <c r="AC275"/>
      <c r="AD275"/>
      <c r="AE275"/>
    </row>
    <row r="276" spans="2:31" ht="15" x14ac:dyDescent="0.25">
      <c r="B276"/>
      <c r="C276"/>
      <c r="D276"/>
      <c r="E276"/>
      <c r="F276"/>
      <c r="G276"/>
      <c r="H276"/>
      <c r="I276"/>
      <c r="J276"/>
      <c r="K276"/>
      <c r="L276"/>
      <c r="M276"/>
      <c r="N276"/>
      <c r="O276"/>
      <c r="P276"/>
      <c r="Q276"/>
      <c r="R276"/>
      <c r="S276"/>
      <c r="T276"/>
      <c r="U276"/>
      <c r="V276"/>
      <c r="W276"/>
      <c r="X276"/>
      <c r="Y276"/>
      <c r="Z276"/>
      <c r="AA276"/>
      <c r="AB276"/>
      <c r="AC276"/>
      <c r="AD276"/>
      <c r="AE276"/>
    </row>
    <row r="277" spans="2:31" ht="15" x14ac:dyDescent="0.25">
      <c r="B277"/>
      <c r="C277"/>
      <c r="D277"/>
      <c r="E277"/>
      <c r="F277"/>
      <c r="G277"/>
      <c r="H277"/>
      <c r="I277"/>
      <c r="J277"/>
      <c r="K277"/>
      <c r="L277"/>
      <c r="M277"/>
      <c r="N277"/>
      <c r="O277"/>
      <c r="P277"/>
      <c r="Q277"/>
      <c r="R277"/>
      <c r="S277"/>
      <c r="T277"/>
      <c r="U277"/>
      <c r="V277"/>
      <c r="W277"/>
      <c r="X277"/>
      <c r="Y277"/>
      <c r="Z277"/>
      <c r="AA277"/>
      <c r="AB277"/>
      <c r="AC277"/>
      <c r="AD277"/>
      <c r="AE277"/>
    </row>
    <row r="278" spans="2:31" ht="15" x14ac:dyDescent="0.25">
      <c r="B278"/>
      <c r="C278"/>
      <c r="D278"/>
      <c r="E278"/>
      <c r="F278"/>
      <c r="G278"/>
      <c r="H278"/>
      <c r="I278"/>
      <c r="J278"/>
      <c r="K278"/>
      <c r="L278"/>
      <c r="M278"/>
      <c r="N278"/>
      <c r="O278"/>
      <c r="P278"/>
      <c r="Q278"/>
      <c r="R278"/>
      <c r="S278"/>
      <c r="T278"/>
      <c r="U278"/>
      <c r="V278"/>
      <c r="W278"/>
      <c r="X278"/>
      <c r="Y278"/>
      <c r="Z278"/>
      <c r="AA278"/>
      <c r="AB278"/>
      <c r="AC278"/>
      <c r="AD278"/>
      <c r="AE278"/>
    </row>
    <row r="279" spans="2:31" ht="15" x14ac:dyDescent="0.25">
      <c r="B279"/>
      <c r="C279"/>
      <c r="D279"/>
      <c r="E279"/>
      <c r="F279"/>
      <c r="G279"/>
      <c r="H279"/>
      <c r="I279"/>
      <c r="J279"/>
      <c r="K279"/>
      <c r="L279"/>
      <c r="M279"/>
      <c r="N279"/>
      <c r="O279"/>
      <c r="P279"/>
      <c r="Q279"/>
      <c r="R279"/>
      <c r="S279"/>
      <c r="T279"/>
      <c r="U279"/>
      <c r="V279"/>
      <c r="W279"/>
      <c r="X279"/>
      <c r="Y279"/>
      <c r="Z279"/>
      <c r="AA279"/>
      <c r="AB279"/>
      <c r="AC279"/>
      <c r="AD279"/>
      <c r="AE279"/>
    </row>
    <row r="280" spans="2:31" ht="15" x14ac:dyDescent="0.25">
      <c r="B280"/>
      <c r="C280"/>
      <c r="D280"/>
      <c r="E280"/>
      <c r="F280"/>
      <c r="G280"/>
      <c r="H280"/>
      <c r="I280"/>
      <c r="J280"/>
      <c r="K280"/>
      <c r="L280"/>
      <c r="M280"/>
      <c r="N280"/>
      <c r="O280"/>
      <c r="P280"/>
      <c r="Q280"/>
      <c r="R280"/>
      <c r="S280"/>
      <c r="T280"/>
      <c r="U280"/>
      <c r="V280"/>
      <c r="W280"/>
      <c r="X280"/>
      <c r="Y280"/>
      <c r="Z280"/>
      <c r="AA280"/>
      <c r="AB280"/>
      <c r="AC280"/>
      <c r="AD280"/>
      <c r="AE280"/>
    </row>
    <row r="281" spans="2:31" ht="15" x14ac:dyDescent="0.25">
      <c r="B281"/>
      <c r="C281"/>
      <c r="D281"/>
      <c r="E281"/>
      <c r="F281"/>
      <c r="G281"/>
      <c r="H281"/>
      <c r="I281"/>
      <c r="J281"/>
      <c r="K281"/>
      <c r="L281"/>
      <c r="M281"/>
      <c r="N281"/>
      <c r="O281"/>
      <c r="P281"/>
      <c r="Q281"/>
      <c r="R281"/>
      <c r="S281"/>
      <c r="T281"/>
      <c r="U281"/>
      <c r="V281"/>
      <c r="W281"/>
      <c r="X281"/>
      <c r="Y281"/>
      <c r="Z281"/>
      <c r="AA281"/>
      <c r="AB281"/>
      <c r="AC281"/>
      <c r="AD281"/>
      <c r="AE281"/>
    </row>
    <row r="282" spans="2:31" ht="15" x14ac:dyDescent="0.25">
      <c r="B282"/>
      <c r="C282"/>
      <c r="D282"/>
      <c r="E282"/>
      <c r="F282"/>
      <c r="G282"/>
      <c r="H282"/>
      <c r="I282"/>
      <c r="J282"/>
      <c r="K282"/>
      <c r="L282"/>
      <c r="M282"/>
      <c r="N282"/>
      <c r="O282"/>
      <c r="P282"/>
      <c r="Q282"/>
      <c r="R282"/>
      <c r="S282"/>
      <c r="T282"/>
      <c r="U282"/>
      <c r="V282"/>
      <c r="W282"/>
      <c r="X282"/>
      <c r="Y282"/>
      <c r="Z282"/>
      <c r="AA282"/>
      <c r="AB282"/>
      <c r="AC282"/>
      <c r="AD282"/>
      <c r="AE282"/>
    </row>
    <row r="283" spans="2:31" ht="15" x14ac:dyDescent="0.25">
      <c r="B283"/>
      <c r="C283"/>
      <c r="D283"/>
      <c r="E283"/>
      <c r="F283"/>
      <c r="G283"/>
      <c r="H283"/>
      <c r="I283"/>
      <c r="J283"/>
      <c r="K283"/>
      <c r="L283"/>
      <c r="M283"/>
      <c r="N283"/>
      <c r="O283"/>
      <c r="P283"/>
      <c r="Q283"/>
      <c r="R283"/>
      <c r="S283"/>
      <c r="T283"/>
      <c r="U283"/>
      <c r="V283"/>
      <c r="W283"/>
      <c r="X283"/>
      <c r="Y283"/>
      <c r="Z283"/>
      <c r="AA283"/>
      <c r="AB283"/>
      <c r="AC283"/>
      <c r="AD283"/>
      <c r="AE283"/>
    </row>
    <row r="284" spans="2:31" ht="15" x14ac:dyDescent="0.25">
      <c r="B284"/>
      <c r="C284"/>
      <c r="D284"/>
      <c r="E284"/>
      <c r="F284"/>
      <c r="G284"/>
      <c r="H284"/>
      <c r="I284"/>
      <c r="J284"/>
      <c r="K284"/>
      <c r="L284"/>
      <c r="M284"/>
      <c r="N284"/>
      <c r="O284"/>
      <c r="P284"/>
      <c r="Q284"/>
      <c r="R284"/>
      <c r="S284"/>
      <c r="T284"/>
      <c r="U284"/>
      <c r="V284"/>
      <c r="W284"/>
      <c r="X284"/>
      <c r="Y284"/>
      <c r="Z284"/>
      <c r="AA284"/>
      <c r="AB284"/>
      <c r="AC284"/>
      <c r="AD284"/>
      <c r="AE284"/>
    </row>
    <row r="285" spans="2:31" ht="15" x14ac:dyDescent="0.25">
      <c r="B285"/>
      <c r="C285"/>
      <c r="D285"/>
      <c r="E285"/>
      <c r="F285"/>
      <c r="G285"/>
      <c r="H285"/>
      <c r="I285"/>
      <c r="J285"/>
      <c r="K285"/>
      <c r="L285"/>
      <c r="M285"/>
      <c r="N285"/>
      <c r="O285"/>
      <c r="P285"/>
      <c r="Q285"/>
      <c r="R285"/>
      <c r="S285"/>
      <c r="T285"/>
      <c r="U285"/>
      <c r="V285"/>
      <c r="W285"/>
      <c r="X285"/>
      <c r="Y285"/>
      <c r="Z285"/>
      <c r="AA285"/>
      <c r="AB285"/>
      <c r="AC285"/>
      <c r="AD285"/>
      <c r="AE285"/>
    </row>
    <row r="286" spans="2:31" ht="15" x14ac:dyDescent="0.25">
      <c r="B286"/>
      <c r="C286"/>
      <c r="D286"/>
      <c r="E286"/>
      <c r="F286"/>
      <c r="G286"/>
      <c r="H286"/>
      <c r="I286"/>
      <c r="J286"/>
      <c r="K286"/>
      <c r="L286"/>
      <c r="M286"/>
      <c r="N286"/>
      <c r="O286"/>
      <c r="P286"/>
      <c r="Q286"/>
      <c r="R286"/>
      <c r="S286"/>
      <c r="T286"/>
      <c r="U286"/>
      <c r="V286"/>
      <c r="W286"/>
      <c r="X286"/>
      <c r="Y286"/>
      <c r="Z286"/>
      <c r="AA286"/>
      <c r="AB286"/>
      <c r="AC286"/>
      <c r="AD286"/>
      <c r="AE286"/>
    </row>
    <row r="287" spans="2:31" ht="15" x14ac:dyDescent="0.25">
      <c r="B287"/>
      <c r="C287"/>
      <c r="D287"/>
      <c r="E287"/>
      <c r="F287"/>
      <c r="G287"/>
      <c r="H287"/>
      <c r="I287"/>
      <c r="J287"/>
      <c r="K287"/>
      <c r="L287"/>
      <c r="M287"/>
      <c r="N287"/>
      <c r="O287"/>
      <c r="P287"/>
      <c r="Q287"/>
      <c r="R287"/>
      <c r="S287"/>
      <c r="T287"/>
      <c r="U287"/>
      <c r="V287"/>
      <c r="W287"/>
      <c r="X287"/>
      <c r="Y287"/>
      <c r="Z287"/>
      <c r="AA287"/>
      <c r="AB287"/>
      <c r="AC287"/>
      <c r="AD287"/>
      <c r="AE287"/>
    </row>
    <row r="288" spans="2:31" ht="15" x14ac:dyDescent="0.25">
      <c r="B288"/>
      <c r="C288"/>
      <c r="D288"/>
      <c r="E288"/>
      <c r="F288"/>
      <c r="G288"/>
      <c r="H288"/>
      <c r="I288"/>
      <c r="J288"/>
      <c r="K288"/>
      <c r="L288"/>
      <c r="M288"/>
      <c r="N288"/>
      <c r="O288"/>
      <c r="P288"/>
      <c r="Q288"/>
      <c r="R288"/>
      <c r="S288"/>
      <c r="T288"/>
      <c r="U288"/>
      <c r="V288"/>
      <c r="W288"/>
      <c r="X288"/>
      <c r="Y288"/>
      <c r="Z288"/>
      <c r="AA288"/>
      <c r="AB288"/>
      <c r="AC288"/>
      <c r="AD288"/>
      <c r="AE288"/>
    </row>
    <row r="289" spans="2:31" ht="15" x14ac:dyDescent="0.25">
      <c r="B289"/>
      <c r="C289"/>
      <c r="D289"/>
      <c r="E289"/>
      <c r="F289"/>
      <c r="G289"/>
      <c r="H289"/>
      <c r="I289"/>
      <c r="J289"/>
      <c r="K289"/>
      <c r="L289"/>
      <c r="M289"/>
      <c r="N289"/>
      <c r="O289"/>
      <c r="P289"/>
      <c r="Q289"/>
      <c r="R289"/>
      <c r="S289"/>
      <c r="T289"/>
      <c r="U289"/>
      <c r="V289"/>
      <c r="W289"/>
      <c r="X289"/>
      <c r="Y289"/>
      <c r="Z289"/>
      <c r="AA289"/>
      <c r="AB289"/>
      <c r="AC289"/>
      <c r="AD289"/>
      <c r="AE289"/>
    </row>
    <row r="290" spans="2:31" ht="15" x14ac:dyDescent="0.25">
      <c r="B290"/>
      <c r="C290"/>
      <c r="D290"/>
      <c r="E290"/>
      <c r="F290"/>
      <c r="G290"/>
      <c r="H290"/>
      <c r="I290"/>
      <c r="J290"/>
      <c r="K290"/>
      <c r="L290"/>
      <c r="M290"/>
      <c r="N290"/>
      <c r="O290"/>
      <c r="P290"/>
      <c r="Q290"/>
      <c r="R290"/>
      <c r="S290"/>
      <c r="T290"/>
      <c r="U290"/>
      <c r="V290"/>
      <c r="W290"/>
      <c r="X290"/>
      <c r="Y290"/>
      <c r="Z290"/>
      <c r="AA290"/>
      <c r="AB290"/>
      <c r="AC290"/>
      <c r="AD290"/>
      <c r="AE290"/>
    </row>
    <row r="291" spans="2:31" ht="15" x14ac:dyDescent="0.25">
      <c r="B291"/>
      <c r="C291"/>
      <c r="D291"/>
      <c r="E291"/>
      <c r="F291"/>
      <c r="G291"/>
      <c r="H291"/>
      <c r="I291"/>
      <c r="J291"/>
      <c r="K291"/>
      <c r="L291"/>
      <c r="M291"/>
      <c r="N291"/>
      <c r="O291"/>
      <c r="P291"/>
      <c r="Q291"/>
      <c r="R291"/>
      <c r="S291"/>
      <c r="T291"/>
      <c r="U291"/>
      <c r="V291"/>
      <c r="W291"/>
      <c r="X291"/>
      <c r="Y291"/>
      <c r="Z291"/>
      <c r="AA291"/>
      <c r="AB291"/>
      <c r="AC291"/>
      <c r="AD291"/>
      <c r="AE291"/>
    </row>
    <row r="292" spans="2:31" ht="15" x14ac:dyDescent="0.25">
      <c r="B292"/>
      <c r="C292"/>
      <c r="D292"/>
      <c r="E292"/>
      <c r="F292"/>
      <c r="G292"/>
      <c r="H292"/>
      <c r="I292"/>
      <c r="J292"/>
      <c r="K292"/>
      <c r="L292"/>
      <c r="M292"/>
      <c r="N292"/>
      <c r="O292"/>
      <c r="P292"/>
      <c r="Q292"/>
      <c r="R292"/>
      <c r="S292"/>
      <c r="T292"/>
      <c r="U292"/>
      <c r="V292"/>
      <c r="W292"/>
      <c r="X292"/>
      <c r="Y292"/>
      <c r="Z292"/>
      <c r="AA292"/>
      <c r="AB292"/>
      <c r="AC292"/>
      <c r="AD292"/>
      <c r="AE292"/>
    </row>
    <row r="293" spans="2:31" ht="15" x14ac:dyDescent="0.25">
      <c r="B293"/>
      <c r="C293"/>
      <c r="D293"/>
      <c r="E293"/>
      <c r="F293"/>
      <c r="G293"/>
      <c r="H293"/>
      <c r="I293"/>
      <c r="J293"/>
      <c r="K293"/>
      <c r="L293"/>
      <c r="M293"/>
      <c r="N293"/>
      <c r="O293"/>
      <c r="P293"/>
      <c r="Q293"/>
      <c r="R293"/>
      <c r="S293"/>
      <c r="T293"/>
      <c r="U293"/>
      <c r="V293"/>
      <c r="W293"/>
      <c r="X293"/>
      <c r="Y293"/>
      <c r="Z293"/>
      <c r="AA293"/>
      <c r="AB293"/>
      <c r="AC293"/>
      <c r="AD293"/>
      <c r="AE293"/>
    </row>
    <row r="294" spans="2:31" ht="15" x14ac:dyDescent="0.25">
      <c r="B294"/>
      <c r="C294"/>
      <c r="D294"/>
      <c r="E294"/>
      <c r="F294"/>
      <c r="G294"/>
      <c r="H294"/>
      <c r="I294"/>
      <c r="J294"/>
      <c r="K294"/>
      <c r="L294"/>
      <c r="M294"/>
      <c r="N294"/>
      <c r="O294"/>
      <c r="P294"/>
      <c r="Q294"/>
      <c r="R294"/>
      <c r="S294"/>
      <c r="T294"/>
      <c r="U294"/>
      <c r="V294"/>
      <c r="W294"/>
      <c r="X294"/>
      <c r="Y294"/>
      <c r="Z294"/>
      <c r="AA294"/>
      <c r="AB294"/>
      <c r="AC294"/>
      <c r="AD294"/>
      <c r="AE294"/>
    </row>
    <row r="295" spans="2:31" ht="15" x14ac:dyDescent="0.25">
      <c r="B295"/>
      <c r="C295"/>
      <c r="D295"/>
      <c r="E295"/>
      <c r="F295"/>
      <c r="G295"/>
      <c r="H295"/>
      <c r="I295"/>
      <c r="J295"/>
      <c r="K295"/>
      <c r="L295"/>
      <c r="M295"/>
      <c r="N295"/>
      <c r="O295"/>
      <c r="P295"/>
      <c r="Q295"/>
      <c r="R295"/>
      <c r="S295"/>
      <c r="T295"/>
      <c r="U295"/>
      <c r="V295"/>
      <c r="W295"/>
      <c r="X295"/>
      <c r="Y295"/>
      <c r="Z295"/>
      <c r="AA295"/>
      <c r="AB295"/>
      <c r="AC295"/>
      <c r="AD295"/>
      <c r="AE295"/>
    </row>
    <row r="296" spans="2:31" ht="15" x14ac:dyDescent="0.25">
      <c r="B296"/>
      <c r="C296"/>
      <c r="D296"/>
      <c r="E296"/>
      <c r="F296"/>
      <c r="G296"/>
      <c r="H296"/>
      <c r="I296"/>
      <c r="J296"/>
      <c r="K296"/>
      <c r="L296"/>
      <c r="M296"/>
      <c r="N296"/>
      <c r="O296"/>
      <c r="P296"/>
      <c r="Q296"/>
      <c r="R296"/>
      <c r="S296"/>
      <c r="T296"/>
      <c r="U296"/>
      <c r="V296"/>
      <c r="W296"/>
      <c r="X296"/>
      <c r="Y296"/>
      <c r="Z296"/>
      <c r="AA296"/>
      <c r="AB296"/>
      <c r="AC296"/>
      <c r="AD296"/>
      <c r="AE296"/>
    </row>
    <row r="297" spans="2:31" ht="15" x14ac:dyDescent="0.25">
      <c r="B297"/>
      <c r="C297"/>
      <c r="D297"/>
      <c r="E297"/>
      <c r="F297"/>
      <c r="G297"/>
      <c r="H297"/>
      <c r="I297"/>
      <c r="J297"/>
      <c r="K297"/>
      <c r="L297"/>
      <c r="M297"/>
      <c r="N297"/>
      <c r="O297"/>
      <c r="P297"/>
      <c r="Q297"/>
      <c r="R297"/>
      <c r="S297"/>
      <c r="T297"/>
      <c r="U297"/>
      <c r="V297"/>
      <c r="W297"/>
      <c r="X297"/>
      <c r="Y297"/>
      <c r="Z297"/>
      <c r="AA297"/>
      <c r="AB297"/>
      <c r="AC297"/>
      <c r="AD297"/>
      <c r="AE297"/>
    </row>
    <row r="298" spans="2:31" ht="15" x14ac:dyDescent="0.25">
      <c r="B298"/>
      <c r="C298"/>
      <c r="D298"/>
      <c r="E298"/>
      <c r="F298"/>
      <c r="G298"/>
      <c r="H298"/>
      <c r="I298"/>
      <c r="J298"/>
      <c r="K298"/>
      <c r="L298"/>
      <c r="M298"/>
      <c r="N298"/>
      <c r="O298"/>
      <c r="P298"/>
      <c r="Q298"/>
      <c r="R298"/>
      <c r="S298"/>
      <c r="T298"/>
      <c r="U298"/>
      <c r="V298"/>
      <c r="W298"/>
      <c r="X298"/>
      <c r="Y298"/>
      <c r="Z298"/>
      <c r="AA298"/>
      <c r="AB298"/>
      <c r="AC298"/>
      <c r="AD298"/>
      <c r="AE298"/>
    </row>
    <row r="299" spans="2:31" ht="15" x14ac:dyDescent="0.25">
      <c r="B299"/>
      <c r="C299"/>
      <c r="D299"/>
      <c r="E299"/>
      <c r="F299"/>
      <c r="G299"/>
      <c r="H299"/>
      <c r="I299"/>
      <c r="J299"/>
      <c r="K299"/>
      <c r="L299"/>
      <c r="M299"/>
      <c r="N299"/>
      <c r="O299"/>
      <c r="P299"/>
      <c r="Q299"/>
      <c r="R299"/>
      <c r="S299"/>
      <c r="T299"/>
      <c r="U299"/>
      <c r="V299"/>
      <c r="W299"/>
      <c r="X299"/>
      <c r="Y299"/>
      <c r="Z299"/>
      <c r="AA299"/>
      <c r="AB299"/>
      <c r="AC299"/>
      <c r="AD299"/>
      <c r="AE299"/>
    </row>
    <row r="300" spans="2:31" ht="15" x14ac:dyDescent="0.25">
      <c r="B300"/>
      <c r="C300"/>
      <c r="D300"/>
      <c r="E300"/>
      <c r="F300"/>
      <c r="G300"/>
      <c r="H300"/>
      <c r="I300"/>
      <c r="J300"/>
      <c r="K300"/>
      <c r="L300"/>
      <c r="M300"/>
      <c r="N300"/>
      <c r="O300"/>
      <c r="P300"/>
      <c r="Q300"/>
      <c r="R300"/>
      <c r="S300"/>
      <c r="T300"/>
      <c r="U300"/>
      <c r="V300"/>
      <c r="W300"/>
      <c r="X300"/>
      <c r="Y300"/>
      <c r="Z300"/>
      <c r="AA300"/>
      <c r="AB300"/>
      <c r="AC300"/>
      <c r="AD300"/>
      <c r="AE300"/>
    </row>
    <row r="301" spans="2:31" ht="15" x14ac:dyDescent="0.25">
      <c r="B301"/>
      <c r="C301"/>
      <c r="D301"/>
      <c r="E301"/>
      <c r="F301"/>
      <c r="G301"/>
      <c r="H301"/>
      <c r="I301"/>
      <c r="J301"/>
      <c r="K301"/>
      <c r="L301"/>
      <c r="M301"/>
      <c r="N301"/>
      <c r="O301"/>
      <c r="P301"/>
      <c r="Q301"/>
      <c r="R301"/>
      <c r="S301"/>
      <c r="T301"/>
      <c r="U301"/>
      <c r="V301"/>
      <c r="W301"/>
      <c r="X301"/>
      <c r="Y301"/>
      <c r="Z301"/>
      <c r="AA301"/>
      <c r="AB301"/>
      <c r="AC301"/>
      <c r="AD301"/>
      <c r="AE301"/>
    </row>
    <row r="302" spans="2:31" ht="15" x14ac:dyDescent="0.25">
      <c r="B302"/>
      <c r="C302"/>
      <c r="D302"/>
      <c r="E302"/>
      <c r="F302"/>
      <c r="G302"/>
      <c r="H302"/>
      <c r="I302"/>
      <c r="J302"/>
      <c r="K302"/>
      <c r="L302"/>
      <c r="M302"/>
      <c r="N302"/>
      <c r="O302"/>
      <c r="P302"/>
      <c r="Q302"/>
      <c r="R302"/>
      <c r="S302"/>
      <c r="T302"/>
      <c r="U302"/>
      <c r="V302"/>
      <c r="W302"/>
      <c r="X302"/>
      <c r="Y302"/>
      <c r="Z302"/>
      <c r="AA302"/>
      <c r="AB302"/>
      <c r="AC302"/>
      <c r="AD302"/>
      <c r="AE302"/>
    </row>
    <row r="303" spans="2:31" ht="15" x14ac:dyDescent="0.25">
      <c r="B303"/>
      <c r="C303"/>
      <c r="D303"/>
      <c r="E303"/>
      <c r="F303"/>
      <c r="G303"/>
      <c r="H303"/>
      <c r="I303"/>
      <c r="J303"/>
      <c r="K303"/>
      <c r="L303"/>
      <c r="M303"/>
      <c r="N303"/>
      <c r="O303"/>
      <c r="P303"/>
      <c r="Q303"/>
      <c r="R303"/>
      <c r="S303"/>
      <c r="T303"/>
      <c r="U303"/>
      <c r="V303"/>
      <c r="W303"/>
      <c r="X303"/>
      <c r="Y303"/>
      <c r="Z303"/>
      <c r="AA303"/>
      <c r="AB303"/>
      <c r="AC303"/>
      <c r="AD303"/>
      <c r="AE303"/>
    </row>
    <row r="304" spans="2:31" ht="15" x14ac:dyDescent="0.25">
      <c r="B304"/>
      <c r="C304"/>
      <c r="D304"/>
      <c r="E304"/>
      <c r="F304"/>
      <c r="G304"/>
      <c r="H304"/>
      <c r="I304"/>
      <c r="J304"/>
      <c r="K304"/>
      <c r="L304"/>
      <c r="M304"/>
      <c r="N304"/>
      <c r="O304"/>
      <c r="P304"/>
      <c r="Q304"/>
      <c r="R304"/>
      <c r="S304"/>
      <c r="T304"/>
      <c r="U304"/>
      <c r="V304"/>
      <c r="W304"/>
      <c r="X304"/>
      <c r="Y304"/>
      <c r="Z304"/>
      <c r="AA304"/>
      <c r="AB304"/>
      <c r="AC304"/>
      <c r="AD304"/>
      <c r="AE304"/>
    </row>
    <row r="305" spans="2:31" ht="15" x14ac:dyDescent="0.25">
      <c r="B305"/>
      <c r="C305"/>
      <c r="D305"/>
      <c r="E305"/>
      <c r="F305"/>
      <c r="G305"/>
      <c r="H305"/>
      <c r="I305"/>
      <c r="J305"/>
      <c r="K305"/>
      <c r="L305"/>
      <c r="M305"/>
      <c r="N305"/>
      <c r="O305"/>
      <c r="P305"/>
      <c r="Q305"/>
      <c r="R305"/>
      <c r="S305"/>
      <c r="T305"/>
      <c r="U305"/>
      <c r="V305"/>
      <c r="W305"/>
      <c r="X305"/>
      <c r="Y305"/>
      <c r="Z305"/>
      <c r="AA305"/>
      <c r="AB305"/>
      <c r="AC305"/>
      <c r="AD305"/>
      <c r="AE305"/>
    </row>
    <row r="306" spans="2:31" ht="15" x14ac:dyDescent="0.25">
      <c r="B306"/>
      <c r="C306"/>
      <c r="D306"/>
      <c r="E306"/>
      <c r="F306"/>
      <c r="G306"/>
      <c r="H306"/>
      <c r="I306"/>
      <c r="J306"/>
      <c r="K306"/>
      <c r="L306"/>
      <c r="M306"/>
      <c r="N306"/>
      <c r="O306"/>
      <c r="P306"/>
      <c r="Q306"/>
      <c r="R306"/>
      <c r="S306"/>
      <c r="T306"/>
      <c r="U306"/>
      <c r="V306"/>
      <c r="W306"/>
      <c r="X306"/>
      <c r="Y306"/>
      <c r="Z306"/>
      <c r="AA306"/>
      <c r="AB306"/>
      <c r="AC306"/>
      <c r="AD306"/>
      <c r="AE306"/>
    </row>
    <row r="307" spans="2:31" ht="15" x14ac:dyDescent="0.25">
      <c r="B307"/>
      <c r="C307"/>
      <c r="D307"/>
      <c r="E307"/>
      <c r="F307"/>
      <c r="G307"/>
      <c r="H307"/>
      <c r="I307"/>
      <c r="J307"/>
      <c r="K307"/>
      <c r="L307"/>
      <c r="M307"/>
      <c r="N307"/>
      <c r="O307"/>
      <c r="P307"/>
      <c r="Q307"/>
      <c r="R307"/>
      <c r="S307"/>
      <c r="T307"/>
      <c r="U307"/>
      <c r="V307"/>
      <c r="W307"/>
      <c r="X307"/>
      <c r="Y307"/>
      <c r="Z307"/>
      <c r="AA307"/>
      <c r="AB307"/>
      <c r="AC307"/>
      <c r="AD307"/>
      <c r="AE307"/>
    </row>
    <row r="308" spans="2:31" ht="15" x14ac:dyDescent="0.25">
      <c r="B308"/>
      <c r="C308"/>
      <c r="D308"/>
      <c r="E308"/>
      <c r="F308"/>
      <c r="G308"/>
      <c r="H308"/>
      <c r="I308"/>
      <c r="J308"/>
      <c r="K308"/>
      <c r="L308"/>
      <c r="M308"/>
      <c r="N308"/>
      <c r="O308"/>
      <c r="P308"/>
      <c r="Q308"/>
      <c r="R308"/>
      <c r="S308"/>
      <c r="T308"/>
      <c r="U308"/>
      <c r="V308"/>
      <c r="W308"/>
      <c r="X308"/>
      <c r="Y308"/>
      <c r="Z308"/>
      <c r="AA308"/>
      <c r="AB308"/>
      <c r="AC308"/>
      <c r="AD308"/>
      <c r="AE308"/>
    </row>
    <row r="309" spans="2:31" ht="15" x14ac:dyDescent="0.25">
      <c r="B309"/>
      <c r="C309"/>
      <c r="D309"/>
      <c r="E309"/>
      <c r="F309"/>
      <c r="G309"/>
      <c r="H309"/>
      <c r="I309"/>
      <c r="J309"/>
      <c r="K309"/>
      <c r="L309"/>
      <c r="M309"/>
      <c r="N309"/>
      <c r="O309"/>
      <c r="P309"/>
      <c r="Q309"/>
      <c r="R309"/>
      <c r="S309"/>
      <c r="T309"/>
      <c r="U309"/>
      <c r="V309"/>
      <c r="W309"/>
      <c r="X309"/>
      <c r="Y309"/>
      <c r="Z309"/>
      <c r="AA309"/>
      <c r="AB309"/>
      <c r="AC309"/>
      <c r="AD309"/>
      <c r="AE309"/>
    </row>
    <row r="310" spans="2:31" ht="15" x14ac:dyDescent="0.25">
      <c r="B310"/>
      <c r="C310"/>
      <c r="D310"/>
      <c r="E310"/>
      <c r="F310"/>
      <c r="G310"/>
      <c r="H310"/>
      <c r="I310"/>
      <c r="J310"/>
      <c r="K310"/>
      <c r="L310"/>
      <c r="M310"/>
      <c r="N310"/>
      <c r="O310"/>
      <c r="P310"/>
      <c r="Q310"/>
      <c r="R310"/>
      <c r="S310"/>
      <c r="T310"/>
      <c r="U310"/>
      <c r="V310"/>
      <c r="W310"/>
      <c r="X310"/>
      <c r="Y310"/>
      <c r="Z310"/>
      <c r="AA310"/>
      <c r="AB310"/>
      <c r="AC310"/>
      <c r="AD310"/>
      <c r="AE310"/>
    </row>
    <row r="311" spans="2:31" ht="15" x14ac:dyDescent="0.25">
      <c r="B311"/>
      <c r="C311"/>
      <c r="D311"/>
      <c r="E311"/>
      <c r="F311"/>
      <c r="G311"/>
      <c r="H311"/>
      <c r="I311"/>
      <c r="J311"/>
      <c r="K311"/>
      <c r="L311"/>
      <c r="M311"/>
      <c r="N311"/>
      <c r="O311"/>
      <c r="P311"/>
      <c r="Q311"/>
      <c r="R311"/>
      <c r="S311"/>
      <c r="T311"/>
      <c r="U311"/>
      <c r="V311"/>
      <c r="W311"/>
      <c r="X311"/>
      <c r="Y311"/>
      <c r="Z311"/>
      <c r="AA311"/>
      <c r="AB311"/>
      <c r="AC311"/>
      <c r="AD311"/>
      <c r="AE311"/>
    </row>
    <row r="312" spans="2:31" ht="15" x14ac:dyDescent="0.25">
      <c r="B312"/>
      <c r="C312"/>
      <c r="D312"/>
      <c r="E312"/>
      <c r="F312"/>
      <c r="G312"/>
      <c r="H312"/>
      <c r="I312"/>
      <c r="J312"/>
      <c r="K312"/>
      <c r="L312"/>
      <c r="M312"/>
      <c r="N312"/>
      <c r="O312"/>
      <c r="P312"/>
      <c r="Q312"/>
      <c r="R312"/>
      <c r="S312"/>
      <c r="T312"/>
      <c r="U312"/>
      <c r="V312"/>
      <c r="W312"/>
      <c r="X312"/>
      <c r="Y312"/>
      <c r="Z312"/>
      <c r="AA312"/>
      <c r="AB312"/>
      <c r="AC312"/>
      <c r="AD312"/>
      <c r="AE312"/>
    </row>
    <row r="313" spans="2:31" ht="15" x14ac:dyDescent="0.25">
      <c r="B313"/>
      <c r="C313"/>
      <c r="D313"/>
      <c r="E313"/>
      <c r="F313"/>
      <c r="G313"/>
      <c r="H313"/>
      <c r="I313"/>
      <c r="J313"/>
      <c r="K313"/>
      <c r="L313"/>
      <c r="M313"/>
      <c r="N313"/>
      <c r="O313"/>
      <c r="P313"/>
      <c r="Q313"/>
      <c r="R313"/>
      <c r="S313"/>
      <c r="T313"/>
      <c r="U313"/>
      <c r="V313"/>
      <c r="W313"/>
      <c r="X313"/>
      <c r="Y313"/>
      <c r="Z313"/>
      <c r="AA313"/>
      <c r="AB313"/>
      <c r="AC313"/>
      <c r="AD313"/>
      <c r="AE313"/>
    </row>
    <row r="314" spans="2:31" ht="15" x14ac:dyDescent="0.25">
      <c r="B314"/>
      <c r="C314"/>
      <c r="D314"/>
      <c r="E314"/>
      <c r="F314"/>
      <c r="G314"/>
      <c r="H314"/>
      <c r="I314"/>
      <c r="J314"/>
      <c r="K314"/>
      <c r="L314"/>
      <c r="M314"/>
      <c r="N314"/>
      <c r="O314"/>
      <c r="P314"/>
      <c r="Q314"/>
      <c r="R314"/>
      <c r="S314"/>
      <c r="T314"/>
      <c r="U314"/>
      <c r="V314"/>
      <c r="W314"/>
      <c r="X314"/>
      <c r="Y314"/>
      <c r="Z314"/>
      <c r="AA314"/>
      <c r="AB314"/>
      <c r="AC314"/>
      <c r="AD314"/>
      <c r="AE314"/>
    </row>
    <row r="315" spans="2:31" ht="15" x14ac:dyDescent="0.25">
      <c r="B315"/>
      <c r="C315"/>
      <c r="D315"/>
      <c r="E315"/>
      <c r="F315"/>
      <c r="G315"/>
      <c r="H315"/>
      <c r="I315"/>
      <c r="J315"/>
      <c r="K315"/>
      <c r="L315"/>
      <c r="M315"/>
      <c r="N315"/>
      <c r="O315"/>
      <c r="P315"/>
      <c r="Q315"/>
      <c r="R315"/>
      <c r="S315"/>
      <c r="T315"/>
      <c r="U315"/>
      <c r="V315"/>
      <c r="W315"/>
      <c r="X315"/>
      <c r="Y315"/>
      <c r="Z315"/>
      <c r="AA315"/>
      <c r="AB315"/>
      <c r="AC315"/>
      <c r="AD315"/>
      <c r="AE315"/>
    </row>
    <row r="316" spans="2:31" ht="15" x14ac:dyDescent="0.25">
      <c r="B316"/>
      <c r="C316"/>
      <c r="D316"/>
      <c r="E316"/>
      <c r="F316"/>
      <c r="G316"/>
      <c r="H316"/>
      <c r="I316"/>
      <c r="J316"/>
      <c r="K316"/>
      <c r="L316"/>
      <c r="M316"/>
      <c r="N316"/>
      <c r="O316"/>
      <c r="P316"/>
      <c r="Q316"/>
      <c r="R316"/>
      <c r="S316"/>
      <c r="T316"/>
      <c r="U316"/>
      <c r="V316"/>
      <c r="W316"/>
      <c r="X316"/>
      <c r="Y316"/>
      <c r="Z316"/>
      <c r="AA316"/>
      <c r="AB316"/>
      <c r="AC316"/>
      <c r="AD316"/>
      <c r="AE316"/>
    </row>
    <row r="317" spans="2:31" ht="15" x14ac:dyDescent="0.25">
      <c r="B317"/>
      <c r="C317"/>
      <c r="D317"/>
      <c r="E317"/>
      <c r="F317"/>
      <c r="G317"/>
      <c r="H317"/>
      <c r="I317"/>
      <c r="J317"/>
      <c r="K317"/>
      <c r="L317"/>
      <c r="M317"/>
      <c r="N317"/>
      <c r="O317"/>
      <c r="P317"/>
      <c r="Q317"/>
      <c r="R317"/>
      <c r="S317"/>
      <c r="T317"/>
      <c r="U317"/>
      <c r="V317"/>
      <c r="W317"/>
      <c r="X317"/>
      <c r="Y317"/>
      <c r="Z317"/>
      <c r="AA317"/>
      <c r="AB317"/>
      <c r="AC317"/>
      <c r="AD317"/>
      <c r="AE317"/>
    </row>
    <row r="318" spans="2:31" ht="15" x14ac:dyDescent="0.25">
      <c r="B318"/>
      <c r="C318"/>
      <c r="D318"/>
      <c r="E318"/>
      <c r="F318"/>
      <c r="G318"/>
      <c r="H318"/>
      <c r="I318"/>
      <c r="J318"/>
      <c r="K318"/>
      <c r="L318"/>
      <c r="M318"/>
      <c r="N318"/>
      <c r="O318"/>
      <c r="P318"/>
      <c r="Q318"/>
      <c r="R318"/>
      <c r="S318"/>
      <c r="T318"/>
      <c r="U318"/>
      <c r="V318"/>
      <c r="W318"/>
      <c r="X318"/>
      <c r="Y318"/>
      <c r="Z318"/>
      <c r="AA318"/>
      <c r="AB318"/>
      <c r="AC318"/>
      <c r="AD318"/>
      <c r="AE318"/>
    </row>
    <row r="319" spans="2:31" ht="15" x14ac:dyDescent="0.25">
      <c r="B319"/>
      <c r="C319"/>
      <c r="D319"/>
      <c r="E319"/>
      <c r="F319"/>
      <c r="G319"/>
      <c r="H319"/>
      <c r="I319"/>
      <c r="J319"/>
      <c r="K319"/>
      <c r="L319"/>
      <c r="M319"/>
      <c r="N319"/>
      <c r="O319"/>
      <c r="P319"/>
      <c r="Q319"/>
      <c r="R319"/>
      <c r="S319"/>
      <c r="T319"/>
      <c r="U319"/>
      <c r="V319"/>
      <c r="W319"/>
      <c r="X319"/>
      <c r="Y319"/>
      <c r="Z319"/>
      <c r="AA319"/>
      <c r="AB319"/>
      <c r="AC319"/>
      <c r="AD319"/>
      <c r="AE319"/>
    </row>
    <row r="320" spans="2:31" ht="15" x14ac:dyDescent="0.25">
      <c r="B320"/>
      <c r="C320"/>
      <c r="D320"/>
      <c r="E320"/>
      <c r="F320"/>
      <c r="G320"/>
      <c r="H320"/>
      <c r="I320"/>
      <c r="J320"/>
      <c r="K320"/>
      <c r="L320"/>
      <c r="M320"/>
      <c r="N320"/>
      <c r="O320"/>
      <c r="P320"/>
      <c r="Q320"/>
      <c r="R320"/>
      <c r="S320"/>
      <c r="T320"/>
      <c r="U320"/>
      <c r="V320"/>
      <c r="W320"/>
      <c r="X320"/>
      <c r="Y320"/>
      <c r="Z320"/>
      <c r="AA320"/>
      <c r="AB320"/>
      <c r="AC320"/>
      <c r="AD320"/>
      <c r="AE320"/>
    </row>
    <row r="321" spans="2:31" ht="15" x14ac:dyDescent="0.25">
      <c r="B321"/>
      <c r="C321"/>
      <c r="D321"/>
      <c r="E321"/>
      <c r="F321"/>
      <c r="G321"/>
      <c r="H321"/>
      <c r="I321"/>
      <c r="J321"/>
      <c r="K321"/>
      <c r="L321"/>
      <c r="M321"/>
      <c r="N321"/>
      <c r="O321"/>
      <c r="P321"/>
      <c r="Q321"/>
      <c r="R321"/>
      <c r="S321"/>
      <c r="T321"/>
      <c r="U321"/>
      <c r="V321"/>
      <c r="W321"/>
      <c r="X321"/>
      <c r="Y321"/>
      <c r="Z321"/>
      <c r="AA321"/>
      <c r="AB321"/>
      <c r="AC321"/>
      <c r="AD321"/>
      <c r="AE321"/>
    </row>
    <row r="322" spans="2:31" ht="15" x14ac:dyDescent="0.25">
      <c r="B322"/>
      <c r="C322"/>
      <c r="D322"/>
      <c r="E322"/>
      <c r="F322"/>
      <c r="G322"/>
      <c r="H322"/>
      <c r="I322"/>
      <c r="J322"/>
      <c r="K322"/>
      <c r="L322"/>
      <c r="M322"/>
      <c r="N322"/>
      <c r="O322"/>
      <c r="P322"/>
      <c r="Q322"/>
      <c r="R322"/>
      <c r="S322"/>
      <c r="T322"/>
      <c r="U322"/>
      <c r="V322"/>
      <c r="W322"/>
      <c r="X322"/>
      <c r="Y322"/>
      <c r="Z322"/>
      <c r="AA322"/>
      <c r="AB322"/>
      <c r="AC322"/>
      <c r="AD322"/>
      <c r="AE322"/>
    </row>
    <row r="323" spans="2:31" ht="15" x14ac:dyDescent="0.25">
      <c r="B323"/>
      <c r="C323"/>
      <c r="D323"/>
      <c r="E323"/>
      <c r="F323"/>
      <c r="G323"/>
      <c r="H323"/>
      <c r="I323"/>
      <c r="J323"/>
      <c r="K323"/>
      <c r="L323"/>
      <c r="M323"/>
      <c r="N323"/>
      <c r="O323"/>
      <c r="P323"/>
      <c r="Q323"/>
      <c r="R323"/>
      <c r="S323"/>
      <c r="T323"/>
      <c r="U323"/>
      <c r="V323"/>
      <c r="W323"/>
      <c r="X323"/>
      <c r="Y323"/>
      <c r="Z323"/>
      <c r="AA323"/>
      <c r="AB323"/>
      <c r="AC323"/>
      <c r="AD323"/>
      <c r="AE323"/>
    </row>
    <row r="324" spans="2:31" ht="15" x14ac:dyDescent="0.25">
      <c r="B324"/>
      <c r="C324"/>
      <c r="D324"/>
      <c r="E324"/>
      <c r="F324"/>
      <c r="G324"/>
      <c r="H324"/>
      <c r="I324"/>
      <c r="J324"/>
      <c r="K324"/>
      <c r="L324"/>
      <c r="M324"/>
      <c r="N324"/>
      <c r="O324"/>
      <c r="P324"/>
      <c r="Q324"/>
      <c r="R324"/>
      <c r="S324"/>
      <c r="T324"/>
      <c r="U324"/>
      <c r="V324"/>
      <c r="W324"/>
      <c r="X324"/>
      <c r="Y324"/>
      <c r="Z324"/>
      <c r="AA324"/>
      <c r="AB324"/>
      <c r="AC324"/>
      <c r="AD324"/>
      <c r="AE324"/>
    </row>
    <row r="325" spans="2:31" ht="15" x14ac:dyDescent="0.25">
      <c r="B325"/>
      <c r="C325"/>
      <c r="D325"/>
      <c r="E325"/>
      <c r="F325"/>
      <c r="G325"/>
      <c r="H325"/>
      <c r="I325"/>
      <c r="J325"/>
      <c r="K325"/>
      <c r="L325"/>
      <c r="M325"/>
      <c r="N325"/>
      <c r="O325"/>
      <c r="P325"/>
      <c r="Q325"/>
      <c r="R325"/>
      <c r="S325"/>
      <c r="T325"/>
      <c r="U325"/>
      <c r="V325"/>
      <c r="W325"/>
      <c r="X325"/>
      <c r="Y325"/>
      <c r="Z325"/>
      <c r="AA325"/>
      <c r="AB325"/>
      <c r="AC325"/>
      <c r="AD325"/>
      <c r="AE325"/>
    </row>
    <row r="326" spans="2:31" ht="15" x14ac:dyDescent="0.25">
      <c r="B326"/>
      <c r="C326"/>
      <c r="D326"/>
      <c r="E326"/>
      <c r="F326"/>
      <c r="G326"/>
      <c r="H326"/>
      <c r="I326"/>
      <c r="J326"/>
      <c r="K326"/>
      <c r="L326"/>
      <c r="M326"/>
      <c r="N326"/>
      <c r="O326"/>
      <c r="P326"/>
      <c r="Q326"/>
      <c r="R326"/>
      <c r="S326"/>
      <c r="T326"/>
      <c r="U326"/>
      <c r="V326"/>
      <c r="W326"/>
      <c r="X326"/>
      <c r="Y326"/>
      <c r="Z326"/>
      <c r="AA326"/>
      <c r="AB326"/>
      <c r="AC326"/>
      <c r="AD326"/>
      <c r="AE326"/>
    </row>
    <row r="327" spans="2:31" ht="15" x14ac:dyDescent="0.25">
      <c r="B327"/>
      <c r="C327"/>
      <c r="D327"/>
      <c r="E327"/>
      <c r="F327"/>
      <c r="G327"/>
      <c r="H327"/>
      <c r="I327"/>
      <c r="J327"/>
      <c r="K327"/>
      <c r="L327"/>
      <c r="M327"/>
      <c r="N327"/>
      <c r="O327"/>
      <c r="P327"/>
      <c r="Q327"/>
      <c r="R327"/>
      <c r="S327"/>
      <c r="T327"/>
      <c r="U327"/>
      <c r="V327"/>
      <c r="W327"/>
      <c r="X327"/>
      <c r="Y327"/>
      <c r="Z327"/>
      <c r="AA327"/>
      <c r="AB327"/>
      <c r="AC327"/>
      <c r="AD327"/>
      <c r="AE327"/>
    </row>
    <row r="328" spans="2:31" ht="15" x14ac:dyDescent="0.25">
      <c r="B328"/>
      <c r="C328"/>
      <c r="D328"/>
      <c r="E328"/>
      <c r="F328"/>
      <c r="G328"/>
      <c r="H328"/>
      <c r="I328"/>
      <c r="J328"/>
      <c r="K328"/>
      <c r="L328"/>
      <c r="M328"/>
      <c r="N328"/>
      <c r="O328"/>
      <c r="P328"/>
      <c r="Q328"/>
      <c r="R328"/>
      <c r="S328"/>
      <c r="T328"/>
      <c r="U328"/>
      <c r="V328"/>
      <c r="W328"/>
      <c r="X328"/>
      <c r="Y328"/>
      <c r="Z328"/>
      <c r="AA328"/>
      <c r="AB328"/>
      <c r="AC328"/>
      <c r="AD328"/>
      <c r="AE328"/>
    </row>
    <row r="329" spans="2:31" ht="15" x14ac:dyDescent="0.25">
      <c r="B329"/>
      <c r="C329"/>
      <c r="D329"/>
      <c r="E329"/>
      <c r="F329"/>
      <c r="G329"/>
      <c r="H329"/>
      <c r="I329"/>
      <c r="J329"/>
      <c r="K329"/>
      <c r="L329"/>
      <c r="M329"/>
      <c r="N329"/>
      <c r="O329"/>
      <c r="P329"/>
      <c r="Q329"/>
      <c r="R329"/>
      <c r="S329"/>
      <c r="T329"/>
      <c r="U329"/>
      <c r="V329"/>
      <c r="W329"/>
      <c r="X329"/>
      <c r="Y329"/>
      <c r="Z329"/>
      <c r="AA329"/>
      <c r="AB329"/>
      <c r="AC329"/>
      <c r="AD329"/>
      <c r="AE329"/>
    </row>
    <row r="330" spans="2:31" ht="15" x14ac:dyDescent="0.25">
      <c r="B330"/>
      <c r="C330"/>
      <c r="D330"/>
      <c r="E330"/>
      <c r="F330"/>
      <c r="G330"/>
      <c r="H330"/>
      <c r="I330"/>
      <c r="J330"/>
      <c r="K330"/>
      <c r="L330"/>
      <c r="M330"/>
      <c r="N330"/>
      <c r="O330"/>
      <c r="P330"/>
      <c r="Q330"/>
      <c r="R330"/>
      <c r="S330"/>
      <c r="T330"/>
      <c r="U330"/>
      <c r="V330"/>
      <c r="W330"/>
      <c r="X330"/>
      <c r="Y330"/>
      <c r="Z330"/>
      <c r="AA330"/>
      <c r="AB330"/>
      <c r="AC330"/>
      <c r="AD330"/>
      <c r="AE330"/>
    </row>
    <row r="331" spans="2:31" ht="15" x14ac:dyDescent="0.25">
      <c r="B331"/>
      <c r="C331"/>
      <c r="D331"/>
      <c r="E331"/>
      <c r="F331"/>
      <c r="G331"/>
      <c r="H331"/>
      <c r="I331"/>
      <c r="J331"/>
      <c r="K331"/>
      <c r="L331"/>
      <c r="M331"/>
      <c r="N331"/>
      <c r="O331"/>
      <c r="P331"/>
      <c r="Q331"/>
      <c r="R331"/>
      <c r="S331"/>
      <c r="T331"/>
      <c r="U331"/>
      <c r="V331"/>
      <c r="W331"/>
      <c r="X331"/>
      <c r="Y331"/>
      <c r="Z331"/>
      <c r="AA331"/>
      <c r="AB331"/>
      <c r="AC331"/>
      <c r="AD331"/>
      <c r="AE331"/>
    </row>
    <row r="332" spans="2:31" ht="15" x14ac:dyDescent="0.25">
      <c r="B332"/>
      <c r="C332"/>
      <c r="D332"/>
      <c r="E332"/>
      <c r="F332"/>
      <c r="G332"/>
      <c r="H332"/>
      <c r="I332"/>
      <c r="J332"/>
      <c r="K332"/>
      <c r="L332"/>
      <c r="M332"/>
      <c r="N332"/>
      <c r="O332"/>
      <c r="P332"/>
      <c r="Q332"/>
      <c r="R332"/>
      <c r="S332"/>
      <c r="T332"/>
      <c r="U332"/>
      <c r="V332"/>
      <c r="W332"/>
      <c r="X332"/>
      <c r="Y332"/>
      <c r="Z332"/>
      <c r="AA332"/>
      <c r="AB332"/>
      <c r="AC332"/>
      <c r="AD332"/>
      <c r="AE332"/>
    </row>
    <row r="333" spans="2:31" ht="15" x14ac:dyDescent="0.25">
      <c r="B333"/>
      <c r="C333"/>
      <c r="D333"/>
      <c r="E333"/>
      <c r="F333"/>
      <c r="G333"/>
      <c r="H333"/>
      <c r="I333"/>
      <c r="J333"/>
      <c r="K333"/>
      <c r="L333"/>
      <c r="M333"/>
      <c r="N333"/>
      <c r="O333"/>
      <c r="P333"/>
      <c r="Q333"/>
      <c r="R333"/>
      <c r="S333"/>
      <c r="T333"/>
      <c r="U333"/>
      <c r="V333"/>
      <c r="W333"/>
      <c r="X333"/>
      <c r="Y333"/>
      <c r="Z333"/>
      <c r="AA333"/>
      <c r="AB333"/>
      <c r="AC333"/>
      <c r="AD333"/>
      <c r="AE333"/>
    </row>
    <row r="334" spans="2:31" ht="15" x14ac:dyDescent="0.25">
      <c r="B334"/>
      <c r="C334"/>
      <c r="D334"/>
      <c r="E334"/>
      <c r="F334"/>
      <c r="G334"/>
      <c r="H334"/>
      <c r="I334"/>
      <c r="J334"/>
      <c r="K334"/>
      <c r="L334"/>
      <c r="M334"/>
      <c r="N334"/>
      <c r="O334"/>
      <c r="P334"/>
      <c r="Q334"/>
      <c r="R334"/>
      <c r="S334"/>
      <c r="T334"/>
      <c r="U334"/>
      <c r="V334"/>
      <c r="W334"/>
      <c r="X334"/>
      <c r="Y334"/>
      <c r="Z334"/>
      <c r="AA334"/>
      <c r="AB334"/>
      <c r="AC334"/>
      <c r="AD334"/>
      <c r="AE334"/>
    </row>
    <row r="335" spans="2:31" ht="15" x14ac:dyDescent="0.25">
      <c r="B335"/>
      <c r="C335"/>
      <c r="D335"/>
      <c r="E335"/>
      <c r="F335"/>
      <c r="G335"/>
      <c r="H335"/>
      <c r="I335"/>
      <c r="J335"/>
      <c r="K335"/>
      <c r="L335"/>
      <c r="M335"/>
      <c r="N335"/>
      <c r="O335"/>
      <c r="P335"/>
      <c r="Q335"/>
      <c r="R335"/>
      <c r="S335"/>
      <c r="T335"/>
      <c r="U335"/>
      <c r="V335"/>
      <c r="W335"/>
      <c r="X335"/>
      <c r="Y335"/>
      <c r="Z335"/>
      <c r="AA335"/>
      <c r="AB335"/>
      <c r="AC335"/>
      <c r="AD335"/>
      <c r="AE335"/>
    </row>
    <row r="336" spans="2:31" ht="15" x14ac:dyDescent="0.25">
      <c r="B336"/>
      <c r="C336"/>
      <c r="D336"/>
      <c r="E336"/>
      <c r="F336"/>
      <c r="G336"/>
      <c r="H336"/>
      <c r="I336"/>
      <c r="J336"/>
      <c r="K336"/>
      <c r="L336"/>
      <c r="M336"/>
      <c r="N336"/>
      <c r="O336"/>
      <c r="P336"/>
      <c r="Q336"/>
      <c r="R336"/>
      <c r="S336"/>
      <c r="T336"/>
      <c r="U336"/>
      <c r="V336"/>
      <c r="W336"/>
      <c r="X336"/>
      <c r="Y336"/>
      <c r="Z336"/>
      <c r="AA336"/>
      <c r="AB336"/>
      <c r="AC336"/>
      <c r="AD336"/>
      <c r="AE336"/>
    </row>
    <row r="337" spans="2:31" ht="15" x14ac:dyDescent="0.25">
      <c r="B337"/>
      <c r="C337"/>
      <c r="D337"/>
      <c r="E337"/>
      <c r="F337"/>
      <c r="G337"/>
      <c r="H337"/>
      <c r="I337"/>
      <c r="J337"/>
      <c r="K337"/>
      <c r="L337"/>
      <c r="M337"/>
      <c r="N337"/>
      <c r="O337"/>
      <c r="P337"/>
      <c r="Q337"/>
      <c r="R337"/>
      <c r="S337"/>
      <c r="T337"/>
      <c r="U337"/>
      <c r="V337"/>
      <c r="W337"/>
      <c r="X337"/>
      <c r="Y337"/>
      <c r="Z337"/>
      <c r="AA337"/>
      <c r="AB337"/>
      <c r="AC337"/>
      <c r="AD337"/>
      <c r="AE337"/>
    </row>
    <row r="338" spans="2:31" ht="15" x14ac:dyDescent="0.25">
      <c r="B338"/>
      <c r="C338"/>
      <c r="D338"/>
      <c r="E338"/>
      <c r="F338"/>
      <c r="G338"/>
      <c r="H338"/>
      <c r="I338"/>
      <c r="J338"/>
      <c r="K338"/>
      <c r="L338"/>
      <c r="M338"/>
      <c r="N338"/>
      <c r="O338"/>
      <c r="P338"/>
      <c r="Q338"/>
      <c r="R338"/>
      <c r="S338"/>
      <c r="T338"/>
      <c r="U338"/>
      <c r="V338"/>
      <c r="W338"/>
      <c r="X338"/>
      <c r="Y338"/>
      <c r="Z338"/>
      <c r="AA338"/>
      <c r="AB338"/>
      <c r="AC338"/>
      <c r="AD338"/>
      <c r="AE338"/>
    </row>
    <row r="339" spans="2:31" ht="15" x14ac:dyDescent="0.25">
      <c r="B339"/>
      <c r="C339"/>
      <c r="D339"/>
      <c r="E339"/>
      <c r="F339"/>
      <c r="G339"/>
      <c r="H339"/>
      <c r="I339"/>
      <c r="J339"/>
      <c r="K339"/>
      <c r="L339"/>
      <c r="M339"/>
      <c r="N339"/>
      <c r="O339"/>
      <c r="P339"/>
      <c r="Q339"/>
      <c r="R339"/>
      <c r="S339"/>
      <c r="T339"/>
      <c r="U339"/>
      <c r="V339"/>
      <c r="W339"/>
      <c r="X339"/>
      <c r="Y339"/>
      <c r="Z339"/>
      <c r="AA339"/>
      <c r="AB339"/>
      <c r="AC339"/>
      <c r="AD339"/>
      <c r="AE339"/>
    </row>
    <row r="340" spans="2:31" ht="15" x14ac:dyDescent="0.25">
      <c r="B340"/>
      <c r="C340"/>
      <c r="D340"/>
      <c r="E340"/>
      <c r="F340"/>
      <c r="G340"/>
      <c r="H340"/>
      <c r="I340"/>
      <c r="J340"/>
      <c r="K340"/>
      <c r="L340"/>
      <c r="M340"/>
      <c r="N340"/>
      <c r="O340"/>
      <c r="P340"/>
      <c r="Q340"/>
      <c r="R340"/>
      <c r="S340"/>
      <c r="T340"/>
      <c r="U340"/>
      <c r="V340"/>
      <c r="W340"/>
      <c r="X340"/>
      <c r="Y340"/>
      <c r="Z340"/>
      <c r="AA340"/>
      <c r="AB340"/>
      <c r="AC340"/>
      <c r="AD340"/>
      <c r="AE340"/>
    </row>
    <row r="341" spans="2:31" ht="15" x14ac:dyDescent="0.25">
      <c r="B341"/>
      <c r="C341"/>
      <c r="D341"/>
      <c r="E341"/>
      <c r="F341"/>
      <c r="G341"/>
      <c r="H341"/>
      <c r="I341"/>
      <c r="J341"/>
      <c r="K341"/>
      <c r="L341"/>
      <c r="M341"/>
      <c r="N341"/>
      <c r="O341"/>
      <c r="P341"/>
      <c r="Q341"/>
      <c r="R341"/>
      <c r="S341"/>
      <c r="T341"/>
      <c r="U341"/>
      <c r="V341"/>
      <c r="W341"/>
      <c r="X341"/>
      <c r="Y341"/>
      <c r="Z341"/>
      <c r="AA341"/>
      <c r="AB341"/>
      <c r="AC341"/>
      <c r="AD341"/>
      <c r="AE341"/>
    </row>
    <row r="342" spans="2:31" ht="15" x14ac:dyDescent="0.25">
      <c r="B342"/>
      <c r="C342"/>
      <c r="D342"/>
      <c r="E342"/>
      <c r="F342"/>
      <c r="G342"/>
      <c r="H342"/>
      <c r="I342"/>
      <c r="J342"/>
      <c r="K342"/>
      <c r="L342"/>
      <c r="M342"/>
      <c r="N342"/>
      <c r="O342"/>
      <c r="P342"/>
      <c r="Q342"/>
      <c r="R342"/>
      <c r="S342"/>
      <c r="T342"/>
      <c r="U342"/>
      <c r="V342"/>
      <c r="W342"/>
      <c r="X342"/>
      <c r="Y342"/>
      <c r="Z342"/>
      <c r="AA342"/>
      <c r="AB342"/>
      <c r="AC342"/>
      <c r="AD342"/>
      <c r="AE342"/>
    </row>
    <row r="343" spans="2:31" ht="15" x14ac:dyDescent="0.25">
      <c r="B343"/>
      <c r="C343"/>
      <c r="D343"/>
      <c r="E343"/>
      <c r="F343"/>
      <c r="G343"/>
      <c r="H343"/>
      <c r="I343"/>
      <c r="J343"/>
      <c r="K343"/>
      <c r="L343"/>
      <c r="M343"/>
      <c r="N343"/>
      <c r="O343"/>
      <c r="P343"/>
      <c r="Q343"/>
      <c r="R343"/>
      <c r="S343"/>
      <c r="T343"/>
      <c r="U343"/>
      <c r="V343"/>
      <c r="W343"/>
      <c r="X343"/>
      <c r="Y343"/>
      <c r="Z343"/>
      <c r="AA343"/>
      <c r="AB343"/>
      <c r="AC343"/>
      <c r="AD343"/>
      <c r="AE343"/>
    </row>
    <row r="344" spans="2:31" ht="15" x14ac:dyDescent="0.25">
      <c r="B344"/>
      <c r="C344"/>
      <c r="D344"/>
      <c r="E344"/>
      <c r="F344"/>
      <c r="G344"/>
      <c r="H344"/>
      <c r="I344"/>
      <c r="J344"/>
      <c r="K344"/>
      <c r="L344"/>
      <c r="M344"/>
      <c r="N344"/>
      <c r="O344"/>
      <c r="P344"/>
      <c r="Q344"/>
      <c r="R344"/>
      <c r="S344"/>
      <c r="T344"/>
      <c r="U344"/>
      <c r="V344"/>
      <c r="W344"/>
      <c r="X344"/>
      <c r="Y344"/>
      <c r="Z344"/>
      <c r="AA344"/>
      <c r="AB344"/>
      <c r="AC344"/>
      <c r="AD344"/>
      <c r="AE344"/>
    </row>
    <row r="345" spans="2:31" ht="15" x14ac:dyDescent="0.25">
      <c r="B345"/>
      <c r="C345"/>
      <c r="D345"/>
      <c r="E345"/>
      <c r="F345"/>
      <c r="G345"/>
      <c r="H345"/>
      <c r="I345"/>
      <c r="J345"/>
      <c r="K345"/>
      <c r="L345"/>
      <c r="M345"/>
      <c r="N345"/>
      <c r="O345"/>
      <c r="P345"/>
      <c r="Q345"/>
      <c r="R345"/>
      <c r="S345"/>
      <c r="T345"/>
      <c r="U345"/>
      <c r="V345"/>
      <c r="W345"/>
      <c r="X345"/>
      <c r="Y345"/>
      <c r="Z345"/>
      <c r="AA345"/>
      <c r="AB345"/>
      <c r="AC345"/>
      <c r="AD345"/>
      <c r="AE345"/>
    </row>
    <row r="346" spans="2:31" ht="15" x14ac:dyDescent="0.25">
      <c r="B346"/>
      <c r="C346"/>
      <c r="D346"/>
      <c r="E346"/>
      <c r="F346"/>
      <c r="G346"/>
      <c r="H346"/>
      <c r="I346"/>
      <c r="J346"/>
      <c r="K346"/>
      <c r="L346"/>
      <c r="M346"/>
      <c r="N346"/>
      <c r="O346"/>
      <c r="P346"/>
      <c r="Q346"/>
      <c r="R346"/>
      <c r="S346"/>
      <c r="T346"/>
      <c r="U346"/>
      <c r="V346"/>
      <c r="W346"/>
      <c r="X346"/>
      <c r="Y346"/>
      <c r="Z346"/>
      <c r="AA346"/>
      <c r="AB346"/>
      <c r="AC346"/>
      <c r="AD346"/>
      <c r="AE346"/>
    </row>
    <row r="347" spans="2:31" ht="15" x14ac:dyDescent="0.25">
      <c r="B347"/>
      <c r="C347"/>
      <c r="D347"/>
      <c r="E347"/>
      <c r="F347"/>
      <c r="G347"/>
      <c r="H347"/>
      <c r="I347"/>
      <c r="J347"/>
      <c r="K347"/>
      <c r="L347"/>
      <c r="M347"/>
      <c r="N347"/>
      <c r="O347"/>
      <c r="P347"/>
      <c r="Q347"/>
      <c r="R347"/>
      <c r="S347"/>
      <c r="T347"/>
      <c r="U347"/>
      <c r="V347"/>
      <c r="W347"/>
      <c r="X347"/>
      <c r="Y347"/>
      <c r="Z347"/>
      <c r="AA347"/>
      <c r="AB347"/>
      <c r="AC347"/>
      <c r="AD347"/>
      <c r="AE347"/>
    </row>
    <row r="348" spans="2:31" ht="15" x14ac:dyDescent="0.25">
      <c r="B348"/>
      <c r="C348"/>
      <c r="D348"/>
      <c r="E348"/>
      <c r="F348"/>
      <c r="G348"/>
      <c r="H348"/>
      <c r="I348"/>
      <c r="J348"/>
      <c r="K348"/>
      <c r="L348"/>
      <c r="M348"/>
      <c r="N348"/>
      <c r="O348"/>
      <c r="P348"/>
      <c r="Q348"/>
      <c r="R348"/>
      <c r="S348"/>
      <c r="T348"/>
      <c r="U348"/>
      <c r="V348"/>
      <c r="W348"/>
      <c r="X348"/>
      <c r="Y348"/>
      <c r="Z348"/>
      <c r="AA348"/>
      <c r="AB348"/>
      <c r="AC348"/>
      <c r="AD348"/>
      <c r="AE348"/>
    </row>
    <row r="349" spans="2:31" ht="15" x14ac:dyDescent="0.25">
      <c r="B349"/>
      <c r="C349"/>
      <c r="D349"/>
      <c r="E349"/>
      <c r="F349"/>
      <c r="G349"/>
      <c r="H349"/>
      <c r="I349"/>
      <c r="J349"/>
      <c r="K349"/>
      <c r="L349"/>
      <c r="M349"/>
      <c r="N349"/>
      <c r="O349"/>
      <c r="P349"/>
      <c r="Q349"/>
      <c r="R349"/>
      <c r="S349"/>
      <c r="T349"/>
      <c r="U349"/>
      <c r="V349"/>
      <c r="W349"/>
      <c r="X349"/>
      <c r="Y349"/>
      <c r="Z349"/>
      <c r="AA349"/>
      <c r="AB349"/>
      <c r="AC349"/>
      <c r="AD349"/>
      <c r="AE349"/>
    </row>
    <row r="350" spans="2:31" ht="15" x14ac:dyDescent="0.25">
      <c r="B350"/>
      <c r="C350"/>
      <c r="D350"/>
      <c r="E350"/>
      <c r="F350"/>
      <c r="G350"/>
      <c r="H350"/>
      <c r="I350"/>
      <c r="J350"/>
      <c r="K350"/>
      <c r="L350"/>
      <c r="M350"/>
      <c r="N350"/>
      <c r="O350"/>
      <c r="P350"/>
      <c r="Q350"/>
      <c r="R350"/>
      <c r="S350"/>
      <c r="T350"/>
      <c r="U350"/>
      <c r="V350"/>
      <c r="W350"/>
      <c r="X350"/>
      <c r="Y350"/>
      <c r="Z350"/>
      <c r="AA350"/>
      <c r="AB350"/>
      <c r="AC350"/>
      <c r="AD350"/>
      <c r="AE350"/>
    </row>
    <row r="351" spans="2:31" ht="15" x14ac:dyDescent="0.25">
      <c r="B351"/>
      <c r="C351"/>
      <c r="D351"/>
      <c r="E351"/>
      <c r="F351"/>
      <c r="G351"/>
      <c r="H351"/>
      <c r="I351"/>
      <c r="J351"/>
      <c r="K351"/>
      <c r="L351"/>
      <c r="M351"/>
      <c r="N351"/>
      <c r="O351"/>
      <c r="P351"/>
      <c r="Q351"/>
      <c r="R351"/>
      <c r="S351"/>
      <c r="T351"/>
      <c r="U351"/>
      <c r="V351"/>
      <c r="W351"/>
      <c r="X351"/>
      <c r="Y351"/>
      <c r="Z351"/>
      <c r="AA351"/>
      <c r="AB351"/>
      <c r="AC351"/>
      <c r="AD351"/>
      <c r="AE351"/>
    </row>
    <row r="352" spans="2:31" ht="15" x14ac:dyDescent="0.25">
      <c r="B352"/>
      <c r="C352"/>
      <c r="D352"/>
      <c r="E352"/>
      <c r="F352"/>
      <c r="G352"/>
      <c r="H352"/>
      <c r="I352"/>
      <c r="J352"/>
      <c r="K352"/>
      <c r="L352"/>
      <c r="M352"/>
      <c r="N352"/>
      <c r="O352"/>
      <c r="P352"/>
      <c r="Q352"/>
      <c r="R352"/>
      <c r="S352"/>
      <c r="T352"/>
      <c r="U352"/>
      <c r="V352"/>
      <c r="W352"/>
      <c r="X352"/>
      <c r="Y352"/>
      <c r="Z352"/>
      <c r="AA352"/>
      <c r="AB352"/>
      <c r="AC352"/>
      <c r="AD352"/>
      <c r="AE352"/>
    </row>
    <row r="353" spans="2:31" ht="15" x14ac:dyDescent="0.25">
      <c r="B353"/>
      <c r="C353"/>
      <c r="D353"/>
      <c r="E353"/>
      <c r="F353"/>
      <c r="G353"/>
      <c r="H353"/>
      <c r="I353"/>
      <c r="J353"/>
      <c r="K353"/>
      <c r="L353"/>
      <c r="M353"/>
      <c r="N353"/>
      <c r="O353"/>
      <c r="P353"/>
      <c r="Q353"/>
      <c r="R353"/>
      <c r="S353"/>
      <c r="T353"/>
      <c r="U353"/>
      <c r="V353"/>
      <c r="W353"/>
      <c r="X353"/>
      <c r="Y353"/>
      <c r="Z353"/>
      <c r="AA353"/>
      <c r="AB353"/>
      <c r="AC353"/>
      <c r="AD353"/>
      <c r="AE353"/>
    </row>
    <row r="354" spans="2:31" ht="15" x14ac:dyDescent="0.25">
      <c r="B354"/>
      <c r="C354"/>
      <c r="D354"/>
      <c r="E354"/>
      <c r="F354"/>
      <c r="G354"/>
      <c r="H354"/>
      <c r="I354"/>
      <c r="J354"/>
      <c r="K354"/>
      <c r="L354"/>
      <c r="M354"/>
      <c r="N354"/>
      <c r="O354"/>
      <c r="P354"/>
      <c r="Q354"/>
      <c r="R354"/>
      <c r="S354"/>
      <c r="T354"/>
      <c r="U354"/>
      <c r="V354"/>
      <c r="W354"/>
      <c r="X354"/>
      <c r="Y354"/>
      <c r="Z354"/>
      <c r="AA354"/>
      <c r="AB354"/>
      <c r="AC354"/>
      <c r="AD354"/>
      <c r="AE354"/>
    </row>
    <row r="355" spans="2:31" ht="15" x14ac:dyDescent="0.25">
      <c r="B355"/>
      <c r="C355"/>
      <c r="D355"/>
      <c r="E355"/>
      <c r="F355"/>
      <c r="G355"/>
      <c r="H355"/>
      <c r="I355"/>
      <c r="J355"/>
      <c r="K355"/>
      <c r="L355"/>
      <c r="M355"/>
      <c r="N355"/>
      <c r="O355"/>
      <c r="P355"/>
      <c r="Q355"/>
      <c r="R355"/>
      <c r="S355"/>
      <c r="T355"/>
      <c r="U355"/>
      <c r="V355"/>
      <c r="W355"/>
      <c r="X355"/>
      <c r="Y355"/>
      <c r="Z355"/>
      <c r="AA355"/>
      <c r="AB355"/>
      <c r="AC355"/>
      <c r="AD355"/>
      <c r="AE355"/>
    </row>
    <row r="356" spans="2:31" ht="15" x14ac:dyDescent="0.25">
      <c r="B356"/>
      <c r="C356"/>
      <c r="D356"/>
      <c r="E356"/>
      <c r="F356"/>
      <c r="G356"/>
      <c r="H356"/>
      <c r="I356"/>
      <c r="J356"/>
      <c r="K356"/>
      <c r="L356"/>
      <c r="M356"/>
      <c r="N356"/>
      <c r="O356"/>
      <c r="P356"/>
      <c r="Q356"/>
      <c r="R356"/>
      <c r="S356"/>
      <c r="T356"/>
      <c r="U356"/>
      <c r="V356"/>
      <c r="W356"/>
      <c r="X356"/>
      <c r="Y356"/>
      <c r="Z356"/>
      <c r="AA356"/>
      <c r="AB356"/>
      <c r="AC356"/>
      <c r="AD356"/>
      <c r="AE356"/>
    </row>
    <row r="357" spans="2:31" ht="15" x14ac:dyDescent="0.25">
      <c r="B357"/>
      <c r="C357"/>
      <c r="D357"/>
      <c r="E357"/>
      <c r="F357"/>
      <c r="G357"/>
      <c r="H357"/>
      <c r="I357"/>
      <c r="J357"/>
      <c r="K357"/>
      <c r="L357"/>
      <c r="M357"/>
      <c r="N357"/>
      <c r="O357"/>
      <c r="P357"/>
      <c r="Q357"/>
      <c r="R357"/>
      <c r="S357"/>
      <c r="T357"/>
      <c r="U357"/>
      <c r="V357"/>
      <c r="W357"/>
      <c r="X357"/>
      <c r="Y357"/>
      <c r="Z357"/>
      <c r="AA357"/>
      <c r="AB357"/>
      <c r="AC357"/>
      <c r="AD357"/>
      <c r="AE357"/>
    </row>
    <row r="358" spans="2:31" ht="15" x14ac:dyDescent="0.25">
      <c r="B358"/>
      <c r="C358"/>
      <c r="D358"/>
      <c r="E358"/>
      <c r="F358"/>
      <c r="G358"/>
      <c r="H358"/>
      <c r="I358"/>
      <c r="J358"/>
      <c r="K358"/>
      <c r="L358"/>
      <c r="M358"/>
      <c r="N358"/>
      <c r="O358"/>
      <c r="P358"/>
      <c r="Q358"/>
      <c r="R358"/>
      <c r="S358"/>
      <c r="T358"/>
      <c r="U358"/>
      <c r="V358"/>
      <c r="W358"/>
      <c r="X358"/>
      <c r="Y358"/>
      <c r="Z358"/>
      <c r="AA358"/>
      <c r="AB358"/>
      <c r="AC358"/>
      <c r="AD358"/>
      <c r="AE358"/>
    </row>
    <row r="359" spans="2:31" ht="15" x14ac:dyDescent="0.25">
      <c r="B359"/>
      <c r="C359"/>
      <c r="D359"/>
      <c r="E359"/>
      <c r="F359"/>
      <c r="G359"/>
      <c r="H359"/>
      <c r="I359"/>
      <c r="J359"/>
      <c r="K359"/>
      <c r="L359"/>
      <c r="M359"/>
      <c r="N359"/>
      <c r="O359"/>
      <c r="P359"/>
      <c r="Q359"/>
      <c r="R359"/>
      <c r="S359"/>
      <c r="T359"/>
      <c r="U359"/>
      <c r="V359"/>
      <c r="W359"/>
      <c r="X359"/>
      <c r="Y359"/>
      <c r="Z359"/>
      <c r="AA359"/>
      <c r="AB359"/>
      <c r="AC359"/>
      <c r="AD359"/>
      <c r="AE359"/>
    </row>
    <row r="360" spans="2:31" ht="15" x14ac:dyDescent="0.25">
      <c r="B360"/>
      <c r="C360"/>
      <c r="D360"/>
      <c r="E360"/>
      <c r="F360"/>
      <c r="G360"/>
      <c r="H360"/>
      <c r="I360"/>
      <c r="J360"/>
      <c r="K360"/>
      <c r="L360"/>
      <c r="M360"/>
      <c r="N360"/>
      <c r="O360"/>
      <c r="P360"/>
      <c r="Q360"/>
      <c r="R360"/>
      <c r="S360"/>
      <c r="T360"/>
      <c r="U360"/>
      <c r="V360"/>
      <c r="W360"/>
      <c r="X360"/>
      <c r="Y360"/>
      <c r="Z360"/>
      <c r="AA360"/>
      <c r="AB360"/>
      <c r="AC360"/>
      <c r="AD360"/>
      <c r="AE360"/>
    </row>
    <row r="361" spans="2:31" ht="15" x14ac:dyDescent="0.25">
      <c r="B361"/>
      <c r="C361"/>
      <c r="D361"/>
      <c r="E361"/>
      <c r="F361"/>
      <c r="G361"/>
      <c r="H361"/>
      <c r="I361"/>
      <c r="J361"/>
      <c r="K361"/>
      <c r="L361"/>
      <c r="M361"/>
      <c r="N361"/>
      <c r="O361"/>
      <c r="P361"/>
      <c r="Q361"/>
      <c r="R361"/>
      <c r="S361"/>
      <c r="T361"/>
      <c r="U361"/>
      <c r="V361"/>
      <c r="W361"/>
      <c r="X361"/>
      <c r="Y361"/>
      <c r="Z361"/>
      <c r="AA361"/>
      <c r="AB361"/>
      <c r="AC361"/>
      <c r="AD361"/>
      <c r="AE361"/>
    </row>
    <row r="362" spans="2:31" ht="15" x14ac:dyDescent="0.25">
      <c r="B362"/>
      <c r="C362"/>
      <c r="D362"/>
      <c r="E362"/>
      <c r="F362"/>
      <c r="G362"/>
      <c r="H362"/>
      <c r="I362"/>
      <c r="J362"/>
      <c r="K362"/>
      <c r="L362"/>
      <c r="M362"/>
      <c r="N362"/>
      <c r="O362"/>
      <c r="P362"/>
      <c r="Q362"/>
      <c r="R362"/>
      <c r="S362"/>
      <c r="T362"/>
      <c r="U362"/>
      <c r="V362"/>
      <c r="W362"/>
      <c r="X362"/>
      <c r="Y362"/>
      <c r="Z362"/>
      <c r="AA362"/>
      <c r="AB362"/>
      <c r="AC362"/>
      <c r="AD362"/>
      <c r="AE362"/>
    </row>
    <row r="363" spans="2:31" ht="15" x14ac:dyDescent="0.25">
      <c r="B363"/>
      <c r="C363"/>
      <c r="D363"/>
      <c r="E363"/>
      <c r="F363"/>
      <c r="G363"/>
      <c r="H363"/>
      <c r="I363"/>
      <c r="J363"/>
      <c r="K363"/>
      <c r="L363"/>
      <c r="M363"/>
      <c r="N363"/>
      <c r="O363"/>
      <c r="P363"/>
      <c r="Q363"/>
      <c r="R363"/>
      <c r="S363"/>
      <c r="T363"/>
      <c r="U363"/>
      <c r="V363"/>
      <c r="W363"/>
      <c r="X363"/>
      <c r="Y363"/>
      <c r="Z363"/>
      <c r="AA363"/>
      <c r="AB363"/>
      <c r="AC363"/>
      <c r="AD363"/>
      <c r="AE363"/>
    </row>
    <row r="364" spans="2:31" ht="15" x14ac:dyDescent="0.25">
      <c r="B364"/>
      <c r="C364"/>
      <c r="D364"/>
      <c r="E364"/>
      <c r="F364"/>
      <c r="G364"/>
      <c r="H364"/>
      <c r="I364"/>
      <c r="J364"/>
      <c r="K364"/>
      <c r="L364"/>
      <c r="M364"/>
      <c r="N364"/>
      <c r="O364"/>
      <c r="P364"/>
      <c r="Q364"/>
      <c r="R364"/>
      <c r="S364"/>
      <c r="T364"/>
      <c r="U364"/>
      <c r="V364"/>
      <c r="W364"/>
      <c r="X364"/>
      <c r="Y364"/>
      <c r="Z364"/>
      <c r="AA364"/>
      <c r="AB364"/>
      <c r="AC364"/>
      <c r="AD364"/>
      <c r="AE364"/>
    </row>
    <row r="365" spans="2:31" ht="15" x14ac:dyDescent="0.25">
      <c r="B365"/>
      <c r="C365"/>
      <c r="D365"/>
      <c r="E365"/>
      <c r="F365"/>
      <c r="G365"/>
      <c r="H365"/>
      <c r="I365"/>
      <c r="J365"/>
      <c r="K365"/>
      <c r="L365"/>
      <c r="M365"/>
      <c r="N365"/>
      <c r="O365"/>
      <c r="P365"/>
      <c r="Q365"/>
      <c r="R365"/>
      <c r="S365"/>
      <c r="T365"/>
      <c r="U365"/>
      <c r="V365"/>
      <c r="W365"/>
      <c r="X365"/>
      <c r="Y365"/>
      <c r="Z365"/>
      <c r="AA365"/>
      <c r="AB365"/>
      <c r="AC365"/>
      <c r="AD365"/>
      <c r="AE365"/>
    </row>
    <row r="366" spans="2:31" ht="15" x14ac:dyDescent="0.25">
      <c r="B366"/>
      <c r="C366"/>
      <c r="D366"/>
      <c r="E366"/>
      <c r="F366"/>
      <c r="G366"/>
      <c r="H366"/>
      <c r="I366"/>
      <c r="J366"/>
      <c r="K366"/>
      <c r="L366"/>
      <c r="M366"/>
      <c r="N366"/>
      <c r="O366"/>
      <c r="P366"/>
      <c r="Q366"/>
      <c r="R366"/>
      <c r="S366"/>
      <c r="T366"/>
      <c r="U366"/>
      <c r="V366"/>
      <c r="W366"/>
      <c r="X366"/>
      <c r="Y366"/>
      <c r="Z366"/>
      <c r="AA366"/>
      <c r="AB366"/>
      <c r="AC366"/>
      <c r="AD366"/>
      <c r="AE366"/>
    </row>
    <row r="367" spans="2:31" ht="15" x14ac:dyDescent="0.25">
      <c r="B367"/>
      <c r="C367"/>
      <c r="D367"/>
      <c r="E367"/>
      <c r="F367"/>
      <c r="G367"/>
      <c r="H367"/>
      <c r="I367"/>
      <c r="J367"/>
      <c r="K367"/>
      <c r="L367"/>
      <c r="M367"/>
      <c r="N367"/>
      <c r="O367"/>
      <c r="P367"/>
      <c r="Q367"/>
      <c r="R367"/>
      <c r="S367"/>
      <c r="T367"/>
      <c r="U367"/>
      <c r="V367"/>
      <c r="W367"/>
      <c r="X367"/>
      <c r="Y367"/>
      <c r="Z367"/>
      <c r="AA367"/>
      <c r="AB367"/>
      <c r="AC367"/>
      <c r="AD367"/>
      <c r="AE367"/>
    </row>
    <row r="368" spans="2:31" ht="15" x14ac:dyDescent="0.25">
      <c r="B368"/>
      <c r="C368"/>
      <c r="D368"/>
      <c r="E368"/>
      <c r="F368"/>
      <c r="G368"/>
      <c r="H368"/>
      <c r="I368"/>
      <c r="J368"/>
      <c r="K368"/>
      <c r="L368"/>
      <c r="M368"/>
      <c r="N368"/>
      <c r="O368"/>
      <c r="P368"/>
      <c r="Q368"/>
      <c r="R368"/>
      <c r="S368"/>
      <c r="T368"/>
      <c r="U368"/>
      <c r="V368"/>
      <c r="W368"/>
      <c r="X368"/>
      <c r="Y368"/>
      <c r="Z368"/>
      <c r="AA368"/>
      <c r="AB368"/>
      <c r="AC368"/>
      <c r="AD368"/>
      <c r="AE368"/>
    </row>
    <row r="369" spans="2:31" ht="15" x14ac:dyDescent="0.25">
      <c r="B369"/>
      <c r="C369"/>
      <c r="D369"/>
      <c r="E369"/>
      <c r="F369"/>
      <c r="G369"/>
      <c r="H369"/>
      <c r="I369"/>
      <c r="J369"/>
      <c r="K369"/>
      <c r="L369"/>
      <c r="M369"/>
      <c r="N369"/>
      <c r="O369"/>
      <c r="P369"/>
      <c r="Q369"/>
      <c r="R369"/>
      <c r="S369"/>
      <c r="T369"/>
      <c r="U369"/>
      <c r="V369"/>
      <c r="W369"/>
      <c r="X369"/>
      <c r="Y369"/>
      <c r="Z369"/>
      <c r="AA369"/>
      <c r="AB369"/>
      <c r="AC369"/>
      <c r="AD369"/>
      <c r="AE369"/>
    </row>
    <row r="370" spans="2:31" ht="15" x14ac:dyDescent="0.25">
      <c r="B370"/>
      <c r="C370"/>
      <c r="D370"/>
      <c r="E370"/>
      <c r="F370"/>
      <c r="G370"/>
      <c r="H370"/>
      <c r="I370"/>
      <c r="J370"/>
      <c r="K370"/>
      <c r="L370"/>
      <c r="M370"/>
      <c r="N370"/>
      <c r="O370"/>
      <c r="P370"/>
      <c r="Q370"/>
      <c r="R370"/>
      <c r="S370"/>
      <c r="T370"/>
      <c r="U370"/>
      <c r="V370"/>
      <c r="W370"/>
      <c r="X370"/>
      <c r="Y370"/>
      <c r="Z370"/>
      <c r="AA370"/>
      <c r="AB370"/>
      <c r="AC370"/>
      <c r="AD370"/>
      <c r="AE370"/>
    </row>
    <row r="371" spans="2:31" ht="15" x14ac:dyDescent="0.25">
      <c r="B371"/>
      <c r="C371"/>
      <c r="D371"/>
      <c r="E371"/>
      <c r="F371"/>
      <c r="G371"/>
      <c r="H371"/>
      <c r="I371"/>
      <c r="J371"/>
      <c r="K371"/>
      <c r="L371"/>
      <c r="M371"/>
      <c r="N371"/>
      <c r="O371"/>
      <c r="P371"/>
      <c r="Q371"/>
      <c r="R371"/>
      <c r="S371"/>
      <c r="T371"/>
      <c r="U371"/>
      <c r="V371"/>
      <c r="W371"/>
      <c r="X371"/>
      <c r="Y371"/>
      <c r="Z371"/>
      <c r="AA371"/>
      <c r="AB371"/>
      <c r="AC371"/>
      <c r="AD371"/>
      <c r="AE371"/>
    </row>
    <row r="372" spans="2:31" ht="15" x14ac:dyDescent="0.25">
      <c r="B372"/>
      <c r="C372"/>
      <c r="D372"/>
      <c r="E372"/>
      <c r="F372"/>
      <c r="G372"/>
      <c r="H372"/>
      <c r="I372"/>
      <c r="J372"/>
      <c r="K372"/>
      <c r="L372"/>
      <c r="M372"/>
      <c r="N372"/>
      <c r="O372"/>
      <c r="P372"/>
      <c r="Q372"/>
      <c r="R372"/>
      <c r="S372"/>
      <c r="T372"/>
      <c r="U372"/>
      <c r="V372"/>
      <c r="W372"/>
      <c r="X372"/>
      <c r="Y372"/>
      <c r="Z372"/>
      <c r="AA372"/>
      <c r="AB372"/>
      <c r="AC372"/>
      <c r="AD372"/>
      <c r="AE372"/>
    </row>
    <row r="373" spans="2:31" ht="15" x14ac:dyDescent="0.25">
      <c r="B373"/>
      <c r="C373"/>
      <c r="D373"/>
      <c r="E373"/>
      <c r="F373"/>
      <c r="G373"/>
      <c r="H373"/>
      <c r="I373"/>
      <c r="J373"/>
      <c r="K373"/>
      <c r="L373"/>
      <c r="M373"/>
      <c r="N373"/>
      <c r="O373"/>
      <c r="P373"/>
      <c r="Q373"/>
      <c r="R373"/>
      <c r="S373"/>
      <c r="T373"/>
      <c r="U373"/>
      <c r="V373"/>
      <c r="W373"/>
      <c r="X373"/>
      <c r="Y373"/>
      <c r="Z373"/>
      <c r="AA373"/>
      <c r="AB373"/>
      <c r="AC373"/>
      <c r="AD373"/>
      <c r="AE373"/>
    </row>
    <row r="374" spans="2:31" ht="15" x14ac:dyDescent="0.25">
      <c r="B374"/>
      <c r="C374"/>
      <c r="D374"/>
      <c r="E374"/>
      <c r="F374"/>
      <c r="G374"/>
      <c r="H374"/>
      <c r="I374"/>
      <c r="J374"/>
      <c r="K374"/>
      <c r="L374"/>
      <c r="M374"/>
      <c r="N374"/>
      <c r="O374"/>
      <c r="P374"/>
      <c r="Q374"/>
      <c r="R374"/>
      <c r="S374"/>
      <c r="T374"/>
      <c r="U374"/>
      <c r="V374"/>
      <c r="W374"/>
      <c r="X374"/>
      <c r="Y374"/>
      <c r="Z374"/>
      <c r="AA374"/>
      <c r="AB374"/>
      <c r="AC374"/>
      <c r="AD374"/>
      <c r="AE374"/>
    </row>
    <row r="375" spans="2:31" ht="15" x14ac:dyDescent="0.25">
      <c r="B375"/>
      <c r="C375"/>
      <c r="D375"/>
      <c r="E375"/>
      <c r="F375"/>
      <c r="G375"/>
      <c r="H375"/>
      <c r="I375"/>
      <c r="J375"/>
      <c r="K375"/>
      <c r="L375"/>
      <c r="M375"/>
      <c r="N375"/>
      <c r="O375"/>
      <c r="P375"/>
      <c r="Q375"/>
      <c r="R375"/>
      <c r="S375"/>
      <c r="T375"/>
      <c r="U375"/>
      <c r="V375"/>
      <c r="W375"/>
      <c r="X375"/>
      <c r="Y375"/>
      <c r="Z375"/>
      <c r="AA375"/>
      <c r="AB375"/>
      <c r="AC375"/>
      <c r="AD375"/>
      <c r="AE375"/>
    </row>
    <row r="376" spans="2:31" ht="15" x14ac:dyDescent="0.25">
      <c r="B376"/>
      <c r="C376"/>
      <c r="D376"/>
      <c r="E376"/>
      <c r="F376"/>
      <c r="G376"/>
      <c r="H376"/>
      <c r="I376"/>
      <c r="J376"/>
      <c r="K376"/>
      <c r="L376"/>
      <c r="M376"/>
      <c r="N376"/>
      <c r="O376"/>
      <c r="P376"/>
      <c r="Q376"/>
      <c r="R376"/>
      <c r="S376"/>
      <c r="T376"/>
      <c r="U376"/>
      <c r="V376"/>
      <c r="W376"/>
      <c r="X376"/>
      <c r="Y376"/>
      <c r="Z376"/>
      <c r="AA376"/>
      <c r="AB376"/>
      <c r="AC376"/>
      <c r="AD376"/>
      <c r="AE376"/>
    </row>
    <row r="377" spans="2:31" ht="15" x14ac:dyDescent="0.25">
      <c r="B377"/>
      <c r="C377"/>
      <c r="D377"/>
      <c r="E377"/>
      <c r="F377"/>
      <c r="G377"/>
      <c r="H377"/>
      <c r="I377"/>
      <c r="J377"/>
      <c r="K377"/>
      <c r="L377"/>
      <c r="M377"/>
      <c r="N377"/>
      <c r="O377"/>
      <c r="P377"/>
      <c r="Q377"/>
      <c r="R377"/>
      <c r="S377"/>
      <c r="T377"/>
      <c r="U377"/>
      <c r="V377"/>
      <c r="W377"/>
      <c r="X377"/>
      <c r="Y377"/>
      <c r="Z377"/>
      <c r="AA377"/>
      <c r="AB377"/>
      <c r="AC377"/>
      <c r="AD377"/>
      <c r="AE377"/>
    </row>
    <row r="378" spans="2:31" ht="15" x14ac:dyDescent="0.25">
      <c r="B378"/>
      <c r="C378"/>
      <c r="D378"/>
      <c r="E378"/>
      <c r="F378"/>
      <c r="G378"/>
      <c r="H378"/>
      <c r="I378"/>
      <c r="J378"/>
      <c r="K378"/>
      <c r="L378"/>
      <c r="M378"/>
      <c r="N378"/>
      <c r="O378"/>
      <c r="P378"/>
      <c r="Q378"/>
      <c r="R378"/>
      <c r="S378"/>
      <c r="T378"/>
      <c r="U378"/>
      <c r="V378"/>
      <c r="W378"/>
      <c r="X378"/>
      <c r="Y378"/>
      <c r="Z378"/>
      <c r="AA378"/>
      <c r="AB378"/>
      <c r="AC378"/>
      <c r="AD378"/>
      <c r="AE378"/>
    </row>
    <row r="379" spans="2:31" ht="15" x14ac:dyDescent="0.25">
      <c r="B379"/>
      <c r="C379"/>
      <c r="D379"/>
      <c r="E379"/>
      <c r="F379"/>
      <c r="G379"/>
      <c r="H379"/>
      <c r="I379"/>
      <c r="J379"/>
      <c r="K379"/>
      <c r="L379"/>
      <c r="M379"/>
      <c r="N379"/>
      <c r="O379"/>
      <c r="P379"/>
      <c r="Q379"/>
      <c r="R379"/>
      <c r="S379"/>
      <c r="T379"/>
      <c r="U379"/>
      <c r="V379"/>
      <c r="W379"/>
      <c r="X379"/>
      <c r="Y379"/>
      <c r="Z379"/>
      <c r="AA379"/>
      <c r="AB379"/>
      <c r="AC379"/>
      <c r="AD379"/>
      <c r="AE379"/>
    </row>
    <row r="380" spans="2:31" ht="15" x14ac:dyDescent="0.25">
      <c r="B380"/>
      <c r="C380"/>
      <c r="D380"/>
      <c r="E380"/>
      <c r="F380"/>
      <c r="G380"/>
      <c r="H380"/>
      <c r="I380"/>
      <c r="J380"/>
      <c r="K380"/>
      <c r="L380"/>
      <c r="M380"/>
      <c r="N380"/>
      <c r="O380"/>
      <c r="P380"/>
      <c r="Q380"/>
      <c r="R380"/>
      <c r="S380"/>
      <c r="T380"/>
      <c r="U380"/>
      <c r="V380"/>
      <c r="W380"/>
      <c r="X380"/>
      <c r="Y380"/>
      <c r="Z380"/>
      <c r="AA380"/>
      <c r="AB380"/>
      <c r="AC380"/>
      <c r="AD380"/>
      <c r="AE380"/>
    </row>
    <row r="381" spans="2:31" ht="15" x14ac:dyDescent="0.25">
      <c r="B381"/>
      <c r="C381"/>
      <c r="D381"/>
      <c r="E381"/>
      <c r="F381"/>
      <c r="G381"/>
      <c r="H381"/>
      <c r="I381"/>
      <c r="J381"/>
      <c r="K381"/>
      <c r="L381"/>
      <c r="M381"/>
      <c r="N381"/>
      <c r="O381"/>
      <c r="P381"/>
      <c r="Q381"/>
      <c r="R381"/>
      <c r="S381"/>
      <c r="T381"/>
      <c r="U381"/>
      <c r="V381"/>
      <c r="W381"/>
      <c r="X381"/>
      <c r="Y381"/>
      <c r="Z381"/>
      <c r="AA381"/>
      <c r="AB381"/>
      <c r="AC381"/>
      <c r="AD381"/>
      <c r="AE381"/>
    </row>
    <row r="382" spans="2:31" ht="15" x14ac:dyDescent="0.25">
      <c r="B382"/>
      <c r="C382"/>
      <c r="D382"/>
      <c r="E382"/>
      <c r="F382"/>
      <c r="G382"/>
      <c r="H382"/>
      <c r="I382"/>
      <c r="J382"/>
      <c r="K382"/>
      <c r="L382"/>
      <c r="M382"/>
      <c r="N382"/>
      <c r="O382"/>
      <c r="P382"/>
      <c r="Q382"/>
      <c r="R382"/>
      <c r="S382"/>
      <c r="T382"/>
      <c r="U382"/>
      <c r="V382"/>
      <c r="W382"/>
      <c r="X382"/>
      <c r="Y382"/>
      <c r="Z382"/>
      <c r="AA382"/>
      <c r="AB382"/>
      <c r="AC382"/>
      <c r="AD382"/>
      <c r="AE382"/>
    </row>
    <row r="383" spans="2:31" ht="15" x14ac:dyDescent="0.25">
      <c r="B383"/>
      <c r="C383"/>
      <c r="D383"/>
      <c r="E383"/>
      <c r="F383"/>
      <c r="G383"/>
      <c r="H383"/>
      <c r="I383"/>
      <c r="J383"/>
      <c r="K383"/>
      <c r="L383"/>
      <c r="M383"/>
      <c r="N383"/>
      <c r="O383"/>
      <c r="P383"/>
      <c r="Q383"/>
      <c r="R383"/>
      <c r="S383"/>
      <c r="T383"/>
      <c r="U383"/>
      <c r="V383"/>
      <c r="W383"/>
      <c r="X383"/>
      <c r="Y383"/>
      <c r="Z383"/>
      <c r="AA383"/>
      <c r="AB383"/>
      <c r="AC383"/>
      <c r="AD383"/>
      <c r="AE383"/>
    </row>
    <row r="384" spans="2:31" ht="15" x14ac:dyDescent="0.25">
      <c r="B384"/>
      <c r="C384"/>
      <c r="D384"/>
      <c r="E384"/>
      <c r="F384"/>
      <c r="G384"/>
      <c r="H384"/>
      <c r="I384"/>
      <c r="J384"/>
      <c r="K384"/>
      <c r="L384"/>
      <c r="M384"/>
      <c r="N384"/>
      <c r="O384"/>
      <c r="P384"/>
      <c r="Q384"/>
      <c r="R384"/>
      <c r="S384"/>
      <c r="T384"/>
      <c r="U384"/>
      <c r="V384"/>
      <c r="W384"/>
      <c r="X384"/>
      <c r="Y384"/>
      <c r="Z384"/>
      <c r="AA384"/>
      <c r="AB384"/>
      <c r="AC384"/>
      <c r="AD384"/>
      <c r="AE384"/>
    </row>
    <row r="385" spans="2:31" ht="15" x14ac:dyDescent="0.25">
      <c r="B385"/>
      <c r="C385"/>
      <c r="D385"/>
      <c r="E385"/>
      <c r="F385"/>
      <c r="G385"/>
      <c r="H385"/>
      <c r="I385"/>
      <c r="J385"/>
      <c r="K385"/>
      <c r="L385"/>
      <c r="M385"/>
      <c r="N385"/>
      <c r="O385"/>
      <c r="P385"/>
      <c r="Q385"/>
      <c r="R385"/>
      <c r="S385"/>
      <c r="T385"/>
      <c r="U385"/>
      <c r="V385"/>
      <c r="W385"/>
      <c r="X385"/>
      <c r="Y385"/>
      <c r="Z385"/>
      <c r="AA385"/>
      <c r="AB385"/>
      <c r="AC385"/>
      <c r="AD385"/>
      <c r="AE385"/>
    </row>
    <row r="386" spans="2:31" ht="15" x14ac:dyDescent="0.25">
      <c r="B386"/>
      <c r="C386"/>
      <c r="D386"/>
      <c r="E386"/>
      <c r="F386"/>
      <c r="G386"/>
      <c r="H386"/>
      <c r="I386"/>
      <c r="J386"/>
      <c r="K386"/>
      <c r="L386"/>
      <c r="M386"/>
      <c r="N386"/>
      <c r="O386"/>
      <c r="P386"/>
      <c r="Q386"/>
      <c r="R386"/>
      <c r="S386"/>
      <c r="T386"/>
      <c r="U386"/>
      <c r="V386"/>
      <c r="W386"/>
      <c r="X386"/>
      <c r="Y386"/>
      <c r="Z386"/>
      <c r="AA386"/>
      <c r="AB386"/>
      <c r="AC386"/>
      <c r="AD386"/>
      <c r="AE386"/>
    </row>
    <row r="387" spans="2:31" ht="15" x14ac:dyDescent="0.25">
      <c r="B387"/>
      <c r="C387"/>
      <c r="D387"/>
      <c r="E387"/>
      <c r="F387"/>
      <c r="G387"/>
      <c r="H387"/>
      <c r="I387"/>
      <c r="J387"/>
      <c r="K387"/>
      <c r="L387"/>
      <c r="M387"/>
      <c r="N387"/>
      <c r="O387"/>
      <c r="P387"/>
      <c r="Q387"/>
      <c r="R387"/>
      <c r="S387"/>
      <c r="T387"/>
      <c r="U387"/>
      <c r="V387"/>
      <c r="W387"/>
      <c r="X387"/>
      <c r="Y387"/>
      <c r="Z387"/>
      <c r="AA387"/>
      <c r="AB387"/>
      <c r="AC387"/>
      <c r="AD387"/>
      <c r="AE387"/>
    </row>
    <row r="388" spans="2:31" ht="15" x14ac:dyDescent="0.25">
      <c r="B388"/>
      <c r="C388"/>
      <c r="D388"/>
      <c r="E388"/>
      <c r="F388"/>
      <c r="G388"/>
      <c r="H388"/>
      <c r="I388"/>
      <c r="J388"/>
      <c r="K388"/>
      <c r="L388"/>
      <c r="M388"/>
      <c r="N388"/>
      <c r="O388"/>
      <c r="P388"/>
      <c r="Q388"/>
      <c r="R388"/>
      <c r="S388"/>
      <c r="T388"/>
      <c r="U388"/>
      <c r="V388"/>
      <c r="W388"/>
      <c r="X388"/>
      <c r="Y388"/>
      <c r="Z388"/>
      <c r="AA388"/>
      <c r="AB388"/>
      <c r="AC388"/>
      <c r="AD388"/>
      <c r="AE388"/>
    </row>
    <row r="389" spans="2:31" ht="15" x14ac:dyDescent="0.25">
      <c r="B389"/>
      <c r="C389"/>
      <c r="D389"/>
      <c r="E389"/>
      <c r="F389"/>
      <c r="G389"/>
      <c r="H389"/>
      <c r="I389"/>
      <c r="J389"/>
      <c r="K389"/>
      <c r="L389"/>
      <c r="M389"/>
      <c r="N389"/>
      <c r="O389"/>
      <c r="P389"/>
      <c r="Q389"/>
      <c r="R389"/>
      <c r="S389"/>
      <c r="T389"/>
      <c r="U389"/>
      <c r="V389"/>
      <c r="W389"/>
      <c r="X389"/>
      <c r="Y389"/>
      <c r="Z389"/>
      <c r="AA389"/>
      <c r="AB389"/>
      <c r="AC389"/>
      <c r="AD389"/>
      <c r="AE389"/>
    </row>
    <row r="390" spans="2:31" ht="15" x14ac:dyDescent="0.25">
      <c r="B390"/>
      <c r="C390"/>
      <c r="D390"/>
      <c r="E390"/>
      <c r="F390"/>
      <c r="G390"/>
      <c r="H390"/>
      <c r="I390"/>
      <c r="J390"/>
      <c r="K390"/>
      <c r="L390"/>
      <c r="M390"/>
      <c r="N390"/>
      <c r="O390"/>
      <c r="P390"/>
      <c r="Q390"/>
      <c r="R390"/>
      <c r="S390"/>
      <c r="T390"/>
      <c r="U390"/>
      <c r="V390"/>
      <c r="W390"/>
      <c r="X390"/>
      <c r="Y390"/>
      <c r="Z390"/>
      <c r="AA390"/>
      <c r="AB390"/>
      <c r="AC390"/>
      <c r="AD390"/>
      <c r="AE390"/>
    </row>
    <row r="391" spans="2:31" ht="15" x14ac:dyDescent="0.25">
      <c r="B391"/>
      <c r="C391"/>
      <c r="D391"/>
      <c r="E391"/>
      <c r="F391"/>
      <c r="G391"/>
      <c r="H391"/>
      <c r="I391"/>
      <c r="J391"/>
      <c r="K391"/>
      <c r="L391"/>
      <c r="M391"/>
      <c r="N391"/>
      <c r="O391"/>
      <c r="P391"/>
      <c r="Q391"/>
      <c r="R391"/>
      <c r="S391"/>
      <c r="T391"/>
      <c r="U391"/>
      <c r="V391"/>
      <c r="W391"/>
      <c r="X391"/>
      <c r="Y391"/>
      <c r="Z391"/>
      <c r="AA391"/>
      <c r="AB391"/>
      <c r="AC391"/>
      <c r="AD391"/>
      <c r="AE391"/>
    </row>
    <row r="392" spans="2:31" ht="15" x14ac:dyDescent="0.25">
      <c r="B392"/>
      <c r="C392"/>
      <c r="D392"/>
      <c r="E392"/>
      <c r="F392"/>
      <c r="G392"/>
      <c r="H392"/>
      <c r="I392"/>
      <c r="J392"/>
      <c r="K392"/>
      <c r="L392"/>
      <c r="M392"/>
      <c r="N392"/>
      <c r="O392"/>
      <c r="P392"/>
      <c r="Q392"/>
      <c r="R392"/>
      <c r="S392"/>
      <c r="T392"/>
      <c r="U392"/>
      <c r="V392"/>
      <c r="W392"/>
      <c r="X392"/>
      <c r="Y392"/>
      <c r="Z392"/>
      <c r="AA392"/>
      <c r="AB392"/>
      <c r="AC392"/>
      <c r="AD392"/>
      <c r="AE392"/>
    </row>
    <row r="393" spans="2:31" ht="15" x14ac:dyDescent="0.25">
      <c r="B393"/>
      <c r="C393"/>
      <c r="D393"/>
      <c r="E393"/>
      <c r="F393"/>
      <c r="G393"/>
      <c r="H393"/>
      <c r="I393"/>
      <c r="J393"/>
      <c r="K393"/>
      <c r="L393"/>
      <c r="M393"/>
      <c r="N393"/>
      <c r="O393"/>
      <c r="P393"/>
      <c r="Q393"/>
      <c r="R393"/>
      <c r="S393"/>
      <c r="T393"/>
      <c r="U393"/>
      <c r="V393"/>
      <c r="W393"/>
      <c r="X393"/>
      <c r="Y393"/>
      <c r="Z393"/>
      <c r="AA393"/>
      <c r="AB393"/>
      <c r="AC393"/>
      <c r="AD393"/>
      <c r="AE393"/>
    </row>
    <row r="394" spans="2:31" ht="15" x14ac:dyDescent="0.25">
      <c r="B394"/>
      <c r="C394"/>
      <c r="D394"/>
      <c r="E394"/>
      <c r="F394"/>
      <c r="G394"/>
      <c r="H394"/>
      <c r="I394"/>
      <c r="J394"/>
      <c r="K394"/>
      <c r="L394"/>
      <c r="M394"/>
      <c r="N394"/>
      <c r="O394"/>
      <c r="P394"/>
      <c r="Q394"/>
      <c r="R394"/>
      <c r="S394"/>
      <c r="T394"/>
      <c r="U394"/>
      <c r="V394"/>
      <c r="W394"/>
      <c r="X394"/>
      <c r="Y394"/>
      <c r="Z394"/>
      <c r="AA394"/>
      <c r="AB394"/>
      <c r="AC394"/>
      <c r="AD394"/>
      <c r="AE394"/>
    </row>
    <row r="395" spans="2:31" ht="15" x14ac:dyDescent="0.25">
      <c r="B395"/>
      <c r="C395"/>
      <c r="D395"/>
      <c r="E395"/>
      <c r="F395"/>
      <c r="G395"/>
      <c r="H395"/>
      <c r="I395"/>
      <c r="J395"/>
      <c r="K395"/>
      <c r="L395"/>
      <c r="M395"/>
      <c r="N395"/>
      <c r="O395"/>
      <c r="P395"/>
      <c r="Q395"/>
      <c r="R395"/>
      <c r="S395"/>
      <c r="T395"/>
      <c r="U395"/>
      <c r="V395"/>
      <c r="W395"/>
      <c r="X395"/>
      <c r="Y395"/>
      <c r="Z395"/>
      <c r="AA395"/>
      <c r="AB395"/>
      <c r="AC395"/>
      <c r="AD395"/>
      <c r="AE395"/>
    </row>
    <row r="396" spans="2:31" ht="15" x14ac:dyDescent="0.25">
      <c r="B396"/>
      <c r="C396"/>
      <c r="D396"/>
      <c r="E396"/>
      <c r="F396"/>
      <c r="G396"/>
      <c r="H396"/>
      <c r="I396"/>
      <c r="J396"/>
      <c r="K396"/>
      <c r="L396"/>
      <c r="M396"/>
      <c r="N396"/>
      <c r="O396"/>
      <c r="P396"/>
      <c r="Q396"/>
      <c r="R396"/>
      <c r="S396"/>
      <c r="T396"/>
      <c r="U396"/>
      <c r="V396"/>
      <c r="W396"/>
      <c r="X396"/>
      <c r="Y396"/>
      <c r="Z396"/>
      <c r="AA396"/>
      <c r="AB396"/>
      <c r="AC396"/>
      <c r="AD396"/>
      <c r="AE396"/>
    </row>
    <row r="397" spans="2:31" ht="15" x14ac:dyDescent="0.25">
      <c r="B397"/>
      <c r="C397"/>
      <c r="D397"/>
      <c r="E397"/>
      <c r="F397"/>
      <c r="G397"/>
      <c r="H397"/>
      <c r="I397"/>
      <c r="J397"/>
      <c r="K397"/>
      <c r="L397"/>
      <c r="M397"/>
      <c r="N397"/>
      <c r="O397"/>
      <c r="P397"/>
      <c r="Q397"/>
      <c r="R397"/>
      <c r="S397"/>
      <c r="T397"/>
      <c r="U397"/>
      <c r="V397"/>
      <c r="W397"/>
      <c r="X397"/>
      <c r="Y397"/>
      <c r="Z397"/>
      <c r="AA397"/>
      <c r="AB397"/>
      <c r="AC397"/>
      <c r="AD397"/>
      <c r="AE397"/>
    </row>
    <row r="398" spans="2:31" ht="15" x14ac:dyDescent="0.25">
      <c r="B398"/>
      <c r="C398"/>
      <c r="D398"/>
      <c r="E398"/>
      <c r="F398"/>
      <c r="G398"/>
      <c r="H398"/>
      <c r="I398"/>
      <c r="J398"/>
      <c r="K398"/>
      <c r="L398"/>
      <c r="M398"/>
      <c r="N398"/>
      <c r="O398"/>
      <c r="P398"/>
      <c r="Q398"/>
      <c r="R398"/>
      <c r="S398"/>
      <c r="T398"/>
      <c r="U398"/>
      <c r="V398"/>
      <c r="W398"/>
      <c r="X398"/>
      <c r="Y398"/>
      <c r="Z398"/>
      <c r="AA398"/>
      <c r="AB398"/>
      <c r="AC398"/>
      <c r="AD398"/>
      <c r="AE398"/>
    </row>
    <row r="399" spans="2:31" ht="15" x14ac:dyDescent="0.25">
      <c r="B399"/>
      <c r="C399"/>
      <c r="D399"/>
      <c r="E399"/>
      <c r="F399"/>
      <c r="G399"/>
      <c r="H399"/>
      <c r="I399"/>
      <c r="J399"/>
      <c r="K399"/>
      <c r="L399"/>
      <c r="M399"/>
      <c r="N399"/>
      <c r="O399"/>
      <c r="P399"/>
      <c r="Q399"/>
      <c r="R399"/>
      <c r="S399"/>
      <c r="T399"/>
      <c r="U399"/>
      <c r="V399"/>
      <c r="W399"/>
      <c r="X399"/>
      <c r="Y399"/>
      <c r="Z399"/>
      <c r="AA399"/>
      <c r="AB399"/>
      <c r="AC399"/>
      <c r="AD399"/>
      <c r="AE399"/>
    </row>
    <row r="400" spans="2:31" ht="15" x14ac:dyDescent="0.25">
      <c r="B400"/>
      <c r="C400"/>
      <c r="D400"/>
      <c r="E400"/>
      <c r="F400"/>
      <c r="G400"/>
      <c r="H400"/>
      <c r="I400"/>
      <c r="J400"/>
      <c r="K400"/>
      <c r="L400"/>
      <c r="M400"/>
      <c r="N400"/>
      <c r="O400"/>
      <c r="P400"/>
      <c r="Q400"/>
      <c r="R400"/>
      <c r="S400"/>
      <c r="T400"/>
      <c r="U400"/>
      <c r="V400"/>
      <c r="W400"/>
      <c r="X400"/>
      <c r="Y400"/>
      <c r="Z400"/>
      <c r="AA400"/>
      <c r="AB400"/>
      <c r="AC400"/>
      <c r="AD400"/>
      <c r="AE400"/>
    </row>
    <row r="401" spans="2:31" ht="15" x14ac:dyDescent="0.25">
      <c r="B401"/>
      <c r="C401"/>
      <c r="D401"/>
      <c r="E401"/>
      <c r="F401"/>
      <c r="G401"/>
      <c r="H401"/>
      <c r="I401"/>
      <c r="J401"/>
      <c r="K401"/>
      <c r="L401"/>
      <c r="M401"/>
      <c r="N401"/>
      <c r="O401"/>
      <c r="P401"/>
      <c r="Q401"/>
      <c r="R401"/>
      <c r="S401"/>
      <c r="T401"/>
      <c r="U401"/>
      <c r="V401"/>
      <c r="W401"/>
      <c r="X401"/>
      <c r="Y401"/>
      <c r="Z401"/>
      <c r="AA401"/>
      <c r="AB401"/>
      <c r="AC401"/>
      <c r="AD401"/>
      <c r="AE401"/>
    </row>
    <row r="402" spans="2:31" ht="15" x14ac:dyDescent="0.25">
      <c r="B402"/>
      <c r="C402"/>
      <c r="D402"/>
      <c r="E402"/>
      <c r="F402"/>
      <c r="G402"/>
      <c r="H402"/>
      <c r="I402"/>
      <c r="J402"/>
      <c r="K402"/>
      <c r="L402"/>
      <c r="M402"/>
      <c r="N402"/>
      <c r="O402"/>
      <c r="P402"/>
      <c r="Q402"/>
      <c r="R402"/>
      <c r="S402"/>
      <c r="T402"/>
      <c r="U402"/>
      <c r="V402"/>
      <c r="W402"/>
      <c r="X402"/>
      <c r="Y402"/>
      <c r="Z402"/>
      <c r="AA402"/>
      <c r="AB402"/>
      <c r="AC402"/>
      <c r="AD402"/>
      <c r="AE402"/>
    </row>
    <row r="403" spans="2:31" ht="15" x14ac:dyDescent="0.25">
      <c r="B403"/>
      <c r="C403"/>
      <c r="D403"/>
      <c r="E403"/>
      <c r="F403"/>
      <c r="G403"/>
      <c r="H403"/>
      <c r="I403"/>
      <c r="J403"/>
      <c r="K403"/>
      <c r="L403"/>
      <c r="M403"/>
      <c r="N403"/>
      <c r="O403"/>
      <c r="P403"/>
      <c r="Q403"/>
      <c r="R403"/>
      <c r="S403"/>
      <c r="T403"/>
      <c r="U403"/>
      <c r="V403"/>
      <c r="W403"/>
      <c r="X403"/>
      <c r="Y403"/>
      <c r="Z403"/>
      <c r="AA403"/>
      <c r="AB403"/>
      <c r="AC403"/>
      <c r="AD403"/>
      <c r="AE403"/>
    </row>
    <row r="404" spans="2:31" ht="15" x14ac:dyDescent="0.25">
      <c r="B404"/>
      <c r="C404"/>
      <c r="D404"/>
      <c r="E404"/>
      <c r="F404"/>
      <c r="G404"/>
      <c r="H404"/>
      <c r="I404"/>
      <c r="J404"/>
      <c r="K404"/>
      <c r="L404"/>
      <c r="M404"/>
      <c r="N404"/>
      <c r="O404"/>
      <c r="P404"/>
      <c r="Q404"/>
      <c r="R404"/>
      <c r="S404"/>
      <c r="T404"/>
      <c r="U404"/>
      <c r="V404"/>
      <c r="W404"/>
      <c r="X404"/>
      <c r="Y404"/>
      <c r="Z404"/>
      <c r="AA404"/>
      <c r="AB404"/>
      <c r="AC404"/>
      <c r="AD404"/>
      <c r="AE404"/>
    </row>
    <row r="405" spans="2:31" ht="15" x14ac:dyDescent="0.25">
      <c r="B405"/>
      <c r="C405"/>
      <c r="D405"/>
      <c r="E405"/>
      <c r="F405"/>
      <c r="G405"/>
      <c r="H405"/>
      <c r="I405"/>
      <c r="J405"/>
      <c r="K405"/>
      <c r="L405"/>
      <c r="M405"/>
      <c r="N405"/>
      <c r="O405"/>
      <c r="P405"/>
      <c r="Q405"/>
      <c r="R405"/>
      <c r="S405"/>
      <c r="T405"/>
      <c r="U405"/>
      <c r="V405"/>
      <c r="W405"/>
      <c r="X405"/>
      <c r="Y405"/>
      <c r="Z405"/>
      <c r="AA405"/>
      <c r="AB405"/>
      <c r="AC405"/>
      <c r="AD405"/>
      <c r="AE405"/>
    </row>
    <row r="406" spans="2:31" ht="15" x14ac:dyDescent="0.25">
      <c r="B406"/>
      <c r="C406"/>
      <c r="D406"/>
      <c r="E406"/>
      <c r="F406"/>
      <c r="G406"/>
      <c r="H406"/>
      <c r="I406"/>
      <c r="J406"/>
      <c r="K406"/>
      <c r="L406"/>
      <c r="M406"/>
      <c r="N406"/>
      <c r="O406"/>
      <c r="P406"/>
      <c r="Q406"/>
      <c r="R406"/>
      <c r="S406"/>
      <c r="T406"/>
      <c r="U406"/>
      <c r="V406"/>
      <c r="W406"/>
      <c r="X406"/>
      <c r="Y406"/>
      <c r="Z406"/>
      <c r="AA406"/>
      <c r="AB406"/>
      <c r="AC406"/>
      <c r="AD406"/>
      <c r="AE406"/>
    </row>
    <row r="407" spans="2:31" ht="15" x14ac:dyDescent="0.25">
      <c r="B407"/>
      <c r="C407"/>
      <c r="D407"/>
      <c r="E407"/>
      <c r="F407"/>
      <c r="G407"/>
      <c r="H407"/>
      <c r="I407"/>
      <c r="J407"/>
      <c r="K407"/>
      <c r="L407"/>
      <c r="M407"/>
      <c r="N407"/>
      <c r="O407"/>
      <c r="P407"/>
      <c r="Q407"/>
      <c r="R407"/>
      <c r="S407"/>
      <c r="T407"/>
      <c r="U407"/>
      <c r="V407"/>
      <c r="W407"/>
      <c r="X407"/>
      <c r="Y407"/>
      <c r="Z407"/>
      <c r="AA407"/>
      <c r="AB407"/>
      <c r="AC407"/>
      <c r="AD407"/>
      <c r="AE407"/>
    </row>
    <row r="408" spans="2:31" ht="15" x14ac:dyDescent="0.25">
      <c r="B408"/>
      <c r="C408"/>
      <c r="D408"/>
      <c r="E408"/>
      <c r="F408"/>
      <c r="G408"/>
      <c r="H408"/>
      <c r="I408"/>
      <c r="J408"/>
      <c r="K408"/>
      <c r="L408"/>
      <c r="M408"/>
      <c r="N408"/>
      <c r="O408"/>
      <c r="P408"/>
      <c r="Q408"/>
      <c r="R408"/>
      <c r="S408"/>
      <c r="T408"/>
      <c r="U408"/>
      <c r="V408"/>
      <c r="W408"/>
      <c r="X408"/>
      <c r="Y408"/>
      <c r="Z408"/>
      <c r="AA408"/>
      <c r="AB408"/>
      <c r="AC408"/>
      <c r="AD408"/>
      <c r="AE408"/>
    </row>
    <row r="409" spans="2:31" ht="15" x14ac:dyDescent="0.25">
      <c r="B409"/>
      <c r="C409"/>
      <c r="D409"/>
      <c r="E409"/>
      <c r="F409"/>
      <c r="G409"/>
      <c r="H409"/>
      <c r="I409"/>
      <c r="J409"/>
      <c r="K409"/>
      <c r="L409"/>
      <c r="M409"/>
      <c r="N409"/>
      <c r="O409"/>
      <c r="P409"/>
      <c r="Q409"/>
      <c r="R409"/>
      <c r="S409"/>
      <c r="T409"/>
      <c r="U409"/>
      <c r="V409"/>
      <c r="W409"/>
      <c r="X409"/>
      <c r="Y409"/>
      <c r="Z409"/>
      <c r="AA409"/>
      <c r="AB409"/>
      <c r="AC409"/>
      <c r="AD409"/>
      <c r="AE409"/>
    </row>
    <row r="410" spans="2:31" ht="15" x14ac:dyDescent="0.25">
      <c r="B410"/>
      <c r="C410"/>
      <c r="D410"/>
      <c r="E410"/>
      <c r="F410"/>
      <c r="G410"/>
      <c r="H410"/>
      <c r="I410"/>
      <c r="J410"/>
      <c r="K410"/>
      <c r="L410"/>
      <c r="M410"/>
      <c r="N410"/>
      <c r="O410"/>
      <c r="P410"/>
      <c r="Q410"/>
      <c r="R410"/>
      <c r="S410"/>
      <c r="T410"/>
      <c r="U410"/>
      <c r="V410"/>
      <c r="W410"/>
      <c r="X410"/>
      <c r="Y410"/>
      <c r="Z410"/>
      <c r="AA410"/>
      <c r="AB410"/>
      <c r="AC410"/>
      <c r="AD410"/>
      <c r="AE410"/>
    </row>
    <row r="411" spans="2:31" ht="15" x14ac:dyDescent="0.25">
      <c r="B411"/>
      <c r="C411"/>
      <c r="D411"/>
      <c r="E411"/>
      <c r="F411"/>
      <c r="G411"/>
      <c r="H411"/>
      <c r="I411"/>
      <c r="J411"/>
      <c r="K411"/>
      <c r="L411"/>
      <c r="M411"/>
      <c r="N411"/>
      <c r="O411"/>
      <c r="P411"/>
      <c r="Q411"/>
      <c r="R411"/>
      <c r="S411"/>
      <c r="T411"/>
      <c r="U411"/>
      <c r="V411"/>
      <c r="W411"/>
      <c r="X411"/>
      <c r="Y411"/>
      <c r="Z411"/>
      <c r="AA411"/>
      <c r="AB411"/>
      <c r="AC411"/>
      <c r="AD411"/>
      <c r="AE411"/>
    </row>
    <row r="412" spans="2:31" ht="15" x14ac:dyDescent="0.25">
      <c r="B412"/>
      <c r="C412"/>
      <c r="D412"/>
      <c r="E412"/>
      <c r="F412"/>
      <c r="G412"/>
      <c r="H412"/>
      <c r="I412"/>
      <c r="J412"/>
      <c r="K412"/>
      <c r="L412"/>
      <c r="M412"/>
      <c r="N412"/>
      <c r="O412"/>
      <c r="P412"/>
      <c r="Q412"/>
      <c r="R412"/>
      <c r="S412"/>
      <c r="T412"/>
      <c r="U412"/>
      <c r="V412"/>
      <c r="W412"/>
      <c r="X412"/>
      <c r="Y412"/>
      <c r="Z412"/>
      <c r="AA412"/>
      <c r="AB412"/>
      <c r="AC412"/>
      <c r="AD412"/>
      <c r="AE412"/>
    </row>
    <row r="413" spans="2:31" ht="15" x14ac:dyDescent="0.25">
      <c r="B413"/>
      <c r="C413"/>
      <c r="D413"/>
      <c r="E413"/>
      <c r="F413"/>
      <c r="G413"/>
      <c r="H413"/>
      <c r="I413"/>
      <c r="J413"/>
      <c r="K413"/>
      <c r="L413"/>
      <c r="M413"/>
      <c r="N413"/>
      <c r="O413"/>
      <c r="P413"/>
      <c r="Q413"/>
      <c r="R413"/>
      <c r="S413"/>
      <c r="T413"/>
      <c r="U413"/>
      <c r="V413"/>
      <c r="W413"/>
      <c r="X413"/>
      <c r="Y413"/>
      <c r="Z413"/>
      <c r="AA413"/>
      <c r="AB413"/>
      <c r="AC413"/>
      <c r="AD413"/>
      <c r="AE413"/>
    </row>
    <row r="414" spans="2:31" ht="15" x14ac:dyDescent="0.25">
      <c r="B414"/>
      <c r="C414"/>
      <c r="D414"/>
      <c r="E414"/>
      <c r="F414"/>
      <c r="G414"/>
      <c r="H414"/>
      <c r="I414"/>
      <c r="J414"/>
      <c r="K414"/>
      <c r="L414"/>
      <c r="M414"/>
      <c r="N414"/>
      <c r="O414"/>
      <c r="P414"/>
      <c r="Q414"/>
      <c r="R414"/>
      <c r="S414"/>
      <c r="T414"/>
      <c r="U414"/>
      <c r="V414"/>
      <c r="W414"/>
      <c r="X414"/>
      <c r="Y414"/>
      <c r="Z414"/>
      <c r="AA414"/>
      <c r="AB414"/>
      <c r="AC414"/>
      <c r="AD414"/>
      <c r="AE414"/>
    </row>
    <row r="415" spans="2:31" ht="15" x14ac:dyDescent="0.25">
      <c r="B415"/>
      <c r="C415"/>
      <c r="D415"/>
      <c r="E415"/>
      <c r="F415"/>
      <c r="G415"/>
      <c r="H415"/>
      <c r="I415"/>
      <c r="J415"/>
      <c r="K415"/>
      <c r="L415"/>
      <c r="M415"/>
      <c r="N415"/>
      <c r="O415"/>
      <c r="P415"/>
      <c r="Q415"/>
      <c r="R415"/>
      <c r="S415"/>
      <c r="T415"/>
      <c r="U415"/>
      <c r="V415"/>
      <c r="W415"/>
      <c r="X415"/>
      <c r="Y415"/>
      <c r="Z415"/>
      <c r="AA415"/>
      <c r="AB415"/>
      <c r="AC415"/>
      <c r="AD415"/>
      <c r="AE415"/>
    </row>
    <row r="416" spans="2:31" ht="15" x14ac:dyDescent="0.25">
      <c r="B416"/>
      <c r="C416"/>
      <c r="D416"/>
      <c r="E416"/>
      <c r="F416"/>
      <c r="G416"/>
      <c r="H416"/>
      <c r="I416"/>
      <c r="J416"/>
      <c r="K416"/>
      <c r="L416"/>
      <c r="M416"/>
      <c r="N416"/>
      <c r="O416"/>
      <c r="P416"/>
      <c r="Q416"/>
      <c r="R416"/>
      <c r="S416"/>
      <c r="T416"/>
      <c r="U416"/>
      <c r="V416"/>
      <c r="W416"/>
      <c r="X416"/>
      <c r="Y416"/>
      <c r="Z416"/>
      <c r="AA416"/>
      <c r="AB416"/>
      <c r="AC416"/>
      <c r="AD416"/>
      <c r="AE416"/>
    </row>
    <row r="417" spans="2:31" ht="15" x14ac:dyDescent="0.25">
      <c r="B417"/>
      <c r="C417"/>
      <c r="D417"/>
      <c r="E417"/>
      <c r="F417"/>
      <c r="G417"/>
      <c r="H417"/>
      <c r="I417"/>
      <c r="J417"/>
      <c r="K417"/>
      <c r="L417"/>
      <c r="M417"/>
      <c r="N417"/>
      <c r="O417"/>
      <c r="P417"/>
      <c r="Q417"/>
      <c r="R417"/>
      <c r="S417"/>
      <c r="T417"/>
      <c r="U417"/>
      <c r="V417"/>
      <c r="W417"/>
      <c r="X417"/>
      <c r="Y417"/>
      <c r="Z417"/>
      <c r="AA417"/>
      <c r="AB417"/>
      <c r="AC417"/>
      <c r="AD417"/>
      <c r="AE417"/>
    </row>
    <row r="418" spans="2:31" ht="15" x14ac:dyDescent="0.25">
      <c r="B418"/>
      <c r="C418"/>
      <c r="D418"/>
      <c r="E418"/>
      <c r="F418"/>
      <c r="G418"/>
      <c r="H418"/>
      <c r="I418"/>
      <c r="J418"/>
      <c r="K418"/>
      <c r="L418"/>
      <c r="M418"/>
      <c r="N418"/>
      <c r="O418"/>
      <c r="P418"/>
      <c r="Q418"/>
      <c r="R418"/>
      <c r="S418"/>
      <c r="T418"/>
      <c r="U418"/>
      <c r="V418"/>
      <c r="W418"/>
      <c r="X418"/>
      <c r="Y418"/>
      <c r="Z418"/>
      <c r="AA418"/>
      <c r="AB418"/>
      <c r="AC418"/>
      <c r="AD418"/>
      <c r="AE418"/>
    </row>
    <row r="419" spans="2:31" ht="15" x14ac:dyDescent="0.25">
      <c r="B419"/>
      <c r="C419"/>
      <c r="D419"/>
      <c r="E419"/>
      <c r="F419"/>
      <c r="G419"/>
      <c r="H419"/>
      <c r="I419"/>
      <c r="J419"/>
      <c r="K419"/>
      <c r="L419"/>
      <c r="M419"/>
      <c r="N419"/>
      <c r="O419"/>
      <c r="P419"/>
      <c r="Q419"/>
      <c r="R419"/>
      <c r="S419"/>
      <c r="T419"/>
      <c r="U419"/>
      <c r="V419"/>
      <c r="W419"/>
      <c r="X419"/>
      <c r="Y419"/>
      <c r="Z419"/>
      <c r="AA419"/>
      <c r="AB419"/>
      <c r="AC419"/>
      <c r="AD419"/>
      <c r="AE419"/>
    </row>
    <row r="420" spans="2:31" ht="15" x14ac:dyDescent="0.25">
      <c r="B420"/>
      <c r="C420"/>
      <c r="D420"/>
      <c r="E420"/>
      <c r="F420"/>
      <c r="G420"/>
      <c r="H420"/>
      <c r="I420"/>
      <c r="J420"/>
      <c r="K420"/>
      <c r="L420"/>
      <c r="M420"/>
      <c r="N420"/>
      <c r="O420"/>
      <c r="P420"/>
      <c r="Q420"/>
      <c r="R420"/>
      <c r="S420"/>
      <c r="T420"/>
      <c r="U420"/>
      <c r="V420"/>
      <c r="W420"/>
      <c r="X420"/>
      <c r="Y420"/>
      <c r="Z420"/>
      <c r="AA420"/>
      <c r="AB420"/>
      <c r="AC420"/>
      <c r="AD420"/>
      <c r="AE420"/>
    </row>
    <row r="421" spans="2:31" ht="15" x14ac:dyDescent="0.25">
      <c r="B421"/>
      <c r="C421"/>
      <c r="D421"/>
      <c r="E421"/>
      <c r="F421"/>
      <c r="G421"/>
      <c r="H421"/>
      <c r="I421"/>
      <c r="J421"/>
      <c r="K421"/>
      <c r="L421"/>
      <c r="M421"/>
      <c r="N421"/>
      <c r="O421"/>
      <c r="P421"/>
      <c r="Q421"/>
      <c r="R421"/>
      <c r="S421"/>
      <c r="T421"/>
      <c r="U421"/>
      <c r="V421"/>
      <c r="W421"/>
      <c r="X421"/>
      <c r="Y421"/>
      <c r="Z421"/>
      <c r="AA421"/>
      <c r="AB421"/>
      <c r="AC421"/>
      <c r="AD421"/>
      <c r="AE421"/>
    </row>
    <row r="422" spans="2:31" ht="15" x14ac:dyDescent="0.25">
      <c r="B422"/>
      <c r="C422"/>
      <c r="D422"/>
      <c r="E422"/>
      <c r="F422"/>
      <c r="G422"/>
      <c r="H422"/>
      <c r="I422"/>
      <c r="J422"/>
      <c r="K422"/>
      <c r="L422"/>
      <c r="M422"/>
      <c r="N422"/>
      <c r="O422"/>
      <c r="P422"/>
      <c r="Q422"/>
      <c r="R422"/>
      <c r="S422"/>
      <c r="T422"/>
      <c r="U422"/>
      <c r="V422"/>
      <c r="W422"/>
      <c r="X422"/>
      <c r="Y422"/>
      <c r="Z422"/>
      <c r="AA422"/>
      <c r="AB422"/>
      <c r="AC422"/>
      <c r="AD422"/>
      <c r="AE422"/>
    </row>
    <row r="423" spans="2:31" ht="15" x14ac:dyDescent="0.25">
      <c r="B423"/>
      <c r="C423"/>
      <c r="D423"/>
      <c r="E423"/>
      <c r="F423"/>
      <c r="G423"/>
      <c r="H423"/>
      <c r="I423"/>
      <c r="J423"/>
      <c r="K423"/>
      <c r="L423"/>
      <c r="M423"/>
      <c r="N423"/>
      <c r="O423"/>
      <c r="P423"/>
      <c r="Q423"/>
      <c r="R423"/>
      <c r="S423"/>
      <c r="T423"/>
      <c r="U423"/>
      <c r="V423"/>
      <c r="W423"/>
      <c r="X423"/>
      <c r="Y423"/>
      <c r="Z423"/>
      <c r="AA423"/>
      <c r="AB423"/>
      <c r="AC423"/>
      <c r="AD423"/>
      <c r="AE423"/>
    </row>
    <row r="424" spans="2:31" ht="15" x14ac:dyDescent="0.25">
      <c r="B424"/>
      <c r="C424"/>
      <c r="D424"/>
      <c r="E424"/>
      <c r="F424"/>
      <c r="G424"/>
      <c r="H424"/>
      <c r="I424"/>
      <c r="J424"/>
      <c r="K424"/>
      <c r="L424"/>
      <c r="M424"/>
      <c r="N424"/>
      <c r="O424"/>
      <c r="P424"/>
      <c r="Q424"/>
      <c r="R424"/>
      <c r="S424"/>
      <c r="T424"/>
      <c r="U424"/>
      <c r="V424"/>
      <c r="W424"/>
      <c r="X424"/>
      <c r="Y424"/>
      <c r="Z424"/>
      <c r="AA424"/>
      <c r="AB424"/>
      <c r="AC424"/>
      <c r="AD424"/>
      <c r="AE424"/>
    </row>
    <row r="425" spans="2:31" ht="15" x14ac:dyDescent="0.25">
      <c r="B425"/>
      <c r="C425"/>
      <c r="D425"/>
      <c r="E425"/>
      <c r="F425"/>
      <c r="G425"/>
      <c r="H425"/>
      <c r="I425"/>
      <c r="J425"/>
      <c r="K425"/>
      <c r="L425"/>
      <c r="M425"/>
      <c r="N425"/>
      <c r="O425"/>
      <c r="P425"/>
      <c r="Q425"/>
      <c r="R425"/>
      <c r="S425"/>
      <c r="T425"/>
      <c r="U425"/>
      <c r="V425"/>
      <c r="W425"/>
      <c r="X425"/>
      <c r="Y425"/>
      <c r="Z425"/>
      <c r="AA425"/>
      <c r="AB425"/>
      <c r="AC425"/>
      <c r="AD425"/>
      <c r="AE425"/>
    </row>
    <row r="426" spans="2:31" ht="15" x14ac:dyDescent="0.25">
      <c r="B426"/>
      <c r="C426"/>
      <c r="D426"/>
      <c r="E426"/>
      <c r="F426"/>
      <c r="G426"/>
      <c r="H426"/>
      <c r="I426"/>
      <c r="J426"/>
      <c r="K426"/>
      <c r="L426"/>
      <c r="M426"/>
      <c r="N426"/>
      <c r="O426"/>
      <c r="P426"/>
      <c r="Q426"/>
      <c r="R426"/>
      <c r="S426"/>
      <c r="T426"/>
      <c r="U426"/>
      <c r="V426"/>
      <c r="W426"/>
      <c r="X426"/>
      <c r="Y426"/>
      <c r="Z426"/>
      <c r="AA426"/>
      <c r="AB426"/>
      <c r="AC426"/>
      <c r="AD426"/>
      <c r="AE426"/>
    </row>
    <row r="427" spans="2:31" ht="15" x14ac:dyDescent="0.25">
      <c r="B427"/>
      <c r="C427"/>
      <c r="D427"/>
      <c r="E427"/>
      <c r="F427"/>
      <c r="G427"/>
      <c r="H427"/>
      <c r="I427"/>
      <c r="J427"/>
      <c r="K427"/>
      <c r="L427"/>
      <c r="M427"/>
      <c r="N427"/>
      <c r="O427"/>
      <c r="P427"/>
      <c r="Q427"/>
      <c r="R427"/>
      <c r="S427"/>
      <c r="T427"/>
      <c r="U427"/>
      <c r="V427"/>
      <c r="W427"/>
      <c r="X427"/>
      <c r="Y427"/>
      <c r="Z427"/>
      <c r="AA427"/>
      <c r="AB427"/>
      <c r="AC427"/>
      <c r="AD427"/>
      <c r="AE427"/>
    </row>
    <row r="428" spans="2:31" ht="15" x14ac:dyDescent="0.25">
      <c r="B428"/>
      <c r="C428"/>
      <c r="D428"/>
      <c r="E428"/>
      <c r="F428"/>
      <c r="G428"/>
      <c r="H428"/>
      <c r="I428"/>
      <c r="J428"/>
      <c r="K428"/>
      <c r="L428"/>
      <c r="M428"/>
      <c r="N428"/>
      <c r="O428"/>
      <c r="P428"/>
      <c r="Q428"/>
      <c r="R428"/>
      <c r="S428"/>
      <c r="T428"/>
      <c r="U428"/>
      <c r="V428"/>
      <c r="W428"/>
      <c r="X428"/>
      <c r="Y428"/>
      <c r="Z428"/>
      <c r="AA428"/>
      <c r="AB428"/>
      <c r="AC428"/>
      <c r="AD428"/>
      <c r="AE428"/>
    </row>
    <row r="429" spans="2:31" ht="15" x14ac:dyDescent="0.25">
      <c r="B429"/>
      <c r="C429"/>
      <c r="D429"/>
      <c r="E429"/>
      <c r="F429"/>
      <c r="G429"/>
      <c r="H429"/>
      <c r="I429"/>
      <c r="J429"/>
      <c r="K429"/>
      <c r="L429"/>
      <c r="M429"/>
      <c r="N429"/>
      <c r="O429"/>
      <c r="P429"/>
      <c r="Q429"/>
      <c r="R429"/>
      <c r="S429"/>
      <c r="T429"/>
      <c r="U429"/>
      <c r="V429"/>
      <c r="W429"/>
      <c r="X429"/>
      <c r="Y429"/>
      <c r="Z429"/>
      <c r="AA429"/>
      <c r="AB429"/>
      <c r="AC429"/>
      <c r="AD429"/>
      <c r="AE429"/>
    </row>
    <row r="430" spans="2:31" ht="15" x14ac:dyDescent="0.25">
      <c r="B430"/>
      <c r="C430"/>
      <c r="D430"/>
      <c r="E430"/>
      <c r="F430"/>
      <c r="G430"/>
      <c r="H430"/>
      <c r="I430"/>
      <c r="J430"/>
      <c r="K430"/>
      <c r="L430"/>
      <c r="M430"/>
      <c r="N430"/>
      <c r="O430"/>
      <c r="P430"/>
      <c r="Q430"/>
      <c r="R430"/>
      <c r="S430"/>
      <c r="T430"/>
      <c r="U430"/>
      <c r="V430"/>
      <c r="W430"/>
      <c r="X430"/>
      <c r="Y430"/>
      <c r="Z430"/>
      <c r="AA430"/>
      <c r="AB430"/>
      <c r="AC430"/>
      <c r="AD430"/>
      <c r="AE430"/>
    </row>
    <row r="431" spans="2:31" ht="15" x14ac:dyDescent="0.25">
      <c r="B431"/>
      <c r="C431"/>
      <c r="D431"/>
      <c r="E431"/>
      <c r="F431"/>
      <c r="G431"/>
      <c r="H431"/>
      <c r="I431"/>
      <c r="J431"/>
      <c r="K431"/>
      <c r="L431"/>
      <c r="M431"/>
      <c r="N431"/>
      <c r="O431"/>
      <c r="P431"/>
      <c r="Q431"/>
      <c r="R431"/>
      <c r="S431"/>
      <c r="T431"/>
      <c r="U431"/>
      <c r="V431"/>
      <c r="W431"/>
      <c r="X431"/>
      <c r="Y431"/>
      <c r="Z431"/>
      <c r="AA431"/>
      <c r="AB431"/>
      <c r="AC431"/>
      <c r="AD431"/>
      <c r="AE431"/>
    </row>
    <row r="432" spans="2:31" ht="15" x14ac:dyDescent="0.25">
      <c r="B432"/>
      <c r="C432"/>
      <c r="D432"/>
      <c r="E432"/>
      <c r="F432"/>
      <c r="G432"/>
      <c r="H432"/>
      <c r="I432"/>
      <c r="J432"/>
      <c r="K432"/>
      <c r="L432"/>
      <c r="M432"/>
      <c r="N432"/>
      <c r="O432"/>
      <c r="P432"/>
      <c r="Q432"/>
      <c r="R432"/>
      <c r="S432"/>
      <c r="T432"/>
      <c r="U432"/>
      <c r="V432"/>
      <c r="W432"/>
      <c r="X432"/>
      <c r="Y432"/>
      <c r="Z432"/>
      <c r="AA432"/>
      <c r="AB432"/>
      <c r="AC432"/>
      <c r="AD432"/>
      <c r="AE432"/>
    </row>
    <row r="433" spans="2:31" ht="15" x14ac:dyDescent="0.25">
      <c r="B433"/>
      <c r="C433"/>
      <c r="D433"/>
      <c r="E433"/>
      <c r="F433"/>
      <c r="G433"/>
      <c r="H433"/>
      <c r="I433"/>
      <c r="J433"/>
      <c r="K433"/>
      <c r="L433"/>
      <c r="M433"/>
      <c r="N433"/>
      <c r="O433"/>
      <c r="P433"/>
      <c r="Q433"/>
      <c r="R433"/>
      <c r="S433"/>
      <c r="T433"/>
      <c r="U433"/>
      <c r="V433"/>
      <c r="W433"/>
      <c r="X433"/>
      <c r="Y433"/>
      <c r="Z433"/>
      <c r="AA433"/>
      <c r="AB433"/>
      <c r="AC433"/>
      <c r="AD433"/>
      <c r="AE433"/>
    </row>
    <row r="434" spans="2:31" ht="15" x14ac:dyDescent="0.25">
      <c r="B434"/>
      <c r="C434"/>
      <c r="D434"/>
      <c r="E434"/>
      <c r="F434"/>
      <c r="G434"/>
      <c r="H434"/>
      <c r="I434"/>
      <c r="J434"/>
      <c r="K434"/>
      <c r="L434"/>
      <c r="M434"/>
      <c r="N434"/>
      <c r="O434"/>
      <c r="P434"/>
      <c r="Q434"/>
      <c r="R434"/>
      <c r="S434"/>
      <c r="T434"/>
      <c r="U434"/>
      <c r="V434"/>
      <c r="W434"/>
      <c r="X434"/>
      <c r="Y434"/>
      <c r="Z434"/>
      <c r="AA434"/>
      <c r="AB434"/>
      <c r="AC434"/>
      <c r="AD434"/>
      <c r="AE434"/>
    </row>
    <row r="435" spans="2:31" ht="15" x14ac:dyDescent="0.25">
      <c r="B435"/>
      <c r="C435"/>
      <c r="D435"/>
      <c r="E435"/>
      <c r="F435"/>
      <c r="G435"/>
      <c r="H435"/>
      <c r="I435"/>
      <c r="J435"/>
      <c r="K435"/>
      <c r="L435"/>
      <c r="M435"/>
      <c r="N435"/>
      <c r="O435"/>
      <c r="P435"/>
      <c r="Q435"/>
      <c r="R435"/>
      <c r="S435"/>
      <c r="T435"/>
      <c r="U435"/>
      <c r="V435"/>
      <c r="W435"/>
      <c r="X435"/>
      <c r="Y435"/>
      <c r="Z435"/>
      <c r="AA435"/>
      <c r="AB435"/>
      <c r="AC435"/>
      <c r="AD435"/>
      <c r="AE435"/>
    </row>
    <row r="436" spans="2:31" ht="15" x14ac:dyDescent="0.25">
      <c r="B436"/>
      <c r="C436"/>
      <c r="D436"/>
      <c r="E436"/>
      <c r="F436"/>
      <c r="G436"/>
      <c r="H436"/>
      <c r="I436"/>
      <c r="J436"/>
      <c r="K436"/>
      <c r="L436"/>
      <c r="M436"/>
      <c r="N436"/>
      <c r="O436"/>
      <c r="P436"/>
      <c r="Q436"/>
      <c r="R436"/>
      <c r="S436"/>
      <c r="T436"/>
      <c r="U436"/>
      <c r="V436"/>
      <c r="W436"/>
      <c r="X436"/>
      <c r="Y436"/>
      <c r="Z436"/>
      <c r="AA436"/>
      <c r="AB436"/>
      <c r="AC436"/>
      <c r="AD436"/>
      <c r="AE436"/>
    </row>
    <row r="437" spans="2:31" ht="15" x14ac:dyDescent="0.25">
      <c r="B437"/>
      <c r="C437"/>
      <c r="D437"/>
      <c r="E437"/>
      <c r="F437"/>
      <c r="G437"/>
      <c r="H437"/>
      <c r="I437"/>
      <c r="J437"/>
      <c r="K437"/>
      <c r="L437"/>
      <c r="M437"/>
      <c r="N437"/>
      <c r="O437"/>
      <c r="P437"/>
      <c r="Q437"/>
      <c r="R437"/>
      <c r="S437"/>
      <c r="T437"/>
      <c r="U437"/>
      <c r="V437"/>
      <c r="W437"/>
      <c r="X437"/>
      <c r="Y437"/>
      <c r="Z437"/>
      <c r="AA437"/>
      <c r="AB437"/>
      <c r="AC437"/>
      <c r="AD437"/>
      <c r="AE437"/>
    </row>
    <row r="438" spans="2:31" ht="15" x14ac:dyDescent="0.25">
      <c r="B438"/>
      <c r="C438"/>
      <c r="D438"/>
      <c r="E438"/>
      <c r="F438"/>
      <c r="G438"/>
      <c r="H438"/>
      <c r="I438"/>
      <c r="J438"/>
      <c r="K438"/>
      <c r="L438"/>
      <c r="M438"/>
      <c r="N438"/>
      <c r="O438"/>
      <c r="P438"/>
      <c r="Q438"/>
      <c r="R438"/>
      <c r="S438"/>
      <c r="T438"/>
      <c r="U438"/>
      <c r="V438"/>
      <c r="W438"/>
      <c r="X438"/>
      <c r="Y438"/>
      <c r="Z438"/>
      <c r="AA438"/>
      <c r="AB438"/>
      <c r="AC438"/>
      <c r="AD438"/>
      <c r="AE438"/>
    </row>
    <row r="439" spans="2:31" ht="15" x14ac:dyDescent="0.25">
      <c r="B439"/>
      <c r="C439"/>
      <c r="D439"/>
      <c r="E439"/>
      <c r="F439"/>
      <c r="G439"/>
      <c r="H439"/>
      <c r="I439"/>
      <c r="J439"/>
      <c r="K439"/>
      <c r="L439"/>
      <c r="M439"/>
      <c r="N439"/>
      <c r="O439"/>
      <c r="P439"/>
      <c r="Q439"/>
      <c r="R439"/>
      <c r="S439"/>
      <c r="T439"/>
      <c r="U439"/>
      <c r="V439"/>
      <c r="W439"/>
      <c r="X439"/>
      <c r="Y439"/>
      <c r="Z439"/>
      <c r="AA439"/>
      <c r="AB439"/>
      <c r="AC439"/>
      <c r="AD439"/>
      <c r="AE439"/>
    </row>
    <row r="440" spans="2:31" ht="15" x14ac:dyDescent="0.25">
      <c r="B440"/>
      <c r="C440"/>
      <c r="D440"/>
      <c r="E440"/>
      <c r="F440"/>
      <c r="G440"/>
      <c r="H440"/>
      <c r="I440"/>
      <c r="J440"/>
      <c r="K440"/>
      <c r="L440"/>
      <c r="M440"/>
      <c r="N440"/>
      <c r="O440"/>
      <c r="P440"/>
      <c r="Q440"/>
      <c r="R440"/>
      <c r="S440"/>
      <c r="T440"/>
      <c r="U440"/>
      <c r="V440"/>
      <c r="W440"/>
      <c r="X440"/>
      <c r="Y440"/>
      <c r="Z440"/>
      <c r="AA440"/>
      <c r="AB440"/>
      <c r="AC440"/>
      <c r="AD440"/>
      <c r="AE440"/>
    </row>
    <row r="441" spans="2:31" ht="15" x14ac:dyDescent="0.25">
      <c r="B441"/>
      <c r="C441"/>
      <c r="D441"/>
      <c r="E441"/>
      <c r="F441"/>
      <c r="G441"/>
      <c r="H441"/>
      <c r="I441"/>
      <c r="J441"/>
      <c r="K441"/>
      <c r="L441"/>
      <c r="M441"/>
      <c r="N441"/>
      <c r="O441"/>
      <c r="P441"/>
      <c r="Q441"/>
      <c r="R441"/>
      <c r="S441"/>
      <c r="T441"/>
      <c r="U441"/>
      <c r="V441"/>
      <c r="W441"/>
      <c r="X441"/>
      <c r="Y441"/>
      <c r="Z441"/>
      <c r="AA441"/>
      <c r="AB441"/>
      <c r="AC441"/>
      <c r="AD441"/>
      <c r="AE441"/>
    </row>
    <row r="442" spans="2:31" ht="15" x14ac:dyDescent="0.25">
      <c r="B442"/>
      <c r="C442"/>
      <c r="D442"/>
      <c r="E442"/>
      <c r="F442"/>
      <c r="G442"/>
      <c r="H442"/>
      <c r="I442"/>
      <c r="J442"/>
      <c r="K442"/>
      <c r="L442"/>
      <c r="M442"/>
      <c r="N442"/>
      <c r="O442"/>
      <c r="P442"/>
      <c r="Q442"/>
      <c r="R442"/>
      <c r="S442"/>
      <c r="T442"/>
      <c r="U442"/>
      <c r="V442"/>
      <c r="W442"/>
      <c r="X442"/>
      <c r="Y442"/>
      <c r="Z442"/>
      <c r="AA442"/>
      <c r="AB442"/>
      <c r="AC442"/>
      <c r="AD442"/>
      <c r="AE442"/>
    </row>
    <row r="443" spans="2:31" ht="15" x14ac:dyDescent="0.25">
      <c r="B443"/>
      <c r="C443"/>
      <c r="D443"/>
      <c r="E443"/>
      <c r="F443"/>
      <c r="G443"/>
      <c r="H443"/>
      <c r="I443"/>
      <c r="J443"/>
      <c r="K443"/>
      <c r="L443"/>
      <c r="M443"/>
      <c r="N443"/>
      <c r="O443"/>
      <c r="P443"/>
      <c r="Q443"/>
      <c r="R443"/>
      <c r="S443"/>
      <c r="T443"/>
      <c r="U443"/>
      <c r="V443"/>
      <c r="W443"/>
      <c r="X443"/>
      <c r="Y443"/>
      <c r="Z443"/>
      <c r="AA443"/>
      <c r="AB443"/>
      <c r="AC443"/>
      <c r="AD443"/>
      <c r="AE443"/>
    </row>
    <row r="444" spans="2:31" ht="15" x14ac:dyDescent="0.25">
      <c r="B444"/>
      <c r="C444"/>
      <c r="D444"/>
      <c r="E444"/>
      <c r="F444"/>
      <c r="G444"/>
      <c r="H444"/>
      <c r="I444"/>
      <c r="J444"/>
      <c r="K444"/>
      <c r="L444"/>
      <c r="M444"/>
      <c r="N444"/>
      <c r="O444"/>
      <c r="P444"/>
      <c r="Q444"/>
      <c r="R444"/>
      <c r="S444"/>
      <c r="T444"/>
      <c r="U444"/>
      <c r="V444"/>
      <c r="W444"/>
      <c r="X444"/>
      <c r="Y444"/>
      <c r="Z444"/>
      <c r="AA444"/>
      <c r="AB444"/>
      <c r="AC444"/>
      <c r="AD444"/>
      <c r="AE444"/>
    </row>
    <row r="445" spans="2:31" ht="15" x14ac:dyDescent="0.25">
      <c r="B445"/>
      <c r="C445"/>
      <c r="D445"/>
      <c r="E445"/>
      <c r="F445"/>
      <c r="G445"/>
      <c r="H445"/>
      <c r="I445"/>
      <c r="J445"/>
      <c r="K445"/>
      <c r="L445"/>
      <c r="M445"/>
      <c r="N445"/>
      <c r="O445"/>
      <c r="P445"/>
      <c r="Q445"/>
      <c r="R445"/>
      <c r="S445"/>
      <c r="T445"/>
      <c r="U445"/>
      <c r="V445"/>
      <c r="W445"/>
      <c r="X445"/>
      <c r="Y445"/>
      <c r="Z445"/>
      <c r="AA445"/>
      <c r="AB445"/>
      <c r="AC445"/>
      <c r="AD445"/>
      <c r="AE445"/>
    </row>
    <row r="446" spans="2:31" ht="15" x14ac:dyDescent="0.25">
      <c r="B446"/>
      <c r="C446"/>
      <c r="D446"/>
      <c r="E446"/>
      <c r="F446"/>
      <c r="G446"/>
      <c r="H446"/>
      <c r="I446"/>
      <c r="J446"/>
      <c r="K446"/>
      <c r="L446"/>
      <c r="M446"/>
      <c r="N446"/>
      <c r="O446"/>
      <c r="P446"/>
      <c r="Q446"/>
      <c r="R446"/>
      <c r="S446"/>
      <c r="T446"/>
      <c r="U446"/>
      <c r="V446"/>
      <c r="W446"/>
      <c r="X446"/>
      <c r="Y446"/>
      <c r="Z446"/>
      <c r="AA446"/>
      <c r="AB446"/>
      <c r="AC446"/>
      <c r="AD446"/>
      <c r="AE446"/>
    </row>
    <row r="447" spans="2:31" ht="15" x14ac:dyDescent="0.25">
      <c r="B447"/>
      <c r="C447"/>
      <c r="D447"/>
      <c r="E447"/>
      <c r="F447"/>
      <c r="G447"/>
      <c r="H447"/>
      <c r="I447"/>
      <c r="J447"/>
      <c r="K447"/>
      <c r="L447"/>
      <c r="M447"/>
      <c r="N447"/>
      <c r="O447"/>
      <c r="P447"/>
      <c r="Q447"/>
      <c r="R447"/>
      <c r="S447"/>
      <c r="T447"/>
      <c r="U447"/>
      <c r="V447"/>
      <c r="W447"/>
      <c r="X447"/>
      <c r="Y447"/>
      <c r="Z447"/>
      <c r="AA447"/>
      <c r="AB447"/>
      <c r="AC447"/>
      <c r="AD447"/>
      <c r="AE447"/>
    </row>
    <row r="448" spans="2:31" ht="15" x14ac:dyDescent="0.25">
      <c r="B448"/>
      <c r="C448"/>
      <c r="D448"/>
      <c r="E448"/>
      <c r="F448"/>
      <c r="G448"/>
      <c r="H448"/>
      <c r="I448"/>
      <c r="J448"/>
      <c r="K448"/>
      <c r="L448"/>
      <c r="M448"/>
      <c r="N448"/>
      <c r="O448"/>
      <c r="P448"/>
      <c r="Q448"/>
      <c r="R448"/>
      <c r="S448"/>
      <c r="T448"/>
      <c r="U448"/>
      <c r="V448"/>
      <c r="W448"/>
      <c r="X448"/>
      <c r="Y448"/>
      <c r="Z448"/>
      <c r="AA448"/>
      <c r="AB448"/>
      <c r="AC448"/>
      <c r="AD448"/>
      <c r="AE448"/>
    </row>
    <row r="449" spans="2:31" ht="15" x14ac:dyDescent="0.25">
      <c r="B449"/>
      <c r="C449"/>
      <c r="D449"/>
      <c r="E449"/>
      <c r="F449"/>
      <c r="G449"/>
      <c r="H449"/>
      <c r="I449"/>
      <c r="J449"/>
      <c r="K449"/>
      <c r="L449"/>
      <c r="M449"/>
      <c r="N449"/>
      <c r="O449"/>
      <c r="P449"/>
      <c r="Q449"/>
      <c r="R449"/>
      <c r="S449"/>
      <c r="T449"/>
      <c r="U449"/>
      <c r="V449"/>
      <c r="W449"/>
      <c r="X449"/>
      <c r="Y449"/>
      <c r="Z449"/>
      <c r="AA449"/>
      <c r="AB449"/>
      <c r="AC449"/>
      <c r="AD449"/>
      <c r="AE449"/>
    </row>
    <row r="450" spans="2:31" ht="15" x14ac:dyDescent="0.25">
      <c r="B450"/>
      <c r="C450"/>
      <c r="D450"/>
      <c r="E450"/>
      <c r="F450"/>
      <c r="G450"/>
      <c r="H450"/>
      <c r="I450"/>
      <c r="J450"/>
      <c r="K450"/>
      <c r="L450"/>
      <c r="M450"/>
      <c r="N450"/>
      <c r="O450"/>
      <c r="P450"/>
      <c r="Q450"/>
      <c r="R450"/>
      <c r="S450"/>
      <c r="T450"/>
      <c r="U450"/>
      <c r="V450"/>
      <c r="W450"/>
      <c r="X450"/>
      <c r="Y450"/>
      <c r="Z450"/>
      <c r="AA450"/>
      <c r="AB450"/>
      <c r="AC450"/>
      <c r="AD450"/>
      <c r="AE450"/>
    </row>
    <row r="451" spans="2:31" ht="15" x14ac:dyDescent="0.25">
      <c r="B451"/>
      <c r="C451"/>
      <c r="D451"/>
      <c r="E451"/>
      <c r="F451"/>
      <c r="G451"/>
      <c r="H451"/>
      <c r="I451"/>
      <c r="J451"/>
      <c r="K451"/>
      <c r="L451"/>
      <c r="M451"/>
      <c r="N451"/>
      <c r="O451"/>
      <c r="P451"/>
      <c r="Q451"/>
      <c r="R451"/>
      <c r="S451"/>
      <c r="T451"/>
      <c r="U451"/>
      <c r="V451"/>
      <c r="W451"/>
      <c r="X451"/>
      <c r="Y451"/>
      <c r="Z451"/>
      <c r="AA451"/>
      <c r="AB451"/>
      <c r="AC451"/>
      <c r="AD451"/>
      <c r="AE451"/>
    </row>
    <row r="452" spans="2:31" ht="15" x14ac:dyDescent="0.25">
      <c r="B452"/>
      <c r="C452"/>
      <c r="D452"/>
      <c r="E452"/>
      <c r="F452"/>
      <c r="G452"/>
      <c r="H452"/>
      <c r="I452"/>
      <c r="J452"/>
      <c r="K452"/>
      <c r="L452"/>
      <c r="M452"/>
      <c r="N452"/>
      <c r="O452"/>
      <c r="P452"/>
      <c r="Q452"/>
      <c r="R452"/>
      <c r="S452"/>
      <c r="T452"/>
      <c r="U452"/>
      <c r="V452"/>
      <c r="W452"/>
      <c r="X452"/>
      <c r="Y452"/>
      <c r="Z452"/>
      <c r="AA452"/>
      <c r="AB452"/>
      <c r="AC452"/>
      <c r="AD452"/>
      <c r="AE452"/>
    </row>
    <row r="453" spans="2:31" ht="15" x14ac:dyDescent="0.25">
      <c r="B453"/>
      <c r="C453"/>
      <c r="D453"/>
      <c r="E453"/>
      <c r="F453"/>
      <c r="G453"/>
      <c r="H453"/>
      <c r="I453"/>
      <c r="J453"/>
      <c r="K453"/>
      <c r="L453"/>
      <c r="M453"/>
      <c r="N453"/>
      <c r="O453"/>
      <c r="P453"/>
      <c r="Q453"/>
      <c r="R453"/>
      <c r="S453"/>
      <c r="T453"/>
      <c r="U453"/>
      <c r="V453"/>
      <c r="W453"/>
      <c r="X453"/>
      <c r="Y453"/>
      <c r="Z453"/>
      <c r="AA453"/>
      <c r="AB453"/>
      <c r="AC453"/>
      <c r="AD453"/>
      <c r="AE453"/>
    </row>
    <row r="454" spans="2:31" ht="15" x14ac:dyDescent="0.25">
      <c r="B454"/>
      <c r="C454"/>
      <c r="D454"/>
      <c r="E454"/>
      <c r="F454"/>
      <c r="G454"/>
      <c r="H454"/>
      <c r="I454"/>
      <c r="J454"/>
      <c r="K454"/>
      <c r="L454"/>
      <c r="M454"/>
      <c r="N454"/>
      <c r="O454"/>
      <c r="P454"/>
      <c r="Q454"/>
      <c r="R454"/>
      <c r="S454"/>
      <c r="T454"/>
      <c r="U454"/>
      <c r="V454"/>
      <c r="W454"/>
      <c r="X454"/>
      <c r="Y454"/>
      <c r="Z454"/>
      <c r="AA454"/>
      <c r="AB454"/>
      <c r="AC454"/>
      <c r="AD454"/>
      <c r="AE454"/>
    </row>
    <row r="455" spans="2:31" ht="15" x14ac:dyDescent="0.25">
      <c r="B455"/>
      <c r="C455"/>
      <c r="D455"/>
      <c r="E455"/>
      <c r="F455"/>
      <c r="G455"/>
      <c r="H455"/>
      <c r="I455"/>
      <c r="J455"/>
      <c r="K455"/>
      <c r="L455"/>
      <c r="M455"/>
      <c r="N455"/>
      <c r="O455"/>
      <c r="P455"/>
      <c r="Q455"/>
      <c r="R455"/>
      <c r="S455"/>
      <c r="T455"/>
      <c r="U455"/>
      <c r="V455"/>
      <c r="W455"/>
      <c r="X455"/>
      <c r="Y455"/>
      <c r="Z455"/>
      <c r="AA455"/>
      <c r="AB455"/>
      <c r="AC455"/>
      <c r="AD455"/>
      <c r="AE455"/>
    </row>
    <row r="456" spans="2:31" ht="15" x14ac:dyDescent="0.25">
      <c r="B456"/>
      <c r="C456"/>
      <c r="D456"/>
      <c r="E456"/>
      <c r="F456"/>
      <c r="G456"/>
      <c r="H456"/>
      <c r="I456"/>
      <c r="J456"/>
      <c r="K456"/>
      <c r="L456"/>
      <c r="M456"/>
      <c r="N456"/>
      <c r="O456"/>
      <c r="P456"/>
      <c r="Q456"/>
      <c r="R456"/>
      <c r="S456"/>
      <c r="T456"/>
      <c r="U456"/>
      <c r="V456"/>
      <c r="W456"/>
      <c r="X456"/>
      <c r="Y456"/>
      <c r="Z456"/>
      <c r="AA456"/>
      <c r="AB456"/>
      <c r="AC456"/>
      <c r="AD456"/>
      <c r="AE456"/>
    </row>
    <row r="457" spans="2:31" ht="15" x14ac:dyDescent="0.25">
      <c r="B457"/>
      <c r="C457"/>
      <c r="D457"/>
      <c r="E457"/>
      <c r="F457"/>
      <c r="G457"/>
      <c r="H457"/>
      <c r="I457"/>
      <c r="J457"/>
      <c r="K457"/>
      <c r="L457"/>
      <c r="M457"/>
      <c r="N457"/>
      <c r="O457"/>
      <c r="P457"/>
      <c r="Q457"/>
      <c r="R457"/>
      <c r="S457"/>
      <c r="T457"/>
      <c r="U457"/>
      <c r="V457"/>
      <c r="W457"/>
      <c r="X457"/>
      <c r="Y457"/>
      <c r="Z457"/>
      <c r="AA457"/>
      <c r="AB457"/>
      <c r="AC457"/>
      <c r="AD457"/>
      <c r="AE457"/>
    </row>
    <row r="458" spans="2:31" ht="15" x14ac:dyDescent="0.25">
      <c r="B458"/>
      <c r="C458"/>
      <c r="D458"/>
      <c r="E458"/>
      <c r="F458"/>
      <c r="G458"/>
      <c r="H458"/>
      <c r="I458"/>
      <c r="J458"/>
      <c r="K458"/>
      <c r="L458"/>
      <c r="M458"/>
      <c r="N458"/>
      <c r="O458"/>
      <c r="P458"/>
      <c r="Q458"/>
      <c r="R458"/>
      <c r="S458"/>
      <c r="T458"/>
      <c r="U458"/>
      <c r="V458"/>
      <c r="W458"/>
      <c r="X458"/>
      <c r="Y458"/>
      <c r="Z458"/>
      <c r="AA458"/>
      <c r="AB458"/>
      <c r="AC458"/>
      <c r="AD458"/>
      <c r="AE458"/>
    </row>
    <row r="459" spans="2:31" ht="15" x14ac:dyDescent="0.25">
      <c r="B459"/>
      <c r="C459"/>
      <c r="D459"/>
      <c r="E459"/>
      <c r="F459"/>
      <c r="G459"/>
      <c r="H459"/>
      <c r="I459"/>
      <c r="J459"/>
      <c r="K459"/>
      <c r="L459"/>
      <c r="M459"/>
      <c r="N459"/>
      <c r="O459"/>
      <c r="P459"/>
      <c r="Q459"/>
      <c r="R459"/>
      <c r="S459"/>
      <c r="T459"/>
      <c r="U459"/>
      <c r="V459"/>
      <c r="W459"/>
      <c r="X459"/>
      <c r="Y459"/>
      <c r="Z459"/>
      <c r="AA459"/>
      <c r="AB459"/>
      <c r="AC459"/>
      <c r="AD459"/>
      <c r="AE459"/>
    </row>
    <row r="460" spans="2:31" ht="15" x14ac:dyDescent="0.25">
      <c r="B460"/>
      <c r="C460"/>
      <c r="D460"/>
      <c r="E460"/>
      <c r="F460"/>
      <c r="G460"/>
      <c r="H460"/>
      <c r="I460"/>
      <c r="J460"/>
      <c r="K460"/>
      <c r="L460"/>
      <c r="M460"/>
      <c r="N460"/>
      <c r="O460"/>
      <c r="P460"/>
      <c r="Q460"/>
      <c r="R460"/>
      <c r="S460"/>
      <c r="T460"/>
      <c r="U460"/>
      <c r="V460"/>
      <c r="W460"/>
      <c r="X460"/>
      <c r="Y460"/>
      <c r="Z460"/>
      <c r="AA460"/>
      <c r="AB460"/>
      <c r="AC460"/>
      <c r="AD460"/>
      <c r="AE460"/>
    </row>
    <row r="461" spans="2:31" ht="15" x14ac:dyDescent="0.25">
      <c r="B461"/>
      <c r="C461"/>
      <c r="D461"/>
      <c r="E461"/>
      <c r="F461"/>
      <c r="G461"/>
      <c r="H461"/>
      <c r="I461"/>
      <c r="J461"/>
      <c r="K461"/>
      <c r="L461"/>
      <c r="M461"/>
      <c r="N461"/>
      <c r="O461"/>
      <c r="P461"/>
      <c r="Q461"/>
      <c r="R461"/>
      <c r="S461"/>
      <c r="T461"/>
      <c r="U461"/>
      <c r="V461"/>
      <c r="W461"/>
      <c r="X461"/>
      <c r="Y461"/>
      <c r="Z461"/>
      <c r="AA461"/>
      <c r="AB461"/>
      <c r="AC461"/>
      <c r="AD461"/>
      <c r="AE461"/>
    </row>
    <row r="462" spans="2:31" ht="15" x14ac:dyDescent="0.25">
      <c r="B462"/>
      <c r="C462"/>
      <c r="D462"/>
      <c r="E462"/>
      <c r="F462"/>
      <c r="G462"/>
      <c r="H462"/>
      <c r="I462"/>
      <c r="J462"/>
      <c r="K462"/>
      <c r="L462"/>
      <c r="M462"/>
      <c r="N462"/>
      <c r="O462"/>
      <c r="P462"/>
      <c r="Q462"/>
      <c r="R462"/>
      <c r="S462"/>
      <c r="T462"/>
      <c r="U462"/>
      <c r="V462"/>
      <c r="W462"/>
      <c r="X462"/>
      <c r="Y462"/>
      <c r="Z462"/>
      <c r="AA462"/>
      <c r="AB462"/>
      <c r="AC462"/>
      <c r="AD462"/>
      <c r="AE462"/>
    </row>
    <row r="463" spans="2:31" ht="15" x14ac:dyDescent="0.25">
      <c r="B463"/>
      <c r="C463"/>
      <c r="D463"/>
      <c r="E463"/>
      <c r="F463"/>
      <c r="G463"/>
      <c r="H463"/>
      <c r="I463"/>
      <c r="J463"/>
      <c r="K463"/>
      <c r="L463"/>
      <c r="M463"/>
      <c r="N463"/>
      <c r="O463"/>
      <c r="P463"/>
      <c r="Q463"/>
      <c r="R463"/>
      <c r="S463"/>
      <c r="T463"/>
      <c r="U463"/>
      <c r="V463"/>
      <c r="W463"/>
      <c r="X463"/>
      <c r="Y463"/>
      <c r="Z463"/>
      <c r="AA463"/>
      <c r="AB463"/>
      <c r="AC463"/>
      <c r="AD463"/>
      <c r="AE463"/>
    </row>
    <row r="464" spans="2:31" ht="15" x14ac:dyDescent="0.25">
      <c r="B464"/>
      <c r="C464"/>
      <c r="D464"/>
      <c r="E464"/>
      <c r="F464"/>
      <c r="G464"/>
      <c r="H464"/>
      <c r="I464"/>
      <c r="J464"/>
      <c r="K464"/>
      <c r="L464"/>
      <c r="M464"/>
      <c r="N464"/>
      <c r="O464"/>
      <c r="P464"/>
      <c r="Q464"/>
      <c r="R464"/>
      <c r="S464"/>
      <c r="T464"/>
      <c r="U464"/>
      <c r="V464"/>
      <c r="W464"/>
      <c r="X464"/>
      <c r="Y464"/>
      <c r="Z464"/>
      <c r="AA464"/>
      <c r="AB464"/>
      <c r="AC464"/>
      <c r="AD464"/>
      <c r="AE464"/>
    </row>
    <row r="465" spans="2:31" ht="15" x14ac:dyDescent="0.25">
      <c r="B465"/>
      <c r="C465"/>
      <c r="D465"/>
      <c r="E465"/>
      <c r="F465"/>
      <c r="G465"/>
      <c r="H465"/>
      <c r="I465"/>
      <c r="J465"/>
      <c r="K465"/>
      <c r="L465"/>
      <c r="M465"/>
      <c r="N465"/>
      <c r="O465"/>
      <c r="P465"/>
      <c r="Q465"/>
      <c r="R465"/>
      <c r="S465"/>
      <c r="T465"/>
      <c r="U465"/>
      <c r="V465"/>
      <c r="W465"/>
      <c r="X465"/>
      <c r="Y465"/>
      <c r="Z465"/>
      <c r="AA465"/>
      <c r="AB465"/>
      <c r="AC465"/>
      <c r="AD465"/>
      <c r="AE465"/>
    </row>
    <row r="466" spans="2:31" ht="15" x14ac:dyDescent="0.25">
      <c r="B466"/>
      <c r="C466"/>
      <c r="D466"/>
      <c r="E466"/>
      <c r="F466"/>
      <c r="G466"/>
      <c r="H466"/>
      <c r="I466"/>
      <c r="J466"/>
      <c r="K466"/>
      <c r="L466"/>
      <c r="M466"/>
      <c r="N466"/>
      <c r="O466"/>
      <c r="P466"/>
      <c r="Q466"/>
      <c r="R466"/>
      <c r="S466"/>
      <c r="T466"/>
      <c r="U466"/>
      <c r="V466"/>
      <c r="W466"/>
      <c r="X466"/>
      <c r="Y466"/>
      <c r="Z466"/>
      <c r="AA466"/>
      <c r="AB466"/>
      <c r="AC466"/>
      <c r="AD466"/>
      <c r="AE466"/>
    </row>
    <row r="467" spans="2:31" ht="15" x14ac:dyDescent="0.25">
      <c r="B467"/>
      <c r="C467"/>
      <c r="D467"/>
      <c r="E467"/>
      <c r="F467"/>
      <c r="G467"/>
      <c r="H467"/>
      <c r="I467"/>
      <c r="J467"/>
      <c r="K467"/>
      <c r="L467"/>
      <c r="M467"/>
      <c r="N467"/>
      <c r="O467"/>
      <c r="P467"/>
      <c r="Q467"/>
      <c r="R467"/>
      <c r="S467"/>
      <c r="T467"/>
      <c r="U467"/>
      <c r="V467"/>
      <c r="W467"/>
      <c r="X467"/>
      <c r="Y467"/>
      <c r="Z467"/>
      <c r="AA467"/>
      <c r="AB467"/>
      <c r="AC467"/>
      <c r="AD467"/>
      <c r="AE467"/>
    </row>
    <row r="468" spans="2:31" ht="15" x14ac:dyDescent="0.25">
      <c r="B468"/>
      <c r="C468"/>
      <c r="D468"/>
      <c r="E468"/>
      <c r="F468"/>
      <c r="G468"/>
      <c r="H468"/>
      <c r="I468"/>
      <c r="J468"/>
      <c r="K468"/>
      <c r="L468"/>
      <c r="M468"/>
      <c r="N468"/>
      <c r="O468"/>
      <c r="P468"/>
      <c r="Q468"/>
      <c r="R468"/>
      <c r="S468"/>
      <c r="T468"/>
      <c r="U468"/>
      <c r="V468"/>
      <c r="W468"/>
      <c r="X468"/>
      <c r="Y468"/>
      <c r="Z468"/>
      <c r="AA468"/>
      <c r="AB468"/>
      <c r="AC468"/>
      <c r="AD468"/>
      <c r="AE468"/>
    </row>
    <row r="469" spans="2:31" ht="15" x14ac:dyDescent="0.25">
      <c r="B469"/>
      <c r="C469"/>
      <c r="D469"/>
      <c r="E469"/>
      <c r="F469"/>
      <c r="G469"/>
      <c r="H469"/>
      <c r="I469"/>
      <c r="J469"/>
      <c r="K469"/>
      <c r="L469"/>
      <c r="M469"/>
      <c r="N469"/>
      <c r="O469"/>
      <c r="P469"/>
      <c r="Q469"/>
      <c r="R469"/>
      <c r="S469"/>
      <c r="T469"/>
      <c r="U469"/>
      <c r="V469"/>
      <c r="W469"/>
      <c r="X469"/>
      <c r="Y469"/>
      <c r="Z469"/>
      <c r="AA469"/>
      <c r="AB469"/>
      <c r="AC469"/>
      <c r="AD469"/>
      <c r="AE469"/>
    </row>
    <row r="470" spans="2:31" ht="15" x14ac:dyDescent="0.25">
      <c r="B470"/>
      <c r="C470"/>
      <c r="D470"/>
      <c r="E470"/>
      <c r="F470"/>
      <c r="G470"/>
      <c r="H470"/>
      <c r="I470"/>
      <c r="J470"/>
      <c r="K470"/>
      <c r="L470"/>
      <c r="M470"/>
      <c r="N470"/>
      <c r="O470"/>
      <c r="P470"/>
      <c r="Q470"/>
      <c r="R470"/>
      <c r="S470"/>
      <c r="T470"/>
      <c r="U470"/>
      <c r="V470"/>
      <c r="W470"/>
      <c r="X470"/>
      <c r="Y470"/>
      <c r="Z470"/>
      <c r="AA470"/>
      <c r="AB470"/>
      <c r="AC470"/>
      <c r="AD470"/>
      <c r="AE470"/>
    </row>
    <row r="471" spans="2:31" ht="15" x14ac:dyDescent="0.25">
      <c r="B471"/>
      <c r="C471"/>
      <c r="D471"/>
      <c r="E471"/>
      <c r="F471"/>
      <c r="G471"/>
      <c r="H471"/>
      <c r="I471"/>
      <c r="J471"/>
      <c r="K471"/>
      <c r="L471"/>
      <c r="M471"/>
      <c r="N471"/>
      <c r="O471"/>
      <c r="P471"/>
      <c r="Q471"/>
      <c r="R471"/>
      <c r="S471"/>
      <c r="T471"/>
      <c r="U471"/>
      <c r="V471"/>
      <c r="W471"/>
      <c r="X471"/>
      <c r="Y471"/>
      <c r="Z471"/>
      <c r="AA471"/>
      <c r="AB471"/>
      <c r="AC471"/>
      <c r="AD471"/>
      <c r="AE471"/>
    </row>
    <row r="472" spans="2:31" ht="15" x14ac:dyDescent="0.25">
      <c r="B472"/>
      <c r="C472"/>
      <c r="D472"/>
      <c r="E472"/>
      <c r="F472"/>
      <c r="G472"/>
      <c r="H472"/>
      <c r="I472"/>
      <c r="J472"/>
      <c r="K472"/>
      <c r="L472"/>
      <c r="M472"/>
      <c r="N472"/>
      <c r="O472"/>
      <c r="P472"/>
      <c r="Q472"/>
      <c r="R472"/>
      <c r="S472"/>
      <c r="T472"/>
      <c r="U472"/>
      <c r="V472"/>
      <c r="W472"/>
      <c r="X472"/>
      <c r="Y472"/>
      <c r="Z472"/>
      <c r="AA472"/>
      <c r="AB472"/>
      <c r="AC472"/>
      <c r="AD472"/>
      <c r="AE472"/>
    </row>
    <row r="473" spans="2:31" ht="15" x14ac:dyDescent="0.25">
      <c r="B473"/>
      <c r="C473"/>
      <c r="D473"/>
      <c r="E473"/>
      <c r="F473"/>
      <c r="G473"/>
      <c r="H473"/>
      <c r="I473"/>
      <c r="J473"/>
      <c r="K473"/>
      <c r="L473"/>
      <c r="M473"/>
      <c r="N473"/>
      <c r="O473"/>
      <c r="P473"/>
      <c r="Q473"/>
      <c r="R473"/>
      <c r="S473"/>
      <c r="T473"/>
      <c r="U473"/>
      <c r="V473"/>
      <c r="W473"/>
      <c r="X473"/>
      <c r="Y473"/>
      <c r="Z473"/>
      <c r="AA473"/>
      <c r="AB473"/>
      <c r="AC473"/>
      <c r="AD473"/>
      <c r="AE473"/>
    </row>
    <row r="474" spans="2:31" ht="15" x14ac:dyDescent="0.25">
      <c r="B474"/>
      <c r="C474"/>
      <c r="D474"/>
      <c r="E474"/>
      <c r="F474"/>
      <c r="G474"/>
      <c r="H474"/>
      <c r="I474"/>
      <c r="J474"/>
      <c r="K474"/>
      <c r="L474"/>
      <c r="M474"/>
      <c r="N474"/>
      <c r="O474"/>
      <c r="P474"/>
      <c r="Q474"/>
      <c r="R474"/>
      <c r="S474"/>
      <c r="T474"/>
      <c r="U474"/>
      <c r="V474"/>
      <c r="W474"/>
      <c r="X474"/>
      <c r="Y474"/>
      <c r="Z474"/>
      <c r="AA474"/>
      <c r="AB474"/>
      <c r="AC474"/>
      <c r="AD474"/>
      <c r="AE474"/>
    </row>
    <row r="475" spans="2:31" ht="15" x14ac:dyDescent="0.25">
      <c r="B475"/>
      <c r="C475"/>
      <c r="D475"/>
      <c r="E475"/>
      <c r="F475"/>
      <c r="G475"/>
      <c r="H475"/>
      <c r="I475"/>
      <c r="J475"/>
      <c r="K475"/>
      <c r="L475"/>
      <c r="M475"/>
      <c r="N475"/>
      <c r="O475"/>
      <c r="P475"/>
      <c r="Q475"/>
      <c r="R475"/>
      <c r="S475"/>
      <c r="T475"/>
      <c r="U475"/>
      <c r="V475"/>
      <c r="W475"/>
      <c r="X475"/>
      <c r="Y475"/>
      <c r="Z475"/>
      <c r="AA475"/>
      <c r="AB475"/>
      <c r="AC475"/>
      <c r="AD475"/>
      <c r="AE475"/>
    </row>
    <row r="476" spans="2:31" ht="15" x14ac:dyDescent="0.25">
      <c r="B476"/>
      <c r="C476"/>
      <c r="D476"/>
      <c r="E476"/>
      <c r="F476"/>
      <c r="G476"/>
      <c r="H476"/>
      <c r="I476"/>
      <c r="J476"/>
      <c r="K476"/>
      <c r="L476"/>
      <c r="M476"/>
      <c r="N476"/>
      <c r="O476"/>
      <c r="P476"/>
      <c r="Q476"/>
      <c r="R476"/>
      <c r="S476"/>
      <c r="T476"/>
      <c r="U476"/>
      <c r="V476"/>
      <c r="W476"/>
      <c r="X476"/>
      <c r="Y476"/>
      <c r="Z476"/>
      <c r="AA476"/>
      <c r="AB476"/>
      <c r="AC476"/>
      <c r="AD476"/>
      <c r="AE476"/>
    </row>
    <row r="477" spans="2:31" ht="15" x14ac:dyDescent="0.25">
      <c r="B477"/>
      <c r="C477"/>
      <c r="D477"/>
      <c r="E477"/>
      <c r="F477"/>
      <c r="G477"/>
      <c r="H477"/>
      <c r="I477"/>
      <c r="J477"/>
      <c r="K477"/>
      <c r="L477"/>
      <c r="M477"/>
      <c r="N477"/>
      <c r="O477"/>
      <c r="P477"/>
      <c r="Q477"/>
      <c r="R477"/>
      <c r="S477"/>
      <c r="T477"/>
      <c r="U477"/>
      <c r="V477"/>
      <c r="W477"/>
      <c r="X477"/>
      <c r="Y477"/>
      <c r="Z477"/>
      <c r="AA477"/>
      <c r="AB477"/>
      <c r="AC477"/>
      <c r="AD477"/>
      <c r="AE477"/>
    </row>
    <row r="478" spans="2:31" ht="15" x14ac:dyDescent="0.25">
      <c r="B478"/>
      <c r="C478"/>
      <c r="D478"/>
      <c r="E478"/>
      <c r="F478"/>
      <c r="G478"/>
      <c r="H478"/>
      <c r="I478"/>
      <c r="J478"/>
      <c r="K478"/>
      <c r="L478"/>
      <c r="M478"/>
      <c r="N478"/>
      <c r="O478"/>
      <c r="P478"/>
      <c r="Q478"/>
      <c r="R478"/>
      <c r="S478"/>
      <c r="T478"/>
      <c r="U478"/>
      <c r="V478"/>
      <c r="W478"/>
      <c r="X478"/>
      <c r="Y478"/>
      <c r="Z478"/>
      <c r="AA478"/>
      <c r="AB478"/>
      <c r="AC478"/>
      <c r="AD478"/>
      <c r="AE478"/>
    </row>
    <row r="479" spans="2:31" ht="15" x14ac:dyDescent="0.25">
      <c r="B479"/>
      <c r="C479"/>
      <c r="D479"/>
      <c r="E479"/>
      <c r="F479"/>
      <c r="G479"/>
      <c r="H479"/>
      <c r="I479"/>
      <c r="J479"/>
      <c r="K479"/>
      <c r="L479"/>
      <c r="M479"/>
      <c r="N479"/>
      <c r="O479"/>
      <c r="P479"/>
      <c r="Q479"/>
      <c r="R479"/>
      <c r="S479"/>
      <c r="T479"/>
      <c r="U479"/>
      <c r="V479"/>
      <c r="W479"/>
      <c r="X479"/>
      <c r="Y479"/>
      <c r="Z479"/>
      <c r="AA479"/>
      <c r="AB479"/>
      <c r="AC479"/>
      <c r="AD479"/>
      <c r="AE479"/>
    </row>
    <row r="480" spans="2:31" ht="15" x14ac:dyDescent="0.25">
      <c r="B480"/>
      <c r="C480"/>
      <c r="D480"/>
      <c r="E480"/>
      <c r="F480"/>
      <c r="G480"/>
      <c r="H480"/>
      <c r="I480"/>
      <c r="J480"/>
      <c r="K480"/>
      <c r="L480"/>
      <c r="M480"/>
      <c r="N480"/>
      <c r="O480"/>
      <c r="P480"/>
      <c r="Q480"/>
      <c r="R480"/>
      <c r="S480"/>
      <c r="T480"/>
      <c r="U480"/>
      <c r="V480"/>
      <c r="W480"/>
      <c r="X480"/>
      <c r="Y480"/>
      <c r="Z480"/>
      <c r="AA480"/>
      <c r="AB480"/>
      <c r="AC480"/>
      <c r="AD480"/>
      <c r="AE480"/>
    </row>
    <row r="481" spans="2:31" ht="15" x14ac:dyDescent="0.25">
      <c r="B481"/>
      <c r="C481"/>
      <c r="D481"/>
      <c r="E481"/>
      <c r="F481"/>
      <c r="G481"/>
      <c r="H481"/>
      <c r="I481"/>
      <c r="J481"/>
      <c r="K481"/>
      <c r="L481"/>
      <c r="M481"/>
      <c r="N481"/>
      <c r="O481"/>
      <c r="P481"/>
      <c r="Q481"/>
      <c r="R481"/>
      <c r="S481"/>
      <c r="T481"/>
      <c r="U481"/>
      <c r="V481"/>
      <c r="W481"/>
      <c r="X481"/>
      <c r="Y481"/>
      <c r="Z481"/>
      <c r="AA481"/>
      <c r="AB481"/>
      <c r="AC481"/>
      <c r="AD481"/>
      <c r="AE481"/>
    </row>
    <row r="482" spans="2:31" ht="15" x14ac:dyDescent="0.25">
      <c r="B482"/>
      <c r="C482"/>
      <c r="D482"/>
      <c r="E482"/>
      <c r="F482"/>
      <c r="G482"/>
      <c r="H482"/>
      <c r="I482"/>
      <c r="J482"/>
      <c r="K482"/>
      <c r="L482"/>
      <c r="M482"/>
      <c r="N482"/>
      <c r="O482"/>
      <c r="P482"/>
      <c r="Q482"/>
      <c r="R482"/>
      <c r="S482"/>
      <c r="T482"/>
      <c r="U482"/>
      <c r="V482"/>
      <c r="W482"/>
      <c r="X482"/>
      <c r="Y482"/>
      <c r="Z482"/>
      <c r="AA482"/>
      <c r="AB482"/>
      <c r="AC482"/>
      <c r="AD482"/>
      <c r="AE482"/>
    </row>
    <row r="483" spans="2:31" ht="15" x14ac:dyDescent="0.25">
      <c r="B483"/>
      <c r="C483"/>
      <c r="D483"/>
      <c r="E483"/>
      <c r="F483"/>
      <c r="G483"/>
      <c r="H483"/>
      <c r="I483"/>
      <c r="J483"/>
      <c r="K483"/>
      <c r="L483"/>
      <c r="M483"/>
      <c r="N483"/>
      <c r="O483"/>
      <c r="P483"/>
      <c r="Q483"/>
      <c r="R483"/>
      <c r="S483"/>
      <c r="T483"/>
      <c r="U483"/>
      <c r="V483"/>
      <c r="W483"/>
      <c r="X483"/>
      <c r="Y483"/>
      <c r="Z483"/>
      <c r="AA483"/>
      <c r="AB483"/>
      <c r="AC483"/>
      <c r="AD483"/>
      <c r="AE483"/>
    </row>
    <row r="484" spans="2:31" ht="15" x14ac:dyDescent="0.25">
      <c r="B484"/>
      <c r="C484"/>
      <c r="D484"/>
      <c r="E484"/>
      <c r="F484"/>
      <c r="G484"/>
      <c r="H484"/>
      <c r="I484"/>
      <c r="J484"/>
      <c r="K484"/>
      <c r="L484"/>
      <c r="M484"/>
      <c r="N484"/>
      <c r="O484"/>
      <c r="P484"/>
      <c r="Q484"/>
      <c r="R484"/>
      <c r="S484"/>
      <c r="T484"/>
      <c r="U484"/>
      <c r="V484"/>
      <c r="W484"/>
      <c r="X484"/>
      <c r="Y484"/>
      <c r="Z484"/>
      <c r="AA484"/>
      <c r="AB484"/>
      <c r="AC484"/>
      <c r="AD484"/>
      <c r="AE484"/>
    </row>
    <row r="485" spans="2:31" ht="15" x14ac:dyDescent="0.25">
      <c r="B485"/>
      <c r="C485"/>
      <c r="D485"/>
      <c r="E485"/>
      <c r="F485"/>
      <c r="G485"/>
      <c r="H485"/>
      <c r="I485"/>
      <c r="J485"/>
      <c r="K485"/>
      <c r="L485"/>
      <c r="M485"/>
      <c r="N485"/>
      <c r="O485"/>
      <c r="P485"/>
      <c r="Q485"/>
      <c r="R485"/>
      <c r="S485"/>
      <c r="T485"/>
      <c r="U485"/>
      <c r="V485"/>
      <c r="W485"/>
      <c r="X485"/>
      <c r="Y485"/>
      <c r="Z485"/>
      <c r="AA485"/>
      <c r="AB485"/>
      <c r="AC485"/>
      <c r="AD485"/>
      <c r="AE485"/>
    </row>
    <row r="486" spans="2:31" ht="15" x14ac:dyDescent="0.25">
      <c r="B486"/>
      <c r="C486"/>
      <c r="D486"/>
      <c r="E486"/>
      <c r="F486"/>
      <c r="G486"/>
      <c r="H486"/>
      <c r="I486"/>
      <c r="J486"/>
      <c r="K486"/>
      <c r="L486"/>
      <c r="M486"/>
      <c r="N486"/>
      <c r="O486"/>
      <c r="P486"/>
      <c r="Q486"/>
      <c r="R486"/>
      <c r="S486"/>
      <c r="T486"/>
      <c r="U486"/>
      <c r="V486"/>
      <c r="W486"/>
      <c r="X486"/>
      <c r="Y486"/>
      <c r="Z486"/>
      <c r="AA486"/>
      <c r="AB486"/>
      <c r="AC486"/>
      <c r="AD486"/>
      <c r="AE486"/>
    </row>
    <row r="487" spans="2:31" ht="15" x14ac:dyDescent="0.25">
      <c r="B487"/>
      <c r="C487"/>
      <c r="D487"/>
      <c r="E487"/>
      <c r="F487"/>
      <c r="G487"/>
      <c r="H487"/>
      <c r="I487"/>
      <c r="J487"/>
      <c r="K487"/>
      <c r="L487"/>
      <c r="M487"/>
      <c r="N487"/>
      <c r="O487"/>
      <c r="P487"/>
      <c r="Q487"/>
      <c r="R487"/>
      <c r="S487"/>
      <c r="T487"/>
      <c r="U487"/>
      <c r="V487"/>
      <c r="W487"/>
      <c r="X487"/>
      <c r="Y487"/>
      <c r="Z487"/>
      <c r="AA487"/>
      <c r="AB487"/>
      <c r="AC487"/>
      <c r="AD487"/>
      <c r="AE487"/>
    </row>
    <row r="488" spans="2:31" ht="15" x14ac:dyDescent="0.25">
      <c r="B488"/>
      <c r="C488"/>
      <c r="D488"/>
      <c r="E488"/>
      <c r="F488"/>
      <c r="G488"/>
      <c r="H488"/>
      <c r="I488"/>
      <c r="J488"/>
      <c r="K488"/>
      <c r="L488"/>
      <c r="M488"/>
      <c r="N488"/>
      <c r="O488"/>
      <c r="P488"/>
      <c r="Q488"/>
      <c r="R488"/>
      <c r="S488"/>
      <c r="T488"/>
      <c r="U488"/>
      <c r="V488"/>
      <c r="W488"/>
      <c r="X488"/>
      <c r="Y488"/>
      <c r="Z488"/>
      <c r="AA488"/>
      <c r="AB488"/>
      <c r="AC488"/>
      <c r="AD488"/>
      <c r="AE488"/>
    </row>
    <row r="489" spans="2:31" ht="15" x14ac:dyDescent="0.25">
      <c r="B489"/>
      <c r="C489"/>
      <c r="D489"/>
      <c r="E489"/>
      <c r="F489"/>
      <c r="G489"/>
      <c r="H489"/>
      <c r="I489"/>
      <c r="J489"/>
      <c r="K489"/>
      <c r="L489"/>
      <c r="M489"/>
      <c r="N489"/>
      <c r="O489"/>
      <c r="P489"/>
      <c r="Q489"/>
      <c r="R489"/>
      <c r="S489"/>
      <c r="T489"/>
      <c r="U489"/>
      <c r="V489"/>
      <c r="W489"/>
      <c r="X489"/>
      <c r="Y489"/>
      <c r="Z489"/>
      <c r="AA489"/>
      <c r="AB489"/>
      <c r="AC489"/>
      <c r="AD489"/>
      <c r="AE489"/>
    </row>
    <row r="490" spans="2:31" ht="15" x14ac:dyDescent="0.25">
      <c r="B490"/>
      <c r="C490"/>
      <c r="D490"/>
      <c r="E490"/>
      <c r="F490"/>
      <c r="G490"/>
      <c r="H490"/>
      <c r="I490"/>
      <c r="J490"/>
      <c r="K490"/>
      <c r="L490"/>
      <c r="M490"/>
      <c r="N490"/>
      <c r="O490"/>
      <c r="P490"/>
      <c r="Q490"/>
      <c r="R490"/>
      <c r="S490"/>
      <c r="T490"/>
      <c r="U490"/>
      <c r="V490"/>
      <c r="W490"/>
      <c r="X490"/>
      <c r="Y490"/>
      <c r="Z490"/>
      <c r="AA490"/>
      <c r="AB490"/>
      <c r="AC490"/>
      <c r="AD490"/>
      <c r="AE490"/>
    </row>
    <row r="491" spans="2:31" ht="15" x14ac:dyDescent="0.25">
      <c r="B491"/>
      <c r="C491"/>
      <c r="D491"/>
      <c r="E491"/>
      <c r="F491"/>
      <c r="G491"/>
      <c r="H491"/>
      <c r="I491"/>
      <c r="J491"/>
      <c r="K491"/>
      <c r="L491"/>
      <c r="M491"/>
      <c r="N491"/>
      <c r="O491"/>
      <c r="P491"/>
      <c r="Q491"/>
      <c r="R491"/>
      <c r="S491"/>
      <c r="T491"/>
      <c r="U491"/>
      <c r="V491"/>
      <c r="W491"/>
      <c r="X491"/>
      <c r="Y491"/>
      <c r="Z491"/>
      <c r="AA491"/>
      <c r="AB491"/>
      <c r="AC491"/>
      <c r="AD491"/>
      <c r="AE491"/>
    </row>
    <row r="492" spans="2:31" ht="15" x14ac:dyDescent="0.25">
      <c r="B492"/>
      <c r="C492"/>
      <c r="D492"/>
      <c r="E492"/>
      <c r="F492"/>
      <c r="G492"/>
      <c r="H492"/>
      <c r="I492"/>
      <c r="J492"/>
      <c r="K492"/>
      <c r="L492"/>
      <c r="M492"/>
      <c r="N492"/>
      <c r="O492"/>
      <c r="P492"/>
      <c r="Q492"/>
      <c r="R492"/>
      <c r="S492"/>
      <c r="T492"/>
      <c r="U492"/>
      <c r="V492"/>
      <c r="W492"/>
      <c r="X492"/>
      <c r="Y492"/>
      <c r="Z492"/>
      <c r="AA492"/>
      <c r="AB492"/>
      <c r="AC492"/>
      <c r="AD492"/>
      <c r="AE492"/>
    </row>
    <row r="493" spans="2:31" ht="15" x14ac:dyDescent="0.25">
      <c r="B493"/>
      <c r="C493"/>
      <c r="D493"/>
      <c r="E493"/>
      <c r="F493"/>
      <c r="G493"/>
      <c r="H493"/>
      <c r="I493"/>
      <c r="J493"/>
      <c r="K493"/>
      <c r="L493"/>
      <c r="M493"/>
      <c r="N493"/>
      <c r="O493"/>
      <c r="P493"/>
      <c r="Q493"/>
      <c r="R493"/>
      <c r="S493"/>
      <c r="T493"/>
      <c r="U493"/>
      <c r="V493"/>
      <c r="W493"/>
      <c r="X493"/>
      <c r="Y493"/>
      <c r="Z493"/>
      <c r="AA493"/>
      <c r="AB493"/>
      <c r="AC493"/>
      <c r="AD493"/>
      <c r="AE493"/>
    </row>
    <row r="494" spans="2:31" ht="15" x14ac:dyDescent="0.25">
      <c r="B494"/>
      <c r="C494"/>
      <c r="D494"/>
      <c r="E494"/>
      <c r="F494"/>
      <c r="G494"/>
      <c r="H494"/>
      <c r="I494"/>
      <c r="J494"/>
      <c r="K494"/>
      <c r="L494"/>
      <c r="M494"/>
      <c r="N494"/>
      <c r="O494"/>
      <c r="P494"/>
      <c r="Q494"/>
      <c r="R494"/>
      <c r="S494"/>
      <c r="T494"/>
      <c r="U494"/>
      <c r="V494"/>
      <c r="W494"/>
      <c r="X494"/>
      <c r="Y494"/>
      <c r="Z494"/>
      <c r="AA494"/>
      <c r="AB494"/>
      <c r="AC494"/>
      <c r="AD494"/>
      <c r="AE494"/>
    </row>
    <row r="495" spans="2:31" ht="15" x14ac:dyDescent="0.25">
      <c r="B495"/>
      <c r="C495"/>
      <c r="D495"/>
      <c r="E495"/>
      <c r="F495"/>
      <c r="G495"/>
      <c r="H495"/>
      <c r="I495"/>
      <c r="J495"/>
      <c r="K495"/>
      <c r="L495"/>
      <c r="M495"/>
      <c r="N495"/>
      <c r="O495"/>
      <c r="P495"/>
      <c r="Q495"/>
      <c r="R495"/>
      <c r="S495"/>
      <c r="T495"/>
      <c r="U495"/>
      <c r="V495"/>
      <c r="W495"/>
      <c r="X495"/>
      <c r="Y495"/>
      <c r="Z495"/>
      <c r="AA495"/>
      <c r="AB495"/>
      <c r="AC495"/>
      <c r="AD495"/>
      <c r="AE495"/>
    </row>
    <row r="496" spans="2:31" ht="15" x14ac:dyDescent="0.25">
      <c r="B496"/>
      <c r="C496"/>
      <c r="D496"/>
      <c r="E496"/>
      <c r="F496"/>
      <c r="G496"/>
      <c r="H496"/>
      <c r="I496"/>
      <c r="J496"/>
      <c r="K496"/>
      <c r="L496"/>
      <c r="M496"/>
      <c r="N496"/>
      <c r="O496"/>
      <c r="P496"/>
      <c r="Q496"/>
      <c r="R496"/>
      <c r="S496"/>
      <c r="T496"/>
      <c r="U496"/>
      <c r="V496"/>
      <c r="W496"/>
      <c r="X496"/>
      <c r="Y496"/>
      <c r="Z496"/>
      <c r="AA496"/>
      <c r="AB496"/>
      <c r="AC496"/>
      <c r="AD496"/>
      <c r="AE496"/>
    </row>
    <row r="497" spans="2:31" ht="15" x14ac:dyDescent="0.25">
      <c r="B497"/>
      <c r="C497"/>
      <c r="D497"/>
      <c r="E497"/>
      <c r="F497"/>
      <c r="G497"/>
      <c r="H497"/>
      <c r="I497"/>
      <c r="J497"/>
      <c r="K497"/>
      <c r="L497"/>
      <c r="M497"/>
      <c r="N497"/>
      <c r="O497"/>
      <c r="P497"/>
      <c r="Q497"/>
      <c r="R497"/>
      <c r="S497"/>
      <c r="T497"/>
      <c r="U497"/>
      <c r="V497"/>
      <c r="W497"/>
      <c r="X497"/>
      <c r="Y497"/>
      <c r="Z497"/>
      <c r="AA497"/>
      <c r="AB497"/>
      <c r="AC497"/>
      <c r="AD497"/>
      <c r="AE497"/>
    </row>
    <row r="498" spans="2:31" ht="15" x14ac:dyDescent="0.25">
      <c r="B498"/>
      <c r="C498"/>
      <c r="D498"/>
      <c r="E498"/>
      <c r="F498"/>
      <c r="G498"/>
      <c r="H498"/>
      <c r="I498"/>
      <c r="J498"/>
      <c r="K498"/>
      <c r="L498"/>
      <c r="M498"/>
      <c r="N498"/>
      <c r="O498"/>
      <c r="P498"/>
      <c r="Q498"/>
      <c r="R498"/>
      <c r="S498"/>
      <c r="T498"/>
      <c r="U498"/>
      <c r="V498"/>
      <c r="W498"/>
      <c r="X498"/>
      <c r="Y498"/>
      <c r="Z498"/>
      <c r="AA498"/>
      <c r="AB498"/>
      <c r="AC498"/>
      <c r="AD498"/>
      <c r="AE498"/>
    </row>
    <row r="499" spans="2:31" ht="15" x14ac:dyDescent="0.25">
      <c r="B499"/>
      <c r="C499"/>
      <c r="D499"/>
      <c r="E499"/>
      <c r="F499"/>
      <c r="G499"/>
      <c r="H499"/>
      <c r="I499"/>
      <c r="J499"/>
      <c r="K499"/>
      <c r="L499"/>
      <c r="M499"/>
      <c r="N499"/>
      <c r="O499"/>
      <c r="P499"/>
      <c r="Q499"/>
      <c r="R499"/>
      <c r="S499"/>
      <c r="T499"/>
      <c r="U499"/>
      <c r="V499"/>
      <c r="W499"/>
      <c r="X499"/>
      <c r="Y499"/>
      <c r="Z499"/>
      <c r="AA499"/>
      <c r="AB499"/>
      <c r="AC499"/>
      <c r="AD499"/>
      <c r="AE499"/>
    </row>
    <row r="500" spans="2:31" ht="15" x14ac:dyDescent="0.25">
      <c r="B500"/>
      <c r="C500"/>
      <c r="D500"/>
      <c r="E500"/>
      <c r="F500"/>
      <c r="G500"/>
      <c r="H500"/>
      <c r="I500"/>
      <c r="J500"/>
      <c r="K500"/>
      <c r="L500"/>
      <c r="M500"/>
      <c r="N500"/>
      <c r="O500"/>
      <c r="P500"/>
      <c r="Q500"/>
      <c r="R500"/>
      <c r="S500"/>
      <c r="T500"/>
      <c r="U500"/>
      <c r="V500"/>
      <c r="W500"/>
      <c r="X500"/>
      <c r="Y500"/>
      <c r="Z500"/>
      <c r="AA500"/>
      <c r="AB500"/>
      <c r="AC500"/>
      <c r="AD500"/>
      <c r="AE500"/>
    </row>
    <row r="501" spans="2:31" ht="15" x14ac:dyDescent="0.25">
      <c r="B501"/>
      <c r="C501"/>
      <c r="D501"/>
      <c r="E501"/>
      <c r="F501"/>
      <c r="G501"/>
      <c r="H501"/>
      <c r="I501"/>
      <c r="J501"/>
      <c r="K501"/>
      <c r="L501"/>
      <c r="M501"/>
      <c r="N501"/>
      <c r="O501"/>
      <c r="P501"/>
      <c r="Q501"/>
      <c r="R501"/>
      <c r="S501"/>
      <c r="T501"/>
      <c r="U501"/>
      <c r="V501"/>
      <c r="W501"/>
      <c r="X501"/>
      <c r="Y501"/>
      <c r="Z501"/>
      <c r="AA501"/>
      <c r="AB501"/>
      <c r="AC501"/>
      <c r="AD501"/>
      <c r="AE501"/>
    </row>
    <row r="502" spans="2:31" ht="15" x14ac:dyDescent="0.25">
      <c r="B502"/>
      <c r="C502"/>
      <c r="D502"/>
      <c r="E502"/>
      <c r="F502"/>
      <c r="G502"/>
      <c r="H502"/>
      <c r="I502"/>
      <c r="J502"/>
      <c r="K502"/>
      <c r="L502"/>
      <c r="M502"/>
      <c r="N502"/>
      <c r="O502"/>
      <c r="P502"/>
      <c r="Q502"/>
      <c r="R502"/>
      <c r="S502"/>
      <c r="T502"/>
      <c r="U502"/>
      <c r="V502"/>
      <c r="W502"/>
      <c r="X502"/>
      <c r="Y502"/>
      <c r="Z502"/>
      <c r="AA502"/>
      <c r="AB502"/>
      <c r="AC502"/>
      <c r="AD502"/>
      <c r="AE502"/>
    </row>
    <row r="503" spans="2:31" ht="15" x14ac:dyDescent="0.25">
      <c r="B503"/>
      <c r="C503"/>
      <c r="D503"/>
      <c r="E503"/>
      <c r="F503"/>
      <c r="G503"/>
      <c r="H503"/>
      <c r="I503"/>
      <c r="J503"/>
      <c r="K503"/>
      <c r="L503"/>
      <c r="M503"/>
      <c r="N503"/>
      <c r="O503"/>
      <c r="P503"/>
      <c r="Q503"/>
      <c r="R503"/>
      <c r="S503"/>
      <c r="T503"/>
      <c r="U503"/>
      <c r="V503"/>
      <c r="W503"/>
      <c r="X503"/>
      <c r="Y503"/>
      <c r="Z503"/>
      <c r="AA503"/>
      <c r="AB503"/>
      <c r="AC503"/>
      <c r="AD503"/>
      <c r="AE503"/>
    </row>
    <row r="504" spans="2:31" ht="15" x14ac:dyDescent="0.25">
      <c r="B504"/>
      <c r="C504"/>
      <c r="D504"/>
      <c r="E504"/>
      <c r="F504"/>
      <c r="G504"/>
      <c r="H504"/>
      <c r="I504"/>
      <c r="J504"/>
      <c r="K504"/>
      <c r="L504"/>
      <c r="M504"/>
      <c r="N504"/>
      <c r="O504"/>
      <c r="P504"/>
      <c r="Q504"/>
      <c r="R504"/>
      <c r="S504"/>
      <c r="T504"/>
      <c r="U504"/>
      <c r="V504"/>
      <c r="W504"/>
      <c r="X504"/>
      <c r="Y504"/>
      <c r="Z504"/>
      <c r="AA504"/>
      <c r="AB504"/>
      <c r="AC504"/>
      <c r="AD504"/>
      <c r="AE504"/>
    </row>
    <row r="505" spans="2:31" ht="15" x14ac:dyDescent="0.25">
      <c r="B505"/>
      <c r="C505"/>
      <c r="D505"/>
      <c r="E505"/>
      <c r="F505"/>
      <c r="G505"/>
      <c r="H505"/>
      <c r="I505"/>
      <c r="J505"/>
      <c r="K505"/>
      <c r="L505"/>
      <c r="M505"/>
      <c r="N505"/>
      <c r="O505"/>
      <c r="P505"/>
      <c r="Q505"/>
      <c r="R505"/>
      <c r="S505"/>
      <c r="T505"/>
      <c r="U505"/>
      <c r="V505"/>
      <c r="W505"/>
      <c r="X505"/>
      <c r="Y505"/>
      <c r="Z505"/>
      <c r="AA505"/>
      <c r="AB505"/>
      <c r="AC505"/>
      <c r="AD505"/>
      <c r="AE505"/>
    </row>
    <row r="506" spans="2:31" ht="15" x14ac:dyDescent="0.25">
      <c r="B506"/>
      <c r="C506"/>
      <c r="D506"/>
      <c r="E506"/>
      <c r="F506"/>
      <c r="G506"/>
      <c r="H506"/>
      <c r="I506"/>
      <c r="J506"/>
      <c r="K506"/>
      <c r="L506"/>
      <c r="M506"/>
      <c r="N506"/>
      <c r="O506"/>
      <c r="P506"/>
      <c r="Q506"/>
      <c r="R506"/>
      <c r="S506"/>
      <c r="T506"/>
      <c r="U506"/>
      <c r="V506"/>
      <c r="W506"/>
      <c r="X506"/>
      <c r="Y506"/>
      <c r="Z506"/>
      <c r="AA506"/>
      <c r="AB506"/>
      <c r="AC506"/>
      <c r="AD506"/>
      <c r="AE506"/>
    </row>
    <row r="507" spans="2:31" ht="15" x14ac:dyDescent="0.25">
      <c r="B507"/>
      <c r="C507"/>
      <c r="D507"/>
      <c r="E507"/>
      <c r="F507"/>
      <c r="G507"/>
      <c r="H507"/>
      <c r="I507"/>
      <c r="J507"/>
      <c r="K507"/>
      <c r="L507"/>
      <c r="M507"/>
      <c r="N507"/>
      <c r="O507"/>
      <c r="P507"/>
      <c r="Q507"/>
      <c r="R507"/>
      <c r="S507"/>
      <c r="T507"/>
      <c r="U507"/>
      <c r="V507"/>
      <c r="W507"/>
      <c r="X507"/>
      <c r="Y507"/>
      <c r="Z507"/>
      <c r="AA507"/>
      <c r="AB507"/>
      <c r="AC507"/>
      <c r="AD507"/>
      <c r="AE507"/>
    </row>
    <row r="508" spans="2:31" ht="15" x14ac:dyDescent="0.25">
      <c r="B508"/>
      <c r="C508"/>
      <c r="D508"/>
      <c r="E508"/>
      <c r="F508"/>
      <c r="G508"/>
      <c r="H508"/>
      <c r="I508"/>
      <c r="J508"/>
      <c r="K508"/>
      <c r="L508"/>
      <c r="M508"/>
      <c r="N508"/>
      <c r="O508"/>
      <c r="P508"/>
      <c r="Q508"/>
      <c r="R508"/>
      <c r="S508"/>
      <c r="T508"/>
      <c r="U508"/>
      <c r="V508"/>
      <c r="W508"/>
      <c r="X508"/>
      <c r="Y508"/>
      <c r="Z508"/>
      <c r="AA508"/>
      <c r="AB508"/>
      <c r="AC508"/>
      <c r="AD508"/>
      <c r="AE508"/>
    </row>
    <row r="509" spans="2:31" ht="15" x14ac:dyDescent="0.25">
      <c r="B509"/>
      <c r="C509"/>
      <c r="D509"/>
      <c r="E509"/>
      <c r="F509"/>
      <c r="G509"/>
      <c r="H509"/>
      <c r="I509"/>
      <c r="J509"/>
      <c r="K509"/>
      <c r="L509"/>
      <c r="M509"/>
      <c r="N509"/>
      <c r="O509"/>
      <c r="P509"/>
      <c r="Q509"/>
      <c r="R509"/>
      <c r="S509"/>
      <c r="T509"/>
      <c r="U509"/>
      <c r="V509"/>
      <c r="W509"/>
      <c r="X509"/>
      <c r="Y509"/>
      <c r="Z509"/>
      <c r="AA509"/>
      <c r="AB509"/>
      <c r="AC509"/>
      <c r="AD509"/>
      <c r="AE509"/>
    </row>
    <row r="510" spans="2:31" ht="15" x14ac:dyDescent="0.25">
      <c r="B510"/>
      <c r="C510"/>
      <c r="D510"/>
      <c r="E510"/>
      <c r="F510"/>
      <c r="G510"/>
      <c r="H510"/>
      <c r="I510"/>
      <c r="J510"/>
      <c r="K510"/>
      <c r="L510"/>
      <c r="M510"/>
      <c r="N510"/>
      <c r="O510"/>
      <c r="P510"/>
      <c r="Q510"/>
      <c r="R510"/>
      <c r="S510"/>
      <c r="T510"/>
      <c r="U510"/>
      <c r="V510"/>
      <c r="W510"/>
      <c r="X510"/>
      <c r="Y510"/>
      <c r="Z510"/>
      <c r="AA510"/>
      <c r="AB510"/>
      <c r="AC510"/>
      <c r="AD510"/>
      <c r="AE510"/>
    </row>
    <row r="511" spans="2:31" ht="15" x14ac:dyDescent="0.25">
      <c r="B511"/>
      <c r="C511"/>
      <c r="D511"/>
      <c r="E511"/>
      <c r="F511"/>
      <c r="G511"/>
      <c r="H511"/>
      <c r="I511"/>
      <c r="J511"/>
      <c r="K511"/>
      <c r="L511"/>
      <c r="M511"/>
      <c r="N511"/>
      <c r="O511"/>
      <c r="P511"/>
      <c r="Q511"/>
      <c r="R511"/>
      <c r="S511"/>
      <c r="T511"/>
      <c r="U511"/>
      <c r="V511"/>
      <c r="W511"/>
      <c r="X511"/>
      <c r="Y511"/>
      <c r="Z511"/>
      <c r="AA511"/>
      <c r="AB511"/>
      <c r="AC511"/>
      <c r="AD511"/>
      <c r="AE511"/>
    </row>
    <row r="512" spans="2:31" ht="15" x14ac:dyDescent="0.25">
      <c r="B512"/>
      <c r="C512"/>
      <c r="D512"/>
      <c r="E512"/>
      <c r="F512"/>
      <c r="G512"/>
      <c r="H512"/>
      <c r="I512"/>
      <c r="J512"/>
      <c r="K512"/>
      <c r="L512"/>
      <c r="M512"/>
      <c r="N512"/>
      <c r="O512"/>
      <c r="P512"/>
      <c r="Q512"/>
      <c r="R512"/>
      <c r="S512"/>
      <c r="T512"/>
      <c r="U512"/>
      <c r="V512"/>
      <c r="W512"/>
      <c r="X512"/>
      <c r="Y512"/>
      <c r="Z512"/>
      <c r="AA512"/>
      <c r="AB512"/>
      <c r="AC512"/>
      <c r="AD512"/>
      <c r="AE512"/>
    </row>
    <row r="513" spans="2:31" ht="15" x14ac:dyDescent="0.25">
      <c r="B513"/>
      <c r="C513"/>
      <c r="D513"/>
      <c r="E513"/>
      <c r="F513"/>
      <c r="G513"/>
      <c r="H513"/>
      <c r="I513"/>
      <c r="J513"/>
      <c r="K513"/>
      <c r="L513"/>
      <c r="M513"/>
      <c r="N513"/>
      <c r="O513"/>
      <c r="P513"/>
      <c r="Q513"/>
      <c r="R513"/>
      <c r="S513"/>
      <c r="T513"/>
      <c r="U513"/>
      <c r="V513"/>
      <c r="W513"/>
      <c r="X513"/>
      <c r="Y513"/>
      <c r="Z513"/>
      <c r="AA513"/>
      <c r="AB513"/>
      <c r="AC513"/>
      <c r="AD513"/>
      <c r="AE513"/>
    </row>
    <row r="514" spans="2:31" ht="15" x14ac:dyDescent="0.25">
      <c r="B514"/>
      <c r="C514"/>
      <c r="D514"/>
      <c r="E514"/>
      <c r="F514"/>
      <c r="G514"/>
      <c r="H514"/>
      <c r="I514"/>
      <c r="J514"/>
      <c r="K514"/>
      <c r="L514"/>
      <c r="M514"/>
      <c r="N514"/>
      <c r="O514"/>
      <c r="P514"/>
      <c r="Q514"/>
      <c r="R514"/>
      <c r="S514"/>
      <c r="T514"/>
      <c r="U514"/>
      <c r="V514"/>
      <c r="W514"/>
      <c r="X514"/>
      <c r="Y514"/>
      <c r="Z514"/>
      <c r="AA514"/>
      <c r="AB514"/>
      <c r="AC514"/>
      <c r="AD514"/>
      <c r="AE514"/>
    </row>
    <row r="515" spans="2:31" ht="15" x14ac:dyDescent="0.25">
      <c r="B515"/>
      <c r="C515"/>
      <c r="D515"/>
      <c r="E515"/>
      <c r="F515"/>
      <c r="G515"/>
      <c r="H515"/>
      <c r="I515"/>
      <c r="J515"/>
      <c r="K515"/>
      <c r="L515"/>
      <c r="M515"/>
      <c r="N515"/>
      <c r="O515"/>
      <c r="P515"/>
      <c r="Q515"/>
      <c r="R515"/>
      <c r="S515"/>
      <c r="T515"/>
      <c r="U515"/>
      <c r="V515"/>
      <c r="W515"/>
      <c r="X515"/>
      <c r="Y515"/>
      <c r="Z515"/>
      <c r="AA515"/>
      <c r="AB515"/>
      <c r="AC515"/>
      <c r="AD515"/>
      <c r="AE515"/>
    </row>
    <row r="516" spans="2:31" ht="15" x14ac:dyDescent="0.25">
      <c r="B516"/>
      <c r="C516"/>
      <c r="D516"/>
      <c r="E516"/>
      <c r="F516"/>
      <c r="G516"/>
      <c r="H516"/>
      <c r="I516"/>
      <c r="J516"/>
      <c r="K516"/>
      <c r="L516"/>
      <c r="M516"/>
      <c r="N516"/>
      <c r="O516"/>
      <c r="P516"/>
      <c r="Q516"/>
      <c r="R516"/>
      <c r="S516"/>
      <c r="T516"/>
      <c r="U516"/>
      <c r="V516"/>
      <c r="W516"/>
      <c r="X516"/>
      <c r="Y516"/>
      <c r="Z516"/>
      <c r="AA516"/>
      <c r="AB516"/>
      <c r="AC516"/>
      <c r="AD516"/>
      <c r="AE516"/>
    </row>
    <row r="517" spans="2:31" ht="15" x14ac:dyDescent="0.25">
      <c r="B517"/>
      <c r="C517"/>
      <c r="D517"/>
      <c r="E517"/>
      <c r="F517"/>
      <c r="G517"/>
      <c r="H517"/>
      <c r="I517"/>
      <c r="J517"/>
      <c r="K517"/>
      <c r="L517"/>
      <c r="M517"/>
      <c r="N517"/>
      <c r="O517"/>
      <c r="P517"/>
      <c r="Q517"/>
      <c r="R517"/>
      <c r="S517"/>
      <c r="T517"/>
      <c r="U517"/>
      <c r="V517"/>
      <c r="W517"/>
      <c r="X517"/>
      <c r="Y517"/>
      <c r="Z517"/>
      <c r="AA517"/>
      <c r="AB517"/>
      <c r="AC517"/>
      <c r="AD517"/>
      <c r="AE517"/>
    </row>
    <row r="518" spans="2:31" ht="15" x14ac:dyDescent="0.25">
      <c r="B518"/>
      <c r="C518"/>
      <c r="D518"/>
      <c r="E518"/>
      <c r="F518"/>
      <c r="G518"/>
      <c r="H518"/>
      <c r="I518"/>
      <c r="J518"/>
      <c r="K518"/>
      <c r="L518"/>
      <c r="M518"/>
      <c r="N518"/>
      <c r="O518"/>
      <c r="P518"/>
      <c r="Q518"/>
      <c r="R518"/>
      <c r="S518"/>
      <c r="T518"/>
      <c r="U518"/>
      <c r="V518"/>
      <c r="W518"/>
      <c r="X518"/>
      <c r="Y518"/>
      <c r="Z518"/>
      <c r="AA518"/>
      <c r="AB518"/>
      <c r="AC518"/>
      <c r="AD518"/>
      <c r="AE518"/>
    </row>
    <row r="519" spans="2:31" ht="15" x14ac:dyDescent="0.25">
      <c r="B519"/>
      <c r="C519"/>
      <c r="D519"/>
      <c r="E519"/>
      <c r="F519"/>
      <c r="G519"/>
      <c r="H519"/>
      <c r="I519"/>
      <c r="J519"/>
      <c r="K519"/>
      <c r="L519"/>
      <c r="M519"/>
      <c r="N519"/>
      <c r="O519"/>
      <c r="P519"/>
      <c r="Q519"/>
      <c r="R519"/>
      <c r="S519"/>
      <c r="T519"/>
      <c r="U519"/>
      <c r="V519"/>
      <c r="W519"/>
      <c r="X519"/>
      <c r="Y519"/>
      <c r="Z519"/>
      <c r="AA519"/>
      <c r="AB519"/>
      <c r="AC519"/>
      <c r="AD519"/>
      <c r="AE519"/>
    </row>
    <row r="520" spans="2:31" ht="15" x14ac:dyDescent="0.25">
      <c r="B520"/>
      <c r="C520"/>
      <c r="D520"/>
      <c r="E520"/>
      <c r="F520"/>
      <c r="G520"/>
      <c r="H520"/>
      <c r="I520"/>
      <c r="J520"/>
      <c r="K520"/>
      <c r="L520"/>
      <c r="M520"/>
      <c r="N520"/>
      <c r="O520"/>
      <c r="P520"/>
      <c r="Q520"/>
      <c r="R520"/>
      <c r="S520"/>
      <c r="T520"/>
      <c r="U520"/>
      <c r="V520"/>
      <c r="W520"/>
      <c r="X520"/>
      <c r="Y520"/>
      <c r="Z520"/>
      <c r="AA520"/>
      <c r="AB520"/>
      <c r="AC520"/>
      <c r="AD520"/>
      <c r="AE520"/>
    </row>
    <row r="521" spans="2:31" ht="15" x14ac:dyDescent="0.25">
      <c r="B521"/>
      <c r="C521"/>
      <c r="D521"/>
      <c r="E521"/>
      <c r="F521"/>
      <c r="G521"/>
      <c r="H521"/>
      <c r="I521"/>
      <c r="J521"/>
      <c r="K521"/>
      <c r="L521"/>
      <c r="M521"/>
      <c r="N521"/>
      <c r="O521"/>
      <c r="P521"/>
      <c r="Q521"/>
      <c r="R521"/>
      <c r="S521"/>
      <c r="T521"/>
      <c r="U521"/>
      <c r="V521"/>
      <c r="W521"/>
      <c r="X521"/>
      <c r="Y521"/>
      <c r="Z521"/>
      <c r="AA521"/>
      <c r="AB521"/>
      <c r="AC521"/>
      <c r="AD521"/>
      <c r="AE521"/>
    </row>
    <row r="522" spans="2:31" ht="15" x14ac:dyDescent="0.25">
      <c r="B522"/>
      <c r="C522"/>
      <c r="D522"/>
      <c r="E522"/>
      <c r="F522"/>
      <c r="G522"/>
      <c r="H522"/>
      <c r="I522"/>
      <c r="J522"/>
      <c r="K522"/>
      <c r="L522"/>
      <c r="M522"/>
      <c r="N522"/>
      <c r="O522"/>
      <c r="P522"/>
      <c r="Q522"/>
      <c r="R522"/>
      <c r="S522"/>
      <c r="T522"/>
      <c r="U522"/>
      <c r="V522"/>
      <c r="W522"/>
      <c r="X522"/>
      <c r="Y522"/>
      <c r="Z522"/>
      <c r="AA522"/>
      <c r="AB522"/>
      <c r="AC522"/>
      <c r="AD522"/>
      <c r="AE522"/>
    </row>
    <row r="523" spans="2:31" ht="15" x14ac:dyDescent="0.25">
      <c r="B523"/>
      <c r="C523"/>
      <c r="D523"/>
      <c r="E523"/>
      <c r="F523"/>
      <c r="G523"/>
      <c r="H523"/>
      <c r="I523"/>
      <c r="J523"/>
      <c r="K523"/>
      <c r="L523"/>
      <c r="M523"/>
      <c r="N523"/>
      <c r="O523"/>
      <c r="P523"/>
      <c r="Q523"/>
      <c r="R523"/>
      <c r="S523"/>
      <c r="T523"/>
      <c r="U523"/>
      <c r="V523"/>
      <c r="W523"/>
      <c r="X523"/>
      <c r="Y523"/>
      <c r="Z523"/>
      <c r="AA523"/>
      <c r="AB523"/>
      <c r="AC523"/>
      <c r="AD523"/>
      <c r="AE523"/>
    </row>
    <row r="524" spans="2:31" ht="15" x14ac:dyDescent="0.25">
      <c r="B524"/>
      <c r="C524"/>
      <c r="D524"/>
      <c r="E524"/>
      <c r="F524"/>
      <c r="G524"/>
      <c r="H524"/>
      <c r="I524"/>
      <c r="J524"/>
      <c r="K524"/>
      <c r="L524"/>
      <c r="M524"/>
      <c r="N524"/>
      <c r="O524"/>
      <c r="P524"/>
      <c r="Q524"/>
      <c r="R524"/>
      <c r="S524"/>
      <c r="T524"/>
      <c r="U524"/>
      <c r="V524"/>
      <c r="W524"/>
      <c r="X524"/>
      <c r="Y524"/>
      <c r="Z524"/>
      <c r="AA524"/>
      <c r="AB524"/>
      <c r="AC524"/>
      <c r="AD524"/>
      <c r="AE524"/>
    </row>
    <row r="525" spans="2:31" ht="15" x14ac:dyDescent="0.25">
      <c r="B525"/>
      <c r="C525"/>
      <c r="D525"/>
      <c r="E525"/>
      <c r="F525"/>
      <c r="G525"/>
      <c r="H525"/>
      <c r="I525"/>
      <c r="J525"/>
      <c r="K525"/>
      <c r="L525"/>
      <c r="M525"/>
      <c r="N525"/>
      <c r="O525"/>
      <c r="P525"/>
      <c r="Q525"/>
      <c r="R525"/>
      <c r="S525"/>
      <c r="T525"/>
      <c r="U525"/>
      <c r="V525"/>
      <c r="W525"/>
      <c r="X525"/>
      <c r="Y525"/>
      <c r="Z525"/>
      <c r="AA525"/>
      <c r="AB525"/>
      <c r="AC525"/>
      <c r="AD525"/>
      <c r="AE525"/>
    </row>
    <row r="526" spans="2:31" ht="15" x14ac:dyDescent="0.25">
      <c r="B526"/>
      <c r="C526"/>
      <c r="D526"/>
      <c r="E526"/>
      <c r="F526"/>
      <c r="G526"/>
      <c r="H526"/>
      <c r="I526"/>
      <c r="J526"/>
      <c r="K526"/>
      <c r="L526"/>
      <c r="M526"/>
      <c r="N526"/>
      <c r="O526"/>
      <c r="P526"/>
      <c r="Q526"/>
      <c r="R526"/>
      <c r="S526"/>
      <c r="T526"/>
      <c r="U526"/>
      <c r="V526"/>
      <c r="W526"/>
      <c r="X526"/>
      <c r="Y526"/>
      <c r="Z526"/>
      <c r="AA526"/>
      <c r="AB526"/>
      <c r="AC526"/>
      <c r="AD526"/>
      <c r="AE526"/>
    </row>
    <row r="527" spans="2:31" ht="15" x14ac:dyDescent="0.25">
      <c r="B527"/>
      <c r="C527"/>
      <c r="D527"/>
      <c r="E527"/>
      <c r="F527"/>
      <c r="G527"/>
      <c r="H527"/>
      <c r="I527"/>
      <c r="J527"/>
      <c r="K527"/>
      <c r="L527"/>
      <c r="M527"/>
      <c r="N527"/>
      <c r="O527"/>
      <c r="P527"/>
      <c r="Q527"/>
      <c r="R527"/>
      <c r="S527"/>
      <c r="T527"/>
      <c r="U527"/>
      <c r="V527"/>
      <c r="W527"/>
      <c r="X527"/>
      <c r="Y527"/>
      <c r="Z527"/>
      <c r="AA527"/>
      <c r="AB527"/>
      <c r="AC527"/>
      <c r="AD527"/>
      <c r="AE527"/>
    </row>
    <row r="528" spans="2:31" ht="15" x14ac:dyDescent="0.25">
      <c r="B528"/>
      <c r="C528"/>
      <c r="D528"/>
      <c r="E528"/>
      <c r="F528"/>
      <c r="G528"/>
      <c r="H528"/>
      <c r="I528"/>
      <c r="J528"/>
      <c r="K528"/>
      <c r="L528"/>
      <c r="M528"/>
      <c r="N528"/>
      <c r="O528"/>
      <c r="P528"/>
      <c r="Q528"/>
      <c r="R528"/>
      <c r="S528"/>
      <c r="T528"/>
      <c r="U528"/>
      <c r="V528"/>
      <c r="W528"/>
      <c r="X528"/>
      <c r="Y528"/>
      <c r="Z528"/>
      <c r="AA528"/>
      <c r="AB528"/>
      <c r="AC528"/>
      <c r="AD528"/>
      <c r="AE528"/>
    </row>
    <row r="529" spans="2:31" ht="15" x14ac:dyDescent="0.25">
      <c r="B529"/>
      <c r="C529"/>
      <c r="D529"/>
      <c r="E529"/>
      <c r="F529"/>
      <c r="G529"/>
      <c r="H529"/>
      <c r="I529"/>
      <c r="J529"/>
      <c r="K529"/>
      <c r="L529"/>
      <c r="M529"/>
      <c r="N529"/>
      <c r="O529"/>
      <c r="P529"/>
      <c r="Q529"/>
      <c r="R529"/>
      <c r="S529"/>
      <c r="T529"/>
      <c r="U529"/>
      <c r="V529"/>
      <c r="W529"/>
      <c r="X529"/>
      <c r="Y529"/>
      <c r="Z529"/>
      <c r="AA529"/>
      <c r="AB529"/>
      <c r="AC529"/>
      <c r="AD529"/>
      <c r="AE529"/>
    </row>
    <row r="530" spans="2:31" ht="15" x14ac:dyDescent="0.25">
      <c r="B530"/>
      <c r="C530"/>
      <c r="D530"/>
      <c r="E530"/>
      <c r="F530"/>
      <c r="G530"/>
      <c r="H530"/>
      <c r="I530"/>
      <c r="J530"/>
      <c r="K530"/>
      <c r="L530"/>
      <c r="M530"/>
      <c r="N530"/>
      <c r="O530"/>
      <c r="P530"/>
      <c r="Q530"/>
      <c r="R530"/>
      <c r="S530"/>
      <c r="T530"/>
      <c r="U530"/>
      <c r="V530"/>
      <c r="W530"/>
      <c r="X530"/>
      <c r="Y530"/>
      <c r="Z530"/>
      <c r="AA530"/>
      <c r="AB530"/>
      <c r="AC530"/>
      <c r="AD530"/>
      <c r="AE530"/>
    </row>
    <row r="531" spans="2:31" ht="15" x14ac:dyDescent="0.25">
      <c r="B531"/>
      <c r="C531"/>
      <c r="D531"/>
      <c r="E531"/>
      <c r="F531"/>
      <c r="G531"/>
      <c r="H531"/>
      <c r="I531"/>
      <c r="J531"/>
      <c r="K531"/>
      <c r="L531"/>
      <c r="M531"/>
      <c r="N531"/>
      <c r="O531"/>
      <c r="P531"/>
      <c r="Q531"/>
      <c r="R531"/>
      <c r="S531"/>
      <c r="T531"/>
      <c r="U531"/>
      <c r="V531"/>
      <c r="W531"/>
      <c r="X531"/>
      <c r="Y531"/>
      <c r="Z531"/>
      <c r="AA531"/>
      <c r="AB531"/>
      <c r="AC531"/>
      <c r="AD531"/>
      <c r="AE531"/>
    </row>
    <row r="532" spans="2:31" ht="15" x14ac:dyDescent="0.25">
      <c r="B532"/>
      <c r="C532"/>
      <c r="D532"/>
      <c r="E532"/>
      <c r="F532"/>
      <c r="G532"/>
      <c r="H532"/>
      <c r="I532"/>
      <c r="J532"/>
      <c r="K532"/>
      <c r="L532"/>
      <c r="M532"/>
      <c r="N532"/>
      <c r="O532"/>
      <c r="P532"/>
      <c r="Q532"/>
      <c r="R532"/>
      <c r="S532"/>
      <c r="T532"/>
      <c r="U532"/>
      <c r="V532"/>
      <c r="W532"/>
      <c r="X532"/>
      <c r="Y532"/>
      <c r="Z532"/>
      <c r="AA532"/>
      <c r="AB532"/>
      <c r="AC532"/>
      <c r="AD532"/>
      <c r="AE532"/>
    </row>
    <row r="533" spans="2:31" ht="15" x14ac:dyDescent="0.25">
      <c r="B533"/>
      <c r="C533"/>
      <c r="D533"/>
      <c r="E533"/>
      <c r="F533"/>
      <c r="G533"/>
      <c r="H533"/>
      <c r="I533"/>
      <c r="J533"/>
      <c r="K533"/>
      <c r="L533"/>
      <c r="M533"/>
      <c r="N533"/>
      <c r="O533"/>
      <c r="P533"/>
      <c r="Q533"/>
      <c r="R533"/>
      <c r="S533"/>
      <c r="T533"/>
      <c r="U533"/>
      <c r="V533"/>
      <c r="W533"/>
      <c r="X533"/>
      <c r="Y533"/>
      <c r="Z533"/>
      <c r="AA533"/>
      <c r="AB533"/>
      <c r="AC533"/>
      <c r="AD533"/>
      <c r="AE533"/>
    </row>
    <row r="534" spans="2:31" ht="15" x14ac:dyDescent="0.25">
      <c r="B534"/>
      <c r="C534"/>
      <c r="D534"/>
      <c r="E534"/>
      <c r="F534"/>
      <c r="G534"/>
      <c r="H534"/>
      <c r="I534"/>
      <c r="J534"/>
      <c r="K534"/>
      <c r="L534"/>
      <c r="M534"/>
      <c r="N534"/>
      <c r="O534"/>
      <c r="P534"/>
      <c r="Q534"/>
      <c r="R534"/>
      <c r="S534"/>
      <c r="T534"/>
      <c r="U534"/>
      <c r="V534"/>
      <c r="W534"/>
      <c r="X534"/>
      <c r="Y534"/>
      <c r="Z534"/>
      <c r="AA534"/>
      <c r="AB534"/>
      <c r="AC534"/>
      <c r="AD534"/>
      <c r="AE534"/>
    </row>
    <row r="535" spans="2:31" ht="15" x14ac:dyDescent="0.25">
      <c r="B535"/>
      <c r="C535"/>
      <c r="D535"/>
      <c r="E535"/>
      <c r="F535"/>
      <c r="G535"/>
      <c r="H535"/>
      <c r="I535"/>
      <c r="J535"/>
      <c r="K535"/>
      <c r="L535"/>
      <c r="M535"/>
      <c r="N535"/>
      <c r="O535"/>
      <c r="P535"/>
      <c r="Q535"/>
      <c r="R535"/>
      <c r="S535"/>
      <c r="T535"/>
      <c r="U535"/>
      <c r="V535"/>
      <c r="W535"/>
      <c r="X535"/>
      <c r="Y535"/>
      <c r="Z535"/>
      <c r="AA535"/>
      <c r="AB535"/>
      <c r="AC535"/>
      <c r="AD535"/>
      <c r="AE535"/>
    </row>
    <row r="536" spans="2:31" ht="15" x14ac:dyDescent="0.25">
      <c r="B536"/>
      <c r="C536"/>
      <c r="D536"/>
      <c r="E536"/>
      <c r="F536"/>
      <c r="G536"/>
      <c r="H536"/>
      <c r="I536"/>
      <c r="J536"/>
      <c r="K536"/>
      <c r="L536"/>
      <c r="M536"/>
      <c r="N536"/>
      <c r="O536"/>
      <c r="P536"/>
      <c r="Q536"/>
      <c r="R536"/>
      <c r="S536"/>
      <c r="T536"/>
      <c r="U536"/>
      <c r="V536"/>
      <c r="W536"/>
      <c r="X536"/>
      <c r="Y536"/>
      <c r="Z536"/>
      <c r="AA536"/>
      <c r="AB536"/>
      <c r="AC536"/>
      <c r="AD536"/>
      <c r="AE536"/>
    </row>
    <row r="537" spans="2:31" ht="15" x14ac:dyDescent="0.25">
      <c r="B537"/>
      <c r="C537"/>
      <c r="D537"/>
      <c r="E537"/>
      <c r="F537"/>
      <c r="G537"/>
      <c r="H537"/>
      <c r="I537"/>
      <c r="J537"/>
      <c r="K537"/>
      <c r="L537"/>
      <c r="M537"/>
      <c r="N537"/>
      <c r="O537"/>
      <c r="P537"/>
      <c r="Q537"/>
      <c r="R537"/>
      <c r="S537"/>
      <c r="T537"/>
      <c r="U537"/>
      <c r="V537"/>
      <c r="W537"/>
      <c r="X537"/>
      <c r="Y537"/>
      <c r="Z537"/>
      <c r="AA537"/>
      <c r="AB537"/>
      <c r="AC537"/>
      <c r="AD537"/>
      <c r="AE537"/>
    </row>
    <row r="538" spans="2:31" ht="15" x14ac:dyDescent="0.25">
      <c r="B538"/>
      <c r="C538"/>
      <c r="D538"/>
      <c r="E538"/>
      <c r="F538"/>
      <c r="G538"/>
      <c r="H538"/>
      <c r="I538"/>
      <c r="J538"/>
      <c r="K538"/>
      <c r="L538"/>
      <c r="M538"/>
      <c r="N538"/>
      <c r="O538"/>
      <c r="P538"/>
      <c r="Q538"/>
      <c r="R538"/>
      <c r="S538"/>
      <c r="T538"/>
      <c r="U538"/>
      <c r="V538"/>
      <c r="W538"/>
      <c r="X538"/>
      <c r="Y538"/>
      <c r="Z538"/>
      <c r="AA538"/>
      <c r="AB538"/>
      <c r="AC538"/>
      <c r="AD538"/>
      <c r="AE538"/>
    </row>
    <row r="539" spans="2:31" ht="15" x14ac:dyDescent="0.25">
      <c r="B539"/>
      <c r="C539"/>
      <c r="D539"/>
      <c r="E539"/>
      <c r="F539"/>
      <c r="G539"/>
      <c r="H539"/>
      <c r="I539"/>
      <c r="J539"/>
      <c r="K539"/>
      <c r="L539"/>
      <c r="M539"/>
      <c r="N539"/>
      <c r="O539"/>
      <c r="P539"/>
      <c r="Q539"/>
      <c r="R539"/>
      <c r="S539"/>
      <c r="T539"/>
      <c r="U539"/>
      <c r="V539"/>
      <c r="W539"/>
      <c r="X539"/>
      <c r="Y539"/>
      <c r="Z539"/>
      <c r="AA539"/>
      <c r="AB539"/>
      <c r="AC539"/>
      <c r="AD539"/>
      <c r="AE539"/>
    </row>
    <row r="540" spans="2:31" ht="15" x14ac:dyDescent="0.25">
      <c r="B540"/>
      <c r="C540"/>
      <c r="D540"/>
      <c r="E540"/>
      <c r="F540"/>
      <c r="G540"/>
      <c r="H540"/>
      <c r="I540"/>
      <c r="J540"/>
      <c r="K540"/>
      <c r="L540"/>
      <c r="M540"/>
      <c r="N540"/>
      <c r="O540"/>
      <c r="P540"/>
      <c r="Q540"/>
      <c r="R540"/>
      <c r="S540"/>
      <c r="T540"/>
      <c r="U540"/>
      <c r="V540"/>
      <c r="W540"/>
      <c r="X540"/>
      <c r="Y540"/>
      <c r="Z540"/>
      <c r="AA540"/>
      <c r="AB540"/>
      <c r="AC540"/>
      <c r="AD540"/>
      <c r="AE540"/>
    </row>
    <row r="541" spans="2:31" ht="15" x14ac:dyDescent="0.25">
      <c r="B541"/>
      <c r="C541"/>
      <c r="D541"/>
      <c r="E541"/>
      <c r="F541"/>
      <c r="G541"/>
      <c r="H541"/>
      <c r="I541"/>
      <c r="J541"/>
      <c r="K541"/>
      <c r="L541"/>
      <c r="M541"/>
      <c r="N541"/>
      <c r="O541"/>
      <c r="P541"/>
      <c r="Q541"/>
      <c r="R541"/>
      <c r="S541"/>
      <c r="T541"/>
      <c r="U541"/>
      <c r="V541"/>
      <c r="W541"/>
      <c r="X541"/>
      <c r="Y541"/>
      <c r="Z541"/>
      <c r="AA541"/>
      <c r="AB541"/>
      <c r="AC541"/>
      <c r="AD541"/>
      <c r="AE541"/>
    </row>
    <row r="542" spans="2:31" ht="15" x14ac:dyDescent="0.25">
      <c r="B542"/>
      <c r="C542"/>
      <c r="D542"/>
      <c r="E542"/>
      <c r="F542"/>
      <c r="G542"/>
      <c r="H542"/>
      <c r="I542"/>
      <c r="J542"/>
      <c r="K542"/>
      <c r="L542"/>
      <c r="M542"/>
      <c r="N542"/>
      <c r="O542"/>
      <c r="P542"/>
      <c r="Q542"/>
      <c r="R542"/>
      <c r="S542"/>
      <c r="T542"/>
      <c r="U542"/>
      <c r="V542"/>
      <c r="W542"/>
      <c r="X542"/>
      <c r="Y542"/>
      <c r="Z542"/>
      <c r="AA542"/>
      <c r="AB542"/>
      <c r="AC542"/>
      <c r="AD542"/>
      <c r="AE542"/>
    </row>
    <row r="543" spans="2:31" ht="15" x14ac:dyDescent="0.25">
      <c r="B543"/>
      <c r="C543"/>
      <c r="D543"/>
      <c r="E543"/>
      <c r="F543"/>
      <c r="G543"/>
      <c r="H543"/>
      <c r="I543"/>
      <c r="J543"/>
      <c r="K543"/>
      <c r="L543"/>
      <c r="M543"/>
      <c r="N543"/>
      <c r="O543"/>
      <c r="P543"/>
      <c r="Q543"/>
      <c r="R543"/>
      <c r="S543"/>
      <c r="T543"/>
      <c r="U543"/>
      <c r="V543"/>
      <c r="W543"/>
      <c r="X543"/>
      <c r="Y543"/>
      <c r="Z543"/>
      <c r="AA543"/>
      <c r="AB543"/>
      <c r="AC543"/>
      <c r="AD543"/>
      <c r="AE543"/>
    </row>
    <row r="544" spans="2:31" ht="15" x14ac:dyDescent="0.25">
      <c r="B544"/>
      <c r="C544"/>
      <c r="D544"/>
      <c r="E544"/>
      <c r="F544"/>
      <c r="G544"/>
      <c r="H544"/>
      <c r="I544"/>
      <c r="J544"/>
      <c r="K544"/>
      <c r="L544"/>
      <c r="M544"/>
      <c r="N544"/>
      <c r="O544"/>
      <c r="P544"/>
      <c r="Q544"/>
      <c r="R544"/>
      <c r="S544"/>
      <c r="T544"/>
      <c r="U544"/>
      <c r="V544"/>
      <c r="W544"/>
      <c r="X544"/>
      <c r="Y544"/>
      <c r="Z544"/>
      <c r="AA544"/>
      <c r="AB544"/>
      <c r="AC544"/>
      <c r="AD544"/>
      <c r="AE544"/>
    </row>
    <row r="545" spans="2:31" ht="15" x14ac:dyDescent="0.25">
      <c r="B545"/>
      <c r="C545"/>
      <c r="D545"/>
      <c r="E545"/>
      <c r="F545"/>
      <c r="G545"/>
      <c r="H545"/>
      <c r="I545"/>
      <c r="J545"/>
      <c r="K545"/>
      <c r="L545"/>
      <c r="M545"/>
      <c r="N545"/>
      <c r="O545"/>
      <c r="P545"/>
      <c r="Q545"/>
      <c r="R545"/>
      <c r="S545"/>
      <c r="T545"/>
      <c r="U545"/>
      <c r="V545"/>
      <c r="W545"/>
      <c r="X545"/>
      <c r="Y545"/>
      <c r="Z545"/>
      <c r="AA545"/>
      <c r="AB545"/>
      <c r="AC545"/>
      <c r="AD545"/>
      <c r="AE545"/>
    </row>
    <row r="546" spans="2:31" ht="15" x14ac:dyDescent="0.25">
      <c r="B546"/>
      <c r="C546"/>
      <c r="D546"/>
      <c r="E546"/>
      <c r="F546"/>
      <c r="G546"/>
      <c r="H546"/>
      <c r="I546"/>
      <c r="J546"/>
      <c r="K546"/>
      <c r="L546"/>
      <c r="M546"/>
      <c r="N546"/>
      <c r="O546"/>
      <c r="P546"/>
      <c r="Q546"/>
      <c r="R546"/>
      <c r="S546"/>
      <c r="T546"/>
      <c r="U546"/>
      <c r="V546"/>
      <c r="W546"/>
      <c r="X546"/>
      <c r="Y546"/>
      <c r="Z546"/>
      <c r="AA546"/>
      <c r="AB546"/>
      <c r="AC546"/>
      <c r="AD546"/>
      <c r="AE546"/>
    </row>
    <row r="547" spans="2:31" ht="15" x14ac:dyDescent="0.25">
      <c r="B547"/>
      <c r="C547"/>
      <c r="D547"/>
      <c r="E547"/>
      <c r="F547"/>
      <c r="G547"/>
      <c r="H547"/>
      <c r="I547"/>
      <c r="J547"/>
      <c r="K547"/>
      <c r="L547"/>
      <c r="M547"/>
      <c r="N547"/>
      <c r="O547"/>
      <c r="P547"/>
      <c r="Q547"/>
      <c r="R547"/>
      <c r="S547"/>
      <c r="T547"/>
      <c r="U547"/>
      <c r="V547"/>
      <c r="W547"/>
      <c r="X547"/>
      <c r="Y547"/>
      <c r="Z547"/>
      <c r="AA547"/>
      <c r="AB547"/>
      <c r="AC547"/>
      <c r="AD547"/>
      <c r="AE547"/>
    </row>
    <row r="548" spans="2:31" ht="15" x14ac:dyDescent="0.25">
      <c r="B548"/>
      <c r="C548"/>
      <c r="D548"/>
      <c r="E548"/>
      <c r="F548"/>
      <c r="G548"/>
      <c r="H548"/>
      <c r="I548"/>
      <c r="J548"/>
      <c r="K548"/>
      <c r="L548"/>
      <c r="M548"/>
      <c r="N548"/>
      <c r="O548"/>
      <c r="P548"/>
      <c r="Q548"/>
      <c r="R548"/>
      <c r="S548"/>
      <c r="T548"/>
      <c r="U548"/>
      <c r="V548"/>
      <c r="W548"/>
      <c r="X548"/>
      <c r="Y548"/>
      <c r="Z548"/>
      <c r="AA548"/>
      <c r="AB548"/>
      <c r="AC548"/>
      <c r="AD548"/>
      <c r="AE548"/>
    </row>
    <row r="549" spans="2:31" ht="15" x14ac:dyDescent="0.25">
      <c r="B549"/>
      <c r="C549"/>
      <c r="D549"/>
      <c r="E549"/>
      <c r="F549"/>
      <c r="G549"/>
      <c r="H549"/>
      <c r="I549"/>
      <c r="J549"/>
      <c r="K549"/>
      <c r="L549"/>
      <c r="M549"/>
      <c r="N549"/>
      <c r="O549"/>
      <c r="P549"/>
      <c r="Q549"/>
      <c r="R549"/>
      <c r="S549"/>
      <c r="T549"/>
      <c r="U549"/>
      <c r="V549"/>
      <c r="W549"/>
      <c r="X549"/>
      <c r="Y549"/>
      <c r="Z549"/>
      <c r="AA549"/>
      <c r="AB549"/>
      <c r="AC549"/>
      <c r="AD549"/>
      <c r="AE549"/>
    </row>
    <row r="550" spans="2:31" ht="15" x14ac:dyDescent="0.25">
      <c r="B550"/>
      <c r="C550"/>
      <c r="D550"/>
      <c r="E550"/>
      <c r="F550"/>
      <c r="G550"/>
      <c r="H550"/>
      <c r="I550"/>
      <c r="J550"/>
      <c r="K550"/>
      <c r="L550"/>
      <c r="M550"/>
      <c r="N550"/>
      <c r="O550"/>
      <c r="P550"/>
      <c r="Q550"/>
      <c r="R550"/>
      <c r="S550"/>
      <c r="T550"/>
      <c r="U550"/>
      <c r="V550"/>
      <c r="W550"/>
      <c r="X550"/>
      <c r="Y550"/>
      <c r="Z550"/>
      <c r="AA550"/>
      <c r="AB550"/>
      <c r="AC550"/>
      <c r="AD550"/>
      <c r="AE550"/>
    </row>
    <row r="551" spans="2:31" ht="15" x14ac:dyDescent="0.25">
      <c r="B551"/>
      <c r="C551"/>
      <c r="D551"/>
      <c r="E551"/>
      <c r="F551"/>
      <c r="G551"/>
      <c r="H551"/>
      <c r="I551"/>
      <c r="J551"/>
      <c r="K551"/>
      <c r="L551"/>
      <c r="M551"/>
      <c r="N551"/>
      <c r="O551"/>
      <c r="P551"/>
      <c r="Q551"/>
      <c r="R551"/>
      <c r="S551"/>
      <c r="T551"/>
      <c r="U551"/>
      <c r="V551"/>
      <c r="W551"/>
      <c r="X551"/>
      <c r="Y551"/>
      <c r="Z551"/>
      <c r="AA551"/>
      <c r="AB551"/>
      <c r="AC551"/>
      <c r="AD551"/>
      <c r="AE551"/>
    </row>
    <row r="552" spans="2:31" ht="15" x14ac:dyDescent="0.25">
      <c r="B552"/>
      <c r="C552"/>
      <c r="D552"/>
      <c r="E552"/>
      <c r="F552"/>
      <c r="G552"/>
      <c r="H552"/>
      <c r="I552"/>
      <c r="J552"/>
      <c r="K552"/>
      <c r="L552"/>
      <c r="M552"/>
      <c r="N552"/>
      <c r="O552"/>
      <c r="P552"/>
      <c r="Q552"/>
      <c r="R552"/>
      <c r="S552"/>
      <c r="T552"/>
      <c r="U552"/>
      <c r="V552"/>
      <c r="W552"/>
      <c r="X552"/>
      <c r="Y552"/>
      <c r="Z552"/>
      <c r="AA552"/>
      <c r="AB552"/>
      <c r="AC552"/>
      <c r="AD552"/>
      <c r="AE552"/>
    </row>
    <row r="553" spans="2:31" ht="15" x14ac:dyDescent="0.25">
      <c r="B553"/>
      <c r="C553"/>
      <c r="D553"/>
      <c r="E553"/>
      <c r="F553"/>
      <c r="G553"/>
      <c r="H553"/>
      <c r="I553"/>
      <c r="J553"/>
      <c r="K553"/>
      <c r="L553"/>
      <c r="M553"/>
      <c r="N553"/>
      <c r="O553"/>
      <c r="P553"/>
      <c r="Q553"/>
      <c r="R553"/>
      <c r="S553"/>
      <c r="T553"/>
      <c r="U553"/>
      <c r="V553"/>
      <c r="W553"/>
      <c r="X553"/>
      <c r="Y553"/>
      <c r="Z553"/>
      <c r="AA553"/>
      <c r="AB553"/>
      <c r="AC553"/>
      <c r="AD553"/>
      <c r="AE553"/>
    </row>
    <row r="554" spans="2:31" ht="15" x14ac:dyDescent="0.25">
      <c r="B554"/>
      <c r="C554"/>
      <c r="D554"/>
      <c r="E554"/>
      <c r="F554"/>
      <c r="G554"/>
      <c r="H554"/>
      <c r="I554"/>
      <c r="J554"/>
      <c r="K554"/>
      <c r="L554"/>
      <c r="M554"/>
      <c r="N554"/>
      <c r="O554"/>
      <c r="P554"/>
      <c r="Q554"/>
      <c r="R554"/>
      <c r="S554"/>
      <c r="T554"/>
      <c r="U554"/>
      <c r="V554"/>
      <c r="W554"/>
      <c r="X554"/>
      <c r="Y554"/>
      <c r="Z554"/>
      <c r="AA554"/>
      <c r="AB554"/>
      <c r="AC554"/>
      <c r="AD554"/>
      <c r="AE554"/>
    </row>
    <row r="555" spans="2:31" ht="15" x14ac:dyDescent="0.25">
      <c r="B555"/>
      <c r="C555"/>
      <c r="D555"/>
      <c r="E555"/>
      <c r="F555"/>
      <c r="G555"/>
      <c r="H555"/>
      <c r="I555"/>
      <c r="J555"/>
      <c r="K555"/>
      <c r="L555"/>
      <c r="M555"/>
      <c r="N555"/>
      <c r="O555"/>
      <c r="P555"/>
      <c r="Q555"/>
      <c r="R555"/>
      <c r="S555"/>
      <c r="T555"/>
      <c r="U555"/>
      <c r="V555"/>
      <c r="W555"/>
      <c r="X555"/>
      <c r="Y555"/>
      <c r="Z555"/>
      <c r="AA555"/>
      <c r="AB555"/>
      <c r="AC555"/>
      <c r="AD555"/>
      <c r="AE555"/>
    </row>
    <row r="556" spans="2:31" ht="15" x14ac:dyDescent="0.25">
      <c r="B556"/>
      <c r="C556"/>
      <c r="D556"/>
      <c r="E556"/>
      <c r="F556"/>
      <c r="G556"/>
      <c r="H556"/>
      <c r="I556"/>
      <c r="J556"/>
      <c r="K556"/>
      <c r="L556"/>
      <c r="M556"/>
      <c r="N556"/>
      <c r="O556"/>
      <c r="P556"/>
      <c r="Q556"/>
      <c r="R556"/>
      <c r="S556"/>
      <c r="T556"/>
      <c r="U556"/>
      <c r="V556"/>
      <c r="W556"/>
      <c r="X556"/>
      <c r="Y556"/>
      <c r="Z556"/>
      <c r="AA556"/>
      <c r="AB556"/>
      <c r="AC556"/>
      <c r="AD556"/>
      <c r="AE556"/>
    </row>
    <row r="557" spans="2:31" ht="15" x14ac:dyDescent="0.25">
      <c r="B557"/>
      <c r="C557"/>
      <c r="D557"/>
      <c r="E557"/>
      <c r="F557"/>
      <c r="G557"/>
      <c r="H557"/>
      <c r="I557"/>
      <c r="J557"/>
      <c r="K557"/>
      <c r="L557"/>
      <c r="M557"/>
      <c r="N557"/>
      <c r="O557"/>
      <c r="P557"/>
      <c r="Q557"/>
      <c r="R557"/>
      <c r="S557"/>
      <c r="T557"/>
      <c r="U557"/>
      <c r="V557"/>
      <c r="W557"/>
      <c r="X557"/>
      <c r="Y557"/>
      <c r="Z557"/>
      <c r="AA557"/>
      <c r="AB557"/>
      <c r="AC557"/>
      <c r="AD557"/>
      <c r="AE557"/>
    </row>
    <row r="558" spans="2:31" ht="15" x14ac:dyDescent="0.25">
      <c r="B558"/>
      <c r="C558"/>
      <c r="D558"/>
      <c r="E558"/>
      <c r="F558"/>
      <c r="G558"/>
      <c r="H558"/>
      <c r="I558"/>
      <c r="J558"/>
      <c r="K558"/>
      <c r="L558"/>
      <c r="M558"/>
      <c r="N558"/>
      <c r="O558"/>
      <c r="P558"/>
      <c r="Q558"/>
      <c r="R558"/>
      <c r="S558"/>
      <c r="T558"/>
      <c r="U558"/>
      <c r="V558"/>
      <c r="W558"/>
      <c r="X558"/>
      <c r="Y558"/>
      <c r="Z558"/>
      <c r="AA558"/>
      <c r="AB558"/>
      <c r="AC558"/>
      <c r="AD558"/>
      <c r="AE558"/>
    </row>
    <row r="559" spans="2:31" ht="15" x14ac:dyDescent="0.25">
      <c r="B559"/>
      <c r="C559"/>
      <c r="D559"/>
      <c r="E559"/>
      <c r="F559"/>
      <c r="G559"/>
      <c r="H559"/>
      <c r="I559"/>
      <c r="J559"/>
      <c r="K559"/>
      <c r="L559"/>
      <c r="M559"/>
      <c r="N559"/>
      <c r="O559"/>
      <c r="P559"/>
      <c r="Q559"/>
      <c r="R559"/>
      <c r="S559"/>
      <c r="T559"/>
      <c r="U559"/>
      <c r="V559"/>
      <c r="W559"/>
      <c r="X559"/>
      <c r="Y559"/>
      <c r="Z559"/>
      <c r="AA559"/>
      <c r="AB559"/>
      <c r="AC559"/>
      <c r="AD559"/>
      <c r="AE559"/>
    </row>
    <row r="560" spans="2:31" ht="15" x14ac:dyDescent="0.25">
      <c r="B560"/>
      <c r="C560"/>
      <c r="D560"/>
      <c r="E560"/>
      <c r="F560"/>
      <c r="G560"/>
      <c r="H560"/>
      <c r="I560"/>
      <c r="J560"/>
      <c r="K560"/>
      <c r="L560"/>
      <c r="M560"/>
      <c r="N560"/>
      <c r="O560"/>
      <c r="P560"/>
      <c r="Q560"/>
      <c r="R560"/>
      <c r="S560"/>
      <c r="T560"/>
      <c r="U560"/>
      <c r="V560"/>
      <c r="W560"/>
      <c r="X560"/>
      <c r="Y560"/>
      <c r="Z560"/>
      <c r="AA560"/>
      <c r="AB560"/>
      <c r="AC560"/>
      <c r="AD560"/>
      <c r="AE560"/>
    </row>
    <row r="561" spans="2:31" ht="15" x14ac:dyDescent="0.25">
      <c r="B561"/>
      <c r="C561"/>
      <c r="D561"/>
      <c r="E561"/>
      <c r="F561"/>
      <c r="G561"/>
      <c r="H561"/>
      <c r="I561"/>
      <c r="J561"/>
      <c r="K561"/>
      <c r="L561"/>
      <c r="M561"/>
      <c r="N561"/>
      <c r="O561"/>
      <c r="P561"/>
      <c r="Q561"/>
      <c r="R561"/>
      <c r="S561"/>
      <c r="T561"/>
      <c r="U561"/>
      <c r="V561"/>
      <c r="W561"/>
      <c r="X561"/>
      <c r="Y561"/>
      <c r="Z561"/>
      <c r="AA561"/>
      <c r="AB561"/>
      <c r="AC561"/>
      <c r="AD561"/>
      <c r="AE561"/>
    </row>
    <row r="562" spans="2:31" ht="15" x14ac:dyDescent="0.25">
      <c r="B562"/>
      <c r="C562"/>
      <c r="D562"/>
      <c r="E562"/>
      <c r="F562"/>
      <c r="G562"/>
      <c r="H562"/>
      <c r="I562"/>
      <c r="J562"/>
      <c r="K562"/>
      <c r="L562"/>
      <c r="M562"/>
      <c r="N562"/>
      <c r="O562"/>
      <c r="P562"/>
      <c r="Q562"/>
      <c r="R562"/>
      <c r="S562"/>
      <c r="T562"/>
      <c r="U562"/>
      <c r="V562"/>
      <c r="W562"/>
      <c r="X562"/>
      <c r="Y562"/>
      <c r="Z562"/>
      <c r="AA562"/>
      <c r="AB562"/>
      <c r="AC562"/>
      <c r="AD562"/>
      <c r="AE562"/>
    </row>
    <row r="563" spans="2:31" ht="15" x14ac:dyDescent="0.25">
      <c r="B563"/>
      <c r="C563"/>
      <c r="D563"/>
      <c r="E563"/>
      <c r="F563"/>
      <c r="G563"/>
      <c r="H563"/>
      <c r="I563"/>
      <c r="J563"/>
      <c r="K563"/>
      <c r="L563"/>
      <c r="M563"/>
      <c r="N563"/>
      <c r="O563"/>
      <c r="P563"/>
      <c r="Q563"/>
      <c r="R563"/>
      <c r="S563"/>
      <c r="T563"/>
      <c r="U563"/>
      <c r="V563"/>
      <c r="W563"/>
      <c r="X563"/>
      <c r="Y563"/>
      <c r="Z563"/>
      <c r="AA563"/>
      <c r="AB563"/>
      <c r="AC563"/>
      <c r="AD563"/>
      <c r="AE563"/>
    </row>
    <row r="564" spans="2:31" ht="15" x14ac:dyDescent="0.25">
      <c r="B564"/>
      <c r="C564"/>
      <c r="D564"/>
      <c r="E564"/>
      <c r="F564"/>
      <c r="G564"/>
      <c r="H564"/>
      <c r="I564"/>
      <c r="J564"/>
      <c r="K564"/>
      <c r="L564"/>
      <c r="M564"/>
      <c r="N564"/>
      <c r="O564"/>
      <c r="P564"/>
      <c r="Q564"/>
      <c r="R564"/>
      <c r="S564"/>
      <c r="T564"/>
      <c r="U564"/>
      <c r="V564"/>
      <c r="W564"/>
      <c r="X564"/>
      <c r="Y564"/>
      <c r="Z564"/>
      <c r="AA564"/>
      <c r="AB564"/>
      <c r="AC564"/>
      <c r="AD564"/>
      <c r="AE564"/>
    </row>
    <row r="565" spans="2:31" ht="15" x14ac:dyDescent="0.25">
      <c r="B565"/>
      <c r="C565"/>
      <c r="D565"/>
      <c r="E565"/>
      <c r="F565"/>
      <c r="G565"/>
      <c r="H565"/>
      <c r="I565"/>
      <c r="J565"/>
      <c r="K565"/>
      <c r="L565"/>
      <c r="M565"/>
      <c r="N565"/>
      <c r="O565"/>
      <c r="P565"/>
      <c r="Q565"/>
      <c r="R565"/>
      <c r="S565"/>
      <c r="T565"/>
      <c r="U565"/>
      <c r="V565"/>
      <c r="W565"/>
      <c r="X565"/>
      <c r="Y565"/>
      <c r="Z565"/>
      <c r="AA565"/>
      <c r="AB565"/>
      <c r="AC565"/>
      <c r="AD565"/>
      <c r="AE565"/>
    </row>
    <row r="566" spans="2:31" ht="15" x14ac:dyDescent="0.25">
      <c r="B566"/>
      <c r="C566"/>
      <c r="D566"/>
      <c r="E566"/>
      <c r="F566"/>
      <c r="G566"/>
      <c r="H566"/>
      <c r="I566"/>
      <c r="J566"/>
      <c r="K566"/>
      <c r="L566"/>
      <c r="M566"/>
      <c r="N566"/>
      <c r="O566"/>
      <c r="P566"/>
      <c r="Q566"/>
      <c r="R566"/>
      <c r="S566"/>
      <c r="T566"/>
      <c r="U566"/>
      <c r="V566"/>
      <c r="W566"/>
      <c r="X566"/>
      <c r="Y566"/>
      <c r="Z566"/>
      <c r="AA566"/>
      <c r="AB566"/>
      <c r="AC566"/>
      <c r="AD566"/>
      <c r="AE566"/>
    </row>
    <row r="567" spans="2:31" ht="15" x14ac:dyDescent="0.25">
      <c r="B567"/>
      <c r="C567"/>
      <c r="D567"/>
      <c r="E567"/>
      <c r="F567"/>
      <c r="G567"/>
      <c r="H567"/>
      <c r="I567"/>
      <c r="J567"/>
      <c r="K567"/>
      <c r="L567"/>
      <c r="M567"/>
      <c r="N567"/>
      <c r="O567"/>
      <c r="P567"/>
      <c r="Q567"/>
      <c r="R567"/>
      <c r="S567"/>
      <c r="T567"/>
      <c r="U567"/>
      <c r="V567"/>
      <c r="W567"/>
      <c r="X567"/>
      <c r="Y567"/>
      <c r="Z567"/>
      <c r="AA567"/>
      <c r="AB567"/>
      <c r="AC567"/>
      <c r="AD567"/>
      <c r="AE567"/>
    </row>
    <row r="568" spans="2:31" ht="15" x14ac:dyDescent="0.25">
      <c r="B568"/>
      <c r="C568"/>
      <c r="D568"/>
      <c r="E568"/>
      <c r="F568"/>
      <c r="G568"/>
      <c r="H568"/>
      <c r="I568"/>
      <c r="J568"/>
      <c r="K568"/>
      <c r="L568"/>
      <c r="M568"/>
      <c r="N568"/>
      <c r="O568"/>
      <c r="P568"/>
      <c r="Q568"/>
      <c r="R568"/>
      <c r="S568"/>
      <c r="T568"/>
      <c r="U568"/>
      <c r="V568"/>
      <c r="W568"/>
      <c r="X568"/>
      <c r="Y568"/>
      <c r="Z568"/>
      <c r="AA568"/>
      <c r="AB568"/>
      <c r="AC568"/>
      <c r="AD568"/>
      <c r="AE568"/>
    </row>
    <row r="569" spans="2:31" ht="15" x14ac:dyDescent="0.25">
      <c r="B569"/>
      <c r="C569"/>
      <c r="D569"/>
      <c r="E569"/>
      <c r="F569"/>
      <c r="G569"/>
      <c r="H569"/>
      <c r="I569"/>
      <c r="J569"/>
      <c r="K569"/>
      <c r="L569"/>
      <c r="M569"/>
      <c r="N569"/>
      <c r="O569"/>
      <c r="P569"/>
      <c r="Q569"/>
      <c r="R569"/>
      <c r="S569"/>
      <c r="T569"/>
      <c r="U569"/>
      <c r="V569"/>
      <c r="W569"/>
      <c r="X569"/>
      <c r="Y569"/>
      <c r="Z569"/>
      <c r="AA569"/>
      <c r="AB569"/>
      <c r="AC569"/>
      <c r="AD569"/>
      <c r="AE569"/>
    </row>
    <row r="570" spans="2:31" ht="15" x14ac:dyDescent="0.25">
      <c r="B570"/>
      <c r="C570"/>
      <c r="D570"/>
      <c r="E570"/>
      <c r="F570"/>
      <c r="G570"/>
      <c r="H570"/>
      <c r="I570"/>
      <c r="J570"/>
      <c r="K570"/>
      <c r="L570"/>
      <c r="M570"/>
      <c r="N570"/>
      <c r="O570"/>
      <c r="P570"/>
      <c r="Q570"/>
      <c r="R570"/>
      <c r="S570"/>
      <c r="T570"/>
      <c r="U570"/>
      <c r="V570"/>
      <c r="W570"/>
      <c r="X570"/>
      <c r="Y570"/>
      <c r="Z570"/>
      <c r="AA570"/>
      <c r="AB570"/>
      <c r="AC570"/>
      <c r="AD570"/>
      <c r="AE570"/>
    </row>
    <row r="571" spans="2:31" ht="15" x14ac:dyDescent="0.25">
      <c r="B571"/>
      <c r="C571"/>
      <c r="D571"/>
      <c r="E571"/>
      <c r="F571"/>
      <c r="G571"/>
      <c r="H571"/>
      <c r="I571"/>
      <c r="J571"/>
      <c r="K571"/>
      <c r="L571"/>
      <c r="M571"/>
      <c r="N571"/>
      <c r="O571"/>
      <c r="P571"/>
      <c r="Q571"/>
      <c r="R571"/>
      <c r="S571"/>
      <c r="T571"/>
      <c r="U571"/>
      <c r="V571"/>
      <c r="W571"/>
      <c r="X571"/>
      <c r="Y571"/>
      <c r="Z571"/>
      <c r="AA571"/>
      <c r="AB571"/>
      <c r="AC571"/>
      <c r="AD571"/>
      <c r="AE571"/>
    </row>
    <row r="572" spans="2:31" ht="15" x14ac:dyDescent="0.25">
      <c r="B572"/>
      <c r="C572"/>
      <c r="D572"/>
      <c r="E572"/>
      <c r="F572"/>
      <c r="G572"/>
      <c r="H572"/>
      <c r="I572"/>
      <c r="J572"/>
      <c r="K572"/>
      <c r="L572"/>
      <c r="M572"/>
      <c r="N572"/>
      <c r="O572"/>
      <c r="P572"/>
      <c r="Q572"/>
      <c r="R572"/>
      <c r="S572"/>
      <c r="T572"/>
      <c r="U572"/>
      <c r="V572"/>
      <c r="W572"/>
      <c r="X572"/>
      <c r="Y572"/>
      <c r="Z572"/>
      <c r="AA572"/>
      <c r="AB572"/>
      <c r="AC572"/>
      <c r="AD572"/>
      <c r="AE572"/>
    </row>
    <row r="573" spans="2:31" ht="15" x14ac:dyDescent="0.25">
      <c r="B573"/>
      <c r="C573"/>
      <c r="D573"/>
      <c r="E573"/>
      <c r="F573"/>
      <c r="G573"/>
      <c r="H573"/>
      <c r="I573"/>
      <c r="J573"/>
      <c r="K573"/>
      <c r="L573"/>
      <c r="M573"/>
      <c r="N573"/>
      <c r="O573"/>
      <c r="P573"/>
      <c r="Q573"/>
      <c r="R573"/>
      <c r="S573"/>
      <c r="T573"/>
      <c r="U573"/>
      <c r="V573"/>
      <c r="W573"/>
      <c r="X573"/>
      <c r="Y573"/>
      <c r="Z573"/>
      <c r="AA573"/>
      <c r="AB573"/>
      <c r="AC573"/>
      <c r="AD573"/>
      <c r="AE573"/>
    </row>
    <row r="574" spans="2:31" ht="15" x14ac:dyDescent="0.25">
      <c r="B574"/>
      <c r="C574"/>
      <c r="D574"/>
      <c r="E574"/>
      <c r="F574"/>
      <c r="G574"/>
      <c r="H574"/>
      <c r="I574"/>
      <c r="J574"/>
      <c r="K574"/>
      <c r="L574"/>
      <c r="M574"/>
      <c r="N574"/>
      <c r="O574"/>
      <c r="P574"/>
      <c r="Q574"/>
      <c r="R574"/>
      <c r="S574"/>
      <c r="T574"/>
      <c r="U574"/>
      <c r="V574"/>
      <c r="W574"/>
      <c r="X574"/>
      <c r="Y574"/>
      <c r="Z574"/>
      <c r="AA574"/>
      <c r="AB574"/>
      <c r="AC574"/>
      <c r="AD574"/>
      <c r="AE574"/>
    </row>
    <row r="575" spans="2:31" ht="15" x14ac:dyDescent="0.25">
      <c r="B575"/>
      <c r="C575"/>
      <c r="D575"/>
      <c r="E575"/>
      <c r="F575"/>
      <c r="G575"/>
      <c r="H575"/>
      <c r="I575"/>
      <c r="J575"/>
      <c r="K575"/>
      <c r="L575"/>
      <c r="M575"/>
      <c r="N575"/>
      <c r="O575"/>
      <c r="P575"/>
      <c r="Q575"/>
      <c r="R575"/>
      <c r="S575"/>
      <c r="T575"/>
      <c r="U575"/>
      <c r="V575"/>
      <c r="W575"/>
      <c r="X575"/>
      <c r="Y575"/>
      <c r="Z575"/>
      <c r="AA575"/>
      <c r="AB575"/>
      <c r="AC575"/>
      <c r="AD575"/>
      <c r="AE575"/>
    </row>
    <row r="576" spans="2:31" ht="15" x14ac:dyDescent="0.25">
      <c r="B576"/>
      <c r="C576"/>
      <c r="D576"/>
      <c r="E576"/>
      <c r="F576"/>
      <c r="G576"/>
      <c r="H576"/>
      <c r="I576"/>
      <c r="J576"/>
      <c r="K576"/>
      <c r="L576"/>
      <c r="M576"/>
      <c r="N576"/>
      <c r="O576"/>
      <c r="P576"/>
      <c r="Q576"/>
      <c r="R576"/>
      <c r="S576"/>
      <c r="T576"/>
      <c r="U576"/>
      <c r="V576"/>
      <c r="W576"/>
      <c r="X576"/>
      <c r="Y576"/>
      <c r="Z576"/>
      <c r="AA576"/>
      <c r="AB576"/>
      <c r="AC576"/>
      <c r="AD576"/>
      <c r="AE576"/>
    </row>
    <row r="577" spans="2:31" ht="15" x14ac:dyDescent="0.25">
      <c r="B577"/>
      <c r="C577"/>
      <c r="D577"/>
      <c r="E577"/>
      <c r="F577"/>
      <c r="G577"/>
      <c r="H577"/>
      <c r="I577"/>
      <c r="J577"/>
      <c r="K577"/>
      <c r="L577"/>
      <c r="M577"/>
      <c r="N577"/>
      <c r="O577"/>
      <c r="P577"/>
      <c r="Q577"/>
      <c r="R577"/>
      <c r="S577"/>
      <c r="T577"/>
      <c r="U577"/>
      <c r="V577"/>
      <c r="W577"/>
      <c r="X577"/>
      <c r="Y577"/>
      <c r="Z577"/>
      <c r="AA577"/>
      <c r="AB577"/>
      <c r="AC577"/>
      <c r="AD577"/>
      <c r="AE577"/>
    </row>
    <row r="578" spans="2:31" ht="15" x14ac:dyDescent="0.25">
      <c r="B578"/>
      <c r="C578"/>
      <c r="D578"/>
      <c r="E578"/>
      <c r="F578"/>
      <c r="G578"/>
      <c r="H578"/>
      <c r="I578"/>
      <c r="J578"/>
      <c r="K578"/>
      <c r="L578"/>
      <c r="M578"/>
      <c r="N578"/>
      <c r="O578"/>
      <c r="P578"/>
      <c r="Q578"/>
      <c r="R578"/>
      <c r="S578"/>
      <c r="T578"/>
      <c r="U578"/>
      <c r="V578"/>
      <c r="W578"/>
      <c r="X578"/>
      <c r="Y578"/>
      <c r="Z578"/>
      <c r="AA578"/>
      <c r="AB578"/>
      <c r="AC578"/>
      <c r="AD578"/>
      <c r="AE578"/>
    </row>
    <row r="579" spans="2:31" ht="15" x14ac:dyDescent="0.25">
      <c r="B579"/>
      <c r="C579"/>
      <c r="D579"/>
      <c r="E579"/>
      <c r="F579"/>
      <c r="G579"/>
      <c r="H579"/>
      <c r="I579"/>
      <c r="J579"/>
      <c r="K579"/>
      <c r="L579"/>
      <c r="M579"/>
      <c r="N579"/>
      <c r="O579"/>
      <c r="P579"/>
      <c r="Q579"/>
      <c r="R579"/>
      <c r="S579"/>
      <c r="T579"/>
      <c r="U579"/>
      <c r="V579"/>
      <c r="W579"/>
      <c r="X579"/>
      <c r="Y579"/>
      <c r="Z579"/>
      <c r="AA579"/>
      <c r="AB579"/>
      <c r="AC579"/>
      <c r="AD579"/>
      <c r="AE579"/>
    </row>
    <row r="580" spans="2:31" ht="15" x14ac:dyDescent="0.25">
      <c r="B580"/>
      <c r="C580"/>
      <c r="D580"/>
      <c r="E580"/>
      <c r="F580"/>
      <c r="G580"/>
      <c r="H580"/>
      <c r="I580"/>
      <c r="J580"/>
      <c r="K580"/>
      <c r="L580"/>
      <c r="M580"/>
      <c r="N580"/>
      <c r="O580"/>
      <c r="P580"/>
      <c r="Q580"/>
      <c r="R580"/>
      <c r="S580"/>
      <c r="T580"/>
      <c r="U580"/>
      <c r="V580"/>
      <c r="W580"/>
      <c r="X580"/>
      <c r="Y580"/>
      <c r="Z580"/>
      <c r="AA580"/>
      <c r="AB580"/>
      <c r="AC580"/>
      <c r="AD580"/>
      <c r="AE580"/>
    </row>
    <row r="581" spans="2:31" ht="15" x14ac:dyDescent="0.25">
      <c r="B581"/>
      <c r="C581"/>
      <c r="D581"/>
      <c r="E581"/>
      <c r="F581"/>
      <c r="G581"/>
      <c r="H581"/>
      <c r="I581"/>
      <c r="J581"/>
      <c r="K581"/>
      <c r="L581"/>
      <c r="M581"/>
      <c r="N581"/>
      <c r="O581"/>
      <c r="P581"/>
      <c r="Q581"/>
      <c r="R581"/>
      <c r="S581"/>
      <c r="T581"/>
      <c r="U581"/>
      <c r="V581"/>
      <c r="W581"/>
      <c r="X581"/>
      <c r="Y581"/>
      <c r="Z581"/>
      <c r="AA581"/>
      <c r="AB581"/>
      <c r="AC581"/>
      <c r="AD581"/>
      <c r="AE581"/>
    </row>
    <row r="582" spans="2:31" ht="15" x14ac:dyDescent="0.25">
      <c r="B582"/>
      <c r="C582"/>
      <c r="D582"/>
      <c r="E582"/>
      <c r="F582"/>
      <c r="G582"/>
      <c r="H582"/>
      <c r="I582"/>
      <c r="J582"/>
      <c r="K582"/>
      <c r="L582"/>
      <c r="M582"/>
      <c r="N582"/>
      <c r="O582"/>
      <c r="P582"/>
      <c r="Q582"/>
      <c r="R582"/>
      <c r="S582"/>
      <c r="T582"/>
      <c r="U582"/>
      <c r="V582"/>
      <c r="W582"/>
      <c r="X582"/>
      <c r="Y582"/>
      <c r="Z582"/>
      <c r="AA582"/>
      <c r="AB582"/>
      <c r="AC582"/>
      <c r="AD582"/>
      <c r="AE582"/>
    </row>
    <row r="583" spans="2:31" ht="15" x14ac:dyDescent="0.25">
      <c r="B583"/>
      <c r="C583"/>
      <c r="D583"/>
      <c r="E583"/>
      <c r="F583"/>
      <c r="G583"/>
      <c r="H583"/>
      <c r="I583"/>
      <c r="J583"/>
      <c r="K583"/>
      <c r="L583"/>
      <c r="M583"/>
      <c r="N583"/>
      <c r="O583"/>
      <c r="P583"/>
      <c r="Q583"/>
      <c r="R583"/>
      <c r="S583"/>
      <c r="T583"/>
      <c r="U583"/>
      <c r="V583"/>
      <c r="W583"/>
      <c r="X583"/>
      <c r="Y583"/>
      <c r="Z583"/>
      <c r="AA583"/>
      <c r="AB583"/>
      <c r="AC583"/>
      <c r="AD583"/>
      <c r="AE583"/>
    </row>
    <row r="584" spans="2:31" ht="15" x14ac:dyDescent="0.25">
      <c r="B584"/>
      <c r="C584"/>
      <c r="D584"/>
      <c r="E584"/>
      <c r="F584"/>
      <c r="G584"/>
      <c r="H584"/>
      <c r="I584"/>
      <c r="J584"/>
      <c r="K584"/>
      <c r="L584"/>
      <c r="M584"/>
      <c r="N584"/>
      <c r="O584"/>
      <c r="P584"/>
      <c r="Q584"/>
      <c r="R584"/>
      <c r="S584"/>
      <c r="T584"/>
      <c r="U584"/>
      <c r="V584"/>
      <c r="W584"/>
      <c r="X584"/>
      <c r="Y584"/>
      <c r="Z584"/>
      <c r="AA584"/>
      <c r="AB584"/>
      <c r="AC584"/>
      <c r="AD584"/>
      <c r="AE584"/>
    </row>
    <row r="585" spans="2:31" ht="15" x14ac:dyDescent="0.25">
      <c r="B585"/>
      <c r="C585"/>
      <c r="D585"/>
      <c r="E585"/>
      <c r="F585"/>
      <c r="G585"/>
      <c r="H585"/>
      <c r="I585"/>
      <c r="J585"/>
      <c r="K585"/>
      <c r="L585"/>
      <c r="M585"/>
      <c r="N585"/>
      <c r="O585"/>
      <c r="P585"/>
      <c r="Q585"/>
      <c r="R585"/>
      <c r="S585"/>
      <c r="T585"/>
      <c r="U585"/>
      <c r="V585"/>
      <c r="W585"/>
      <c r="X585"/>
      <c r="Y585"/>
      <c r="Z585"/>
      <c r="AA585"/>
      <c r="AB585"/>
      <c r="AC585"/>
      <c r="AD585"/>
      <c r="AE585"/>
    </row>
    <row r="586" spans="2:31" ht="15" x14ac:dyDescent="0.25">
      <c r="B586"/>
      <c r="C586"/>
      <c r="D586"/>
      <c r="E586"/>
      <c r="F586"/>
      <c r="G586"/>
      <c r="H586"/>
      <c r="I586"/>
      <c r="J586"/>
      <c r="K586"/>
      <c r="L586"/>
      <c r="M586"/>
      <c r="N586"/>
      <c r="O586"/>
      <c r="P586"/>
      <c r="Q586"/>
      <c r="R586"/>
      <c r="S586"/>
      <c r="T586"/>
      <c r="U586"/>
      <c r="V586"/>
      <c r="W586"/>
      <c r="X586"/>
      <c r="Y586"/>
      <c r="Z586"/>
      <c r="AA586"/>
      <c r="AB586"/>
      <c r="AC586"/>
      <c r="AD586"/>
      <c r="AE586"/>
    </row>
    <row r="587" spans="2:31" ht="15" x14ac:dyDescent="0.25">
      <c r="B587"/>
      <c r="C587"/>
      <c r="D587"/>
      <c r="E587"/>
      <c r="F587"/>
      <c r="G587"/>
      <c r="H587"/>
      <c r="I587"/>
      <c r="J587"/>
      <c r="K587"/>
      <c r="L587"/>
      <c r="M587"/>
      <c r="N587"/>
      <c r="O587"/>
      <c r="P587"/>
      <c r="Q587"/>
      <c r="R587"/>
      <c r="S587"/>
      <c r="T587"/>
      <c r="U587"/>
      <c r="V587"/>
      <c r="W587"/>
      <c r="X587"/>
      <c r="Y587"/>
      <c r="Z587"/>
      <c r="AA587"/>
      <c r="AB587"/>
      <c r="AC587"/>
      <c r="AD587"/>
      <c r="AE587"/>
    </row>
    <row r="588" spans="2:31" ht="15" x14ac:dyDescent="0.25">
      <c r="B588"/>
      <c r="C588"/>
      <c r="D588"/>
      <c r="E588"/>
      <c r="F588"/>
      <c r="G588"/>
      <c r="H588"/>
      <c r="I588"/>
      <c r="J588"/>
      <c r="K588"/>
      <c r="L588"/>
      <c r="M588"/>
      <c r="N588"/>
      <c r="O588"/>
      <c r="P588"/>
      <c r="Q588"/>
      <c r="R588"/>
      <c r="S588"/>
      <c r="T588"/>
      <c r="U588"/>
      <c r="V588"/>
      <c r="W588"/>
      <c r="X588"/>
      <c r="Y588"/>
      <c r="Z588"/>
      <c r="AA588"/>
      <c r="AB588"/>
      <c r="AC588"/>
      <c r="AD588"/>
      <c r="AE588"/>
    </row>
    <row r="589" spans="2:31" ht="15" x14ac:dyDescent="0.25">
      <c r="B589"/>
      <c r="C589"/>
      <c r="D589"/>
      <c r="E589"/>
      <c r="F589"/>
      <c r="G589"/>
      <c r="H589"/>
      <c r="I589"/>
      <c r="J589"/>
      <c r="K589"/>
      <c r="L589"/>
      <c r="M589"/>
      <c r="N589"/>
      <c r="O589"/>
      <c r="P589"/>
      <c r="Q589"/>
      <c r="R589"/>
      <c r="S589"/>
      <c r="T589"/>
      <c r="U589"/>
      <c r="V589"/>
      <c r="W589"/>
      <c r="X589"/>
      <c r="Y589"/>
      <c r="Z589"/>
      <c r="AA589"/>
      <c r="AB589"/>
      <c r="AC589"/>
      <c r="AD589"/>
      <c r="AE589"/>
    </row>
    <row r="590" spans="2:31" ht="15" x14ac:dyDescent="0.25">
      <c r="B590"/>
      <c r="C590"/>
      <c r="D590"/>
      <c r="E590"/>
      <c r="F590"/>
      <c r="G590"/>
      <c r="H590"/>
      <c r="I590"/>
      <c r="J590"/>
      <c r="K590"/>
      <c r="L590"/>
      <c r="M590"/>
      <c r="N590"/>
      <c r="O590"/>
      <c r="P590"/>
      <c r="Q590"/>
      <c r="R590"/>
      <c r="S590"/>
      <c r="T590"/>
      <c r="U590"/>
      <c r="V590"/>
      <c r="W590"/>
      <c r="X590"/>
      <c r="Y590"/>
      <c r="Z590"/>
      <c r="AA590"/>
      <c r="AB590"/>
      <c r="AC590"/>
      <c r="AD590"/>
      <c r="AE590"/>
    </row>
    <row r="591" spans="2:31" ht="15" x14ac:dyDescent="0.25">
      <c r="B591"/>
      <c r="C591"/>
      <c r="D591"/>
      <c r="E591"/>
      <c r="F591"/>
      <c r="G591"/>
      <c r="H591"/>
      <c r="I591"/>
      <c r="J591"/>
      <c r="K591"/>
      <c r="L591"/>
      <c r="M591"/>
      <c r="N591"/>
      <c r="O591"/>
      <c r="P591"/>
      <c r="Q591"/>
      <c r="R591"/>
      <c r="S591"/>
      <c r="T591"/>
      <c r="U591"/>
      <c r="V591"/>
      <c r="W591"/>
      <c r="X591"/>
      <c r="Y591"/>
      <c r="Z591"/>
      <c r="AA591"/>
      <c r="AB591"/>
      <c r="AC591"/>
      <c r="AD591"/>
      <c r="AE591"/>
    </row>
    <row r="592" spans="2:31" ht="15" x14ac:dyDescent="0.25">
      <c r="B592"/>
      <c r="C592"/>
      <c r="D592"/>
      <c r="E592"/>
      <c r="F592"/>
      <c r="G592"/>
      <c r="H592"/>
      <c r="I592"/>
      <c r="J592"/>
      <c r="K592"/>
      <c r="L592"/>
      <c r="M592"/>
      <c r="N592"/>
      <c r="O592"/>
      <c r="P592"/>
      <c r="Q592"/>
      <c r="R592"/>
      <c r="S592"/>
      <c r="T592"/>
      <c r="U592"/>
      <c r="V592"/>
      <c r="W592"/>
      <c r="X592"/>
      <c r="Y592"/>
      <c r="Z592"/>
      <c r="AA592"/>
      <c r="AB592"/>
      <c r="AC592"/>
      <c r="AD592"/>
      <c r="AE592"/>
    </row>
    <row r="593" spans="2:31" ht="15" x14ac:dyDescent="0.25">
      <c r="B593"/>
      <c r="C593"/>
      <c r="D593"/>
      <c r="E593"/>
      <c r="F593"/>
      <c r="G593"/>
      <c r="H593"/>
      <c r="I593"/>
      <c r="J593"/>
      <c r="K593"/>
      <c r="L593"/>
      <c r="M593"/>
      <c r="N593"/>
      <c r="O593"/>
      <c r="P593"/>
      <c r="Q593"/>
      <c r="R593"/>
      <c r="S593"/>
      <c r="T593"/>
      <c r="U593"/>
      <c r="V593"/>
      <c r="W593"/>
      <c r="X593"/>
      <c r="Y593"/>
      <c r="Z593"/>
      <c r="AA593"/>
      <c r="AB593"/>
      <c r="AC593"/>
      <c r="AD593"/>
      <c r="AE593"/>
    </row>
    <row r="594" spans="2:31" ht="15" x14ac:dyDescent="0.25">
      <c r="B594"/>
      <c r="C594"/>
      <c r="D594"/>
      <c r="E594"/>
      <c r="F594"/>
      <c r="G594"/>
      <c r="H594"/>
      <c r="I594"/>
      <c r="J594"/>
      <c r="K594"/>
      <c r="L594"/>
      <c r="M594"/>
      <c r="N594"/>
      <c r="O594"/>
      <c r="P594"/>
      <c r="Q594"/>
      <c r="R594"/>
      <c r="S594"/>
      <c r="T594"/>
      <c r="U594"/>
      <c r="V594"/>
      <c r="W594"/>
      <c r="X594"/>
      <c r="Y594"/>
      <c r="Z594"/>
      <c r="AA594"/>
      <c r="AB594"/>
      <c r="AC594"/>
      <c r="AD594"/>
      <c r="AE594"/>
    </row>
    <row r="595" spans="2:31" ht="15" x14ac:dyDescent="0.25">
      <c r="B595"/>
      <c r="C595"/>
      <c r="D595"/>
      <c r="E595"/>
      <c r="F595"/>
      <c r="G595"/>
      <c r="H595"/>
      <c r="I595"/>
      <c r="J595"/>
      <c r="K595"/>
      <c r="L595"/>
      <c r="M595"/>
      <c r="N595"/>
      <c r="O595"/>
      <c r="P595"/>
      <c r="Q595"/>
      <c r="R595"/>
      <c r="S595"/>
      <c r="T595"/>
      <c r="U595"/>
      <c r="V595"/>
      <c r="W595"/>
      <c r="X595"/>
      <c r="Y595"/>
      <c r="Z595"/>
      <c r="AA595"/>
      <c r="AB595"/>
      <c r="AC595"/>
      <c r="AD595"/>
      <c r="AE595"/>
    </row>
    <row r="596" spans="2:31" ht="15" x14ac:dyDescent="0.25">
      <c r="B596"/>
      <c r="C596"/>
      <c r="D596"/>
      <c r="E596"/>
      <c r="F596"/>
      <c r="G596"/>
      <c r="H596"/>
      <c r="I596"/>
      <c r="J596"/>
      <c r="K596"/>
      <c r="L596"/>
      <c r="M596"/>
      <c r="N596"/>
      <c r="O596"/>
      <c r="P596"/>
      <c r="Q596"/>
      <c r="R596"/>
      <c r="S596"/>
      <c r="T596"/>
      <c r="U596"/>
      <c r="V596"/>
      <c r="W596"/>
      <c r="X596"/>
      <c r="Y596"/>
      <c r="Z596"/>
      <c r="AA596"/>
      <c r="AB596"/>
      <c r="AC596"/>
      <c r="AD596"/>
      <c r="AE596"/>
    </row>
    <row r="597" spans="2:31" ht="15" x14ac:dyDescent="0.25">
      <c r="B597"/>
      <c r="C597"/>
      <c r="D597"/>
      <c r="E597"/>
      <c r="F597"/>
      <c r="G597"/>
      <c r="H597"/>
      <c r="I597"/>
      <c r="J597"/>
      <c r="K597"/>
      <c r="L597"/>
      <c r="M597"/>
      <c r="N597"/>
      <c r="O597"/>
      <c r="P597"/>
      <c r="Q597"/>
      <c r="R597"/>
      <c r="S597"/>
      <c r="T597"/>
      <c r="U597"/>
      <c r="V597"/>
      <c r="W597"/>
      <c r="X597"/>
      <c r="Y597"/>
      <c r="Z597"/>
      <c r="AA597"/>
      <c r="AB597"/>
      <c r="AC597"/>
      <c r="AD597"/>
      <c r="AE597"/>
    </row>
    <row r="598" spans="2:31" ht="15" x14ac:dyDescent="0.25">
      <c r="B598"/>
      <c r="C598"/>
      <c r="D598"/>
      <c r="E598"/>
      <c r="F598"/>
      <c r="G598"/>
      <c r="H598"/>
      <c r="I598"/>
      <c r="J598"/>
      <c r="K598"/>
      <c r="L598"/>
      <c r="M598"/>
      <c r="N598"/>
      <c r="O598"/>
      <c r="P598"/>
      <c r="Q598"/>
      <c r="R598"/>
      <c r="S598"/>
      <c r="T598"/>
      <c r="U598"/>
      <c r="V598"/>
      <c r="W598"/>
      <c r="X598"/>
      <c r="Y598"/>
      <c r="Z598"/>
      <c r="AA598"/>
      <c r="AB598"/>
      <c r="AC598"/>
      <c r="AD598"/>
      <c r="AE598"/>
    </row>
    <row r="599" spans="2:31" ht="15" x14ac:dyDescent="0.25">
      <c r="B599"/>
      <c r="C599"/>
      <c r="D599"/>
      <c r="E599"/>
      <c r="F599"/>
      <c r="G599"/>
      <c r="H599"/>
      <c r="I599"/>
      <c r="J599"/>
      <c r="K599"/>
      <c r="L599"/>
      <c r="M599"/>
      <c r="N599"/>
      <c r="O599"/>
      <c r="P599"/>
      <c r="Q599"/>
      <c r="R599"/>
      <c r="S599"/>
      <c r="T599"/>
      <c r="U599"/>
      <c r="V599"/>
      <c r="W599"/>
      <c r="X599"/>
      <c r="Y599"/>
      <c r="Z599"/>
      <c r="AA599"/>
      <c r="AB599"/>
      <c r="AC599"/>
      <c r="AD599"/>
      <c r="AE599"/>
    </row>
    <row r="600" spans="2:31" ht="15" x14ac:dyDescent="0.25">
      <c r="B600"/>
      <c r="C600"/>
      <c r="D600"/>
      <c r="E600"/>
      <c r="F600"/>
      <c r="G600"/>
      <c r="H600"/>
      <c r="I600"/>
      <c r="J600"/>
      <c r="K600"/>
      <c r="L600"/>
      <c r="M600"/>
      <c r="N600"/>
      <c r="O600"/>
      <c r="P600"/>
      <c r="Q600"/>
      <c r="R600"/>
      <c r="S600"/>
      <c r="T600"/>
      <c r="U600"/>
      <c r="V600"/>
      <c r="W600"/>
      <c r="X600"/>
      <c r="Y600"/>
      <c r="Z600"/>
      <c r="AA600"/>
      <c r="AB600"/>
      <c r="AC600"/>
      <c r="AD600"/>
      <c r="AE600"/>
    </row>
    <row r="601" spans="2:31" ht="15" x14ac:dyDescent="0.25">
      <c r="B601"/>
      <c r="C601"/>
      <c r="D601"/>
      <c r="E601"/>
      <c r="F601"/>
      <c r="G601"/>
      <c r="H601"/>
      <c r="I601"/>
      <c r="J601"/>
      <c r="K601"/>
      <c r="L601"/>
      <c r="M601"/>
      <c r="N601"/>
      <c r="O601"/>
      <c r="P601"/>
      <c r="Q601"/>
      <c r="R601"/>
      <c r="S601"/>
      <c r="T601"/>
      <c r="U601"/>
      <c r="V601"/>
      <c r="W601"/>
      <c r="X601"/>
      <c r="Y601"/>
      <c r="Z601"/>
      <c r="AA601"/>
      <c r="AB601"/>
      <c r="AC601"/>
      <c r="AD601"/>
      <c r="AE601"/>
    </row>
    <row r="602" spans="2:31" ht="15" x14ac:dyDescent="0.25">
      <c r="B602"/>
      <c r="C602"/>
      <c r="D602"/>
      <c r="E602"/>
      <c r="F602"/>
      <c r="G602"/>
      <c r="H602"/>
      <c r="I602"/>
      <c r="J602"/>
      <c r="K602"/>
      <c r="L602"/>
      <c r="M602"/>
      <c r="N602"/>
      <c r="O602"/>
      <c r="P602"/>
      <c r="Q602"/>
      <c r="R602"/>
      <c r="S602"/>
      <c r="T602"/>
      <c r="U602"/>
      <c r="V602"/>
      <c r="W602"/>
      <c r="X602"/>
      <c r="Y602"/>
      <c r="Z602"/>
      <c r="AA602"/>
      <c r="AB602"/>
      <c r="AC602"/>
      <c r="AD602"/>
      <c r="AE602"/>
    </row>
    <row r="603" spans="2:31" ht="15" x14ac:dyDescent="0.25">
      <c r="B603"/>
      <c r="C603"/>
      <c r="D603"/>
      <c r="E603"/>
      <c r="F603"/>
      <c r="G603"/>
      <c r="H603"/>
      <c r="I603"/>
      <c r="J603"/>
      <c r="K603"/>
      <c r="L603"/>
      <c r="M603"/>
      <c r="N603"/>
      <c r="O603"/>
      <c r="P603"/>
      <c r="Q603"/>
      <c r="R603"/>
      <c r="S603"/>
      <c r="T603"/>
      <c r="U603"/>
      <c r="V603"/>
      <c r="W603"/>
      <c r="X603"/>
      <c r="Y603"/>
      <c r="Z603"/>
      <c r="AA603"/>
      <c r="AB603"/>
      <c r="AC603"/>
      <c r="AD603"/>
      <c r="AE603"/>
    </row>
    <row r="604" spans="2:31" ht="15" x14ac:dyDescent="0.25">
      <c r="B604"/>
      <c r="C604"/>
      <c r="D604"/>
      <c r="E604"/>
      <c r="F604"/>
      <c r="G604"/>
      <c r="H604"/>
      <c r="I604"/>
      <c r="J604"/>
      <c r="K604"/>
      <c r="L604"/>
      <c r="M604"/>
      <c r="N604"/>
      <c r="O604"/>
      <c r="P604"/>
      <c r="Q604"/>
      <c r="R604"/>
      <c r="S604"/>
      <c r="T604"/>
      <c r="U604"/>
      <c r="V604"/>
      <c r="W604"/>
      <c r="X604"/>
      <c r="Y604"/>
      <c r="Z604"/>
      <c r="AA604"/>
      <c r="AB604"/>
      <c r="AC604"/>
      <c r="AD604"/>
      <c r="AE604"/>
    </row>
    <row r="605" spans="2:31" ht="15" x14ac:dyDescent="0.25">
      <c r="B605"/>
      <c r="C605"/>
      <c r="D605"/>
      <c r="E605"/>
      <c r="F605"/>
      <c r="G605"/>
      <c r="H605"/>
      <c r="I605"/>
      <c r="J605"/>
      <c r="K605"/>
      <c r="L605"/>
      <c r="M605"/>
      <c r="N605"/>
      <c r="O605"/>
      <c r="P605"/>
      <c r="Q605"/>
      <c r="R605"/>
      <c r="S605"/>
      <c r="T605"/>
      <c r="U605"/>
      <c r="V605"/>
      <c r="W605"/>
      <c r="X605"/>
      <c r="Y605"/>
      <c r="Z605"/>
      <c r="AA605"/>
      <c r="AB605"/>
      <c r="AC605"/>
      <c r="AD605"/>
      <c r="AE605"/>
    </row>
    <row r="606" spans="2:31" ht="15" x14ac:dyDescent="0.25">
      <c r="B606"/>
      <c r="C606"/>
      <c r="D606"/>
      <c r="E606"/>
      <c r="F606"/>
      <c r="G606"/>
      <c r="H606"/>
      <c r="I606"/>
      <c r="J606"/>
      <c r="K606"/>
      <c r="L606"/>
      <c r="M606"/>
      <c r="N606"/>
      <c r="O606"/>
      <c r="P606"/>
      <c r="Q606"/>
      <c r="R606"/>
      <c r="S606"/>
      <c r="T606"/>
      <c r="U606"/>
      <c r="V606"/>
      <c r="W606"/>
      <c r="X606"/>
      <c r="Y606"/>
      <c r="Z606"/>
      <c r="AA606"/>
      <c r="AB606"/>
      <c r="AC606"/>
      <c r="AD606"/>
      <c r="AE606"/>
    </row>
    <row r="607" spans="2:31" ht="15" x14ac:dyDescent="0.25">
      <c r="B607"/>
      <c r="C607"/>
      <c r="D607"/>
      <c r="E607"/>
      <c r="F607"/>
      <c r="G607"/>
      <c r="H607"/>
      <c r="I607"/>
      <c r="J607"/>
      <c r="K607"/>
      <c r="L607"/>
      <c r="M607"/>
      <c r="N607"/>
      <c r="O607"/>
      <c r="P607"/>
      <c r="Q607"/>
      <c r="R607"/>
      <c r="S607"/>
      <c r="T607"/>
      <c r="U607"/>
      <c r="V607"/>
      <c r="W607"/>
      <c r="X607"/>
      <c r="Y607"/>
      <c r="Z607"/>
      <c r="AA607"/>
      <c r="AB607"/>
      <c r="AC607"/>
      <c r="AD607"/>
      <c r="AE607"/>
    </row>
    <row r="608" spans="2:31" ht="15" x14ac:dyDescent="0.25">
      <c r="B608"/>
      <c r="C608"/>
      <c r="D608"/>
      <c r="E608"/>
      <c r="F608"/>
      <c r="G608"/>
      <c r="H608"/>
      <c r="I608"/>
      <c r="J608"/>
      <c r="K608"/>
      <c r="L608"/>
      <c r="M608"/>
      <c r="N608"/>
      <c r="O608"/>
      <c r="P608"/>
      <c r="Q608"/>
      <c r="R608"/>
      <c r="S608"/>
      <c r="T608"/>
      <c r="U608"/>
      <c r="V608"/>
      <c r="W608"/>
      <c r="X608"/>
      <c r="Y608"/>
      <c r="Z608"/>
      <c r="AA608"/>
      <c r="AB608"/>
      <c r="AC608"/>
      <c r="AD608"/>
      <c r="AE608"/>
    </row>
    <row r="609" spans="2:31" ht="15" x14ac:dyDescent="0.25">
      <c r="B609"/>
      <c r="C609"/>
      <c r="D609"/>
      <c r="E609"/>
      <c r="F609"/>
      <c r="G609"/>
      <c r="H609"/>
      <c r="I609"/>
      <c r="J609"/>
      <c r="K609"/>
      <c r="L609"/>
      <c r="M609"/>
      <c r="N609"/>
      <c r="O609"/>
      <c r="P609"/>
      <c r="Q609"/>
      <c r="R609"/>
      <c r="S609"/>
      <c r="T609"/>
      <c r="U609"/>
      <c r="V609"/>
      <c r="W609"/>
      <c r="X609"/>
      <c r="Y609"/>
      <c r="Z609"/>
      <c r="AA609"/>
      <c r="AB609"/>
      <c r="AC609"/>
      <c r="AD609"/>
      <c r="AE609"/>
    </row>
    <row r="610" spans="2:31" ht="15" x14ac:dyDescent="0.25">
      <c r="B610"/>
      <c r="C610"/>
      <c r="D610"/>
      <c r="E610"/>
      <c r="F610"/>
      <c r="G610"/>
      <c r="H610"/>
      <c r="I610"/>
      <c r="J610"/>
      <c r="K610"/>
      <c r="L610"/>
      <c r="M610"/>
      <c r="N610"/>
      <c r="O610"/>
      <c r="P610"/>
      <c r="Q610"/>
      <c r="R610"/>
      <c r="S610"/>
      <c r="T610"/>
      <c r="U610"/>
      <c r="V610"/>
      <c r="W610"/>
      <c r="X610"/>
      <c r="Y610"/>
      <c r="Z610"/>
      <c r="AA610"/>
      <c r="AB610"/>
      <c r="AC610"/>
      <c r="AD610"/>
      <c r="AE610"/>
    </row>
    <row r="611" spans="2:31" ht="15" x14ac:dyDescent="0.25">
      <c r="B611"/>
      <c r="C611"/>
      <c r="D611"/>
      <c r="E611"/>
      <c r="F611"/>
      <c r="G611"/>
      <c r="H611"/>
      <c r="I611"/>
      <c r="J611"/>
      <c r="K611"/>
      <c r="L611"/>
      <c r="M611"/>
      <c r="N611"/>
      <c r="O611"/>
      <c r="P611"/>
      <c r="Q611"/>
      <c r="R611"/>
      <c r="S611"/>
      <c r="T611"/>
      <c r="U611"/>
      <c r="V611"/>
      <c r="W611"/>
      <c r="X611"/>
      <c r="Y611"/>
      <c r="Z611"/>
      <c r="AA611"/>
      <c r="AB611"/>
      <c r="AC611"/>
      <c r="AD611"/>
      <c r="AE611"/>
    </row>
    <row r="612" spans="2:31" ht="15" x14ac:dyDescent="0.25">
      <c r="B612"/>
      <c r="C612"/>
      <c r="D612"/>
      <c r="E612"/>
      <c r="F612"/>
      <c r="G612"/>
      <c r="H612"/>
      <c r="I612"/>
      <c r="J612"/>
      <c r="K612"/>
      <c r="L612"/>
      <c r="M612"/>
      <c r="N612"/>
      <c r="O612"/>
      <c r="P612"/>
      <c r="Q612"/>
      <c r="R612"/>
      <c r="S612"/>
      <c r="T612"/>
      <c r="U612"/>
      <c r="V612"/>
      <c r="W612"/>
      <c r="X612"/>
      <c r="Y612"/>
      <c r="Z612"/>
      <c r="AA612"/>
      <c r="AB612"/>
      <c r="AC612"/>
      <c r="AD612"/>
      <c r="AE612"/>
    </row>
    <row r="613" spans="2:31" ht="15" x14ac:dyDescent="0.25">
      <c r="B613"/>
      <c r="C613"/>
      <c r="D613"/>
      <c r="E613"/>
      <c r="F613"/>
      <c r="G613"/>
      <c r="H613"/>
      <c r="I613"/>
      <c r="J613"/>
      <c r="K613"/>
      <c r="L613"/>
      <c r="M613"/>
      <c r="N613"/>
      <c r="O613"/>
      <c r="P613"/>
      <c r="Q613"/>
      <c r="R613"/>
      <c r="S613"/>
      <c r="T613"/>
      <c r="U613"/>
      <c r="V613"/>
      <c r="W613"/>
      <c r="X613"/>
      <c r="Y613"/>
      <c r="Z613"/>
      <c r="AA613"/>
      <c r="AB613"/>
      <c r="AC613"/>
      <c r="AD613"/>
      <c r="AE613"/>
    </row>
    <row r="614" spans="2:31" ht="15" x14ac:dyDescent="0.25">
      <c r="B614"/>
      <c r="C614"/>
      <c r="D614"/>
      <c r="E614"/>
      <c r="F614"/>
      <c r="G614"/>
      <c r="H614"/>
      <c r="I614"/>
      <c r="J614"/>
      <c r="K614"/>
      <c r="L614"/>
      <c r="M614"/>
      <c r="N614"/>
      <c r="O614"/>
      <c r="P614"/>
      <c r="Q614"/>
      <c r="R614"/>
      <c r="S614"/>
      <c r="T614"/>
      <c r="U614"/>
      <c r="V614"/>
      <c r="W614"/>
      <c r="X614"/>
      <c r="Y614"/>
      <c r="Z614"/>
      <c r="AA614"/>
      <c r="AB614"/>
      <c r="AC614"/>
      <c r="AD614"/>
      <c r="AE614"/>
    </row>
    <row r="615" spans="2:31" ht="15" x14ac:dyDescent="0.25">
      <c r="B615"/>
      <c r="C615"/>
      <c r="D615"/>
      <c r="E615"/>
      <c r="F615"/>
      <c r="G615"/>
      <c r="H615"/>
      <c r="I615"/>
      <c r="J615"/>
      <c r="K615"/>
      <c r="L615"/>
      <c r="M615"/>
      <c r="N615"/>
      <c r="O615"/>
      <c r="P615"/>
      <c r="Q615"/>
      <c r="R615"/>
      <c r="S615"/>
      <c r="T615"/>
      <c r="U615"/>
      <c r="V615"/>
      <c r="W615"/>
      <c r="X615"/>
      <c r="Y615"/>
      <c r="Z615"/>
      <c r="AA615"/>
      <c r="AB615"/>
      <c r="AC615"/>
      <c r="AD615"/>
      <c r="AE615"/>
    </row>
    <row r="616" spans="2:31" ht="15" x14ac:dyDescent="0.25">
      <c r="B616"/>
      <c r="C616"/>
      <c r="D616"/>
      <c r="E616"/>
      <c r="F616"/>
      <c r="G616"/>
      <c r="H616"/>
      <c r="I616"/>
      <c r="J616"/>
      <c r="K616"/>
      <c r="L616"/>
      <c r="M616"/>
      <c r="N616"/>
      <c r="O616"/>
      <c r="P616"/>
      <c r="Q616"/>
      <c r="R616"/>
      <c r="S616"/>
      <c r="T616"/>
      <c r="U616"/>
      <c r="V616"/>
      <c r="W616"/>
      <c r="X616"/>
      <c r="Y616"/>
      <c r="Z616"/>
      <c r="AA616"/>
      <c r="AB616"/>
      <c r="AC616"/>
      <c r="AD616"/>
      <c r="AE616"/>
    </row>
    <row r="617" spans="2:31" ht="15" x14ac:dyDescent="0.25">
      <c r="B617"/>
      <c r="C617"/>
      <c r="D617"/>
      <c r="E617"/>
      <c r="F617"/>
      <c r="G617"/>
      <c r="H617"/>
      <c r="I617"/>
      <c r="J617"/>
      <c r="K617"/>
      <c r="L617"/>
      <c r="M617"/>
      <c r="N617"/>
      <c r="O617"/>
      <c r="P617"/>
      <c r="Q617"/>
      <c r="R617"/>
      <c r="S617"/>
      <c r="T617"/>
      <c r="U617"/>
      <c r="V617"/>
      <c r="W617"/>
      <c r="X617"/>
      <c r="Y617"/>
      <c r="Z617"/>
      <c r="AA617"/>
      <c r="AB617"/>
      <c r="AC617"/>
      <c r="AD617"/>
      <c r="AE617"/>
    </row>
    <row r="618" spans="2:31" ht="15" x14ac:dyDescent="0.25">
      <c r="B618"/>
      <c r="C618"/>
      <c r="D618"/>
      <c r="E618"/>
      <c r="F618"/>
      <c r="G618"/>
      <c r="H618"/>
      <c r="I618"/>
      <c r="J618"/>
      <c r="K618"/>
      <c r="L618"/>
      <c r="M618"/>
      <c r="N618"/>
      <c r="O618"/>
      <c r="P618"/>
      <c r="Q618"/>
      <c r="R618"/>
      <c r="S618"/>
      <c r="T618"/>
      <c r="U618"/>
      <c r="V618"/>
      <c r="W618"/>
      <c r="X618"/>
      <c r="Y618"/>
      <c r="Z618"/>
      <c r="AA618"/>
      <c r="AB618"/>
      <c r="AC618"/>
      <c r="AD618"/>
      <c r="AE618"/>
    </row>
    <row r="619" spans="2:31" ht="15" x14ac:dyDescent="0.25">
      <c r="B619"/>
      <c r="C619"/>
      <c r="D619"/>
      <c r="E619"/>
      <c r="F619"/>
      <c r="G619"/>
      <c r="H619"/>
      <c r="I619"/>
      <c r="J619"/>
      <c r="K619"/>
      <c r="L619"/>
      <c r="M619"/>
      <c r="N619"/>
      <c r="O619"/>
      <c r="P619"/>
      <c r="Q619"/>
      <c r="R619"/>
      <c r="S619"/>
      <c r="T619"/>
      <c r="U619"/>
      <c r="V619"/>
      <c r="W619"/>
      <c r="X619"/>
      <c r="Y619"/>
      <c r="Z619"/>
      <c r="AA619"/>
      <c r="AB619"/>
      <c r="AC619"/>
      <c r="AD619"/>
      <c r="AE619"/>
    </row>
    <row r="620" spans="2:31" ht="15" x14ac:dyDescent="0.25">
      <c r="B620"/>
      <c r="C620"/>
      <c r="D620"/>
      <c r="E620"/>
      <c r="F620"/>
      <c r="G620"/>
      <c r="H620"/>
      <c r="I620"/>
      <c r="J620"/>
      <c r="K620"/>
      <c r="L620"/>
      <c r="M620"/>
      <c r="N620"/>
      <c r="O620"/>
      <c r="P620"/>
      <c r="Q620"/>
      <c r="R620"/>
      <c r="S620"/>
      <c r="T620"/>
      <c r="U620"/>
      <c r="V620"/>
      <c r="W620"/>
      <c r="X620"/>
      <c r="Y620"/>
      <c r="Z620"/>
      <c r="AA620"/>
      <c r="AB620"/>
      <c r="AC620"/>
      <c r="AD620"/>
      <c r="AE620"/>
    </row>
    <row r="621" spans="2:31" ht="15" x14ac:dyDescent="0.25">
      <c r="B621"/>
      <c r="C621"/>
      <c r="D621"/>
      <c r="E621"/>
      <c r="F621"/>
      <c r="G621"/>
      <c r="H621"/>
      <c r="I621"/>
      <c r="J621"/>
      <c r="K621"/>
      <c r="L621"/>
      <c r="M621"/>
      <c r="N621"/>
      <c r="O621"/>
      <c r="P621"/>
      <c r="Q621"/>
      <c r="R621"/>
      <c r="S621"/>
      <c r="T621"/>
      <c r="U621"/>
      <c r="V621"/>
      <c r="W621"/>
      <c r="X621"/>
      <c r="Y621"/>
      <c r="Z621"/>
      <c r="AA621"/>
      <c r="AB621"/>
      <c r="AC621"/>
      <c r="AD621"/>
      <c r="AE621"/>
    </row>
    <row r="622" spans="2:31" ht="15" x14ac:dyDescent="0.25">
      <c r="B622"/>
      <c r="C622"/>
      <c r="D622"/>
      <c r="E622"/>
      <c r="F622"/>
      <c r="G622"/>
      <c r="H622"/>
      <c r="I622"/>
      <c r="J622"/>
      <c r="K622"/>
      <c r="L622"/>
      <c r="M622"/>
      <c r="N622"/>
      <c r="O622"/>
      <c r="P622"/>
      <c r="Q622"/>
      <c r="R622"/>
      <c r="S622"/>
      <c r="T622"/>
      <c r="U622"/>
      <c r="V622"/>
      <c r="W622"/>
      <c r="X622"/>
      <c r="Y622"/>
      <c r="Z622"/>
      <c r="AA622"/>
      <c r="AB622"/>
      <c r="AC622"/>
      <c r="AD622"/>
      <c r="AE622"/>
    </row>
    <row r="623" spans="2:31" ht="15" x14ac:dyDescent="0.25">
      <c r="B623"/>
      <c r="C623"/>
      <c r="D623"/>
      <c r="E623"/>
      <c r="F623"/>
      <c r="G623"/>
      <c r="H623"/>
      <c r="I623"/>
      <c r="J623"/>
      <c r="K623"/>
      <c r="L623"/>
      <c r="M623"/>
      <c r="N623"/>
      <c r="O623"/>
      <c r="P623"/>
      <c r="Q623"/>
      <c r="R623"/>
      <c r="S623"/>
      <c r="T623"/>
      <c r="U623"/>
      <c r="V623"/>
      <c r="W623"/>
      <c r="X623"/>
      <c r="Y623"/>
      <c r="Z623"/>
      <c r="AA623"/>
      <c r="AB623"/>
      <c r="AC623"/>
      <c r="AD623"/>
      <c r="AE623"/>
    </row>
    <row r="624" spans="2:31" ht="15" x14ac:dyDescent="0.25">
      <c r="B624"/>
      <c r="C624"/>
      <c r="D624"/>
      <c r="E624"/>
      <c r="F624"/>
      <c r="G624"/>
      <c r="H624"/>
      <c r="I624"/>
      <c r="J624"/>
      <c r="K624"/>
      <c r="L624"/>
      <c r="M624"/>
      <c r="N624"/>
      <c r="O624"/>
      <c r="P624"/>
      <c r="Q624"/>
      <c r="R624"/>
      <c r="S624"/>
      <c r="T624"/>
      <c r="U624"/>
      <c r="V624"/>
      <c r="W624"/>
      <c r="X624"/>
      <c r="Y624"/>
      <c r="Z624"/>
      <c r="AA624"/>
      <c r="AB624"/>
      <c r="AC624"/>
      <c r="AD624"/>
      <c r="AE624"/>
    </row>
    <row r="625" spans="2:31" ht="15" x14ac:dyDescent="0.25">
      <c r="B625"/>
      <c r="C625"/>
      <c r="D625"/>
      <c r="E625"/>
      <c r="F625"/>
      <c r="G625"/>
      <c r="H625"/>
      <c r="I625"/>
      <c r="J625"/>
      <c r="K625"/>
      <c r="L625"/>
      <c r="M625"/>
      <c r="N625"/>
      <c r="O625"/>
      <c r="P625"/>
      <c r="Q625"/>
      <c r="R625"/>
      <c r="S625"/>
      <c r="T625"/>
      <c r="U625"/>
      <c r="V625"/>
      <c r="W625"/>
      <c r="X625"/>
      <c r="Y625"/>
      <c r="Z625"/>
      <c r="AA625"/>
      <c r="AB625"/>
      <c r="AC625"/>
      <c r="AD625"/>
      <c r="AE625"/>
    </row>
    <row r="626" spans="2:31" ht="15" x14ac:dyDescent="0.25">
      <c r="B626"/>
      <c r="C626"/>
      <c r="D626"/>
      <c r="E626"/>
      <c r="F626"/>
      <c r="G626"/>
      <c r="H626"/>
      <c r="I626"/>
      <c r="J626"/>
      <c r="K626"/>
      <c r="L626"/>
      <c r="M626"/>
      <c r="N626"/>
      <c r="O626"/>
      <c r="P626"/>
      <c r="Q626"/>
      <c r="R626"/>
      <c r="S626"/>
      <c r="T626"/>
      <c r="U626"/>
      <c r="V626"/>
      <c r="W626"/>
      <c r="X626"/>
      <c r="Y626"/>
      <c r="Z626"/>
      <c r="AA626"/>
      <c r="AB626"/>
      <c r="AC626"/>
      <c r="AD626"/>
      <c r="AE626"/>
    </row>
    <row r="627" spans="2:31" ht="15" x14ac:dyDescent="0.25">
      <c r="B627"/>
      <c r="C627"/>
      <c r="D627"/>
      <c r="E627"/>
      <c r="F627"/>
      <c r="G627"/>
      <c r="H627"/>
      <c r="I627"/>
      <c r="J627"/>
      <c r="K627"/>
      <c r="L627"/>
      <c r="M627"/>
      <c r="N627"/>
      <c r="O627"/>
      <c r="P627"/>
      <c r="Q627"/>
      <c r="R627"/>
      <c r="S627"/>
      <c r="T627"/>
      <c r="U627"/>
      <c r="V627"/>
      <c r="W627"/>
      <c r="X627"/>
      <c r="Y627"/>
      <c r="Z627"/>
      <c r="AA627"/>
      <c r="AB627"/>
      <c r="AC627"/>
      <c r="AD627"/>
      <c r="AE627"/>
    </row>
    <row r="628" spans="2:31" ht="15" x14ac:dyDescent="0.25">
      <c r="B628"/>
      <c r="C628"/>
      <c r="D628"/>
      <c r="E628"/>
      <c r="F628"/>
      <c r="G628"/>
      <c r="H628"/>
      <c r="I628"/>
      <c r="J628"/>
      <c r="K628"/>
      <c r="L628"/>
      <c r="M628"/>
      <c r="N628"/>
      <c r="O628"/>
      <c r="P628"/>
      <c r="Q628"/>
      <c r="R628"/>
      <c r="S628"/>
      <c r="T628"/>
      <c r="U628"/>
      <c r="V628"/>
      <c r="W628"/>
      <c r="X628"/>
      <c r="Y628"/>
      <c r="Z628"/>
      <c r="AA628"/>
      <c r="AB628"/>
      <c r="AC628"/>
      <c r="AD628"/>
      <c r="AE628"/>
    </row>
    <row r="629" spans="2:31" ht="15" x14ac:dyDescent="0.25">
      <c r="B629"/>
      <c r="C629"/>
      <c r="D629"/>
      <c r="E629"/>
      <c r="F629"/>
      <c r="G629"/>
      <c r="H629"/>
      <c r="I629"/>
      <c r="J629"/>
      <c r="K629"/>
      <c r="L629"/>
      <c r="M629"/>
      <c r="N629"/>
      <c r="O629"/>
      <c r="P629"/>
      <c r="Q629"/>
      <c r="R629"/>
      <c r="S629"/>
      <c r="T629"/>
      <c r="U629"/>
      <c r="V629"/>
      <c r="W629"/>
      <c r="X629"/>
      <c r="Y629"/>
      <c r="Z629"/>
      <c r="AA629"/>
      <c r="AB629"/>
      <c r="AC629"/>
      <c r="AD629"/>
      <c r="AE629"/>
    </row>
    <row r="630" spans="2:31" ht="15" x14ac:dyDescent="0.25">
      <c r="B630"/>
      <c r="C630"/>
      <c r="D630"/>
      <c r="E630"/>
      <c r="F630"/>
      <c r="G630"/>
      <c r="H630"/>
      <c r="I630"/>
      <c r="J630"/>
      <c r="K630"/>
      <c r="L630"/>
      <c r="M630"/>
      <c r="N630"/>
      <c r="O630"/>
      <c r="P630"/>
      <c r="Q630"/>
      <c r="R630"/>
      <c r="S630"/>
      <c r="T630"/>
      <c r="U630"/>
      <c r="V630"/>
      <c r="W630"/>
      <c r="X630"/>
      <c r="Y630"/>
      <c r="Z630"/>
      <c r="AA630"/>
      <c r="AB630"/>
      <c r="AC630"/>
      <c r="AD630"/>
      <c r="AE630"/>
    </row>
    <row r="631" spans="2:31" ht="15" x14ac:dyDescent="0.25">
      <c r="B631"/>
      <c r="C631"/>
      <c r="D631"/>
      <c r="E631"/>
      <c r="F631"/>
      <c r="G631"/>
      <c r="H631"/>
      <c r="I631"/>
      <c r="J631"/>
      <c r="K631"/>
      <c r="L631"/>
      <c r="M631"/>
      <c r="N631"/>
      <c r="O631"/>
      <c r="P631"/>
      <c r="Q631"/>
      <c r="R631"/>
      <c r="S631"/>
      <c r="T631"/>
      <c r="U631"/>
      <c r="V631"/>
      <c r="W631"/>
      <c r="X631"/>
      <c r="Y631"/>
      <c r="Z631"/>
      <c r="AA631"/>
      <c r="AB631"/>
      <c r="AC631"/>
      <c r="AD631"/>
      <c r="AE631"/>
    </row>
    <row r="632" spans="2:31" ht="15" x14ac:dyDescent="0.25">
      <c r="B632"/>
      <c r="C632"/>
      <c r="D632"/>
      <c r="E632"/>
      <c r="F632"/>
      <c r="G632"/>
      <c r="H632"/>
      <c r="I632"/>
      <c r="J632"/>
      <c r="K632"/>
      <c r="L632"/>
      <c r="M632"/>
      <c r="N632"/>
      <c r="O632"/>
      <c r="P632"/>
      <c r="Q632"/>
      <c r="R632"/>
      <c r="S632"/>
      <c r="T632"/>
      <c r="U632"/>
      <c r="V632"/>
      <c r="W632"/>
      <c r="X632"/>
      <c r="Y632"/>
      <c r="Z632"/>
      <c r="AA632"/>
      <c r="AB632"/>
      <c r="AC632"/>
      <c r="AD632"/>
      <c r="AE632"/>
    </row>
    <row r="633" spans="2:31" ht="15" x14ac:dyDescent="0.25">
      <c r="B633"/>
      <c r="C633"/>
      <c r="D633"/>
      <c r="E633"/>
      <c r="F633"/>
      <c r="G633"/>
      <c r="H633"/>
      <c r="I633"/>
      <c r="J633"/>
      <c r="K633"/>
      <c r="L633"/>
      <c r="M633"/>
      <c r="N633"/>
      <c r="O633"/>
      <c r="P633"/>
      <c r="Q633"/>
      <c r="R633"/>
      <c r="S633"/>
      <c r="T633"/>
      <c r="U633"/>
      <c r="V633"/>
      <c r="W633"/>
      <c r="X633"/>
      <c r="Y633"/>
      <c r="Z633"/>
      <c r="AA633"/>
      <c r="AB633"/>
      <c r="AC633"/>
      <c r="AD633"/>
      <c r="AE633"/>
    </row>
    <row r="634" spans="2:31" ht="15" x14ac:dyDescent="0.25">
      <c r="B634"/>
      <c r="C634"/>
      <c r="D634"/>
      <c r="E634"/>
      <c r="F634"/>
      <c r="G634"/>
      <c r="H634"/>
      <c r="I634"/>
      <c r="J634"/>
      <c r="K634"/>
      <c r="L634"/>
      <c r="M634"/>
      <c r="N634"/>
      <c r="O634"/>
      <c r="P634"/>
      <c r="Q634"/>
      <c r="R634"/>
      <c r="S634"/>
      <c r="T634"/>
      <c r="U634"/>
      <c r="V634"/>
      <c r="W634"/>
      <c r="X634"/>
      <c r="Y634"/>
      <c r="Z634"/>
      <c r="AA634"/>
      <c r="AB634"/>
      <c r="AC634"/>
      <c r="AD634"/>
      <c r="AE634"/>
    </row>
    <row r="635" spans="2:31" ht="15" x14ac:dyDescent="0.25">
      <c r="B635"/>
      <c r="C635"/>
      <c r="D635"/>
      <c r="E635"/>
      <c r="F635"/>
      <c r="G635"/>
      <c r="H635"/>
      <c r="I635"/>
      <c r="J635"/>
      <c r="K635"/>
      <c r="L635"/>
      <c r="M635"/>
      <c r="N635"/>
      <c r="O635"/>
      <c r="P635"/>
      <c r="Q635"/>
      <c r="R635"/>
      <c r="S635"/>
      <c r="T635"/>
      <c r="U635"/>
      <c r="V635"/>
      <c r="W635"/>
      <c r="X635"/>
      <c r="Y635"/>
      <c r="Z635"/>
      <c r="AA635"/>
      <c r="AB635"/>
      <c r="AC635"/>
      <c r="AD635"/>
      <c r="AE635"/>
    </row>
    <row r="636" spans="2:31" ht="15" x14ac:dyDescent="0.25">
      <c r="B636"/>
      <c r="C636"/>
      <c r="D636"/>
      <c r="E636"/>
      <c r="F636"/>
      <c r="G636"/>
      <c r="H636"/>
      <c r="I636"/>
      <c r="J636"/>
      <c r="K636"/>
      <c r="L636"/>
      <c r="M636"/>
      <c r="N636"/>
      <c r="O636"/>
      <c r="P636"/>
      <c r="Q636"/>
      <c r="R636"/>
      <c r="S636"/>
      <c r="T636"/>
      <c r="U636"/>
      <c r="V636"/>
      <c r="W636"/>
      <c r="X636"/>
      <c r="Y636"/>
      <c r="Z636"/>
      <c r="AA636"/>
      <c r="AB636"/>
      <c r="AC636"/>
      <c r="AD636"/>
      <c r="AE636"/>
    </row>
    <row r="637" spans="2:31" ht="15" x14ac:dyDescent="0.25">
      <c r="B637"/>
      <c r="C637"/>
      <c r="D637"/>
      <c r="E637"/>
      <c r="F637"/>
      <c r="G637"/>
      <c r="H637"/>
      <c r="I637"/>
      <c r="J637"/>
      <c r="K637"/>
      <c r="L637"/>
      <c r="M637"/>
      <c r="N637"/>
      <c r="O637"/>
      <c r="P637"/>
      <c r="Q637"/>
      <c r="R637"/>
      <c r="S637"/>
      <c r="T637"/>
      <c r="U637"/>
      <c r="V637"/>
      <c r="W637"/>
      <c r="X637"/>
      <c r="Y637"/>
      <c r="Z637"/>
      <c r="AA637"/>
      <c r="AB637"/>
      <c r="AC637"/>
      <c r="AD637"/>
      <c r="AE637"/>
    </row>
    <row r="638" spans="2:31" ht="15" x14ac:dyDescent="0.25">
      <c r="B638"/>
      <c r="C638"/>
      <c r="D638"/>
      <c r="E638"/>
      <c r="F638"/>
      <c r="G638"/>
      <c r="H638"/>
      <c r="I638"/>
      <c r="J638"/>
      <c r="K638"/>
      <c r="L638"/>
      <c r="M638"/>
      <c r="N638"/>
      <c r="O638"/>
      <c r="P638"/>
      <c r="Q638"/>
      <c r="R638"/>
      <c r="S638"/>
      <c r="T638"/>
      <c r="U638"/>
      <c r="V638"/>
      <c r="W638"/>
      <c r="X638"/>
      <c r="Y638"/>
      <c r="Z638"/>
      <c r="AA638"/>
      <c r="AB638"/>
      <c r="AC638"/>
      <c r="AD638"/>
      <c r="AE638"/>
    </row>
    <row r="639" spans="2:31" ht="15" x14ac:dyDescent="0.25">
      <c r="B639"/>
      <c r="C639"/>
      <c r="D639"/>
      <c r="E639"/>
      <c r="F639"/>
      <c r="G639"/>
      <c r="H639"/>
      <c r="I639"/>
      <c r="J639"/>
      <c r="K639"/>
      <c r="L639"/>
      <c r="M639"/>
      <c r="N639"/>
      <c r="O639"/>
      <c r="P639"/>
      <c r="Q639"/>
      <c r="R639"/>
      <c r="S639"/>
      <c r="T639"/>
      <c r="U639"/>
      <c r="V639"/>
      <c r="W639"/>
      <c r="X639"/>
      <c r="Y639"/>
      <c r="Z639"/>
      <c r="AA639"/>
      <c r="AB639"/>
      <c r="AC639"/>
      <c r="AD639"/>
      <c r="AE639"/>
    </row>
    <row r="640" spans="2:31" ht="15" x14ac:dyDescent="0.25">
      <c r="B640"/>
      <c r="C640"/>
      <c r="D640"/>
      <c r="E640"/>
      <c r="F640"/>
      <c r="G640"/>
      <c r="H640"/>
      <c r="I640"/>
      <c r="J640"/>
      <c r="K640"/>
      <c r="L640"/>
      <c r="M640"/>
      <c r="N640"/>
      <c r="O640"/>
      <c r="P640"/>
      <c r="Q640"/>
      <c r="R640"/>
      <c r="S640"/>
      <c r="T640"/>
      <c r="U640"/>
      <c r="V640"/>
      <c r="W640"/>
      <c r="X640"/>
      <c r="Y640"/>
      <c r="Z640"/>
      <c r="AA640"/>
      <c r="AB640"/>
      <c r="AC640"/>
      <c r="AD640"/>
      <c r="AE640"/>
    </row>
    <row r="641" spans="2:31" ht="15" x14ac:dyDescent="0.25">
      <c r="B641"/>
      <c r="C641"/>
      <c r="D641"/>
      <c r="E641"/>
      <c r="F641"/>
      <c r="G641"/>
      <c r="H641"/>
      <c r="I641"/>
      <c r="J641"/>
      <c r="K641"/>
      <c r="L641"/>
      <c r="M641"/>
      <c r="N641"/>
      <c r="O641"/>
      <c r="P641"/>
      <c r="Q641"/>
      <c r="R641"/>
      <c r="S641"/>
      <c r="T641"/>
      <c r="U641"/>
      <c r="V641"/>
      <c r="W641"/>
      <c r="X641"/>
      <c r="Y641"/>
      <c r="Z641"/>
      <c r="AA641"/>
      <c r="AB641"/>
      <c r="AC641"/>
      <c r="AD641"/>
      <c r="AE641"/>
    </row>
    <row r="642" spans="2:31" ht="15" x14ac:dyDescent="0.25">
      <c r="B642"/>
      <c r="C642"/>
      <c r="D642"/>
      <c r="E642"/>
      <c r="F642"/>
      <c r="G642"/>
      <c r="H642"/>
      <c r="I642"/>
      <c r="J642"/>
      <c r="K642"/>
      <c r="L642"/>
      <c r="M642"/>
      <c r="N642"/>
      <c r="O642"/>
      <c r="P642"/>
      <c r="Q642"/>
      <c r="R642"/>
      <c r="S642"/>
      <c r="T642"/>
      <c r="U642"/>
      <c r="V642"/>
      <c r="W642"/>
      <c r="X642"/>
      <c r="Y642"/>
      <c r="Z642"/>
      <c r="AA642"/>
      <c r="AB642"/>
      <c r="AC642"/>
      <c r="AD642"/>
      <c r="AE642"/>
    </row>
    <row r="643" spans="2:31" ht="15" x14ac:dyDescent="0.25">
      <c r="B643"/>
      <c r="C643"/>
      <c r="D643"/>
      <c r="E643"/>
      <c r="F643"/>
      <c r="G643"/>
      <c r="H643"/>
      <c r="I643"/>
      <c r="J643"/>
      <c r="K643"/>
      <c r="L643"/>
      <c r="M643"/>
      <c r="N643"/>
      <c r="O643"/>
      <c r="P643"/>
      <c r="Q643"/>
      <c r="R643"/>
      <c r="S643"/>
      <c r="T643"/>
      <c r="U643"/>
      <c r="V643"/>
      <c r="W643"/>
      <c r="X643"/>
      <c r="Y643"/>
      <c r="Z643"/>
      <c r="AA643"/>
      <c r="AB643"/>
      <c r="AC643"/>
      <c r="AD643"/>
      <c r="AE643"/>
    </row>
    <row r="644" spans="2:31" ht="15" x14ac:dyDescent="0.25">
      <c r="B644"/>
      <c r="C644"/>
      <c r="D644"/>
      <c r="E644"/>
      <c r="F644"/>
      <c r="G644"/>
      <c r="H644"/>
      <c r="I644"/>
      <c r="J644"/>
      <c r="K644"/>
      <c r="L644"/>
      <c r="M644"/>
      <c r="N644"/>
      <c r="O644"/>
      <c r="P644"/>
      <c r="Q644"/>
      <c r="R644"/>
      <c r="S644"/>
      <c r="T644"/>
      <c r="U644"/>
      <c r="V644"/>
      <c r="W644"/>
      <c r="X644"/>
      <c r="Y644"/>
      <c r="Z644"/>
      <c r="AA644"/>
      <c r="AB644"/>
      <c r="AC644"/>
      <c r="AD644"/>
      <c r="AE644"/>
    </row>
    <row r="645" spans="2:31" ht="15" x14ac:dyDescent="0.25">
      <c r="B645"/>
      <c r="C645"/>
      <c r="D645"/>
      <c r="E645"/>
      <c r="F645"/>
      <c r="G645"/>
      <c r="H645"/>
      <c r="I645"/>
      <c r="J645"/>
      <c r="K645"/>
      <c r="L645"/>
      <c r="M645"/>
      <c r="N645"/>
      <c r="O645"/>
      <c r="P645"/>
      <c r="Q645"/>
      <c r="R645"/>
      <c r="S645"/>
      <c r="T645"/>
      <c r="U645"/>
      <c r="V645"/>
      <c r="W645"/>
      <c r="X645"/>
      <c r="Y645"/>
      <c r="Z645"/>
      <c r="AA645"/>
      <c r="AB645"/>
      <c r="AC645"/>
      <c r="AD645"/>
      <c r="AE645"/>
    </row>
    <row r="646" spans="2:31" ht="15" x14ac:dyDescent="0.25">
      <c r="B646"/>
      <c r="C646"/>
      <c r="D646"/>
      <c r="E646"/>
      <c r="F646"/>
      <c r="G646"/>
      <c r="H646"/>
      <c r="I646"/>
      <c r="J646"/>
      <c r="K646"/>
      <c r="L646"/>
      <c r="M646"/>
      <c r="N646"/>
      <c r="O646"/>
      <c r="P646"/>
      <c r="Q646"/>
      <c r="R646"/>
      <c r="S646"/>
      <c r="T646"/>
      <c r="U646"/>
      <c r="V646"/>
      <c r="W646"/>
      <c r="X646"/>
      <c r="Y646"/>
      <c r="Z646"/>
      <c r="AA646"/>
      <c r="AB646"/>
      <c r="AC646"/>
      <c r="AD646"/>
      <c r="AE646"/>
    </row>
    <row r="647" spans="2:31" ht="15" x14ac:dyDescent="0.25">
      <c r="B647"/>
      <c r="C647"/>
      <c r="D647"/>
      <c r="E647"/>
      <c r="F647"/>
      <c r="G647"/>
      <c r="H647"/>
      <c r="I647"/>
      <c r="J647"/>
      <c r="K647"/>
      <c r="L647"/>
      <c r="M647"/>
      <c r="N647"/>
      <c r="O647"/>
      <c r="P647"/>
      <c r="Q647"/>
      <c r="R647"/>
      <c r="S647"/>
      <c r="T647"/>
      <c r="U647"/>
      <c r="V647"/>
      <c r="W647"/>
      <c r="X647"/>
      <c r="Y647"/>
      <c r="Z647"/>
      <c r="AA647"/>
      <c r="AB647"/>
      <c r="AC647"/>
      <c r="AD647"/>
      <c r="AE647"/>
    </row>
    <row r="648" spans="2:31" ht="15" x14ac:dyDescent="0.25">
      <c r="B648"/>
      <c r="C648"/>
      <c r="D648"/>
      <c r="E648"/>
      <c r="F648"/>
      <c r="G648"/>
      <c r="H648"/>
      <c r="I648"/>
      <c r="J648"/>
      <c r="K648"/>
      <c r="L648"/>
      <c r="M648"/>
      <c r="N648"/>
      <c r="O648"/>
      <c r="P648"/>
      <c r="Q648"/>
      <c r="R648"/>
      <c r="S648"/>
      <c r="T648"/>
      <c r="U648"/>
      <c r="V648"/>
      <c r="W648"/>
      <c r="X648"/>
      <c r="Y648"/>
      <c r="Z648"/>
      <c r="AA648"/>
      <c r="AB648"/>
      <c r="AC648"/>
      <c r="AD648"/>
      <c r="AE648"/>
    </row>
    <row r="649" spans="2:31" ht="15" x14ac:dyDescent="0.25">
      <c r="B649"/>
      <c r="C649"/>
      <c r="D649"/>
      <c r="E649"/>
      <c r="F649"/>
      <c r="G649"/>
      <c r="H649"/>
      <c r="I649"/>
      <c r="J649"/>
      <c r="K649"/>
      <c r="L649"/>
      <c r="M649"/>
      <c r="N649"/>
      <c r="O649"/>
      <c r="P649"/>
      <c r="Q649"/>
      <c r="R649"/>
      <c r="S649"/>
      <c r="T649"/>
      <c r="U649"/>
      <c r="V649"/>
      <c r="W649"/>
      <c r="X649"/>
      <c r="Y649"/>
      <c r="Z649"/>
      <c r="AA649"/>
      <c r="AB649"/>
      <c r="AC649"/>
      <c r="AD649"/>
      <c r="AE649"/>
    </row>
    <row r="650" spans="2:31" ht="15" x14ac:dyDescent="0.25">
      <c r="B650"/>
      <c r="C650"/>
      <c r="D650"/>
      <c r="E650"/>
      <c r="F650"/>
      <c r="G650"/>
      <c r="H650"/>
      <c r="I650"/>
      <c r="J650"/>
      <c r="K650"/>
      <c r="L650"/>
      <c r="M650"/>
      <c r="N650"/>
      <c r="O650"/>
      <c r="P650"/>
      <c r="Q650"/>
      <c r="R650"/>
      <c r="S650"/>
      <c r="T650"/>
      <c r="U650"/>
      <c r="V650"/>
      <c r="W650"/>
      <c r="X650"/>
      <c r="Y650"/>
      <c r="Z650"/>
      <c r="AA650"/>
      <c r="AB650"/>
      <c r="AC650"/>
      <c r="AD650"/>
      <c r="AE650"/>
    </row>
    <row r="651" spans="2:31" ht="15" x14ac:dyDescent="0.25">
      <c r="B651"/>
      <c r="C651"/>
      <c r="D651"/>
      <c r="E651"/>
      <c r="F651"/>
      <c r="G651"/>
      <c r="H651"/>
      <c r="I651"/>
      <c r="J651"/>
      <c r="K651"/>
      <c r="L651"/>
      <c r="M651"/>
      <c r="N651"/>
      <c r="O651"/>
      <c r="P651"/>
      <c r="Q651"/>
      <c r="R651"/>
      <c r="S651"/>
      <c r="T651"/>
      <c r="U651"/>
      <c r="V651"/>
      <c r="W651"/>
      <c r="X651"/>
      <c r="Y651"/>
      <c r="Z651"/>
      <c r="AA651"/>
      <c r="AB651"/>
      <c r="AC651"/>
      <c r="AD651"/>
      <c r="AE651"/>
    </row>
    <row r="652" spans="2:31" ht="15" x14ac:dyDescent="0.25">
      <c r="B652"/>
      <c r="C652"/>
      <c r="D652"/>
      <c r="E652"/>
      <c r="F652"/>
      <c r="G652"/>
      <c r="H652"/>
      <c r="I652"/>
      <c r="J652"/>
      <c r="K652"/>
      <c r="L652"/>
      <c r="M652"/>
      <c r="N652"/>
      <c r="O652"/>
      <c r="P652"/>
      <c r="Q652"/>
      <c r="R652"/>
      <c r="S652"/>
      <c r="T652"/>
      <c r="U652"/>
      <c r="V652"/>
      <c r="W652"/>
      <c r="X652"/>
      <c r="Y652"/>
      <c r="Z652"/>
      <c r="AA652"/>
      <c r="AB652"/>
      <c r="AC652"/>
      <c r="AD652"/>
      <c r="AE652"/>
    </row>
    <row r="653" spans="2:31" ht="15" x14ac:dyDescent="0.25">
      <c r="B653"/>
      <c r="C653"/>
      <c r="D653"/>
      <c r="E653"/>
      <c r="F653"/>
      <c r="G653"/>
      <c r="H653"/>
      <c r="I653"/>
      <c r="J653"/>
      <c r="K653"/>
      <c r="L653"/>
      <c r="M653"/>
      <c r="N653"/>
      <c r="O653"/>
      <c r="P653"/>
      <c r="Q653"/>
      <c r="R653"/>
      <c r="S653"/>
      <c r="T653"/>
      <c r="U653"/>
      <c r="V653"/>
      <c r="W653"/>
      <c r="X653"/>
      <c r="Y653"/>
      <c r="Z653"/>
      <c r="AA653"/>
      <c r="AB653"/>
      <c r="AC653"/>
      <c r="AD653"/>
      <c r="AE653"/>
    </row>
    <row r="654" spans="2:31" ht="15" x14ac:dyDescent="0.25">
      <c r="B654"/>
      <c r="C654"/>
      <c r="D654"/>
      <c r="E654"/>
      <c r="F654"/>
      <c r="G654"/>
      <c r="H654"/>
      <c r="I654"/>
      <c r="J654"/>
      <c r="K654"/>
      <c r="L654"/>
      <c r="M654"/>
      <c r="N654"/>
      <c r="O654"/>
      <c r="P654"/>
      <c r="Q654"/>
      <c r="R654"/>
      <c r="S654"/>
      <c r="T654"/>
      <c r="U654"/>
      <c r="V654"/>
      <c r="W654"/>
      <c r="X654"/>
      <c r="Y654"/>
      <c r="Z654"/>
      <c r="AA654"/>
      <c r="AB654"/>
      <c r="AC654"/>
      <c r="AD654"/>
      <c r="AE654"/>
    </row>
    <row r="655" spans="2:31" ht="15" x14ac:dyDescent="0.25">
      <c r="B655"/>
      <c r="C655"/>
      <c r="D655"/>
      <c r="E655"/>
      <c r="F655"/>
      <c r="G655"/>
      <c r="H655"/>
      <c r="I655"/>
      <c r="J655"/>
      <c r="K655"/>
      <c r="L655"/>
      <c r="M655"/>
      <c r="N655"/>
      <c r="O655"/>
      <c r="P655"/>
      <c r="Q655"/>
      <c r="R655"/>
      <c r="S655"/>
      <c r="T655"/>
      <c r="U655"/>
      <c r="V655"/>
      <c r="W655"/>
      <c r="X655"/>
      <c r="Y655"/>
      <c r="Z655"/>
      <c r="AA655"/>
      <c r="AB655"/>
      <c r="AC655"/>
      <c r="AD655"/>
      <c r="AE655"/>
    </row>
    <row r="656" spans="2:31" ht="15" x14ac:dyDescent="0.25">
      <c r="B656"/>
      <c r="C656"/>
      <c r="D656"/>
      <c r="E656"/>
      <c r="F656"/>
      <c r="G656"/>
      <c r="H656"/>
      <c r="I656"/>
      <c r="J656"/>
      <c r="K656"/>
      <c r="L656"/>
      <c r="M656"/>
      <c r="N656"/>
      <c r="O656"/>
      <c r="P656"/>
      <c r="Q656"/>
      <c r="R656"/>
      <c r="S656"/>
      <c r="T656"/>
      <c r="U656"/>
      <c r="V656"/>
      <c r="W656"/>
      <c r="X656"/>
      <c r="Y656"/>
      <c r="Z656"/>
      <c r="AA656"/>
      <c r="AB656"/>
      <c r="AC656"/>
      <c r="AD656"/>
      <c r="AE656"/>
    </row>
    <row r="657" spans="2:31" ht="15" x14ac:dyDescent="0.25">
      <c r="B657"/>
      <c r="C657"/>
      <c r="D657"/>
      <c r="E657"/>
      <c r="F657"/>
      <c r="G657"/>
      <c r="H657"/>
      <c r="I657"/>
      <c r="J657"/>
      <c r="K657"/>
      <c r="L657"/>
      <c r="M657"/>
      <c r="N657"/>
      <c r="O657"/>
      <c r="P657"/>
      <c r="Q657"/>
      <c r="R657"/>
      <c r="S657"/>
      <c r="T657"/>
      <c r="U657"/>
      <c r="V657"/>
      <c r="W657"/>
      <c r="X657"/>
      <c r="Y657"/>
      <c r="Z657"/>
      <c r="AA657"/>
      <c r="AB657"/>
      <c r="AC657"/>
      <c r="AD657"/>
      <c r="AE657"/>
    </row>
    <row r="658" spans="2:31" ht="15" x14ac:dyDescent="0.25">
      <c r="B658"/>
      <c r="C658"/>
      <c r="D658"/>
      <c r="E658"/>
      <c r="F658"/>
      <c r="G658"/>
      <c r="H658"/>
      <c r="I658"/>
      <c r="J658"/>
      <c r="K658"/>
      <c r="L658"/>
      <c r="M658"/>
      <c r="N658"/>
      <c r="O658"/>
      <c r="P658"/>
      <c r="Q658"/>
      <c r="R658"/>
      <c r="S658"/>
      <c r="T658"/>
      <c r="U658"/>
      <c r="V658"/>
      <c r="W658"/>
      <c r="X658"/>
      <c r="Y658"/>
      <c r="Z658"/>
      <c r="AA658"/>
      <c r="AB658"/>
      <c r="AC658"/>
      <c r="AD658"/>
      <c r="AE658"/>
    </row>
    <row r="659" spans="2:31" ht="15" x14ac:dyDescent="0.25">
      <c r="B659"/>
      <c r="C659"/>
      <c r="D659"/>
      <c r="E659"/>
      <c r="F659"/>
      <c r="G659"/>
      <c r="H659"/>
      <c r="I659"/>
      <c r="J659"/>
      <c r="K659"/>
      <c r="L659"/>
      <c r="M659"/>
      <c r="N659"/>
      <c r="O659"/>
      <c r="P659"/>
      <c r="Q659"/>
      <c r="R659"/>
      <c r="S659"/>
      <c r="T659"/>
      <c r="U659"/>
      <c r="V659"/>
      <c r="W659"/>
      <c r="X659"/>
      <c r="Y659"/>
      <c r="Z659"/>
      <c r="AA659"/>
      <c r="AB659"/>
      <c r="AC659"/>
      <c r="AD659"/>
      <c r="AE659"/>
    </row>
    <row r="660" spans="2:31" ht="15" x14ac:dyDescent="0.25">
      <c r="B660"/>
      <c r="C660"/>
      <c r="D660"/>
      <c r="E660"/>
      <c r="F660"/>
      <c r="G660"/>
      <c r="H660"/>
      <c r="I660"/>
      <c r="J660"/>
      <c r="K660"/>
      <c r="L660"/>
      <c r="M660"/>
      <c r="N660"/>
      <c r="O660"/>
      <c r="P660"/>
      <c r="Q660"/>
      <c r="R660"/>
      <c r="S660"/>
      <c r="T660"/>
      <c r="U660"/>
      <c r="V660"/>
      <c r="W660"/>
      <c r="X660"/>
      <c r="Y660"/>
      <c r="Z660"/>
      <c r="AA660"/>
      <c r="AB660"/>
      <c r="AC660"/>
      <c r="AD660"/>
      <c r="AE660"/>
    </row>
    <row r="661" spans="2:31" ht="15" x14ac:dyDescent="0.25">
      <c r="B661"/>
      <c r="C661"/>
      <c r="D661"/>
      <c r="E661"/>
      <c r="F661"/>
      <c r="G661"/>
      <c r="H661"/>
      <c r="I661"/>
      <c r="J661"/>
      <c r="K661"/>
      <c r="L661"/>
      <c r="M661"/>
      <c r="N661"/>
      <c r="O661"/>
      <c r="P661"/>
      <c r="Q661"/>
      <c r="R661"/>
      <c r="S661"/>
      <c r="T661"/>
      <c r="U661"/>
      <c r="V661"/>
      <c r="W661"/>
      <c r="X661"/>
      <c r="Y661"/>
      <c r="Z661"/>
      <c r="AA661"/>
      <c r="AB661"/>
      <c r="AC661"/>
      <c r="AD661"/>
      <c r="AE661"/>
    </row>
    <row r="662" spans="2:31" ht="15" x14ac:dyDescent="0.25">
      <c r="B662"/>
      <c r="C662"/>
      <c r="D662"/>
      <c r="E662"/>
      <c r="F662"/>
      <c r="G662"/>
      <c r="H662"/>
      <c r="I662"/>
      <c r="J662"/>
      <c r="K662"/>
      <c r="L662"/>
      <c r="M662"/>
      <c r="N662"/>
      <c r="O662"/>
      <c r="P662"/>
      <c r="Q662"/>
      <c r="R662"/>
      <c r="S662"/>
      <c r="T662"/>
      <c r="U662"/>
      <c r="V662"/>
      <c r="W662"/>
      <c r="X662"/>
      <c r="Y662"/>
      <c r="Z662"/>
      <c r="AA662"/>
      <c r="AB662"/>
      <c r="AC662"/>
      <c r="AD662"/>
      <c r="AE662"/>
    </row>
    <row r="663" spans="2:31" ht="15" x14ac:dyDescent="0.25">
      <c r="B663"/>
      <c r="C663"/>
      <c r="D663"/>
      <c r="E663"/>
      <c r="F663"/>
      <c r="G663"/>
      <c r="H663"/>
      <c r="I663"/>
      <c r="J663"/>
      <c r="K663"/>
      <c r="L663"/>
      <c r="M663"/>
      <c r="N663"/>
      <c r="O663"/>
      <c r="P663"/>
      <c r="Q663"/>
      <c r="R663"/>
      <c r="S663"/>
      <c r="T663"/>
      <c r="U663"/>
      <c r="V663"/>
      <c r="W663"/>
      <c r="X663"/>
      <c r="Y663"/>
      <c r="Z663"/>
      <c r="AA663"/>
      <c r="AB663"/>
      <c r="AC663"/>
      <c r="AD663"/>
      <c r="AE663"/>
    </row>
    <row r="664" spans="2:31" ht="15" x14ac:dyDescent="0.25">
      <c r="B664"/>
      <c r="C664"/>
      <c r="D664"/>
      <c r="E664"/>
      <c r="F664"/>
      <c r="G664"/>
      <c r="H664"/>
      <c r="I664"/>
      <c r="J664"/>
      <c r="K664"/>
      <c r="L664"/>
      <c r="M664"/>
      <c r="N664"/>
      <c r="O664"/>
      <c r="P664"/>
      <c r="Q664"/>
      <c r="R664"/>
      <c r="S664"/>
      <c r="T664"/>
      <c r="U664"/>
      <c r="V664"/>
      <c r="W664"/>
      <c r="X664"/>
      <c r="Y664"/>
      <c r="Z664"/>
      <c r="AA664"/>
      <c r="AB664"/>
      <c r="AC664"/>
      <c r="AD664"/>
      <c r="AE664"/>
    </row>
    <row r="665" spans="2:31" ht="15" x14ac:dyDescent="0.25">
      <c r="B665"/>
      <c r="C665"/>
      <c r="D665"/>
      <c r="E665"/>
      <c r="F665"/>
      <c r="G665"/>
      <c r="H665"/>
      <c r="I665"/>
      <c r="J665"/>
      <c r="K665"/>
      <c r="L665"/>
      <c r="M665"/>
      <c r="N665"/>
      <c r="O665"/>
      <c r="P665"/>
      <c r="Q665"/>
      <c r="R665"/>
      <c r="S665"/>
      <c r="T665"/>
      <c r="U665"/>
      <c r="V665"/>
      <c r="W665"/>
      <c r="X665"/>
      <c r="Y665"/>
      <c r="Z665"/>
      <c r="AA665"/>
      <c r="AB665"/>
      <c r="AC665"/>
      <c r="AD665"/>
      <c r="AE665"/>
    </row>
    <row r="666" spans="2:31" ht="15" x14ac:dyDescent="0.25">
      <c r="B666"/>
      <c r="C666"/>
      <c r="D666"/>
      <c r="E666"/>
      <c r="F666"/>
      <c r="G666"/>
      <c r="H666"/>
      <c r="I666"/>
      <c r="J666"/>
      <c r="K666"/>
      <c r="L666"/>
      <c r="M666"/>
      <c r="N666"/>
      <c r="O666"/>
      <c r="P666"/>
      <c r="Q666"/>
      <c r="R666"/>
      <c r="S666"/>
      <c r="T666"/>
      <c r="U666"/>
      <c r="V666"/>
      <c r="W666"/>
      <c r="X666"/>
      <c r="Y666"/>
      <c r="Z666"/>
      <c r="AA666"/>
      <c r="AB666"/>
      <c r="AC666"/>
      <c r="AD666"/>
      <c r="AE666"/>
    </row>
    <row r="667" spans="2:31" ht="15" x14ac:dyDescent="0.25">
      <c r="B667"/>
      <c r="C667"/>
      <c r="D667"/>
      <c r="E667"/>
      <c r="F667"/>
      <c r="G667"/>
      <c r="H667"/>
      <c r="I667"/>
      <c r="J667"/>
      <c r="K667"/>
      <c r="L667"/>
      <c r="M667"/>
      <c r="N667"/>
      <c r="O667"/>
      <c r="P667"/>
      <c r="Q667"/>
      <c r="R667"/>
      <c r="S667"/>
      <c r="T667"/>
      <c r="U667"/>
      <c r="V667"/>
      <c r="W667"/>
      <c r="X667"/>
      <c r="Y667"/>
      <c r="Z667"/>
      <c r="AA667"/>
      <c r="AB667"/>
      <c r="AC667"/>
      <c r="AD667"/>
      <c r="AE667"/>
    </row>
    <row r="668" spans="2:31" ht="15" x14ac:dyDescent="0.25">
      <c r="B668"/>
      <c r="C668"/>
      <c r="D668"/>
      <c r="E668"/>
      <c r="F668"/>
      <c r="G668"/>
      <c r="H668"/>
      <c r="I668"/>
      <c r="J668"/>
      <c r="K668"/>
      <c r="L668"/>
      <c r="M668"/>
      <c r="N668"/>
      <c r="O668"/>
      <c r="P668"/>
      <c r="Q668"/>
      <c r="R668"/>
      <c r="S668"/>
      <c r="T668"/>
      <c r="U668"/>
      <c r="V668"/>
      <c r="W668"/>
      <c r="X668"/>
      <c r="Y668"/>
      <c r="Z668"/>
      <c r="AA668"/>
      <c r="AB668"/>
      <c r="AC668"/>
      <c r="AD668"/>
      <c r="AE668"/>
    </row>
    <row r="669" spans="2:31" ht="15" x14ac:dyDescent="0.25">
      <c r="B669"/>
      <c r="C669"/>
      <c r="D669"/>
      <c r="E669"/>
      <c r="F669"/>
      <c r="G669"/>
      <c r="H669"/>
      <c r="I669"/>
      <c r="J669"/>
      <c r="K669"/>
      <c r="L669"/>
      <c r="M669"/>
      <c r="N669"/>
      <c r="O669"/>
      <c r="P669"/>
      <c r="Q669"/>
      <c r="R669"/>
      <c r="S669"/>
      <c r="T669"/>
      <c r="U669"/>
      <c r="V669"/>
      <c r="W669"/>
      <c r="X669"/>
      <c r="Y669"/>
      <c r="Z669"/>
      <c r="AA669"/>
      <c r="AB669"/>
      <c r="AC669"/>
      <c r="AD669"/>
      <c r="AE669"/>
    </row>
    <row r="670" spans="2:31" ht="15" x14ac:dyDescent="0.25">
      <c r="B670"/>
      <c r="C670"/>
      <c r="D670"/>
      <c r="E670"/>
      <c r="F670"/>
      <c r="G670"/>
      <c r="H670"/>
      <c r="I670"/>
      <c r="J670"/>
      <c r="K670"/>
      <c r="L670"/>
      <c r="M670"/>
      <c r="N670"/>
      <c r="O670"/>
      <c r="P670"/>
      <c r="Q670"/>
      <c r="R670"/>
      <c r="S670"/>
      <c r="T670"/>
      <c r="U670"/>
      <c r="V670"/>
      <c r="W670"/>
      <c r="X670"/>
      <c r="Y670"/>
      <c r="Z670"/>
      <c r="AA670"/>
      <c r="AB670"/>
      <c r="AC670"/>
      <c r="AD670"/>
      <c r="AE670"/>
    </row>
    <row r="671" spans="2:31" ht="15" x14ac:dyDescent="0.25">
      <c r="B671"/>
      <c r="C671"/>
      <c r="D671"/>
      <c r="E671"/>
      <c r="F671"/>
      <c r="G671"/>
      <c r="H671"/>
      <c r="I671"/>
      <c r="J671"/>
      <c r="K671"/>
      <c r="L671"/>
      <c r="M671"/>
      <c r="N671"/>
      <c r="O671"/>
      <c r="P671"/>
      <c r="Q671"/>
      <c r="R671"/>
      <c r="S671"/>
      <c r="T671"/>
      <c r="U671"/>
      <c r="V671"/>
      <c r="W671"/>
      <c r="X671"/>
      <c r="Y671"/>
      <c r="Z671"/>
      <c r="AA671"/>
      <c r="AB671"/>
      <c r="AC671"/>
      <c r="AD671"/>
      <c r="AE671"/>
    </row>
    <row r="672" spans="2:31" ht="15" x14ac:dyDescent="0.25">
      <c r="B672"/>
      <c r="C672"/>
      <c r="D672"/>
      <c r="E672"/>
      <c r="F672"/>
      <c r="G672"/>
      <c r="H672"/>
      <c r="I672"/>
      <c r="J672"/>
      <c r="K672"/>
      <c r="L672"/>
      <c r="M672"/>
      <c r="N672"/>
      <c r="O672"/>
      <c r="P672"/>
      <c r="Q672"/>
      <c r="R672"/>
      <c r="S672"/>
      <c r="T672"/>
      <c r="U672"/>
      <c r="V672"/>
      <c r="W672"/>
      <c r="X672"/>
      <c r="Y672"/>
      <c r="Z672"/>
      <c r="AA672"/>
      <c r="AB672"/>
      <c r="AC672"/>
      <c r="AD672"/>
      <c r="AE672"/>
    </row>
    <row r="673" spans="2:31" ht="15" x14ac:dyDescent="0.25">
      <c r="B673"/>
      <c r="C673"/>
      <c r="D673"/>
      <c r="E673"/>
      <c r="F673"/>
      <c r="G673"/>
      <c r="H673"/>
      <c r="I673"/>
      <c r="J673"/>
      <c r="K673"/>
      <c r="L673"/>
      <c r="M673"/>
      <c r="N673"/>
      <c r="O673"/>
      <c r="P673"/>
      <c r="Q673"/>
      <c r="R673"/>
      <c r="S673"/>
      <c r="T673"/>
      <c r="U673"/>
      <c r="V673"/>
      <c r="W673"/>
      <c r="X673"/>
      <c r="Y673"/>
      <c r="Z673"/>
      <c r="AA673"/>
      <c r="AB673"/>
      <c r="AC673"/>
      <c r="AD673"/>
      <c r="AE673"/>
    </row>
    <row r="674" spans="2:31" ht="15" x14ac:dyDescent="0.25">
      <c r="B674"/>
      <c r="C674"/>
      <c r="D674"/>
      <c r="E674"/>
      <c r="F674"/>
      <c r="G674"/>
      <c r="H674"/>
      <c r="I674"/>
      <c r="J674"/>
      <c r="K674"/>
      <c r="L674"/>
      <c r="M674"/>
      <c r="N674"/>
      <c r="O674"/>
      <c r="P674"/>
      <c r="Q674"/>
      <c r="R674"/>
      <c r="S674"/>
      <c r="T674"/>
      <c r="U674"/>
      <c r="V674"/>
      <c r="W674"/>
      <c r="X674"/>
      <c r="Y674"/>
      <c r="Z674"/>
      <c r="AA674"/>
      <c r="AB674"/>
      <c r="AC674"/>
      <c r="AD674"/>
      <c r="AE674"/>
    </row>
    <row r="675" spans="2:31" ht="15" x14ac:dyDescent="0.25">
      <c r="B675"/>
      <c r="C675"/>
      <c r="D675"/>
      <c r="E675"/>
      <c r="F675"/>
      <c r="G675"/>
      <c r="H675"/>
      <c r="I675"/>
      <c r="J675"/>
      <c r="K675"/>
      <c r="L675"/>
      <c r="M675"/>
      <c r="N675"/>
      <c r="O675"/>
      <c r="P675"/>
      <c r="Q675"/>
      <c r="R675"/>
      <c r="S675"/>
      <c r="T675"/>
      <c r="U675"/>
      <c r="V675"/>
      <c r="W675"/>
      <c r="X675"/>
      <c r="Y675"/>
      <c r="Z675"/>
      <c r="AA675"/>
      <c r="AB675"/>
      <c r="AC675"/>
      <c r="AD675"/>
      <c r="AE675"/>
    </row>
    <row r="676" spans="2:31" ht="15" x14ac:dyDescent="0.25">
      <c r="B676"/>
      <c r="C676"/>
      <c r="D676"/>
      <c r="E676"/>
      <c r="F676"/>
      <c r="G676"/>
      <c r="H676"/>
      <c r="I676"/>
      <c r="J676"/>
      <c r="K676"/>
      <c r="L676"/>
      <c r="M676"/>
      <c r="N676"/>
      <c r="O676"/>
      <c r="P676"/>
      <c r="Q676"/>
      <c r="R676"/>
      <c r="S676"/>
      <c r="T676"/>
      <c r="U676"/>
      <c r="V676"/>
      <c r="W676"/>
      <c r="X676"/>
      <c r="Y676"/>
      <c r="Z676"/>
      <c r="AA676"/>
      <c r="AB676"/>
      <c r="AC676"/>
      <c r="AD676"/>
      <c r="AE676"/>
    </row>
    <row r="677" spans="2:31" ht="15" x14ac:dyDescent="0.25">
      <c r="B677"/>
      <c r="C677"/>
      <c r="D677"/>
      <c r="E677"/>
      <c r="F677"/>
      <c r="G677"/>
      <c r="H677"/>
      <c r="I677"/>
      <c r="J677"/>
      <c r="K677"/>
      <c r="L677"/>
      <c r="M677"/>
      <c r="N677"/>
      <c r="O677"/>
      <c r="P677"/>
      <c r="Q677"/>
      <c r="R677"/>
      <c r="S677"/>
      <c r="T677"/>
      <c r="U677"/>
      <c r="V677"/>
      <c r="W677"/>
      <c r="X677"/>
      <c r="Y677"/>
      <c r="Z677"/>
      <c r="AA677"/>
      <c r="AB677"/>
      <c r="AC677"/>
      <c r="AD677"/>
      <c r="AE677"/>
    </row>
    <row r="678" spans="2:31" ht="15" x14ac:dyDescent="0.25">
      <c r="B678"/>
      <c r="C678"/>
      <c r="D678"/>
      <c r="E678"/>
      <c r="F678"/>
      <c r="G678"/>
      <c r="H678"/>
      <c r="I678"/>
      <c r="J678"/>
      <c r="K678"/>
      <c r="L678"/>
      <c r="M678"/>
      <c r="N678"/>
      <c r="O678"/>
      <c r="P678"/>
      <c r="Q678"/>
      <c r="R678"/>
      <c r="S678"/>
      <c r="T678"/>
      <c r="U678"/>
      <c r="V678"/>
      <c r="W678"/>
      <c r="X678"/>
      <c r="Y678"/>
      <c r="Z678"/>
      <c r="AA678"/>
      <c r="AB678"/>
      <c r="AC678"/>
      <c r="AD678"/>
      <c r="AE678"/>
    </row>
    <row r="679" spans="2:31" ht="15" x14ac:dyDescent="0.25">
      <c r="B679"/>
      <c r="C679"/>
      <c r="D679"/>
      <c r="E679"/>
      <c r="F679"/>
      <c r="G679"/>
      <c r="H679"/>
      <c r="I679"/>
      <c r="J679"/>
      <c r="K679"/>
      <c r="L679"/>
      <c r="M679"/>
      <c r="N679"/>
      <c r="O679"/>
      <c r="P679"/>
      <c r="Q679"/>
      <c r="R679"/>
      <c r="S679"/>
      <c r="T679"/>
      <c r="U679"/>
      <c r="V679"/>
      <c r="W679"/>
      <c r="X679"/>
      <c r="Y679"/>
      <c r="Z679"/>
      <c r="AA679"/>
      <c r="AB679"/>
      <c r="AC679"/>
      <c r="AD679"/>
      <c r="AE679"/>
    </row>
    <row r="680" spans="2:31" ht="15" x14ac:dyDescent="0.25">
      <c r="B680"/>
      <c r="C680"/>
      <c r="D680"/>
      <c r="E680"/>
      <c r="F680"/>
      <c r="G680"/>
      <c r="H680"/>
      <c r="I680"/>
      <c r="J680"/>
      <c r="K680"/>
      <c r="L680"/>
      <c r="M680"/>
      <c r="N680"/>
      <c r="O680"/>
      <c r="P680"/>
      <c r="Q680"/>
      <c r="R680"/>
      <c r="S680"/>
      <c r="T680"/>
      <c r="U680"/>
      <c r="V680"/>
      <c r="W680"/>
      <c r="X680"/>
      <c r="Y680"/>
      <c r="Z680"/>
      <c r="AA680"/>
      <c r="AB680"/>
      <c r="AC680"/>
      <c r="AD680"/>
      <c r="AE680"/>
    </row>
    <row r="681" spans="2:31" ht="15" x14ac:dyDescent="0.25">
      <c r="B681"/>
      <c r="C681"/>
      <c r="D681"/>
      <c r="E681"/>
      <c r="F681"/>
      <c r="G681"/>
      <c r="H681"/>
      <c r="I681"/>
      <c r="J681"/>
      <c r="K681"/>
      <c r="L681"/>
      <c r="M681"/>
      <c r="N681"/>
      <c r="O681"/>
      <c r="P681"/>
      <c r="Q681"/>
      <c r="R681"/>
      <c r="S681"/>
      <c r="T681"/>
      <c r="U681"/>
      <c r="V681"/>
      <c r="W681"/>
      <c r="X681"/>
      <c r="Y681"/>
      <c r="Z681"/>
      <c r="AA681"/>
      <c r="AB681"/>
      <c r="AC681"/>
      <c r="AD681"/>
      <c r="AE681"/>
    </row>
    <row r="682" spans="2:31" ht="15" x14ac:dyDescent="0.25">
      <c r="B682"/>
      <c r="C682"/>
      <c r="D682"/>
      <c r="E682"/>
      <c r="F682"/>
      <c r="G682"/>
      <c r="H682"/>
      <c r="I682"/>
      <c r="J682"/>
      <c r="K682"/>
      <c r="L682"/>
      <c r="M682"/>
      <c r="N682"/>
      <c r="O682"/>
      <c r="P682"/>
      <c r="Q682"/>
      <c r="R682"/>
      <c r="S682"/>
      <c r="T682"/>
      <c r="U682"/>
      <c r="V682"/>
      <c r="W682"/>
      <c r="X682"/>
      <c r="Y682"/>
      <c r="Z682"/>
      <c r="AA682"/>
      <c r="AB682"/>
      <c r="AC682"/>
      <c r="AD682"/>
      <c r="AE682"/>
    </row>
    <row r="683" spans="2:31" ht="15" x14ac:dyDescent="0.25">
      <c r="B683"/>
      <c r="C683"/>
      <c r="D683"/>
      <c r="E683"/>
      <c r="F683"/>
      <c r="G683"/>
      <c r="H683"/>
      <c r="I683"/>
      <c r="J683"/>
      <c r="K683"/>
      <c r="L683"/>
      <c r="M683"/>
      <c r="N683"/>
      <c r="O683"/>
      <c r="P683"/>
      <c r="Q683"/>
      <c r="R683"/>
      <c r="S683"/>
      <c r="T683"/>
      <c r="U683"/>
      <c r="V683"/>
      <c r="W683"/>
      <c r="X683"/>
      <c r="Y683"/>
      <c r="Z683"/>
      <c r="AA683"/>
      <c r="AB683"/>
      <c r="AC683"/>
      <c r="AD683"/>
      <c r="AE683"/>
    </row>
    <row r="684" spans="2:31" ht="15" x14ac:dyDescent="0.25">
      <c r="B684"/>
      <c r="C684"/>
      <c r="D684"/>
      <c r="E684"/>
      <c r="F684"/>
      <c r="G684"/>
      <c r="H684"/>
      <c r="I684"/>
      <c r="J684"/>
      <c r="K684"/>
      <c r="L684"/>
      <c r="M684"/>
      <c r="N684"/>
      <c r="O684"/>
      <c r="P684"/>
      <c r="Q684"/>
      <c r="R684"/>
      <c r="S684"/>
      <c r="T684"/>
      <c r="U684"/>
      <c r="V684"/>
      <c r="W684"/>
      <c r="X684"/>
      <c r="Y684"/>
      <c r="Z684"/>
      <c r="AA684"/>
      <c r="AB684"/>
      <c r="AC684"/>
      <c r="AD684"/>
      <c r="AE684"/>
    </row>
    <row r="685" spans="2:31" ht="15" x14ac:dyDescent="0.25">
      <c r="B685"/>
      <c r="C685"/>
      <c r="D685"/>
      <c r="E685"/>
      <c r="F685"/>
      <c r="G685"/>
      <c r="H685"/>
      <c r="I685"/>
      <c r="J685"/>
      <c r="K685"/>
      <c r="L685"/>
      <c r="M685"/>
      <c r="N685"/>
      <c r="O685"/>
      <c r="P685"/>
      <c r="Q685"/>
      <c r="R685"/>
      <c r="S685"/>
      <c r="T685"/>
      <c r="U685"/>
      <c r="V685"/>
      <c r="W685"/>
      <c r="X685"/>
      <c r="Y685"/>
      <c r="Z685"/>
      <c r="AA685"/>
      <c r="AB685"/>
      <c r="AC685"/>
      <c r="AD685"/>
      <c r="AE685"/>
    </row>
    <row r="686" spans="2:31" ht="15" x14ac:dyDescent="0.25">
      <c r="B686"/>
      <c r="C686"/>
      <c r="D686"/>
      <c r="E686"/>
      <c r="F686"/>
      <c r="G686"/>
      <c r="H686"/>
      <c r="I686"/>
      <c r="J686"/>
      <c r="K686"/>
      <c r="L686"/>
      <c r="M686"/>
      <c r="N686"/>
      <c r="O686"/>
      <c r="P686"/>
      <c r="Q686"/>
      <c r="R686"/>
      <c r="S686"/>
      <c r="T686"/>
      <c r="U686"/>
      <c r="V686"/>
      <c r="W686"/>
      <c r="X686"/>
      <c r="Y686"/>
      <c r="Z686"/>
      <c r="AA686"/>
      <c r="AB686"/>
      <c r="AC686"/>
      <c r="AD686"/>
      <c r="AE686"/>
    </row>
    <row r="687" spans="2:31" ht="15" x14ac:dyDescent="0.25">
      <c r="B687"/>
      <c r="C687"/>
      <c r="D687"/>
      <c r="E687"/>
      <c r="F687"/>
      <c r="G687"/>
      <c r="H687"/>
      <c r="I687"/>
      <c r="J687"/>
      <c r="K687"/>
      <c r="L687"/>
      <c r="M687"/>
      <c r="N687"/>
      <c r="O687"/>
      <c r="P687"/>
      <c r="Q687"/>
      <c r="R687"/>
      <c r="S687"/>
      <c r="T687"/>
      <c r="U687"/>
      <c r="V687"/>
      <c r="W687"/>
      <c r="X687"/>
      <c r="Y687"/>
      <c r="Z687"/>
      <c r="AA687"/>
      <c r="AB687"/>
      <c r="AC687"/>
      <c r="AD687"/>
      <c r="AE687"/>
    </row>
    <row r="688" spans="2:31" ht="15" x14ac:dyDescent="0.25">
      <c r="B688"/>
      <c r="C688"/>
      <c r="D688"/>
      <c r="E688"/>
      <c r="F688"/>
      <c r="G688"/>
      <c r="H688"/>
      <c r="I688"/>
      <c r="J688"/>
      <c r="K688"/>
      <c r="L688"/>
      <c r="M688"/>
      <c r="N688"/>
      <c r="O688"/>
      <c r="P688"/>
      <c r="Q688"/>
      <c r="R688"/>
      <c r="S688"/>
      <c r="T688"/>
      <c r="U688"/>
      <c r="V688"/>
      <c r="W688"/>
      <c r="X688"/>
      <c r="Y688"/>
      <c r="Z688"/>
      <c r="AA688"/>
      <c r="AB688"/>
      <c r="AC688"/>
      <c r="AD688"/>
      <c r="AE688"/>
    </row>
    <row r="689" spans="2:31" ht="15" x14ac:dyDescent="0.25">
      <c r="B689"/>
      <c r="C689"/>
      <c r="D689"/>
      <c r="E689"/>
      <c r="F689"/>
      <c r="G689"/>
      <c r="H689"/>
      <c r="I689"/>
      <c r="J689"/>
      <c r="K689"/>
      <c r="L689"/>
      <c r="M689"/>
      <c r="N689"/>
      <c r="O689"/>
      <c r="P689"/>
      <c r="Q689"/>
      <c r="R689"/>
      <c r="S689"/>
      <c r="T689"/>
      <c r="U689"/>
      <c r="V689"/>
      <c r="W689"/>
      <c r="X689"/>
      <c r="Y689"/>
      <c r="Z689"/>
      <c r="AA689"/>
      <c r="AB689"/>
      <c r="AC689"/>
      <c r="AD689"/>
      <c r="AE689"/>
    </row>
    <row r="690" spans="2:31" ht="15" x14ac:dyDescent="0.25">
      <c r="B690"/>
      <c r="C690"/>
      <c r="D690"/>
      <c r="E690"/>
      <c r="F690"/>
      <c r="G690"/>
      <c r="H690"/>
      <c r="I690"/>
      <c r="J690"/>
      <c r="K690"/>
      <c r="L690"/>
      <c r="M690"/>
      <c r="N690"/>
      <c r="O690"/>
      <c r="P690"/>
      <c r="Q690"/>
      <c r="R690"/>
      <c r="S690"/>
      <c r="T690"/>
      <c r="U690"/>
      <c r="V690"/>
      <c r="W690"/>
      <c r="X690"/>
      <c r="Y690"/>
      <c r="Z690"/>
      <c r="AA690"/>
      <c r="AB690"/>
      <c r="AC690"/>
      <c r="AD690"/>
      <c r="AE690"/>
    </row>
    <row r="691" spans="2:31" ht="15" x14ac:dyDescent="0.25">
      <c r="B691"/>
      <c r="C691"/>
      <c r="D691"/>
      <c r="E691"/>
      <c r="F691"/>
      <c r="G691"/>
      <c r="H691"/>
      <c r="I691"/>
      <c r="J691"/>
      <c r="K691"/>
      <c r="L691"/>
      <c r="M691"/>
      <c r="N691"/>
      <c r="O691"/>
      <c r="P691"/>
      <c r="Q691"/>
      <c r="R691"/>
      <c r="S691"/>
      <c r="T691"/>
      <c r="U691"/>
      <c r="V691"/>
      <c r="W691"/>
      <c r="X691"/>
      <c r="Y691"/>
      <c r="Z691"/>
      <c r="AA691"/>
      <c r="AB691"/>
      <c r="AC691"/>
      <c r="AD691"/>
      <c r="AE691"/>
    </row>
    <row r="692" spans="2:31" ht="15" x14ac:dyDescent="0.25">
      <c r="B692"/>
      <c r="C692"/>
      <c r="D692"/>
      <c r="E692"/>
      <c r="F692"/>
      <c r="G692"/>
      <c r="H692"/>
      <c r="I692"/>
      <c r="J692"/>
      <c r="K692"/>
      <c r="L692"/>
      <c r="M692"/>
      <c r="N692"/>
      <c r="O692"/>
      <c r="P692"/>
      <c r="Q692"/>
      <c r="R692"/>
      <c r="S692"/>
      <c r="T692"/>
      <c r="U692"/>
      <c r="V692"/>
      <c r="W692"/>
      <c r="X692"/>
      <c r="Y692"/>
      <c r="Z692"/>
      <c r="AA692"/>
      <c r="AB692"/>
      <c r="AC692"/>
      <c r="AD692"/>
      <c r="AE692"/>
    </row>
    <row r="693" spans="2:31" ht="15" x14ac:dyDescent="0.25">
      <c r="B693"/>
      <c r="C693"/>
      <c r="D693"/>
      <c r="E693"/>
      <c r="F693"/>
      <c r="G693"/>
      <c r="H693"/>
      <c r="I693"/>
      <c r="J693"/>
      <c r="K693"/>
      <c r="L693"/>
      <c r="M693"/>
      <c r="N693"/>
      <c r="O693"/>
      <c r="P693"/>
      <c r="Q693"/>
      <c r="R693"/>
      <c r="S693"/>
      <c r="T693"/>
      <c r="U693"/>
      <c r="V693"/>
      <c r="W693"/>
      <c r="X693"/>
      <c r="Y693"/>
      <c r="Z693"/>
      <c r="AA693"/>
      <c r="AB693"/>
      <c r="AC693"/>
      <c r="AD693"/>
      <c r="AE693"/>
    </row>
    <row r="694" spans="2:31" ht="15" x14ac:dyDescent="0.25">
      <c r="B694"/>
      <c r="C694"/>
      <c r="D694"/>
      <c r="E694"/>
      <c r="F694"/>
      <c r="G694"/>
      <c r="H694"/>
      <c r="I694"/>
      <c r="J694"/>
      <c r="K694"/>
      <c r="L694"/>
      <c r="M694"/>
      <c r="N694"/>
      <c r="O694"/>
      <c r="P694"/>
      <c r="Q694"/>
      <c r="R694"/>
      <c r="S694"/>
      <c r="T694"/>
      <c r="U694"/>
      <c r="V694"/>
      <c r="W694"/>
      <c r="X694"/>
      <c r="Y694"/>
      <c r="Z694"/>
      <c r="AA694"/>
      <c r="AB694"/>
      <c r="AC694"/>
      <c r="AD694"/>
      <c r="AE694"/>
    </row>
    <row r="695" spans="2:31" ht="15" x14ac:dyDescent="0.25">
      <c r="J695"/>
      <c r="K695"/>
      <c r="L695"/>
      <c r="M695"/>
      <c r="N695"/>
      <c r="O695"/>
      <c r="P695"/>
      <c r="Q695"/>
      <c r="R695"/>
      <c r="S695"/>
      <c r="T695"/>
      <c r="U695"/>
      <c r="V695"/>
      <c r="W695"/>
      <c r="X695"/>
      <c r="Y695"/>
      <c r="Z695"/>
      <c r="AA695"/>
      <c r="AB695"/>
      <c r="AC695"/>
      <c r="AD695"/>
      <c r="AE695"/>
    </row>
    <row r="696" spans="2:31" ht="15" x14ac:dyDescent="0.25">
      <c r="K696"/>
      <c r="L696"/>
      <c r="M696"/>
      <c r="N696"/>
    </row>
    <row r="697" spans="2:31" ht="15" x14ac:dyDescent="0.25">
      <c r="K697"/>
      <c r="L697"/>
      <c r="M697"/>
      <c r="N697"/>
    </row>
    <row r="698" spans="2:31" ht="15" x14ac:dyDescent="0.25">
      <c r="K698"/>
      <c r="L698"/>
      <c r="M698"/>
      <c r="N698"/>
    </row>
    <row r="699" spans="2:31" ht="15" x14ac:dyDescent="0.25">
      <c r="L699"/>
      <c r="M699"/>
      <c r="N699"/>
    </row>
    <row r="700" spans="2:31" ht="15" x14ac:dyDescent="0.25">
      <c r="N700"/>
    </row>
    <row r="701" spans="2:31" ht="15" x14ac:dyDescent="0.25">
      <c r="N701"/>
    </row>
  </sheetData>
  <sheetProtection sheet="1" objects="1" scenarios="1"/>
  <sortState xmlns:xlrd2="http://schemas.microsoft.com/office/spreadsheetml/2017/richdata2" ref="E134:F157">
    <sortCondition descending="1" ref="F134"/>
  </sortState>
  <hyperlinks>
    <hyperlink ref="I1" location="Contents!A1" display="Go to Contents" xr:uid="{00000000-0004-0000-0B00-000000000000}"/>
    <hyperlink ref="N7" location="'Output summary'!A1" display="Output Summary Charts" xr:uid="{00000000-0004-0000-0B00-000001000000}"/>
    <hyperlink ref="N9" location="'Weather Response'!A1" display="Weather Effects on Energy Use" xr:uid="{00000000-0004-0000-0B00-000002000000}"/>
    <hyperlink ref="N11" location="'Residential Electricity'!A42" display="Residential Electricity Detail" xr:uid="{00000000-0004-0000-0B00-000003000000}"/>
    <hyperlink ref="N13" location="'Commercial Electricity'!A30" display="Commercial Electricity Detail" xr:uid="{00000000-0004-0000-0B00-000004000000}"/>
    <hyperlink ref="N15" location="'Residential Fuels'!A1" display="Residential Fuels Detail" xr:uid="{00000000-0004-0000-0B00-000005000000}"/>
    <hyperlink ref="N17" location="'Commercial Fuels'!A1" display="Commercial Fuels Detail" xr:uid="{00000000-0004-0000-0B00-000006000000}"/>
    <hyperlink ref="N19" location="'On-Road Transportation'!A1" display="On-Road Detail" xr:uid="{00000000-0004-0000-0B00-000007000000}"/>
    <hyperlink ref="N21" location="'Solid Waste'!A1" display="Solid Waste Detail" xr:uid="{00000000-0004-0000-0B00-000008000000}"/>
    <hyperlink ref="N5" location="Visuals!A1" display="Visuals" xr:uid="{00000000-0004-0000-0B00-000009000000}"/>
    <hyperlink ref="N24" location="'Inventory Inputs'!A1" display="Return to Inputs" xr:uid="{00000000-0004-0000-0B00-00000A000000}"/>
  </hyperlinks>
  <pageMargins left="0.7" right="0.7" top="0.75" bottom="0.75" header="0.3" footer="0.3"/>
  <pageSetup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theme="6"/>
  </sheetPr>
  <dimension ref="A1:R70"/>
  <sheetViews>
    <sheetView showGridLines="0" workbookViewId="0">
      <pane ySplit="1" topLeftCell="A2" activePane="bottomLeft" state="frozen"/>
      <selection pane="bottomLeft" activeCell="F6" sqref="F6"/>
    </sheetView>
  </sheetViews>
  <sheetFormatPr defaultColWidth="8.85546875" defaultRowHeight="15" x14ac:dyDescent="0.25"/>
  <cols>
    <col min="1" max="1" width="4.140625" customWidth="1"/>
    <col min="2" max="2" width="15.5703125" customWidth="1"/>
    <col min="3" max="3" width="19.5703125" customWidth="1"/>
    <col min="4" max="4" width="21.42578125" customWidth="1"/>
    <col min="5" max="5" width="20.5703125" customWidth="1"/>
    <col min="6" max="6" width="20.42578125" customWidth="1"/>
    <col min="7" max="8" width="21" customWidth="1"/>
    <col min="9" max="10" width="15.42578125" customWidth="1"/>
    <col min="11" max="11" width="16.42578125" customWidth="1"/>
    <col min="12" max="12" width="16" customWidth="1"/>
    <col min="13" max="13" width="15.42578125" customWidth="1"/>
  </cols>
  <sheetData>
    <row r="1" spans="1:13" ht="15.75" thickBot="1" x14ac:dyDescent="0.3">
      <c r="A1" s="29"/>
      <c r="B1" s="35" t="s">
        <v>31</v>
      </c>
      <c r="C1" s="35"/>
      <c r="D1" s="35"/>
      <c r="E1" s="35" t="str">
        <f>'Basic Inputs'!D4</f>
        <v>Montgomery County, MD</v>
      </c>
      <c r="F1" s="35"/>
      <c r="G1" s="35"/>
      <c r="H1" s="35"/>
      <c r="I1" s="134" t="s">
        <v>144</v>
      </c>
      <c r="J1" s="35"/>
      <c r="K1" s="35"/>
      <c r="L1" s="35"/>
      <c r="M1" s="36"/>
    </row>
    <row r="2" spans="1:13" ht="15.75" thickBot="1" x14ac:dyDescent="0.3"/>
    <row r="3" spans="1:13" ht="15.75" thickBot="1" x14ac:dyDescent="0.3">
      <c r="B3" s="39" t="s">
        <v>273</v>
      </c>
      <c r="C3" s="192"/>
      <c r="D3" s="192"/>
      <c r="E3" s="192"/>
      <c r="F3" s="192"/>
      <c r="G3" s="192"/>
      <c r="H3" s="192"/>
      <c r="I3" s="91"/>
    </row>
    <row r="4" spans="1:13" x14ac:dyDescent="0.25">
      <c r="B4" s="47" t="s">
        <v>0</v>
      </c>
      <c r="C4" s="48" t="s">
        <v>6</v>
      </c>
      <c r="D4" s="206" t="s">
        <v>46</v>
      </c>
      <c r="E4" s="206" t="s">
        <v>1</v>
      </c>
      <c r="F4" s="206" t="s">
        <v>183</v>
      </c>
      <c r="G4" s="206" t="s">
        <v>184</v>
      </c>
      <c r="H4" s="206" t="s">
        <v>182</v>
      </c>
      <c r="I4" s="208" t="s">
        <v>181</v>
      </c>
    </row>
    <row r="5" spans="1:13" x14ac:dyDescent="0.25">
      <c r="B5" s="75">
        <f>'Basic Inputs'!C11</f>
        <v>2005</v>
      </c>
      <c r="C5" s="76">
        <f>'Inventory Inputs'!C5</f>
        <v>2284892.7797218999</v>
      </c>
      <c r="D5" s="76">
        <f>'Inventory Inputs'!D5</f>
        <v>4397861073</v>
      </c>
      <c r="E5" s="76">
        <f>'Basic Inputs'!E11</f>
        <v>347500</v>
      </c>
      <c r="F5" s="74">
        <f>ResElectRegress!J10</f>
        <v>857</v>
      </c>
      <c r="G5" s="74">
        <f>ResElectRegress!K10</f>
        <v>754</v>
      </c>
      <c r="H5" s="74">
        <f>ResElectRegress!L10</f>
        <v>1217</v>
      </c>
      <c r="I5" s="81">
        <f>ResElectRegress!M10</f>
        <v>2675.5</v>
      </c>
    </row>
    <row r="6" spans="1:13" ht="15.75" thickBot="1" x14ac:dyDescent="0.3">
      <c r="B6" s="78">
        <f>'Basic Inputs'!C12</f>
        <v>2020</v>
      </c>
      <c r="C6" s="79">
        <f>'Inventory Inputs'!C7</f>
        <v>1152628</v>
      </c>
      <c r="D6" s="79">
        <f>'Inventory Inputs'!D7</f>
        <v>3877355844.9420757</v>
      </c>
      <c r="E6" s="79">
        <f>'Basic Inputs'!E12</f>
        <v>391159</v>
      </c>
      <c r="F6" s="82">
        <f>ResElectRegress!J11</f>
        <v>853.5</v>
      </c>
      <c r="G6" s="82">
        <f>ResElectRegress!K11</f>
        <v>672</v>
      </c>
      <c r="H6" s="82">
        <f>ResElectRegress!L11</f>
        <v>1001</v>
      </c>
      <c r="I6" s="83">
        <f>ResElectRegress!M11</f>
        <v>2277</v>
      </c>
    </row>
    <row r="7" spans="1:13" ht="15.75" thickBot="1" x14ac:dyDescent="0.3"/>
    <row r="8" spans="1:13" ht="15.75" thickBot="1" x14ac:dyDescent="0.3">
      <c r="B8" s="39" t="s">
        <v>32</v>
      </c>
      <c r="C8" s="40"/>
      <c r="D8" s="40"/>
      <c r="E8" s="192"/>
      <c r="F8" s="192"/>
      <c r="G8" s="192"/>
      <c r="H8" s="29" t="s">
        <v>565</v>
      </c>
      <c r="I8" s="28"/>
    </row>
    <row r="9" spans="1:13" ht="33.75" customHeight="1" thickBot="1" x14ac:dyDescent="0.3">
      <c r="B9" s="602" t="s">
        <v>530</v>
      </c>
      <c r="C9" s="48" t="s">
        <v>161</v>
      </c>
      <c r="D9" s="48" t="s">
        <v>222</v>
      </c>
      <c r="E9" s="48" t="s">
        <v>223</v>
      </c>
      <c r="F9" s="384" t="s">
        <v>224</v>
      </c>
      <c r="G9" s="139" t="s">
        <v>225</v>
      </c>
      <c r="H9" s="590" t="s">
        <v>564</v>
      </c>
      <c r="I9" s="564"/>
    </row>
    <row r="10" spans="1:13" ht="15.75" thickBot="1" x14ac:dyDescent="0.3">
      <c r="B10" s="232" t="s">
        <v>270</v>
      </c>
      <c r="C10" s="92">
        <f>ResElectRegress!K15</f>
        <v>737.00760006093128</v>
      </c>
      <c r="D10" s="221">
        <f>IF(ResElectRegress!G17&lt;0.05,IF(ResElectRegress!G15&gt;0, ResElectRegress!G15,0),0)</f>
        <v>1.2743720631134079</v>
      </c>
      <c r="E10" s="221">
        <f>IF(ResElectRegress!H17&lt;0.05,IF(ResElectRegress!H15&gt;0, ResElectRegress!H15,0),0)</f>
        <v>0.25563623208678427</v>
      </c>
      <c r="F10" s="221">
        <f>IF(ResElectRegress!I17&lt;0.05,IF(ResElectRegress!I15&gt;0, ResElectRegress!I15,0),0)</f>
        <v>0.30512274923102867</v>
      </c>
      <c r="G10" s="221">
        <f>IF(ResElectRegress!J17&lt;0.05,IF(ResElectRegress!J15&gt;0, ResElectRegress!J15,0),0)</f>
        <v>0.65545989579535147</v>
      </c>
      <c r="H10" s="75">
        <f>B5</f>
        <v>2005</v>
      </c>
      <c r="I10" s="591">
        <f>'Inventory Inputs'!C47</f>
        <v>1</v>
      </c>
      <c r="K10" s="808"/>
    </row>
    <row r="11" spans="1:13" ht="15.75" customHeight="1" thickBot="1" x14ac:dyDescent="0.3">
      <c r="C11" s="2"/>
      <c r="D11" s="26"/>
      <c r="E11" s="26"/>
      <c r="F11" s="26"/>
      <c r="G11" s="26"/>
      <c r="H11" s="78">
        <f>B6</f>
        <v>2020</v>
      </c>
      <c r="I11" s="222">
        <f>'Inventory Inputs'!C48</f>
        <v>1</v>
      </c>
      <c r="K11" s="808"/>
    </row>
    <row r="12" spans="1:13" ht="15.75" thickBot="1" x14ac:dyDescent="0.3">
      <c r="C12" s="2"/>
      <c r="D12" s="26"/>
      <c r="E12" s="26"/>
      <c r="F12" s="26"/>
      <c r="G12" s="26"/>
    </row>
    <row r="13" spans="1:13" x14ac:dyDescent="0.25">
      <c r="B13" s="39" t="s">
        <v>383</v>
      </c>
      <c r="C13" s="233"/>
      <c r="D13" s="362"/>
      <c r="E13" s="362"/>
      <c r="F13" s="362"/>
      <c r="G13" s="362"/>
      <c r="H13" s="363"/>
    </row>
    <row r="14" spans="1:13" ht="15" customHeight="1" x14ac:dyDescent="0.25">
      <c r="B14" s="229" t="s">
        <v>0</v>
      </c>
      <c r="C14" s="361" t="s">
        <v>384</v>
      </c>
      <c r="D14" s="811" t="str">
        <f>IF(D16&gt;0,"households switching to electric heating","households switching from electric heating")</f>
        <v>households switching to electric heating</v>
      </c>
      <c r="E14" s="811" t="s">
        <v>387</v>
      </c>
      <c r="F14" s="811" t="s">
        <v>388</v>
      </c>
      <c r="G14" s="812" t="s">
        <v>385</v>
      </c>
      <c r="H14" s="810" t="s">
        <v>389</v>
      </c>
    </row>
    <row r="15" spans="1:13" x14ac:dyDescent="0.25">
      <c r="B15" s="75">
        <f>B5</f>
        <v>2005</v>
      </c>
      <c r="C15" s="318">
        <f>IF(E5, 'Residential Fuels'!G5/'Residential Electricity'!E5, 0)</f>
        <v>0.66685378446043164</v>
      </c>
      <c r="D15" s="811"/>
      <c r="E15" s="811"/>
      <c r="F15" s="811"/>
      <c r="G15" s="813"/>
      <c r="H15" s="810"/>
    </row>
    <row r="16" spans="1:13" ht="15.75" thickBot="1" x14ac:dyDescent="0.3">
      <c r="B16" s="78">
        <f>B6</f>
        <v>2020</v>
      </c>
      <c r="C16" s="320">
        <f>IF(E6, 'Residential Fuels'!G6/'Residential Electricity'!E6, 0)</f>
        <v>0.62054049631991082</v>
      </c>
      <c r="D16" s="79">
        <f>E6*(C15-C16)</f>
        <v>18115.859475757985</v>
      </c>
      <c r="E16" s="410">
        <f>Constants!D5</f>
        <v>8</v>
      </c>
      <c r="F16" s="409">
        <f>Constants!D6</f>
        <v>0.8</v>
      </c>
      <c r="G16" s="79">
        <f>D16*F16*'Residential Fuels'!E15*1000/E16</f>
        <v>137885921.29147103</v>
      </c>
      <c r="H16" s="224">
        <f>IF(E6,G16/E6,0)</f>
        <v>352.50606861013307</v>
      </c>
    </row>
    <row r="17" spans="2:13" ht="31.5" customHeight="1" thickBot="1" x14ac:dyDescent="0.3">
      <c r="E17" s="809" t="s">
        <v>412</v>
      </c>
      <c r="F17" s="809"/>
      <c r="G17" s="809"/>
      <c r="H17" s="809"/>
      <c r="I17" s="809"/>
    </row>
    <row r="18" spans="2:13" ht="15.75" thickBot="1" x14ac:dyDescent="0.3">
      <c r="B18" s="39" t="s">
        <v>50</v>
      </c>
      <c r="C18" s="37"/>
      <c r="D18" s="37"/>
      <c r="E18" s="37"/>
      <c r="F18" s="37"/>
      <c r="G18" s="35"/>
      <c r="H18" s="27"/>
      <c r="I18" s="27"/>
      <c r="J18" s="28"/>
    </row>
    <row r="19" spans="2:13" ht="46.5" customHeight="1" x14ac:dyDescent="0.25">
      <c r="B19" s="47" t="s">
        <v>0</v>
      </c>
      <c r="C19" s="48" t="s">
        <v>45</v>
      </c>
      <c r="D19" s="48" t="s">
        <v>44</v>
      </c>
      <c r="E19" s="139" t="str">
        <f>IF('Inventory Inputs'!G45="No", "Predicted Usage (kwh/household)", "Estimated Usage with Normal Weather (kwh/household)")</f>
        <v>Predicted Usage (kwh/household)</v>
      </c>
      <c r="F19" s="49" t="str">
        <f>IF('Inventory Inputs'!G45="Yes", "Impact of difference from normal weather (kwh/household)","Remainder  (kwh/household) ")</f>
        <v xml:space="preserve">Remainder  (kwh/household) </v>
      </c>
      <c r="G19" s="253" t="s">
        <v>42</v>
      </c>
      <c r="H19" s="50" t="s">
        <v>39</v>
      </c>
      <c r="I19" s="245" t="s">
        <v>40</v>
      </c>
      <c r="J19" s="261" t="s">
        <v>281</v>
      </c>
    </row>
    <row r="20" spans="2:13" ht="15.75" thickBot="1" x14ac:dyDescent="0.3">
      <c r="B20" s="236">
        <f>B5</f>
        <v>2005</v>
      </c>
      <c r="C20" s="237">
        <f>IF(D5,C5/D5,0)</f>
        <v>5.1954637533906014E-4</v>
      </c>
      <c r="D20" s="90">
        <f>IF(E5, D5/E5, 0)</f>
        <v>12655.715317985612</v>
      </c>
      <c r="E20" s="238">
        <f>IF('Inventory Inputs'!G45="Yes",D20*I10, C$10*12+D$10*F5+E$10*G5+F$10*H5+G$10*I5)</f>
        <v>12253.995114827423</v>
      </c>
      <c r="F20" s="223">
        <f>D20-E20</f>
        <v>401.72020315818918</v>
      </c>
      <c r="G20" s="211">
        <f>C6-C5</f>
        <v>-1132264.7797218999</v>
      </c>
      <c r="H20" s="44">
        <f>IF(AND(C5,C6),IF(C5=C6,C5,(C6-C5)/(LN(C6)-LN(C5))),0)</f>
        <v>1654693.6964862654</v>
      </c>
      <c r="I20" s="204">
        <f>IF(AND(D20,D21),$H20*(LN(D21/D20)),0)</f>
        <v>-404265.37657804816</v>
      </c>
      <c r="J20" s="260">
        <f>IF(AND(E5,E6),IF(E5=E6,E5,(E6-E5)/(LN(E6)-LN(E5))),0)</f>
        <v>368899.01555374323</v>
      </c>
    </row>
    <row r="21" spans="2:13" ht="15.75" thickBot="1" x14ac:dyDescent="0.3">
      <c r="B21" s="239">
        <f>B6</f>
        <v>2020</v>
      </c>
      <c r="C21" s="240">
        <f>IF(D6,C6/D6,0)</f>
        <v>2.9727165782412709E-4</v>
      </c>
      <c r="D21" s="92">
        <f>IF(E6, D6/E6,0)</f>
        <v>9912.480206110753</v>
      </c>
      <c r="E21" s="241">
        <f>IF('Inventory Inputs'!G45="Yes",D21*'Inventory Inputs'!C48,C$10*12+D$10*F6+E$10*G6+F$10*H6+G$10*I6)</f>
        <v>11901.465359267064</v>
      </c>
      <c r="F21" s="224">
        <f>D21-E21</f>
        <v>-1988.9851531563108</v>
      </c>
      <c r="I21" s="5"/>
    </row>
    <row r="22" spans="2:13" ht="15.75" thickBot="1" x14ac:dyDescent="0.3">
      <c r="E22" s="2"/>
      <c r="F22" s="2"/>
      <c r="G22" s="10"/>
    </row>
    <row r="23" spans="2:13" x14ac:dyDescent="0.25">
      <c r="B23" s="39" t="s">
        <v>232</v>
      </c>
      <c r="C23" s="37"/>
      <c r="D23" s="37"/>
      <c r="E23" s="233"/>
      <c r="F23" s="234"/>
      <c r="G23" s="10"/>
    </row>
    <row r="24" spans="2:13" x14ac:dyDescent="0.25">
      <c r="B24" s="235" t="s">
        <v>233</v>
      </c>
      <c r="C24" s="228"/>
      <c r="D24" s="527" t="str">
        <f>IF(NOT('Program Inputs'!D5=0), 'Program Inputs'!D5, "")</f>
        <v/>
      </c>
      <c r="E24" s="527" t="str">
        <f>IF(NOT('Program Inputs'!E5=0), 'Program Inputs'!E5, "")</f>
        <v/>
      </c>
      <c r="F24" s="529" t="str">
        <f>IF(NOT('Program Inputs'!F5=0), 'Program Inputs'!F5, "")</f>
        <v/>
      </c>
      <c r="G24" s="10"/>
    </row>
    <row r="25" spans="2:13" ht="15.75" thickBot="1" x14ac:dyDescent="0.3">
      <c r="B25" s="232" t="s">
        <v>234</v>
      </c>
      <c r="C25" s="231"/>
      <c r="D25" s="530">
        <f>'Program Inputs'!D6</f>
        <v>0</v>
      </c>
      <c r="E25" s="530">
        <f>'Program Inputs'!E6</f>
        <v>0</v>
      </c>
      <c r="F25" s="531">
        <f>'Program Inputs'!F6</f>
        <v>0</v>
      </c>
      <c r="G25" s="10"/>
    </row>
    <row r="26" spans="2:13" ht="15.75" thickBot="1" x14ac:dyDescent="0.3">
      <c r="D26" s="88"/>
      <c r="E26" s="88"/>
      <c r="F26" s="88"/>
      <c r="G26" s="10"/>
    </row>
    <row r="27" spans="2:13" x14ac:dyDescent="0.25">
      <c r="B27" s="39" t="s">
        <v>271</v>
      </c>
      <c r="C27" s="37"/>
      <c r="D27" s="251"/>
      <c r="E27" s="251"/>
      <c r="F27" s="252"/>
      <c r="G27" s="10"/>
    </row>
    <row r="28" spans="2:13" x14ac:dyDescent="0.25">
      <c r="B28" s="235" t="s">
        <v>233</v>
      </c>
      <c r="C28" s="228"/>
      <c r="D28" s="528" t="str">
        <f>IF('Program Inputs'!D10=0, "", 'Program Inputs'!D10)</f>
        <v/>
      </c>
      <c r="E28" s="528" t="str">
        <f>IF('Program Inputs'!E10=0, "", 'Program Inputs'!E10)</f>
        <v/>
      </c>
      <c r="F28" s="532" t="str">
        <f>IF('Program Inputs'!F10=0, "", 'Program Inputs'!F10)</f>
        <v/>
      </c>
      <c r="G28" s="10"/>
    </row>
    <row r="29" spans="2:13" x14ac:dyDescent="0.25">
      <c r="B29" s="661" t="s">
        <v>272</v>
      </c>
      <c r="C29" s="515"/>
      <c r="D29" s="528">
        <f>'Program Inputs'!D11</f>
        <v>0</v>
      </c>
      <c r="E29" s="528">
        <f>'Program Inputs'!E11</f>
        <v>0</v>
      </c>
      <c r="F29" s="532">
        <f>'Program Inputs'!F11</f>
        <v>0</v>
      </c>
      <c r="G29" s="10"/>
    </row>
    <row r="30" spans="2:13" ht="15.75" thickBot="1" x14ac:dyDescent="0.3">
      <c r="B30" s="662" t="s">
        <v>583</v>
      </c>
      <c r="C30" s="186"/>
      <c r="D30" s="533">
        <f>'Program Inputs'!D13</f>
        <v>0</v>
      </c>
      <c r="E30" s="533">
        <f>'Program Inputs'!E13</f>
        <v>0</v>
      </c>
      <c r="F30" s="534">
        <f>'Program Inputs'!F13</f>
        <v>0</v>
      </c>
      <c r="G30" s="10"/>
    </row>
    <row r="31" spans="2:13" ht="15.75" thickBot="1" x14ac:dyDescent="0.3">
      <c r="D31" s="6"/>
      <c r="E31" s="6"/>
      <c r="F31" s="2"/>
      <c r="G31" s="10"/>
    </row>
    <row r="32" spans="2:13" x14ac:dyDescent="0.25">
      <c r="B32" s="39" t="s">
        <v>51</v>
      </c>
      <c r="C32" s="37"/>
      <c r="D32" s="37"/>
      <c r="E32" s="37"/>
      <c r="F32" s="37"/>
      <c r="G32" s="37"/>
      <c r="H32" s="192"/>
      <c r="I32" s="192"/>
      <c r="J32" s="192"/>
      <c r="K32" s="192"/>
      <c r="L32" s="192"/>
      <c r="M32" s="91"/>
    </row>
    <row r="33" spans="2:18" x14ac:dyDescent="0.25">
      <c r="B33" s="246" t="s">
        <v>38</v>
      </c>
      <c r="C33" s="34"/>
      <c r="D33" s="34"/>
      <c r="E33" s="34"/>
      <c r="F33" s="34"/>
      <c r="G33" s="34"/>
      <c r="H33" s="32"/>
      <c r="I33" s="32"/>
      <c r="J33" s="32"/>
      <c r="K33" s="32"/>
      <c r="L33" s="32"/>
      <c r="M33" s="247"/>
    </row>
    <row r="34" spans="2:18" ht="31.5" customHeight="1" x14ac:dyDescent="0.25">
      <c r="B34" s="535" t="s">
        <v>10</v>
      </c>
      <c r="C34" s="178" t="str">
        <f>CONCATENATE(IF(C35&gt;0,"growth in", "decrease in")," households")</f>
        <v>growth in households</v>
      </c>
      <c r="D34" s="178" t="str">
        <f>IF('Inventory Inputs'!G45="No", "HDD", "weather")</f>
        <v>HDD</v>
      </c>
      <c r="E34" s="178" t="str">
        <f>IF('Inventory Inputs'!G45="No", "CDD", "")</f>
        <v>CDD</v>
      </c>
      <c r="F34" s="217" t="str">
        <f>IF(F35&lt;0,"fewer households using electric heating*", "more households using electric heating*")</f>
        <v>more households using electric heating*</v>
      </c>
      <c r="G34" s="217" t="str">
        <f>D24</f>
        <v/>
      </c>
      <c r="H34" s="178" t="str">
        <f>E24</f>
        <v/>
      </c>
      <c r="I34" s="248" t="str">
        <f>F24</f>
        <v/>
      </c>
      <c r="J34" s="250" t="str">
        <f>D28</f>
        <v/>
      </c>
      <c r="K34" s="250" t="str">
        <f>E28</f>
        <v/>
      </c>
      <c r="L34" s="250" t="str">
        <f>F28</f>
        <v/>
      </c>
      <c r="M34" s="372" t="str">
        <f>CONCATENATE(IF(M35&gt;0,"increased","decreased"), " kWh per household**")</f>
        <v>decreased kWh per household**</v>
      </c>
    </row>
    <row r="35" spans="2:18" ht="15.75" thickBot="1" x14ac:dyDescent="0.3">
      <c r="B35" s="209">
        <f>IF(AND(C20,C21),$H20*(LN(C21/C20)),0)+IF(D30="Yes", D29,0)+IF(E30="Yes", E29,0)+ IF(F30="Yes",F29,0)</f>
        <v>-923831.51179410773</v>
      </c>
      <c r="C35" s="541">
        <f>IF(E5,$H20*(LN(E6/E5)),0)</f>
        <v>195832.10865025796</v>
      </c>
      <c r="D35" s="210">
        <f>IF((D21-D20),$I$20*(IF('Inventory Inputs'!G45="No",$E$10*($G$6-$G$5)+$F$10*($H$6-$H$5)+$G$10*($I$6-$I$5),F21-F20)/($D$21-$D$20)),0)</f>
        <v>-51294.337849673029</v>
      </c>
      <c r="E35" s="210">
        <f>IF('Inventory Inputs'!G45="No",IF((D21-D20),$I$20*$D$10*($F$6-$F$5)/($D$21-$D$20),0),0)</f>
        <v>-657.30631296507579</v>
      </c>
      <c r="F35" s="210">
        <f>IF((D21-D20),I20*H16/(D21-D20),0)</f>
        <v>51948.153461526403</v>
      </c>
      <c r="G35" s="542">
        <f>-$C$21*$D$25</f>
        <v>0</v>
      </c>
      <c r="H35" s="542">
        <f>-$C$21*$E$25</f>
        <v>0</v>
      </c>
      <c r="I35" s="542">
        <f>-$C$21*$F$25</f>
        <v>0</v>
      </c>
      <c r="J35" s="542">
        <f>-D29</f>
        <v>0</v>
      </c>
      <c r="K35" s="542">
        <f>-E29</f>
        <v>0</v>
      </c>
      <c r="L35" s="542">
        <f>-F29</f>
        <v>0</v>
      </c>
      <c r="M35" s="663">
        <f>IF(NOT(D21=D20),$I$20*IF('Inventory Inputs'!G45="No",$F$21-$F$20,E21-E20)/($D$21-$D$20),0)-SUM(F35:I35)+IF(D30="Yes", 0, D29)+IF(E30="Yes", 0,E29)+IF(F30="Yes",0,F29)</f>
        <v>-404261.88587693701</v>
      </c>
      <c r="Q35" s="3"/>
      <c r="R35" s="3"/>
    </row>
    <row r="36" spans="2:18" ht="30.75" customHeight="1" x14ac:dyDescent="0.25">
      <c r="E36" s="539"/>
      <c r="F36" s="539"/>
      <c r="I36" s="5"/>
      <c r="M36" s="5"/>
    </row>
    <row r="37" spans="2:18" x14ac:dyDescent="0.25">
      <c r="I37" s="5"/>
    </row>
    <row r="38" spans="2:18" x14ac:dyDescent="0.25">
      <c r="G38" t="s">
        <v>498</v>
      </c>
    </row>
    <row r="39" spans="2:18" ht="15.75" thickBot="1" x14ac:dyDescent="0.3"/>
    <row r="40" spans="2:18" ht="30.75" thickBot="1" x14ac:dyDescent="0.3">
      <c r="G40" s="491" t="s">
        <v>507</v>
      </c>
    </row>
    <row r="46" spans="2:18" x14ac:dyDescent="0.25">
      <c r="B46" s="7"/>
    </row>
    <row r="51" spans="2:18" x14ac:dyDescent="0.25">
      <c r="C51" s="12"/>
      <c r="G51" s="14"/>
      <c r="H51" s="14"/>
      <c r="I51" s="13"/>
      <c r="J51" s="16"/>
      <c r="K51" s="15"/>
      <c r="L51" s="13"/>
    </row>
    <row r="52" spans="2:18" x14ac:dyDescent="0.25">
      <c r="D52" s="16"/>
      <c r="E52" s="14"/>
      <c r="F52" s="14"/>
      <c r="G52" s="14"/>
      <c r="H52" s="14"/>
      <c r="I52" s="13"/>
      <c r="J52" s="16"/>
      <c r="K52" s="15"/>
      <c r="L52" s="13"/>
      <c r="M52" s="13"/>
      <c r="N52" s="16"/>
      <c r="O52" s="13"/>
      <c r="P52" s="13"/>
      <c r="Q52" s="13"/>
      <c r="R52" s="13"/>
    </row>
    <row r="53" spans="2:18" x14ac:dyDescent="0.25">
      <c r="D53" s="16"/>
      <c r="E53" s="14"/>
      <c r="F53" s="14"/>
      <c r="G53" s="13"/>
      <c r="H53" s="17"/>
      <c r="I53" s="13"/>
      <c r="J53" s="16"/>
      <c r="K53" s="15"/>
      <c r="L53" s="13"/>
      <c r="M53" s="13"/>
      <c r="N53" s="16"/>
      <c r="O53" s="13"/>
      <c r="P53" s="13"/>
      <c r="Q53" s="13"/>
      <c r="R53" s="13"/>
    </row>
    <row r="54" spans="2:18" x14ac:dyDescent="0.25">
      <c r="D54" s="16"/>
      <c r="E54" s="13"/>
      <c r="F54" s="13"/>
      <c r="G54" s="13"/>
      <c r="H54" s="13"/>
      <c r="I54" s="13"/>
      <c r="J54" s="16"/>
      <c r="K54" s="15"/>
      <c r="L54" s="13"/>
      <c r="M54" s="13"/>
      <c r="N54" s="16"/>
      <c r="O54" s="13"/>
      <c r="P54" s="13"/>
      <c r="Q54" s="13"/>
      <c r="R54" s="13"/>
    </row>
    <row r="55" spans="2:18" x14ac:dyDescent="0.25">
      <c r="D55" s="16"/>
      <c r="E55" s="13"/>
      <c r="F55" s="13"/>
      <c r="M55" s="13"/>
      <c r="N55" s="16"/>
      <c r="O55" s="13"/>
      <c r="P55" s="13"/>
      <c r="Q55" s="13"/>
      <c r="R55" s="13"/>
    </row>
    <row r="56" spans="2:18" ht="15.75" thickBot="1" x14ac:dyDescent="0.3"/>
    <row r="57" spans="2:18" ht="15.75" thickBot="1" x14ac:dyDescent="0.3">
      <c r="B57" s="39" t="s">
        <v>33</v>
      </c>
      <c r="C57" s="41"/>
    </row>
    <row r="58" spans="2:18" ht="33" customHeight="1" x14ac:dyDescent="0.25">
      <c r="B58" s="47" t="s">
        <v>7</v>
      </c>
      <c r="C58" s="49" t="s">
        <v>34</v>
      </c>
    </row>
    <row r="59" spans="2:18" ht="15.75" thickBot="1" x14ac:dyDescent="0.3">
      <c r="B59" s="52">
        <f>G20-(C35+I20+B35)</f>
        <v>-1.862645149230957E-9</v>
      </c>
      <c r="C59" s="58">
        <f>I20-SUM(D35:M35)</f>
        <v>5.2386894822120667E-10</v>
      </c>
    </row>
    <row r="61" spans="2:18" x14ac:dyDescent="0.25">
      <c r="B61" s="339" t="s">
        <v>348</v>
      </c>
      <c r="C61" s="339"/>
      <c r="D61" s="339" t="s">
        <v>337</v>
      </c>
      <c r="E61" s="339"/>
      <c r="F61" s="339" t="s">
        <v>26</v>
      </c>
      <c r="G61" s="339" t="s">
        <v>24</v>
      </c>
      <c r="H61" s="339" t="s">
        <v>25</v>
      </c>
      <c r="I61" s="339" t="s">
        <v>339</v>
      </c>
    </row>
    <row r="62" spans="2:18" x14ac:dyDescent="0.25">
      <c r="B62" s="20"/>
      <c r="C62" s="327" t="s">
        <v>335</v>
      </c>
      <c r="D62" s="325"/>
      <c r="E62" s="274"/>
      <c r="F62" s="274"/>
      <c r="G62" s="274"/>
      <c r="H62" s="274"/>
      <c r="I62" s="325">
        <f>'Inventory Inputs'!C5</f>
        <v>2284892.7797218999</v>
      </c>
    </row>
    <row r="63" spans="2:18" x14ac:dyDescent="0.25">
      <c r="B63" s="20"/>
      <c r="C63" s="327" t="str">
        <f>C34</f>
        <v>growth in households</v>
      </c>
      <c r="D63" s="325">
        <f>C35</f>
        <v>195832.10865025796</v>
      </c>
      <c r="E63" s="274"/>
      <c r="F63" s="326">
        <f>IF(D63&gt;0,I62,I62+D63)</f>
        <v>2284892.7797218999</v>
      </c>
      <c r="G63" s="275">
        <f t="shared" ref="G63:G69" si="0">IF(D63&gt;0,D63,0)</f>
        <v>195832.10865025796</v>
      </c>
      <c r="H63" s="275">
        <f t="shared" ref="H63:H69" si="1">IF(D63&lt;0,-D63,0)</f>
        <v>0</v>
      </c>
      <c r="I63" s="274"/>
    </row>
    <row r="64" spans="2:18" x14ac:dyDescent="0.25">
      <c r="B64" s="20"/>
      <c r="C64" s="327" t="str">
        <f>D34</f>
        <v>HDD</v>
      </c>
      <c r="D64" s="325">
        <f>D35</f>
        <v>-51294.337849673029</v>
      </c>
      <c r="E64" s="274"/>
      <c r="F64" s="326">
        <f t="shared" ref="F64:F69" si="2">IF(D64&gt;0,IF(D63&lt;0,F63,F63+D63),IF(D63&gt;0,F63+D63+D64,F63+D64))</f>
        <v>2429430.5505224848</v>
      </c>
      <c r="G64" s="275">
        <f t="shared" si="0"/>
        <v>0</v>
      </c>
      <c r="H64" s="275">
        <f t="shared" si="1"/>
        <v>51294.337849673029</v>
      </c>
      <c r="I64" s="274"/>
    </row>
    <row r="65" spans="2:9" x14ac:dyDescent="0.25">
      <c r="B65" s="20"/>
      <c r="C65" s="327" t="str">
        <f>E34</f>
        <v>CDD</v>
      </c>
      <c r="D65" s="325">
        <f>E35</f>
        <v>-657.30631296507579</v>
      </c>
      <c r="E65" s="274"/>
      <c r="F65" s="326">
        <f t="shared" si="2"/>
        <v>2428773.2442095196</v>
      </c>
      <c r="G65" s="275">
        <f t="shared" si="0"/>
        <v>0</v>
      </c>
      <c r="H65" s="275">
        <f t="shared" si="1"/>
        <v>657.30631296507579</v>
      </c>
      <c r="I65" s="274"/>
    </row>
    <row r="66" spans="2:9" x14ac:dyDescent="0.25">
      <c r="B66" s="20"/>
      <c r="C66" s="327" t="str">
        <f>F34</f>
        <v>more households using electric heating*</v>
      </c>
      <c r="D66" s="325">
        <f>F35</f>
        <v>51948.153461526403</v>
      </c>
      <c r="E66" s="274"/>
      <c r="F66" s="326">
        <f t="shared" si="2"/>
        <v>2428773.2442095196</v>
      </c>
      <c r="G66" s="275">
        <f>IF(D66&gt;0,D66,0)</f>
        <v>51948.153461526403</v>
      </c>
      <c r="H66" s="275">
        <f>IF(D66&lt;0,-D66,0)</f>
        <v>0</v>
      </c>
      <c r="I66" s="274"/>
    </row>
    <row r="67" spans="2:9" x14ac:dyDescent="0.25">
      <c r="B67" s="20"/>
      <c r="C67" s="327" t="s">
        <v>334</v>
      </c>
      <c r="D67" s="325">
        <f>SUM(G35:L35)</f>
        <v>0</v>
      </c>
      <c r="E67" s="274"/>
      <c r="F67" s="326">
        <f t="shared" si="2"/>
        <v>2480721.3976710462</v>
      </c>
      <c r="G67" s="275">
        <f t="shared" si="0"/>
        <v>0</v>
      </c>
      <c r="H67" s="275">
        <f t="shared" si="1"/>
        <v>0</v>
      </c>
      <c r="I67" s="274"/>
    </row>
    <row r="68" spans="2:9" x14ac:dyDescent="0.25">
      <c r="B68" s="20"/>
      <c r="C68" s="327" t="str">
        <f>M34</f>
        <v>decreased kWh per household**</v>
      </c>
      <c r="D68" s="325">
        <f>M35</f>
        <v>-404261.88587693701</v>
      </c>
      <c r="E68" s="274"/>
      <c r="F68" s="326">
        <f t="shared" si="2"/>
        <v>2076459.5117941091</v>
      </c>
      <c r="G68" s="275">
        <f t="shared" si="0"/>
        <v>0</v>
      </c>
      <c r="H68" s="275">
        <f t="shared" si="1"/>
        <v>404261.88587693701</v>
      </c>
      <c r="I68" s="274"/>
    </row>
    <row r="69" spans="2:9" x14ac:dyDescent="0.25">
      <c r="B69" s="20"/>
      <c r="C69" s="327" t="s">
        <v>10</v>
      </c>
      <c r="D69" s="325">
        <f>B35</f>
        <v>-923831.51179410773</v>
      </c>
      <c r="E69" s="274"/>
      <c r="F69" s="326">
        <f t="shared" si="2"/>
        <v>1152628.0000000014</v>
      </c>
      <c r="G69" s="275">
        <f t="shared" si="0"/>
        <v>0</v>
      </c>
      <c r="H69" s="275">
        <f t="shared" si="1"/>
        <v>923831.51179410773</v>
      </c>
      <c r="I69" s="274"/>
    </row>
    <row r="70" spans="2:9" x14ac:dyDescent="0.25">
      <c r="B70" s="20"/>
      <c r="C70" s="274" t="s">
        <v>336</v>
      </c>
      <c r="D70" s="325"/>
      <c r="E70" s="274"/>
      <c r="F70" s="274"/>
      <c r="G70" s="274"/>
      <c r="H70" s="274"/>
      <c r="I70" s="325">
        <f>'Inventory Inputs'!C7</f>
        <v>1152628</v>
      </c>
    </row>
  </sheetData>
  <sheetProtection sheet="1" scenarios="1"/>
  <mergeCells count="7">
    <mergeCell ref="K10:K11"/>
    <mergeCell ref="E17:I17"/>
    <mergeCell ref="H14:H15"/>
    <mergeCell ref="F14:F15"/>
    <mergeCell ref="D14:D15"/>
    <mergeCell ref="E14:E15"/>
    <mergeCell ref="G14:G15"/>
  </mergeCells>
  <hyperlinks>
    <hyperlink ref="I1" location="Contents!A1" display="Go to Contents" xr:uid="{00000000-0004-0000-0C00-000000000000}"/>
    <hyperlink ref="G40" location="'Output summary'!A1" display="Return to Output Summary" xr:uid="{00000000-0004-0000-0C00-000001000000}"/>
    <hyperlink ref="B9" location="ResElectRegress!A1" display="View regression details" xr:uid="{00000000-0004-0000-0C00-000002000000}"/>
  </hyperlinks>
  <pageMargins left="0.7" right="0.7" top="0.75" bottom="0.75" header="0.3" footer="0.3"/>
  <pageSetup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6"/>
  </sheetPr>
  <dimension ref="A1:O59"/>
  <sheetViews>
    <sheetView showGridLines="0" workbookViewId="0">
      <pane ySplit="1" topLeftCell="A30" activePane="bottomLeft" state="frozen"/>
      <selection pane="bottomLeft" activeCell="C29" sqref="C29"/>
    </sheetView>
  </sheetViews>
  <sheetFormatPr defaultColWidth="8.85546875" defaultRowHeight="15" x14ac:dyDescent="0.25"/>
  <cols>
    <col min="1" max="1" width="2.85546875" customWidth="1"/>
    <col min="2" max="2" width="17.85546875" customWidth="1"/>
    <col min="3" max="3" width="18.5703125" customWidth="1"/>
    <col min="4" max="4" width="18.42578125" customWidth="1"/>
    <col min="5" max="5" width="19.5703125" customWidth="1"/>
    <col min="6" max="6" width="19" customWidth="1"/>
    <col min="7" max="7" width="18.85546875" customWidth="1"/>
    <col min="8" max="8" width="19.42578125" customWidth="1"/>
    <col min="9" max="9" width="16.85546875" customWidth="1"/>
    <col min="10" max="10" width="17.85546875" customWidth="1"/>
    <col min="11" max="11" width="18.42578125" customWidth="1"/>
    <col min="12" max="12" width="15.85546875" customWidth="1"/>
    <col min="13" max="13" width="17.85546875" customWidth="1"/>
  </cols>
  <sheetData>
    <row r="1" spans="1:15" ht="15.75" thickBot="1" x14ac:dyDescent="0.3">
      <c r="A1" s="29"/>
      <c r="B1" s="35" t="s">
        <v>37</v>
      </c>
      <c r="C1" s="35"/>
      <c r="D1" s="35"/>
      <c r="E1" s="35" t="str">
        <f>'Basic Inputs'!D4</f>
        <v>Montgomery County, MD</v>
      </c>
      <c r="F1" s="35"/>
      <c r="G1" s="35"/>
      <c r="H1" s="35"/>
      <c r="I1" s="134" t="s">
        <v>144</v>
      </c>
      <c r="J1" s="35"/>
      <c r="K1" s="35"/>
      <c r="L1" s="35"/>
      <c r="M1" s="35"/>
      <c r="N1" s="35"/>
      <c r="O1" s="36"/>
    </row>
    <row r="2" spans="1:15" ht="15.75" thickBot="1" x14ac:dyDescent="0.3"/>
    <row r="3" spans="1:15" ht="33" customHeight="1" thickBot="1" x14ac:dyDescent="0.3">
      <c r="B3" s="814" t="s">
        <v>274</v>
      </c>
      <c r="C3" s="792"/>
      <c r="D3" s="792"/>
      <c r="E3" s="792"/>
      <c r="F3" s="792"/>
      <c r="G3" s="792"/>
      <c r="H3" s="30"/>
      <c r="I3" s="31"/>
      <c r="J3" s="322"/>
    </row>
    <row r="4" spans="1:15" ht="45" x14ac:dyDescent="0.25">
      <c r="B4" s="198" t="s">
        <v>0</v>
      </c>
      <c r="C4" s="50" t="s">
        <v>6</v>
      </c>
      <c r="D4" s="50" t="s">
        <v>9</v>
      </c>
      <c r="E4" s="50" t="str">
        <f>'Basic Inputs'!F10</f>
        <v>commercial Ft^2</v>
      </c>
      <c r="F4" s="207" t="s">
        <v>183</v>
      </c>
      <c r="G4" s="207" t="s">
        <v>184</v>
      </c>
      <c r="H4" s="207" t="s">
        <v>182</v>
      </c>
      <c r="I4" s="230" t="s">
        <v>181</v>
      </c>
      <c r="J4" s="323" t="s">
        <v>564</v>
      </c>
      <c r="K4" s="8"/>
      <c r="L4" s="8"/>
      <c r="M4" s="8"/>
    </row>
    <row r="5" spans="1:15" x14ac:dyDescent="0.25">
      <c r="B5" s="75">
        <f>'Basic Inputs'!C11</f>
        <v>2005</v>
      </c>
      <c r="C5" s="219">
        <f>'Inventory Inputs'!E5</f>
        <v>3227989</v>
      </c>
      <c r="D5" s="219">
        <f>'Inventory Inputs'!F5</f>
        <v>6213091899</v>
      </c>
      <c r="E5" s="76">
        <f>'Basic Inputs'!F11</f>
        <v>138733539</v>
      </c>
      <c r="F5" s="74">
        <f>ComElectRegress!J10</f>
        <v>1077.5</v>
      </c>
      <c r="G5" s="74">
        <f>ComElectRegress!K10</f>
        <v>415.5</v>
      </c>
      <c r="H5" s="74">
        <f>ComElectRegress!L10</f>
        <v>713</v>
      </c>
      <c r="I5" s="81">
        <f>ComElectRegress!M10</f>
        <v>2046.5</v>
      </c>
      <c r="J5" s="592">
        <f>'Inventory Inputs'!C47</f>
        <v>1</v>
      </c>
    </row>
    <row r="6" spans="1:15" ht="15.75" thickBot="1" x14ac:dyDescent="0.3">
      <c r="B6" s="78">
        <f>'Basic Inputs'!C12</f>
        <v>2020</v>
      </c>
      <c r="C6" s="220">
        <f>'Inventory Inputs'!E7</f>
        <v>1458805</v>
      </c>
      <c r="D6" s="220">
        <f>'Inventory Inputs'!F7</f>
        <v>4907314222.1720028</v>
      </c>
      <c r="E6" s="79">
        <f>'Basic Inputs'!F12</f>
        <v>167784367</v>
      </c>
      <c r="F6" s="82">
        <f>ComElectRegress!J11</f>
        <v>1079.5</v>
      </c>
      <c r="G6" s="82">
        <f>ComElectRegress!K11</f>
        <v>293</v>
      </c>
      <c r="H6" s="82">
        <f>ComElectRegress!L11</f>
        <v>501</v>
      </c>
      <c r="I6" s="83">
        <f>ComElectRegress!M11</f>
        <v>1649</v>
      </c>
      <c r="J6" s="593">
        <f>'Inventory Inputs'!C48</f>
        <v>1</v>
      </c>
    </row>
    <row r="7" spans="1:15" ht="15.75" thickBot="1" x14ac:dyDescent="0.3"/>
    <row r="8" spans="1:15" ht="15.75" thickBot="1" x14ac:dyDescent="0.3">
      <c r="B8" s="39" t="s">
        <v>276</v>
      </c>
      <c r="C8" s="40"/>
      <c r="D8" s="40"/>
      <c r="E8" s="192"/>
      <c r="F8" s="91"/>
    </row>
    <row r="9" spans="1:15" ht="18.75" customHeight="1" x14ac:dyDescent="0.25">
      <c r="B9" s="51" t="s">
        <v>161</v>
      </c>
      <c r="C9" s="48" t="s">
        <v>242</v>
      </c>
      <c r="D9" s="48" t="s">
        <v>243</v>
      </c>
      <c r="E9" s="48" t="s">
        <v>244</v>
      </c>
      <c r="F9" s="49" t="s">
        <v>245</v>
      </c>
      <c r="H9" s="815" t="s">
        <v>530</v>
      </c>
    </row>
    <row r="10" spans="1:15" ht="15.75" thickBot="1" x14ac:dyDescent="0.3">
      <c r="B10" s="216">
        <f>ComElectRegress!K15</f>
        <v>4165270.617745325</v>
      </c>
      <c r="C10" s="79">
        <f>IF(ComElectRegress!G17&lt;0.05,IF(ComElectRegress!G15&gt;0, ComElectRegress!G15,0),0)</f>
        <v>2619.4888692534696</v>
      </c>
      <c r="D10" s="79">
        <f>IF(ComElectRegress!H17&lt;0.05,IF(ComElectRegress!H15&gt;0, ComElectRegress!H15,0),0)</f>
        <v>0</v>
      </c>
      <c r="E10" s="79">
        <f>IF(ComElectRegress!I17&lt;0.05,IF(ComElectRegress!I15&gt;0, ComElectRegress!I15,0),0)</f>
        <v>0</v>
      </c>
      <c r="F10" s="203">
        <f>IF(ComElectRegress!J17&lt;0.05,IF(ComElectRegress!J15&gt;0, ComElectRegress!J15,0),0)</f>
        <v>928.1583409912779</v>
      </c>
      <c r="H10" s="816"/>
    </row>
    <row r="11" spans="1:15" ht="15.75" thickBot="1" x14ac:dyDescent="0.3"/>
    <row r="12" spans="1:15" ht="14.25" customHeight="1" thickBot="1" x14ac:dyDescent="0.3">
      <c r="B12" s="29" t="s">
        <v>30</v>
      </c>
      <c r="C12" s="35"/>
      <c r="D12" s="35"/>
      <c r="E12" s="35"/>
      <c r="F12" s="35"/>
      <c r="G12" s="35"/>
      <c r="H12" s="35"/>
      <c r="I12" s="35"/>
      <c r="J12" s="35"/>
      <c r="K12" s="35"/>
      <c r="L12" s="35"/>
      <c r="M12" s="28"/>
    </row>
    <row r="13" spans="1:15" ht="45" customHeight="1" x14ac:dyDescent="0.25">
      <c r="B13" s="47" t="s">
        <v>0</v>
      </c>
      <c r="C13" s="48" t="s">
        <v>48</v>
      </c>
      <c r="D13" s="48" t="s">
        <v>304</v>
      </c>
      <c r="E13" s="48" t="str">
        <f>IF('Inventory Inputs'!G45="No", "Heating kWh of Reference Buildings", "Impact of difference from normal weather (kWh/employee or ft^2)")</f>
        <v>Heating kWh of Reference Buildings</v>
      </c>
      <c r="F13" s="48" t="str">
        <f>IF('Inventory Inputs'!G45="No", "Cooling kWh of Reference Buildings", "")</f>
        <v>Cooling kWh of Reference Buildings</v>
      </c>
      <c r="G13" s="48" t="str">
        <f>IF('Inventory Inputs'!G45="No", "Predicted kWh of Reference Buildings", "")</f>
        <v>Predicted kWh of Reference Buildings</v>
      </c>
      <c r="H13" s="48" t="str">
        <f>IF('Inventory Inputs'!G45="No", "Predicted Intensity (kWh/employee or ft^2)", "")</f>
        <v>Predicted Intensity (kWh/employee or ft^2)</v>
      </c>
      <c r="I13" s="49" t="str">
        <f>IF('Inventory Inputs'!G45="No", "Intensity Remainder (kwh/employee or ft^2)", "Estimated intensity with normal weather")</f>
        <v>Intensity Remainder (kwh/employee or ft^2)</v>
      </c>
      <c r="J13" s="302" t="s">
        <v>42</v>
      </c>
      <c r="K13" s="50" t="s">
        <v>43</v>
      </c>
      <c r="L13" s="50" t="s">
        <v>305</v>
      </c>
      <c r="M13" s="70" t="s">
        <v>306</v>
      </c>
    </row>
    <row r="14" spans="1:15" ht="14.25" customHeight="1" thickBot="1" x14ac:dyDescent="0.3">
      <c r="B14" s="75">
        <f>B5</f>
        <v>2005</v>
      </c>
      <c r="C14" s="212">
        <f>IF(D5,C5/D5,0)</f>
        <v>5.1954631485807349E-4</v>
      </c>
      <c r="D14" s="292">
        <f>IF(E5,D5/E5,0)</f>
        <v>44.784353832421154</v>
      </c>
      <c r="E14" s="219">
        <f>IF('Inventory Inputs'!G45="No",G5*D$10+H5*E$10+I5*F$10,D14-I14)</f>
        <v>1899476.0448386502</v>
      </c>
      <c r="F14" s="219">
        <f>IF('Inventory Inputs'!G45="No", F5*C10, 0)</f>
        <v>2822499.2566206134</v>
      </c>
      <c r="G14" s="219">
        <f>IF('Inventory Inputs'!G45="No", B$10*12+F5*C$10+G5*D$10+H5*E$10+I5*F$10, 0)</f>
        <v>54705222.714403167</v>
      </c>
      <c r="H14" s="300">
        <f>D14</f>
        <v>44.784353832421154</v>
      </c>
      <c r="I14" s="298">
        <f>IF('Inventory Inputs'!G$45="No", D14-H14, D14*J5)</f>
        <v>0</v>
      </c>
      <c r="J14" s="201">
        <f>C6-C5</f>
        <v>-1769184</v>
      </c>
      <c r="K14" s="202">
        <f>IF(AND(C5,C6),IF(C5=C6,C5,(C6-C5)/(LN(C6)-LN(C5))),0)</f>
        <v>2227513.2637499496</v>
      </c>
      <c r="L14" s="79">
        <f>IF(D14,$K14*LN(D15/D14),0)</f>
        <v>-949046.25823980046</v>
      </c>
      <c r="M14" s="203">
        <f>IF(AND(E5,E6),IF(E5=E6,E5,(E6-E5)/(LN(E6)-LN(E5))),0)</f>
        <v>152798957.16756612</v>
      </c>
    </row>
    <row r="15" spans="1:15" ht="14.25" customHeight="1" thickBot="1" x14ac:dyDescent="0.3">
      <c r="B15" s="78">
        <f>B6</f>
        <v>2020</v>
      </c>
      <c r="C15" s="213">
        <f>IF(D6,C6/D6,0)</f>
        <v>2.9727156932582264E-4</v>
      </c>
      <c r="D15" s="293">
        <f>IF(E6,D6/E6,0)</f>
        <v>29.247744053365846</v>
      </c>
      <c r="E15" s="220">
        <f>IF('Inventory Inputs'!G45="No", G6*D$10+H6*E$10+I6*F$10, D15-I15)</f>
        <v>1530533.1042946172</v>
      </c>
      <c r="F15" s="220">
        <f>IF('Inventory Inputs'!G45="No", F6*C10, 0)</f>
        <v>2827738.2343591205</v>
      </c>
      <c r="G15" s="220">
        <f>IF('Inventory Inputs'!G45="No", B$10*12+F6*C$10+G6*D$10+H6*E$10+I6*F$10, 0)</f>
        <v>54341518.751597643</v>
      </c>
      <c r="H15" s="301">
        <f>H14*(IF(G14,G15/G14,1))</f>
        <v>44.486608093489217</v>
      </c>
      <c r="I15" s="299">
        <f>IF('Inventory Inputs'!G$45="No", D15-H15, D15*J6)</f>
        <v>-15.238864040123371</v>
      </c>
    </row>
    <row r="16" spans="1:15" ht="14.25" customHeight="1" thickBot="1" x14ac:dyDescent="0.3"/>
    <row r="17" spans="2:13" ht="14.25" customHeight="1" x14ac:dyDescent="0.25">
      <c r="B17" s="39" t="s">
        <v>275</v>
      </c>
      <c r="C17" s="37"/>
      <c r="D17" s="37"/>
      <c r="E17" s="233"/>
      <c r="F17" s="234"/>
    </row>
    <row r="18" spans="2:13" ht="14.25" customHeight="1" x14ac:dyDescent="0.25">
      <c r="B18" s="235" t="s">
        <v>233</v>
      </c>
      <c r="C18" s="228"/>
      <c r="D18" s="527" t="str">
        <f>IF(NOT('Program Inputs'!D16=0),'Program Inputs'!D16, "")</f>
        <v/>
      </c>
      <c r="E18" s="527" t="str">
        <f>IF(NOT('Program Inputs'!E16=0),'Program Inputs'!E16, "")</f>
        <v/>
      </c>
      <c r="F18" s="529" t="str">
        <f>IF(NOT('Program Inputs'!F16=0),'Program Inputs'!F16, "")</f>
        <v/>
      </c>
    </row>
    <row r="19" spans="2:13" ht="14.25" customHeight="1" thickBot="1" x14ac:dyDescent="0.3">
      <c r="B19" s="232" t="s">
        <v>234</v>
      </c>
      <c r="C19" s="231"/>
      <c r="D19" s="605">
        <f>'Program Inputs'!D17</f>
        <v>0</v>
      </c>
      <c r="E19" s="605">
        <f>'Program Inputs'!E17</f>
        <v>0</v>
      </c>
      <c r="F19" s="606">
        <f>'Program Inputs'!F17</f>
        <v>0</v>
      </c>
    </row>
    <row r="20" spans="2:13" ht="14.25" customHeight="1" thickBot="1" x14ac:dyDescent="0.3">
      <c r="D20" s="88"/>
      <c r="E20" s="88"/>
      <c r="F20" s="88"/>
      <c r="G20" s="88"/>
    </row>
    <row r="21" spans="2:13" ht="14.25" customHeight="1" x14ac:dyDescent="0.25">
      <c r="B21" s="39" t="s">
        <v>271</v>
      </c>
      <c r="C21" s="37"/>
      <c r="D21" s="251"/>
      <c r="E21" s="251"/>
      <c r="F21" s="251"/>
      <c r="G21" s="670" t="s">
        <v>584</v>
      </c>
      <c r="H21" s="668" t="s">
        <v>584</v>
      </c>
    </row>
    <row r="22" spans="2:13" ht="14.25" customHeight="1" x14ac:dyDescent="0.25">
      <c r="B22" s="235" t="s">
        <v>233</v>
      </c>
      <c r="C22" s="228"/>
      <c r="D22" s="528" t="str">
        <f>IF(NOT('Program Inputs'!D21=0),'Program Inputs'!D21, "")</f>
        <v/>
      </c>
      <c r="E22" s="528" t="str">
        <f>IF(NOT('Program Inputs'!E21=0),'Program Inputs'!E21, "")</f>
        <v/>
      </c>
      <c r="F22" s="666" t="str">
        <f>IF(NOT('Program Inputs'!F21=0),'Program Inputs'!F21, "")</f>
        <v/>
      </c>
      <c r="G22" s="671" t="s">
        <v>35</v>
      </c>
      <c r="H22" s="669" t="s">
        <v>585</v>
      </c>
    </row>
    <row r="23" spans="2:13" ht="14.25" customHeight="1" thickBot="1" x14ac:dyDescent="0.3">
      <c r="B23" s="232" t="s">
        <v>279</v>
      </c>
      <c r="C23" s="231"/>
      <c r="D23" s="533">
        <f>'Program Inputs'!D22</f>
        <v>0</v>
      </c>
      <c r="E23" s="533">
        <f>'Program Inputs'!E22</f>
        <v>0</v>
      </c>
      <c r="F23" s="667">
        <f>'Program Inputs'!F22</f>
        <v>0</v>
      </c>
      <c r="G23" s="78">
        <f>IF('Program Inputs'!D24="Yes", 'Commercial Electricity'!D23,0)+IF('Program Inputs'!E24="Yes", 'Commercial Electricity'!E23,0)+IF('Program Inputs'!F24="Yes", 'Commercial Electricity'!F23,0)</f>
        <v>0</v>
      </c>
      <c r="H23" s="214">
        <f>SUM(D23:F23)-G23</f>
        <v>0</v>
      </c>
    </row>
    <row r="24" spans="2:13" ht="14.25" customHeight="1" thickBot="1" x14ac:dyDescent="0.3"/>
    <row r="25" spans="2:13" ht="14.25" customHeight="1" x14ac:dyDescent="0.25">
      <c r="B25" s="39" t="s">
        <v>36</v>
      </c>
      <c r="C25" s="37"/>
      <c r="D25" s="37"/>
      <c r="E25" s="37"/>
      <c r="F25" s="37"/>
      <c r="G25" s="37"/>
      <c r="H25" s="37"/>
      <c r="I25" s="37"/>
      <c r="J25" s="37"/>
      <c r="K25" s="37"/>
      <c r="L25" s="38"/>
    </row>
    <row r="26" spans="2:13" ht="15.75" thickBot="1" x14ac:dyDescent="0.3">
      <c r="B26" s="55" t="s">
        <v>41</v>
      </c>
      <c r="C26" s="56"/>
      <c r="D26" s="56"/>
      <c r="E26" s="34"/>
      <c r="F26" s="34"/>
      <c r="G26" s="34"/>
      <c r="H26" s="34"/>
      <c r="I26" s="34"/>
      <c r="J26" s="34"/>
      <c r="K26" s="34"/>
      <c r="L26" s="270"/>
    </row>
    <row r="27" spans="2:13" ht="45" x14ac:dyDescent="0.25">
      <c r="B27" s="47" t="s">
        <v>35</v>
      </c>
      <c r="C27" s="48" t="str">
        <f>CONCATENATE(IF(C28&gt;0,"growth in", "decrease in"),IF('Basic Inputs'!F10='Basic Inputs'!B29," commercial floor area", " commercial employment"))</f>
        <v>growth in commercial floor area</v>
      </c>
      <c r="D27" s="254" t="str">
        <f>IF('Inventory Inputs'!G45="No", "HDD", "weather")</f>
        <v>HDD</v>
      </c>
      <c r="E27" s="206" t="str">
        <f>IF('Inventory Inputs'!G45="No", "CDD", "")</f>
        <v>CDD</v>
      </c>
      <c r="F27" s="206" t="str">
        <f>D18</f>
        <v/>
      </c>
      <c r="G27" s="206" t="str">
        <f>E18</f>
        <v/>
      </c>
      <c r="H27" s="271" t="str">
        <f>F18</f>
        <v/>
      </c>
      <c r="I27" s="266" t="str">
        <f>D22</f>
        <v/>
      </c>
      <c r="J27" s="266" t="str">
        <f>E22</f>
        <v/>
      </c>
      <c r="K27" s="266" t="str">
        <f>F22</f>
        <v/>
      </c>
      <c r="L27" s="49" t="s">
        <v>47</v>
      </c>
    </row>
    <row r="28" spans="2:13" ht="15.75" thickBot="1" x14ac:dyDescent="0.3">
      <c r="B28" s="209">
        <f>IF(C14,$K14*(LN(C15/C14)),0)+G23</f>
        <v>-1243642.6261682366</v>
      </c>
      <c r="C28" s="210">
        <f>IF(E5,$K14*LN(E6/E5),0)</f>
        <v>423504.88440803363</v>
      </c>
      <c r="D28" s="210">
        <f>IF('Inventory Inputs'!G45="No",IF(AND(G14,(D15-D14)),$L14*((E15-E14)/$G14)*$D14/($D15-$D14),0),L14*(E15-E14)/(D15-D14))</f>
        <v>-18449.638030321064</v>
      </c>
      <c r="E28" s="210">
        <f>IF(AND(G14,(D15-D14)),$L14*((F15-F14)/$G14)*$D14/($D15-$D14),0)</f>
        <v>261.98425908851328</v>
      </c>
      <c r="F28" s="272">
        <f>-D19*$C15</f>
        <v>0</v>
      </c>
      <c r="G28" s="272">
        <f>-E19*$C15</f>
        <v>0</v>
      </c>
      <c r="H28" s="272">
        <f>-F19*$C15</f>
        <v>0</v>
      </c>
      <c r="I28" s="202">
        <f>-D23</f>
        <v>0</v>
      </c>
      <c r="J28" s="202">
        <f>-E23</f>
        <v>0</v>
      </c>
      <c r="K28" s="202">
        <f>-F23</f>
        <v>0</v>
      </c>
      <c r="L28" s="214">
        <f>L14-SUM(F28:H28)+H23-D28-E28</f>
        <v>-930858.60446856788</v>
      </c>
    </row>
    <row r="29" spans="2:13" ht="27.75" customHeight="1" x14ac:dyDescent="0.25">
      <c r="B29" s="269"/>
      <c r="C29" s="269"/>
      <c r="D29" s="269"/>
      <c r="E29" s="539"/>
      <c r="M29" s="5"/>
    </row>
    <row r="31" spans="2:13" x14ac:dyDescent="0.25">
      <c r="G31" t="s">
        <v>498</v>
      </c>
    </row>
    <row r="32" spans="2:13" ht="15.75" thickBot="1" x14ac:dyDescent="0.3"/>
    <row r="33" spans="2:7" ht="30.75" thickBot="1" x14ac:dyDescent="0.3">
      <c r="G33" s="491" t="s">
        <v>507</v>
      </c>
    </row>
    <row r="41" spans="2:7" x14ac:dyDescent="0.25">
      <c r="C41" s="9"/>
    </row>
    <row r="48" spans="2:7" x14ac:dyDescent="0.25">
      <c r="B48" s="256" t="s">
        <v>5</v>
      </c>
      <c r="C48" s="257" t="s">
        <v>12</v>
      </c>
      <c r="D48" s="258"/>
    </row>
    <row r="49" spans="2:9" x14ac:dyDescent="0.25">
      <c r="B49" s="243">
        <f>J14-(B28+C28+L14)</f>
        <v>3.2596290111541748E-9</v>
      </c>
      <c r="C49" s="273">
        <f>L14-(L28+D28+E28+SUM(F28:K28))</f>
        <v>0</v>
      </c>
      <c r="D49" s="200"/>
    </row>
    <row r="51" spans="2:9" x14ac:dyDescent="0.25">
      <c r="B51" s="339" t="s">
        <v>529</v>
      </c>
      <c r="C51" s="339" t="s">
        <v>337</v>
      </c>
      <c r="D51" s="339"/>
      <c r="E51" s="339" t="s">
        <v>338</v>
      </c>
      <c r="F51" s="339" t="s">
        <v>26</v>
      </c>
      <c r="G51" s="339" t="s">
        <v>24</v>
      </c>
      <c r="H51" s="339" t="s">
        <v>25</v>
      </c>
      <c r="I51" s="339" t="s">
        <v>339</v>
      </c>
    </row>
    <row r="52" spans="2:9" x14ac:dyDescent="0.25">
      <c r="B52" s="327" t="s">
        <v>335</v>
      </c>
      <c r="C52" s="325"/>
      <c r="D52" s="274"/>
      <c r="E52" s="274" t="str">
        <f>B52</f>
        <v>2012 Inventory</v>
      </c>
      <c r="F52" s="274"/>
      <c r="G52" s="274"/>
      <c r="H52" s="274"/>
      <c r="I52" s="325">
        <f>'Inventory Inputs'!E5</f>
        <v>3227989</v>
      </c>
    </row>
    <row r="53" spans="2:9" x14ac:dyDescent="0.25">
      <c r="B53" s="329" t="str">
        <f>C27</f>
        <v>growth in commercial floor area</v>
      </c>
      <c r="C53" s="325">
        <f>C28</f>
        <v>423504.88440803363</v>
      </c>
      <c r="D53" s="274"/>
      <c r="E53" s="274" t="str">
        <f t="shared" ref="E53:E59" si="0">B53</f>
        <v>growth in commercial floor area</v>
      </c>
      <c r="F53" s="326">
        <f>IF(C53&gt;0,I52,I52+C53)</f>
        <v>3227989</v>
      </c>
      <c r="G53" s="275">
        <f t="shared" ref="G53:G58" si="1">IF(C53&gt;0,C53,0)</f>
        <v>423504.88440803363</v>
      </c>
      <c r="H53" s="275">
        <f t="shared" ref="H53:H58" si="2">IF(C53&lt;0,-C53,0)</f>
        <v>0</v>
      </c>
      <c r="I53" s="274"/>
    </row>
    <row r="54" spans="2:9" x14ac:dyDescent="0.25">
      <c r="B54" s="327" t="str">
        <f>CONCATENATE(IF(SUM(G6:I6)&gt;SUM(G5:I5),"colder","warmer")," winter")</f>
        <v>warmer winter</v>
      </c>
      <c r="C54" s="325">
        <f>D28</f>
        <v>-18449.638030321064</v>
      </c>
      <c r="D54" s="274"/>
      <c r="E54" s="274" t="str">
        <f t="shared" si="0"/>
        <v>warmer winter</v>
      </c>
      <c r="F54" s="326">
        <f>IF(C54&gt;0,IF(C53&lt;0,F53,F53+C53),IF(C53&gt;0,F53+C53+C54,F53+C54))</f>
        <v>3633044.2463777126</v>
      </c>
      <c r="G54" s="275">
        <f t="shared" si="1"/>
        <v>0</v>
      </c>
      <c r="H54" s="275">
        <f t="shared" si="2"/>
        <v>18449.638030321064</v>
      </c>
      <c r="I54" s="274"/>
    </row>
    <row r="55" spans="2:9" x14ac:dyDescent="0.25">
      <c r="B55" s="327" t="str">
        <f>CONCATENATE(IF(F6&gt;F5,"hotter","cooler")," summer")</f>
        <v>hotter summer</v>
      </c>
      <c r="C55" s="325">
        <f>E28</f>
        <v>261.98425908851328</v>
      </c>
      <c r="D55" s="274"/>
      <c r="E55" s="274" t="str">
        <f t="shared" si="0"/>
        <v>hotter summer</v>
      </c>
      <c r="F55" s="326">
        <f>IF(C55&gt;0,IF(C54&lt;0,F54,F54+C54),IF(C54&gt;0,F54+C54+C55,F54+C55))</f>
        <v>3633044.2463777126</v>
      </c>
      <c r="G55" s="275">
        <f t="shared" si="1"/>
        <v>261.98425908851328</v>
      </c>
      <c r="H55" s="275">
        <f t="shared" si="2"/>
        <v>0</v>
      </c>
      <c r="I55" s="274"/>
    </row>
    <row r="56" spans="2:9" x14ac:dyDescent="0.25">
      <c r="B56" s="327" t="s">
        <v>334</v>
      </c>
      <c r="C56" s="325">
        <f>SUM(F28:K28)</f>
        <v>0</v>
      </c>
      <c r="D56" s="274"/>
      <c r="E56" s="274" t="str">
        <f>B56</f>
        <v>local programs</v>
      </c>
      <c r="F56" s="326">
        <f>IF(C56&gt;0,IF(C55&lt;0,F55,F55+C55),IF(C55&gt;0,F55+C55+C56,F55+C56))</f>
        <v>3633306.2306368011</v>
      </c>
      <c r="G56" s="275">
        <f t="shared" si="1"/>
        <v>0</v>
      </c>
      <c r="H56" s="275">
        <f t="shared" si="2"/>
        <v>0</v>
      </c>
      <c r="I56" s="274"/>
    </row>
    <row r="57" spans="2:9" x14ac:dyDescent="0.25">
      <c r="B57" s="327" t="str">
        <f>CONCATENATE(IF(C57&gt;0,"increased","decreased")," kWh per ", 'Basic Inputs'!F10, "**")</f>
        <v>decreased kWh per commercial Ft^2**</v>
      </c>
      <c r="C57" s="325">
        <f>L28</f>
        <v>-930858.60446856788</v>
      </c>
      <c r="D57" s="274"/>
      <c r="E57" s="274" t="str">
        <f>B57</f>
        <v>decreased kWh per commercial Ft^2**</v>
      </c>
      <c r="F57" s="326">
        <f>IF(C57&gt;0,IF(C56&lt;0,F56,F56+C56),IF(C56&gt;0,F56+C56+C57,F56+C57))</f>
        <v>2702447.6261682333</v>
      </c>
      <c r="G57" s="275">
        <f t="shared" si="1"/>
        <v>0</v>
      </c>
      <c r="H57" s="275">
        <f t="shared" si="2"/>
        <v>930858.60446856788</v>
      </c>
      <c r="I57" s="274"/>
    </row>
    <row r="58" spans="2:9" x14ac:dyDescent="0.25">
      <c r="B58" s="327" t="s">
        <v>10</v>
      </c>
      <c r="C58" s="325">
        <f>B28</f>
        <v>-1243642.6261682366</v>
      </c>
      <c r="D58" s="274"/>
      <c r="E58" s="274" t="str">
        <f>B58</f>
        <v>electricity fuel mix</v>
      </c>
      <c r="F58" s="326">
        <f>IF(C58&gt;0,IF(C57&lt;0,F57,F57+C57),IF(C57&gt;0,F57+C57+C58,F57+C58))</f>
        <v>1458804.9999999967</v>
      </c>
      <c r="G58" s="275">
        <f t="shared" si="1"/>
        <v>0</v>
      </c>
      <c r="H58" s="275">
        <f t="shared" si="2"/>
        <v>1243642.6261682366</v>
      </c>
      <c r="I58" s="274"/>
    </row>
    <row r="59" spans="2:9" x14ac:dyDescent="0.25">
      <c r="B59" s="274" t="s">
        <v>336</v>
      </c>
      <c r="C59" s="325"/>
      <c r="D59" s="274"/>
      <c r="E59" s="274" t="str">
        <f t="shared" si="0"/>
        <v>2015 Inventory</v>
      </c>
      <c r="F59" s="274"/>
      <c r="G59" s="274"/>
      <c r="H59" s="274"/>
      <c r="I59" s="325">
        <f>'Inventory Inputs'!E7</f>
        <v>1458805</v>
      </c>
    </row>
  </sheetData>
  <sheetProtection sheet="1" scenarios="1"/>
  <mergeCells count="2">
    <mergeCell ref="B3:G3"/>
    <mergeCell ref="H9:H10"/>
  </mergeCells>
  <hyperlinks>
    <hyperlink ref="I1" location="Contents!A1" display="Go to Contents" xr:uid="{00000000-0004-0000-0D00-000000000000}"/>
    <hyperlink ref="G33" location="'Output summary'!A1" display="Return to Output Summary" xr:uid="{00000000-0004-0000-0D00-000001000000}"/>
    <hyperlink ref="H9:H10" location="ComElectRegress!A1" display="View regression details" xr:uid="{00000000-0004-0000-0D00-000002000000}"/>
  </hyperlinks>
  <pageMargins left="0.7" right="0.7" top="0.75" bottom="0.75" header="0.3" footer="0.3"/>
  <pageSetup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theme="6"/>
  </sheetPr>
  <dimension ref="A1:AC57"/>
  <sheetViews>
    <sheetView showGridLines="0" workbookViewId="0">
      <pane ySplit="1" topLeftCell="A17" activePane="bottomLeft" state="frozen"/>
      <selection pane="bottomLeft" activeCell="L29" sqref="L29"/>
    </sheetView>
  </sheetViews>
  <sheetFormatPr defaultColWidth="8.85546875" defaultRowHeight="15" x14ac:dyDescent="0.25"/>
  <cols>
    <col min="1" max="1" width="2.85546875" customWidth="1"/>
    <col min="2" max="2" width="17.85546875" customWidth="1"/>
    <col min="3" max="3" width="15" customWidth="1"/>
    <col min="4" max="4" width="18" customWidth="1"/>
    <col min="5" max="5" width="17.42578125" customWidth="1"/>
    <col min="6" max="7" width="20" customWidth="1"/>
    <col min="8" max="8" width="16.85546875" customWidth="1"/>
    <col min="9" max="9" width="19.85546875" customWidth="1"/>
    <col min="10" max="11" width="19.42578125" customWidth="1"/>
    <col min="12" max="12" width="16.5703125" customWidth="1"/>
    <col min="13" max="13" width="19.140625" customWidth="1"/>
    <col min="14" max="25" width="11.42578125" customWidth="1"/>
  </cols>
  <sheetData>
    <row r="1" spans="1:29" ht="15.75" customHeight="1" x14ac:dyDescent="0.25">
      <c r="A1" s="34"/>
      <c r="B1" s="34" t="s">
        <v>49</v>
      </c>
      <c r="C1" s="34"/>
      <c r="D1" s="34"/>
      <c r="E1" s="34"/>
      <c r="F1" s="34"/>
      <c r="G1" s="34"/>
      <c r="H1" s="34"/>
      <c r="I1" s="134" t="s">
        <v>144</v>
      </c>
      <c r="J1" s="34"/>
      <c r="K1" s="34"/>
      <c r="L1" s="34"/>
      <c r="M1" s="34"/>
      <c r="N1" s="34"/>
      <c r="O1" s="34"/>
      <c r="P1" s="34"/>
    </row>
    <row r="2" spans="1:29" ht="15.75" customHeight="1" thickBot="1" x14ac:dyDescent="0.3"/>
    <row r="3" spans="1:29" ht="15.75" customHeight="1" thickBot="1" x14ac:dyDescent="0.3">
      <c r="B3" s="29" t="s">
        <v>277</v>
      </c>
      <c r="C3" s="35"/>
      <c r="D3" s="35"/>
      <c r="E3" s="35"/>
      <c r="F3" s="35"/>
      <c r="G3" s="35"/>
      <c r="H3" s="35"/>
      <c r="I3" s="35"/>
      <c r="J3" s="27"/>
      <c r="K3" s="27"/>
      <c r="L3" s="28"/>
      <c r="M3" s="322"/>
    </row>
    <row r="4" spans="1:29" ht="30.75" customHeight="1" x14ac:dyDescent="0.25">
      <c r="B4" s="51" t="s">
        <v>0</v>
      </c>
      <c r="C4" s="48" t="s">
        <v>6</v>
      </c>
      <c r="D4" s="48" t="s">
        <v>54</v>
      </c>
      <c r="E4" s="48" t="s">
        <v>55</v>
      </c>
      <c r="F4" s="48" t="s">
        <v>56</v>
      </c>
      <c r="G4" s="139" t="s">
        <v>382</v>
      </c>
      <c r="H4" s="139" t="s">
        <v>386</v>
      </c>
      <c r="I4" s="139" t="s">
        <v>384</v>
      </c>
      <c r="J4" s="48" t="s">
        <v>184</v>
      </c>
      <c r="K4" s="48" t="s">
        <v>182</v>
      </c>
      <c r="L4" s="49" t="s">
        <v>239</v>
      </c>
      <c r="M4" s="323" t="s">
        <v>564</v>
      </c>
      <c r="N4" s="8"/>
      <c r="O4" s="8"/>
      <c r="Q4" s="8"/>
      <c r="R4" s="8"/>
      <c r="S4" s="8"/>
      <c r="T4" s="8"/>
      <c r="U4" s="8"/>
      <c r="V4" s="8"/>
      <c r="W4" s="8"/>
      <c r="X4" s="8"/>
      <c r="Y4" s="8"/>
      <c r="Z4" s="8"/>
      <c r="AC4" s="8"/>
    </row>
    <row r="5" spans="1:29" x14ac:dyDescent="0.25">
      <c r="B5" s="75">
        <f>'Basic Inputs'!C11</f>
        <v>2005</v>
      </c>
      <c r="C5" s="76">
        <f>'Inventory Inputs'!C12</f>
        <v>1180196.4324614401</v>
      </c>
      <c r="D5" s="76">
        <f>'Inventory Inputs'!D12</f>
        <v>200858928.31</v>
      </c>
      <c r="E5" s="76">
        <f>'Inventory Inputs'!C17</f>
        <v>10027008</v>
      </c>
      <c r="F5" s="76">
        <f>'Inventory Inputs'!D17</f>
        <v>1558935</v>
      </c>
      <c r="G5" s="140">
        <f>'Inventory Inputs'!E12+'Inventory Inputs'!E17+'Inventory Inputs'!F17</f>
        <v>231731.69010000001</v>
      </c>
      <c r="H5" s="140">
        <f>'Basic Inputs'!E11</f>
        <v>347500</v>
      </c>
      <c r="I5" s="364">
        <f>IF(H5,G5/H5,0)</f>
        <v>0.66685378446043164</v>
      </c>
      <c r="J5" s="74">
        <f>ResFuelsRegress!K10</f>
        <v>754</v>
      </c>
      <c r="K5" s="74">
        <f>ResFuelsRegress!L10</f>
        <v>1217</v>
      </c>
      <c r="L5" s="81">
        <f>ResFuelsRegress!M10</f>
        <v>2675.5</v>
      </c>
      <c r="M5" s="592">
        <f>'Inventory Inputs'!D47</f>
        <v>1</v>
      </c>
    </row>
    <row r="6" spans="1:29" ht="15.75" thickBot="1" x14ac:dyDescent="0.3">
      <c r="B6" s="78">
        <f>'Basic Inputs'!C12</f>
        <v>2020</v>
      </c>
      <c r="C6" s="79">
        <f>'Inventory Inputs'!C14</f>
        <v>995932.6</v>
      </c>
      <c r="D6" s="79">
        <f>'Inventory Inputs'!D14</f>
        <v>177662217.16074187</v>
      </c>
      <c r="E6" s="79">
        <f>'Inventory Inputs'!C19</f>
        <v>4032487</v>
      </c>
      <c r="F6" s="79">
        <f>'Inventory Inputs'!D19</f>
        <v>1673568</v>
      </c>
      <c r="G6" s="227">
        <f>'Inventory Inputs'!E14+'Inventory Inputs'!E19+'Inventory Inputs'!F19</f>
        <v>242730</v>
      </c>
      <c r="H6" s="227">
        <f>'Basic Inputs'!E12</f>
        <v>391159</v>
      </c>
      <c r="I6" s="365">
        <f>IF(H6,G6/H6,0)</f>
        <v>0.62054049631991082</v>
      </c>
      <c r="J6" s="82">
        <f>ResFuelsRegress!K11</f>
        <v>672</v>
      </c>
      <c r="K6" s="82">
        <f>ResFuelsRegress!L11</f>
        <v>1001</v>
      </c>
      <c r="L6" s="83">
        <f>ResFuelsRegress!M11</f>
        <v>2277</v>
      </c>
      <c r="M6" s="593">
        <f>'Inventory Inputs'!D48</f>
        <v>1</v>
      </c>
    </row>
    <row r="7" spans="1:29" ht="15.75" thickBot="1" x14ac:dyDescent="0.3"/>
    <row r="8" spans="1:29" ht="15.75" thickBot="1" x14ac:dyDescent="0.3">
      <c r="B8" s="39" t="s">
        <v>278</v>
      </c>
      <c r="C8" s="40"/>
      <c r="D8" s="40"/>
      <c r="E8" s="192"/>
      <c r="F8" s="29" t="s">
        <v>58</v>
      </c>
      <c r="G8" s="199"/>
      <c r="H8" s="28"/>
    </row>
    <row r="9" spans="1:29" ht="46.5" customHeight="1" thickBot="1" x14ac:dyDescent="0.3">
      <c r="B9" s="51" t="s">
        <v>235</v>
      </c>
      <c r="C9" s="48" t="s">
        <v>236</v>
      </c>
      <c r="D9" s="48" t="s">
        <v>237</v>
      </c>
      <c r="E9" s="139" t="s">
        <v>238</v>
      </c>
      <c r="F9" s="198" t="s">
        <v>59</v>
      </c>
      <c r="G9" s="50" t="s">
        <v>60</v>
      </c>
      <c r="H9" s="70" t="s">
        <v>569</v>
      </c>
      <c r="J9" s="603" t="s">
        <v>530</v>
      </c>
    </row>
    <row r="10" spans="1:29" ht="15.75" thickBot="1" x14ac:dyDescent="0.3">
      <c r="B10" s="242">
        <f>IF(ResFuelsRegress!H17&lt;0.05,IF(ResFuelsRegress!H15&gt;0, ResFuelsRegress!H15,0),0)</f>
        <v>5.6878733414792305E-2</v>
      </c>
      <c r="C10" s="242">
        <f>IF(ResFuelsRegress!I17&lt;0.05,IF(ResFuelsRegress!I15&gt;0, ResFuelsRegress!I15,0),0)</f>
        <v>0.11545465489628415</v>
      </c>
      <c r="D10" s="242">
        <f>IF(ResFuelsRegress!J17&lt;0.05,IF(ResFuelsRegress!J15&gt;0, ResFuelsRegress!J15,0),0)</f>
        <v>0.11465316728763265</v>
      </c>
      <c r="E10" s="378">
        <f>ResFuelsRegress!K15</f>
        <v>13.850954227698878</v>
      </c>
      <c r="F10" s="471">
        <f>Constants!D7</f>
        <v>0.13800000000000001</v>
      </c>
      <c r="G10" s="412">
        <f>Constants!D8</f>
        <v>9.0999999999999998E-2</v>
      </c>
      <c r="H10" s="83">
        <f>Constants!D9</f>
        <v>5.3100000000000001E-2</v>
      </c>
    </row>
    <row r="11" spans="1:29" ht="15.75" thickBot="1" x14ac:dyDescent="0.3">
      <c r="B11" s="195"/>
      <c r="C11" s="195"/>
      <c r="D11" s="195"/>
      <c r="E11" s="10"/>
      <c r="F11" s="193"/>
      <c r="G11" s="194"/>
    </row>
    <row r="12" spans="1:29" ht="15.75" thickBot="1" x14ac:dyDescent="0.3">
      <c r="B12" s="29" t="s">
        <v>50</v>
      </c>
      <c r="C12" s="35"/>
      <c r="D12" s="35"/>
      <c r="E12" s="35"/>
      <c r="F12" s="35"/>
      <c r="G12" s="35"/>
      <c r="H12" s="35"/>
      <c r="I12" s="35"/>
      <c r="J12" s="36"/>
    </row>
    <row r="13" spans="1:29" ht="45.75" customHeight="1" x14ac:dyDescent="0.25">
      <c r="B13" s="47" t="s">
        <v>0</v>
      </c>
      <c r="C13" s="48" t="s">
        <v>52</v>
      </c>
      <c r="D13" s="48" t="s">
        <v>53</v>
      </c>
      <c r="E13" s="48" t="s">
        <v>231</v>
      </c>
      <c r="F13" s="139" t="str">
        <f>IF('Inventory Inputs'!G45="No", "Predicted Usage (MMBtu/household)", "Estimated Usage with Normal Weather (MMBtu/household)")</f>
        <v>Predicted Usage (MMBtu/household)</v>
      </c>
      <c r="G13" s="49" t="str">
        <f>IF('Inventory Inputs'!G45="Yes", "Impact of difference from normal weather (MMbtu/household)","Remainder  (MMbtu/household) ")</f>
        <v xml:space="preserve">Remainder  (MMbtu/household) </v>
      </c>
      <c r="H13" s="51" t="s">
        <v>42</v>
      </c>
      <c r="I13" s="48" t="s">
        <v>43</v>
      </c>
      <c r="J13" s="49" t="s">
        <v>61</v>
      </c>
      <c r="K13" s="8"/>
    </row>
    <row r="14" spans="1:29" ht="15.75" thickBot="1" x14ac:dyDescent="0.3">
      <c r="B14" s="75">
        <f>B5</f>
        <v>2005</v>
      </c>
      <c r="C14" s="76">
        <f>(D5/10)+E5*F10+F5*G10</f>
        <v>21611483.02</v>
      </c>
      <c r="D14" s="366">
        <f>IF(C14,C5/C14,0)</f>
        <v>5.460969204978882E-2</v>
      </c>
      <c r="E14" s="367">
        <f>IF(G5, C14/G5,IF(H5, C14/H5, 0))</f>
        <v>93.260800931775535</v>
      </c>
      <c r="F14" s="368">
        <f>IF('Inventory Inputs'!G45="No", (12*E$10+B$10*J5+C$10*K5+D$10*L5)/10, E14*M5)</f>
        <v>65.636087981397893</v>
      </c>
      <c r="G14" s="98">
        <f>E14-F14</f>
        <v>27.624712950377642</v>
      </c>
      <c r="H14" s="201">
        <f>C6-C5</f>
        <v>-184263.83246144012</v>
      </c>
      <c r="I14" s="202">
        <f>IF(AND(C5,C6),IF(C5=C6,C5,(C6-C5)/(LN(C6)-LN(C5))),0)</f>
        <v>1085459.1007122262</v>
      </c>
      <c r="J14" s="214">
        <f>IF(E14,I14*LN(E15/E14),0)</f>
        <v>-220539.09635516405</v>
      </c>
      <c r="K14" s="623"/>
    </row>
    <row r="15" spans="1:29" ht="15.75" thickBot="1" x14ac:dyDescent="0.3">
      <c r="B15" s="78">
        <f>B6</f>
        <v>2020</v>
      </c>
      <c r="C15" s="79">
        <f>(D6/10)+E6*F10+F6*G10</f>
        <v>18474999.610074189</v>
      </c>
      <c r="D15" s="369">
        <f>IF(C15,C6/C15,0)</f>
        <v>5.3907043086319217E-2</v>
      </c>
      <c r="E15" s="188">
        <f>IF(G6, C15/G6, IF(H6, C15/H6, 0))</f>
        <v>76.113375396836773</v>
      </c>
      <c r="F15" s="370">
        <f>IF('Inventory Inputs'!G45="No", (12*E$10+B$10*J6+C$10*K6+D$10*L6)/10, E15*M6)</f>
        <v>58.106933105224698</v>
      </c>
      <c r="G15" s="102">
        <f>E15-F15</f>
        <v>18.006442291612075</v>
      </c>
    </row>
    <row r="16" spans="1:29" ht="15.75" thickBot="1" x14ac:dyDescent="0.3"/>
    <row r="17" spans="2:12" x14ac:dyDescent="0.25">
      <c r="B17" s="39" t="s">
        <v>288</v>
      </c>
      <c r="C17" s="37"/>
      <c r="D17" s="37"/>
      <c r="E17" s="233"/>
      <c r="F17" s="234"/>
    </row>
    <row r="18" spans="2:12" x14ac:dyDescent="0.25">
      <c r="B18" s="235" t="s">
        <v>233</v>
      </c>
      <c r="C18" s="228"/>
      <c r="D18" s="527">
        <f>'Program Inputs'!D27</f>
        <v>0</v>
      </c>
      <c r="E18" s="527">
        <f>'Program Inputs'!E27</f>
        <v>0</v>
      </c>
      <c r="F18" s="529">
        <f>'Program Inputs'!F27</f>
        <v>0</v>
      </c>
      <c r="H18" s="6"/>
    </row>
    <row r="19" spans="2:12" ht="15.75" thickBot="1" x14ac:dyDescent="0.3">
      <c r="B19" s="232" t="s">
        <v>280</v>
      </c>
      <c r="C19" s="231"/>
      <c r="D19" s="530">
        <f>'Program Inputs'!D28</f>
        <v>0</v>
      </c>
      <c r="E19" s="530">
        <f>'Program Inputs'!E28</f>
        <v>0</v>
      </c>
      <c r="F19" s="531">
        <f>'Program Inputs'!F28</f>
        <v>0</v>
      </c>
      <c r="H19" s="6"/>
    </row>
    <row r="20" spans="2:12" ht="15.75" thickBot="1" x14ac:dyDescent="0.3">
      <c r="D20" s="88"/>
      <c r="E20" s="88"/>
      <c r="F20" s="88"/>
    </row>
    <row r="21" spans="2:12" x14ac:dyDescent="0.25">
      <c r="B21" s="39" t="s">
        <v>271</v>
      </c>
      <c r="C21" s="37"/>
      <c r="D21" s="251"/>
      <c r="E21" s="251"/>
      <c r="F21" s="252"/>
    </row>
    <row r="22" spans="2:12" x14ac:dyDescent="0.25">
      <c r="B22" s="235" t="s">
        <v>233</v>
      </c>
      <c r="C22" s="228"/>
      <c r="D22" s="528">
        <f>'Program Inputs'!D32</f>
        <v>0</v>
      </c>
      <c r="E22" s="528">
        <f>'Program Inputs'!E32</f>
        <v>0</v>
      </c>
      <c r="F22" s="532">
        <f>'Program Inputs'!F32</f>
        <v>0</v>
      </c>
    </row>
    <row r="23" spans="2:12" ht="15.75" thickBot="1" x14ac:dyDescent="0.3">
      <c r="B23" s="232" t="s">
        <v>279</v>
      </c>
      <c r="C23" s="231"/>
      <c r="D23" s="533">
        <f>'Program Inputs'!D33</f>
        <v>0</v>
      </c>
      <c r="E23" s="533">
        <f>'Program Inputs'!E33</f>
        <v>0</v>
      </c>
      <c r="F23" s="534">
        <f>'Program Inputs'!F33</f>
        <v>0</v>
      </c>
    </row>
    <row r="24" spans="2:12" ht="15.75" thickBot="1" x14ac:dyDescent="0.3"/>
    <row r="25" spans="2:12" x14ac:dyDescent="0.25">
      <c r="B25" s="39" t="s">
        <v>51</v>
      </c>
      <c r="C25" s="37"/>
      <c r="D25" s="37"/>
      <c r="E25" s="37"/>
      <c r="F25" s="37"/>
      <c r="G25" s="37"/>
      <c r="H25" s="37"/>
      <c r="I25" s="37"/>
      <c r="J25" s="37"/>
      <c r="K25" s="37"/>
      <c r="L25" s="38"/>
    </row>
    <row r="26" spans="2:12" ht="15.75" thickBot="1" x14ac:dyDescent="0.3">
      <c r="B26" s="55" t="s">
        <v>57</v>
      </c>
      <c r="C26" s="56"/>
      <c r="D26" s="56"/>
      <c r="E26" s="56"/>
      <c r="F26" s="56"/>
      <c r="G26" s="56"/>
      <c r="H26" s="56"/>
      <c r="I26" s="56"/>
      <c r="J26" s="56"/>
      <c r="K26" s="56"/>
      <c r="L26" s="57"/>
    </row>
    <row r="27" spans="2:12" ht="29.25" customHeight="1" x14ac:dyDescent="0.25">
      <c r="B27" s="45" t="s">
        <v>35</v>
      </c>
      <c r="C27" s="42" t="str">
        <f>IF(H6&gt;H5,"growth in households","fewer households")</f>
        <v>growth in households</v>
      </c>
      <c r="D27" s="42" t="str">
        <f>CONCATENATE(IF(D28&gt;0,"more","fewer")," households using fuels")</f>
        <v>fewer households using fuels</v>
      </c>
      <c r="E27" s="42" t="s">
        <v>2</v>
      </c>
      <c r="F27" s="215" t="str">
        <f>IF(NOT(D18=0), D18, "")</f>
        <v/>
      </c>
      <c r="G27" s="215" t="str">
        <f>IF(NOT(E18=0), E18, "")</f>
        <v/>
      </c>
      <c r="H27" s="215" t="str">
        <f>IF(NOT(F18=0), F18, "")</f>
        <v/>
      </c>
      <c r="I27" s="215" t="str">
        <f>IF(NOT(D22=0), D22, "")</f>
        <v/>
      </c>
      <c r="J27" s="215" t="str">
        <f>IF(NOT(E22=0), E22, "")</f>
        <v/>
      </c>
      <c r="K27" s="215" t="str">
        <f>IF(NOT(F22=0), F22, "")</f>
        <v/>
      </c>
      <c r="L27" s="259" t="str">
        <f>C54</f>
        <v>decreased therms per household**</v>
      </c>
    </row>
    <row r="28" spans="2:12" ht="15.75" thickBot="1" x14ac:dyDescent="0.3">
      <c r="B28" s="201">
        <f>IF(D14,I14*LN(D15/D14),0)</f>
        <v>-14056.953892967756</v>
      </c>
      <c r="C28" s="210">
        <f>IF(H5,$I14*(LN(H6/H5)),0)</f>
        <v>128463.5005242811</v>
      </c>
      <c r="D28" s="210">
        <f>IF(AND(I6, I5), I14*LN(I6/I5), 0)</f>
        <v>-78131.282737589034</v>
      </c>
      <c r="E28" s="202">
        <f>IF((E15-E14),J14*IF('Inventory Inputs'!G45="No",(F15-F14), G15-G14)/(E15-E14),0)</f>
        <v>-96835.120194924544</v>
      </c>
      <c r="F28" s="227">
        <f>-D19*0.1*$H10</f>
        <v>0</v>
      </c>
      <c r="G28" s="227">
        <f>-E19*0.1*$H10</f>
        <v>0</v>
      </c>
      <c r="H28" s="227">
        <f>-F19*0.1*$H10</f>
        <v>0</v>
      </c>
      <c r="I28" s="227">
        <f>-D23</f>
        <v>0</v>
      </c>
      <c r="J28" s="227">
        <f>-E23</f>
        <v>0</v>
      </c>
      <c r="K28" s="227">
        <f>-F23</f>
        <v>0</v>
      </c>
      <c r="L28" s="203">
        <f>IF(E14=E15,0,(J14*IF('Inventory Inputs'!G45="No", G15-G14, F15-F14)/(E15-E14)))-SUM(F28:K28)</f>
        <v>-123703.9761602395</v>
      </c>
    </row>
    <row r="29" spans="2:12" x14ac:dyDescent="0.25">
      <c r="C29" s="6"/>
      <c r="D29" s="64"/>
      <c r="E29" s="3"/>
      <c r="F29" s="3"/>
    </row>
    <row r="30" spans="2:12" x14ac:dyDescent="0.25">
      <c r="C30" s="6"/>
      <c r="D30" s="61"/>
      <c r="E30" s="3"/>
      <c r="F30" s="3"/>
    </row>
    <row r="32" spans="2:12" x14ac:dyDescent="0.25">
      <c r="G32" t="s">
        <v>498</v>
      </c>
    </row>
    <row r="33" spans="2:12" ht="15.75" thickBot="1" x14ac:dyDescent="0.3"/>
    <row r="34" spans="2:12" ht="30.75" thickBot="1" x14ac:dyDescent="0.3">
      <c r="G34" s="491" t="s">
        <v>507</v>
      </c>
    </row>
    <row r="38" spans="2:12" x14ac:dyDescent="0.25">
      <c r="C38" s="5"/>
    </row>
    <row r="41" spans="2:12" x14ac:dyDescent="0.25">
      <c r="B41" s="11"/>
    </row>
    <row r="45" spans="2:12" x14ac:dyDescent="0.25">
      <c r="B45" s="5"/>
      <c r="D45" s="1"/>
      <c r="L45" s="6"/>
    </row>
    <row r="48" spans="2:12" x14ac:dyDescent="0.25">
      <c r="B48" s="339" t="s">
        <v>348</v>
      </c>
      <c r="C48" s="339"/>
      <c r="D48" s="339" t="s">
        <v>337</v>
      </c>
      <c r="E48" s="339" t="s">
        <v>338</v>
      </c>
      <c r="F48" s="339" t="s">
        <v>26</v>
      </c>
      <c r="G48" s="339" t="s">
        <v>24</v>
      </c>
      <c r="H48" s="339" t="s">
        <v>25</v>
      </c>
      <c r="I48" s="339" t="s">
        <v>339</v>
      </c>
    </row>
    <row r="49" spans="2:9" x14ac:dyDescent="0.25">
      <c r="B49" s="20"/>
      <c r="C49" s="327" t="str">
        <f>CONCATENATE(B5," inventory")</f>
        <v>2005 inventory</v>
      </c>
      <c r="D49" s="325"/>
      <c r="E49" s="274" t="str">
        <f>C49</f>
        <v>2005 inventory</v>
      </c>
      <c r="F49" s="274"/>
      <c r="G49" s="274"/>
      <c r="H49" s="274"/>
      <c r="I49" s="325">
        <f>'Inventory Inputs'!C12</f>
        <v>1180196.4324614401</v>
      </c>
    </row>
    <row r="50" spans="2:9" x14ac:dyDescent="0.25">
      <c r="B50" s="20"/>
      <c r="C50" s="329" t="str">
        <f>C27</f>
        <v>growth in households</v>
      </c>
      <c r="D50" s="325">
        <f>C28</f>
        <v>128463.5005242811</v>
      </c>
      <c r="E50" s="274" t="str">
        <f t="shared" ref="E50:E56" si="0">C50</f>
        <v>growth in households</v>
      </c>
      <c r="F50" s="326">
        <f>IF(D50&gt;0,I49,I49+D50)</f>
        <v>1180196.4324614401</v>
      </c>
      <c r="G50" s="275">
        <f t="shared" ref="G50:G55" si="1">IF(D50&gt;0,D50,0)</f>
        <v>128463.5005242811</v>
      </c>
      <c r="H50" s="275">
        <f t="shared" ref="H50:H55" si="2">IF(D50&lt;0,-D50,0)</f>
        <v>0</v>
      </c>
      <c r="I50" s="274"/>
    </row>
    <row r="51" spans="2:9" x14ac:dyDescent="0.25">
      <c r="B51" s="20"/>
      <c r="C51" s="329" t="str">
        <f>D27</f>
        <v>fewer households using fuels</v>
      </c>
      <c r="D51" s="325">
        <f>D28</f>
        <v>-78131.282737589034</v>
      </c>
      <c r="E51" s="274" t="str">
        <f>C51</f>
        <v>fewer households using fuels</v>
      </c>
      <c r="F51" s="326">
        <f>IF(D51&gt;0,IF(D50&lt;0,F50,F50+D50),IF(D50&gt;0,F50+D50+D51,F50+D51))</f>
        <v>1230528.6502481322</v>
      </c>
      <c r="G51" s="275">
        <f t="shared" si="1"/>
        <v>0</v>
      </c>
      <c r="H51" s="275">
        <f t="shared" si="2"/>
        <v>78131.282737589034</v>
      </c>
      <c r="I51" s="274"/>
    </row>
    <row r="52" spans="2:9" x14ac:dyDescent="0.25">
      <c r="B52" s="20"/>
      <c r="C52" s="327" t="str">
        <f>CONCATENATE(IF(D52&gt;0,"colder","warmer")," winter")</f>
        <v>warmer winter</v>
      </c>
      <c r="D52" s="325">
        <f>E28</f>
        <v>-96835.120194924544</v>
      </c>
      <c r="E52" s="274" t="str">
        <f t="shared" si="0"/>
        <v>warmer winter</v>
      </c>
      <c r="F52" s="326">
        <f>IF(D52&gt;0,IF(D51&lt;0,F51,F51+D51),IF(D51&gt;0,F51+D51+D52,F51+D52))</f>
        <v>1133693.5300532077</v>
      </c>
      <c r="G52" s="275">
        <f t="shared" si="1"/>
        <v>0</v>
      </c>
      <c r="H52" s="275">
        <f t="shared" si="2"/>
        <v>96835.120194924544</v>
      </c>
      <c r="I52" s="274"/>
    </row>
    <row r="53" spans="2:9" x14ac:dyDescent="0.25">
      <c r="B53" s="20"/>
      <c r="C53" s="328" t="s">
        <v>334</v>
      </c>
      <c r="D53" s="325">
        <f>SUM(F28:K28)</f>
        <v>0</v>
      </c>
      <c r="E53" s="274" t="str">
        <f>C53</f>
        <v>local programs</v>
      </c>
      <c r="F53" s="326">
        <f>IF(D53&gt;0,IF(D52&lt;0,F52,F52+D52),IF(D52&gt;0,F52+D52+D53,F52+D53))</f>
        <v>1133693.5300532077</v>
      </c>
      <c r="G53" s="275">
        <f t="shared" si="1"/>
        <v>0</v>
      </c>
      <c r="H53" s="275">
        <f t="shared" si="2"/>
        <v>0</v>
      </c>
      <c r="I53" s="274"/>
    </row>
    <row r="54" spans="2:9" x14ac:dyDescent="0.25">
      <c r="B54" s="20"/>
      <c r="C54" s="327" t="str">
        <f>CONCATENATE(IF(D54&gt;0,"increased","decreased")," therms per household**")</f>
        <v>decreased therms per household**</v>
      </c>
      <c r="D54" s="325">
        <f>L28</f>
        <v>-123703.9761602395</v>
      </c>
      <c r="E54" s="274" t="str">
        <f>C54</f>
        <v>decreased therms per household**</v>
      </c>
      <c r="F54" s="326">
        <f>IF(D54&gt;0,IF(D53&lt;0,F53,F53+D53),IF(D53&gt;0,F53+D53+D54,F53+D54))</f>
        <v>1009989.5538929681</v>
      </c>
      <c r="G54" s="275">
        <f t="shared" si="1"/>
        <v>0</v>
      </c>
      <c r="H54" s="275">
        <f t="shared" si="2"/>
        <v>123703.9761602395</v>
      </c>
      <c r="I54" s="274"/>
    </row>
    <row r="55" spans="2:9" x14ac:dyDescent="0.25">
      <c r="B55" s="20"/>
      <c r="C55" s="327" t="s">
        <v>378</v>
      </c>
      <c r="D55" s="325">
        <f>B28</f>
        <v>-14056.953892967756</v>
      </c>
      <c r="E55" s="274" t="str">
        <f>C55</f>
        <v>heating fuels mix</v>
      </c>
      <c r="F55" s="326">
        <f>IF(D55&gt;0,IF(D54&lt;0,F54,F54+D54),IF(D54&gt;0,F54+D54+D55,F54+D55))</f>
        <v>995932.60000000033</v>
      </c>
      <c r="G55" s="275">
        <f t="shared" si="1"/>
        <v>0</v>
      </c>
      <c r="H55" s="275">
        <f t="shared" si="2"/>
        <v>14056.953892967756</v>
      </c>
      <c r="I55" s="274"/>
    </row>
    <row r="56" spans="2:9" x14ac:dyDescent="0.25">
      <c r="B56" s="20"/>
      <c r="C56" s="274" t="str">
        <f>CONCATENATE(B6," inventory")</f>
        <v>2020 inventory</v>
      </c>
      <c r="D56" s="325"/>
      <c r="E56" s="274" t="str">
        <f t="shared" si="0"/>
        <v>2020 inventory</v>
      </c>
      <c r="F56" s="274"/>
      <c r="G56" s="274"/>
      <c r="H56" s="274"/>
      <c r="I56" s="325">
        <f>'Inventory Inputs'!C14</f>
        <v>995932.6</v>
      </c>
    </row>
    <row r="57" spans="2:9" x14ac:dyDescent="0.25">
      <c r="H57" s="274" t="s">
        <v>379</v>
      </c>
      <c r="I57" s="325">
        <f>I49+SUM(G50:G55)-SUM(H50:H55)</f>
        <v>995932.60000000033</v>
      </c>
    </row>
  </sheetData>
  <sheetProtection sheet="1" scenarios="1"/>
  <hyperlinks>
    <hyperlink ref="I1" location="Contents!A1" display="Go to Contents" xr:uid="{00000000-0004-0000-0E00-000000000000}"/>
    <hyperlink ref="G34" location="'Output summary'!A1" display="Return to Output Summary" xr:uid="{00000000-0004-0000-0E00-000001000000}"/>
    <hyperlink ref="J9" location="ResFuelsRegress!A1" display="View regression details" xr:uid="{00000000-0004-0000-0E00-000002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theme="6"/>
  </sheetPr>
  <dimension ref="A1:Q62"/>
  <sheetViews>
    <sheetView showGridLines="0" workbookViewId="0">
      <pane ySplit="1" topLeftCell="A33" activePane="bottomLeft" state="frozen"/>
      <selection pane="bottomLeft" activeCell="K33" sqref="K33"/>
    </sheetView>
  </sheetViews>
  <sheetFormatPr defaultColWidth="8.85546875" defaultRowHeight="15" x14ac:dyDescent="0.25"/>
  <cols>
    <col min="1" max="1" width="3.42578125" customWidth="1"/>
    <col min="2" max="2" width="17.5703125" customWidth="1"/>
    <col min="3" max="3" width="17.140625" customWidth="1"/>
    <col min="4" max="4" width="17" customWidth="1"/>
    <col min="5" max="5" width="19.42578125" customWidth="1"/>
    <col min="6" max="8" width="18.42578125" customWidth="1"/>
    <col min="9" max="9" width="18.85546875" customWidth="1"/>
    <col min="10" max="10" width="16.42578125" customWidth="1"/>
    <col min="11" max="11" width="19.5703125" customWidth="1"/>
    <col min="12" max="12" width="16.42578125" customWidth="1"/>
  </cols>
  <sheetData>
    <row r="1" spans="1:17" x14ac:dyDescent="0.25">
      <c r="A1" s="34"/>
      <c r="B1" s="34" t="s">
        <v>90</v>
      </c>
      <c r="C1" s="34"/>
      <c r="D1" s="34"/>
      <c r="E1" s="34"/>
      <c r="F1" s="34" t="str">
        <f>'Basic Inputs'!D4</f>
        <v>Montgomery County, MD</v>
      </c>
      <c r="G1" s="34"/>
      <c r="H1" s="34"/>
      <c r="I1" s="134" t="s">
        <v>144</v>
      </c>
      <c r="J1" s="34"/>
      <c r="K1" s="34"/>
      <c r="L1" s="34"/>
      <c r="M1" s="34"/>
      <c r="N1" s="34"/>
      <c r="O1" s="34"/>
      <c r="P1" s="34"/>
      <c r="Q1" s="34"/>
    </row>
    <row r="2" spans="1:17" ht="15" customHeight="1" thickBot="1" x14ac:dyDescent="0.3"/>
    <row r="3" spans="1:17" ht="15" customHeight="1" thickBot="1" x14ac:dyDescent="0.3">
      <c r="B3" s="39" t="s">
        <v>86</v>
      </c>
      <c r="C3" s="37"/>
      <c r="D3" s="37"/>
      <c r="E3" s="37"/>
      <c r="F3" s="37"/>
      <c r="G3" s="37"/>
      <c r="H3" s="192"/>
      <c r="I3" s="192"/>
      <c r="J3" s="91"/>
      <c r="K3" s="322"/>
    </row>
    <row r="4" spans="1:17" ht="30.75" customHeight="1" x14ac:dyDescent="0.25">
      <c r="B4" s="51" t="s">
        <v>0</v>
      </c>
      <c r="C4" s="48" t="s">
        <v>6</v>
      </c>
      <c r="D4" s="48" t="s">
        <v>54</v>
      </c>
      <c r="E4" s="48" t="s">
        <v>294</v>
      </c>
      <c r="F4" s="48" t="s">
        <v>56</v>
      </c>
      <c r="G4" s="48" t="str">
        <f>'Basic Inputs'!F10</f>
        <v>commercial Ft^2</v>
      </c>
      <c r="H4" s="48" t="s">
        <v>184</v>
      </c>
      <c r="I4" s="48" t="s">
        <v>182</v>
      </c>
      <c r="J4" s="49" t="s">
        <v>181</v>
      </c>
      <c r="K4" s="323" t="s">
        <v>564</v>
      </c>
      <c r="M4" s="8"/>
      <c r="N4" s="8"/>
    </row>
    <row r="5" spans="1:17" x14ac:dyDescent="0.25">
      <c r="B5" s="75">
        <f>'Basic Inputs'!C11</f>
        <v>2005</v>
      </c>
      <c r="C5" s="117">
        <f>'Inventory Inputs'!F12</f>
        <v>721391.9</v>
      </c>
      <c r="D5" s="117">
        <f>'Inventory Inputs'!G12</f>
        <v>133956908.69000001</v>
      </c>
      <c r="E5" s="117">
        <f>'Inventory Inputs'!G17</f>
        <v>486916.980508323</v>
      </c>
      <c r="F5" s="117">
        <f>'Inventory Inputs'!H17</f>
        <v>696945.70232874958</v>
      </c>
      <c r="G5" s="76">
        <f>'Basic Inputs'!F11</f>
        <v>138733539</v>
      </c>
      <c r="H5" s="74">
        <f>ComFuelsRegress!K10</f>
        <v>754</v>
      </c>
      <c r="I5" s="74">
        <f>ComFuelsRegress!L10</f>
        <v>1217</v>
      </c>
      <c r="J5" s="81">
        <f>ComFuelsRegress!M10</f>
        <v>2675.5</v>
      </c>
      <c r="K5" s="592">
        <f>'Inventory Inputs'!D47</f>
        <v>1</v>
      </c>
    </row>
    <row r="6" spans="1:17" ht="15.75" thickBot="1" x14ac:dyDescent="0.3">
      <c r="B6" s="78">
        <f>'Basic Inputs'!C12</f>
        <v>2020</v>
      </c>
      <c r="C6" s="138">
        <f>'Inventory Inputs'!F14</f>
        <v>832063.10000000009</v>
      </c>
      <c r="D6" s="138">
        <f>'Inventory Inputs'!G14</f>
        <v>154147533.96474999</v>
      </c>
      <c r="E6" s="138">
        <f>'Inventory Inputs'!G19</f>
        <v>813652.82365681208</v>
      </c>
      <c r="F6" s="138">
        <f>'Inventory Inputs'!H19</f>
        <v>688642.80543907464</v>
      </c>
      <c r="G6" s="79">
        <f>'Basic Inputs'!F12</f>
        <v>167784367</v>
      </c>
      <c r="H6" s="82">
        <f>ComFuelsRegress!K11</f>
        <v>672</v>
      </c>
      <c r="I6" s="82">
        <f>ComFuelsRegress!L11</f>
        <v>1001</v>
      </c>
      <c r="J6" s="83">
        <f>ComFuelsRegress!M11</f>
        <v>2277</v>
      </c>
      <c r="K6" s="593">
        <f>'Inventory Inputs'!D48</f>
        <v>1</v>
      </c>
      <c r="N6" s="24"/>
    </row>
    <row r="7" spans="1:17" ht="15.75" thickBot="1" x14ac:dyDescent="0.3"/>
    <row r="8" spans="1:17" ht="15.75" thickBot="1" x14ac:dyDescent="0.3">
      <c r="B8" s="29" t="s">
        <v>58</v>
      </c>
      <c r="C8" s="596"/>
      <c r="D8" s="28"/>
    </row>
    <row r="9" spans="1:17" ht="45" x14ac:dyDescent="0.25">
      <c r="B9" s="198" t="s">
        <v>59</v>
      </c>
      <c r="C9" s="70" t="s">
        <v>570</v>
      </c>
      <c r="D9" s="70" t="s">
        <v>569</v>
      </c>
    </row>
    <row r="10" spans="1:17" ht="15.75" thickBot="1" x14ac:dyDescent="0.3">
      <c r="B10" s="471">
        <f>Constants!D7</f>
        <v>0.13800000000000001</v>
      </c>
      <c r="C10" s="408">
        <f>Constants!D8</f>
        <v>9.0999999999999998E-2</v>
      </c>
      <c r="D10" s="83">
        <f>Constants!D9</f>
        <v>5.3100000000000001E-2</v>
      </c>
    </row>
    <row r="11" spans="1:17" ht="15.75" thickBot="1" x14ac:dyDescent="0.3"/>
    <row r="12" spans="1:17" ht="19.5" customHeight="1" thickBot="1" x14ac:dyDescent="0.3">
      <c r="B12" s="39" t="s">
        <v>32</v>
      </c>
      <c r="C12" s="37"/>
      <c r="D12" s="192"/>
      <c r="E12" s="91"/>
      <c r="F12" s="114"/>
      <c r="G12" s="114"/>
      <c r="I12" s="8"/>
      <c r="J12" s="8"/>
      <c r="K12" s="8"/>
    </row>
    <row r="13" spans="1:17" ht="36.75" customHeight="1" thickBot="1" x14ac:dyDescent="0.3">
      <c r="B13" s="535" t="s">
        <v>248</v>
      </c>
      <c r="C13" s="217" t="s">
        <v>249</v>
      </c>
      <c r="D13" s="217" t="s">
        <v>250</v>
      </c>
      <c r="E13" s="372" t="s">
        <v>251</v>
      </c>
      <c r="F13" s="8"/>
      <c r="G13" s="602" t="s">
        <v>530</v>
      </c>
      <c r="H13" s="8"/>
      <c r="I13" s="8"/>
    </row>
    <row r="14" spans="1:17" ht="15.75" thickBot="1" x14ac:dyDescent="0.3">
      <c r="B14" s="216">
        <f>ComFuelsRegress!K15</f>
        <v>234879.57009047989</v>
      </c>
      <c r="C14" s="202">
        <f>IF(ComFuelsRegress!H17&gt;0.05,0,IF(ComFuelsRegress!H15&gt;0,ComFuelsRegress!H15, 0))</f>
        <v>310.62285503659177</v>
      </c>
      <c r="D14" s="202">
        <f>IF(ComFuelsRegress!I17&gt;0.05,0,IF(ComFuelsRegress!I15&gt;0,ComFuelsRegress!I15, 0))</f>
        <v>837.12388825958885</v>
      </c>
      <c r="E14" s="214">
        <f>IF(ComFuelsRegress!J17&gt;0.05,0,IF(ComFuelsRegress!J15&gt;0,ComFuelsRegress!J15, 0))</f>
        <v>734.07485225518064</v>
      </c>
      <c r="F14" s="294"/>
      <c r="G14" s="295"/>
      <c r="H14" s="295"/>
      <c r="I14" s="295"/>
    </row>
    <row r="15" spans="1:17" ht="15.75" thickBot="1" x14ac:dyDescent="0.3"/>
    <row r="16" spans="1:17" ht="15.75" thickBot="1" x14ac:dyDescent="0.3">
      <c r="B16" s="59" t="s">
        <v>30</v>
      </c>
      <c r="C16" s="30"/>
      <c r="D16" s="30"/>
      <c r="E16" s="30"/>
      <c r="F16" s="30"/>
      <c r="G16" s="30"/>
      <c r="H16" s="30"/>
      <c r="I16" s="30"/>
      <c r="J16" s="30"/>
      <c r="K16" s="31"/>
      <c r="L16" s="262"/>
    </row>
    <row r="17" spans="2:12" ht="43.5" customHeight="1" x14ac:dyDescent="0.25">
      <c r="B17" s="47" t="s">
        <v>0</v>
      </c>
      <c r="C17" s="48" t="s">
        <v>52</v>
      </c>
      <c r="D17" s="48" t="s">
        <v>53</v>
      </c>
      <c r="E17" s="48" t="s">
        <v>302</v>
      </c>
      <c r="F17" s="139" t="str">
        <f>IF('Inventory Inputs'!G45="No", "Predicted usage of reference buildings", "Estimated usage with normal weather (MMBtu/employee or ft^2)")</f>
        <v>Predicted usage of reference buildings</v>
      </c>
      <c r="G17" s="48" t="s">
        <v>303</v>
      </c>
      <c r="H17" s="49" t="str">
        <f>IF('Inventory Inputs'!G45="Yes", "Impact of difference from normal weather (kwh/employee or ft^2)","Remainder  (kwh/employee or ft^2) ")</f>
        <v xml:space="preserve">Remainder  (kwh/employee or ft^2) </v>
      </c>
      <c r="I17" s="71" t="s">
        <v>42</v>
      </c>
      <c r="J17" s="50" t="s">
        <v>43</v>
      </c>
      <c r="K17" s="70" t="s">
        <v>290</v>
      </c>
      <c r="L17" s="261" t="s">
        <v>282</v>
      </c>
    </row>
    <row r="18" spans="2:12" ht="15.75" thickBot="1" x14ac:dyDescent="0.3">
      <c r="B18" s="75">
        <f>B5</f>
        <v>2005</v>
      </c>
      <c r="C18" s="76">
        <f>D5*0.1+E5*B10+F5*C10</f>
        <v>13526307.471222067</v>
      </c>
      <c r="D18" s="296">
        <f>IF(C18,C5/C18,0)</f>
        <v>5.3332507895062962E-2</v>
      </c>
      <c r="E18" s="597">
        <f>IF(G5,C18/G5,0)</f>
        <v>9.7498467700892918E-2</v>
      </c>
      <c r="F18" s="597">
        <f>IF('Inventory Inputs'!G45="No",B$14*12+C$14*H5+D$14*I5+E$14*J5, E18*K5)</f>
        <v>6035561.513004005</v>
      </c>
      <c r="G18" s="599">
        <f>E18</f>
        <v>9.7498467700892918E-2</v>
      </c>
      <c r="H18" s="600">
        <f>IF('Inventory Inputs'!G45="No", E18-G18, E18-F18)</f>
        <v>0</v>
      </c>
      <c r="I18" s="60">
        <f>C6-C5</f>
        <v>110671.20000000007</v>
      </c>
      <c r="J18" s="44">
        <f>IF(AND(C6,C5),IF(C5=C6,C5,(C6-C5)/(LN(C6)-LN(C5))),0)</f>
        <v>775411.64428100351</v>
      </c>
      <c r="K18" s="63">
        <f>IF(AND(E19,E18),$J18*LN(E19/E18),0)</f>
        <v>-37336.313416804485</v>
      </c>
      <c r="L18" s="260">
        <f>IF(AND(G5,G6),IF(G5=G6,(G6-G5)/(LN(G6)-LN(G5)),G5),0)</f>
        <v>138733539</v>
      </c>
    </row>
    <row r="19" spans="2:12" ht="15.75" thickBot="1" x14ac:dyDescent="0.3">
      <c r="B19" s="78">
        <f>B6</f>
        <v>2020</v>
      </c>
      <c r="C19" s="79">
        <f>D6*0.1+E6*B10+F6*C10</f>
        <v>15589703.981434597</v>
      </c>
      <c r="D19" s="297">
        <f>IF(C19,C6/C19,0)</f>
        <v>5.3372604187410098E-2</v>
      </c>
      <c r="E19" s="598">
        <f>IF(G6,C19/G6,0)</f>
        <v>9.2915116349514229E-2</v>
      </c>
      <c r="F19" s="598">
        <f>IF('Inventory Inputs'!G45="No", B$14*12+C$14*H6+D$14*I6+E$14*J6, E19*K6)</f>
        <v>5536742.8504032427</v>
      </c>
      <c r="G19" s="586">
        <f>G18*IF(F18,F19/F18,1)</f>
        <v>8.9440550445075401E-2</v>
      </c>
      <c r="H19" s="601">
        <f>IF('Inventory Inputs'!G45="No", E19-G19, E19-F19)</f>
        <v>3.4745659044388283E-3</v>
      </c>
    </row>
    <row r="20" spans="2:12" ht="15.75" thickBot="1" x14ac:dyDescent="0.3">
      <c r="C20" s="88"/>
      <c r="D20" s="195"/>
      <c r="E20" s="194"/>
      <c r="F20" s="195"/>
      <c r="G20" s="263"/>
    </row>
    <row r="21" spans="2:12" x14ac:dyDescent="0.25">
      <c r="B21" s="39" t="s">
        <v>289</v>
      </c>
      <c r="C21" s="37"/>
      <c r="D21" s="37"/>
      <c r="E21" s="233"/>
      <c r="F21" s="234"/>
      <c r="G21" s="263"/>
    </row>
    <row r="22" spans="2:12" ht="31.5" customHeight="1" x14ac:dyDescent="0.25">
      <c r="B22" s="235" t="s">
        <v>233</v>
      </c>
      <c r="C22" s="228"/>
      <c r="D22" s="527" t="str">
        <f>IF(NOT('Program Inputs'!D37=0), 'Program Inputs'!D37, "")</f>
        <v/>
      </c>
      <c r="E22" s="527" t="str">
        <f>IF(NOT('Program Inputs'!E37=0), 'Program Inputs'!E37, "")</f>
        <v/>
      </c>
      <c r="F22" s="529" t="str">
        <f>IF(NOT('Program Inputs'!F37=0), 'Program Inputs'!F37, "")</f>
        <v/>
      </c>
      <c r="G22" s="263"/>
    </row>
    <row r="23" spans="2:12" ht="15.75" thickBot="1" x14ac:dyDescent="0.3">
      <c r="B23" s="232" t="s">
        <v>280</v>
      </c>
      <c r="C23" s="231"/>
      <c r="D23" s="530">
        <f>'Program Inputs'!D38</f>
        <v>0</v>
      </c>
      <c r="E23" s="530">
        <f>'Program Inputs'!E38</f>
        <v>0</v>
      </c>
      <c r="F23" s="531">
        <f>'Program Inputs'!F38</f>
        <v>0</v>
      </c>
      <c r="G23" s="263"/>
    </row>
    <row r="24" spans="2:12" ht="15.75" thickBot="1" x14ac:dyDescent="0.3">
      <c r="D24" s="88"/>
      <c r="E24" s="88"/>
      <c r="F24" s="88"/>
      <c r="G24" s="263"/>
    </row>
    <row r="25" spans="2:12" x14ac:dyDescent="0.25">
      <c r="B25" s="39" t="s">
        <v>271</v>
      </c>
      <c r="C25" s="37"/>
      <c r="D25" s="251"/>
      <c r="E25" s="251"/>
      <c r="F25" s="252"/>
      <c r="G25" s="263"/>
    </row>
    <row r="26" spans="2:12" x14ac:dyDescent="0.25">
      <c r="B26" s="235" t="s">
        <v>233</v>
      </c>
      <c r="C26" s="228"/>
      <c r="D26" s="528" t="str">
        <f>IF(NOT('Program Inputs'!D42=0), 'Program Inputs'!D42, "")</f>
        <v/>
      </c>
      <c r="E26" s="528" t="str">
        <f>IF(NOT('Program Inputs'!E42=0), 'Program Inputs'!E42, "")</f>
        <v/>
      </c>
      <c r="F26" s="532" t="str">
        <f>IF(NOT('Program Inputs'!F42=0), 'Program Inputs'!F42, "")</f>
        <v/>
      </c>
      <c r="G26" s="263"/>
    </row>
    <row r="27" spans="2:12" ht="15.75" thickBot="1" x14ac:dyDescent="0.3">
      <c r="B27" s="232" t="s">
        <v>279</v>
      </c>
      <c r="C27" s="231"/>
      <c r="D27" s="533">
        <f>'Program Inputs'!D43</f>
        <v>0</v>
      </c>
      <c r="E27" s="533">
        <f>'Program Inputs'!E43</f>
        <v>0</v>
      </c>
      <c r="F27" s="534">
        <f>'Program Inputs'!F43</f>
        <v>0</v>
      </c>
      <c r="G27" s="263"/>
    </row>
    <row r="28" spans="2:12" ht="15.75" thickBot="1" x14ac:dyDescent="0.3">
      <c r="C28" s="88"/>
      <c r="D28" s="195"/>
      <c r="E28" s="194"/>
      <c r="F28" s="195"/>
      <c r="G28" s="263"/>
    </row>
    <row r="29" spans="2:12" x14ac:dyDescent="0.25">
      <c r="B29" s="39" t="s">
        <v>51</v>
      </c>
      <c r="C29" s="37"/>
      <c r="D29" s="37"/>
      <c r="E29" s="37"/>
      <c r="F29" s="37"/>
      <c r="G29" s="37"/>
      <c r="H29" s="37"/>
      <c r="I29" s="37"/>
      <c r="J29" s="37"/>
      <c r="K29" s="38"/>
    </row>
    <row r="30" spans="2:12" ht="15.75" thickBot="1" x14ac:dyDescent="0.3">
      <c r="B30" s="55" t="s">
        <v>87</v>
      </c>
      <c r="C30" s="56"/>
      <c r="D30" s="56"/>
      <c r="E30" s="56"/>
      <c r="F30" s="56"/>
      <c r="G30" s="56"/>
      <c r="H30" s="56"/>
      <c r="I30" s="56"/>
      <c r="J30" s="56"/>
      <c r="K30" s="57"/>
    </row>
    <row r="31" spans="2:12" x14ac:dyDescent="0.25">
      <c r="B31" s="45" t="s">
        <v>88</v>
      </c>
      <c r="C31" s="72" t="str">
        <f>CONCATENATE(IF(C32&gt;0,"increase","decrease")," in ",G4)</f>
        <v>increase in commercial Ft^2</v>
      </c>
      <c r="D31" s="42" t="s">
        <v>2</v>
      </c>
      <c r="E31" s="215" t="str">
        <f>D22</f>
        <v/>
      </c>
      <c r="F31" s="215" t="str">
        <f>E22</f>
        <v/>
      </c>
      <c r="G31" s="215" t="str">
        <f>F22</f>
        <v/>
      </c>
      <c r="H31" s="264" t="str">
        <f>D26</f>
        <v/>
      </c>
      <c r="I31" s="264" t="str">
        <f>E26</f>
        <v/>
      </c>
      <c r="J31" s="264" t="str">
        <f>F26</f>
        <v/>
      </c>
      <c r="K31" s="46" t="s">
        <v>89</v>
      </c>
    </row>
    <row r="32" spans="2:12" ht="15.75" thickBot="1" x14ac:dyDescent="0.3">
      <c r="B32" s="43">
        <f>IF(AND(D19,D18),J18*LN(D19/D18),0)</f>
        <v>582.74871437839238</v>
      </c>
      <c r="C32" s="53">
        <f>IF(AND(G5,G6),$J18*LN(G6/G5),0)</f>
        <v>147424.76470242615</v>
      </c>
      <c r="D32" s="53">
        <f>IF(E19=E18,0,K18*IF('Inventory Inputs'!G45="No", G19-G18, H19-H18)/(E19-E18))</f>
        <v>-65640.379950226226</v>
      </c>
      <c r="E32" s="191">
        <f>-D23*0.1*$D19</f>
        <v>0</v>
      </c>
      <c r="F32" s="191">
        <f>-E23*0.1*$D19</f>
        <v>0</v>
      </c>
      <c r="G32" s="191">
        <f>-F23*0.1*$D19</f>
        <v>0</v>
      </c>
      <c r="H32" s="191">
        <f>-D27</f>
        <v>0</v>
      </c>
      <c r="I32" s="191">
        <f>-E27</f>
        <v>0</v>
      </c>
      <c r="J32" s="191">
        <f>-F27</f>
        <v>0</v>
      </c>
      <c r="K32" s="54">
        <f>IF(E19=E18,0,K18*IF('Inventory Inputs'!G45="No", H19-H18, F19-F18)/(E19-E18))-SUM(E32:J32)</f>
        <v>28304.066533421734</v>
      </c>
      <c r="L32" s="68"/>
    </row>
    <row r="33" spans="4:8" x14ac:dyDescent="0.25">
      <c r="D33" s="69"/>
      <c r="F33" s="64"/>
      <c r="G33" s="68"/>
      <c r="H33" s="61"/>
    </row>
    <row r="34" spans="4:8" x14ac:dyDescent="0.25">
      <c r="D34" s="62"/>
      <c r="F34" s="61"/>
      <c r="G34" s="68"/>
      <c r="H34" s="61"/>
    </row>
    <row r="35" spans="4:8" x14ac:dyDescent="0.25">
      <c r="D35" s="62"/>
      <c r="F35" s="61"/>
      <c r="G35" s="68" t="s">
        <v>498</v>
      </c>
      <c r="H35" s="61"/>
    </row>
    <row r="36" spans="4:8" x14ac:dyDescent="0.25">
      <c r="D36" s="62"/>
      <c r="F36" s="61"/>
      <c r="G36" s="68"/>
      <c r="H36" s="61"/>
    </row>
    <row r="37" spans="4:8" ht="15.75" thickBot="1" x14ac:dyDescent="0.3">
      <c r="D37" s="62"/>
      <c r="F37" s="61"/>
      <c r="G37" s="68"/>
      <c r="H37" s="61"/>
    </row>
    <row r="38" spans="4:8" ht="30.75" thickBot="1" x14ac:dyDescent="0.3">
      <c r="D38" s="62"/>
      <c r="F38" s="61"/>
      <c r="G38" s="491" t="s">
        <v>507</v>
      </c>
      <c r="H38" s="61"/>
    </row>
    <row r="39" spans="4:8" x14ac:dyDescent="0.25">
      <c r="D39" s="62"/>
      <c r="F39" s="61"/>
      <c r="G39" s="68"/>
      <c r="H39" s="61"/>
    </row>
    <row r="40" spans="4:8" x14ac:dyDescent="0.25">
      <c r="D40" s="62"/>
      <c r="F40" s="61"/>
      <c r="G40" s="68"/>
      <c r="H40" s="61"/>
    </row>
    <row r="41" spans="4:8" x14ac:dyDescent="0.25">
      <c r="D41" s="62"/>
      <c r="F41" s="61"/>
      <c r="G41" s="68"/>
      <c r="H41" s="61"/>
    </row>
    <row r="44" spans="4:8" x14ac:dyDescent="0.25">
      <c r="E44" s="5"/>
    </row>
    <row r="45" spans="4:8" x14ac:dyDescent="0.25">
      <c r="D45" s="5"/>
    </row>
    <row r="50" spans="2:9" x14ac:dyDescent="0.25">
      <c r="D50" s="19"/>
    </row>
    <row r="52" spans="2:9" x14ac:dyDescent="0.25">
      <c r="B52" s="339" t="s">
        <v>348</v>
      </c>
      <c r="C52" s="339"/>
      <c r="D52" s="339" t="s">
        <v>337</v>
      </c>
      <c r="E52" s="339" t="s">
        <v>338</v>
      </c>
      <c r="F52" s="339" t="s">
        <v>26</v>
      </c>
      <c r="G52" s="339" t="s">
        <v>24</v>
      </c>
      <c r="H52" s="339" t="s">
        <v>25</v>
      </c>
      <c r="I52" s="339" t="s">
        <v>339</v>
      </c>
    </row>
    <row r="53" spans="2:9" x14ac:dyDescent="0.25">
      <c r="B53" s="20"/>
      <c r="C53" s="327" t="str">
        <f>CONCATENATE(B5," inventory")</f>
        <v>2005 inventory</v>
      </c>
      <c r="D53" s="325"/>
      <c r="E53" s="274" t="str">
        <f>C53</f>
        <v>2005 inventory</v>
      </c>
      <c r="F53" s="274"/>
      <c r="G53" s="274"/>
      <c r="H53" s="274"/>
      <c r="I53" s="325">
        <f>'Inventory Inputs'!F12</f>
        <v>721391.9</v>
      </c>
    </row>
    <row r="54" spans="2:9" x14ac:dyDescent="0.25">
      <c r="B54" s="20"/>
      <c r="C54" s="329" t="str">
        <f>C31</f>
        <v>increase in commercial Ft^2</v>
      </c>
      <c r="D54" s="325">
        <f>C32</f>
        <v>147424.76470242615</v>
      </c>
      <c r="E54" s="274" t="str">
        <f t="shared" ref="E54:E59" si="0">C54</f>
        <v>increase in commercial Ft^2</v>
      </c>
      <c r="F54" s="326">
        <f>IF(D54&gt;0,I53,I53+D59)</f>
        <v>721391.9</v>
      </c>
      <c r="G54" s="275">
        <f>IF(D54&gt;0,D54,0)</f>
        <v>147424.76470242615</v>
      </c>
      <c r="H54" s="275">
        <f>IF(D54&lt;0,-D54,0)</f>
        <v>0</v>
      </c>
      <c r="I54" s="274"/>
    </row>
    <row r="55" spans="2:9" x14ac:dyDescent="0.25">
      <c r="B55" s="20"/>
      <c r="C55" s="327" t="str">
        <f>CONCATENATE(IF(D55&gt;0,"colder","warmer")," winter")</f>
        <v>warmer winter</v>
      </c>
      <c r="D55" s="325">
        <f>D32</f>
        <v>-65640.379950226226</v>
      </c>
      <c r="E55" s="274" t="str">
        <f t="shared" si="0"/>
        <v>warmer winter</v>
      </c>
      <c r="F55" s="326">
        <f>IF(D55&gt;0,IF(D54&lt;0,F54,F54+D54),IF(D54&gt;0,F54+D54+D55,F54+D55))</f>
        <v>803176.28475219989</v>
      </c>
      <c r="G55" s="275">
        <f>IF(D55&gt;0,D55,0)</f>
        <v>0</v>
      </c>
      <c r="H55" s="275">
        <f>IF(D55&lt;0,-D55,0)</f>
        <v>65640.379950226226</v>
      </c>
      <c r="I55" s="274"/>
    </row>
    <row r="56" spans="2:9" x14ac:dyDescent="0.25">
      <c r="B56" s="540"/>
      <c r="C56" s="328" t="s">
        <v>334</v>
      </c>
      <c r="D56" s="325">
        <f>SUM(E32:J32)</f>
        <v>0</v>
      </c>
      <c r="E56" s="274" t="str">
        <f>C56</f>
        <v>local programs</v>
      </c>
      <c r="F56" s="326">
        <f>IF(D56&gt;0,IF(D55&lt;0,F55,F55+D55),IF(D55&gt;0,F55+D55+D56,F55+D56))</f>
        <v>803176.28475219989</v>
      </c>
      <c r="G56" s="275">
        <f>IF(D56&gt;0,D56,0)</f>
        <v>0</v>
      </c>
      <c r="H56" s="275">
        <f>IF(D56&lt;0,-D56,0)</f>
        <v>0</v>
      </c>
      <c r="I56" s="274"/>
    </row>
    <row r="57" spans="2:9" x14ac:dyDescent="0.25">
      <c r="B57" s="20"/>
      <c r="C57" s="327" t="str">
        <f>CONCATENATE(IF(D57&gt;0,"increased","decreased")," therms per ",G4, "**")</f>
        <v>increased therms per commercial Ft^2**</v>
      </c>
      <c r="D57" s="325">
        <f>K32</f>
        <v>28304.066533421734</v>
      </c>
      <c r="E57" s="274" t="str">
        <f>C57</f>
        <v>increased therms per commercial Ft^2**</v>
      </c>
      <c r="F57" s="326">
        <f>IF(D57&gt;0,IF(D56&lt;0,F56,F56+D56),IF(D56&gt;0,F56+D56+D57,F56+D57))</f>
        <v>803176.28475219989</v>
      </c>
      <c r="G57" s="275">
        <f>IF(D57&gt;0,D57,0)</f>
        <v>28304.066533421734</v>
      </c>
      <c r="H57" s="275">
        <f>IF(D57&lt;0,-D57,0)</f>
        <v>0</v>
      </c>
      <c r="I57" s="274"/>
    </row>
    <row r="58" spans="2:9" x14ac:dyDescent="0.25">
      <c r="B58" s="20"/>
      <c r="C58" s="327" t="s">
        <v>378</v>
      </c>
      <c r="D58" s="325">
        <f>B32</f>
        <v>582.74871437839238</v>
      </c>
      <c r="E58" s="274" t="str">
        <f>C58</f>
        <v>heating fuels mix</v>
      </c>
      <c r="F58" s="326">
        <f>IF(D58&gt;0,IF(D57&lt;0,F57,F57+D57),IF(D57&gt;0,F57+D57+D58,F57+D58))</f>
        <v>831480.35128562164</v>
      </c>
      <c r="G58" s="275">
        <f>IF(D58&gt;0,D58,0)</f>
        <v>582.74871437839238</v>
      </c>
      <c r="H58" s="275">
        <f>IF(D58&lt;0,-D58,0)</f>
        <v>0</v>
      </c>
      <c r="I58" s="274"/>
    </row>
    <row r="59" spans="2:9" x14ac:dyDescent="0.25">
      <c r="B59" s="20"/>
      <c r="C59" s="274" t="str">
        <f>CONCATENATE(B6," inventory")</f>
        <v>2020 inventory</v>
      </c>
      <c r="D59" s="325"/>
      <c r="E59" s="274" t="str">
        <f t="shared" si="0"/>
        <v>2020 inventory</v>
      </c>
      <c r="F59" s="274"/>
      <c r="G59" s="274"/>
      <c r="H59" s="274"/>
      <c r="I59" s="325">
        <f>'Inventory Inputs'!F14</f>
        <v>832063.10000000009</v>
      </c>
    </row>
    <row r="61" spans="2:9" x14ac:dyDescent="0.25">
      <c r="B61" t="s">
        <v>5</v>
      </c>
      <c r="E61" t="s">
        <v>12</v>
      </c>
    </row>
    <row r="62" spans="2:9" x14ac:dyDescent="0.25">
      <c r="B62" s="5">
        <f>I18-(B32+C32+K18)</f>
        <v>0</v>
      </c>
      <c r="E62" s="5">
        <f>K18-(SUM(D32:K32))</f>
        <v>0</v>
      </c>
    </row>
  </sheetData>
  <sheetProtection sheet="1" scenarios="1"/>
  <hyperlinks>
    <hyperlink ref="I1" location="Contents!A1" display="Go to Contents" xr:uid="{00000000-0004-0000-0F00-000000000000}"/>
    <hyperlink ref="G38" location="'Output summary'!A1" display="Return to Output Summary" xr:uid="{00000000-0004-0000-0F00-000001000000}"/>
    <hyperlink ref="G13" location="ComFuelsRegress!A1" display="View regression details" xr:uid="{00000000-0004-0000-0F00-000002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theme="6"/>
  </sheetPr>
  <dimension ref="A1:S55"/>
  <sheetViews>
    <sheetView showGridLines="0" workbookViewId="0">
      <pane ySplit="1" topLeftCell="A28" activePane="bottomLeft" state="frozen"/>
      <selection pane="bottomLeft" activeCell="J27" sqref="J27"/>
    </sheetView>
  </sheetViews>
  <sheetFormatPr defaultColWidth="8.85546875" defaultRowHeight="15" x14ac:dyDescent="0.25"/>
  <cols>
    <col min="1" max="1" width="3.85546875" customWidth="1"/>
    <col min="2" max="2" width="17" customWidth="1"/>
    <col min="3" max="3" width="18.85546875" customWidth="1"/>
    <col min="4" max="4" width="20.42578125" customWidth="1"/>
    <col min="5" max="5" width="17" customWidth="1"/>
    <col min="6" max="6" width="15" customWidth="1"/>
    <col min="7" max="8" width="17.5703125" customWidth="1"/>
    <col min="9" max="9" width="16.42578125" customWidth="1"/>
    <col min="10" max="10" width="29" customWidth="1"/>
    <col min="11" max="11" width="15.42578125" customWidth="1"/>
    <col min="12" max="12" width="14.85546875" customWidth="1"/>
    <col min="13" max="13" width="9.5703125" customWidth="1"/>
    <col min="14" max="14" width="12.5703125" bestFit="1" customWidth="1"/>
    <col min="15" max="15" width="11.85546875" customWidth="1"/>
    <col min="16" max="16" width="9.42578125" bestFit="1" customWidth="1"/>
    <col min="17" max="17" width="12.42578125" customWidth="1"/>
    <col min="18" max="19" width="13.85546875" customWidth="1"/>
  </cols>
  <sheetData>
    <row r="1" spans="1:13" ht="15.75" thickBot="1" x14ac:dyDescent="0.3">
      <c r="A1" s="29"/>
      <c r="B1" s="35" t="s">
        <v>91</v>
      </c>
      <c r="C1" s="35"/>
      <c r="D1" s="35"/>
      <c r="E1" s="35"/>
      <c r="F1" s="35"/>
      <c r="G1" s="35"/>
      <c r="H1" s="35"/>
      <c r="I1" s="134" t="s">
        <v>144</v>
      </c>
      <c r="J1" s="35"/>
      <c r="K1" s="35"/>
      <c r="L1" s="35"/>
      <c r="M1" s="36"/>
    </row>
    <row r="2" spans="1:13" ht="15.75" thickBot="1" x14ac:dyDescent="0.3"/>
    <row r="3" spans="1:13" ht="15.75" thickBot="1" x14ac:dyDescent="0.3">
      <c r="B3" s="29" t="s">
        <v>102</v>
      </c>
      <c r="C3" s="35"/>
      <c r="D3" s="35"/>
      <c r="E3" s="36"/>
    </row>
    <row r="4" spans="1:13" ht="30" customHeight="1" x14ac:dyDescent="0.25">
      <c r="B4" s="51" t="s">
        <v>0</v>
      </c>
      <c r="C4" s="48" t="s">
        <v>6</v>
      </c>
      <c r="D4" s="48" t="str">
        <f>'Inventory Inputs'!D23</f>
        <v>Total VMT</v>
      </c>
      <c r="E4" s="49" t="s">
        <v>4</v>
      </c>
      <c r="G4" s="8"/>
    </row>
    <row r="5" spans="1:13" x14ac:dyDescent="0.25">
      <c r="B5" s="75">
        <f>'Basic Inputs'!C11</f>
        <v>2005</v>
      </c>
      <c r="C5" s="219">
        <f>'Inventory Inputs'!C24</f>
        <v>3921837.4191113473</v>
      </c>
      <c r="D5" s="219">
        <f>'Inventory Inputs'!D24</f>
        <v>7927547532.1367722</v>
      </c>
      <c r="E5" s="110">
        <f>'Basic Inputs'!D11</f>
        <v>929100</v>
      </c>
      <c r="G5" s="197"/>
    </row>
    <row r="6" spans="1:13" ht="15.75" thickBot="1" x14ac:dyDescent="0.3">
      <c r="B6" s="78">
        <f>'Basic Inputs'!C12</f>
        <v>2020</v>
      </c>
      <c r="C6" s="220">
        <f>'Inventory Inputs'!C26</f>
        <v>3073310.5932088071</v>
      </c>
      <c r="D6" s="220">
        <f>'Inventory Inputs'!D26</f>
        <v>6983561802</v>
      </c>
      <c r="E6" s="111">
        <f>'Basic Inputs'!D12</f>
        <v>1051989</v>
      </c>
    </row>
    <row r="9" spans="1:13" x14ac:dyDescent="0.25">
      <c r="A9" s="32"/>
      <c r="B9" s="34" t="s">
        <v>50</v>
      </c>
      <c r="C9" s="34"/>
      <c r="D9" s="34"/>
      <c r="E9" s="34"/>
      <c r="F9" s="34"/>
      <c r="G9" s="32"/>
      <c r="H9" s="32"/>
      <c r="I9" s="32"/>
      <c r="J9" s="33"/>
      <c r="K9" s="32"/>
      <c r="L9" s="32"/>
      <c r="M9" s="32"/>
    </row>
    <row r="10" spans="1:13" s="108" customFormat="1" ht="15.75" thickBot="1" x14ac:dyDescent="0.3">
      <c r="B10" s="113"/>
      <c r="C10" s="109"/>
      <c r="D10" s="109"/>
      <c r="E10" s="109"/>
      <c r="F10" s="109"/>
      <c r="G10" s="109"/>
      <c r="H10" s="109"/>
      <c r="I10" s="109"/>
      <c r="J10" s="112"/>
    </row>
    <row r="11" spans="1:13" ht="30" customHeight="1" x14ac:dyDescent="0.25">
      <c r="B11" s="47" t="s">
        <v>0</v>
      </c>
      <c r="C11" s="48" t="str">
        <f>CONCATENATE("Emissions factor (MTCO2e/",IF('Inventory Inputs'!D23='Inventory Inputs'!B70,"mile)","gallon)"))</f>
        <v>Emissions factor (MTCO2e/mile)</v>
      </c>
      <c r="D11" s="49" t="str">
        <f>IF('Inventory Inputs'!D23='Inventory Inputs'!B70,"Per-capita VMT (miles/person*year)", "Per-capital fuel (gallons/person*year)")</f>
        <v>Per-capita VMT (miles/person*year)</v>
      </c>
      <c r="F11" s="205" t="s">
        <v>104</v>
      </c>
      <c r="G11" s="48" t="s">
        <v>105</v>
      </c>
      <c r="H11" s="48" t="s">
        <v>284</v>
      </c>
      <c r="I11" s="49" t="s">
        <v>367</v>
      </c>
    </row>
    <row r="12" spans="1:13" ht="15" customHeight="1" thickBot="1" x14ac:dyDescent="0.3">
      <c r="B12" s="75">
        <f>B5</f>
        <v>2005</v>
      </c>
      <c r="C12" s="84">
        <f>IF(D5,C5/D5,0)</f>
        <v>4.9471004786952875E-4</v>
      </c>
      <c r="D12" s="110">
        <f>IF(E5,D5/E5,0)</f>
        <v>8532.5019181323569</v>
      </c>
      <c r="F12" s="201">
        <f>C6-C5</f>
        <v>-848526.82590254024</v>
      </c>
      <c r="G12" s="202">
        <f>IF(AND(C5,C6),IF(C5=C6,C5,(C6-C5)/(LN(C6)-LN(C5))),0)</f>
        <v>3480351.4761149315</v>
      </c>
      <c r="H12" s="202">
        <f>IF(AND(E5,E6),IF(E5=E6,E5,(E6-E5)/(LN(E6)-LN(E5))),0)</f>
        <v>989272.70509422547</v>
      </c>
      <c r="I12" s="203">
        <f>IF(AND(D12,D13),$G12*(LN(D13/D12)),0)</f>
        <v>-873589.83748001535</v>
      </c>
    </row>
    <row r="13" spans="1:13" ht="15.75" thickBot="1" x14ac:dyDescent="0.3">
      <c r="B13" s="78">
        <f>B6</f>
        <v>2020</v>
      </c>
      <c r="C13" s="85">
        <f>IF(D6,C6/D6,0)</f>
        <v>4.4007781134386919E-4</v>
      </c>
      <c r="D13" s="111">
        <f>IF(E6,D6/E6,0)</f>
        <v>6638.4361452448647</v>
      </c>
    </row>
    <row r="14" spans="1:13" ht="15.75" thickBot="1" x14ac:dyDescent="0.3">
      <c r="C14" s="86"/>
      <c r="D14" s="87"/>
      <c r="E14" s="88"/>
      <c r="F14" s="93"/>
      <c r="G14" s="87"/>
    </row>
    <row r="15" spans="1:13" x14ac:dyDescent="0.25">
      <c r="B15" s="39" t="s">
        <v>283</v>
      </c>
      <c r="C15" s="37"/>
      <c r="D15" s="37"/>
      <c r="E15" s="233"/>
      <c r="F15" s="234"/>
      <c r="G15" s="87"/>
    </row>
    <row r="16" spans="1:13" x14ac:dyDescent="0.25">
      <c r="B16" s="235" t="s">
        <v>233</v>
      </c>
      <c r="C16" s="228"/>
      <c r="D16" s="527" t="str">
        <f>IF('Program Inputs'!D47=0, "", 'Program Inputs'!D47)</f>
        <v/>
      </c>
      <c r="E16" s="527" t="str">
        <f>IF('Program Inputs'!E47=0, "", 'Program Inputs'!E47)</f>
        <v/>
      </c>
      <c r="F16" s="529" t="str">
        <f>IF('Program Inputs'!F47=0, "", 'Program Inputs'!F47)</f>
        <v/>
      </c>
      <c r="G16" s="87"/>
    </row>
    <row r="17" spans="1:12" ht="15.75" thickBot="1" x14ac:dyDescent="0.3">
      <c r="B17" s="232" t="str">
        <f>CONCATENATE(IF('Inventory Inputs'!D23='Inventory Inputs'!B70,"VMT","Gallons"), " savings in Year2 compared to Year1")</f>
        <v>VMT savings in Year2 compared to Year1</v>
      </c>
      <c r="C17" s="231"/>
      <c r="D17" s="605">
        <f>'Program Inputs'!D48</f>
        <v>0</v>
      </c>
      <c r="E17" s="605">
        <f>'Program Inputs'!E48</f>
        <v>0</v>
      </c>
      <c r="F17" s="606">
        <f>'Program Inputs'!F48</f>
        <v>0</v>
      </c>
      <c r="G17" s="87"/>
    </row>
    <row r="18" spans="1:12" ht="15.75" thickBot="1" x14ac:dyDescent="0.3">
      <c r="D18" s="88"/>
      <c r="E18" s="88"/>
      <c r="F18" s="88"/>
      <c r="G18" s="87"/>
    </row>
    <row r="19" spans="1:12" x14ac:dyDescent="0.25">
      <c r="B19" s="39" t="s">
        <v>271</v>
      </c>
      <c r="C19" s="37"/>
      <c r="D19" s="251"/>
      <c r="E19" s="251"/>
      <c r="F19" s="252"/>
      <c r="G19" s="670" t="s">
        <v>584</v>
      </c>
      <c r="H19" s="668" t="s">
        <v>584</v>
      </c>
    </row>
    <row r="20" spans="1:12" ht="15.75" customHeight="1" x14ac:dyDescent="0.25">
      <c r="B20" s="235" t="s">
        <v>233</v>
      </c>
      <c r="C20" s="228"/>
      <c r="D20" s="528" t="str">
        <f>IF('Program Inputs'!D52=0, "", 'Program Inputs'!D52)</f>
        <v/>
      </c>
      <c r="E20" s="528" t="str">
        <f>IF('Program Inputs'!E52=0, "", 'Program Inputs'!E52)</f>
        <v/>
      </c>
      <c r="F20" s="532" t="str">
        <f>IF('Program Inputs'!F52=0, "", 'Program Inputs'!F52)</f>
        <v/>
      </c>
      <c r="G20" s="671" t="str">
        <f>IF('Inventory Inputs'!$D23='Inventory Inputs'!$B70, "Fuel efficiency", "Emissions factor")</f>
        <v>Fuel efficiency</v>
      </c>
      <c r="H20" s="669" t="str">
        <f>IF('Inventory Inputs'!$D23='Inventory Inputs'!$B70, "Non-fuel efficiency", "Non-emissions factor")</f>
        <v>Non-fuel efficiency</v>
      </c>
    </row>
    <row r="21" spans="1:12" ht="15.75" thickBot="1" x14ac:dyDescent="0.3">
      <c r="B21" s="232" t="s">
        <v>279</v>
      </c>
      <c r="C21" s="231"/>
      <c r="D21" s="533">
        <f>'Program Inputs'!D53</f>
        <v>0</v>
      </c>
      <c r="E21" s="533">
        <f>'Program Inputs'!E53</f>
        <v>0</v>
      </c>
      <c r="F21" s="534">
        <f>'Program Inputs'!F53</f>
        <v>0</v>
      </c>
      <c r="G21" s="78">
        <f>IF('Program Inputs'!D55="Yes", 'Commercial Electricity'!D21,0)+IF('Program Inputs'!E55="Yes", 'Commercial Electricity'!E21,0)+IF('Program Inputs'!F55="Yes", 'Commercial Electricity'!F21,0)</f>
        <v>0</v>
      </c>
      <c r="H21" s="214">
        <f>SUM(D21:F21)-G21</f>
        <v>0</v>
      </c>
    </row>
    <row r="22" spans="1:12" x14ac:dyDescent="0.25">
      <c r="C22" s="86"/>
      <c r="D22" s="87"/>
      <c r="E22" s="88"/>
      <c r="F22" s="88"/>
      <c r="G22" s="87"/>
    </row>
    <row r="23" spans="1:12" x14ac:dyDescent="0.25">
      <c r="A23" s="32"/>
      <c r="B23" s="34" t="s">
        <v>51</v>
      </c>
      <c r="C23" s="34"/>
      <c r="D23" s="34"/>
      <c r="E23" s="34"/>
      <c r="F23" s="32"/>
      <c r="G23" s="32"/>
      <c r="H23" s="32"/>
      <c r="I23" s="32"/>
      <c r="J23" s="32"/>
      <c r="K23" s="32"/>
      <c r="L23" s="32"/>
    </row>
    <row r="24" spans="1:12" ht="15.75" thickBot="1" x14ac:dyDescent="0.3">
      <c r="B24" s="114"/>
      <c r="C24" s="114"/>
      <c r="D24" s="114"/>
      <c r="E24" s="114"/>
    </row>
    <row r="25" spans="1:12" ht="15.75" thickBot="1" x14ac:dyDescent="0.3">
      <c r="B25" s="817" t="s">
        <v>126</v>
      </c>
      <c r="C25" s="818"/>
      <c r="D25" s="818"/>
      <c r="E25" s="818"/>
      <c r="F25" s="27"/>
      <c r="G25" s="27"/>
      <c r="H25" s="27"/>
      <c r="I25" s="27"/>
      <c r="J25" s="28"/>
    </row>
    <row r="26" spans="1:12" x14ac:dyDescent="0.25">
      <c r="B26" s="47" t="s">
        <v>586</v>
      </c>
      <c r="C26" s="206" t="s">
        <v>4</v>
      </c>
      <c r="D26" s="254" t="str">
        <f>D16</f>
        <v/>
      </c>
      <c r="E26" s="254" t="str">
        <f>E16</f>
        <v/>
      </c>
      <c r="F26" s="254" t="str">
        <f>F16</f>
        <v/>
      </c>
      <c r="G26" s="255" t="str">
        <f>D20</f>
        <v/>
      </c>
      <c r="H26" s="255" t="str">
        <f>E20</f>
        <v/>
      </c>
      <c r="I26" s="255" t="str">
        <f>F20</f>
        <v/>
      </c>
      <c r="J26" s="208" t="str">
        <f>IF('Inventory Inputs'!D23='Inventory Inputs'!B70,"VMT per person","Gallons fuel per person")</f>
        <v>VMT per person</v>
      </c>
    </row>
    <row r="27" spans="1:12" ht="15.75" thickBot="1" x14ac:dyDescent="0.3">
      <c r="B27" s="201">
        <f>IF(AND(C12,C13),G12*LN(C13/C12),0)+G21</f>
        <v>-407271.68273469689</v>
      </c>
      <c r="C27" s="79">
        <f>IF(AND(E5,E6),$G12*(LN(E6/E5)),0)</f>
        <v>432334.6943121744</v>
      </c>
      <c r="D27" s="204">
        <f>-C13*D17</f>
        <v>0</v>
      </c>
      <c r="E27" s="204">
        <f>-$I12*IF(AND($H12,$D12&lt;&gt;$D13),(E17/$H12)/($D13-$D12),0)</f>
        <v>0</v>
      </c>
      <c r="F27" s="204">
        <f>-$I12*IF(AND($H12,$D12&lt;&gt;$D13),(F17/$H12)/($D13-$D12),0)</f>
        <v>0</v>
      </c>
      <c r="G27" s="204">
        <f>-D21</f>
        <v>0</v>
      </c>
      <c r="H27" s="204">
        <f>-E21</f>
        <v>0</v>
      </c>
      <c r="I27" s="204">
        <f>-F21</f>
        <v>0</v>
      </c>
      <c r="J27" s="265">
        <f>I12-SUM(D27:F27)+H21</f>
        <v>-873589.83748001535</v>
      </c>
    </row>
    <row r="30" spans="1:12" x14ac:dyDescent="0.25">
      <c r="C30" s="5"/>
    </row>
    <row r="31" spans="1:12" x14ac:dyDescent="0.25">
      <c r="G31" t="s">
        <v>498</v>
      </c>
    </row>
    <row r="32" spans="1:12" ht="15.75" thickBot="1" x14ac:dyDescent="0.3"/>
    <row r="33" spans="2:19" ht="30.75" thickBot="1" x14ac:dyDescent="0.3">
      <c r="C33" s="5"/>
      <c r="G33" s="491" t="s">
        <v>507</v>
      </c>
    </row>
    <row r="35" spans="2:19" x14ac:dyDescent="0.25">
      <c r="C35" s="7"/>
    </row>
    <row r="37" spans="2:19" x14ac:dyDescent="0.25">
      <c r="C37" s="9"/>
    </row>
    <row r="39" spans="2:19" x14ac:dyDescent="0.25">
      <c r="C39" s="9"/>
    </row>
    <row r="41" spans="2:19" x14ac:dyDescent="0.25">
      <c r="C41" s="9"/>
    </row>
    <row r="44" spans="2:19" x14ac:dyDescent="0.25">
      <c r="C44" s="12"/>
      <c r="D44" s="16"/>
      <c r="E44" s="18"/>
      <c r="F44" s="14"/>
      <c r="G44" s="18"/>
      <c r="H44" s="14"/>
      <c r="I44" s="13"/>
      <c r="J44" s="16"/>
      <c r="K44" s="15"/>
      <c r="L44" s="13"/>
      <c r="M44" s="13"/>
      <c r="N44" s="16"/>
      <c r="O44" s="13"/>
      <c r="P44" s="13"/>
      <c r="Q44" s="13"/>
      <c r="R44" s="13"/>
      <c r="S44" s="13"/>
    </row>
    <row r="45" spans="2:19" x14ac:dyDescent="0.25">
      <c r="C45" s="12"/>
      <c r="D45" s="16"/>
      <c r="E45" s="18"/>
      <c r="F45" s="14"/>
      <c r="G45" s="18"/>
      <c r="H45" s="14"/>
      <c r="I45" s="13"/>
      <c r="J45" s="16"/>
      <c r="K45" s="15"/>
      <c r="L45" s="13"/>
      <c r="M45" s="13"/>
      <c r="N45" s="16"/>
      <c r="O45" s="13"/>
      <c r="P45" s="13"/>
      <c r="Q45" s="13"/>
      <c r="R45" s="13"/>
      <c r="S45" s="13"/>
    </row>
    <row r="46" spans="2:19" x14ac:dyDescent="0.25">
      <c r="C46" s="12"/>
      <c r="D46" s="16"/>
      <c r="E46" s="18"/>
      <c r="F46" s="14"/>
      <c r="G46" s="18"/>
      <c r="H46" s="14"/>
      <c r="I46" s="13"/>
      <c r="J46" s="16"/>
      <c r="K46" s="15"/>
      <c r="L46" s="13"/>
      <c r="M46" s="13"/>
      <c r="N46" s="16"/>
      <c r="O46" s="13"/>
      <c r="P46" s="13"/>
      <c r="Q46" s="13"/>
      <c r="R46" s="13"/>
      <c r="S46" s="13"/>
    </row>
    <row r="47" spans="2:19" x14ac:dyDescent="0.25">
      <c r="C47" s="12"/>
      <c r="D47" s="16"/>
      <c r="E47" s="18"/>
      <c r="F47" s="14"/>
      <c r="G47" s="18"/>
      <c r="H47" s="14"/>
      <c r="I47" s="13"/>
      <c r="J47" s="16"/>
      <c r="K47" s="15"/>
      <c r="L47" s="13"/>
      <c r="M47" s="13"/>
      <c r="N47" s="16"/>
      <c r="O47" s="13"/>
      <c r="P47" s="13"/>
      <c r="Q47" s="13"/>
      <c r="R47" s="13"/>
      <c r="S47" s="13"/>
    </row>
    <row r="48" spans="2:19" x14ac:dyDescent="0.25">
      <c r="B48" s="516" t="s">
        <v>348</v>
      </c>
      <c r="C48" s="517"/>
      <c r="D48" s="517"/>
      <c r="E48" s="517"/>
      <c r="F48" s="517"/>
      <c r="G48" s="517"/>
      <c r="H48" s="517"/>
      <c r="I48" s="518"/>
      <c r="J48" s="16"/>
      <c r="K48" s="15"/>
      <c r="L48" s="13"/>
      <c r="M48" s="13"/>
      <c r="N48" s="16"/>
      <c r="O48" s="13"/>
      <c r="P48" s="13"/>
      <c r="Q48" s="13"/>
      <c r="R48" s="13"/>
      <c r="S48" s="13"/>
    </row>
    <row r="49" spans="2:19" x14ac:dyDescent="0.25">
      <c r="B49" s="516"/>
      <c r="C49" s="516" t="s">
        <v>337</v>
      </c>
      <c r="D49" s="516"/>
      <c r="E49" s="516" t="s">
        <v>338</v>
      </c>
      <c r="F49" s="516" t="s">
        <v>26</v>
      </c>
      <c r="G49" s="516" t="s">
        <v>24</v>
      </c>
      <c r="H49" s="516" t="s">
        <v>25</v>
      </c>
      <c r="I49" s="516" t="s">
        <v>339</v>
      </c>
      <c r="J49" s="16"/>
      <c r="K49" s="15"/>
      <c r="L49" s="13"/>
      <c r="M49" s="13"/>
      <c r="N49" s="16"/>
      <c r="O49" s="13"/>
      <c r="P49" s="13"/>
      <c r="Q49" s="13"/>
      <c r="R49" s="13"/>
      <c r="S49" s="13"/>
    </row>
    <row r="50" spans="2:19" x14ac:dyDescent="0.25">
      <c r="B50" s="327" t="str">
        <f>'Output summary'!B6</f>
        <v>2005 inventory</v>
      </c>
      <c r="C50" s="329">
        <f>C5</f>
        <v>3921837.4191113473</v>
      </c>
      <c r="D50" s="327"/>
      <c r="E50" s="327" t="str">
        <f t="shared" ref="E50:E55" si="0">B50</f>
        <v>2005 inventory</v>
      </c>
      <c r="F50" s="327"/>
      <c r="G50" s="327"/>
      <c r="H50" s="327"/>
      <c r="I50" s="329">
        <f>C50</f>
        <v>3921837.4191113473</v>
      </c>
      <c r="J50" s="16"/>
      <c r="K50" s="15"/>
      <c r="L50" s="13"/>
      <c r="M50" s="13"/>
      <c r="N50" s="16"/>
      <c r="O50" s="13"/>
      <c r="P50" s="13"/>
      <c r="Q50" s="13"/>
      <c r="R50" s="13"/>
      <c r="S50" s="13"/>
    </row>
    <row r="51" spans="2:19" x14ac:dyDescent="0.25">
      <c r="B51" s="327" t="str">
        <f>IF(C51&gt;0,"population growth","decreased population")</f>
        <v>population growth</v>
      </c>
      <c r="C51" s="329">
        <f>C27</f>
        <v>432334.6943121744</v>
      </c>
      <c r="D51" s="327"/>
      <c r="E51" s="327" t="str">
        <f t="shared" si="0"/>
        <v>population growth</v>
      </c>
      <c r="F51" s="343">
        <f>IF(C51&gt;0,I50,I50+C51)</f>
        <v>3921837.4191113473</v>
      </c>
      <c r="G51" s="344">
        <f>IF(C51&gt;0,C51,0)</f>
        <v>432334.6943121744</v>
      </c>
      <c r="H51" s="344">
        <f>IF(C51&lt;0,-C51,0)</f>
        <v>0</v>
      </c>
      <c r="I51" s="327"/>
    </row>
    <row r="52" spans="2:19" x14ac:dyDescent="0.25">
      <c r="B52" s="329" t="str">
        <f>CONCATENATE(IF(C52&gt;0,"increased", "decreased"),IF('Inventory Inputs'!D23='Inventory Inputs'!B70," VMT",IF('Inventory Inputs'!D23='Inventory Inputs'!B72, " on-road Btu", " on-road gallons")), " per person")</f>
        <v>decreased VMT per person</v>
      </c>
      <c r="C52" s="329">
        <f>J27</f>
        <v>-873589.83748001535</v>
      </c>
      <c r="D52" s="327"/>
      <c r="E52" s="327" t="str">
        <f t="shared" si="0"/>
        <v>decreased VMT per person</v>
      </c>
      <c r="F52" s="343">
        <f>IF(C52&gt;0,IF(C51&lt;0,F51,F51+C51),IF(C51&gt;0,F51+C51+C52,F51+C52))</f>
        <v>3480582.2759435065</v>
      </c>
      <c r="G52" s="344">
        <f>IF(C52&gt;0,C52,0)</f>
        <v>0</v>
      </c>
      <c r="H52" s="344">
        <f>IF(C52&lt;0,-C52,0)</f>
        <v>873589.83748001535</v>
      </c>
      <c r="I52" s="327"/>
    </row>
    <row r="53" spans="2:19" x14ac:dyDescent="0.25">
      <c r="B53" s="329" t="s">
        <v>334</v>
      </c>
      <c r="C53" s="329">
        <f>SUM(D27:I27)</f>
        <v>0</v>
      </c>
      <c r="D53" s="327"/>
      <c r="E53" s="327" t="str">
        <f t="shared" si="0"/>
        <v>local programs</v>
      </c>
      <c r="F53" s="343">
        <f>IF(C53&gt;0,IF(C52&lt;0,F52,F52+C52),IF(C52&gt;0,F52+C52+C53,F52+C53))</f>
        <v>3480582.2759435065</v>
      </c>
      <c r="G53" s="344">
        <f>IF(C53&gt;0,C53,0)</f>
        <v>0</v>
      </c>
      <c r="H53" s="344">
        <f>IF(C53&lt;0,-C53,0)</f>
        <v>0</v>
      </c>
      <c r="I53" s="327"/>
    </row>
    <row r="54" spans="2:19" x14ac:dyDescent="0.25">
      <c r="B54" s="329" t="str">
        <f>IF('Inventory Inputs'!D23='Inventory Inputs'!B70,CONCATENATE(IF(C54&gt;0,"decreased","increased")," vehicle fuel economy"),IF('Inventory Inputs'!D23='Inventory Inputs'!B72,IF(C54&gt;0,"increased on-road emissions per Btu","decreased on-road emissions per Btu"),IF(C54&gt;0,"increased on-road emissions per gallon","decreased on-road emissions per gallon")))</f>
        <v>increased vehicle fuel economy</v>
      </c>
      <c r="C54" s="329">
        <f>B27</f>
        <v>-407271.68273469689</v>
      </c>
      <c r="D54" s="327"/>
      <c r="E54" s="327" t="str">
        <f t="shared" si="0"/>
        <v>increased vehicle fuel economy</v>
      </c>
      <c r="F54" s="343">
        <f>IF(C54&gt;0,IF(C53&lt;0,F53,F53+C53),IF(C53&gt;0,F53+C53+C54,F53+C54))</f>
        <v>3073310.5932088094</v>
      </c>
      <c r="G54" s="344">
        <f>IF(C54&gt;0,C54,0)</f>
        <v>0</v>
      </c>
      <c r="H54" s="344">
        <f>IF(C54&lt;0,-C54,0)</f>
        <v>407271.68273469689</v>
      </c>
      <c r="I54" s="327"/>
    </row>
    <row r="55" spans="2:19" x14ac:dyDescent="0.25">
      <c r="B55" s="327" t="str">
        <f>'Output summary'!B71</f>
        <v>2020 inventory</v>
      </c>
      <c r="C55" s="329">
        <f>C6</f>
        <v>3073310.5932088071</v>
      </c>
      <c r="D55" s="327"/>
      <c r="E55" s="327" t="str">
        <f t="shared" si="0"/>
        <v>2020 inventory</v>
      </c>
      <c r="F55" s="327"/>
      <c r="G55" s="327"/>
      <c r="H55" s="327"/>
      <c r="I55" s="329">
        <f>C55</f>
        <v>3073310.5932088071</v>
      </c>
    </row>
  </sheetData>
  <sheetProtection sheet="1" scenarios="1"/>
  <mergeCells count="1">
    <mergeCell ref="B25:E25"/>
  </mergeCells>
  <hyperlinks>
    <hyperlink ref="I1" location="Contents!A1" display="Go to Contents" xr:uid="{00000000-0004-0000-1000-000000000000}"/>
    <hyperlink ref="G33" location="'Output summary'!A1" display="Return to Output Summary" xr:uid="{00000000-0004-0000-1000-000001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theme="6"/>
  </sheetPr>
  <dimension ref="A1:AD107"/>
  <sheetViews>
    <sheetView showGridLines="0" workbookViewId="0">
      <pane ySplit="1" topLeftCell="A61" activePane="bottomLeft" state="frozen"/>
      <selection pane="bottomLeft" activeCell="I59" sqref="I59"/>
    </sheetView>
  </sheetViews>
  <sheetFormatPr defaultColWidth="8.85546875" defaultRowHeight="15" x14ac:dyDescent="0.25"/>
  <cols>
    <col min="1" max="1" width="2.85546875" customWidth="1"/>
    <col min="2" max="2" width="24" customWidth="1"/>
    <col min="3" max="3" width="19.85546875" customWidth="1"/>
    <col min="4" max="4" width="16.42578125" customWidth="1"/>
    <col min="5" max="5" width="15.42578125" customWidth="1"/>
    <col min="6" max="6" width="14.85546875" customWidth="1"/>
    <col min="7" max="7" width="16" customWidth="1"/>
    <col min="8" max="8" width="14.5703125" customWidth="1"/>
    <col min="9" max="9" width="19.42578125" customWidth="1"/>
    <col min="10" max="10" width="16.42578125" customWidth="1"/>
    <col min="11" max="11" width="17.140625" customWidth="1"/>
    <col min="12" max="12" width="14.85546875" customWidth="1"/>
    <col min="13" max="13" width="20.42578125" customWidth="1"/>
    <col min="14" max="14" width="18.5703125" customWidth="1"/>
    <col min="15" max="15" width="17.85546875" customWidth="1"/>
    <col min="16" max="18" width="11.42578125" bestFit="1" customWidth="1"/>
    <col min="19" max="19" width="11.42578125" customWidth="1"/>
    <col min="20" max="20" width="15.42578125" bestFit="1" customWidth="1"/>
  </cols>
  <sheetData>
    <row r="1" spans="1:26" x14ac:dyDescent="0.25">
      <c r="A1" s="34"/>
      <c r="B1" s="34" t="s">
        <v>93</v>
      </c>
      <c r="C1" s="34"/>
      <c r="D1" s="34"/>
      <c r="E1" s="34"/>
      <c r="F1" s="34"/>
      <c r="G1" s="34"/>
      <c r="H1" s="34"/>
      <c r="I1" s="134" t="s">
        <v>144</v>
      </c>
      <c r="J1" s="34"/>
      <c r="K1" s="34"/>
      <c r="L1" s="34"/>
      <c r="M1" s="34"/>
      <c r="N1" s="32"/>
      <c r="O1" s="32"/>
      <c r="P1" s="32"/>
    </row>
    <row r="2" spans="1:26" ht="15.75" thickBot="1" x14ac:dyDescent="0.3"/>
    <row r="3" spans="1:26" ht="15.75" thickBot="1" x14ac:dyDescent="0.3">
      <c r="B3" s="39" t="s">
        <v>96</v>
      </c>
      <c r="C3" s="37"/>
      <c r="D3" s="37"/>
      <c r="E3" s="37"/>
      <c r="F3" s="37"/>
      <c r="G3" s="37"/>
      <c r="H3" s="37"/>
      <c r="I3" s="37"/>
      <c r="J3" s="37"/>
      <c r="K3" s="106"/>
      <c r="L3" s="91"/>
      <c r="M3" s="95" t="s">
        <v>97</v>
      </c>
      <c r="N3" s="96"/>
    </row>
    <row r="4" spans="1:26" ht="46.5" customHeight="1" x14ac:dyDescent="0.25">
      <c r="B4" s="51" t="s">
        <v>0</v>
      </c>
      <c r="C4" s="48" t="str">
        <f>'Inventory Inputs'!E30</f>
        <v>Waste incinerated (short tons)</v>
      </c>
      <c r="D4" s="48" t="str">
        <f>'Inventory Inputs'!F30</f>
        <v>Incinerated waste emissions (MTCO2e)</v>
      </c>
      <c r="E4" s="48" t="s">
        <v>297</v>
      </c>
      <c r="F4" s="48" t="s">
        <v>369</v>
      </c>
      <c r="G4" s="48" t="s">
        <v>298</v>
      </c>
      <c r="H4" s="48" t="s">
        <v>377</v>
      </c>
      <c r="I4" s="48" t="s">
        <v>4</v>
      </c>
      <c r="J4" s="49" t="s">
        <v>94</v>
      </c>
      <c r="K4" s="51" t="s">
        <v>116</v>
      </c>
      <c r="L4" s="49"/>
      <c r="M4" s="51" t="s">
        <v>98</v>
      </c>
      <c r="N4" s="49" t="s">
        <v>95</v>
      </c>
      <c r="Q4" s="8"/>
      <c r="Z4" s="8"/>
    </row>
    <row r="5" spans="1:26" ht="15.75" thickBot="1" x14ac:dyDescent="0.3">
      <c r="B5" s="75">
        <f>'Basic Inputs'!C11</f>
        <v>2005</v>
      </c>
      <c r="C5" s="316">
        <f>'Inventory Inputs'!E31</f>
        <v>577811</v>
      </c>
      <c r="D5" s="316">
        <f>'Inventory Inputs'!F31</f>
        <v>200521</v>
      </c>
      <c r="E5" s="76">
        <f>'Inventory Inputs'!C31</f>
        <v>183425</v>
      </c>
      <c r="F5" s="76">
        <f>'Inventory Inputs'!D31</f>
        <v>112249.2</v>
      </c>
      <c r="G5" s="76">
        <f>E5+'Inventory Inputs'!E31</f>
        <v>761236</v>
      </c>
      <c r="H5" s="76">
        <f>D5+F5</f>
        <v>312770.2</v>
      </c>
      <c r="I5" s="76">
        <f>'Basic Inputs'!D11</f>
        <v>929100</v>
      </c>
      <c r="J5" s="77">
        <f>'Basic Inputs'!G11</f>
        <v>0</v>
      </c>
      <c r="K5" s="78">
        <f>Constants!D10</f>
        <v>25</v>
      </c>
      <c r="L5" s="83"/>
      <c r="M5" s="588">
        <f>Constants!D11</f>
        <v>0.32400000000000001</v>
      </c>
      <c r="N5" s="589">
        <f>Constants!D12</f>
        <v>1.03E-5</v>
      </c>
    </row>
    <row r="6" spans="1:26" ht="15.75" thickBot="1" x14ac:dyDescent="0.3">
      <c r="B6" s="78">
        <f>'Basic Inputs'!C12</f>
        <v>2020</v>
      </c>
      <c r="C6" s="317">
        <f>'Inventory Inputs'!E33</f>
        <v>551931</v>
      </c>
      <c r="D6" s="317">
        <f>'Inventory Inputs'!F33</f>
        <v>191540</v>
      </c>
      <c r="E6" s="79">
        <f>'Inventory Inputs'!C33</f>
        <v>108444</v>
      </c>
      <c r="F6" s="79">
        <f>'Inventory Inputs'!D33</f>
        <v>63245</v>
      </c>
      <c r="G6" s="79">
        <f>E6+'Inventory Inputs'!E33</f>
        <v>660375</v>
      </c>
      <c r="H6" s="79">
        <f>D6+F6</f>
        <v>254785</v>
      </c>
      <c r="I6" s="79">
        <f>'Basic Inputs'!D12</f>
        <v>1051989</v>
      </c>
      <c r="J6" s="80">
        <f>'Basic Inputs'!G12</f>
        <v>0</v>
      </c>
      <c r="M6" s="9"/>
    </row>
    <row r="7" spans="1:26" ht="15.75" thickBot="1" x14ac:dyDescent="0.3"/>
    <row r="8" spans="1:26" ht="15" customHeight="1" thickBot="1" x14ac:dyDescent="0.3">
      <c r="B8" s="39" t="s">
        <v>92</v>
      </c>
      <c r="C8" s="104"/>
      <c r="D8" s="104"/>
      <c r="E8" s="37"/>
      <c r="F8" s="37"/>
      <c r="G8" s="37"/>
      <c r="H8" s="37"/>
      <c r="I8" s="37"/>
      <c r="J8" s="37"/>
      <c r="K8" s="37"/>
      <c r="L8" s="38"/>
      <c r="N8" s="8"/>
    </row>
    <row r="9" spans="1:26" ht="45" customHeight="1" x14ac:dyDescent="0.25">
      <c r="B9" s="47" t="s">
        <v>0</v>
      </c>
      <c r="C9" s="313" t="str">
        <f>'Inventory Inputs'!G30</f>
        <v>% Mixed MSW</v>
      </c>
      <c r="D9" s="313" t="str">
        <f>'Inventory Inputs'!H30</f>
        <v>% Corrugated Containers</v>
      </c>
      <c r="E9" s="563" t="str">
        <f>'Inventory Inputs'!J30</f>
        <v>% Magazines/ Third-Class Mail</v>
      </c>
      <c r="F9" s="313" t="str">
        <f>'Inventory Inputs'!L30</f>
        <v>% Newspaper /phonebooks</v>
      </c>
      <c r="G9" s="313" t="str">
        <f>'Inventory Inputs'!N30</f>
        <v>% Office Paper /textbooks</v>
      </c>
      <c r="H9" s="313" t="str">
        <f>'Inventory Inputs'!O30</f>
        <v>% Food Waste</v>
      </c>
      <c r="I9" s="313" t="str">
        <f>'Inventory Inputs'!P30</f>
        <v>% Grass</v>
      </c>
      <c r="J9" s="313" t="str">
        <f>'Inventory Inputs'!Q30</f>
        <v>% Leaves</v>
      </c>
      <c r="K9" s="313" t="str">
        <f>'Inventory Inputs'!R30</f>
        <v>% Branches</v>
      </c>
      <c r="L9" s="564" t="str">
        <f>'Inventory Inputs'!S30</f>
        <v>% Dimensional Lumber</v>
      </c>
      <c r="N9" s="8"/>
    </row>
    <row r="10" spans="1:26" ht="15" customHeight="1" x14ac:dyDescent="0.25">
      <c r="B10" s="75">
        <f>B5</f>
        <v>2005</v>
      </c>
      <c r="C10" s="105">
        <f>'Inventory Inputs'!G31</f>
        <v>1</v>
      </c>
      <c r="D10" s="105">
        <f>'Inventory Inputs'!H31</f>
        <v>0</v>
      </c>
      <c r="E10" s="105">
        <f>'Inventory Inputs'!J31</f>
        <v>0</v>
      </c>
      <c r="F10" s="105">
        <f>'Inventory Inputs'!L31</f>
        <v>0</v>
      </c>
      <c r="G10" s="105">
        <f>'Inventory Inputs'!N31</f>
        <v>0</v>
      </c>
      <c r="H10" s="105">
        <f>'Inventory Inputs'!O31</f>
        <v>0</v>
      </c>
      <c r="I10" s="105">
        <f>'Inventory Inputs'!P31</f>
        <v>0</v>
      </c>
      <c r="J10" s="105">
        <f>'Inventory Inputs'!Q31</f>
        <v>0</v>
      </c>
      <c r="K10" s="105">
        <f>'Inventory Inputs'!R31</f>
        <v>0</v>
      </c>
      <c r="L10" s="135">
        <f>'Inventory Inputs'!S31</f>
        <v>0</v>
      </c>
      <c r="N10" s="8"/>
    </row>
    <row r="11" spans="1:26" ht="15" customHeight="1" thickBot="1" x14ac:dyDescent="0.3">
      <c r="B11" s="78">
        <f>B6</f>
        <v>2020</v>
      </c>
      <c r="C11" s="136">
        <f>'Inventory Inputs'!G33</f>
        <v>1</v>
      </c>
      <c r="D11" s="136">
        <f>'Inventory Inputs'!H33</f>
        <v>0</v>
      </c>
      <c r="E11" s="136">
        <f>'Inventory Inputs'!J33</f>
        <v>0</v>
      </c>
      <c r="F11" s="136">
        <f>'Inventory Inputs'!L33</f>
        <v>0</v>
      </c>
      <c r="G11" s="136">
        <f>'Inventory Inputs'!N33</f>
        <v>0</v>
      </c>
      <c r="H11" s="136">
        <f>'Inventory Inputs'!O33</f>
        <v>0</v>
      </c>
      <c r="I11" s="136">
        <f>'Inventory Inputs'!P33</f>
        <v>0</v>
      </c>
      <c r="J11" s="136">
        <f>'Inventory Inputs'!Q33</f>
        <v>0</v>
      </c>
      <c r="K11" s="136">
        <f>'Inventory Inputs'!R33</f>
        <v>0</v>
      </c>
      <c r="L11" s="137">
        <f>'Inventory Inputs'!S33</f>
        <v>0</v>
      </c>
      <c r="N11" s="8"/>
    </row>
    <row r="12" spans="1:26" ht="15" customHeight="1" thickBot="1" x14ac:dyDescent="0.3">
      <c r="C12" s="9"/>
      <c r="D12" s="9"/>
      <c r="N12" s="8"/>
    </row>
    <row r="13" spans="1:26" ht="15.75" customHeight="1" thickBot="1" x14ac:dyDescent="0.3">
      <c r="B13" s="814" t="s">
        <v>556</v>
      </c>
      <c r="C13" s="792"/>
      <c r="D13" s="792"/>
      <c r="E13" s="792"/>
      <c r="F13" s="792"/>
      <c r="G13" s="792"/>
      <c r="H13" s="792"/>
      <c r="I13" s="792"/>
      <c r="J13" s="792"/>
      <c r="K13" s="792"/>
      <c r="L13" s="38"/>
      <c r="N13" s="8"/>
    </row>
    <row r="14" spans="1:26" ht="30" x14ac:dyDescent="0.25">
      <c r="B14" s="47"/>
      <c r="C14" s="557" t="str">
        <f>IF('Inventory Inputs'!$F$29='Inventory Inputs'!$D$70,Constants!C15,Constants!C27)</f>
        <v>Mixed MSW</v>
      </c>
      <c r="D14" s="557" t="str">
        <f>IF('Inventory Inputs'!$F$29='Inventory Inputs'!$D$70,Constants!D15,Constants!D27)</f>
        <v xml:space="preserve">Corrugated Containers </v>
      </c>
      <c r="E14" s="557" t="str">
        <f>IF('Inventory Inputs'!$F$29='Inventory Inputs'!$D$70,Constants!E15,Constants!E27)</f>
        <v xml:space="preserve">Magazines/ Third-Class Mail </v>
      </c>
      <c r="F14" s="557" t="str">
        <f>IF('Inventory Inputs'!$F$29='Inventory Inputs'!$D$70,Constants!F15,Constants!F27)</f>
        <v xml:space="preserve">Newspaper </v>
      </c>
      <c r="G14" s="557" t="str">
        <f>IF('Inventory Inputs'!$F$29='Inventory Inputs'!$D$70,Constants!G15,Constants!G27)</f>
        <v xml:space="preserve">Office Paper </v>
      </c>
      <c r="H14" s="557" t="str">
        <f>IF('Inventory Inputs'!$F$29='Inventory Inputs'!$D$70,Constants!C20,Constants!H27)</f>
        <v xml:space="preserve">Food Waste </v>
      </c>
      <c r="I14" s="557" t="str">
        <f>IF('Inventory Inputs'!$F$29='Inventory Inputs'!$D$70,Constants!D20,"")</f>
        <v xml:space="preserve">Grass </v>
      </c>
      <c r="J14" s="557" t="str">
        <f>IF('Inventory Inputs'!$F$29='Inventory Inputs'!$D$70,Constants!E20,"")</f>
        <v xml:space="preserve">Leaves </v>
      </c>
      <c r="K14" s="557" t="str">
        <f>IF('Inventory Inputs'!$F$29='Inventory Inputs'!$D$70,Constants!F20,"")</f>
        <v xml:space="preserve">Branches </v>
      </c>
      <c r="L14" s="559" t="str">
        <f>IF('Inventory Inputs'!$F$29='Inventory Inputs'!$D$70,Constants!G20,"")</f>
        <v>Dimensional Lumber</v>
      </c>
      <c r="N14" s="8"/>
    </row>
    <row r="15" spans="1:26" x14ac:dyDescent="0.25">
      <c r="B15" s="75" t="s">
        <v>115</v>
      </c>
      <c r="C15" s="558">
        <f>IF('Inventory Inputs'!$F$29='Inventory Inputs'!$D$70,Constants!C16,Constants!C28)</f>
        <v>6.480000000000001E-2</v>
      </c>
      <c r="D15" s="558">
        <f>IF('Inventory Inputs'!$F$29='Inventory Inputs'!$D$70,Constants!D16,Constants!D28)</f>
        <v>0.1048</v>
      </c>
      <c r="E15" s="558">
        <f>IF('Inventory Inputs'!$F$29='Inventory Inputs'!$D$70,Constants!E16,Constants!E28)</f>
        <v>4.7599999999999996E-2</v>
      </c>
      <c r="F15" s="558">
        <f>IF('Inventory Inputs'!$F$29='Inventory Inputs'!$D$70,Constants!F16,Constants!F28)</f>
        <v>4.2000000000000003E-2</v>
      </c>
      <c r="G15" s="558">
        <f>IF('Inventory Inputs'!$F$29='Inventory Inputs'!$D$70,Constants!G16,Constants!G28)</f>
        <v>0.15560000000000002</v>
      </c>
      <c r="H15" s="558">
        <f>IF('Inventory Inputs'!$F$29='Inventory Inputs'!$D$70,Constants!C21,Constants!H28)</f>
        <v>6.480000000000001E-2</v>
      </c>
      <c r="I15" s="558">
        <f>IF('Inventory Inputs'!$F$29='Inventory Inputs'!$D$70,Constants!D21,0)</f>
        <v>2.2799999999999997E-2</v>
      </c>
      <c r="J15" s="558">
        <f>IF('Inventory Inputs'!$F$29='Inventory Inputs'!$D$70,Constants!E21,0)</f>
        <v>2.6000000000000002E-2</v>
      </c>
      <c r="K15" s="558">
        <f>IF('Inventory Inputs'!$F$29='Inventory Inputs'!$D$70,Constants!F21,0)</f>
        <v>5.7999999999999996E-2</v>
      </c>
      <c r="L15" s="560">
        <f>IF('Inventory Inputs'!$F$29='Inventory Inputs'!$D$70,Constants!G21,0)</f>
        <v>6.7999999999999996E-3</v>
      </c>
      <c r="N15" s="4"/>
    </row>
    <row r="16" spans="1:26" x14ac:dyDescent="0.25">
      <c r="B16" s="75" t="str">
        <f>Constants!B17</f>
        <v>Landfill gas capture % 2005</v>
      </c>
      <c r="C16" s="558">
        <f>IF('Inventory Inputs'!$F$29='Inventory Inputs'!$D$70,Constants!C17,Constants!C29)</f>
        <v>0.75</v>
      </c>
      <c r="D16" s="558">
        <f>IF('Inventory Inputs'!$F$29='Inventory Inputs'!$D$70,Constants!D17,Constants!D29)</f>
        <v>0.56000000000000005</v>
      </c>
      <c r="E16" s="558">
        <f>IF('Inventory Inputs'!$F$29='Inventory Inputs'!$D$70,Constants!E17,Constants!E29)</f>
        <v>0.54</v>
      </c>
      <c r="F16" s="558">
        <f>IF('Inventory Inputs'!$F$29='Inventory Inputs'!$D$70,Constants!F17,Constants!F29)</f>
        <v>0.59</v>
      </c>
      <c r="G16" s="558">
        <f>IF('Inventory Inputs'!$F$29='Inventory Inputs'!$D$70,Constants!G17,Constants!G29)</f>
        <v>0.59</v>
      </c>
      <c r="H16" s="558">
        <f>IF('Inventory Inputs'!$F$29='Inventory Inputs'!$D$70,Constants!C22,Constants!H29)</f>
        <v>0.52</v>
      </c>
      <c r="I16" s="558">
        <f>IF('Inventory Inputs'!$F$29='Inventory Inputs'!$D$70,Constants!D22,0)</f>
        <v>0.41</v>
      </c>
      <c r="J16" s="558">
        <f>IF('Inventory Inputs'!$F$29='Inventory Inputs'!$D$70,Constants!E22,0)</f>
        <v>0.49</v>
      </c>
      <c r="K16" s="558">
        <f>IF('Inventory Inputs'!$F$29='Inventory Inputs'!$D$70,Constants!F22,0)</f>
        <v>0.54</v>
      </c>
      <c r="L16" s="560">
        <f>IF('Inventory Inputs'!$F$29='Inventory Inputs'!$D$70,Constants!G22,0)</f>
        <v>0.57999999999999996</v>
      </c>
      <c r="N16" s="4"/>
    </row>
    <row r="17" spans="1:27" x14ac:dyDescent="0.25">
      <c r="B17" s="75" t="str">
        <f>Constants!B18</f>
        <v>Landfill gas capture % 2020</v>
      </c>
      <c r="C17" s="558">
        <f>IF('Inventory Inputs'!$F$29='Inventory Inputs'!$D$70,Constants!C18,Constants!C30)</f>
        <v>0.75</v>
      </c>
      <c r="D17" s="558">
        <f>IF('Inventory Inputs'!$F$29='Inventory Inputs'!$D$70,Constants!D18,Constants!D30)</f>
        <v>0.56000000000000005</v>
      </c>
      <c r="E17" s="558">
        <f>IF('Inventory Inputs'!$F$29='Inventory Inputs'!$D$70,Constants!E18,Constants!E30)</f>
        <v>0.54</v>
      </c>
      <c r="F17" s="558">
        <f>IF('Inventory Inputs'!$F$29='Inventory Inputs'!$D$70,Constants!F18,Constants!F30)</f>
        <v>0.59</v>
      </c>
      <c r="G17" s="558">
        <f>IF('Inventory Inputs'!$F$29='Inventory Inputs'!$D$70,Constants!G18,Constants!G30)</f>
        <v>0.59</v>
      </c>
      <c r="H17" s="558">
        <f>IF('Inventory Inputs'!$F$29='Inventory Inputs'!$D$70,Constants!C23,Constants!K30)</f>
        <v>0.52</v>
      </c>
      <c r="I17" s="558">
        <f>IF('Inventory Inputs'!$F$29='Inventory Inputs'!$D$70,Constants!D23,0)</f>
        <v>0.41</v>
      </c>
      <c r="J17" s="558">
        <f>IF('Inventory Inputs'!$F$29='Inventory Inputs'!$D$70,Constants!E23,0)</f>
        <v>0.49</v>
      </c>
      <c r="K17" s="558">
        <f>IF('Inventory Inputs'!$F$29='Inventory Inputs'!$D$70,Constants!F23,0)</f>
        <v>0.54</v>
      </c>
      <c r="L17" s="560">
        <f>IF('Inventory Inputs'!$F$29='Inventory Inputs'!$D$70,Constants!G23,0)</f>
        <v>0.57999999999999996</v>
      </c>
      <c r="N17" s="4"/>
    </row>
    <row r="18" spans="1:27" ht="15.75" thickBot="1" x14ac:dyDescent="0.3">
      <c r="B18" s="78" t="s">
        <v>371</v>
      </c>
      <c r="C18" s="561">
        <f>IF('Inventory Inputs'!$F$29='Inventory Inputs'!$D$70,Constants!C19,Constants!C31)</f>
        <v>0.1</v>
      </c>
      <c r="D18" s="561">
        <f>IF('Inventory Inputs'!$F$29='Inventory Inputs'!$D$70,Constants!D19,Constants!D31)</f>
        <v>0.1</v>
      </c>
      <c r="E18" s="561">
        <f>IF('Inventory Inputs'!$F$29='Inventory Inputs'!$D$70,Constants!E19,Constants!E31)</f>
        <v>0.1</v>
      </c>
      <c r="F18" s="561">
        <f>IF('Inventory Inputs'!$F$29='Inventory Inputs'!$D$70,Constants!F19,Constants!F31)</f>
        <v>0.1</v>
      </c>
      <c r="G18" s="561">
        <f>IF('Inventory Inputs'!$F$29='Inventory Inputs'!$D$70,Constants!G19,Constants!G31)</f>
        <v>0.1</v>
      </c>
      <c r="H18" s="561">
        <f>IF('Inventory Inputs'!$F$29='Inventory Inputs'!$D$70,Constants!C24,Constants!H31)</f>
        <v>0.1</v>
      </c>
      <c r="I18" s="561">
        <f>IF('Inventory Inputs'!$F$29='Inventory Inputs'!$D$70,Constants!D24,0)</f>
        <v>0.1</v>
      </c>
      <c r="J18" s="561">
        <f>IF('Inventory Inputs'!$F$29='Inventory Inputs'!$D$70,Constants!E24,0)</f>
        <v>0.1</v>
      </c>
      <c r="K18" s="561">
        <f>IF('Inventory Inputs'!$F$29='Inventory Inputs'!$D$70,Constants!F24,0)</f>
        <v>0.1</v>
      </c>
      <c r="L18" s="562">
        <f>IF('Inventory Inputs'!$F$29='Inventory Inputs'!$D$70,Constants!G24,0)</f>
        <v>0.1</v>
      </c>
      <c r="N18" s="4"/>
    </row>
    <row r="19" spans="1:27" x14ac:dyDescent="0.25">
      <c r="D19" s="9"/>
      <c r="N19" s="1"/>
      <c r="O19" s="1"/>
      <c r="P19" s="1"/>
      <c r="Q19" s="1"/>
      <c r="R19" s="1"/>
      <c r="S19" s="1"/>
      <c r="T19" s="1"/>
      <c r="U19" s="1"/>
      <c r="V19" s="1"/>
    </row>
    <row r="20" spans="1:27" x14ac:dyDescent="0.25">
      <c r="A20" s="32"/>
      <c r="B20" s="34" t="s">
        <v>50</v>
      </c>
      <c r="C20" s="34"/>
      <c r="D20" s="34"/>
      <c r="E20" s="34"/>
      <c r="F20" s="34"/>
      <c r="G20" s="34"/>
      <c r="H20" s="34"/>
      <c r="I20" s="34"/>
      <c r="J20" s="34"/>
      <c r="K20" s="34"/>
      <c r="L20" s="34"/>
      <c r="M20" s="34"/>
      <c r="N20" s="347"/>
      <c r="O20" s="10"/>
      <c r="P20" s="10"/>
      <c r="Q20" s="10"/>
      <c r="R20" s="10"/>
      <c r="S20" s="10"/>
      <c r="T20" s="10"/>
      <c r="U20" s="10"/>
      <c r="V20" s="10"/>
    </row>
    <row r="21" spans="1:27" ht="15.75" thickBot="1" x14ac:dyDescent="0.3">
      <c r="N21" s="10"/>
      <c r="O21" s="10"/>
      <c r="P21" s="10"/>
      <c r="Q21" s="10"/>
      <c r="R21" s="10"/>
      <c r="S21" s="10"/>
      <c r="T21" s="10"/>
      <c r="U21" s="10"/>
      <c r="V21" s="10"/>
    </row>
    <row r="22" spans="1:27" ht="15.75" thickBot="1" x14ac:dyDescent="0.3">
      <c r="B22" s="29" t="s">
        <v>326</v>
      </c>
      <c r="C22" s="35"/>
      <c r="D22" s="35"/>
      <c r="E22" s="35"/>
      <c r="F22" s="35"/>
      <c r="G22" s="35"/>
      <c r="H22" s="35"/>
      <c r="I22" s="35"/>
      <c r="J22" s="27"/>
      <c r="K22" s="27"/>
      <c r="L22" s="27"/>
      <c r="M22" s="28"/>
      <c r="R22" s="10"/>
      <c r="S22" s="10"/>
      <c r="T22" s="10"/>
      <c r="U22" s="10"/>
      <c r="V22" s="10"/>
      <c r="W22" s="10"/>
      <c r="X22" s="10"/>
      <c r="Y22" s="10"/>
      <c r="Z22" s="10"/>
    </row>
    <row r="23" spans="1:27" ht="77.25" customHeight="1" x14ac:dyDescent="0.25">
      <c r="B23" s="47" t="s">
        <v>0</v>
      </c>
      <c r="C23" s="48" t="s">
        <v>316</v>
      </c>
      <c r="D23" s="48" t="s">
        <v>319</v>
      </c>
      <c r="E23" s="48" t="s">
        <v>331</v>
      </c>
      <c r="F23" s="48" t="s">
        <v>99</v>
      </c>
      <c r="G23" s="48" t="s">
        <v>100</v>
      </c>
      <c r="H23" s="48" t="s">
        <v>341</v>
      </c>
      <c r="I23" s="48" t="s">
        <v>317</v>
      </c>
      <c r="J23" s="48" t="s">
        <v>318</v>
      </c>
      <c r="K23" s="48" t="s">
        <v>324</v>
      </c>
      <c r="L23" s="48" t="s">
        <v>320</v>
      </c>
      <c r="M23" s="49" t="s">
        <v>325</v>
      </c>
      <c r="S23" s="10"/>
      <c r="T23" s="10"/>
      <c r="U23" s="10"/>
      <c r="V23" s="10"/>
      <c r="W23" s="10"/>
      <c r="X23" s="10"/>
      <c r="Y23" s="10"/>
      <c r="Z23" s="10"/>
      <c r="AA23" s="10"/>
    </row>
    <row r="24" spans="1:27" x14ac:dyDescent="0.25">
      <c r="B24" s="75">
        <f>B10</f>
        <v>2005</v>
      </c>
      <c r="C24" s="218">
        <f>IF(I5,E5/I5,0)</f>
        <v>0.19742223657302765</v>
      </c>
      <c r="D24" s="218">
        <f>IF(I5,C5/I5,0)</f>
        <v>0.62190399311161337</v>
      </c>
      <c r="E24" s="218">
        <f>C24+D24</f>
        <v>0.81932622968464108</v>
      </c>
      <c r="F24" s="218">
        <f>N5*J5+M5</f>
        <v>0.32400000000000001</v>
      </c>
      <c r="G24" s="218">
        <f>E24</f>
        <v>0.81932622968464108</v>
      </c>
      <c r="H24" s="218">
        <f>E24-G24</f>
        <v>0</v>
      </c>
      <c r="I24" s="218">
        <f>C24</f>
        <v>0.19742223657302765</v>
      </c>
      <c r="J24" s="218">
        <f>D24</f>
        <v>0.62190399311161337</v>
      </c>
      <c r="K24" s="318">
        <f>IF(G5, C5/G5, 0)</f>
        <v>0.75904318765796674</v>
      </c>
      <c r="L24" s="218">
        <f>IF(C5,D5/C5,0)</f>
        <v>0.34703562237479035</v>
      </c>
      <c r="M24" s="319">
        <f>IF(E5,M42/E5,0)</f>
        <v>0.24300000000000008</v>
      </c>
      <c r="S24" s="10"/>
      <c r="T24" s="10"/>
      <c r="U24" s="10"/>
      <c r="V24" s="10"/>
      <c r="W24" s="10"/>
      <c r="X24" s="10"/>
      <c r="Y24" s="10"/>
      <c r="Z24" s="10"/>
      <c r="AA24" s="10"/>
    </row>
    <row r="25" spans="1:27" ht="15.75" thickBot="1" x14ac:dyDescent="0.3">
      <c r="B25" s="78">
        <f>B11</f>
        <v>2020</v>
      </c>
      <c r="C25" s="218">
        <f>IF(I6,E6/I6,0)</f>
        <v>0.10308472807225171</v>
      </c>
      <c r="D25" s="218">
        <f>IF(I6,C6/I6,0)</f>
        <v>0.52465472547716752</v>
      </c>
      <c r="E25" s="221">
        <f>C25+D25</f>
        <v>0.62773945354941918</v>
      </c>
      <c r="F25" s="221">
        <f>0.0000103*J6+0.324</f>
        <v>0.32400000000000001</v>
      </c>
      <c r="G25" s="221">
        <f>E24*F25/F24</f>
        <v>0.81932622968464119</v>
      </c>
      <c r="H25" s="221">
        <f>E25-G25</f>
        <v>-0.19158677613522201</v>
      </c>
      <c r="I25" s="221">
        <f>C24*F25/F24</f>
        <v>0.19742223657302765</v>
      </c>
      <c r="J25" s="221">
        <f>D24*F25/F24</f>
        <v>0.62190399311161337</v>
      </c>
      <c r="K25" s="320">
        <f>IF(G6, C6/G6, 0)</f>
        <v>0.83578421351504828</v>
      </c>
      <c r="L25" s="221">
        <f>IF(C6,D6/C6,0)</f>
        <v>0.34703613313983089</v>
      </c>
      <c r="M25" s="321">
        <f>IF(E6,M43/E6,0)</f>
        <v>0.24300000000000002</v>
      </c>
      <c r="S25" s="10"/>
      <c r="T25" s="10"/>
      <c r="U25" s="10"/>
      <c r="V25" s="10"/>
      <c r="W25" s="10"/>
      <c r="X25" s="10"/>
      <c r="Y25" s="10"/>
      <c r="Z25" s="10"/>
      <c r="AA25" s="10"/>
    </row>
    <row r="26" spans="1:27" ht="15.75" thickBot="1" x14ac:dyDescent="0.3">
      <c r="N26" s="10"/>
      <c r="O26" s="10"/>
      <c r="P26" s="10"/>
      <c r="Q26" s="10"/>
      <c r="R26" s="10"/>
      <c r="S26" s="10"/>
      <c r="T26" s="10"/>
      <c r="U26" s="10"/>
      <c r="V26" s="10"/>
    </row>
    <row r="27" spans="1:27" ht="15.75" thickBot="1" x14ac:dyDescent="0.3">
      <c r="B27" s="322" t="s">
        <v>329</v>
      </c>
      <c r="C27" s="35" t="s">
        <v>328</v>
      </c>
      <c r="D27" s="35"/>
      <c r="E27" s="35"/>
      <c r="F27" s="35"/>
      <c r="G27" s="35"/>
      <c r="H27" s="36"/>
      <c r="O27" s="10"/>
      <c r="P27" s="10"/>
      <c r="Q27" s="10"/>
      <c r="R27" s="10"/>
      <c r="S27" s="10"/>
      <c r="T27" s="10"/>
      <c r="U27" s="10"/>
      <c r="V27" s="10"/>
      <c r="W27" s="10"/>
    </row>
    <row r="28" spans="1:27" ht="45" x14ac:dyDescent="0.25">
      <c r="B28" s="323" t="s">
        <v>327</v>
      </c>
      <c r="C28" s="313" t="s">
        <v>4</v>
      </c>
      <c r="D28" s="48" t="s">
        <v>330</v>
      </c>
      <c r="E28" s="48" t="s">
        <v>324</v>
      </c>
      <c r="F28" s="48" t="s">
        <v>332</v>
      </c>
      <c r="G28" s="48" t="s">
        <v>108</v>
      </c>
      <c r="H28" s="49" t="s">
        <v>340</v>
      </c>
      <c r="P28" s="10"/>
      <c r="Q28" s="10"/>
      <c r="R28" s="10"/>
      <c r="S28" s="10"/>
      <c r="T28" s="10"/>
      <c r="U28" s="10"/>
      <c r="V28" s="10"/>
      <c r="W28" s="10"/>
      <c r="X28" s="10"/>
    </row>
    <row r="29" spans="1:27" ht="15.75" thickBot="1" x14ac:dyDescent="0.3">
      <c r="B29" s="324">
        <f>IF(AND(D5,D6),(D6-D5)/(LN(D6)-LN(D5)),0)</f>
        <v>195996.20701556691</v>
      </c>
      <c r="C29" s="211">
        <f>IF(AND(I5,I6),B29*LN(I6/I5),0)</f>
        <v>24346.954848655216</v>
      </c>
      <c r="D29" s="202">
        <f>IF(AND(E25,E24),B29*LN(E25/E24),0)</f>
        <v>-52204.987953560689</v>
      </c>
      <c r="E29" s="202">
        <f>IF(AND(K25,K24),B29*LN(K25/K24),0)</f>
        <v>18876.744639023123</v>
      </c>
      <c r="F29" s="202">
        <f>IF(AND(L25,L24),B29*LN(L25/L24),0)</f>
        <v>0.28846588214877794</v>
      </c>
      <c r="G29" s="202">
        <f>IF(E25-E24,D29*(G25-G24)/(E25-E24),0)</f>
        <v>3.0252181698289256E-11</v>
      </c>
      <c r="H29" s="214">
        <f>IF(E25=E24,0, D29*(H25-H24)/(E25-E24))</f>
        <v>-52204.987953560718</v>
      </c>
      <c r="I29" s="5"/>
      <c r="P29" s="10"/>
      <c r="Q29" s="10"/>
      <c r="R29" s="10"/>
      <c r="S29" s="10"/>
      <c r="T29" s="10"/>
      <c r="U29" s="10"/>
      <c r="V29" s="10"/>
      <c r="W29" s="10"/>
      <c r="X29" s="10"/>
    </row>
    <row r="30" spans="1:27" x14ac:dyDescent="0.25">
      <c r="O30" s="10"/>
      <c r="P30" s="10"/>
      <c r="Q30" s="10"/>
      <c r="R30" s="10"/>
      <c r="S30" s="10"/>
      <c r="T30" s="10"/>
      <c r="U30" s="10"/>
      <c r="V30" s="10"/>
      <c r="W30" s="10"/>
    </row>
    <row r="31" spans="1:27" ht="15.75" thickBot="1" x14ac:dyDescent="0.3">
      <c r="N31" s="10"/>
      <c r="O31" s="10"/>
      <c r="P31" s="10"/>
      <c r="Q31" s="10"/>
      <c r="R31" s="10"/>
      <c r="S31" s="10"/>
      <c r="T31" s="10"/>
      <c r="U31" s="10"/>
      <c r="V31" s="10"/>
    </row>
    <row r="32" spans="1:27" ht="15.75" thickBot="1" x14ac:dyDescent="0.3">
      <c r="B32" s="29" t="s">
        <v>323</v>
      </c>
      <c r="C32" s="35"/>
      <c r="D32" s="35"/>
      <c r="E32" s="35"/>
      <c r="F32" s="35"/>
      <c r="G32" s="35"/>
      <c r="H32" s="35"/>
      <c r="I32" s="35"/>
      <c r="J32" s="35"/>
      <c r="K32" s="35"/>
      <c r="L32" s="36"/>
      <c r="O32" s="10"/>
      <c r="P32" s="10"/>
      <c r="Q32" s="10"/>
      <c r="R32" s="10"/>
      <c r="S32" s="10"/>
      <c r="T32" s="10"/>
      <c r="U32" s="10"/>
      <c r="V32" s="10"/>
      <c r="W32" s="10"/>
    </row>
    <row r="33" spans="2:23" ht="30" x14ac:dyDescent="0.25">
      <c r="B33" s="47" t="s">
        <v>0</v>
      </c>
      <c r="C33" s="48" t="str">
        <f t="shared" ref="C33:L33" si="0">C9</f>
        <v>% Mixed MSW</v>
      </c>
      <c r="D33" s="48" t="str">
        <f t="shared" si="0"/>
        <v>% Corrugated Containers</v>
      </c>
      <c r="E33" s="48" t="str">
        <f t="shared" si="0"/>
        <v>% Magazines/ Third-Class Mail</v>
      </c>
      <c r="F33" s="48" t="str">
        <f t="shared" si="0"/>
        <v>% Newspaper /phonebooks</v>
      </c>
      <c r="G33" s="48" t="str">
        <f t="shared" si="0"/>
        <v>% Office Paper /textbooks</v>
      </c>
      <c r="H33" s="48" t="str">
        <f t="shared" si="0"/>
        <v>% Food Waste</v>
      </c>
      <c r="I33" s="48" t="str">
        <f t="shared" si="0"/>
        <v>% Grass</v>
      </c>
      <c r="J33" s="48" t="str">
        <f t="shared" si="0"/>
        <v>% Leaves</v>
      </c>
      <c r="K33" s="48" t="str">
        <f t="shared" si="0"/>
        <v>% Branches</v>
      </c>
      <c r="L33" s="48" t="str">
        <f t="shared" si="0"/>
        <v>% Dimensional Lumber</v>
      </c>
      <c r="O33" s="10"/>
      <c r="P33" s="10"/>
      <c r="Q33" s="10"/>
      <c r="R33" s="10"/>
      <c r="S33" s="10"/>
      <c r="T33" s="10"/>
      <c r="U33" s="10"/>
      <c r="V33" s="10"/>
      <c r="W33" s="10"/>
    </row>
    <row r="34" spans="2:23" x14ac:dyDescent="0.25">
      <c r="B34" s="75">
        <f>B10</f>
        <v>2005</v>
      </c>
      <c r="C34" s="73">
        <f t="shared" ref="C34:L34" si="1">C10*$C24</f>
        <v>0.19742223657302765</v>
      </c>
      <c r="D34" s="73">
        <f t="shared" si="1"/>
        <v>0</v>
      </c>
      <c r="E34" s="73">
        <f t="shared" si="1"/>
        <v>0</v>
      </c>
      <c r="F34" s="73">
        <f t="shared" si="1"/>
        <v>0</v>
      </c>
      <c r="G34" s="73">
        <f t="shared" si="1"/>
        <v>0</v>
      </c>
      <c r="H34" s="73">
        <f t="shared" si="1"/>
        <v>0</v>
      </c>
      <c r="I34" s="73">
        <f t="shared" si="1"/>
        <v>0</v>
      </c>
      <c r="J34" s="73">
        <f t="shared" si="1"/>
        <v>0</v>
      </c>
      <c r="K34" s="73">
        <f t="shared" si="1"/>
        <v>0</v>
      </c>
      <c r="L34" s="98">
        <f t="shared" si="1"/>
        <v>0</v>
      </c>
      <c r="O34" s="10"/>
      <c r="P34" s="10"/>
      <c r="Q34" s="10"/>
      <c r="R34" s="10"/>
      <c r="S34" s="10"/>
      <c r="T34" s="10"/>
      <c r="U34" s="10"/>
      <c r="V34" s="10"/>
      <c r="W34" s="10"/>
    </row>
    <row r="35" spans="2:23" x14ac:dyDescent="0.25">
      <c r="B35" s="75">
        <f>B11</f>
        <v>2020</v>
      </c>
      <c r="C35" s="73">
        <f t="shared" ref="C35:L35" si="2">C11*$C25</f>
        <v>0.10308472807225171</v>
      </c>
      <c r="D35" s="73">
        <f t="shared" si="2"/>
        <v>0</v>
      </c>
      <c r="E35" s="73">
        <f t="shared" si="2"/>
        <v>0</v>
      </c>
      <c r="F35" s="73">
        <f t="shared" si="2"/>
        <v>0</v>
      </c>
      <c r="G35" s="73">
        <f t="shared" si="2"/>
        <v>0</v>
      </c>
      <c r="H35" s="73">
        <f t="shared" si="2"/>
        <v>0</v>
      </c>
      <c r="I35" s="73">
        <f t="shared" si="2"/>
        <v>0</v>
      </c>
      <c r="J35" s="73">
        <f t="shared" si="2"/>
        <v>0</v>
      </c>
      <c r="K35" s="73">
        <f t="shared" si="2"/>
        <v>0</v>
      </c>
      <c r="L35" s="98">
        <f t="shared" si="2"/>
        <v>0</v>
      </c>
      <c r="O35" s="10"/>
      <c r="P35" s="10"/>
      <c r="Q35" s="10"/>
      <c r="R35" s="10"/>
      <c r="S35" s="10"/>
      <c r="T35" s="10"/>
      <c r="U35" s="10"/>
      <c r="V35" s="10"/>
      <c r="W35" s="10"/>
    </row>
    <row r="36" spans="2:23" x14ac:dyDescent="0.25">
      <c r="B36" s="99" t="str">
        <f>CONCATENATE(B35," predicted*")</f>
        <v>2020 predicted*</v>
      </c>
      <c r="C36" s="73">
        <f t="shared" ref="C36:L36" si="3">$I25*C10</f>
        <v>0.19742223657302765</v>
      </c>
      <c r="D36" s="73">
        <f t="shared" si="3"/>
        <v>0</v>
      </c>
      <c r="E36" s="73">
        <f t="shared" si="3"/>
        <v>0</v>
      </c>
      <c r="F36" s="73">
        <f t="shared" si="3"/>
        <v>0</v>
      </c>
      <c r="G36" s="73">
        <f t="shared" si="3"/>
        <v>0</v>
      </c>
      <c r="H36" s="73">
        <f t="shared" si="3"/>
        <v>0</v>
      </c>
      <c r="I36" s="73">
        <f t="shared" si="3"/>
        <v>0</v>
      </c>
      <c r="J36" s="73">
        <f t="shared" si="3"/>
        <v>0</v>
      </c>
      <c r="K36" s="73">
        <f t="shared" si="3"/>
        <v>0</v>
      </c>
      <c r="L36" s="98">
        <f t="shared" si="3"/>
        <v>0</v>
      </c>
      <c r="O36" s="10"/>
      <c r="P36" s="10"/>
      <c r="Q36" s="10"/>
      <c r="R36" s="10"/>
      <c r="S36" s="10"/>
      <c r="T36" s="10"/>
      <c r="U36" s="10"/>
      <c r="V36" s="10"/>
      <c r="W36" s="10"/>
    </row>
    <row r="37" spans="2:23" ht="15.75" thickBot="1" x14ac:dyDescent="0.3">
      <c r="B37" s="100" t="s">
        <v>89</v>
      </c>
      <c r="C37" s="101">
        <f>C35-C36</f>
        <v>-9.4337508500775949E-2</v>
      </c>
      <c r="D37" s="101">
        <f t="shared" ref="D37:L37" si="4">D35-D36</f>
        <v>0</v>
      </c>
      <c r="E37" s="101">
        <f t="shared" si="4"/>
        <v>0</v>
      </c>
      <c r="F37" s="101">
        <f t="shared" si="4"/>
        <v>0</v>
      </c>
      <c r="G37" s="101">
        <f t="shared" si="4"/>
        <v>0</v>
      </c>
      <c r="H37" s="101">
        <f t="shared" si="4"/>
        <v>0</v>
      </c>
      <c r="I37" s="101">
        <f t="shared" si="4"/>
        <v>0</v>
      </c>
      <c r="J37" s="101">
        <f t="shared" si="4"/>
        <v>0</v>
      </c>
      <c r="K37" s="101">
        <f t="shared" si="4"/>
        <v>0</v>
      </c>
      <c r="L37" s="102">
        <f t="shared" si="4"/>
        <v>0</v>
      </c>
      <c r="O37" s="10"/>
      <c r="P37" s="10"/>
      <c r="Q37" s="10"/>
      <c r="R37" s="10"/>
      <c r="S37" s="10"/>
      <c r="T37" s="10"/>
      <c r="U37" s="10"/>
      <c r="V37" s="10"/>
      <c r="W37" s="10"/>
    </row>
    <row r="38" spans="2:23" x14ac:dyDescent="0.25">
      <c r="B38" t="s">
        <v>106</v>
      </c>
      <c r="O38" s="10"/>
      <c r="P38" s="10"/>
      <c r="Q38" s="10"/>
      <c r="R38" s="10"/>
      <c r="S38" s="10"/>
      <c r="T38" s="10"/>
      <c r="U38" s="10"/>
      <c r="V38" s="10"/>
      <c r="W38" s="10"/>
    </row>
    <row r="39" spans="2:23" ht="15.75" thickBot="1" x14ac:dyDescent="0.3">
      <c r="O39" s="10"/>
      <c r="P39" s="10"/>
      <c r="Q39" s="10"/>
      <c r="R39" s="10"/>
      <c r="S39" s="10"/>
      <c r="T39" s="10"/>
      <c r="U39" s="10"/>
      <c r="V39" s="10"/>
      <c r="W39" s="10"/>
    </row>
    <row r="40" spans="2:23" ht="15.75" thickBot="1" x14ac:dyDescent="0.3">
      <c r="B40" s="29" t="s">
        <v>321</v>
      </c>
      <c r="C40" s="35"/>
      <c r="D40" s="35"/>
      <c r="E40" s="35"/>
      <c r="F40" s="35"/>
      <c r="G40" s="35"/>
      <c r="H40" s="35"/>
      <c r="I40" s="35"/>
      <c r="J40" s="35"/>
      <c r="K40" s="35"/>
      <c r="L40" s="35"/>
      <c r="M40" s="28"/>
      <c r="O40" s="10"/>
      <c r="P40" s="10"/>
      <c r="Q40" s="10"/>
      <c r="R40" s="10"/>
      <c r="S40" s="10"/>
      <c r="T40" s="10"/>
      <c r="U40" s="10"/>
      <c r="V40" s="10"/>
      <c r="W40" s="10"/>
    </row>
    <row r="41" spans="2:23" ht="30" x14ac:dyDescent="0.25">
      <c r="B41" s="47" t="s">
        <v>0</v>
      </c>
      <c r="C41" s="48" t="str">
        <f>C14</f>
        <v>Mixed MSW</v>
      </c>
      <c r="D41" s="48" t="str">
        <f t="shared" ref="D41:L41" si="5">D14</f>
        <v xml:space="preserve">Corrugated Containers </v>
      </c>
      <c r="E41" s="48" t="str">
        <f t="shared" si="5"/>
        <v xml:space="preserve">Magazines/ Third-Class Mail </v>
      </c>
      <c r="F41" s="48" t="str">
        <f t="shared" si="5"/>
        <v xml:space="preserve">Newspaper </v>
      </c>
      <c r="G41" s="48" t="str">
        <f t="shared" si="5"/>
        <v xml:space="preserve">Office Paper </v>
      </c>
      <c r="H41" s="48" t="str">
        <f t="shared" si="5"/>
        <v xml:space="preserve">Food Waste </v>
      </c>
      <c r="I41" s="48" t="str">
        <f t="shared" si="5"/>
        <v xml:space="preserve">Grass </v>
      </c>
      <c r="J41" s="48" t="str">
        <f t="shared" si="5"/>
        <v xml:space="preserve">Leaves </v>
      </c>
      <c r="K41" s="48" t="str">
        <f t="shared" si="5"/>
        <v xml:space="preserve">Branches </v>
      </c>
      <c r="L41" s="48" t="str">
        <f t="shared" si="5"/>
        <v>Dimensional Lumber</v>
      </c>
      <c r="M41" s="49" t="s">
        <v>541</v>
      </c>
      <c r="O41" s="10"/>
      <c r="P41" s="10"/>
      <c r="Q41" s="10"/>
      <c r="R41" s="10"/>
      <c r="S41" s="10"/>
      <c r="T41" s="10"/>
      <c r="U41" s="10"/>
      <c r="V41" s="10"/>
      <c r="W41" s="10"/>
    </row>
    <row r="42" spans="2:23" x14ac:dyDescent="0.25">
      <c r="B42" s="75">
        <f>B5</f>
        <v>2005</v>
      </c>
      <c r="C42" s="90">
        <f t="shared" ref="C42" si="6">C34*$I5*C$15*(1-(C$16+C18))*$K$5</f>
        <v>44572.275000000016</v>
      </c>
      <c r="D42" s="90">
        <f>D34*$I5*D$15*(1-D$18)*(1-D16)*$K$5</f>
        <v>0</v>
      </c>
      <c r="E42" s="90">
        <f t="shared" ref="E42:L42" si="7">E34*$I5*E$15*(1-E$18)*(1-E16)*$K$5</f>
        <v>0</v>
      </c>
      <c r="F42" s="90">
        <f t="shared" si="7"/>
        <v>0</v>
      </c>
      <c r="G42" s="90">
        <f t="shared" si="7"/>
        <v>0</v>
      </c>
      <c r="H42" s="90">
        <f t="shared" si="7"/>
        <v>0</v>
      </c>
      <c r="I42" s="90">
        <f t="shared" si="7"/>
        <v>0</v>
      </c>
      <c r="J42" s="90">
        <f t="shared" si="7"/>
        <v>0</v>
      </c>
      <c r="K42" s="90">
        <f t="shared" si="7"/>
        <v>0</v>
      </c>
      <c r="L42" s="90">
        <f t="shared" si="7"/>
        <v>0</v>
      </c>
      <c r="M42" s="547">
        <f>SUM(C42:L42)</f>
        <v>44572.275000000016</v>
      </c>
      <c r="O42" s="10"/>
      <c r="P42" s="10"/>
      <c r="Q42" s="10"/>
      <c r="R42" s="10"/>
      <c r="S42" s="10"/>
      <c r="T42" s="10"/>
      <c r="U42" s="10"/>
      <c r="V42" s="10"/>
      <c r="W42" s="10"/>
    </row>
    <row r="43" spans="2:23" x14ac:dyDescent="0.25">
      <c r="B43" s="75">
        <f>B6</f>
        <v>2020</v>
      </c>
      <c r="C43" s="90">
        <f>C35*$I6*C$15*(1-(C$17+C18))*$K$5</f>
        <v>26351.892000000003</v>
      </c>
      <c r="D43" s="90">
        <f>D35*$I6*D$15*(1-D$18)*(1-D17)*$K$5</f>
        <v>0</v>
      </c>
      <c r="E43" s="90">
        <f t="shared" ref="E43:L43" si="8">E35*$I6*E$15*(1-E$18)*(1-E17)*$K$5</f>
        <v>0</v>
      </c>
      <c r="F43" s="90">
        <f t="shared" si="8"/>
        <v>0</v>
      </c>
      <c r="G43" s="90">
        <f t="shared" si="8"/>
        <v>0</v>
      </c>
      <c r="H43" s="90">
        <f t="shared" si="8"/>
        <v>0</v>
      </c>
      <c r="I43" s="90">
        <f t="shared" si="8"/>
        <v>0</v>
      </c>
      <c r="J43" s="90">
        <f t="shared" si="8"/>
        <v>0</v>
      </c>
      <c r="K43" s="90">
        <f t="shared" si="8"/>
        <v>0</v>
      </c>
      <c r="L43" s="90">
        <f t="shared" si="8"/>
        <v>0</v>
      </c>
      <c r="M43" s="547">
        <f>SUM(C43:L43)</f>
        <v>26351.892000000003</v>
      </c>
      <c r="O43" s="10"/>
      <c r="P43" s="10"/>
      <c r="Q43" s="10"/>
      <c r="R43" s="10"/>
      <c r="S43" s="10"/>
      <c r="T43" s="10"/>
      <c r="U43" s="10"/>
      <c r="V43" s="10"/>
      <c r="W43" s="10"/>
    </row>
    <row r="44" spans="2:23" ht="15.75" thickBot="1" x14ac:dyDescent="0.3">
      <c r="B44" s="75" t="s">
        <v>110</v>
      </c>
      <c r="C44" s="90">
        <f>C43-C42</f>
        <v>-18220.383000000013</v>
      </c>
      <c r="D44" s="90">
        <f>D43-D42</f>
        <v>0</v>
      </c>
      <c r="E44" s="90">
        <f t="shared" ref="E44:L44" si="9">E43-E42</f>
        <v>0</v>
      </c>
      <c r="F44" s="90">
        <f t="shared" si="9"/>
        <v>0</v>
      </c>
      <c r="G44" s="90">
        <f t="shared" si="9"/>
        <v>0</v>
      </c>
      <c r="H44" s="90">
        <f t="shared" si="9"/>
        <v>0</v>
      </c>
      <c r="I44" s="90">
        <f t="shared" si="9"/>
        <v>0</v>
      </c>
      <c r="J44" s="90">
        <f t="shared" si="9"/>
        <v>0</v>
      </c>
      <c r="K44" s="90">
        <f t="shared" si="9"/>
        <v>0</v>
      </c>
      <c r="L44" s="90">
        <f t="shared" si="9"/>
        <v>0</v>
      </c>
      <c r="M44" s="547">
        <f>SUM(C44:L44)</f>
        <v>-18220.383000000013</v>
      </c>
      <c r="O44" s="10"/>
      <c r="P44" s="10"/>
      <c r="Q44" s="10"/>
      <c r="R44" s="10"/>
      <c r="S44" s="10"/>
      <c r="T44" s="10"/>
      <c r="U44" s="10"/>
      <c r="V44" s="10"/>
      <c r="W44" s="10"/>
    </row>
    <row r="45" spans="2:23" ht="30" customHeight="1" thickBot="1" x14ac:dyDescent="0.3">
      <c r="B45" s="103" t="s">
        <v>111</v>
      </c>
      <c r="C45" s="92">
        <f>IF(C43,C44/(LN(C43)-LN(C42)),0)</f>
        <v>34667.723163431649</v>
      </c>
      <c r="D45" s="92">
        <f>IF(D43,D44/(LN(D43)-LN(D42)),0)</f>
        <v>0</v>
      </c>
      <c r="E45" s="92">
        <f t="shared" ref="E45:L45" si="10">IF(E43,E44/(LN(E43)-LN(E42)),0)</f>
        <v>0</v>
      </c>
      <c r="F45" s="92">
        <f t="shared" si="10"/>
        <v>0</v>
      </c>
      <c r="G45" s="92">
        <f t="shared" si="10"/>
        <v>0</v>
      </c>
      <c r="H45" s="92">
        <f t="shared" si="10"/>
        <v>0</v>
      </c>
      <c r="I45" s="92">
        <f t="shared" si="10"/>
        <v>0</v>
      </c>
      <c r="J45" s="92">
        <f t="shared" si="10"/>
        <v>0</v>
      </c>
      <c r="K45" s="92">
        <f t="shared" si="10"/>
        <v>0</v>
      </c>
      <c r="L45" s="92">
        <f t="shared" si="10"/>
        <v>0</v>
      </c>
      <c r="M45" s="107"/>
      <c r="O45" s="10"/>
      <c r="P45" s="10"/>
      <c r="Q45" s="10"/>
      <c r="R45" s="10"/>
      <c r="S45" s="10"/>
      <c r="T45" s="10"/>
      <c r="U45" s="10"/>
      <c r="V45" s="10"/>
      <c r="W45" s="10"/>
    </row>
    <row r="46" spans="2:23" ht="15.75" thickBot="1" x14ac:dyDescent="0.3">
      <c r="C46" s="2"/>
      <c r="D46" s="2"/>
      <c r="E46" s="2"/>
      <c r="F46" s="2"/>
      <c r="G46" s="2"/>
      <c r="H46" s="2"/>
      <c r="I46" s="2"/>
      <c r="J46" s="2"/>
      <c r="K46" s="2"/>
      <c r="L46" s="2"/>
      <c r="O46" s="10"/>
      <c r="P46" s="10"/>
      <c r="Q46" s="10"/>
      <c r="R46" s="10"/>
      <c r="S46" s="10"/>
      <c r="T46" s="10"/>
      <c r="U46" s="10"/>
      <c r="V46" s="10"/>
      <c r="W46" s="10"/>
    </row>
    <row r="47" spans="2:23" x14ac:dyDescent="0.25">
      <c r="B47" s="39" t="s">
        <v>322</v>
      </c>
      <c r="C47" s="233"/>
      <c r="D47" s="233"/>
      <c r="E47" s="233"/>
      <c r="F47" s="233"/>
      <c r="G47" s="233"/>
      <c r="H47" s="233"/>
      <c r="I47" s="233"/>
      <c r="J47" s="233"/>
      <c r="K47" s="233"/>
      <c r="L47" s="233"/>
      <c r="M47" s="91"/>
      <c r="O47" s="10"/>
      <c r="P47" s="10"/>
      <c r="Q47" s="10"/>
      <c r="R47" s="10"/>
      <c r="S47" s="10"/>
      <c r="T47" s="10"/>
      <c r="U47" s="10"/>
      <c r="V47" s="10"/>
      <c r="W47" s="10"/>
    </row>
    <row r="48" spans="2:23" ht="30" x14ac:dyDescent="0.25">
      <c r="B48" s="229" t="s">
        <v>107</v>
      </c>
      <c r="C48" s="712" t="str">
        <f>C14</f>
        <v>Mixed MSW</v>
      </c>
      <c r="D48" s="712" t="str">
        <f t="shared" ref="D48:L48" si="11">D14</f>
        <v xml:space="preserve">Corrugated Containers </v>
      </c>
      <c r="E48" s="712" t="str">
        <f t="shared" si="11"/>
        <v xml:space="preserve">Magazines/ Third-Class Mail </v>
      </c>
      <c r="F48" s="712" t="str">
        <f t="shared" si="11"/>
        <v xml:space="preserve">Newspaper </v>
      </c>
      <c r="G48" s="712" t="str">
        <f t="shared" si="11"/>
        <v xml:space="preserve">Office Paper </v>
      </c>
      <c r="H48" s="712" t="str">
        <f t="shared" si="11"/>
        <v xml:space="preserve">Food Waste </v>
      </c>
      <c r="I48" s="712" t="str">
        <f t="shared" si="11"/>
        <v xml:space="preserve">Grass </v>
      </c>
      <c r="J48" s="712" t="str">
        <f t="shared" si="11"/>
        <v xml:space="preserve">Leaves </v>
      </c>
      <c r="K48" s="712" t="str">
        <f t="shared" si="11"/>
        <v xml:space="preserve">Branches </v>
      </c>
      <c r="L48" s="712" t="str">
        <f t="shared" si="11"/>
        <v>Dimensional Lumber</v>
      </c>
      <c r="M48" s="372" t="s">
        <v>113</v>
      </c>
      <c r="O48" s="10"/>
      <c r="P48" s="10"/>
      <c r="Q48" s="10"/>
      <c r="R48" s="10"/>
      <c r="S48" s="10"/>
      <c r="T48" s="10"/>
      <c r="U48" s="10"/>
      <c r="V48" s="10"/>
      <c r="W48" s="10"/>
    </row>
    <row r="49" spans="1:30" x14ac:dyDescent="0.25">
      <c r="B49" s="75" t="s">
        <v>4</v>
      </c>
      <c r="C49" s="90">
        <f>IF(AND($I5,$I6),C45*LN($I6/$I5),0)</f>
        <v>4306.4786988388523</v>
      </c>
      <c r="D49" s="90">
        <f t="shared" ref="D49:L49" si="12">IF(AND($I5,$I6),D45*LN($I6/$I5),0)</f>
        <v>0</v>
      </c>
      <c r="E49" s="90">
        <f t="shared" si="12"/>
        <v>0</v>
      </c>
      <c r="F49" s="90">
        <f t="shared" si="12"/>
        <v>0</v>
      </c>
      <c r="G49" s="90">
        <f t="shared" si="12"/>
        <v>0</v>
      </c>
      <c r="H49" s="90">
        <f t="shared" si="12"/>
        <v>0</v>
      </c>
      <c r="I49" s="90">
        <f t="shared" si="12"/>
        <v>0</v>
      </c>
      <c r="J49" s="90">
        <f t="shared" si="12"/>
        <v>0</v>
      </c>
      <c r="K49" s="90">
        <f t="shared" si="12"/>
        <v>0</v>
      </c>
      <c r="L49" s="90">
        <f t="shared" si="12"/>
        <v>0</v>
      </c>
      <c r="M49" s="97">
        <f t="shared" ref="M49:M54" si="13">SUM(C49:L49)</f>
        <v>4306.4786988388523</v>
      </c>
      <c r="O49" s="10"/>
      <c r="P49" s="10"/>
      <c r="Q49" s="10"/>
      <c r="R49" s="10"/>
      <c r="S49" s="10"/>
      <c r="T49" s="10"/>
      <c r="U49" s="10"/>
      <c r="V49" s="10"/>
      <c r="W49" s="10"/>
    </row>
    <row r="50" spans="1:30" x14ac:dyDescent="0.25">
      <c r="B50" s="75" t="s">
        <v>109</v>
      </c>
      <c r="C50" s="90">
        <f>IF(AND(C34,C35), C45*LN(C11*$E25/(C10*$E24)),0)</f>
        <v>-9233.9953802298896</v>
      </c>
      <c r="D50" s="90">
        <f t="shared" ref="D50:L50" si="14">IF(AND(D34,D35), D45*LN(D11*$E25/(D10*$E24)),0)</f>
        <v>0</v>
      </c>
      <c r="E50" s="90">
        <f t="shared" si="14"/>
        <v>0</v>
      </c>
      <c r="F50" s="90">
        <f t="shared" si="14"/>
        <v>0</v>
      </c>
      <c r="G50" s="90">
        <f t="shared" si="14"/>
        <v>0</v>
      </c>
      <c r="H50" s="90">
        <f t="shared" si="14"/>
        <v>0</v>
      </c>
      <c r="I50" s="90">
        <f t="shared" si="14"/>
        <v>0</v>
      </c>
      <c r="J50" s="90">
        <f t="shared" si="14"/>
        <v>0</v>
      </c>
      <c r="K50" s="90">
        <f t="shared" si="14"/>
        <v>0</v>
      </c>
      <c r="L50" s="90">
        <f t="shared" si="14"/>
        <v>0</v>
      </c>
      <c r="M50" s="97">
        <f t="shared" si="13"/>
        <v>-9233.9953802298896</v>
      </c>
      <c r="O50" s="10"/>
      <c r="P50" s="10"/>
      <c r="Q50" s="10"/>
      <c r="R50" s="10"/>
      <c r="S50" s="10"/>
      <c r="T50" s="10"/>
      <c r="U50" s="10"/>
      <c r="V50" s="10"/>
      <c r="W50" s="10"/>
    </row>
    <row r="51" spans="1:30" x14ac:dyDescent="0.25">
      <c r="B51" s="75" t="s">
        <v>342</v>
      </c>
      <c r="C51" s="90">
        <f>IF(AND($K25&lt;1,$K24&lt;1),C45*LN((1-$K25)/(1-$K24)),0)</f>
        <v>-13292.866318608973</v>
      </c>
      <c r="D51" s="90">
        <f t="shared" ref="D51:K51" si="15">IF(AND($K25&lt;1,$K24&lt;1),D45*LN((1-$K25)/(1-$K24)),0)</f>
        <v>0</v>
      </c>
      <c r="E51" s="90">
        <f t="shared" si="15"/>
        <v>0</v>
      </c>
      <c r="F51" s="90">
        <f t="shared" si="15"/>
        <v>0</v>
      </c>
      <c r="G51" s="90">
        <f t="shared" si="15"/>
        <v>0</v>
      </c>
      <c r="H51" s="90">
        <f t="shared" si="15"/>
        <v>0</v>
      </c>
      <c r="I51" s="90">
        <f t="shared" si="15"/>
        <v>0</v>
      </c>
      <c r="J51" s="90">
        <f t="shared" si="15"/>
        <v>0</v>
      </c>
      <c r="K51" s="90">
        <f t="shared" si="15"/>
        <v>0</v>
      </c>
      <c r="L51" s="90">
        <f>IF(AND($K25&lt;1,$K24&lt;1),L45*LN((1-$K25)/(1-$K24)),0)</f>
        <v>0</v>
      </c>
      <c r="M51" s="97">
        <f t="shared" si="13"/>
        <v>-13292.866318608973</v>
      </c>
      <c r="O51" s="10"/>
      <c r="P51" s="10"/>
      <c r="Q51" s="10"/>
      <c r="R51" s="10"/>
      <c r="S51" s="10"/>
      <c r="T51" s="10"/>
      <c r="U51" s="10"/>
      <c r="V51" s="10"/>
      <c r="W51" s="10"/>
    </row>
    <row r="52" spans="1:30" x14ac:dyDescent="0.25">
      <c r="B52" s="75" t="s">
        <v>601</v>
      </c>
      <c r="C52" s="90">
        <f>IF(AND((C16+C18)&lt;1,(C17+C18)&lt;1),C45*LN((1-(C17+C18))/(1-(C16+C18))),0)</f>
        <v>0</v>
      </c>
      <c r="D52" s="90">
        <f>IF(AND(D16&lt;1,D17&lt;1),D45*LN((1-D17)/(1-D16)),0)</f>
        <v>0</v>
      </c>
      <c r="E52" s="90">
        <f t="shared" ref="E52:L52" si="16">IF(AND(E16&lt;1,E17&lt;1),E45*LN((1-E17)/(1-E16)),0)</f>
        <v>0</v>
      </c>
      <c r="F52" s="90">
        <f t="shared" si="16"/>
        <v>0</v>
      </c>
      <c r="G52" s="90">
        <f t="shared" si="16"/>
        <v>0</v>
      </c>
      <c r="H52" s="90">
        <f t="shared" si="16"/>
        <v>0</v>
      </c>
      <c r="I52" s="90">
        <f t="shared" si="16"/>
        <v>0</v>
      </c>
      <c r="J52" s="90">
        <f t="shared" si="16"/>
        <v>0</v>
      </c>
      <c r="K52" s="90">
        <f t="shared" si="16"/>
        <v>0</v>
      </c>
      <c r="L52" s="90">
        <f t="shared" si="16"/>
        <v>0</v>
      </c>
      <c r="M52" s="97">
        <f t="shared" si="13"/>
        <v>0</v>
      </c>
      <c r="O52" s="10"/>
      <c r="P52" s="10"/>
      <c r="Q52" s="10"/>
      <c r="R52" s="10"/>
      <c r="S52" s="10"/>
      <c r="T52" s="10"/>
      <c r="U52" s="10"/>
      <c r="V52" s="10"/>
      <c r="W52" s="10"/>
    </row>
    <row r="53" spans="1:30" x14ac:dyDescent="0.25">
      <c r="B53" s="75" t="s">
        <v>108</v>
      </c>
      <c r="C53" s="90">
        <f t="shared" ref="C53:L53" si="17">IF((C35-C34),C50*(C36-C34)/(C35-C34),0)</f>
        <v>0</v>
      </c>
      <c r="D53" s="90">
        <f t="shared" si="17"/>
        <v>0</v>
      </c>
      <c r="E53" s="90">
        <f t="shared" si="17"/>
        <v>0</v>
      </c>
      <c r="F53" s="90">
        <f t="shared" si="17"/>
        <v>0</v>
      </c>
      <c r="G53" s="90">
        <f t="shared" si="17"/>
        <v>0</v>
      </c>
      <c r="H53" s="90">
        <f t="shared" si="17"/>
        <v>0</v>
      </c>
      <c r="I53" s="90">
        <f t="shared" si="17"/>
        <v>0</v>
      </c>
      <c r="J53" s="90">
        <f t="shared" si="17"/>
        <v>0</v>
      </c>
      <c r="K53" s="90">
        <f t="shared" si="17"/>
        <v>0</v>
      </c>
      <c r="L53" s="90">
        <f t="shared" si="17"/>
        <v>0</v>
      </c>
      <c r="M53" s="97">
        <f t="shared" si="13"/>
        <v>0</v>
      </c>
      <c r="O53" s="10"/>
      <c r="P53" s="10"/>
      <c r="Q53" s="10"/>
      <c r="R53" s="10"/>
      <c r="S53" s="10"/>
      <c r="T53" s="10"/>
      <c r="U53" s="10"/>
      <c r="V53" s="10"/>
      <c r="W53" s="10"/>
    </row>
    <row r="54" spans="1:30" x14ac:dyDescent="0.25">
      <c r="B54" s="75" t="s">
        <v>89</v>
      </c>
      <c r="C54" s="90">
        <f t="shared" ref="C54:L54" si="18">IF((C35-C34),C50*C37/(C35-C34),0)</f>
        <v>-9233.9953802298896</v>
      </c>
      <c r="D54" s="90">
        <f t="shared" si="18"/>
        <v>0</v>
      </c>
      <c r="E54" s="90">
        <f t="shared" si="18"/>
        <v>0</v>
      </c>
      <c r="F54" s="90">
        <f t="shared" si="18"/>
        <v>0</v>
      </c>
      <c r="G54" s="90">
        <f t="shared" si="18"/>
        <v>0</v>
      </c>
      <c r="H54" s="90">
        <f t="shared" si="18"/>
        <v>0</v>
      </c>
      <c r="I54" s="90">
        <f t="shared" si="18"/>
        <v>0</v>
      </c>
      <c r="J54" s="90">
        <f t="shared" si="18"/>
        <v>0</v>
      </c>
      <c r="K54" s="90">
        <f t="shared" si="18"/>
        <v>0</v>
      </c>
      <c r="L54" s="90">
        <f t="shared" si="18"/>
        <v>0</v>
      </c>
      <c r="M54" s="97">
        <f t="shared" si="13"/>
        <v>-9233.9953802298896</v>
      </c>
      <c r="O54" s="10"/>
      <c r="P54" s="10"/>
      <c r="Q54" s="10"/>
      <c r="R54" s="10"/>
      <c r="S54" s="10"/>
      <c r="T54" s="10"/>
      <c r="U54" s="10"/>
      <c r="V54" s="10"/>
      <c r="W54" s="10"/>
    </row>
    <row r="55" spans="1:30" ht="15.75" thickBot="1" x14ac:dyDescent="0.3">
      <c r="B55" s="78" t="s">
        <v>603</v>
      </c>
      <c r="C55" s="221"/>
      <c r="D55" s="92">
        <f>SUM(D51:D54)+D49</f>
        <v>0</v>
      </c>
      <c r="E55" s="92">
        <f t="shared" ref="E55:G55" si="19">SUM(E51:E54)+E49</f>
        <v>0</v>
      </c>
      <c r="F55" s="92">
        <f t="shared" si="19"/>
        <v>0</v>
      </c>
      <c r="G55" s="92">
        <f t="shared" si="19"/>
        <v>0</v>
      </c>
      <c r="H55" s="92">
        <f t="shared" ref="H55" si="20">SUM(H51:H54)+H49</f>
        <v>0</v>
      </c>
      <c r="I55" s="92">
        <f t="shared" ref="I55" si="21">SUM(I51:I54)+I49</f>
        <v>0</v>
      </c>
      <c r="J55" s="92">
        <f t="shared" ref="J55" si="22">SUM(J51:J54)+J49</f>
        <v>0</v>
      </c>
      <c r="K55" s="92">
        <f t="shared" ref="K55" si="23">SUM(K51:K54)+K49</f>
        <v>0</v>
      </c>
      <c r="L55" s="92">
        <f t="shared" ref="L55" si="24">SUM(L51:L54)+L49</f>
        <v>0</v>
      </c>
      <c r="M55" s="83"/>
      <c r="N55" s="10"/>
      <c r="O55" s="10"/>
      <c r="P55" s="10"/>
      <c r="Q55" s="10"/>
      <c r="R55" s="10"/>
      <c r="S55" s="10"/>
      <c r="T55" s="10"/>
      <c r="U55" s="10"/>
      <c r="V55" s="10"/>
    </row>
    <row r="56" spans="1:30" x14ac:dyDescent="0.25">
      <c r="B56" s="246" t="s">
        <v>271</v>
      </c>
      <c r="C56" s="34"/>
      <c r="D56" s="710"/>
      <c r="E56" s="710"/>
      <c r="F56" s="711"/>
      <c r="N56" s="10"/>
      <c r="O56" s="10"/>
      <c r="P56" s="10"/>
      <c r="Q56" s="10"/>
      <c r="R56" s="10"/>
      <c r="S56" s="10"/>
      <c r="T56" s="10"/>
      <c r="U56" s="10"/>
      <c r="V56" s="10"/>
    </row>
    <row r="57" spans="1:30" x14ac:dyDescent="0.25">
      <c r="B57" s="235" t="s">
        <v>233</v>
      </c>
      <c r="C57" s="228"/>
      <c r="D57" s="528">
        <f>'Program Inputs'!D58</f>
        <v>0</v>
      </c>
      <c r="E57" s="528">
        <f>'Program Inputs'!E58</f>
        <v>0</v>
      </c>
      <c r="F57" s="532">
        <f>'Program Inputs'!F58</f>
        <v>0</v>
      </c>
      <c r="N57" s="10"/>
      <c r="O57" s="10"/>
      <c r="P57" s="10"/>
      <c r="Q57" s="10"/>
      <c r="R57" s="10"/>
      <c r="S57" s="10"/>
      <c r="T57" s="10"/>
      <c r="U57" s="10"/>
      <c r="V57" s="10"/>
    </row>
    <row r="58" spans="1:30" x14ac:dyDescent="0.25">
      <c r="B58" s="267" t="s">
        <v>285</v>
      </c>
      <c r="C58" s="268"/>
      <c r="D58" s="528">
        <f>'Program Inputs'!D59</f>
        <v>0</v>
      </c>
      <c r="E58" s="528">
        <f>'Program Inputs'!E59</f>
        <v>0</v>
      </c>
      <c r="F58" s="532">
        <f>'Program Inputs'!F59</f>
        <v>0</v>
      </c>
      <c r="N58" s="10"/>
      <c r="O58" s="10"/>
      <c r="P58" s="10"/>
      <c r="Q58" s="10"/>
      <c r="R58" s="10"/>
      <c r="S58" s="10"/>
      <c r="T58" s="10"/>
      <c r="U58" s="10"/>
      <c r="V58" s="10"/>
    </row>
    <row r="59" spans="1:30" ht="15.75" thickBot="1" x14ac:dyDescent="0.3">
      <c r="B59" s="232" t="s">
        <v>279</v>
      </c>
      <c r="C59" s="231"/>
      <c r="D59" s="533">
        <f>'Program Inputs'!D60</f>
        <v>0</v>
      </c>
      <c r="E59" s="533">
        <f>'Program Inputs'!E60</f>
        <v>0</v>
      </c>
      <c r="F59" s="534">
        <f>'Program Inputs'!F60</f>
        <v>0</v>
      </c>
      <c r="N59" s="10"/>
      <c r="O59" s="10"/>
      <c r="P59" s="10"/>
      <c r="Q59" s="10"/>
      <c r="R59" s="10"/>
      <c r="S59" s="10"/>
      <c r="T59" s="10"/>
      <c r="U59" s="10"/>
      <c r="V59" s="10"/>
    </row>
    <row r="60" spans="1:30" x14ac:dyDescent="0.25">
      <c r="C60" s="26"/>
      <c r="N60" s="10"/>
      <c r="O60" s="10"/>
      <c r="P60" s="10"/>
      <c r="Q60" s="10"/>
      <c r="R60" s="10"/>
      <c r="S60" s="10"/>
      <c r="T60" s="10"/>
      <c r="U60" s="10"/>
      <c r="V60" s="10"/>
    </row>
    <row r="61" spans="1:30" ht="15" customHeight="1" x14ac:dyDescent="0.25">
      <c r="A61" s="34"/>
      <c r="B61" s="34" t="s">
        <v>112</v>
      </c>
      <c r="C61" s="34"/>
      <c r="D61" s="34"/>
      <c r="E61" s="34"/>
      <c r="F61" s="34"/>
      <c r="G61" s="34"/>
      <c r="H61" s="34"/>
      <c r="I61" s="34"/>
      <c r="J61" s="34"/>
      <c r="K61" s="34"/>
      <c r="L61" s="34"/>
      <c r="M61" s="32"/>
      <c r="N61" s="347"/>
      <c r="O61" s="347"/>
      <c r="P61" s="10"/>
      <c r="Q61" s="10"/>
      <c r="R61" s="10"/>
      <c r="S61" s="10"/>
      <c r="T61" s="10"/>
      <c r="U61" s="10"/>
      <c r="V61" s="10"/>
    </row>
    <row r="62" spans="1:30" ht="15.75" thickBot="1" x14ac:dyDescent="0.3">
      <c r="N62" s="10"/>
      <c r="O62" s="10"/>
      <c r="P62" s="10"/>
      <c r="Q62" s="10"/>
      <c r="R62" s="10"/>
      <c r="S62" s="10"/>
      <c r="T62" s="10"/>
      <c r="U62" s="10"/>
      <c r="V62" s="10"/>
    </row>
    <row r="63" spans="1:30" ht="15.75" thickBot="1" x14ac:dyDescent="0.3">
      <c r="B63" s="29" t="s">
        <v>114</v>
      </c>
      <c r="C63" s="35"/>
      <c r="D63" s="35"/>
      <c r="E63" s="35"/>
      <c r="F63" s="35"/>
      <c r="G63" s="35"/>
      <c r="H63" s="35"/>
      <c r="I63" s="35"/>
      <c r="J63" s="35"/>
      <c r="K63" s="35"/>
      <c r="L63" s="35"/>
      <c r="M63" s="35"/>
      <c r="N63" s="35"/>
      <c r="O63" s="35"/>
      <c r="P63" s="28"/>
      <c r="V63" s="10"/>
      <c r="W63" s="10"/>
      <c r="X63" s="10"/>
      <c r="Y63" s="10"/>
      <c r="Z63" s="10"/>
      <c r="AA63" s="10"/>
      <c r="AB63" s="10"/>
      <c r="AC63" s="10"/>
      <c r="AD63" s="10"/>
    </row>
    <row r="64" spans="1:30" ht="43.5" customHeight="1" x14ac:dyDescent="0.25">
      <c r="B64" s="47" t="s">
        <v>4</v>
      </c>
      <c r="C64" s="206" t="s">
        <v>108</v>
      </c>
      <c r="D64" s="206" t="str">
        <f>CONCATENATE(IF(D65&gt;0, "Lower ", "Improved "), "landfill gas collection efficiency")</f>
        <v>Improved landfill gas collection efficiency</v>
      </c>
      <c r="E64" s="314">
        <f>D57</f>
        <v>0</v>
      </c>
      <c r="F64" s="314">
        <f>E57</f>
        <v>0</v>
      </c>
      <c r="G64" s="314">
        <f>F57</f>
        <v>0</v>
      </c>
      <c r="H64" s="314" t="s">
        <v>343</v>
      </c>
      <c r="I64" s="314" t="s">
        <v>344</v>
      </c>
      <c r="J64" s="314" t="str">
        <f>CONCATENATE(IF(J65&gt;0,"more","less"), " waste incinerated per person")</f>
        <v>less waste incinerated per person</v>
      </c>
      <c r="K64" s="314" t="str">
        <f>CONCATENATE(IF(K65&gt;0,"more ","less "),IF('Inventory Inputs'!F29='Inventory Inputs'!D70,"mixed waste","industrial waste"), " disposed per person")</f>
        <v>less mixed waste disposed per person</v>
      </c>
      <c r="L64" s="314" t="str">
        <f>CONCATENATE(IF(L65&gt;0,"more ","less "),IF('Inventory Inputs'!F29='Inventory Inputs'!D70,"paper products","paper and textiles"), " disposed per person")</f>
        <v>less paper products disposed per person</v>
      </c>
      <c r="M64" s="314" t="str">
        <f>CONCATENATE(IF(M65&gt;0,"more ","less "), "food waste disposed per person")</f>
        <v>less food waste disposed per person</v>
      </c>
      <c r="N64" s="314" t="str">
        <f>CONCATENATE(IF(N65&gt;0,"more ","less "), "yard and plant debris disposed per person")</f>
        <v>less yard and plant debris disposed per person</v>
      </c>
      <c r="O64" s="314" t="str">
        <f>CONCATENATE(IF(O65&gt;0,"more ","less "),"wood and lumber disposed per person")</f>
        <v>less wood and lumber disposed per person</v>
      </c>
      <c r="P64" s="346" t="s">
        <v>370</v>
      </c>
      <c r="V64" s="10"/>
      <c r="W64" s="10"/>
      <c r="X64" s="10"/>
      <c r="Y64" s="10"/>
      <c r="Z64" s="10"/>
      <c r="AA64" s="10"/>
      <c r="AB64" s="10"/>
      <c r="AC64" s="10"/>
      <c r="AD64" s="10"/>
    </row>
    <row r="65" spans="2:30" ht="15.75" thickBot="1" x14ac:dyDescent="0.3">
      <c r="B65" s="216">
        <f>SUM(C49:L49)+C29</f>
        <v>28653.433547494067</v>
      </c>
      <c r="C65" s="79">
        <f>SUM(C53:L53)+G29</f>
        <v>3.0252181698289256E-11</v>
      </c>
      <c r="D65" s="79">
        <f>M52</f>
        <v>0</v>
      </c>
      <c r="E65" s="79">
        <f>-D59</f>
        <v>0</v>
      </c>
      <c r="F65" s="79">
        <f>-E59</f>
        <v>0</v>
      </c>
      <c r="G65" s="79">
        <f>-F59</f>
        <v>0</v>
      </c>
      <c r="H65" s="204">
        <f>E29+M51</f>
        <v>5583.8783204141509</v>
      </c>
      <c r="I65" s="204">
        <f>F29</f>
        <v>0.28846588214877794</v>
      </c>
      <c r="J65" s="678">
        <f>H29+IF(D58=K99, D59,0)+IF(E58=K99, E59,0)+IF(F58=FK99, F59, 0)</f>
        <v>-52204.987953560718</v>
      </c>
      <c r="K65" s="79">
        <f>IF('Inventory Inputs'!F29='Inventory Inputs'!D70,C54,H54)+IF(D58=K98,D59,0)+IF(E58=K98,E59,0)+IF(F58=K98,F59,0)</f>
        <v>-9233.9953802298896</v>
      </c>
      <c r="L65" s="587">
        <f>IF('Inventory Inputs'!F29='Inventory Inputs'!D70,SUM(D54:G54),E54+G54)+IF(D58=K93,D59,0)+IF(E58=K93,E59,0)+IF(F58=K93,F59,0)</f>
        <v>0</v>
      </c>
      <c r="M65" s="79">
        <f>IF('Inventory Inputs'!F29='Inventory Inputs'!D70,H54,C54)+IF(D58=K95,D59,0)+IF(E58=K95,E59,0)+IF(F58=K95,F59,0)</f>
        <v>0</v>
      </c>
      <c r="N65" s="79">
        <f>IF('Inventory Inputs'!F29='Inventory Inputs'!D70,SUM(I54:K54),D54)+IF(D58=K97,D59,0)+IF(E58=K97,E59,0)+IF(F58=K97,F59,0)</f>
        <v>0</v>
      </c>
      <c r="O65" s="345">
        <f>IF('Inventory Inputs'!F29='Inventory Inputs'!D70,L54,F54)+IF(D58=K94,D59,0)+IF(E58=K94,E59,0)+IF(F58=K94,F59,0)</f>
        <v>0</v>
      </c>
      <c r="P65" s="203">
        <f>(F6-F5)-M44</f>
        <v>-30783.816999999985</v>
      </c>
      <c r="V65" s="10"/>
      <c r="W65" s="10"/>
      <c r="X65" s="10"/>
      <c r="Y65" s="10"/>
      <c r="Z65" s="10"/>
      <c r="AA65" s="10"/>
      <c r="AB65" s="10"/>
      <c r="AC65" s="10"/>
      <c r="AD65" s="10"/>
    </row>
    <row r="66" spans="2:30" x14ac:dyDescent="0.25">
      <c r="N66" s="10"/>
      <c r="O66" s="10"/>
      <c r="P66" s="10"/>
      <c r="Q66" s="10"/>
      <c r="R66" s="10"/>
      <c r="S66" s="10"/>
      <c r="T66" s="10"/>
      <c r="U66" s="10"/>
      <c r="V66" s="10"/>
    </row>
    <row r="67" spans="2:30" x14ac:dyDescent="0.25">
      <c r="N67" s="10"/>
      <c r="O67" s="10"/>
      <c r="P67" s="10"/>
      <c r="Q67" s="10"/>
      <c r="R67" s="10"/>
      <c r="S67" s="10"/>
      <c r="T67" s="10"/>
      <c r="U67" s="10"/>
      <c r="V67" s="10"/>
    </row>
    <row r="68" spans="2:30" x14ac:dyDescent="0.25">
      <c r="I68" t="s">
        <v>498</v>
      </c>
      <c r="N68" s="10"/>
      <c r="O68" s="10"/>
      <c r="P68" s="10"/>
      <c r="Q68" s="10"/>
      <c r="R68" s="10"/>
      <c r="S68" s="10"/>
      <c r="T68" s="10"/>
      <c r="U68" s="10"/>
      <c r="V68" s="10"/>
    </row>
    <row r="69" spans="2:30" ht="15.75" thickBot="1" x14ac:dyDescent="0.3">
      <c r="N69" s="10"/>
      <c r="O69" s="10"/>
      <c r="P69" s="10"/>
      <c r="Q69" s="10"/>
      <c r="R69" s="10"/>
      <c r="S69" s="10"/>
      <c r="T69" s="10"/>
      <c r="U69" s="10"/>
      <c r="V69" s="10"/>
    </row>
    <row r="70" spans="2:30" ht="30.75" thickBot="1" x14ac:dyDescent="0.3">
      <c r="I70" s="491" t="s">
        <v>507</v>
      </c>
      <c r="N70" s="10"/>
      <c r="O70" s="10"/>
      <c r="P70" s="10"/>
      <c r="Q70" s="10"/>
      <c r="R70" s="10"/>
      <c r="S70" s="10"/>
      <c r="T70" s="10"/>
      <c r="U70" s="10"/>
      <c r="V70" s="10"/>
    </row>
    <row r="72" spans="2:30" x14ac:dyDescent="0.25">
      <c r="C72" s="9"/>
    </row>
    <row r="82" spans="2:11" x14ac:dyDescent="0.25">
      <c r="D82" t="s">
        <v>352</v>
      </c>
    </row>
    <row r="83" spans="2:11" x14ac:dyDescent="0.25">
      <c r="D83" t="s">
        <v>7</v>
      </c>
      <c r="E83" t="s">
        <v>12</v>
      </c>
    </row>
    <row r="84" spans="2:11" x14ac:dyDescent="0.25">
      <c r="D84" s="6">
        <f>SUM(B65:P65)+H5-H6</f>
        <v>0</v>
      </c>
      <c r="E84" s="5">
        <f>D29+M50-SUM(K65:O65)-C65</f>
        <v>-52204.987953560718</v>
      </c>
    </row>
    <row r="87" spans="2:11" x14ac:dyDescent="0.25">
      <c r="B87" t="s">
        <v>373</v>
      </c>
    </row>
    <row r="89" spans="2:11" ht="6" customHeight="1" x14ac:dyDescent="0.25"/>
    <row r="90" spans="2:11" hidden="1" x14ac:dyDescent="0.25"/>
    <row r="91" spans="2:11" x14ac:dyDescent="0.25">
      <c r="B91" s="516" t="s">
        <v>348</v>
      </c>
      <c r="C91" s="517"/>
      <c r="D91" s="517"/>
      <c r="E91" s="517"/>
      <c r="F91" s="517"/>
      <c r="G91" s="517"/>
      <c r="H91" s="517"/>
      <c r="I91" s="518"/>
    </row>
    <row r="92" spans="2:11" x14ac:dyDescent="0.25">
      <c r="B92" s="516"/>
      <c r="C92" s="516" t="s">
        <v>337</v>
      </c>
      <c r="D92" s="516"/>
      <c r="E92" s="516" t="s">
        <v>338</v>
      </c>
      <c r="F92" s="516" t="s">
        <v>26</v>
      </c>
      <c r="G92" s="516" t="s">
        <v>24</v>
      </c>
      <c r="H92" s="516" t="s">
        <v>25</v>
      </c>
      <c r="I92" s="516" t="s">
        <v>339</v>
      </c>
      <c r="K92" s="256" t="s">
        <v>286</v>
      </c>
    </row>
    <row r="93" spans="2:11" x14ac:dyDescent="0.25">
      <c r="B93" s="327" t="str">
        <f>'Output summary'!B79</f>
        <v>2005 inventory</v>
      </c>
      <c r="C93" s="329">
        <f>D5+F5</f>
        <v>312770.2</v>
      </c>
      <c r="D93" s="327"/>
      <c r="E93" s="327" t="str">
        <f>B93</f>
        <v>2005 inventory</v>
      </c>
      <c r="F93" s="327"/>
      <c r="G93" s="327"/>
      <c r="H93" s="327"/>
      <c r="I93" s="329">
        <f>C93</f>
        <v>312770.2</v>
      </c>
      <c r="K93" s="74" t="str">
        <f>IF('Inventory Inputs'!F$29='Inventory Inputs'!D$70,"Paper products", "Paper and textiles")</f>
        <v>Paper products</v>
      </c>
    </row>
    <row r="94" spans="2:11" x14ac:dyDescent="0.25">
      <c r="B94" s="327" t="str">
        <f>IF(C94&gt;0,"population growth","decreased population")</f>
        <v>population growth</v>
      </c>
      <c r="C94" s="329">
        <f>B65</f>
        <v>28653.433547494067</v>
      </c>
      <c r="D94" s="327"/>
      <c r="E94" s="327" t="str">
        <f t="shared" ref="E94:E107" si="25">B94</f>
        <v>population growth</v>
      </c>
      <c r="F94" s="343">
        <f>IF(C94&gt;0,I93,I93+C94)</f>
        <v>312770.2</v>
      </c>
      <c r="G94" s="344">
        <f t="shared" ref="G94:G105" si="26">IF(C94&gt;0,C94,0)</f>
        <v>28653.433547494067</v>
      </c>
      <c r="H94" s="344">
        <f t="shared" ref="H94:H105" si="27">IF(C94&lt;0,-C94,0)</f>
        <v>0</v>
      </c>
      <c r="I94" s="327"/>
      <c r="K94" s="74" t="s">
        <v>560</v>
      </c>
    </row>
    <row r="95" spans="2:11" x14ac:dyDescent="0.25">
      <c r="B95" s="329" t="str">
        <f>IF(C95&gt;0,"increased GDP per person","decreased GDP per person")</f>
        <v>increased GDP per person</v>
      </c>
      <c r="C95" s="329">
        <f>C65</f>
        <v>3.0252181698289256E-11</v>
      </c>
      <c r="D95" s="327"/>
      <c r="E95" s="327" t="str">
        <f t="shared" si="25"/>
        <v>increased GDP per person</v>
      </c>
      <c r="F95" s="343">
        <f t="shared" ref="F95:F105" si="28">IF(C95&gt;0,IF(C94&lt;0,F94,F94+C94),IF(C94&gt;0,F94+C94+C95,F94+C95))</f>
        <v>341423.63354749407</v>
      </c>
      <c r="G95" s="344">
        <f t="shared" si="26"/>
        <v>3.0252181698289256E-11</v>
      </c>
      <c r="H95" s="344">
        <f t="shared" si="27"/>
        <v>0</v>
      </c>
      <c r="I95" s="327"/>
      <c r="K95" s="74" t="s">
        <v>287</v>
      </c>
    </row>
    <row r="96" spans="2:11" x14ac:dyDescent="0.25">
      <c r="B96" s="329" t="str">
        <f>D64</f>
        <v>Improved landfill gas collection efficiency</v>
      </c>
      <c r="C96" s="329">
        <f>D65</f>
        <v>0</v>
      </c>
      <c r="D96" s="327"/>
      <c r="E96" s="327" t="str">
        <f t="shared" si="25"/>
        <v>Improved landfill gas collection efficiency</v>
      </c>
      <c r="F96" s="343">
        <f t="shared" si="28"/>
        <v>341423.63354749413</v>
      </c>
      <c r="G96" s="344">
        <f t="shared" si="26"/>
        <v>0</v>
      </c>
      <c r="H96" s="344">
        <f t="shared" si="27"/>
        <v>0</v>
      </c>
      <c r="I96" s="327"/>
      <c r="K96" s="74"/>
    </row>
    <row r="97" spans="2:11" x14ac:dyDescent="0.25">
      <c r="B97" s="329" t="s">
        <v>334</v>
      </c>
      <c r="C97" s="329">
        <f>SUM(E65:G65)</f>
        <v>0</v>
      </c>
      <c r="D97" s="327"/>
      <c r="E97" s="327" t="str">
        <f t="shared" si="25"/>
        <v>local programs</v>
      </c>
      <c r="F97" s="343">
        <f t="shared" si="28"/>
        <v>341423.63354749413</v>
      </c>
      <c r="G97" s="344">
        <f t="shared" si="26"/>
        <v>0</v>
      </c>
      <c r="H97" s="344">
        <f t="shared" si="27"/>
        <v>0</v>
      </c>
      <c r="I97" s="327"/>
      <c r="K97" s="74" t="s">
        <v>561</v>
      </c>
    </row>
    <row r="98" spans="2:11" x14ac:dyDescent="0.25">
      <c r="B98" s="329" t="str">
        <f>IF(K25&gt;K24,"shift from landfilling to incineration","shift from incineration to landfilling")</f>
        <v>shift from landfilling to incineration</v>
      </c>
      <c r="C98" s="329">
        <f>H65</f>
        <v>5583.8783204141509</v>
      </c>
      <c r="D98" s="327"/>
      <c r="E98" s="327" t="str">
        <f>B98</f>
        <v>shift from landfilling to incineration</v>
      </c>
      <c r="F98" s="343">
        <f t="shared" si="28"/>
        <v>341423.63354749413</v>
      </c>
      <c r="G98" s="344">
        <f t="shared" si="26"/>
        <v>5583.8783204141509</v>
      </c>
      <c r="H98" s="344">
        <f t="shared" si="27"/>
        <v>0</v>
      </c>
      <c r="I98" s="327"/>
      <c r="K98" s="74" t="str">
        <f>IF('Inventory Inputs'!F$29='Inventory Inputs'!D$70,"Mixed MSW Landfilled", "Industrial waste")</f>
        <v>Mixed MSW Landfilled</v>
      </c>
    </row>
    <row r="99" spans="2:11" x14ac:dyDescent="0.25">
      <c r="B99" s="329" t="str">
        <f>I64</f>
        <v>incineration emissions factor</v>
      </c>
      <c r="C99" s="329">
        <f>I65</f>
        <v>0.28846588214877794</v>
      </c>
      <c r="D99" s="327"/>
      <c r="E99" s="327" t="str">
        <f>B99</f>
        <v>incineration emissions factor</v>
      </c>
      <c r="F99" s="343">
        <f t="shared" si="28"/>
        <v>347007.5118679083</v>
      </c>
      <c r="G99" s="344">
        <f t="shared" si="26"/>
        <v>0.28846588214877794</v>
      </c>
      <c r="H99" s="344">
        <f t="shared" si="27"/>
        <v>0</v>
      </c>
      <c r="I99" s="327"/>
      <c r="K99" s="74" t="s">
        <v>587</v>
      </c>
    </row>
    <row r="100" spans="2:11" x14ac:dyDescent="0.25">
      <c r="B100" s="329" t="str">
        <f>J64</f>
        <v>less waste incinerated per person</v>
      </c>
      <c r="C100" s="329">
        <f>J65</f>
        <v>-52204.987953560718</v>
      </c>
      <c r="D100" s="327"/>
      <c r="E100" s="327" t="str">
        <f>B100</f>
        <v>less waste incinerated per person</v>
      </c>
      <c r="F100" s="343">
        <f t="shared" si="28"/>
        <v>294802.81238022971</v>
      </c>
      <c r="G100" s="344">
        <f t="shared" si="26"/>
        <v>0</v>
      </c>
      <c r="H100" s="344">
        <f t="shared" si="27"/>
        <v>52204.987953560718</v>
      </c>
      <c r="I100" s="327"/>
    </row>
    <row r="101" spans="2:11" x14ac:dyDescent="0.25">
      <c r="B101" s="329" t="str">
        <f>K64</f>
        <v>less mixed waste disposed per person</v>
      </c>
      <c r="C101" s="329">
        <f>K65</f>
        <v>-9233.9953802298896</v>
      </c>
      <c r="D101" s="327"/>
      <c r="E101" s="327" t="str">
        <f>B101</f>
        <v>less mixed waste disposed per person</v>
      </c>
      <c r="F101" s="343">
        <f t="shared" si="28"/>
        <v>285568.81699999981</v>
      </c>
      <c r="G101" s="344">
        <f t="shared" si="26"/>
        <v>0</v>
      </c>
      <c r="H101" s="344">
        <f t="shared" si="27"/>
        <v>9233.9953802298896</v>
      </c>
      <c r="I101" s="327"/>
    </row>
    <row r="102" spans="2:11" x14ac:dyDescent="0.25">
      <c r="B102" s="329" t="str">
        <f>L64</f>
        <v>less paper products disposed per person</v>
      </c>
      <c r="C102" s="329">
        <f>L65</f>
        <v>0</v>
      </c>
      <c r="D102" s="327"/>
      <c r="E102" s="327" t="str">
        <f t="shared" si="25"/>
        <v>less paper products disposed per person</v>
      </c>
      <c r="F102" s="343">
        <f t="shared" si="28"/>
        <v>285568.81699999981</v>
      </c>
      <c r="G102" s="344">
        <f t="shared" si="26"/>
        <v>0</v>
      </c>
      <c r="H102" s="344">
        <f t="shared" si="27"/>
        <v>0</v>
      </c>
      <c r="I102" s="329">
        <f>'Inventory Inputs'!C43</f>
        <v>0</v>
      </c>
    </row>
    <row r="103" spans="2:11" x14ac:dyDescent="0.25">
      <c r="B103" s="329" t="str">
        <f>M64</f>
        <v>less food waste disposed per person</v>
      </c>
      <c r="C103" s="344">
        <f>M65</f>
        <v>0</v>
      </c>
      <c r="D103" s="327"/>
      <c r="E103" s="327" t="str">
        <f t="shared" si="25"/>
        <v>less food waste disposed per person</v>
      </c>
      <c r="F103" s="343">
        <f t="shared" si="28"/>
        <v>285568.81699999981</v>
      </c>
      <c r="G103" s="344">
        <f t="shared" si="26"/>
        <v>0</v>
      </c>
      <c r="H103" s="344">
        <f t="shared" si="27"/>
        <v>0</v>
      </c>
      <c r="I103" s="327"/>
    </row>
    <row r="104" spans="2:11" x14ac:dyDescent="0.25">
      <c r="B104" s="329" t="str">
        <f>N64</f>
        <v>less yard and plant debris disposed per person</v>
      </c>
      <c r="C104" s="344">
        <f>N65</f>
        <v>0</v>
      </c>
      <c r="D104" s="327"/>
      <c r="E104" s="327" t="str">
        <f t="shared" si="25"/>
        <v>less yard and plant debris disposed per person</v>
      </c>
      <c r="F104" s="343">
        <f t="shared" si="28"/>
        <v>285568.81699999981</v>
      </c>
      <c r="G104" s="344">
        <f t="shared" si="26"/>
        <v>0</v>
      </c>
      <c r="H104" s="344">
        <f t="shared" si="27"/>
        <v>0</v>
      </c>
      <c r="I104" s="327"/>
    </row>
    <row r="105" spans="2:11" x14ac:dyDescent="0.25">
      <c r="B105" s="329" t="str">
        <f>O64</f>
        <v>less wood and lumber disposed per person</v>
      </c>
      <c r="C105" s="344">
        <f>O65</f>
        <v>0</v>
      </c>
      <c r="D105" s="327"/>
      <c r="E105" s="327" t="str">
        <f t="shared" si="25"/>
        <v>less wood and lumber disposed per person</v>
      </c>
      <c r="F105" s="343">
        <f t="shared" si="28"/>
        <v>285568.81699999981</v>
      </c>
      <c r="G105" s="344">
        <f t="shared" si="26"/>
        <v>0</v>
      </c>
      <c r="H105" s="344">
        <f t="shared" si="27"/>
        <v>0</v>
      </c>
      <c r="I105" s="327"/>
    </row>
    <row r="106" spans="2:11" x14ac:dyDescent="0.25">
      <c r="B106" s="327" t="s">
        <v>372</v>
      </c>
      <c r="C106" s="344">
        <f>P65</f>
        <v>-30783.816999999985</v>
      </c>
      <c r="D106" s="327"/>
      <c r="E106" s="327" t="str">
        <f t="shared" si="25"/>
        <v>waste model difference*</v>
      </c>
      <c r="F106" s="343">
        <f>IF(C106&gt;0,IF(C105&lt;0,F105,F105+C105),IF(C105&gt;0,F105+C105+C106,F105+C106))</f>
        <v>254784.99999999983</v>
      </c>
      <c r="G106" s="344">
        <f>IF(C106&gt;0,C106,0)</f>
        <v>0</v>
      </c>
      <c r="H106" s="344">
        <f>IF(C106&lt;0,-C106,0)</f>
        <v>30783.816999999985</v>
      </c>
      <c r="I106" s="327"/>
    </row>
    <row r="107" spans="2:11" x14ac:dyDescent="0.25">
      <c r="B107" s="327" t="str">
        <f>'Output summary'!B71</f>
        <v>2020 inventory</v>
      </c>
      <c r="C107" s="329">
        <f>D6+F6</f>
        <v>254785</v>
      </c>
      <c r="D107" s="327"/>
      <c r="E107" s="327" t="str">
        <f t="shared" si="25"/>
        <v>2020 inventory</v>
      </c>
      <c r="F107" s="327"/>
      <c r="G107" s="327"/>
      <c r="H107" s="327"/>
      <c r="I107" s="329">
        <f>C107</f>
        <v>254785</v>
      </c>
    </row>
  </sheetData>
  <sheetProtection sheet="1" scenarios="1"/>
  <mergeCells count="1">
    <mergeCell ref="B13:K13"/>
  </mergeCells>
  <hyperlinks>
    <hyperlink ref="I1" location="Contents!A1" display="Go to Contents" xr:uid="{00000000-0004-0000-1100-000000000000}"/>
    <hyperlink ref="I70" location="'Output summary'!A1" display="Return to Output Summary" xr:uid="{00000000-0004-0000-1100-000001000000}"/>
  </hyperlinks>
  <pageMargins left="0.7" right="0.7" top="0.75" bottom="0.75" header="0.3" footer="0.3"/>
  <pageSetup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ublished="0" codeName="Sheet17">
    <tabColor rgb="FF92D050"/>
  </sheetPr>
  <dimension ref="A1:T252"/>
  <sheetViews>
    <sheetView showGridLines="0" workbookViewId="0">
      <pane ySplit="1" topLeftCell="A2" activePane="bottomLeft" state="frozen"/>
      <selection pane="bottomLeft" activeCell="D68" sqref="D68"/>
    </sheetView>
  </sheetViews>
  <sheetFormatPr defaultColWidth="8.85546875" defaultRowHeight="15" x14ac:dyDescent="0.25"/>
  <cols>
    <col min="1" max="1" width="3.42578125" customWidth="1"/>
    <col min="2" max="3" width="14.42578125" customWidth="1"/>
    <col min="4" max="4" width="18.42578125" customWidth="1"/>
    <col min="5" max="5" width="18.85546875" customWidth="1"/>
    <col min="6" max="6" width="13.140625" customWidth="1"/>
    <col min="7" max="7" width="17" customWidth="1"/>
    <col min="8" max="8" width="12.42578125" customWidth="1"/>
    <col min="9" max="9" width="13.85546875" customWidth="1"/>
    <col min="10" max="10" width="13.5703125" customWidth="1"/>
    <col min="11" max="11" width="13.42578125" customWidth="1"/>
    <col min="12" max="12" width="11" customWidth="1"/>
    <col min="13" max="13" width="12.85546875" customWidth="1"/>
  </cols>
  <sheetData>
    <row r="1" spans="1:20" x14ac:dyDescent="0.25">
      <c r="A1" s="34"/>
      <c r="B1" s="34" t="s">
        <v>190</v>
      </c>
      <c r="C1" s="34"/>
      <c r="D1" s="34"/>
      <c r="E1" s="34"/>
      <c r="F1" s="34"/>
      <c r="G1" s="34"/>
      <c r="H1" s="34"/>
      <c r="I1" s="134" t="s">
        <v>144</v>
      </c>
      <c r="J1" s="34"/>
      <c r="K1" s="34"/>
      <c r="L1" s="34"/>
      <c r="M1" s="34"/>
      <c r="N1" s="34"/>
      <c r="O1" s="34"/>
    </row>
    <row r="2" spans="1:20" ht="15.75" thickBot="1" x14ac:dyDescent="0.3">
      <c r="A2" s="114"/>
      <c r="B2" s="114"/>
      <c r="C2" s="114"/>
      <c r="D2" s="114"/>
      <c r="E2" s="114"/>
      <c r="F2" s="114"/>
      <c r="G2" s="114"/>
      <c r="H2" s="114"/>
      <c r="I2" s="114"/>
      <c r="J2" s="114"/>
      <c r="K2" s="114"/>
      <c r="L2" s="114"/>
      <c r="M2" s="114"/>
      <c r="N2" s="114"/>
      <c r="O2" s="114"/>
    </row>
    <row r="3" spans="1:20" x14ac:dyDescent="0.25">
      <c r="A3" s="114"/>
      <c r="B3" s="163" t="s">
        <v>207</v>
      </c>
      <c r="C3" s="164"/>
      <c r="D3" s="164"/>
      <c r="E3" s="164"/>
      <c r="F3" s="164"/>
      <c r="G3" s="164"/>
      <c r="H3" s="164"/>
      <c r="I3" s="164"/>
      <c r="J3" s="165"/>
      <c r="K3" s="114"/>
      <c r="L3" s="114"/>
      <c r="M3" s="114"/>
      <c r="N3" s="114"/>
      <c r="O3" s="244">
        <f>LINEST(MonthlyUsageCalcs!$D$5:$D$40,'DD Monthly'!J11:M46,TRUE,TRUE)</f>
        <v>0.46022055484854829</v>
      </c>
      <c r="P3" s="244" t="e">
        <f>LINEST(MonthlyUsageCalcs!$D$5:$D$40,'DD Monthly'!K11:N46,TRUE,TRUE)</f>
        <v>#VALUE!</v>
      </c>
      <c r="Q3" s="244" t="e">
        <f>LINEST(MonthlyUsageCalcs!$D$5:$D$40,'DD Monthly'!L11:O46,TRUE,TRUE)</f>
        <v>#VALUE!</v>
      </c>
      <c r="R3" s="244" t="e">
        <f>LINEST(MonthlyUsageCalcs!$D$5:$D$40,'DD Monthly'!M11:P46,TRUE,TRUE)</f>
        <v>#VALUE!</v>
      </c>
      <c r="S3" s="244" t="e">
        <f>LINEST(MonthlyUsageCalcs!$D$5:$D$40,'DD Monthly'!N11:Q46,TRUE,TRUE)</f>
        <v>#VALUE!</v>
      </c>
      <c r="T3" s="114" t="e">
        <f>LINEST(MonthlyUsageCalcs!$D$5:$D$40,'DD Monthly'!O11:R46,TRUE,TRUE)</f>
        <v>#VALUE!</v>
      </c>
    </row>
    <row r="4" spans="1:20" ht="3.75" customHeight="1" x14ac:dyDescent="0.25">
      <c r="A4" s="114"/>
      <c r="B4" s="166"/>
      <c r="C4" s="167"/>
      <c r="D4" s="167"/>
      <c r="E4" s="167"/>
      <c r="F4" s="167"/>
      <c r="G4" s="167"/>
      <c r="H4" s="167"/>
      <c r="I4" s="167"/>
      <c r="J4" s="168"/>
      <c r="K4" s="114"/>
      <c r="L4" s="114"/>
      <c r="M4" s="114"/>
      <c r="N4" s="114"/>
      <c r="O4" s="244" t="s">
        <v>411</v>
      </c>
      <c r="P4" s="244" t="e">
        <f>LINEST(MonthlyUsageCalcs!$D$5:$D$40,'DD Monthly'!K12:N47,TRUE,TRUE)</f>
        <v>#VALUE!</v>
      </c>
      <c r="Q4" s="244" t="e">
        <f>LINEST(MonthlyUsageCalcs!$D$5:$D$40,'DD Monthly'!L12:O47,TRUE,TRUE)</f>
        <v>#VALUE!</v>
      </c>
      <c r="R4" s="244" t="e">
        <f>LINEST(MonthlyUsageCalcs!$D$5:$D$40,'DD Monthly'!M12:P47,TRUE,TRUE)</f>
        <v>#VALUE!</v>
      </c>
      <c r="S4" s="244" t="e">
        <f>LINEST(MonthlyUsageCalcs!$D$5:$D$40,'DD Monthly'!N12:Q47,TRUE,TRUE)</f>
        <v>#VALUE!</v>
      </c>
      <c r="T4" s="114" t="e">
        <f>LINEST(MonthlyUsageCalcs!$D$5:$D$40,'DD Monthly'!O12:R47,TRUE,TRUE)</f>
        <v>#VALUE!</v>
      </c>
    </row>
    <row r="5" spans="1:20" ht="4.5" customHeight="1" x14ac:dyDescent="0.25">
      <c r="A5" s="114"/>
      <c r="B5" s="166"/>
      <c r="C5" s="167"/>
      <c r="D5" s="167"/>
      <c r="E5" s="167"/>
      <c r="F5" s="167"/>
      <c r="G5" s="167"/>
      <c r="H5" s="167"/>
      <c r="I5" s="167"/>
      <c r="J5" s="168"/>
      <c r="K5" s="114"/>
      <c r="L5" s="114"/>
      <c r="M5" s="114"/>
      <c r="N5" s="114"/>
      <c r="O5" s="244">
        <f>LINEST(MonthlyUsageCalcs!$D$5:$D$40,'DD Monthly'!J13:M48,TRUE,TRUE)</f>
        <v>-4.7852830254027701E-2</v>
      </c>
      <c r="P5" s="244" t="e">
        <f>LINEST(MonthlyUsageCalcs!$D$5:$D$40,'DD Monthly'!K13:N48,TRUE,TRUE)</f>
        <v>#VALUE!</v>
      </c>
      <c r="Q5" s="244" t="e">
        <f>LINEST(MonthlyUsageCalcs!$D$5:$D$40,'DD Monthly'!L13:O48,TRUE,TRUE)</f>
        <v>#VALUE!</v>
      </c>
      <c r="R5" s="244" t="e">
        <f>LINEST(MonthlyUsageCalcs!$D$5:$D$40,'DD Monthly'!M13:P48,TRUE,TRUE)</f>
        <v>#VALUE!</v>
      </c>
      <c r="S5" s="244" t="e">
        <f>LINEST(MonthlyUsageCalcs!$D$5:$D$40,'DD Monthly'!N13:Q48,TRUE,TRUE)</f>
        <v>#VALUE!</v>
      </c>
      <c r="T5" s="114" t="e">
        <f>LINEST(MonthlyUsageCalcs!$D$5:$D$40,'DD Monthly'!O13:R48,TRUE,TRUE)</f>
        <v>#VALUE!</v>
      </c>
    </row>
    <row r="6" spans="1:20" ht="15.75" thickBot="1" x14ac:dyDescent="0.3">
      <c r="B6" s="169" t="s">
        <v>191</v>
      </c>
      <c r="C6" s="170"/>
      <c r="D6" s="170"/>
      <c r="E6" s="170"/>
      <c r="F6" s="170"/>
      <c r="G6" s="170"/>
      <c r="H6" s="170"/>
      <c r="I6" s="170"/>
      <c r="J6" s="171"/>
      <c r="O6" s="244">
        <f>LINEST(MonthlyUsageCalcs!$D$5:$D$40,'DD Monthly'!J14:M49,TRUE,TRUE)</f>
        <v>-0.67869765329812781</v>
      </c>
      <c r="P6" s="244" t="e">
        <f>LINEST(MonthlyUsageCalcs!$D$5:$D$40,'DD Monthly'!K14:N49,TRUE,TRUE)</f>
        <v>#VALUE!</v>
      </c>
      <c r="Q6" s="244" t="e">
        <f>LINEST(MonthlyUsageCalcs!$D$5:$D$40,'DD Monthly'!L14:O49,TRUE,TRUE)</f>
        <v>#VALUE!</v>
      </c>
      <c r="R6" s="244" t="e">
        <f>LINEST(MonthlyUsageCalcs!$D$5:$D$40,'DD Monthly'!M14:P49,TRUE,TRUE)</f>
        <v>#VALUE!</v>
      </c>
      <c r="S6" s="244" t="e">
        <f>LINEST(MonthlyUsageCalcs!$D$5:$D$40,'DD Monthly'!N14:Q49,TRUE,TRUE)</f>
        <v>#VALUE!</v>
      </c>
      <c r="T6" s="114" t="e">
        <f>LINEST(MonthlyUsageCalcs!$D$5:$D$40,'DD Monthly'!O14:R49,TRUE,TRUE)</f>
        <v>#VALUE!</v>
      </c>
    </row>
    <row r="7" spans="1:20" ht="15.75" thickBot="1" x14ac:dyDescent="0.3">
      <c r="B7" s="160"/>
      <c r="O7" s="244">
        <f>LINEST(MonthlyUsageCalcs!$D$5:$D$40,'DD Monthly'!J15:M50,TRUE,TRUE)</f>
        <v>-0.94942342117402634</v>
      </c>
      <c r="P7" s="244" t="e">
        <f>LINEST(MonthlyUsageCalcs!$D$5:$D$40,'DD Monthly'!K15:N50,TRUE,TRUE)</f>
        <v>#VALUE!</v>
      </c>
      <c r="Q7" s="244" t="e">
        <f>LINEST(MonthlyUsageCalcs!$D$5:$D$40,'DD Monthly'!L15:O50,TRUE,TRUE)</f>
        <v>#VALUE!</v>
      </c>
      <c r="R7" s="244" t="e">
        <f>LINEST(MonthlyUsageCalcs!$D$5:$D$40,'DD Monthly'!M15:P50,TRUE,TRUE)</f>
        <v>#VALUE!</v>
      </c>
      <c r="S7" s="244" t="e">
        <f>LINEST(MonthlyUsageCalcs!$D$5:$D$40,'DD Monthly'!N15:Q50,TRUE,TRUE)</f>
        <v>#VALUE!</v>
      </c>
      <c r="T7" s="114" t="e">
        <f>LINEST(MonthlyUsageCalcs!$D$5:$D$40,'DD Monthly'!O15:R50,TRUE,TRUE)</f>
        <v>#VALUE!</v>
      </c>
    </row>
    <row r="8" spans="1:20" ht="15.75" thickBot="1" x14ac:dyDescent="0.3">
      <c r="B8" s="172" t="s">
        <v>200</v>
      </c>
      <c r="C8" s="173"/>
      <c r="D8" s="173" t="s">
        <v>241</v>
      </c>
      <c r="E8" s="174"/>
      <c r="I8" s="39" t="s">
        <v>217</v>
      </c>
      <c r="J8" s="37"/>
      <c r="K8" s="37"/>
      <c r="L8" s="37"/>
      <c r="M8" s="38"/>
    </row>
    <row r="9" spans="1:20" x14ac:dyDescent="0.25">
      <c r="B9" s="175" t="s">
        <v>201</v>
      </c>
      <c r="C9" s="162" t="s">
        <v>202</v>
      </c>
      <c r="D9" s="162" t="s">
        <v>201</v>
      </c>
      <c r="E9" s="176" t="s">
        <v>202</v>
      </c>
      <c r="G9" s="819" t="s">
        <v>486</v>
      </c>
      <c r="I9" s="229" t="s">
        <v>0</v>
      </c>
      <c r="J9" s="178" t="s">
        <v>183</v>
      </c>
      <c r="K9" s="178" t="s">
        <v>184</v>
      </c>
      <c r="L9" s="178" t="s">
        <v>182</v>
      </c>
      <c r="M9" s="181" t="s">
        <v>181</v>
      </c>
    </row>
    <row r="10" spans="1:20" ht="15.75" thickBot="1" x14ac:dyDescent="0.3">
      <c r="B10" s="471">
        <f>WeatherAnalysis!B8</f>
        <v>55</v>
      </c>
      <c r="C10" s="412">
        <f>WeatherAnalysis!C8</f>
        <v>65</v>
      </c>
      <c r="D10" s="412">
        <f>WeatherAnalysis!D8</f>
        <v>65</v>
      </c>
      <c r="E10" s="408">
        <f>WeatherAnalysis!E8</f>
        <v>75</v>
      </c>
      <c r="G10" s="820"/>
      <c r="I10" s="75">
        <f>'Basic Inputs'!C11</f>
        <v>2005</v>
      </c>
      <c r="J10" s="411">
        <v>857</v>
      </c>
      <c r="K10" s="411">
        <v>754</v>
      </c>
      <c r="L10" s="74">
        <v>1217</v>
      </c>
      <c r="M10" s="81">
        <v>2675.5</v>
      </c>
    </row>
    <row r="11" spans="1:20" ht="15.75" thickBot="1" x14ac:dyDescent="0.3">
      <c r="B11">
        <v>5</v>
      </c>
      <c r="I11" s="78">
        <f>'Basic Inputs'!C12</f>
        <v>2020</v>
      </c>
      <c r="J11" s="412">
        <v>853.5</v>
      </c>
      <c r="K11" s="412">
        <v>672</v>
      </c>
      <c r="L11" s="82">
        <v>1001</v>
      </c>
      <c r="M11" s="83">
        <v>2277</v>
      </c>
    </row>
    <row r="12" spans="1:20" ht="15.75" thickBot="1" x14ac:dyDescent="0.3">
      <c r="A12">
        <v>0</v>
      </c>
      <c r="B12" s="308" t="s">
        <v>623</v>
      </c>
      <c r="G12" s="160"/>
      <c r="O12">
        <f>LINEST(MonthlyUsageCalcs!$D$5:$D$40,'DD Monthly'!J11:M46,TRUE,TRUE)</f>
        <v>0.46022055484854829</v>
      </c>
    </row>
    <row r="13" spans="1:20" x14ac:dyDescent="0.25">
      <c r="B13" s="172" t="s">
        <v>203</v>
      </c>
      <c r="C13" s="182"/>
      <c r="D13" s="182"/>
      <c r="E13" s="376"/>
      <c r="F13" s="417"/>
      <c r="G13" s="418"/>
      <c r="H13" s="418"/>
      <c r="I13" s="418"/>
      <c r="J13" s="418"/>
      <c r="K13" s="419"/>
    </row>
    <row r="14" spans="1:20" ht="31.5" customHeight="1" x14ac:dyDescent="0.25">
      <c r="B14" s="189" t="s">
        <v>218</v>
      </c>
      <c r="C14" s="179" t="s">
        <v>219</v>
      </c>
      <c r="D14" s="162" t="s">
        <v>194</v>
      </c>
      <c r="E14" s="330" t="s">
        <v>210</v>
      </c>
      <c r="F14" s="416"/>
      <c r="G14" s="414" t="s">
        <v>216</v>
      </c>
      <c r="H14" s="414" t="s">
        <v>215</v>
      </c>
      <c r="I14" s="414" t="s">
        <v>214</v>
      </c>
      <c r="J14" s="414" t="s">
        <v>213</v>
      </c>
      <c r="K14" s="415" t="s">
        <v>212</v>
      </c>
    </row>
    <row r="15" spans="1:20" x14ac:dyDescent="0.25">
      <c r="B15" s="75">
        <v>65</v>
      </c>
      <c r="C15" s="74">
        <v>69</v>
      </c>
      <c r="D15" s="73">
        <v>0.6519575885369715</v>
      </c>
      <c r="E15" s="377">
        <v>145.22162489715561</v>
      </c>
      <c r="F15" s="229" t="s">
        <v>204</v>
      </c>
      <c r="G15" s="218">
        <v>1.2743720631134079</v>
      </c>
      <c r="H15" s="218">
        <v>0.25563623208678427</v>
      </c>
      <c r="I15" s="218">
        <v>0.30512274923102867</v>
      </c>
      <c r="J15" s="218">
        <v>0.65545989579535147</v>
      </c>
      <c r="K15" s="185">
        <v>737.00760006093128</v>
      </c>
    </row>
    <row r="16" spans="1:20" x14ac:dyDescent="0.25">
      <c r="B16" s="229" t="s">
        <v>438</v>
      </c>
      <c r="C16" s="178" t="s">
        <v>439</v>
      </c>
      <c r="D16" s="178" t="s">
        <v>209</v>
      </c>
      <c r="E16" s="330" t="s">
        <v>208</v>
      </c>
      <c r="F16" s="229" t="s">
        <v>205</v>
      </c>
      <c r="G16" s="218">
        <v>0.2715310389582461</v>
      </c>
      <c r="H16" s="218">
        <v>0.14634175113448317</v>
      </c>
      <c r="I16" s="218">
        <v>0.13931670811157373</v>
      </c>
      <c r="J16" s="218">
        <v>7.3963889690695478E-2</v>
      </c>
      <c r="K16" s="185">
        <v>51.288042832911607</v>
      </c>
    </row>
    <row r="17" spans="2:13" ht="15.75" thickBot="1" x14ac:dyDescent="0.3">
      <c r="B17" s="413">
        <v>25.756679494032365</v>
      </c>
      <c r="C17" s="92">
        <v>55</v>
      </c>
      <c r="D17" s="188">
        <v>2172763.458747698</v>
      </c>
      <c r="E17" s="378">
        <v>1159912.618577359</v>
      </c>
      <c r="F17" s="232" t="s">
        <v>206</v>
      </c>
      <c r="G17" s="82">
        <f>IF(G16,TDIST(ABS(G15/G16),$C17,1),0)</f>
        <v>9.1319454556923258E-6</v>
      </c>
      <c r="H17" s="82">
        <f>IF(H16,TDIST(ABS(H15/H16),$C17,1),0)</f>
        <v>4.3123382392146359E-2</v>
      </c>
      <c r="I17" s="82">
        <f>IF(I16,TDIST(ABS(I15/I16),$C17,1),0)</f>
        <v>1.6386221607432624E-2</v>
      </c>
      <c r="J17" s="82">
        <f>IF(J16,TDIST(ABS(J15/J16),$C17,1),0)</f>
        <v>1.7583843484593401E-12</v>
      </c>
      <c r="K17" s="83">
        <f>IF(K16,TDIST(ABS(K15/K16),$C17,1),0)</f>
        <v>1.4378337331135779E-20</v>
      </c>
    </row>
    <row r="18" spans="2:13" x14ac:dyDescent="0.25">
      <c r="F18" s="160" t="s">
        <v>410</v>
      </c>
    </row>
    <row r="19" spans="2:13" x14ac:dyDescent="0.25">
      <c r="F19" s="160"/>
    </row>
    <row r="20" spans="2:13" x14ac:dyDescent="0.25">
      <c r="B20" s="34" t="s">
        <v>431</v>
      </c>
      <c r="C20" s="33"/>
      <c r="D20" s="33"/>
      <c r="E20" s="33"/>
      <c r="F20" s="33"/>
      <c r="G20" s="33"/>
      <c r="H20" s="33"/>
      <c r="I20" s="33"/>
      <c r="J20" s="33"/>
      <c r="K20" s="33"/>
    </row>
    <row r="21" spans="2:13" ht="30" x14ac:dyDescent="0.25">
      <c r="B21" s="179" t="s">
        <v>218</v>
      </c>
      <c r="C21" s="179" t="s">
        <v>219</v>
      </c>
      <c r="D21" s="178" t="s">
        <v>0</v>
      </c>
      <c r="E21" s="178" t="s">
        <v>183</v>
      </c>
      <c r="F21" s="178" t="s">
        <v>184</v>
      </c>
      <c r="G21" s="178" t="s">
        <v>182</v>
      </c>
      <c r="H21" s="178" t="s">
        <v>181</v>
      </c>
      <c r="M21" s="196"/>
    </row>
    <row r="22" spans="2:13" x14ac:dyDescent="0.25">
      <c r="B22" s="74">
        <f>'DD Calcs'!B8</f>
        <v>65</v>
      </c>
      <c r="C22" s="74">
        <f>'DD Calcs'!C8</f>
        <v>65</v>
      </c>
      <c r="D22" s="74">
        <f>I10</f>
        <v>2005</v>
      </c>
      <c r="E22" s="74">
        <f>SUMIFS('DD Monthly'!M$11:M$130,'DD Monthly'!$B$11:$B$130,ResElectRegress!$D22)</f>
        <v>1312.5</v>
      </c>
      <c r="F22" s="74">
        <f>SUMIFS('DD Monthly'!L$11:L$130,'DD Monthly'!$B$11:$B$130,ResElectRegress!$D22)</f>
        <v>754</v>
      </c>
      <c r="G22" s="74">
        <f>SUMIFS('DD Monthly'!K$11:K$130,'DD Monthly'!$B$11:$B$130,ResElectRegress!$D22)</f>
        <v>1217</v>
      </c>
      <c r="H22" s="74">
        <f>SUMIFS('DD Monthly'!J$11:J$130,'DD Monthly'!$B$11:$B$130,ResElectRegress!$D22)</f>
        <v>2675.5</v>
      </c>
    </row>
    <row r="23" spans="2:13" x14ac:dyDescent="0.25">
      <c r="B23" s="8"/>
      <c r="D23" s="74">
        <f>I11</f>
        <v>2020</v>
      </c>
      <c r="E23" s="74">
        <f>SUMIFS('DD Monthly'!M$11:M$262,'DD Monthly'!$B$11:$B$262,ResElectRegress!$D23)</f>
        <v>1316.5</v>
      </c>
      <c r="F23" s="74">
        <f>SUMIFS('DD Monthly'!L$11:L$262,'DD Monthly'!$B$11:$B$262,ResElectRegress!$D23)</f>
        <v>672</v>
      </c>
      <c r="G23" s="74">
        <f>SUMIFS('DD Monthly'!K$11:K$262,'DD Monthly'!$B$11:$B$262,ResElectRegress!$D23)</f>
        <v>1001</v>
      </c>
      <c r="H23" s="74">
        <f>SUMIFS('DD Monthly'!J$11:J$262,'DD Monthly'!$B$11:$B$262,ResElectRegress!$D23)</f>
        <v>2277</v>
      </c>
    </row>
    <row r="24" spans="2:13" x14ac:dyDescent="0.25">
      <c r="B24" s="330" t="s">
        <v>440</v>
      </c>
      <c r="C24" s="228"/>
    </row>
    <row r="25" spans="2:13" x14ac:dyDescent="0.25">
      <c r="B25" s="74">
        <f>'Monthly Energy Inputs'!D4</f>
        <v>60</v>
      </c>
    </row>
    <row r="27" spans="2:13" x14ac:dyDescent="0.25">
      <c r="B27" s="34" t="s">
        <v>211</v>
      </c>
      <c r="C27" s="33"/>
      <c r="D27" s="33"/>
      <c r="E27" s="33" t="s">
        <v>195</v>
      </c>
      <c r="F27" s="33"/>
      <c r="G27" s="33"/>
      <c r="H27" s="33"/>
      <c r="I27" s="33"/>
    </row>
    <row r="28" spans="2:13" x14ac:dyDescent="0.25">
      <c r="B28" s="161" t="s">
        <v>2</v>
      </c>
      <c r="C28" s="161" t="s">
        <v>3</v>
      </c>
      <c r="D28" s="161" t="s">
        <v>432</v>
      </c>
      <c r="E28" s="161" t="s">
        <v>433</v>
      </c>
      <c r="F28" s="161" t="s">
        <v>434</v>
      </c>
      <c r="G28" s="161" t="s">
        <v>435</v>
      </c>
      <c r="H28" s="161" t="s">
        <v>436</v>
      </c>
      <c r="I28" s="161" t="s">
        <v>437</v>
      </c>
    </row>
    <row r="29" spans="2:13" x14ac:dyDescent="0.25">
      <c r="B29">
        <v>55</v>
      </c>
      <c r="C29">
        <v>65</v>
      </c>
      <c r="D29">
        <v>0.63911731747834655</v>
      </c>
      <c r="E29">
        <v>0.77082742443009578</v>
      </c>
      <c r="F29">
        <v>0.42184081067979784</v>
      </c>
      <c r="G29">
        <v>0.5229934091439048</v>
      </c>
      <c r="H29">
        <v>0.95511050522596652</v>
      </c>
      <c r="I29">
        <v>760.69385138123641</v>
      </c>
    </row>
    <row r="30" spans="2:13" ht="31.5" customHeight="1" x14ac:dyDescent="0.25">
      <c r="B30" s="8">
        <v>55</v>
      </c>
      <c r="C30" s="8">
        <v>66</v>
      </c>
      <c r="D30">
        <v>0.64174625634066396</v>
      </c>
      <c r="E30">
        <v>0.84115581591289568</v>
      </c>
      <c r="F30">
        <v>0.4152059313174028</v>
      </c>
      <c r="G30">
        <v>0.51693080231164612</v>
      </c>
      <c r="H30">
        <v>0.95176590442335907</v>
      </c>
      <c r="I30">
        <v>762.60118540879364</v>
      </c>
      <c r="J30" s="8"/>
    </row>
    <row r="31" spans="2:13" x14ac:dyDescent="0.25">
      <c r="B31">
        <v>55</v>
      </c>
      <c r="C31">
        <v>67</v>
      </c>
      <c r="D31">
        <v>0.64373271190630155</v>
      </c>
      <c r="E31">
        <v>0.92163004958521588</v>
      </c>
      <c r="F31">
        <v>0.40626251171598748</v>
      </c>
      <c r="G31">
        <v>0.50864379086095257</v>
      </c>
      <c r="H31">
        <v>0.9472575830593738</v>
      </c>
      <c r="I31">
        <v>765.17215732806994</v>
      </c>
    </row>
    <row r="32" spans="2:13" x14ac:dyDescent="0.25">
      <c r="B32">
        <v>55</v>
      </c>
      <c r="C32">
        <v>68</v>
      </c>
      <c r="D32">
        <v>0.6454825445122252</v>
      </c>
      <c r="E32">
        <v>1.015086985327299</v>
      </c>
      <c r="F32">
        <v>0.39548057585567231</v>
      </c>
      <c r="G32">
        <v>0.4986309775076806</v>
      </c>
      <c r="H32">
        <v>0.94182247725527124</v>
      </c>
      <c r="I32">
        <v>768.27164897306909</v>
      </c>
    </row>
    <row r="33" spans="2:9" x14ac:dyDescent="0.25">
      <c r="B33">
        <v>55</v>
      </c>
      <c r="C33">
        <v>69</v>
      </c>
      <c r="D33">
        <v>0.64700262882035775</v>
      </c>
      <c r="E33">
        <v>1.1239167349339374</v>
      </c>
      <c r="F33">
        <v>0.38144204398132087</v>
      </c>
      <c r="G33">
        <v>0.48558769632192189</v>
      </c>
      <c r="H33">
        <v>0.93474574195839333</v>
      </c>
      <c r="I33">
        <v>772.30731685463763</v>
      </c>
    </row>
    <row r="34" spans="2:9" x14ac:dyDescent="0.25">
      <c r="B34">
        <v>55</v>
      </c>
      <c r="C34">
        <v>70</v>
      </c>
      <c r="D34">
        <v>0.64812028115188847</v>
      </c>
      <c r="E34">
        <v>1.2524007996960467</v>
      </c>
      <c r="F34">
        <v>0.36398409593802944</v>
      </c>
      <c r="G34">
        <v>0.46930692368007371</v>
      </c>
      <c r="H34">
        <v>0.92594530055648705</v>
      </c>
      <c r="I34">
        <v>777.32596701171894</v>
      </c>
    </row>
    <row r="35" spans="2:9" x14ac:dyDescent="0.25">
      <c r="B35">
        <v>55</v>
      </c>
      <c r="C35">
        <v>71</v>
      </c>
      <c r="D35">
        <v>0.64788312241294366</v>
      </c>
      <c r="E35">
        <v>1.3999319399895194</v>
      </c>
      <c r="F35">
        <v>0.34125903440799943</v>
      </c>
      <c r="G35">
        <v>0.44800404107615183</v>
      </c>
      <c r="H35">
        <v>0.91448974049560139</v>
      </c>
      <c r="I35">
        <v>783.8587584563121</v>
      </c>
    </row>
    <row r="36" spans="2:9" x14ac:dyDescent="0.25">
      <c r="B36">
        <v>55</v>
      </c>
      <c r="C36">
        <v>72</v>
      </c>
      <c r="D36">
        <v>0.64715957126752544</v>
      </c>
      <c r="E36">
        <v>1.5815556857484985</v>
      </c>
      <c r="F36">
        <v>0.31773168219771314</v>
      </c>
      <c r="G36">
        <v>0.42600324024658531</v>
      </c>
      <c r="H36">
        <v>0.90262975076741592</v>
      </c>
      <c r="I36">
        <v>790.62218503846589</v>
      </c>
    </row>
    <row r="37" spans="2:9" x14ac:dyDescent="0.25">
      <c r="B37">
        <v>55</v>
      </c>
      <c r="C37">
        <v>73</v>
      </c>
      <c r="D37">
        <v>0.64578513455505793</v>
      </c>
      <c r="E37">
        <v>1.8077802633326214</v>
      </c>
      <c r="F37">
        <v>0.29231215538747085</v>
      </c>
      <c r="G37">
        <v>0.4022990058843694</v>
      </c>
      <c r="H37">
        <v>0.88981592776811547</v>
      </c>
      <c r="I37">
        <v>797.92955655216304</v>
      </c>
    </row>
    <row r="38" spans="2:9" x14ac:dyDescent="0.25">
      <c r="B38">
        <v>55</v>
      </c>
      <c r="C38">
        <v>74</v>
      </c>
      <c r="D38">
        <v>0.64216949450524219</v>
      </c>
      <c r="E38">
        <v>2.0921476763995144</v>
      </c>
      <c r="F38">
        <v>0.2645149061791281</v>
      </c>
      <c r="G38">
        <v>0.37629684260174368</v>
      </c>
      <c r="H38">
        <v>0.87580350991777089</v>
      </c>
      <c r="I38">
        <v>805.92045380766751</v>
      </c>
    </row>
    <row r="39" spans="2:9" x14ac:dyDescent="0.25">
      <c r="B39">
        <v>55</v>
      </c>
      <c r="C39">
        <v>75</v>
      </c>
      <c r="D39">
        <v>0.63972273186546813</v>
      </c>
      <c r="E39">
        <v>2.4690325956098218</v>
      </c>
      <c r="F39">
        <v>0.2385975754049269</v>
      </c>
      <c r="G39">
        <v>0.35214307652501337</v>
      </c>
      <c r="H39">
        <v>0.8627387470827238</v>
      </c>
      <c r="I39">
        <v>813.37092942132654</v>
      </c>
    </row>
    <row r="40" spans="2:9" x14ac:dyDescent="0.25">
      <c r="B40">
        <v>56</v>
      </c>
      <c r="C40">
        <v>65</v>
      </c>
      <c r="D40">
        <v>0.64081649820189712</v>
      </c>
      <c r="E40">
        <v>0.78373824521521007</v>
      </c>
      <c r="F40">
        <v>0.39929549176907358</v>
      </c>
      <c r="G40">
        <v>0.49802070832362144</v>
      </c>
      <c r="H40">
        <v>0.91619294787448202</v>
      </c>
      <c r="I40">
        <v>756.39225397795428</v>
      </c>
    </row>
    <row r="41" spans="2:9" x14ac:dyDescent="0.25">
      <c r="B41">
        <v>56</v>
      </c>
      <c r="C41">
        <v>66</v>
      </c>
      <c r="D41">
        <v>0.6434032871678087</v>
      </c>
      <c r="E41">
        <v>0.85459813774253313</v>
      </c>
      <c r="F41">
        <v>0.39250868113323384</v>
      </c>
      <c r="G41">
        <v>0.49177665089068789</v>
      </c>
      <c r="H41">
        <v>0.91270064486993285</v>
      </c>
      <c r="I41">
        <v>758.48364313149705</v>
      </c>
    </row>
    <row r="42" spans="2:9" x14ac:dyDescent="0.25">
      <c r="B42">
        <v>56</v>
      </c>
      <c r="C42">
        <v>67</v>
      </c>
      <c r="D42">
        <v>0.64532420895302045</v>
      </c>
      <c r="E42">
        <v>0.93553702824423901</v>
      </c>
      <c r="F42">
        <v>0.38343794035714573</v>
      </c>
      <c r="G42">
        <v>0.48327652339041749</v>
      </c>
      <c r="H42">
        <v>0.90803309527034082</v>
      </c>
      <c r="I42">
        <v>761.27883661656801</v>
      </c>
    </row>
    <row r="43" spans="2:9" x14ac:dyDescent="0.25">
      <c r="B43">
        <v>56</v>
      </c>
      <c r="C43">
        <v>68</v>
      </c>
      <c r="D43">
        <v>0.64699695195583096</v>
      </c>
      <c r="E43">
        <v>1.0294239942699261</v>
      </c>
      <c r="F43">
        <v>0.37257627401742299</v>
      </c>
      <c r="G43">
        <v>0.4730735288522005</v>
      </c>
      <c r="H43">
        <v>0.90244398544719207</v>
      </c>
      <c r="I43">
        <v>764.62591264257901</v>
      </c>
    </row>
    <row r="44" spans="2:9" x14ac:dyDescent="0.25">
      <c r="B44">
        <v>56</v>
      </c>
      <c r="C44">
        <v>69</v>
      </c>
      <c r="D44">
        <v>0.6484211057555237</v>
      </c>
      <c r="E44">
        <v>1.1385271898492804</v>
      </c>
      <c r="F44">
        <v>0.35852855611167278</v>
      </c>
      <c r="G44">
        <v>0.45987193135859639</v>
      </c>
      <c r="H44">
        <v>0.89521542256520414</v>
      </c>
      <c r="I44">
        <v>768.95478616454966</v>
      </c>
    </row>
    <row r="45" spans="2:9" x14ac:dyDescent="0.25">
      <c r="B45">
        <v>56</v>
      </c>
      <c r="C45">
        <v>70</v>
      </c>
      <c r="D45">
        <v>0.64942352965365846</v>
      </c>
      <c r="E45">
        <v>1.2670819780744074</v>
      </c>
      <c r="F45">
        <v>0.34115438932505721</v>
      </c>
      <c r="G45">
        <v>0.44347297415291936</v>
      </c>
      <c r="H45">
        <v>0.88627516209145218</v>
      </c>
      <c r="I45">
        <v>774.30872130714624</v>
      </c>
    </row>
    <row r="46" spans="2:9" x14ac:dyDescent="0.25">
      <c r="B46">
        <v>56</v>
      </c>
      <c r="C46">
        <v>71</v>
      </c>
      <c r="D46">
        <v>0.64904075067359757</v>
      </c>
      <c r="E46">
        <v>1.4142588158769707</v>
      </c>
      <c r="F46">
        <v>0.31867034217707757</v>
      </c>
      <c r="G46">
        <v>0.42210828082965896</v>
      </c>
      <c r="H46">
        <v>0.87470550004803838</v>
      </c>
      <c r="I46">
        <v>781.23729127264835</v>
      </c>
    </row>
    <row r="47" spans="2:9" x14ac:dyDescent="0.25">
      <c r="B47">
        <v>56</v>
      </c>
      <c r="C47">
        <v>72</v>
      </c>
      <c r="D47">
        <v>0.64818519890386284</v>
      </c>
      <c r="E47">
        <v>1.5955491460378677</v>
      </c>
      <c r="F47">
        <v>0.29553248540496674</v>
      </c>
      <c r="G47">
        <v>0.40019565567640442</v>
      </c>
      <c r="H47">
        <v>0.8627994058515448</v>
      </c>
      <c r="I47">
        <v>788.36733589683161</v>
      </c>
    </row>
    <row r="48" spans="2:9" x14ac:dyDescent="0.25">
      <c r="B48">
        <v>56</v>
      </c>
      <c r="C48">
        <v>73</v>
      </c>
      <c r="D48">
        <v>0.64668891567129638</v>
      </c>
      <c r="E48">
        <v>1.8213600465335835</v>
      </c>
      <c r="F48">
        <v>0.27067584568425951</v>
      </c>
      <c r="G48">
        <v>0.37674479535564148</v>
      </c>
      <c r="H48">
        <v>0.85000887400419767</v>
      </c>
      <c r="I48">
        <v>796.02703195949857</v>
      </c>
    </row>
    <row r="49" spans="2:9" x14ac:dyDescent="0.25">
      <c r="B49">
        <v>56</v>
      </c>
      <c r="C49">
        <v>74</v>
      </c>
      <c r="D49">
        <v>0.64295159449019823</v>
      </c>
      <c r="E49">
        <v>2.1051044420823493</v>
      </c>
      <c r="F49">
        <v>0.24361102620732283</v>
      </c>
      <c r="G49">
        <v>0.35109232400609858</v>
      </c>
      <c r="H49">
        <v>0.83608207459156136</v>
      </c>
      <c r="I49">
        <v>804.36718949944077</v>
      </c>
    </row>
    <row r="50" spans="2:9" x14ac:dyDescent="0.25">
      <c r="B50">
        <v>56</v>
      </c>
      <c r="C50">
        <v>75</v>
      </c>
      <c r="D50">
        <v>0.64041500772148574</v>
      </c>
      <c r="E50">
        <v>2.4814832062497501</v>
      </c>
      <c r="F50">
        <v>0.21847718151066103</v>
      </c>
      <c r="G50">
        <v>0.32739282453238777</v>
      </c>
      <c r="H50">
        <v>0.82314890081380732</v>
      </c>
      <c r="I50">
        <v>812.11230764195159</v>
      </c>
    </row>
    <row r="51" spans="2:9" x14ac:dyDescent="0.25">
      <c r="B51">
        <v>57</v>
      </c>
      <c r="C51">
        <v>65</v>
      </c>
      <c r="D51">
        <v>0.64217629646005692</v>
      </c>
      <c r="E51">
        <v>0.79700143321616612</v>
      </c>
      <c r="F51">
        <v>0.38059746038292902</v>
      </c>
      <c r="G51">
        <v>0.47583833354463595</v>
      </c>
      <c r="H51">
        <v>0.88048193037138323</v>
      </c>
      <c r="I51">
        <v>751.95326913366159</v>
      </c>
    </row>
    <row r="52" spans="2:9" x14ac:dyDescent="0.25">
      <c r="B52">
        <v>57</v>
      </c>
      <c r="C52">
        <v>66</v>
      </c>
      <c r="D52">
        <v>0.64471943110440222</v>
      </c>
      <c r="E52">
        <v>0.86836755334049365</v>
      </c>
      <c r="F52">
        <v>0.37361358963758379</v>
      </c>
      <c r="G52">
        <v>0.46939102273950972</v>
      </c>
      <c r="H52">
        <v>0.87682863629755459</v>
      </c>
      <c r="I52">
        <v>754.24684357736305</v>
      </c>
    </row>
    <row r="53" spans="2:9" x14ac:dyDescent="0.25">
      <c r="B53">
        <v>57</v>
      </c>
      <c r="C53">
        <v>67</v>
      </c>
      <c r="D53">
        <v>0.64657187075213929</v>
      </c>
      <c r="E53">
        <v>0.94972041520645423</v>
      </c>
      <c r="F53">
        <v>0.3643480861989028</v>
      </c>
      <c r="G53">
        <v>0.46064189050399701</v>
      </c>
      <c r="H53">
        <v>0.8719818099403891</v>
      </c>
      <c r="I53">
        <v>757.28972948832461</v>
      </c>
    </row>
    <row r="54" spans="2:9" x14ac:dyDescent="0.25">
      <c r="B54">
        <v>57</v>
      </c>
      <c r="C54">
        <v>68</v>
      </c>
      <c r="D54">
        <v>0.64816469814297695</v>
      </c>
      <c r="E54">
        <v>1.043970068583139</v>
      </c>
      <c r="F54">
        <v>0.35332660248983067</v>
      </c>
      <c r="G54">
        <v>0.45020706278724115</v>
      </c>
      <c r="H54">
        <v>0.86621642243719266</v>
      </c>
      <c r="I54">
        <v>760.9092972450228</v>
      </c>
    </row>
    <row r="55" spans="2:9" x14ac:dyDescent="0.25">
      <c r="B55">
        <v>57</v>
      </c>
      <c r="C55">
        <v>69</v>
      </c>
      <c r="D55">
        <v>0.6494904978117032</v>
      </c>
      <c r="E55">
        <v>1.1532517521961898</v>
      </c>
      <c r="F55">
        <v>0.33916777614520033</v>
      </c>
      <c r="G55">
        <v>0.43679623839692172</v>
      </c>
      <c r="H55">
        <v>0.8588098769464011</v>
      </c>
      <c r="I55">
        <v>765.55920034904204</v>
      </c>
    </row>
    <row r="56" spans="2:9" x14ac:dyDescent="0.25">
      <c r="B56">
        <v>57</v>
      </c>
      <c r="C56">
        <v>70</v>
      </c>
      <c r="D56">
        <v>0.65037583808747457</v>
      </c>
      <c r="E56">
        <v>1.2817472276371595</v>
      </c>
      <c r="F56">
        <v>0.32175199093709589</v>
      </c>
      <c r="G56">
        <v>0.42021800119835279</v>
      </c>
      <c r="H56">
        <v>0.84969960168332459</v>
      </c>
      <c r="I56">
        <v>771.27872199066564</v>
      </c>
    </row>
    <row r="57" spans="2:9" x14ac:dyDescent="0.25">
      <c r="B57">
        <v>57</v>
      </c>
      <c r="C57">
        <v>71</v>
      </c>
      <c r="D57">
        <v>0.64984685217963079</v>
      </c>
      <c r="E57">
        <v>1.4283867427713319</v>
      </c>
      <c r="F57">
        <v>0.2993462963125022</v>
      </c>
      <c r="G57">
        <v>0.39871647524972098</v>
      </c>
      <c r="H57">
        <v>0.83797908245026165</v>
      </c>
      <c r="I57">
        <v>778.63698082135761</v>
      </c>
    </row>
    <row r="58" spans="2:9" x14ac:dyDescent="0.25">
      <c r="B58">
        <v>57</v>
      </c>
      <c r="C58">
        <v>72</v>
      </c>
      <c r="D58">
        <v>0.64886185577480948</v>
      </c>
      <c r="E58">
        <v>1.6091525866073377</v>
      </c>
      <c r="F58">
        <v>0.27643547650754424</v>
      </c>
      <c r="G58">
        <v>0.37682267200835712</v>
      </c>
      <c r="H58">
        <v>0.82599432997244737</v>
      </c>
      <c r="I58">
        <v>786.16112791756836</v>
      </c>
    </row>
    <row r="59" spans="2:9" x14ac:dyDescent="0.25">
      <c r="B59">
        <v>57</v>
      </c>
      <c r="C59">
        <v>73</v>
      </c>
      <c r="D59">
        <v>0.64724947575599701</v>
      </c>
      <c r="E59">
        <v>1.8343395486624607</v>
      </c>
      <c r="F59">
        <v>0.25196998537717979</v>
      </c>
      <c r="G59">
        <v>0.35355616829171943</v>
      </c>
      <c r="H59">
        <v>0.81319632195956404</v>
      </c>
      <c r="I59">
        <v>794.19584494703361</v>
      </c>
    </row>
    <row r="60" spans="2:9" x14ac:dyDescent="0.25">
      <c r="B60">
        <v>57</v>
      </c>
      <c r="C60">
        <v>74</v>
      </c>
      <c r="D60">
        <v>0.64339855882880104</v>
      </c>
      <c r="E60">
        <v>2.1171912337933252</v>
      </c>
      <c r="F60">
        <v>0.22544595035975418</v>
      </c>
      <c r="G60">
        <v>0.32817858601632866</v>
      </c>
      <c r="H60">
        <v>0.79932148041731876</v>
      </c>
      <c r="I60">
        <v>802.90660880250118</v>
      </c>
    </row>
    <row r="61" spans="2:9" x14ac:dyDescent="0.25">
      <c r="B61">
        <v>57</v>
      </c>
      <c r="C61">
        <v>75</v>
      </c>
      <c r="D61">
        <v>0.64078248462936382</v>
      </c>
      <c r="E61">
        <v>2.4927820303425441</v>
      </c>
      <c r="F61">
        <v>0.20092277942739603</v>
      </c>
      <c r="G61">
        <v>0.30487239918476106</v>
      </c>
      <c r="H61">
        <v>0.78649329984161342</v>
      </c>
      <c r="I61">
        <v>810.96026846773293</v>
      </c>
    </row>
    <row r="62" spans="2:9" x14ac:dyDescent="0.25">
      <c r="B62">
        <v>58</v>
      </c>
      <c r="C62">
        <v>65</v>
      </c>
      <c r="D62">
        <v>0.64319005342642988</v>
      </c>
      <c r="E62">
        <v>0.80908858852431209</v>
      </c>
      <c r="F62">
        <v>0.36328333762801224</v>
      </c>
      <c r="G62">
        <v>0.45305708981238418</v>
      </c>
      <c r="H62">
        <v>0.84726823501629589</v>
      </c>
      <c r="I62">
        <v>747.88678844775518</v>
      </c>
    </row>
    <row r="63" spans="2:9" x14ac:dyDescent="0.25">
      <c r="B63">
        <v>58</v>
      </c>
      <c r="C63">
        <v>66</v>
      </c>
      <c r="D63">
        <v>0.64569451869770822</v>
      </c>
      <c r="E63">
        <v>0.88087301639061966</v>
      </c>
      <c r="F63">
        <v>0.35614596710377611</v>
      </c>
      <c r="G63">
        <v>0.44645710793458893</v>
      </c>
      <c r="H63">
        <v>0.84347403280448685</v>
      </c>
      <c r="I63">
        <v>750.37909729478565</v>
      </c>
    </row>
    <row r="64" spans="2:9" x14ac:dyDescent="0.25">
      <c r="B64">
        <v>58</v>
      </c>
      <c r="C64">
        <v>67</v>
      </c>
      <c r="D64">
        <v>0.64748532769237321</v>
      </c>
      <c r="E64">
        <v>0.96253392152641182</v>
      </c>
      <c r="F64">
        <v>0.34672981509243167</v>
      </c>
      <c r="G64">
        <v>0.43751869920789599</v>
      </c>
      <c r="H64">
        <v>0.83846843800359305</v>
      </c>
      <c r="I64">
        <v>753.66713718050642</v>
      </c>
    </row>
    <row r="65" spans="2:9" x14ac:dyDescent="0.25">
      <c r="B65">
        <v>58</v>
      </c>
      <c r="C65">
        <v>68</v>
      </c>
      <c r="D65">
        <v>0.64900727502154554</v>
      </c>
      <c r="E65">
        <v>1.0570303456801917</v>
      </c>
      <c r="F65">
        <v>0.33559623159028873</v>
      </c>
      <c r="G65">
        <v>0.42692104861234581</v>
      </c>
      <c r="H65">
        <v>0.83254986238730055</v>
      </c>
      <c r="I65">
        <v>757.55488947910396</v>
      </c>
    </row>
    <row r="66" spans="2:9" x14ac:dyDescent="0.25">
      <c r="B66">
        <v>58</v>
      </c>
      <c r="C66">
        <v>69</v>
      </c>
      <c r="D66">
        <v>0.65024626301960908</v>
      </c>
      <c r="E66">
        <v>1.1663598702128681</v>
      </c>
      <c r="F66">
        <v>0.32137639289665387</v>
      </c>
      <c r="G66">
        <v>0.41337687734701578</v>
      </c>
      <c r="H66">
        <v>0.82499064387121701</v>
      </c>
      <c r="I66">
        <v>762.52033573962069</v>
      </c>
    </row>
    <row r="67" spans="2:9" x14ac:dyDescent="0.25">
      <c r="B67">
        <v>58</v>
      </c>
      <c r="C67">
        <v>70</v>
      </c>
      <c r="D67">
        <v>0.65102910546985626</v>
      </c>
      <c r="E67">
        <v>1.2946492327462813</v>
      </c>
      <c r="F67">
        <v>0.30397048959414052</v>
      </c>
      <c r="G67">
        <v>0.39670412250066672</v>
      </c>
      <c r="H67">
        <v>0.81573772410410228</v>
      </c>
      <c r="I67">
        <v>768.59832855841876</v>
      </c>
    </row>
    <row r="68" spans="2:9" x14ac:dyDescent="0.25">
      <c r="B68">
        <v>58</v>
      </c>
      <c r="C68">
        <v>71</v>
      </c>
      <c r="D68">
        <v>0.6503729328312754</v>
      </c>
      <c r="E68">
        <v>1.4405847107801846</v>
      </c>
      <c r="F68">
        <v>0.28169125074501172</v>
      </c>
      <c r="G68">
        <v>0.37515969221261708</v>
      </c>
      <c r="H68">
        <v>0.80389415551932175</v>
      </c>
      <c r="I68">
        <v>776.37804854076171</v>
      </c>
    </row>
    <row r="69" spans="2:9" x14ac:dyDescent="0.25">
      <c r="B69">
        <v>58</v>
      </c>
      <c r="C69">
        <v>72</v>
      </c>
      <c r="D69">
        <v>0.64927928992864037</v>
      </c>
      <c r="E69">
        <v>1.6206460951669988</v>
      </c>
      <c r="F69">
        <v>0.25904922482315462</v>
      </c>
      <c r="G69">
        <v>0.35337430671261044</v>
      </c>
      <c r="H69">
        <v>0.79185773054449016</v>
      </c>
      <c r="I69">
        <v>784.28445067136613</v>
      </c>
    </row>
    <row r="70" spans="2:9" x14ac:dyDescent="0.25">
      <c r="B70">
        <v>58</v>
      </c>
      <c r="C70">
        <v>73</v>
      </c>
      <c r="D70">
        <v>0.64757320869694379</v>
      </c>
      <c r="E70">
        <v>1.845003912622192</v>
      </c>
      <c r="F70">
        <v>0.23500652456567778</v>
      </c>
      <c r="G70">
        <v>0.33037154501792926</v>
      </c>
      <c r="H70">
        <v>0.77907671179465598</v>
      </c>
      <c r="I70">
        <v>792.67995632078328</v>
      </c>
    </row>
    <row r="71" spans="2:9" x14ac:dyDescent="0.25">
      <c r="B71">
        <v>58</v>
      </c>
      <c r="C71">
        <v>74</v>
      </c>
      <c r="D71">
        <v>0.64363245870649544</v>
      </c>
      <c r="E71">
        <v>2.1266837928106459</v>
      </c>
      <c r="F71">
        <v>0.20903684033626702</v>
      </c>
      <c r="G71">
        <v>0.30533543665066259</v>
      </c>
      <c r="H71">
        <v>0.765271314833882</v>
      </c>
      <c r="I71">
        <v>801.7483483202966</v>
      </c>
    </row>
    <row r="72" spans="2:9" x14ac:dyDescent="0.25">
      <c r="B72">
        <v>58</v>
      </c>
      <c r="C72">
        <v>75</v>
      </c>
      <c r="D72">
        <v>0.64095876352548331</v>
      </c>
      <c r="E72">
        <v>2.5011551857654784</v>
      </c>
      <c r="F72">
        <v>0.18513123761262265</v>
      </c>
      <c r="G72">
        <v>0.28247352562314559</v>
      </c>
      <c r="H72">
        <v>0.75256317667282135</v>
      </c>
      <c r="I72">
        <v>810.09598068146033</v>
      </c>
    </row>
    <row r="73" spans="2:9" x14ac:dyDescent="0.25">
      <c r="B73">
        <v>59</v>
      </c>
      <c r="C73">
        <v>65</v>
      </c>
      <c r="D73">
        <v>0.64401198327231801</v>
      </c>
      <c r="E73">
        <v>0.82242674835101681</v>
      </c>
      <c r="F73">
        <v>0.35034318979289264</v>
      </c>
      <c r="G73">
        <v>0.43297649805731214</v>
      </c>
      <c r="H73">
        <v>0.81741052277148685</v>
      </c>
      <c r="I73">
        <v>743.38086826741869</v>
      </c>
    </row>
    <row r="74" spans="2:9" x14ac:dyDescent="0.25">
      <c r="B74">
        <v>59</v>
      </c>
      <c r="C74">
        <v>66</v>
      </c>
      <c r="D74">
        <v>0.64647454540687255</v>
      </c>
      <c r="E74">
        <v>0.89464524121110112</v>
      </c>
      <c r="F74">
        <v>0.34297717998795701</v>
      </c>
      <c r="G74">
        <v>0.42618020682111568</v>
      </c>
      <c r="H74">
        <v>0.81344337480344808</v>
      </c>
      <c r="I74">
        <v>746.1023477186219</v>
      </c>
    </row>
    <row r="75" spans="2:9" x14ac:dyDescent="0.25">
      <c r="B75">
        <v>59</v>
      </c>
      <c r="C75">
        <v>67</v>
      </c>
      <c r="D75">
        <v>0.6481979994081869</v>
      </c>
      <c r="E75">
        <v>0.9766032217601196</v>
      </c>
      <c r="F75">
        <v>0.33330937697917956</v>
      </c>
      <c r="G75">
        <v>0.4169933514501859</v>
      </c>
      <c r="H75">
        <v>0.80823736778132882</v>
      </c>
      <c r="I75">
        <v>749.67368946026124</v>
      </c>
    </row>
    <row r="76" spans="2:9" x14ac:dyDescent="0.25">
      <c r="B76">
        <v>59</v>
      </c>
      <c r="C76">
        <v>68</v>
      </c>
      <c r="D76">
        <v>0.64964335124027006</v>
      </c>
      <c r="E76">
        <v>1.0713249775354301</v>
      </c>
      <c r="F76">
        <v>0.32195219432182287</v>
      </c>
      <c r="G76">
        <v>0.40617068538286316</v>
      </c>
      <c r="H76">
        <v>0.80212134987551142</v>
      </c>
      <c r="I76">
        <v>753.86930232571751</v>
      </c>
    </row>
    <row r="77" spans="2:9" x14ac:dyDescent="0.25">
      <c r="B77">
        <v>59</v>
      </c>
      <c r="C77">
        <v>69</v>
      </c>
      <c r="D77">
        <v>0.65078842505769341</v>
      </c>
      <c r="E77">
        <v>1.1806433935145302</v>
      </c>
      <c r="F77">
        <v>0.30753040606234966</v>
      </c>
      <c r="G77">
        <v>0.39241441063047433</v>
      </c>
      <c r="H77">
        <v>0.79435578460312817</v>
      </c>
      <c r="I77">
        <v>759.1965113146515</v>
      </c>
    </row>
    <row r="78" spans="2:9" x14ac:dyDescent="0.25">
      <c r="B78">
        <v>59</v>
      </c>
      <c r="C78">
        <v>70</v>
      </c>
      <c r="D78">
        <v>0.65146095681996652</v>
      </c>
      <c r="E78">
        <v>1.30862578077495</v>
      </c>
      <c r="F78">
        <v>0.28996653675610634</v>
      </c>
      <c r="G78">
        <v>0.37555558899087527</v>
      </c>
      <c r="H78">
        <v>0.78489885994854458</v>
      </c>
      <c r="I78">
        <v>765.68399963784304</v>
      </c>
    </row>
    <row r="79" spans="2:9" x14ac:dyDescent="0.25">
      <c r="B79">
        <v>59</v>
      </c>
      <c r="C79">
        <v>71</v>
      </c>
      <c r="D79">
        <v>0.65066924615278188</v>
      </c>
      <c r="E79">
        <v>1.4536884085938215</v>
      </c>
      <c r="F79">
        <v>0.26760747659646716</v>
      </c>
      <c r="G79">
        <v>0.35385998744215058</v>
      </c>
      <c r="H79">
        <v>0.77286002858363301</v>
      </c>
      <c r="I79">
        <v>773.94268634175819</v>
      </c>
    </row>
    <row r="80" spans="2:9" x14ac:dyDescent="0.25">
      <c r="B80">
        <v>59</v>
      </c>
      <c r="C80">
        <v>72</v>
      </c>
      <c r="D80">
        <v>0.64946145912704867</v>
      </c>
      <c r="E80">
        <v>1.6328754668328824</v>
      </c>
      <c r="F80">
        <v>0.24502927376682462</v>
      </c>
      <c r="G80">
        <v>0.33208368150928813</v>
      </c>
      <c r="H80">
        <v>0.76070561535834669</v>
      </c>
      <c r="I80">
        <v>782.28066266644794</v>
      </c>
    </row>
    <row r="81" spans="2:9" x14ac:dyDescent="0.25">
      <c r="B81">
        <v>59</v>
      </c>
      <c r="C81">
        <v>73</v>
      </c>
      <c r="D81">
        <v>0.6476583000469881</v>
      </c>
      <c r="E81">
        <v>1.8562102091286361</v>
      </c>
      <c r="F81">
        <v>0.22119488810515817</v>
      </c>
      <c r="G81">
        <v>0.30924397516734947</v>
      </c>
      <c r="H81">
        <v>0.74787652749258249</v>
      </c>
      <c r="I81">
        <v>791.08146850622006</v>
      </c>
    </row>
    <row r="82" spans="2:9" x14ac:dyDescent="0.25">
      <c r="B82">
        <v>59</v>
      </c>
      <c r="C82">
        <v>74</v>
      </c>
      <c r="D82">
        <v>0.64362552148832775</v>
      </c>
      <c r="E82">
        <v>2.1364563364057894</v>
      </c>
      <c r="F82">
        <v>0.19554738492797114</v>
      </c>
      <c r="G82">
        <v>0.28444060065090909</v>
      </c>
      <c r="H82">
        <v>0.7340724986221232</v>
      </c>
      <c r="I82">
        <v>800.55108779378634</v>
      </c>
    </row>
    <row r="83" spans="2:9" x14ac:dyDescent="0.25">
      <c r="B83">
        <v>59</v>
      </c>
      <c r="C83">
        <v>75</v>
      </c>
      <c r="D83">
        <v>0.64089534249859581</v>
      </c>
      <c r="E83">
        <v>2.5095467174230457</v>
      </c>
      <c r="F83">
        <v>0.17205242312088534</v>
      </c>
      <c r="G83">
        <v>0.2619313649178151</v>
      </c>
      <c r="H83">
        <v>0.72142750885528428</v>
      </c>
      <c r="I83">
        <v>809.22560159775185</v>
      </c>
    </row>
    <row r="84" spans="2:9" x14ac:dyDescent="0.25">
      <c r="B84">
        <v>60</v>
      </c>
      <c r="C84">
        <v>65</v>
      </c>
      <c r="D84">
        <v>0.64472942754230345</v>
      </c>
      <c r="E84">
        <v>0.83601255244468575</v>
      </c>
      <c r="F84">
        <v>0.33862450084526335</v>
      </c>
      <c r="G84">
        <v>0.4153123938601862</v>
      </c>
      <c r="H84">
        <v>0.78994695798729286</v>
      </c>
      <c r="I84">
        <v>738.80566746203203</v>
      </c>
    </row>
    <row r="85" spans="2:9" x14ac:dyDescent="0.25">
      <c r="B85">
        <v>60</v>
      </c>
      <c r="C85">
        <v>66</v>
      </c>
      <c r="D85">
        <v>0.64714491709081845</v>
      </c>
      <c r="E85">
        <v>0.9086065550314375</v>
      </c>
      <c r="F85">
        <v>0.33099663374476418</v>
      </c>
      <c r="G85">
        <v>0.40828366277014388</v>
      </c>
      <c r="H85">
        <v>0.78578840323193366</v>
      </c>
      <c r="I85">
        <v>741.78009644946405</v>
      </c>
    </row>
    <row r="86" spans="2:9" x14ac:dyDescent="0.25">
      <c r="B86">
        <v>60</v>
      </c>
      <c r="C86">
        <v>67</v>
      </c>
      <c r="D86">
        <v>0.64879654275213838</v>
      </c>
      <c r="E86">
        <v>0.99078823627014145</v>
      </c>
      <c r="F86">
        <v>0.32104477656984881</v>
      </c>
      <c r="G86">
        <v>0.39882173038638752</v>
      </c>
      <c r="H86">
        <v>0.78036431015882246</v>
      </c>
      <c r="I86">
        <v>745.65970862636254</v>
      </c>
    </row>
    <row r="87" spans="2:9" x14ac:dyDescent="0.25">
      <c r="B87">
        <v>60</v>
      </c>
      <c r="C87">
        <v>68</v>
      </c>
      <c r="D87">
        <v>0.65016109392207588</v>
      </c>
      <c r="E87">
        <v>1.0856463183636924</v>
      </c>
      <c r="F87">
        <v>0.30942976151145224</v>
      </c>
      <c r="G87">
        <v>0.38774701907921882</v>
      </c>
      <c r="H87">
        <v>0.77403317710211161</v>
      </c>
      <c r="I87">
        <v>750.18808610243218</v>
      </c>
    </row>
    <row r="88" spans="2:9" x14ac:dyDescent="0.25">
      <c r="B88">
        <v>60</v>
      </c>
      <c r="C88">
        <v>69</v>
      </c>
      <c r="D88">
        <v>0.65120856977848673</v>
      </c>
      <c r="E88">
        <v>1.1948395782148336</v>
      </c>
      <c r="F88">
        <v>0.29476867511969412</v>
      </c>
      <c r="G88">
        <v>0.37375186667444121</v>
      </c>
      <c r="H88">
        <v>0.76604305751535673</v>
      </c>
      <c r="I88">
        <v>755.90306274937063</v>
      </c>
    </row>
    <row r="89" spans="2:9" x14ac:dyDescent="0.25">
      <c r="B89">
        <v>60</v>
      </c>
      <c r="C89">
        <v>70</v>
      </c>
      <c r="D89">
        <v>0.65176804497853214</v>
      </c>
      <c r="E89">
        <v>1.3223730756456242</v>
      </c>
      <c r="F89">
        <v>0.27700684147869531</v>
      </c>
      <c r="G89">
        <v>0.35668183304361334</v>
      </c>
      <c r="H89">
        <v>0.75636397955969381</v>
      </c>
      <c r="I89">
        <v>762.82607608852072</v>
      </c>
    </row>
    <row r="90" spans="2:9" x14ac:dyDescent="0.25">
      <c r="B90">
        <v>60</v>
      </c>
      <c r="C90">
        <v>71</v>
      </c>
      <c r="D90">
        <v>0.65084033996226043</v>
      </c>
      <c r="E90">
        <v>1.4663895538517371</v>
      </c>
      <c r="F90">
        <v>0.25452445384746636</v>
      </c>
      <c r="G90">
        <v>0.33481785116403157</v>
      </c>
      <c r="H90">
        <v>0.7441124144378809</v>
      </c>
      <c r="I90">
        <v>771.58907491467994</v>
      </c>
    </row>
    <row r="91" spans="2:9" x14ac:dyDescent="0.25">
      <c r="B91">
        <v>60</v>
      </c>
      <c r="C91">
        <v>72</v>
      </c>
      <c r="D91">
        <v>0.64951987694050306</v>
      </c>
      <c r="E91">
        <v>1.6445227088024839</v>
      </c>
      <c r="F91">
        <v>0.23196940669588528</v>
      </c>
      <c r="G91">
        <v>0.31303167126747306</v>
      </c>
      <c r="H91">
        <v>0.73182548268196312</v>
      </c>
      <c r="I91">
        <v>780.37736991892461</v>
      </c>
    </row>
    <row r="92" spans="2:9" x14ac:dyDescent="0.25">
      <c r="B92">
        <v>60</v>
      </c>
      <c r="C92">
        <v>73</v>
      </c>
      <c r="D92">
        <v>0.64762287687616793</v>
      </c>
      <c r="E92">
        <v>1.866636468395042</v>
      </c>
      <c r="F92">
        <v>0.2083014113912669</v>
      </c>
      <c r="G92">
        <v>0.29033197399560817</v>
      </c>
      <c r="H92">
        <v>0.71893499733457333</v>
      </c>
      <c r="I92">
        <v>789.59735992384958</v>
      </c>
    </row>
    <row r="93" spans="2:9" x14ac:dyDescent="0.25">
      <c r="B93">
        <v>60</v>
      </c>
      <c r="C93">
        <v>74</v>
      </c>
      <c r="D93">
        <v>0.6435048914377639</v>
      </c>
      <c r="E93">
        <v>2.1452319010303427</v>
      </c>
      <c r="F93">
        <v>0.18293635618946835</v>
      </c>
      <c r="G93">
        <v>0.26575373128821461</v>
      </c>
      <c r="H93">
        <v>0.70512196375554748</v>
      </c>
      <c r="I93">
        <v>799.47720758700189</v>
      </c>
    </row>
    <row r="94" spans="2:9" x14ac:dyDescent="0.25">
      <c r="B94">
        <v>60</v>
      </c>
      <c r="C94">
        <v>75</v>
      </c>
      <c r="D94">
        <v>0.64072478374776298</v>
      </c>
      <c r="E94">
        <v>2.5166939787783673</v>
      </c>
      <c r="F94">
        <v>0.15981261016570161</v>
      </c>
      <c r="G94">
        <v>0.24357913118151792</v>
      </c>
      <c r="H94">
        <v>0.69253033682231036</v>
      </c>
      <c r="I94">
        <v>808.48343747994352</v>
      </c>
    </row>
    <row r="95" spans="2:9" x14ac:dyDescent="0.25">
      <c r="B95">
        <v>61</v>
      </c>
      <c r="C95">
        <v>65</v>
      </c>
      <c r="D95">
        <v>0.64528359517271083</v>
      </c>
      <c r="E95">
        <v>0.85003170218833735</v>
      </c>
      <c r="F95">
        <v>0.32930496610751753</v>
      </c>
      <c r="G95">
        <v>0.39898802271123007</v>
      </c>
      <c r="H95">
        <v>0.76485856388863938</v>
      </c>
      <c r="I95">
        <v>734.05884701487378</v>
      </c>
    </row>
    <row r="96" spans="2:9" x14ac:dyDescent="0.25">
      <c r="B96">
        <v>61</v>
      </c>
      <c r="C96">
        <v>66</v>
      </c>
      <c r="D96">
        <v>0.64765129075949912</v>
      </c>
      <c r="E96">
        <v>0.92297640571460471</v>
      </c>
      <c r="F96">
        <v>0.32140361260503025</v>
      </c>
      <c r="G96">
        <v>0.39170631299216385</v>
      </c>
      <c r="H96">
        <v>0.76049555863910345</v>
      </c>
      <c r="I96">
        <v>737.30733581293543</v>
      </c>
    </row>
    <row r="97" spans="2:9" x14ac:dyDescent="0.25">
      <c r="B97">
        <v>61</v>
      </c>
      <c r="C97">
        <v>67</v>
      </c>
      <c r="D97">
        <v>0.64922885476362557</v>
      </c>
      <c r="E97">
        <v>1.0053281140791366</v>
      </c>
      <c r="F97">
        <v>0.31114451760960016</v>
      </c>
      <c r="G97">
        <v>0.3819361463935515</v>
      </c>
      <c r="H97">
        <v>0.7548338722738055</v>
      </c>
      <c r="I97">
        <v>741.52276157657991</v>
      </c>
    </row>
    <row r="98" spans="2:9" x14ac:dyDescent="0.25">
      <c r="B98">
        <v>61</v>
      </c>
      <c r="C98">
        <v>68</v>
      </c>
      <c r="D98">
        <v>0.65051134404078637</v>
      </c>
      <c r="E98">
        <v>1.1002616671883365</v>
      </c>
      <c r="F98">
        <v>0.29925144107934826</v>
      </c>
      <c r="G98">
        <v>0.37057734629235056</v>
      </c>
      <c r="H98">
        <v>0.74826910188457263</v>
      </c>
      <c r="I98">
        <v>746.41058129064925</v>
      </c>
    </row>
    <row r="99" spans="2:9" x14ac:dyDescent="0.25">
      <c r="B99">
        <v>61</v>
      </c>
      <c r="C99">
        <v>69</v>
      </c>
      <c r="D99">
        <v>0.65146078065058033</v>
      </c>
      <c r="E99">
        <v>1.2092484024003716</v>
      </c>
      <c r="F99">
        <v>0.28432747751577719</v>
      </c>
      <c r="G99">
        <v>0.35630869719558028</v>
      </c>
      <c r="H99">
        <v>0.74003433541267449</v>
      </c>
      <c r="I99">
        <v>752.54180165566265</v>
      </c>
    </row>
    <row r="100" spans="2:9" x14ac:dyDescent="0.25">
      <c r="B100">
        <v>61</v>
      </c>
      <c r="C100">
        <v>70</v>
      </c>
      <c r="D100">
        <v>0.65190775124621503</v>
      </c>
      <c r="E100">
        <v>1.3362274488289738</v>
      </c>
      <c r="F100">
        <v>0.26634055631125153</v>
      </c>
      <c r="G100">
        <v>0.33898963985211855</v>
      </c>
      <c r="H100">
        <v>0.73011147541397514</v>
      </c>
      <c r="I100">
        <v>759.9298971785679</v>
      </c>
    </row>
    <row r="101" spans="2:9" x14ac:dyDescent="0.25">
      <c r="B101">
        <v>61</v>
      </c>
      <c r="C101">
        <v>71</v>
      </c>
      <c r="D101">
        <v>0.65084568509213481</v>
      </c>
      <c r="E101">
        <v>1.4790503037158176</v>
      </c>
      <c r="F101">
        <v>0.24370040324324416</v>
      </c>
      <c r="G101">
        <v>0.31690876705523408</v>
      </c>
      <c r="H101">
        <v>0.71762131487428504</v>
      </c>
      <c r="I101">
        <v>769.22948410972992</v>
      </c>
    </row>
    <row r="102" spans="2:9" x14ac:dyDescent="0.25">
      <c r="B102">
        <v>61</v>
      </c>
      <c r="C102">
        <v>72</v>
      </c>
      <c r="D102">
        <v>0.64941578329177763</v>
      </c>
      <c r="E102">
        <v>1.6559805906617371</v>
      </c>
      <c r="F102">
        <v>0.22112951278380896</v>
      </c>
      <c r="G102">
        <v>0.29506672493609432</v>
      </c>
      <c r="H102">
        <v>0.70517870753890133</v>
      </c>
      <c r="I102">
        <v>778.49366515832583</v>
      </c>
    </row>
    <row r="103" spans="2:9" x14ac:dyDescent="0.25">
      <c r="B103">
        <v>61</v>
      </c>
      <c r="C103">
        <v>73</v>
      </c>
      <c r="D103">
        <v>0.64743030363350407</v>
      </c>
      <c r="E103">
        <v>1.8767211272156457</v>
      </c>
      <c r="F103">
        <v>0.19758589190093245</v>
      </c>
      <c r="G103">
        <v>0.27246390894860423</v>
      </c>
      <c r="H103">
        <v>0.69220587173633819</v>
      </c>
      <c r="I103">
        <v>788.15262942113566</v>
      </c>
    </row>
    <row r="104" spans="2:9" x14ac:dyDescent="0.25">
      <c r="B104">
        <v>61</v>
      </c>
      <c r="C104">
        <v>74</v>
      </c>
      <c r="D104">
        <v>0.64323320392401639</v>
      </c>
      <c r="E104">
        <v>2.1534603948044131</v>
      </c>
      <c r="F104">
        <v>0.17244963390706855</v>
      </c>
      <c r="G104">
        <v>0.24805794222403671</v>
      </c>
      <c r="H104">
        <v>0.67835931772503166</v>
      </c>
      <c r="I104">
        <v>798.46212322755946</v>
      </c>
    </row>
    <row r="105" spans="2:9" x14ac:dyDescent="0.25">
      <c r="B105">
        <v>61</v>
      </c>
      <c r="C105">
        <v>75</v>
      </c>
      <c r="D105">
        <v>0.64041028518036003</v>
      </c>
      <c r="E105">
        <v>2.5230911623538912</v>
      </c>
      <c r="F105">
        <v>0.14964995149236887</v>
      </c>
      <c r="G105">
        <v>0.22617324783502016</v>
      </c>
      <c r="H105">
        <v>0.66580175565163102</v>
      </c>
      <c r="I105">
        <v>807.81189417517533</v>
      </c>
    </row>
    <row r="106" spans="2:9" x14ac:dyDescent="0.25">
      <c r="B106">
        <v>62</v>
      </c>
      <c r="C106">
        <v>65</v>
      </c>
      <c r="D106">
        <v>0.64561248112563674</v>
      </c>
      <c r="E106">
        <v>0.86420833146947162</v>
      </c>
      <c r="F106">
        <v>0.32101633517454076</v>
      </c>
      <c r="G106">
        <v>0.38413008385099279</v>
      </c>
      <c r="H106">
        <v>0.74172736512276161</v>
      </c>
      <c r="I106">
        <v>729.21267049356209</v>
      </c>
    </row>
    <row r="107" spans="2:9" x14ac:dyDescent="0.25">
      <c r="B107">
        <v>62</v>
      </c>
      <c r="C107">
        <v>66</v>
      </c>
      <c r="D107">
        <v>0.64793294272614843</v>
      </c>
      <c r="E107">
        <v>0.93746106643625104</v>
      </c>
      <c r="F107">
        <v>0.31283584252303015</v>
      </c>
      <c r="G107">
        <v>0.37658559960136018</v>
      </c>
      <c r="H107">
        <v>0.73715025828961078</v>
      </c>
      <c r="I107">
        <v>732.75493434455541</v>
      </c>
    </row>
    <row r="108" spans="2:9" x14ac:dyDescent="0.25">
      <c r="B108">
        <v>62</v>
      </c>
      <c r="C108">
        <v>67</v>
      </c>
      <c r="D108">
        <v>0.64943504328605928</v>
      </c>
      <c r="E108">
        <v>1.0199009806874328</v>
      </c>
      <c r="F108">
        <v>0.3022499149593223</v>
      </c>
      <c r="G108">
        <v>0.3664818138352961</v>
      </c>
      <c r="H108">
        <v>0.73123318296371642</v>
      </c>
      <c r="I108">
        <v>737.33421177778325</v>
      </c>
    </row>
    <row r="109" spans="2:9" x14ac:dyDescent="0.25">
      <c r="B109">
        <v>62</v>
      </c>
      <c r="C109">
        <v>68</v>
      </c>
      <c r="D109">
        <v>0.65063573170372213</v>
      </c>
      <c r="E109">
        <v>1.1148221086394867</v>
      </c>
      <c r="F109">
        <v>0.29006535957808821</v>
      </c>
      <c r="G109">
        <v>0.35481885618681136</v>
      </c>
      <c r="H109">
        <v>0.72441961901490959</v>
      </c>
      <c r="I109">
        <v>742.60728976178018</v>
      </c>
    </row>
    <row r="110" spans="2:9" x14ac:dyDescent="0.25">
      <c r="B110">
        <v>62</v>
      </c>
      <c r="C110">
        <v>69</v>
      </c>
      <c r="D110">
        <v>0.6514887173035856</v>
      </c>
      <c r="E110">
        <v>1.2234924607192184</v>
      </c>
      <c r="F110">
        <v>0.27486407441758742</v>
      </c>
      <c r="G110">
        <v>0.34025707391406895</v>
      </c>
      <c r="H110">
        <v>0.71592450576659294</v>
      </c>
      <c r="I110">
        <v>749.18173376462903</v>
      </c>
    </row>
    <row r="111" spans="2:9" x14ac:dyDescent="0.25">
      <c r="B111">
        <v>62</v>
      </c>
      <c r="C111">
        <v>70</v>
      </c>
      <c r="D111">
        <v>0.65182643750548619</v>
      </c>
      <c r="E111">
        <v>1.349782275355996</v>
      </c>
      <c r="F111">
        <v>0.25663470804060695</v>
      </c>
      <c r="G111">
        <v>0.32267142815189248</v>
      </c>
      <c r="H111">
        <v>0.705741835093188</v>
      </c>
      <c r="I111">
        <v>757.06219352836661</v>
      </c>
    </row>
    <row r="112" spans="2:9" x14ac:dyDescent="0.25">
      <c r="B112">
        <v>62</v>
      </c>
      <c r="C112">
        <v>71</v>
      </c>
      <c r="D112">
        <v>0.65063563885093367</v>
      </c>
      <c r="E112">
        <v>1.4912404654776259</v>
      </c>
      <c r="F112">
        <v>0.23381791000665694</v>
      </c>
      <c r="G112">
        <v>0.30035376401434166</v>
      </c>
      <c r="H112">
        <v>0.6929953029151571</v>
      </c>
      <c r="I112">
        <v>766.92684860539919</v>
      </c>
    </row>
    <row r="113" spans="2:9" x14ac:dyDescent="0.25">
      <c r="B113">
        <v>62</v>
      </c>
      <c r="C113">
        <v>72</v>
      </c>
      <c r="D113">
        <v>0.64910465254117877</v>
      </c>
      <c r="E113">
        <v>1.6668103225752886</v>
      </c>
      <c r="F113">
        <v>0.2112201776777933</v>
      </c>
      <c r="G113">
        <v>0.27844415121755423</v>
      </c>
      <c r="H113">
        <v>0.68038504831782487</v>
      </c>
      <c r="I113">
        <v>776.6860372457927</v>
      </c>
    </row>
    <row r="114" spans="2:9" x14ac:dyDescent="0.25">
      <c r="B114">
        <v>62</v>
      </c>
      <c r="C114">
        <v>73</v>
      </c>
      <c r="D114">
        <v>0.64704066648864988</v>
      </c>
      <c r="E114">
        <v>1.8860088978247733</v>
      </c>
      <c r="F114">
        <v>0.18778171435854951</v>
      </c>
      <c r="G114">
        <v>0.25592724035837416</v>
      </c>
      <c r="H114">
        <v>0.66731860933848675</v>
      </c>
      <c r="I114">
        <v>786.79827105307243</v>
      </c>
    </row>
    <row r="115" spans="2:9" x14ac:dyDescent="0.25">
      <c r="B115">
        <v>62</v>
      </c>
      <c r="C115">
        <v>74</v>
      </c>
      <c r="D115">
        <v>0.64277527063384809</v>
      </c>
      <c r="E115">
        <v>2.1606672955954127</v>
      </c>
      <c r="F115">
        <v>0.16285080129574367</v>
      </c>
      <c r="G115">
        <v>0.23167200330460722</v>
      </c>
      <c r="H115">
        <v>0.65342404945221011</v>
      </c>
      <c r="I115">
        <v>797.55139502521683</v>
      </c>
    </row>
    <row r="116" spans="2:9" x14ac:dyDescent="0.25">
      <c r="B116">
        <v>62</v>
      </c>
      <c r="C116">
        <v>75</v>
      </c>
      <c r="D116">
        <v>0.63992086601337728</v>
      </c>
      <c r="E116">
        <v>2.5282430395467665</v>
      </c>
      <c r="F116">
        <v>0.1403541851126992</v>
      </c>
      <c r="G116">
        <v>0.21006268409258336</v>
      </c>
      <c r="H116">
        <v>0.64089051490405813</v>
      </c>
      <c r="I116">
        <v>807.25120933445226</v>
      </c>
    </row>
    <row r="117" spans="2:9" x14ac:dyDescent="0.25">
      <c r="B117">
        <v>63</v>
      </c>
      <c r="C117">
        <v>65</v>
      </c>
      <c r="D117">
        <v>0.64618339075829667</v>
      </c>
      <c r="E117">
        <v>0.88052967202418286</v>
      </c>
      <c r="F117">
        <v>0.31470101988325433</v>
      </c>
      <c r="G117">
        <v>0.37236091352284972</v>
      </c>
      <c r="H117">
        <v>0.72119837105208395</v>
      </c>
      <c r="I117">
        <v>723.60986588704543</v>
      </c>
    </row>
    <row r="118" spans="2:9" x14ac:dyDescent="0.25">
      <c r="B118">
        <v>63</v>
      </c>
      <c r="C118">
        <v>66</v>
      </c>
      <c r="D118">
        <v>0.64844663767439015</v>
      </c>
      <c r="E118">
        <v>0.95410402615917123</v>
      </c>
      <c r="F118">
        <v>0.30616544902906762</v>
      </c>
      <c r="G118">
        <v>0.36446638891452326</v>
      </c>
      <c r="H118">
        <v>0.7163535297463286</v>
      </c>
      <c r="I118">
        <v>727.5018910174108</v>
      </c>
    </row>
    <row r="119" spans="2:9" x14ac:dyDescent="0.25">
      <c r="B119">
        <v>63</v>
      </c>
      <c r="C119">
        <v>67</v>
      </c>
      <c r="D119">
        <v>0.64986149536183868</v>
      </c>
      <c r="E119">
        <v>1.036627110409867</v>
      </c>
      <c r="F119">
        <v>0.29517188910524439</v>
      </c>
      <c r="G119">
        <v>0.35394225810072444</v>
      </c>
      <c r="H119">
        <v>0.71012320187359323</v>
      </c>
      <c r="I119">
        <v>732.5069244376582</v>
      </c>
    </row>
    <row r="120" spans="2:9" x14ac:dyDescent="0.25">
      <c r="B120">
        <v>63</v>
      </c>
      <c r="C120">
        <v>68</v>
      </c>
      <c r="D120">
        <v>0.65096731282863629</v>
      </c>
      <c r="E120">
        <v>1.1315164558196471</v>
      </c>
      <c r="F120">
        <v>0.28260957028096845</v>
      </c>
      <c r="G120">
        <v>0.34188229758831856</v>
      </c>
      <c r="H120">
        <v>0.7030001098362535</v>
      </c>
      <c r="I120">
        <v>738.22914555195916</v>
      </c>
    </row>
    <row r="121" spans="2:9" x14ac:dyDescent="0.25">
      <c r="B121">
        <v>63</v>
      </c>
      <c r="C121">
        <v>69</v>
      </c>
      <c r="D121">
        <v>0.65170900019109801</v>
      </c>
      <c r="E121">
        <v>1.2398155097039463</v>
      </c>
      <c r="F121">
        <v>0.26703600016295981</v>
      </c>
      <c r="G121">
        <v>0.32692458640100053</v>
      </c>
      <c r="H121">
        <v>0.69417750892825936</v>
      </c>
      <c r="I121">
        <v>745.31663970957084</v>
      </c>
    </row>
    <row r="122" spans="2:9" x14ac:dyDescent="0.25">
      <c r="B122">
        <v>63</v>
      </c>
      <c r="C122">
        <v>70</v>
      </c>
      <c r="D122">
        <v>0.65192051103573956</v>
      </c>
      <c r="E122">
        <v>1.365314516379494</v>
      </c>
      <c r="F122">
        <v>0.2484589843601247</v>
      </c>
      <c r="G122">
        <v>0.30895785787204399</v>
      </c>
      <c r="H122">
        <v>0.68366147033803448</v>
      </c>
      <c r="I122">
        <v>753.76452971918286</v>
      </c>
    </row>
    <row r="123" spans="2:9" x14ac:dyDescent="0.25">
      <c r="B123">
        <v>63</v>
      </c>
      <c r="C123">
        <v>71</v>
      </c>
      <c r="D123">
        <v>0.65058270205988444</v>
      </c>
      <c r="E123">
        <v>1.5052470648595915</v>
      </c>
      <c r="F123">
        <v>0.22535076193127374</v>
      </c>
      <c r="G123">
        <v>0.28628562110144856</v>
      </c>
      <c r="H123">
        <v>0.67057961182233472</v>
      </c>
      <c r="I123">
        <v>764.27362978702263</v>
      </c>
    </row>
    <row r="124" spans="2:9" x14ac:dyDescent="0.25">
      <c r="B124">
        <v>63</v>
      </c>
      <c r="C124">
        <v>72</v>
      </c>
      <c r="D124">
        <v>0.6489339848446396</v>
      </c>
      <c r="E124">
        <v>1.6792981907139979</v>
      </c>
      <c r="F124">
        <v>0.20261254038463766</v>
      </c>
      <c r="G124">
        <v>0.26419458822823094</v>
      </c>
      <c r="H124">
        <v>0.65772904428577106</v>
      </c>
      <c r="I124">
        <v>774.59692597679611</v>
      </c>
    </row>
    <row r="125" spans="2:9" x14ac:dyDescent="0.25">
      <c r="B125">
        <v>63</v>
      </c>
      <c r="C125">
        <v>73</v>
      </c>
      <c r="D125">
        <v>0.6467761460806597</v>
      </c>
      <c r="E125">
        <v>1.8967816921981193</v>
      </c>
      <c r="F125">
        <v>0.1791659943941343</v>
      </c>
      <c r="G125">
        <v>0.24164923111930356</v>
      </c>
      <c r="H125">
        <v>0.64449977257405544</v>
      </c>
      <c r="I125">
        <v>785.22444805832708</v>
      </c>
    </row>
    <row r="126" spans="2:9" x14ac:dyDescent="0.25">
      <c r="B126">
        <v>63</v>
      </c>
      <c r="C126">
        <v>74</v>
      </c>
      <c r="D126">
        <v>0.64243024869918919</v>
      </c>
      <c r="E126">
        <v>2.1691855652152445</v>
      </c>
      <c r="F126">
        <v>0.15433033552061465</v>
      </c>
      <c r="G126">
        <v>0.21745229126488369</v>
      </c>
      <c r="H126">
        <v>0.63049436265489922</v>
      </c>
      <c r="I126">
        <v>796.47546825204711</v>
      </c>
    </row>
    <row r="127" spans="2:9" x14ac:dyDescent="0.25">
      <c r="B127">
        <v>63</v>
      </c>
      <c r="C127">
        <v>75</v>
      </c>
      <c r="D127">
        <v>0.63953414583787949</v>
      </c>
      <c r="E127">
        <v>2.5345223179865717</v>
      </c>
      <c r="F127">
        <v>0.13202790451218221</v>
      </c>
      <c r="G127">
        <v>0.19602674677267681</v>
      </c>
      <c r="H127">
        <v>0.6179283889542152</v>
      </c>
      <c r="I127">
        <v>806.57014057340314</v>
      </c>
    </row>
    <row r="128" spans="2:9" x14ac:dyDescent="0.25">
      <c r="B128">
        <v>64</v>
      </c>
      <c r="C128">
        <v>65</v>
      </c>
      <c r="D128">
        <v>0.64655045117717158</v>
      </c>
      <c r="E128">
        <v>0.89722625227580366</v>
      </c>
      <c r="F128">
        <v>0.30953608084599965</v>
      </c>
      <c r="G128">
        <v>0.36196144093062116</v>
      </c>
      <c r="H128">
        <v>0.70215723707203703</v>
      </c>
      <c r="I128">
        <v>717.81849693887932</v>
      </c>
    </row>
    <row r="129" spans="2:9" x14ac:dyDescent="0.25">
      <c r="B129">
        <v>64</v>
      </c>
      <c r="C129">
        <v>66</v>
      </c>
      <c r="D129">
        <v>0.64875847190996816</v>
      </c>
      <c r="E129">
        <v>0.97110484367729921</v>
      </c>
      <c r="F129">
        <v>0.30064934846294589</v>
      </c>
      <c r="G129">
        <v>0.3537237232533178</v>
      </c>
      <c r="H129">
        <v>0.69704073953299539</v>
      </c>
      <c r="I129">
        <v>722.08016567672939</v>
      </c>
    </row>
    <row r="130" spans="2:9" x14ac:dyDescent="0.25">
      <c r="B130">
        <v>64</v>
      </c>
      <c r="C130">
        <v>67</v>
      </c>
      <c r="D130">
        <v>0.65008883517106286</v>
      </c>
      <c r="E130">
        <v>1.0536842853621293</v>
      </c>
      <c r="F130">
        <v>0.28925400615010477</v>
      </c>
      <c r="G130">
        <v>0.34279308810044778</v>
      </c>
      <c r="H130">
        <v>0.69049369202332489</v>
      </c>
      <c r="I130">
        <v>727.53337805185129</v>
      </c>
    </row>
    <row r="131" spans="2:9" x14ac:dyDescent="0.25">
      <c r="B131">
        <v>64</v>
      </c>
      <c r="C131">
        <v>68</v>
      </c>
      <c r="D131">
        <v>0.65110318621228969</v>
      </c>
      <c r="E131">
        <v>1.1485137157391716</v>
      </c>
      <c r="F131">
        <v>0.27631959185916838</v>
      </c>
      <c r="G131">
        <v>0.33035242005636528</v>
      </c>
      <c r="H131">
        <v>0.68305863692136715</v>
      </c>
      <c r="I131">
        <v>733.72623589072009</v>
      </c>
    </row>
    <row r="132" spans="2:9" x14ac:dyDescent="0.25">
      <c r="B132">
        <v>64</v>
      </c>
      <c r="C132">
        <v>69</v>
      </c>
      <c r="D132">
        <v>0.65173731326643636</v>
      </c>
      <c r="E132">
        <v>1.2563999315813716</v>
      </c>
      <c r="F132">
        <v>0.26037845513239488</v>
      </c>
      <c r="G132">
        <v>0.31501317015200264</v>
      </c>
      <c r="H132">
        <v>0.67390530210804789</v>
      </c>
      <c r="I132">
        <v>741.35029522493119</v>
      </c>
    </row>
    <row r="133" spans="2:9" x14ac:dyDescent="0.25">
      <c r="B133">
        <v>64</v>
      </c>
      <c r="C133">
        <v>70</v>
      </c>
      <c r="D133">
        <v>0.65182563624429235</v>
      </c>
      <c r="E133">
        <v>1.381038793998268</v>
      </c>
      <c r="F133">
        <v>0.24145158538299896</v>
      </c>
      <c r="G133">
        <v>0.2966711448395411</v>
      </c>
      <c r="H133">
        <v>0.66304922917779507</v>
      </c>
      <c r="I133">
        <v>750.39261104149375</v>
      </c>
    </row>
    <row r="134" spans="2:9" x14ac:dyDescent="0.25">
      <c r="B134">
        <v>64</v>
      </c>
      <c r="C134">
        <v>71</v>
      </c>
      <c r="D134">
        <v>0.65034333640990949</v>
      </c>
      <c r="E134">
        <v>1.5193351348781667</v>
      </c>
      <c r="F134">
        <v>0.21803859139606005</v>
      </c>
      <c r="G134">
        <v>0.27364065014425887</v>
      </c>
      <c r="H134">
        <v>0.6496211079020483</v>
      </c>
      <c r="I134">
        <v>761.57725526583749</v>
      </c>
    </row>
    <row r="135" spans="2:9" x14ac:dyDescent="0.25">
      <c r="B135">
        <v>64</v>
      </c>
      <c r="C135">
        <v>72</v>
      </c>
      <c r="D135">
        <v>0.64858052305783198</v>
      </c>
      <c r="E135">
        <v>1.6917720053826955</v>
      </c>
      <c r="F135">
        <v>0.19514637218087424</v>
      </c>
      <c r="G135">
        <v>0.25136546222535799</v>
      </c>
      <c r="H135">
        <v>0.63652233378563872</v>
      </c>
      <c r="I135">
        <v>772.48757736217522</v>
      </c>
    </row>
    <row r="136" spans="2:9" x14ac:dyDescent="0.25">
      <c r="B136">
        <v>64</v>
      </c>
      <c r="C136">
        <v>73</v>
      </c>
      <c r="D136">
        <v>0.64633252370432503</v>
      </c>
      <c r="E136">
        <v>1.9074394377751982</v>
      </c>
      <c r="F136">
        <v>0.17167383382631943</v>
      </c>
      <c r="G136">
        <v>0.22878100892492609</v>
      </c>
      <c r="H136">
        <v>0.62312190803128353</v>
      </c>
      <c r="I136">
        <v>783.64915324009803</v>
      </c>
    </row>
    <row r="137" spans="2:9" x14ac:dyDescent="0.25">
      <c r="B137">
        <v>64</v>
      </c>
      <c r="C137">
        <v>74</v>
      </c>
      <c r="D137">
        <v>0.64191000028779233</v>
      </c>
      <c r="E137">
        <v>2.1774581076625368</v>
      </c>
      <c r="F137">
        <v>0.14690556889098613</v>
      </c>
      <c r="G137">
        <v>0.20462729899338844</v>
      </c>
      <c r="H137">
        <v>0.60899525723007653</v>
      </c>
      <c r="I137">
        <v>795.41562153811788</v>
      </c>
    </row>
    <row r="138" spans="2:9" x14ac:dyDescent="0.25">
      <c r="B138">
        <v>64</v>
      </c>
      <c r="C138">
        <v>75</v>
      </c>
      <c r="D138">
        <v>0.63897478660560825</v>
      </c>
      <c r="E138">
        <v>2.5403965744718051</v>
      </c>
      <c r="F138">
        <v>0.12476062395399491</v>
      </c>
      <c r="G138">
        <v>0.18335904123343447</v>
      </c>
      <c r="H138">
        <v>0.59638480292801266</v>
      </c>
      <c r="I138">
        <v>805.91920889628966</v>
      </c>
    </row>
    <row r="139" spans="2:9" x14ac:dyDescent="0.25">
      <c r="B139">
        <v>65</v>
      </c>
      <c r="C139">
        <v>65</v>
      </c>
      <c r="D139">
        <v>0.6471391042739244</v>
      </c>
      <c r="E139">
        <v>0.91523673032078467</v>
      </c>
      <c r="F139">
        <v>0.30636271729332842</v>
      </c>
      <c r="G139">
        <v>0.35366961289002574</v>
      </c>
      <c r="H139">
        <v>0.6850233668049357</v>
      </c>
      <c r="I139">
        <v>711.50749769733193</v>
      </c>
    </row>
    <row r="140" spans="2:9" x14ac:dyDescent="0.25">
      <c r="B140">
        <v>65</v>
      </c>
      <c r="C140">
        <v>66</v>
      </c>
      <c r="D140">
        <v>0.64928684249248303</v>
      </c>
      <c r="E140">
        <v>0.98944565965533671</v>
      </c>
      <c r="F140">
        <v>0.29710680091304525</v>
      </c>
      <c r="G140">
        <v>0.34506821056269016</v>
      </c>
      <c r="H140">
        <v>0.6796167229926785</v>
      </c>
      <c r="I140">
        <v>716.17102217358115</v>
      </c>
    </row>
    <row r="141" spans="2:9" x14ac:dyDescent="0.25">
      <c r="B141">
        <v>65</v>
      </c>
      <c r="C141">
        <v>67</v>
      </c>
      <c r="D141">
        <v>0.65052610455115167</v>
      </c>
      <c r="E141">
        <v>1.0721028821799099</v>
      </c>
      <c r="F141">
        <v>0.28529342509567263</v>
      </c>
      <c r="G141">
        <v>0.33371330569652491</v>
      </c>
      <c r="H141">
        <v>0.6727339679711688</v>
      </c>
      <c r="I141">
        <v>722.10777288648546</v>
      </c>
    </row>
    <row r="142" spans="2:9" x14ac:dyDescent="0.25">
      <c r="B142">
        <v>65</v>
      </c>
      <c r="C142">
        <v>68</v>
      </c>
      <c r="D142">
        <v>0.6514406861661477</v>
      </c>
      <c r="E142">
        <v>1.1668882577676807</v>
      </c>
      <c r="F142">
        <v>0.27196567856414283</v>
      </c>
      <c r="G142">
        <v>0.32086816075162489</v>
      </c>
      <c r="H142">
        <v>0.66496581397694077</v>
      </c>
      <c r="I142">
        <v>728.80822838999518</v>
      </c>
    </row>
    <row r="143" spans="2:9" x14ac:dyDescent="0.25">
      <c r="B143">
        <v>65</v>
      </c>
      <c r="C143">
        <v>69</v>
      </c>
      <c r="D143">
        <v>0.6519575885369715</v>
      </c>
      <c r="E143">
        <v>1.2743720631134079</v>
      </c>
      <c r="F143">
        <v>0.25563623208678427</v>
      </c>
      <c r="G143">
        <v>0.30512274923102867</v>
      </c>
      <c r="H143">
        <v>0.65545989579535147</v>
      </c>
      <c r="I143">
        <v>737.00760006093128</v>
      </c>
    </row>
    <row r="144" spans="2:9" x14ac:dyDescent="0.25">
      <c r="B144">
        <v>65</v>
      </c>
      <c r="C144">
        <v>70</v>
      </c>
      <c r="D144">
        <v>0.65191065468293197</v>
      </c>
      <c r="E144">
        <v>1.3981447734316257</v>
      </c>
      <c r="F144">
        <v>0.23633538211011521</v>
      </c>
      <c r="G144">
        <v>0.28637419498695527</v>
      </c>
      <c r="H144">
        <v>0.64423908869375213</v>
      </c>
      <c r="I144">
        <v>746.6861567365064</v>
      </c>
    </row>
    <row r="145" spans="2:9" x14ac:dyDescent="0.25">
      <c r="B145">
        <v>65</v>
      </c>
      <c r="C145">
        <v>71</v>
      </c>
      <c r="D145">
        <v>0.65027025470503574</v>
      </c>
      <c r="E145">
        <v>1.5347956691382352</v>
      </c>
      <c r="F145">
        <v>0.21259412658262422</v>
      </c>
      <c r="G145">
        <v>0.26295984994869331</v>
      </c>
      <c r="H145">
        <v>0.6304407959453191</v>
      </c>
      <c r="I145">
        <v>758.58793502951812</v>
      </c>
    </row>
    <row r="146" spans="2:9" x14ac:dyDescent="0.25">
      <c r="B146">
        <v>65</v>
      </c>
      <c r="C146">
        <v>72</v>
      </c>
      <c r="D146">
        <v>0.64838039745820453</v>
      </c>
      <c r="E146">
        <v>1.7056434357574706</v>
      </c>
      <c r="F146">
        <v>0.18952439482078975</v>
      </c>
      <c r="G146">
        <v>0.24047386238781163</v>
      </c>
      <c r="H146">
        <v>0.6170725734294773</v>
      </c>
      <c r="I146">
        <v>770.1187543457894</v>
      </c>
    </row>
    <row r="147" spans="2:9" x14ac:dyDescent="0.25">
      <c r="B147">
        <v>65</v>
      </c>
      <c r="C147">
        <v>73</v>
      </c>
      <c r="D147">
        <v>0.64602841139196165</v>
      </c>
      <c r="E147">
        <v>1.9195377231516053</v>
      </c>
      <c r="F147">
        <v>0.16599411200130185</v>
      </c>
      <c r="G147">
        <v>0.21781748613841523</v>
      </c>
      <c r="H147">
        <v>0.60347872216224485</v>
      </c>
      <c r="I147">
        <v>781.84419073712513</v>
      </c>
    </row>
    <row r="148" spans="2:9" x14ac:dyDescent="0.25">
      <c r="B148">
        <v>65</v>
      </c>
      <c r="C148">
        <v>74</v>
      </c>
      <c r="D148">
        <v>0.64151601359620258</v>
      </c>
      <c r="E148">
        <v>2.1872726426914793</v>
      </c>
      <c r="F148">
        <v>0.14125947437248784</v>
      </c>
      <c r="G148">
        <v>0.19368780008004116</v>
      </c>
      <c r="H148">
        <v>0.5892119960057437</v>
      </c>
      <c r="I148">
        <v>794.15001833315659</v>
      </c>
    </row>
    <row r="149" spans="2:9" x14ac:dyDescent="0.25">
      <c r="B149">
        <v>65</v>
      </c>
      <c r="C149">
        <v>75</v>
      </c>
      <c r="D149">
        <v>0.63852900352463182</v>
      </c>
      <c r="E149">
        <v>2.5479453895266233</v>
      </c>
      <c r="F149">
        <v>0.1192273287742906</v>
      </c>
      <c r="G149">
        <v>0.17255110437929902</v>
      </c>
      <c r="H149">
        <v>0.57653681547031788</v>
      </c>
      <c r="I149">
        <v>805.08305123127866</v>
      </c>
    </row>
    <row r="150" spans="2:9" x14ac:dyDescent="0.25">
      <c r="B150">
        <v>62</v>
      </c>
      <c r="C150">
        <v>69</v>
      </c>
      <c r="D150">
        <v>0.845017337679417</v>
      </c>
      <c r="E150">
        <v>1.6867325890265348</v>
      </c>
      <c r="F150">
        <v>0.41257877942447702</v>
      </c>
      <c r="G150">
        <v>1.0476435938593884</v>
      </c>
      <c r="H150">
        <v>0.801185836407864</v>
      </c>
      <c r="I150">
        <v>991.95015344089325</v>
      </c>
    </row>
    <row r="151" spans="2:9" x14ac:dyDescent="0.25">
      <c r="B151">
        <v>62</v>
      </c>
      <c r="C151">
        <v>70</v>
      </c>
      <c r="D151">
        <v>0.84055078297879937</v>
      </c>
      <c r="E151">
        <v>1.8477150160371925</v>
      </c>
      <c r="F151">
        <v>0.37785275676625651</v>
      </c>
      <c r="G151">
        <v>1.0157443524264804</v>
      </c>
      <c r="H151">
        <v>0.78371353005957067</v>
      </c>
      <c r="I151">
        <v>1006.1957321468922</v>
      </c>
    </row>
    <row r="152" spans="2:9" x14ac:dyDescent="0.25">
      <c r="B152">
        <v>62</v>
      </c>
      <c r="C152">
        <v>71</v>
      </c>
      <c r="D152">
        <v>0.83589092905801776</v>
      </c>
      <c r="E152">
        <v>2.0467932624254233</v>
      </c>
      <c r="F152">
        <v>0.34112770086238753</v>
      </c>
      <c r="G152">
        <v>0.98233097668769087</v>
      </c>
      <c r="H152">
        <v>0.76536633867026127</v>
      </c>
      <c r="I152">
        <v>1021.154625023445</v>
      </c>
    </row>
    <row r="153" spans="2:9" x14ac:dyDescent="0.25">
      <c r="B153">
        <v>62</v>
      </c>
      <c r="C153">
        <v>72</v>
      </c>
      <c r="D153">
        <v>0.83033283268772051</v>
      </c>
      <c r="E153">
        <v>2.2999301270837265</v>
      </c>
      <c r="F153">
        <v>0.30539732768049693</v>
      </c>
      <c r="G153">
        <v>0.94981574011033265</v>
      </c>
      <c r="H153">
        <v>0.7475653826786024</v>
      </c>
      <c r="I153">
        <v>1035.6681594456459</v>
      </c>
    </row>
    <row r="154" spans="2:9" x14ac:dyDescent="0.25">
      <c r="B154">
        <v>62</v>
      </c>
      <c r="C154">
        <v>73</v>
      </c>
      <c r="D154">
        <v>0.82719273517431324</v>
      </c>
      <c r="E154">
        <v>2.6597219788538959</v>
      </c>
      <c r="F154">
        <v>0.27703800389453637</v>
      </c>
      <c r="G154">
        <v>0.92441768440414307</v>
      </c>
      <c r="H154">
        <v>0.73348680065128458</v>
      </c>
      <c r="I154">
        <v>1047.146755593235</v>
      </c>
    </row>
    <row r="155" spans="2:9" x14ac:dyDescent="0.25">
      <c r="B155">
        <v>62</v>
      </c>
      <c r="C155">
        <v>74</v>
      </c>
      <c r="D155">
        <v>0.82299486023653934</v>
      </c>
      <c r="E155">
        <v>3.1260072844706568</v>
      </c>
      <c r="F155">
        <v>0.2482423943229296</v>
      </c>
      <c r="G155">
        <v>0.89929626421656439</v>
      </c>
      <c r="H155">
        <v>0.71971080987657821</v>
      </c>
      <c r="I155">
        <v>1058.3786420381155</v>
      </c>
    </row>
    <row r="156" spans="2:9" x14ac:dyDescent="0.25">
      <c r="B156">
        <v>62</v>
      </c>
      <c r="C156">
        <v>75</v>
      </c>
      <c r="D156">
        <v>0.81645822630434595</v>
      </c>
      <c r="E156">
        <v>3.7314148933115869</v>
      </c>
      <c r="F156">
        <v>0.21842092504554397</v>
      </c>
      <c r="G156">
        <v>0.87277684878840611</v>
      </c>
      <c r="H156">
        <v>0.70542031959516727</v>
      </c>
      <c r="I156">
        <v>1070.0300119255853</v>
      </c>
    </row>
    <row r="157" spans="2:9" x14ac:dyDescent="0.25">
      <c r="B157">
        <v>63</v>
      </c>
      <c r="C157">
        <v>60</v>
      </c>
      <c r="D157">
        <v>0.85442218476746601</v>
      </c>
      <c r="E157">
        <v>1.0220006753680719</v>
      </c>
      <c r="F157">
        <v>0.67405981014100858</v>
      </c>
      <c r="G157">
        <v>1.2549721900077633</v>
      </c>
      <c r="H157">
        <v>0.92917418291131582</v>
      </c>
      <c r="I157">
        <v>859.76768563489736</v>
      </c>
    </row>
    <row r="158" spans="2:9" x14ac:dyDescent="0.25">
      <c r="B158">
        <v>63</v>
      </c>
      <c r="C158">
        <v>61</v>
      </c>
      <c r="D158">
        <v>0.85449570922084916</v>
      </c>
      <c r="E158">
        <v>1.0631326833304635</v>
      </c>
      <c r="F158">
        <v>0.64610503854432111</v>
      </c>
      <c r="G158">
        <v>1.2267642096033353</v>
      </c>
      <c r="H158">
        <v>0.91272441271667903</v>
      </c>
      <c r="I158">
        <v>873.66621486500367</v>
      </c>
    </row>
    <row r="159" spans="2:9" x14ac:dyDescent="0.25">
      <c r="B159">
        <v>63</v>
      </c>
      <c r="C159">
        <v>62</v>
      </c>
      <c r="D159">
        <v>0.85383351272075436</v>
      </c>
      <c r="E159">
        <v>1.1088915246190285</v>
      </c>
      <c r="F159">
        <v>0.61646043083819224</v>
      </c>
      <c r="G159">
        <v>1.1980940202441779</v>
      </c>
      <c r="H159">
        <v>0.89607058302551623</v>
      </c>
      <c r="I159">
        <v>887.73715543238677</v>
      </c>
    </row>
    <row r="160" spans="2:9" x14ac:dyDescent="0.25">
      <c r="B160">
        <v>63</v>
      </c>
      <c r="C160">
        <v>63</v>
      </c>
      <c r="D160">
        <v>0.85280204602001841</v>
      </c>
      <c r="E160">
        <v>1.1611165703478925</v>
      </c>
      <c r="F160">
        <v>0.58624039334709788</v>
      </c>
      <c r="G160">
        <v>1.1691339077083731</v>
      </c>
      <c r="H160">
        <v>0.87935311765980306</v>
      </c>
      <c r="I160">
        <v>901.86186223919708</v>
      </c>
    </row>
    <row r="161" spans="2:9" x14ac:dyDescent="0.25">
      <c r="B161">
        <v>63</v>
      </c>
      <c r="C161">
        <v>64</v>
      </c>
      <c r="D161">
        <v>0.8514861350458961</v>
      </c>
      <c r="E161">
        <v>1.2217749360570067</v>
      </c>
      <c r="F161">
        <v>0.55609689518906824</v>
      </c>
      <c r="G161">
        <v>1.1405792480521759</v>
      </c>
      <c r="H161">
        <v>0.86293289880631407</v>
      </c>
      <c r="I161">
        <v>915.73542332848001</v>
      </c>
    </row>
    <row r="162" spans="2:9" x14ac:dyDescent="0.25">
      <c r="B162">
        <v>63</v>
      </c>
      <c r="C162">
        <v>65</v>
      </c>
      <c r="D162">
        <v>0.8505984579452458</v>
      </c>
      <c r="E162">
        <v>1.2966816074378318</v>
      </c>
      <c r="F162">
        <v>0.52801631622994816</v>
      </c>
      <c r="G162">
        <v>1.1146654779769773</v>
      </c>
      <c r="H162">
        <v>0.84792264339118029</v>
      </c>
      <c r="I162">
        <v>928.41769616087606</v>
      </c>
    </row>
    <row r="163" spans="2:9" x14ac:dyDescent="0.25">
      <c r="B163">
        <v>63</v>
      </c>
      <c r="C163">
        <v>66</v>
      </c>
      <c r="D163">
        <v>0.84903213057971338</v>
      </c>
      <c r="E163">
        <v>1.3761745554136386</v>
      </c>
      <c r="F163">
        <v>0.49553903388806014</v>
      </c>
      <c r="G163">
        <v>1.0849284778152737</v>
      </c>
      <c r="H163">
        <v>0.83076172293028017</v>
      </c>
      <c r="I163">
        <v>942.91708136925467</v>
      </c>
    </row>
    <row r="164" spans="2:9" x14ac:dyDescent="0.25">
      <c r="B164">
        <v>63</v>
      </c>
      <c r="C164">
        <v>67</v>
      </c>
      <c r="D164">
        <v>0.84670417143461929</v>
      </c>
      <c r="E164">
        <v>1.4682073401056879</v>
      </c>
      <c r="F164">
        <v>0.4622243260141235</v>
      </c>
      <c r="G164">
        <v>1.0543511616552832</v>
      </c>
      <c r="H164">
        <v>0.81327692404267926</v>
      </c>
      <c r="I164">
        <v>957.69011379137839</v>
      </c>
    </row>
    <row r="165" spans="2:9" x14ac:dyDescent="0.25">
      <c r="B165">
        <v>63</v>
      </c>
      <c r="C165">
        <v>68</v>
      </c>
      <c r="D165">
        <v>0.84363029849805193</v>
      </c>
      <c r="E165">
        <v>1.5831835076052818</v>
      </c>
      <c r="F165">
        <v>0.4317937713758897</v>
      </c>
      <c r="G165">
        <v>1.0262275820884585</v>
      </c>
      <c r="H165">
        <v>0.79744893457526367</v>
      </c>
      <c r="I165">
        <v>971.06329600996116</v>
      </c>
    </row>
    <row r="166" spans="2:9" x14ac:dyDescent="0.25">
      <c r="B166">
        <v>63</v>
      </c>
      <c r="C166">
        <v>69</v>
      </c>
      <c r="D166">
        <v>0.83924921031899791</v>
      </c>
      <c r="E166">
        <v>1.7136979209652683</v>
      </c>
      <c r="F166">
        <v>0.39677184433408869</v>
      </c>
      <c r="G166">
        <v>0.99423261026850251</v>
      </c>
      <c r="H166">
        <v>0.77950452173490326</v>
      </c>
      <c r="I166">
        <v>986.2246595687152</v>
      </c>
    </row>
    <row r="167" spans="2:9" x14ac:dyDescent="0.25">
      <c r="B167">
        <v>63</v>
      </c>
      <c r="C167">
        <v>70</v>
      </c>
      <c r="D167">
        <v>0.83456879183112931</v>
      </c>
      <c r="E167">
        <v>1.8738699772500369</v>
      </c>
      <c r="F167">
        <v>0.36236951611502277</v>
      </c>
      <c r="G167">
        <v>0.96221832460939083</v>
      </c>
      <c r="H167">
        <v>0.76168950992756523</v>
      </c>
      <c r="I167">
        <v>1001.2766912633406</v>
      </c>
    </row>
    <row r="168" spans="2:9" x14ac:dyDescent="0.25">
      <c r="B168">
        <v>63</v>
      </c>
      <c r="C168">
        <v>71</v>
      </c>
      <c r="D168">
        <v>0.82973313714873587</v>
      </c>
      <c r="E168">
        <v>2.0721538098740515</v>
      </c>
      <c r="F168">
        <v>0.32620970972319668</v>
      </c>
      <c r="G168">
        <v>0.92888667601121</v>
      </c>
      <c r="H168">
        <v>0.74308977848627633</v>
      </c>
      <c r="I168">
        <v>1016.991738224493</v>
      </c>
    </row>
    <row r="169" spans="2:9" x14ac:dyDescent="0.25">
      <c r="B169">
        <v>63</v>
      </c>
      <c r="C169">
        <v>72</v>
      </c>
      <c r="D169">
        <v>0.82402406866989331</v>
      </c>
      <c r="E169">
        <v>2.324765363374957</v>
      </c>
      <c r="F169">
        <v>0.2912151885559594</v>
      </c>
      <c r="G169">
        <v>0.8965956126880319</v>
      </c>
      <c r="H169">
        <v>0.72512932528498752</v>
      </c>
      <c r="I169">
        <v>1032.1666543996416</v>
      </c>
    </row>
    <row r="170" spans="2:9" x14ac:dyDescent="0.25">
      <c r="B170">
        <v>63</v>
      </c>
      <c r="C170">
        <v>73</v>
      </c>
      <c r="D170">
        <v>0.82083071633305316</v>
      </c>
      <c r="E170">
        <v>2.6855882997241882</v>
      </c>
      <c r="F170">
        <v>0.2636157010930818</v>
      </c>
      <c r="G170">
        <v>0.8715569303487759</v>
      </c>
      <c r="H170">
        <v>0.71101134833930257</v>
      </c>
      <c r="I170">
        <v>1044.0950347312732</v>
      </c>
    </row>
    <row r="171" spans="2:9" x14ac:dyDescent="0.25">
      <c r="B171">
        <v>63</v>
      </c>
      <c r="C171">
        <v>74</v>
      </c>
      <c r="D171">
        <v>0.81655554577520395</v>
      </c>
      <c r="E171">
        <v>3.1527258018117523</v>
      </c>
      <c r="F171">
        <v>0.23552613244319273</v>
      </c>
      <c r="G171">
        <v>0.84674204318957524</v>
      </c>
      <c r="H171">
        <v>0.6971819480606769</v>
      </c>
      <c r="I171">
        <v>1055.7795945599564</v>
      </c>
    </row>
    <row r="172" spans="2:9" x14ac:dyDescent="0.25">
      <c r="B172">
        <v>63</v>
      </c>
      <c r="C172">
        <v>75</v>
      </c>
      <c r="D172">
        <v>0.80990088969184137</v>
      </c>
      <c r="E172">
        <v>3.7583869779310075</v>
      </c>
      <c r="F172">
        <v>0.20644256507428127</v>
      </c>
      <c r="G172">
        <v>0.82050734361440592</v>
      </c>
      <c r="H172">
        <v>0.68283865302864666</v>
      </c>
      <c r="I172">
        <v>1067.8983477644058</v>
      </c>
    </row>
    <row r="173" spans="2:9" x14ac:dyDescent="0.25">
      <c r="B173">
        <v>64</v>
      </c>
      <c r="C173">
        <v>60</v>
      </c>
      <c r="D173">
        <v>0.84941896665471539</v>
      </c>
      <c r="E173">
        <v>1.0527186655345067</v>
      </c>
      <c r="F173">
        <v>0.66107143744700758</v>
      </c>
      <c r="G173">
        <v>1.2088659700696756</v>
      </c>
      <c r="H173">
        <v>0.91358795202371845</v>
      </c>
      <c r="I173">
        <v>845.51182908364467</v>
      </c>
    </row>
    <row r="174" spans="2:9" x14ac:dyDescent="0.25">
      <c r="B174">
        <v>64</v>
      </c>
      <c r="C174">
        <v>61</v>
      </c>
      <c r="D174">
        <v>0.84942782445096154</v>
      </c>
      <c r="E174">
        <v>1.0935728148558956</v>
      </c>
      <c r="F174">
        <v>0.63280670698749952</v>
      </c>
      <c r="G174">
        <v>1.1801316973449918</v>
      </c>
      <c r="H174">
        <v>0.89650920219230346</v>
      </c>
      <c r="I174">
        <v>860.44836234738693</v>
      </c>
    </row>
    <row r="175" spans="2:9" x14ac:dyDescent="0.25">
      <c r="B175">
        <v>64</v>
      </c>
      <c r="C175">
        <v>62</v>
      </c>
      <c r="D175">
        <v>0.84866372893621</v>
      </c>
      <c r="E175">
        <v>1.1389375696922159</v>
      </c>
      <c r="F175">
        <v>0.60283916336244781</v>
      </c>
      <c r="G175">
        <v>1.1509115665748373</v>
      </c>
      <c r="H175">
        <v>0.87921657459454317</v>
      </c>
      <c r="I175">
        <v>875.57194632637061</v>
      </c>
    </row>
    <row r="176" spans="2:9" x14ac:dyDescent="0.25">
      <c r="B176">
        <v>64</v>
      </c>
      <c r="C176">
        <v>63</v>
      </c>
      <c r="D176">
        <v>0.84749506058699564</v>
      </c>
      <c r="E176">
        <v>1.1906384359701683</v>
      </c>
      <c r="F176">
        <v>0.57226053188662596</v>
      </c>
      <c r="G176">
        <v>1.1213680894082787</v>
      </c>
      <c r="H176">
        <v>0.86185084907664722</v>
      </c>
      <c r="I176">
        <v>890.75945942934754</v>
      </c>
    </row>
    <row r="177" spans="2:9" x14ac:dyDescent="0.25">
      <c r="B177">
        <v>64</v>
      </c>
      <c r="C177">
        <v>64</v>
      </c>
      <c r="D177">
        <v>0.84602891470606467</v>
      </c>
      <c r="E177">
        <v>1.2507768505553638</v>
      </c>
      <c r="F177">
        <v>0.54181533079951449</v>
      </c>
      <c r="G177">
        <v>1.0922779937751315</v>
      </c>
      <c r="H177">
        <v>0.84482344414295674</v>
      </c>
      <c r="I177">
        <v>905.65108807299976</v>
      </c>
    </row>
    <row r="178" spans="2:9" x14ac:dyDescent="0.25">
      <c r="B178">
        <v>64</v>
      </c>
      <c r="C178">
        <v>65</v>
      </c>
      <c r="D178">
        <v>0.84504206447030827</v>
      </c>
      <c r="E178">
        <v>1.3255925274181373</v>
      </c>
      <c r="F178">
        <v>0.51361853363558596</v>
      </c>
      <c r="G178">
        <v>1.0660343489014406</v>
      </c>
      <c r="H178">
        <v>0.82934154927654247</v>
      </c>
      <c r="I178">
        <v>919.19106259927344</v>
      </c>
    </row>
    <row r="179" spans="2:9" x14ac:dyDescent="0.25">
      <c r="B179">
        <v>64</v>
      </c>
      <c r="C179">
        <v>66</v>
      </c>
      <c r="D179">
        <v>0.84335958593031524</v>
      </c>
      <c r="E179">
        <v>1.4046421899864767</v>
      </c>
      <c r="F179">
        <v>0.4811245243654555</v>
      </c>
      <c r="G179">
        <v>1.0360152249244319</v>
      </c>
      <c r="H179">
        <v>0.81170072121396164</v>
      </c>
      <c r="I179">
        <v>934.61917166800754</v>
      </c>
    </row>
    <row r="180" spans="2:9" x14ac:dyDescent="0.25">
      <c r="B180">
        <v>64</v>
      </c>
      <c r="C180">
        <v>67</v>
      </c>
      <c r="D180">
        <v>0.84088677465053452</v>
      </c>
      <c r="E180">
        <v>1.496095620971039</v>
      </c>
      <c r="F180">
        <v>0.44785151794654904</v>
      </c>
      <c r="G180">
        <v>1.0051809876496836</v>
      </c>
      <c r="H180">
        <v>0.79375798773440553</v>
      </c>
      <c r="I180">
        <v>950.3113176450446</v>
      </c>
    </row>
    <row r="181" spans="2:9" x14ac:dyDescent="0.25">
      <c r="B181">
        <v>64</v>
      </c>
      <c r="C181">
        <v>68</v>
      </c>
      <c r="D181">
        <v>0.83762445733666235</v>
      </c>
      <c r="E181">
        <v>1.6105282889711841</v>
      </c>
      <c r="F181">
        <v>0.41739772272067671</v>
      </c>
      <c r="G181">
        <v>0.9767494402503577</v>
      </c>
      <c r="H181">
        <v>0.7774931654613777</v>
      </c>
      <c r="I181">
        <v>964.53601566498196</v>
      </c>
    </row>
    <row r="182" spans="2:9" x14ac:dyDescent="0.25">
      <c r="B182">
        <v>64</v>
      </c>
      <c r="C182">
        <v>69</v>
      </c>
      <c r="D182">
        <v>0.83303943954411885</v>
      </c>
      <c r="E182">
        <v>1.7400607374955273</v>
      </c>
      <c r="F182">
        <v>0.38250235018404161</v>
      </c>
      <c r="G182">
        <v>0.94453269518877014</v>
      </c>
      <c r="H182">
        <v>0.75912949040630506</v>
      </c>
      <c r="I182">
        <v>980.59630380153601</v>
      </c>
    </row>
    <row r="183" spans="2:9" x14ac:dyDescent="0.25">
      <c r="B183">
        <v>64</v>
      </c>
      <c r="C183">
        <v>70</v>
      </c>
      <c r="D183">
        <v>0.82816118079260104</v>
      </c>
      <c r="E183">
        <v>1.8992112306239921</v>
      </c>
      <c r="F183">
        <v>0.34834877064363451</v>
      </c>
      <c r="G183">
        <v>0.91239866897780042</v>
      </c>
      <c r="H183">
        <v>0.74096411510832905</v>
      </c>
      <c r="I183">
        <v>996.48316525596715</v>
      </c>
    </row>
    <row r="184" spans="2:9" x14ac:dyDescent="0.25">
      <c r="B184">
        <v>64</v>
      </c>
      <c r="C184">
        <v>71</v>
      </c>
      <c r="D184">
        <v>0.8231702529689513</v>
      </c>
      <c r="E184">
        <v>2.0964989512239627</v>
      </c>
      <c r="F184">
        <v>0.3126747174364457</v>
      </c>
      <c r="G184">
        <v>0.8791481095266187</v>
      </c>
      <c r="H184">
        <v>0.72210984219994445</v>
      </c>
      <c r="I184">
        <v>1012.9725147247293</v>
      </c>
    </row>
    <row r="185" spans="2:9" x14ac:dyDescent="0.25">
      <c r="B185">
        <v>64</v>
      </c>
      <c r="C185">
        <v>72</v>
      </c>
      <c r="D185">
        <v>0.81732986363540472</v>
      </c>
      <c r="E185">
        <v>2.348351989049799</v>
      </c>
      <c r="F185">
        <v>0.27832585161030798</v>
      </c>
      <c r="G185">
        <v>0.84707351047501545</v>
      </c>
      <c r="H185">
        <v>0.70398716907943182</v>
      </c>
      <c r="I185">
        <v>1028.8220302082664</v>
      </c>
    </row>
    <row r="186" spans="2:9" x14ac:dyDescent="0.25">
      <c r="B186">
        <v>64</v>
      </c>
      <c r="C186">
        <v>73</v>
      </c>
      <c r="D186">
        <v>0.81410204971052291</v>
      </c>
      <c r="E186">
        <v>2.7100018265007551</v>
      </c>
      <c r="F186">
        <v>0.25141528157114956</v>
      </c>
      <c r="G186">
        <v>0.82239100743611537</v>
      </c>
      <c r="H186">
        <v>0.68983269104040357</v>
      </c>
      <c r="I186">
        <v>1041.2010880519483</v>
      </c>
    </row>
    <row r="187" spans="2:9" x14ac:dyDescent="0.25">
      <c r="B187">
        <v>64</v>
      </c>
      <c r="C187">
        <v>74</v>
      </c>
      <c r="D187">
        <v>0.80976692208550349</v>
      </c>
      <c r="E187">
        <v>3.1776898298241609</v>
      </c>
      <c r="F187">
        <v>0.2239632899346248</v>
      </c>
      <c r="G187">
        <v>0.797877029252966</v>
      </c>
      <c r="H187">
        <v>0.67595059759288334</v>
      </c>
      <c r="I187">
        <v>1053.3419269655703</v>
      </c>
    </row>
    <row r="188" spans="2:9" x14ac:dyDescent="0.25">
      <c r="B188">
        <v>64</v>
      </c>
      <c r="C188">
        <v>75</v>
      </c>
      <c r="D188">
        <v>0.8030050348134099</v>
      </c>
      <c r="E188">
        <v>3.7830432217792627</v>
      </c>
      <c r="F188">
        <v>0.19552669230251193</v>
      </c>
      <c r="G188">
        <v>0.77190069969825703</v>
      </c>
      <c r="H188">
        <v>0.66154558654273987</v>
      </c>
      <c r="I188">
        <v>1065.9400930397217</v>
      </c>
    </row>
    <row r="189" spans="2:9" x14ac:dyDescent="0.25">
      <c r="B189">
        <v>65</v>
      </c>
      <c r="C189">
        <v>60</v>
      </c>
      <c r="D189">
        <v>0.84403944472977721</v>
      </c>
      <c r="E189">
        <v>1.0817807230320593</v>
      </c>
      <c r="F189">
        <v>0.64763196508578025</v>
      </c>
      <c r="G189">
        <v>1.1656823956433853</v>
      </c>
      <c r="H189">
        <v>0.89819700058421015</v>
      </c>
      <c r="I189">
        <v>831.95017238626497</v>
      </c>
    </row>
    <row r="190" spans="2:9" x14ac:dyDescent="0.25">
      <c r="B190">
        <v>65</v>
      </c>
      <c r="C190">
        <v>61</v>
      </c>
      <c r="D190">
        <v>0.84400758237552409</v>
      </c>
      <c r="E190">
        <v>1.1222834026044479</v>
      </c>
      <c r="F190">
        <v>0.61913878260044242</v>
      </c>
      <c r="G190">
        <v>1.1365135369451806</v>
      </c>
      <c r="H190">
        <v>0.88054476679416793</v>
      </c>
      <c r="I190">
        <v>847.91317005299459</v>
      </c>
    </row>
    <row r="191" spans="2:9" x14ac:dyDescent="0.25">
      <c r="B191">
        <v>65</v>
      </c>
      <c r="C191">
        <v>62</v>
      </c>
      <c r="D191">
        <v>0.84316706346881976</v>
      </c>
      <c r="E191">
        <v>1.1671680032948362</v>
      </c>
      <c r="F191">
        <v>0.58893140535474908</v>
      </c>
      <c r="G191">
        <v>1.1068361140541436</v>
      </c>
      <c r="H191">
        <v>0.86266813231099715</v>
      </c>
      <c r="I191">
        <v>864.0790943171977</v>
      </c>
    </row>
    <row r="192" spans="2:9" x14ac:dyDescent="0.25">
      <c r="B192">
        <v>65</v>
      </c>
      <c r="C192">
        <v>63</v>
      </c>
      <c r="D192">
        <v>0.84188790608688824</v>
      </c>
      <c r="E192">
        <v>1.2182457684245485</v>
      </c>
      <c r="F192">
        <v>0.55808159005779046</v>
      </c>
      <c r="G192">
        <v>1.0768051652245672</v>
      </c>
      <c r="H192">
        <v>0.8447091625645321</v>
      </c>
      <c r="I192">
        <v>880.31947474550361</v>
      </c>
    </row>
    <row r="193" spans="2:9" x14ac:dyDescent="0.25">
      <c r="B193">
        <v>65</v>
      </c>
      <c r="C193">
        <v>64</v>
      </c>
      <c r="D193">
        <v>0.84029637140749258</v>
      </c>
      <c r="E193">
        <v>1.2777433755327046</v>
      </c>
      <c r="F193">
        <v>0.52741188590938737</v>
      </c>
      <c r="G193">
        <v>1.0472662048983694</v>
      </c>
      <c r="H193">
        <v>0.82712506703455591</v>
      </c>
      <c r="I193">
        <v>896.22085466462158</v>
      </c>
    </row>
    <row r="194" spans="2:9" x14ac:dyDescent="0.25">
      <c r="B194">
        <v>65</v>
      </c>
      <c r="C194">
        <v>65</v>
      </c>
      <c r="D194">
        <v>0.83923149073911274</v>
      </c>
      <c r="E194">
        <v>1.3523327427136738</v>
      </c>
      <c r="F194">
        <v>0.49915850799363037</v>
      </c>
      <c r="G194">
        <v>1.0207619970024857</v>
      </c>
      <c r="H194">
        <v>0.81121647473621639</v>
      </c>
      <c r="I194">
        <v>910.60706916641425</v>
      </c>
    </row>
    <row r="195" spans="2:9" x14ac:dyDescent="0.25">
      <c r="B195">
        <v>65</v>
      </c>
      <c r="C195">
        <v>66</v>
      </c>
      <c r="D195">
        <v>0.83745935882478695</v>
      </c>
      <c r="E195">
        <v>1.430811012472929</v>
      </c>
      <c r="F195">
        <v>0.46671358105471661</v>
      </c>
      <c r="G195">
        <v>0.9905414791868361</v>
      </c>
      <c r="H195">
        <v>0.79314884203340508</v>
      </c>
      <c r="I195">
        <v>926.94571401492078</v>
      </c>
    </row>
    <row r="196" spans="2:9" x14ac:dyDescent="0.25">
      <c r="B196">
        <v>65</v>
      </c>
      <c r="C196">
        <v>67</v>
      </c>
      <c r="D196">
        <v>0.83487141668039178</v>
      </c>
      <c r="E196">
        <v>1.5215483858287853</v>
      </c>
      <c r="F196">
        <v>0.43354779849860775</v>
      </c>
      <c r="G196">
        <v>0.95953628107786371</v>
      </c>
      <c r="H196">
        <v>0.77480306790667897</v>
      </c>
      <c r="I196">
        <v>943.53588345537287</v>
      </c>
    </row>
    <row r="197" spans="2:9" x14ac:dyDescent="0.25">
      <c r="B197">
        <v>65</v>
      </c>
      <c r="C197">
        <v>68</v>
      </c>
      <c r="D197">
        <v>0.83144661779103646</v>
      </c>
      <c r="E197">
        <v>1.6352348298779487</v>
      </c>
      <c r="F197">
        <v>0.40312488274863084</v>
      </c>
      <c r="G197">
        <v>0.93086982779970984</v>
      </c>
      <c r="H197">
        <v>0.7581458840938986</v>
      </c>
      <c r="I197">
        <v>958.59905276869176</v>
      </c>
    </row>
    <row r="198" spans="2:9" x14ac:dyDescent="0.25">
      <c r="B198">
        <v>65</v>
      </c>
      <c r="C198">
        <v>69</v>
      </c>
      <c r="D198">
        <v>0.82668889595920536</v>
      </c>
      <c r="E198">
        <v>1.7635726562275427</v>
      </c>
      <c r="F198">
        <v>0.36841160523545935</v>
      </c>
      <c r="G198">
        <v>0.89851097831295523</v>
      </c>
      <c r="H198">
        <v>0.7394134562887924</v>
      </c>
      <c r="I198">
        <v>975.53887494087292</v>
      </c>
    </row>
    <row r="199" spans="2:9" x14ac:dyDescent="0.25">
      <c r="B199">
        <v>65</v>
      </c>
      <c r="C199">
        <v>70</v>
      </c>
      <c r="D199">
        <v>0.82164792888368332</v>
      </c>
      <c r="E199">
        <v>1.9214861225112725</v>
      </c>
      <c r="F199">
        <v>0.33456131912428672</v>
      </c>
      <c r="G199">
        <v>0.86634303485023456</v>
      </c>
      <c r="H199">
        <v>0.72095130290409404</v>
      </c>
      <c r="I199">
        <v>992.23428668921429</v>
      </c>
    </row>
    <row r="200" spans="2:9" x14ac:dyDescent="0.25">
      <c r="B200">
        <v>65</v>
      </c>
      <c r="C200">
        <v>71</v>
      </c>
      <c r="D200">
        <v>0.81653872495306246</v>
      </c>
      <c r="E200">
        <v>2.1175547607349343</v>
      </c>
      <c r="F200">
        <v>0.29941631411103325</v>
      </c>
      <c r="G200">
        <v>0.83325428434595439</v>
      </c>
      <c r="H200">
        <v>0.70189745586303409</v>
      </c>
      <c r="I200">
        <v>1009.4647697814017</v>
      </c>
    </row>
    <row r="201" spans="2:9" x14ac:dyDescent="0.25">
      <c r="B201">
        <v>65</v>
      </c>
      <c r="C201">
        <v>72</v>
      </c>
      <c r="D201">
        <v>0.81060291615546387</v>
      </c>
      <c r="E201">
        <v>2.368369712559049</v>
      </c>
      <c r="F201">
        <v>0.26573616379858883</v>
      </c>
      <c r="G201">
        <v>0.80146333131333425</v>
      </c>
      <c r="H201">
        <v>0.68366132187022188</v>
      </c>
      <c r="I201">
        <v>1025.9557911354036</v>
      </c>
    </row>
    <row r="202" spans="2:9" x14ac:dyDescent="0.25">
      <c r="B202">
        <v>65</v>
      </c>
      <c r="C202">
        <v>73</v>
      </c>
      <c r="D202">
        <v>0.80736735018713945</v>
      </c>
      <c r="E202">
        <v>2.7304638156196326</v>
      </c>
      <c r="F202">
        <v>0.23952301219008212</v>
      </c>
      <c r="G202">
        <v>0.77718039276896433</v>
      </c>
      <c r="H202">
        <v>0.66950821375392311</v>
      </c>
      <c r="I202">
        <v>1038.7545130719382</v>
      </c>
    </row>
    <row r="203" spans="2:9" x14ac:dyDescent="0.25">
      <c r="B203">
        <v>65</v>
      </c>
      <c r="C203">
        <v>74</v>
      </c>
      <c r="D203">
        <v>0.80299873443937875</v>
      </c>
      <c r="E203">
        <v>3.1981791706540839</v>
      </c>
      <c r="F203">
        <v>0.2127176696305853</v>
      </c>
      <c r="G203">
        <v>0.75300771815194345</v>
      </c>
      <c r="H203">
        <v>0.65560760814686414</v>
      </c>
      <c r="I203">
        <v>1051.3248958071124</v>
      </c>
    </row>
    <row r="204" spans="2:9" x14ac:dyDescent="0.25">
      <c r="B204">
        <v>65</v>
      </c>
      <c r="C204">
        <v>75</v>
      </c>
      <c r="D204">
        <v>0.79615699310311072</v>
      </c>
      <c r="E204">
        <v>3.8024860926291777</v>
      </c>
      <c r="F204">
        <v>0.18492723434387295</v>
      </c>
      <c r="G204">
        <v>0.727326885153875</v>
      </c>
      <c r="H204">
        <v>0.64117087339073986</v>
      </c>
      <c r="I204">
        <v>1064.3801026420233</v>
      </c>
    </row>
    <row r="205" spans="2:9" x14ac:dyDescent="0.25">
      <c r="B205">
        <v>66</v>
      </c>
      <c r="C205">
        <v>60</v>
      </c>
      <c r="D205">
        <v>0.83859791544160833</v>
      </c>
      <c r="E205">
        <v>1.1095148072314598</v>
      </c>
      <c r="F205">
        <v>0.63423416558513757</v>
      </c>
      <c r="G205">
        <v>1.1241262048956073</v>
      </c>
      <c r="H205">
        <v>0.88309427494197346</v>
      </c>
      <c r="I205">
        <v>819.03030330657032</v>
      </c>
    </row>
    <row r="206" spans="2:9" x14ac:dyDescent="0.25">
      <c r="B206">
        <v>66</v>
      </c>
      <c r="C206">
        <v>61</v>
      </c>
      <c r="D206">
        <v>0.83852483392258348</v>
      </c>
      <c r="E206">
        <v>1.149524017133845</v>
      </c>
      <c r="F206">
        <v>0.60550914145232093</v>
      </c>
      <c r="G206">
        <v>1.0945685271111476</v>
      </c>
      <c r="H206">
        <v>0.86488614159000965</v>
      </c>
      <c r="I206">
        <v>836.03795829451622</v>
      </c>
    </row>
    <row r="207" spans="2:9" x14ac:dyDescent="0.25">
      <c r="B207">
        <v>66</v>
      </c>
      <c r="C207">
        <v>62</v>
      </c>
      <c r="D207">
        <v>0.83760798949675352</v>
      </c>
      <c r="E207">
        <v>1.1937701405618071</v>
      </c>
      <c r="F207">
        <v>0.57506559995584849</v>
      </c>
      <c r="G207">
        <v>1.0644842813411055</v>
      </c>
      <c r="H207">
        <v>0.84644542663596278</v>
      </c>
      <c r="I207">
        <v>853.26286057345567</v>
      </c>
    </row>
    <row r="208" spans="2:9" x14ac:dyDescent="0.25">
      <c r="B208">
        <v>66</v>
      </c>
      <c r="C208">
        <v>63</v>
      </c>
      <c r="D208">
        <v>0.83622058984159386</v>
      </c>
      <c r="E208">
        <v>1.2440562638974373</v>
      </c>
      <c r="F208">
        <v>0.54396260509534888</v>
      </c>
      <c r="G208">
        <v>1.0340279410871647</v>
      </c>
      <c r="H208">
        <v>0.82791865677675036</v>
      </c>
      <c r="I208">
        <v>870.5681440814202</v>
      </c>
    </row>
    <row r="209" spans="2:9" x14ac:dyDescent="0.25">
      <c r="B209">
        <v>66</v>
      </c>
      <c r="C209">
        <v>64</v>
      </c>
      <c r="D209">
        <v>0.83450947151161881</v>
      </c>
      <c r="E209">
        <v>1.3027455528622713</v>
      </c>
      <c r="F209">
        <v>0.5130986545180527</v>
      </c>
      <c r="G209">
        <v>1.0041145088773822</v>
      </c>
      <c r="H209">
        <v>0.80981014015490826</v>
      </c>
      <c r="I209">
        <v>887.48275015851982</v>
      </c>
    </row>
    <row r="210" spans="2:9" x14ac:dyDescent="0.25">
      <c r="B210">
        <v>66</v>
      </c>
      <c r="C210">
        <v>65</v>
      </c>
      <c r="D210">
        <v>0.83337227713809336</v>
      </c>
      <c r="E210">
        <v>1.3769413778595321</v>
      </c>
      <c r="F210">
        <v>0.48481865576774635</v>
      </c>
      <c r="G210">
        <v>0.97741759136647488</v>
      </c>
      <c r="H210">
        <v>0.79350849003315704</v>
      </c>
      <c r="I210">
        <v>902.70961804473495</v>
      </c>
    </row>
    <row r="211" spans="2:9" x14ac:dyDescent="0.25">
      <c r="B211">
        <v>66</v>
      </c>
      <c r="C211">
        <v>66</v>
      </c>
      <c r="D211">
        <v>0.83151830367810242</v>
      </c>
      <c r="E211">
        <v>1.4546745929553022</v>
      </c>
      <c r="F211">
        <v>0.45245506826278853</v>
      </c>
      <c r="G211">
        <v>0.94707319929292555</v>
      </c>
      <c r="H211">
        <v>0.77505405867182731</v>
      </c>
      <c r="I211">
        <v>919.94733239607319</v>
      </c>
    </row>
    <row r="212" spans="2:9" x14ac:dyDescent="0.25">
      <c r="B212">
        <v>66</v>
      </c>
      <c r="C212">
        <v>67</v>
      </c>
      <c r="D212">
        <v>0.82882630994680717</v>
      </c>
      <c r="E212">
        <v>1.5445107585751818</v>
      </c>
      <c r="F212">
        <v>0.41943218160293433</v>
      </c>
      <c r="G212">
        <v>0.9159828270921061</v>
      </c>
      <c r="H212">
        <v>0.75634881789658193</v>
      </c>
      <c r="I212">
        <v>937.41932007445416</v>
      </c>
    </row>
    <row r="213" spans="2:9" x14ac:dyDescent="0.25">
      <c r="B213">
        <v>66</v>
      </c>
      <c r="C213">
        <v>68</v>
      </c>
      <c r="D213">
        <v>0.82525561704122463</v>
      </c>
      <c r="E213">
        <v>1.6572501055609712</v>
      </c>
      <c r="F213">
        <v>0.38909153614417463</v>
      </c>
      <c r="G213">
        <v>0.88717986679562211</v>
      </c>
      <c r="H213">
        <v>0.73934549730366983</v>
      </c>
      <c r="I213">
        <v>953.30159667599742</v>
      </c>
    </row>
    <row r="214" spans="2:9" x14ac:dyDescent="0.25">
      <c r="B214">
        <v>66</v>
      </c>
      <c r="C214">
        <v>69</v>
      </c>
      <c r="D214">
        <v>0.82034652016558407</v>
      </c>
      <c r="E214">
        <v>1.7841897780655411</v>
      </c>
      <c r="F214">
        <v>0.35461494472474103</v>
      </c>
      <c r="G214">
        <v>0.85478968802617117</v>
      </c>
      <c r="H214">
        <v>0.72029773189919144</v>
      </c>
      <c r="I214">
        <v>971.09352603133436</v>
      </c>
    </row>
    <row r="215" spans="2:9" x14ac:dyDescent="0.25">
      <c r="B215">
        <v>66</v>
      </c>
      <c r="C215">
        <v>70</v>
      </c>
      <c r="D215">
        <v>0.81516624978630625</v>
      </c>
      <c r="E215">
        <v>1.9406445501425658</v>
      </c>
      <c r="F215">
        <v>0.32111537167455617</v>
      </c>
      <c r="G215">
        <v>0.82269792329185465</v>
      </c>
      <c r="H215">
        <v>0.7015921988127235</v>
      </c>
      <c r="I215">
        <v>988.56578674859975</v>
      </c>
    </row>
    <row r="216" spans="2:9" x14ac:dyDescent="0.25">
      <c r="B216">
        <v>66</v>
      </c>
      <c r="C216">
        <v>71</v>
      </c>
      <c r="D216">
        <v>0.80996238232543949</v>
      </c>
      <c r="E216">
        <v>2.135252009029819</v>
      </c>
      <c r="F216">
        <v>0.28653405851759162</v>
      </c>
      <c r="G216">
        <v>0.78987414443620896</v>
      </c>
      <c r="H216">
        <v>0.68239213671510623</v>
      </c>
      <c r="I216">
        <v>1006.4999717411646</v>
      </c>
    </row>
    <row r="217" spans="2:9" x14ac:dyDescent="0.25">
      <c r="B217">
        <v>66</v>
      </c>
      <c r="C217">
        <v>72</v>
      </c>
      <c r="D217">
        <v>0.80395631220686603</v>
      </c>
      <c r="E217">
        <v>2.3847431986595482</v>
      </c>
      <c r="F217">
        <v>0.25354268741489716</v>
      </c>
      <c r="G217">
        <v>0.7584620087081213</v>
      </c>
      <c r="H217">
        <v>0.66409204669032496</v>
      </c>
      <c r="I217">
        <v>1023.5935206170169</v>
      </c>
    </row>
    <row r="218" spans="2:9" x14ac:dyDescent="0.25">
      <c r="B218">
        <v>66</v>
      </c>
      <c r="C218">
        <v>73</v>
      </c>
      <c r="D218">
        <v>0.80072809880155638</v>
      </c>
      <c r="E218">
        <v>2.7468496282397896</v>
      </c>
      <c r="F218">
        <v>0.22802715816386698</v>
      </c>
      <c r="G218">
        <v>0.73463557536565849</v>
      </c>
      <c r="H218">
        <v>0.64997514540212431</v>
      </c>
      <c r="I218">
        <v>1036.7796820959311</v>
      </c>
    </row>
    <row r="219" spans="2:9" x14ac:dyDescent="0.25">
      <c r="B219">
        <v>66</v>
      </c>
      <c r="C219">
        <v>74</v>
      </c>
      <c r="D219">
        <v>0.79634443685517931</v>
      </c>
      <c r="E219">
        <v>3.214064776529876</v>
      </c>
      <c r="F219">
        <v>0.20188245628751109</v>
      </c>
      <c r="G219">
        <v>0.71086959880336742</v>
      </c>
      <c r="H219">
        <v>0.636092633983668</v>
      </c>
      <c r="I219">
        <v>1049.746907236879</v>
      </c>
    </row>
    <row r="220" spans="2:9" x14ac:dyDescent="0.25">
      <c r="B220">
        <v>66</v>
      </c>
      <c r="C220">
        <v>75</v>
      </c>
      <c r="D220">
        <v>0.78945081833572217</v>
      </c>
      <c r="E220">
        <v>3.8167350333165886</v>
      </c>
      <c r="F220">
        <v>0.17476001844169653</v>
      </c>
      <c r="G220">
        <v>0.68557119749906303</v>
      </c>
      <c r="H220">
        <v>0.62166564530116919</v>
      </c>
      <c r="I220">
        <v>1063.2227117734533</v>
      </c>
    </row>
    <row r="221" spans="2:9" x14ac:dyDescent="0.25">
      <c r="B221">
        <v>67</v>
      </c>
      <c r="C221">
        <v>60</v>
      </c>
      <c r="D221">
        <v>0.83262798436535235</v>
      </c>
      <c r="E221">
        <v>1.136417108567233</v>
      </c>
      <c r="F221">
        <v>0.62152176139228144</v>
      </c>
      <c r="G221">
        <v>1.0844335531371547</v>
      </c>
      <c r="H221">
        <v>0.86861202555914296</v>
      </c>
      <c r="I221">
        <v>806.40788585103223</v>
      </c>
    </row>
    <row r="222" spans="2:9" x14ac:dyDescent="0.25">
      <c r="B222">
        <v>67</v>
      </c>
      <c r="C222">
        <v>61</v>
      </c>
      <c r="D222">
        <v>0.8325420520736897</v>
      </c>
      <c r="E222">
        <v>1.175885560650388</v>
      </c>
      <c r="F222">
        <v>0.59259382324833187</v>
      </c>
      <c r="G222">
        <v>1.0545638737919778</v>
      </c>
      <c r="H222">
        <v>0.84987928942055835</v>
      </c>
      <c r="I222">
        <v>824.4636010201325</v>
      </c>
    </row>
    <row r="223" spans="2:9" x14ac:dyDescent="0.25">
      <c r="B223">
        <v>67</v>
      </c>
      <c r="C223">
        <v>62</v>
      </c>
      <c r="D223">
        <v>0.83157603738095331</v>
      </c>
      <c r="E223">
        <v>1.2194287990182227</v>
      </c>
      <c r="F223">
        <v>0.5619385047493799</v>
      </c>
      <c r="G223">
        <v>1.0241441176568258</v>
      </c>
      <c r="H223">
        <v>0.83090234684772057</v>
      </c>
      <c r="I223">
        <v>842.75469674371868</v>
      </c>
    </row>
    <row r="224" spans="2:9" x14ac:dyDescent="0.25">
      <c r="B224">
        <v>67</v>
      </c>
      <c r="C224">
        <v>63</v>
      </c>
      <c r="D224">
        <v>0.83010554053137042</v>
      </c>
      <c r="E224">
        <v>1.2688362027346984</v>
      </c>
      <c r="F224">
        <v>0.53060127405063962</v>
      </c>
      <c r="G224">
        <v>0.99332703477095197</v>
      </c>
      <c r="H224">
        <v>0.81183152435276729</v>
      </c>
      <c r="I224">
        <v>861.13627946937856</v>
      </c>
    </row>
    <row r="225" spans="2:9" x14ac:dyDescent="0.25">
      <c r="B225">
        <v>67</v>
      </c>
      <c r="C225">
        <v>64</v>
      </c>
      <c r="D225">
        <v>0.82829875385553009</v>
      </c>
      <c r="E225">
        <v>1.3266193291815283</v>
      </c>
      <c r="F225">
        <v>0.49955868678117377</v>
      </c>
      <c r="G225">
        <v>0.96309964782702251</v>
      </c>
      <c r="H225">
        <v>0.79322117782340285</v>
      </c>
      <c r="I225">
        <v>879.07402831965669</v>
      </c>
    </row>
    <row r="226" spans="2:9" x14ac:dyDescent="0.25">
      <c r="B226">
        <v>67</v>
      </c>
      <c r="C226">
        <v>65</v>
      </c>
      <c r="D226">
        <v>0.82711391268132617</v>
      </c>
      <c r="E226">
        <v>1.4003493957395341</v>
      </c>
      <c r="F226">
        <v>0.4712743638902076</v>
      </c>
      <c r="G226">
        <v>0.93627269180105288</v>
      </c>
      <c r="H226">
        <v>0.77655453114803719</v>
      </c>
      <c r="I226">
        <v>895.13832469196313</v>
      </c>
    </row>
    <row r="227" spans="2:9" x14ac:dyDescent="0.25">
      <c r="B227">
        <v>67</v>
      </c>
      <c r="C227">
        <v>66</v>
      </c>
      <c r="D227">
        <v>0.8252061939210682</v>
      </c>
      <c r="E227">
        <v>1.4772695480159399</v>
      </c>
      <c r="F227">
        <v>0.43901189334403451</v>
      </c>
      <c r="G227">
        <v>0.9058716316780534</v>
      </c>
      <c r="H227">
        <v>0.75774464021116616</v>
      </c>
      <c r="I227">
        <v>913.26840620303688</v>
      </c>
    </row>
    <row r="228" spans="2:9" x14ac:dyDescent="0.25">
      <c r="B228">
        <v>67</v>
      </c>
      <c r="C228">
        <v>67</v>
      </c>
      <c r="D228">
        <v>0.82243712241293798</v>
      </c>
      <c r="E228">
        <v>1.5661155371862889</v>
      </c>
      <c r="F228">
        <v>0.40614211433086245</v>
      </c>
      <c r="G228">
        <v>0.87475619981659969</v>
      </c>
      <c r="H228">
        <v>0.73870767250765967</v>
      </c>
      <c r="I228">
        <v>931.61735768535084</v>
      </c>
    </row>
    <row r="229" spans="2:9" x14ac:dyDescent="0.25">
      <c r="B229">
        <v>67</v>
      </c>
      <c r="C229">
        <v>68</v>
      </c>
      <c r="D229">
        <v>0.81874244872778212</v>
      </c>
      <c r="E229">
        <v>1.6777628627561083</v>
      </c>
      <c r="F229">
        <v>0.3758857081232389</v>
      </c>
      <c r="G229">
        <v>0.84586337592290739</v>
      </c>
      <c r="H229">
        <v>0.72137745652900609</v>
      </c>
      <c r="I229">
        <v>948.32124126192275</v>
      </c>
    </row>
    <row r="230" spans="2:9" x14ac:dyDescent="0.25">
      <c r="B230">
        <v>67</v>
      </c>
      <c r="C230">
        <v>69</v>
      </c>
      <c r="D230">
        <v>0.81370792985217733</v>
      </c>
      <c r="E230">
        <v>1.8031555057954394</v>
      </c>
      <c r="F230">
        <v>0.34164419548444991</v>
      </c>
      <c r="G230">
        <v>0.81349263927387627</v>
      </c>
      <c r="H230">
        <v>0.70203712748674796</v>
      </c>
      <c r="I230">
        <v>966.96259028217742</v>
      </c>
    </row>
    <row r="231" spans="2:9" x14ac:dyDescent="0.25">
      <c r="B231">
        <v>67</v>
      </c>
      <c r="C231">
        <v>70</v>
      </c>
      <c r="D231">
        <v>0.80841413998299783</v>
      </c>
      <c r="E231">
        <v>1.9579847901973457</v>
      </c>
      <c r="F231">
        <v>0.30848615197030743</v>
      </c>
      <c r="G231">
        <v>0.78152287075573268</v>
      </c>
      <c r="H231">
        <v>0.6831098420849524</v>
      </c>
      <c r="I231">
        <v>985.20582349759559</v>
      </c>
    </row>
    <row r="232" spans="2:9" x14ac:dyDescent="0.25">
      <c r="B232">
        <v>67</v>
      </c>
      <c r="C232">
        <v>71</v>
      </c>
      <c r="D232">
        <v>0.80314405561261004</v>
      </c>
      <c r="E232">
        <v>2.1509802792373915</v>
      </c>
      <c r="F232">
        <v>0.27445422578829021</v>
      </c>
      <c r="G232">
        <v>0.74900955903596356</v>
      </c>
      <c r="H232">
        <v>0.66378820783014769</v>
      </c>
      <c r="I232">
        <v>1003.8291533798606</v>
      </c>
    </row>
    <row r="233" spans="2:9" x14ac:dyDescent="0.25">
      <c r="B233">
        <v>67</v>
      </c>
      <c r="C233">
        <v>72</v>
      </c>
      <c r="D233">
        <v>0.79709492577159347</v>
      </c>
      <c r="E233">
        <v>2.3989668059330174</v>
      </c>
      <c r="F233">
        <v>0.24212566923044196</v>
      </c>
      <c r="G233">
        <v>0.71801186517677484</v>
      </c>
      <c r="H233">
        <v>0.64544517979285498</v>
      </c>
      <c r="I233">
        <v>1021.5092449121378</v>
      </c>
    </row>
    <row r="234" spans="2:9" x14ac:dyDescent="0.25">
      <c r="B234">
        <v>67</v>
      </c>
      <c r="C234">
        <v>73</v>
      </c>
      <c r="D234">
        <v>0.79389626504093291</v>
      </c>
      <c r="E234">
        <v>2.7608841613997122</v>
      </c>
      <c r="F234">
        <v>0.21728463917537799</v>
      </c>
      <c r="G234">
        <v>0.69466792355206708</v>
      </c>
      <c r="H234">
        <v>0.63138306295254987</v>
      </c>
      <c r="I234">
        <v>1035.0631419224196</v>
      </c>
    </row>
    <row r="235" spans="2:9" x14ac:dyDescent="0.25">
      <c r="B235">
        <v>67</v>
      </c>
      <c r="C235">
        <v>74</v>
      </c>
      <c r="D235">
        <v>0.78951901921933521</v>
      </c>
      <c r="E235">
        <v>3.2273164481608196</v>
      </c>
      <c r="F235">
        <v>0.19177861103500182</v>
      </c>
      <c r="G235">
        <v>0.67133261389997745</v>
      </c>
      <c r="H235">
        <v>0.61753491943143635</v>
      </c>
      <c r="I235">
        <v>1048.4107988364053</v>
      </c>
    </row>
    <row r="236" spans="2:9" x14ac:dyDescent="0.25">
      <c r="B236">
        <v>67</v>
      </c>
      <c r="C236">
        <v>75</v>
      </c>
      <c r="D236">
        <v>0.78259441274530672</v>
      </c>
      <c r="E236">
        <v>3.8279174866078751</v>
      </c>
      <c r="F236">
        <v>0.16529227349726008</v>
      </c>
      <c r="G236">
        <v>0.64643502006341846</v>
      </c>
      <c r="H236">
        <v>0.60312939165146018</v>
      </c>
      <c r="I236">
        <v>1062.295695550456</v>
      </c>
    </row>
    <row r="237" spans="2:9" x14ac:dyDescent="0.25">
      <c r="B237">
        <v>68</v>
      </c>
      <c r="C237">
        <v>60</v>
      </c>
      <c r="D237">
        <v>0.82530140947934927</v>
      </c>
      <c r="E237">
        <v>1.1613907110828339</v>
      </c>
      <c r="F237">
        <v>0.60884667824750383</v>
      </c>
      <c r="G237">
        <v>1.0463102538042188</v>
      </c>
      <c r="H237">
        <v>0.85437451278632748</v>
      </c>
      <c r="I237">
        <v>794.40222848767201</v>
      </c>
    </row>
    <row r="238" spans="2:9" x14ac:dyDescent="0.25">
      <c r="B238">
        <v>68</v>
      </c>
      <c r="C238">
        <v>61</v>
      </c>
      <c r="D238">
        <v>0.82529438299900759</v>
      </c>
      <c r="E238">
        <v>1.2004978629005016</v>
      </c>
      <c r="F238">
        <v>0.57993824414494621</v>
      </c>
      <c r="G238">
        <v>1.0163706020540793</v>
      </c>
      <c r="H238">
        <v>0.83525477198929543</v>
      </c>
      <c r="I238">
        <v>813.40097614463957</v>
      </c>
    </row>
    <row r="239" spans="2:9" x14ac:dyDescent="0.25">
      <c r="B239">
        <v>68</v>
      </c>
      <c r="C239">
        <v>62</v>
      </c>
      <c r="D239">
        <v>0.82436957678763234</v>
      </c>
      <c r="E239">
        <v>1.2435051393360914</v>
      </c>
      <c r="F239">
        <v>0.54927092989433035</v>
      </c>
      <c r="G239">
        <v>0.98583486138036835</v>
      </c>
      <c r="H239">
        <v>0.81586423652209161</v>
      </c>
      <c r="I239">
        <v>832.66880483466412</v>
      </c>
    </row>
    <row r="240" spans="2:9" x14ac:dyDescent="0.25">
      <c r="B240">
        <v>68</v>
      </c>
      <c r="C240">
        <v>63</v>
      </c>
      <c r="D240">
        <v>0.82289673029018473</v>
      </c>
      <c r="E240">
        <v>1.2921408367905647</v>
      </c>
      <c r="F240">
        <v>0.51784680359955571</v>
      </c>
      <c r="G240">
        <v>0.95482852021948372</v>
      </c>
      <c r="H240">
        <v>0.7963430060796306</v>
      </c>
      <c r="I240">
        <v>852.06650143876254</v>
      </c>
    </row>
    <row r="241" spans="2:9" x14ac:dyDescent="0.25">
      <c r="B241">
        <v>68</v>
      </c>
      <c r="C241">
        <v>64</v>
      </c>
      <c r="D241">
        <v>0.82106400652722189</v>
      </c>
      <c r="E241">
        <v>1.3490748574372358</v>
      </c>
      <c r="F241">
        <v>0.4867316160560301</v>
      </c>
      <c r="G241">
        <v>0.92441565984328311</v>
      </c>
      <c r="H241">
        <v>0.77730138602482957</v>
      </c>
      <c r="I241">
        <v>870.98762271553096</v>
      </c>
    </row>
    <row r="242" spans="2:9" x14ac:dyDescent="0.25">
      <c r="B242">
        <v>68</v>
      </c>
      <c r="C242">
        <v>65</v>
      </c>
      <c r="D242">
        <v>0.81989714443684958</v>
      </c>
      <c r="E242">
        <v>1.422422740045767</v>
      </c>
      <c r="F242">
        <v>0.4585424992742424</v>
      </c>
      <c r="G242">
        <v>0.89757854246253865</v>
      </c>
      <c r="H242">
        <v>0.76033808042796647</v>
      </c>
      <c r="I242">
        <v>887.84358148003776</v>
      </c>
    </row>
    <row r="243" spans="2:9" x14ac:dyDescent="0.25">
      <c r="B243">
        <v>68</v>
      </c>
      <c r="C243">
        <v>66</v>
      </c>
      <c r="D243">
        <v>0.81800875185094046</v>
      </c>
      <c r="E243">
        <v>1.4986530848141737</v>
      </c>
      <c r="F243">
        <v>0.42647964473633332</v>
      </c>
      <c r="G243">
        <v>0.86724329128911659</v>
      </c>
      <c r="H243">
        <v>0.74124362077367056</v>
      </c>
      <c r="I243">
        <v>906.81720797786284</v>
      </c>
    </row>
    <row r="244" spans="2:9" x14ac:dyDescent="0.25">
      <c r="B244">
        <v>68</v>
      </c>
      <c r="C244">
        <v>67</v>
      </c>
      <c r="D244">
        <v>0.81523105660327888</v>
      </c>
      <c r="E244">
        <v>1.5866099595482459</v>
      </c>
      <c r="F244">
        <v>0.39383661993885999</v>
      </c>
      <c r="G244">
        <v>0.83620091502138827</v>
      </c>
      <c r="H244">
        <v>0.72193253403980229</v>
      </c>
      <c r="I244">
        <v>926.00609070034875</v>
      </c>
    </row>
    <row r="245" spans="2:9" x14ac:dyDescent="0.25">
      <c r="B245">
        <v>68</v>
      </c>
      <c r="C245">
        <v>68</v>
      </c>
      <c r="D245">
        <v>0.81145255003760741</v>
      </c>
      <c r="E245">
        <v>1.6970661604064414</v>
      </c>
      <c r="F245">
        <v>0.36366064611887183</v>
      </c>
      <c r="G245">
        <v>0.80723506702275627</v>
      </c>
      <c r="H245">
        <v>0.70428895249246404</v>
      </c>
      <c r="I245">
        <v>943.53802050742286</v>
      </c>
    </row>
    <row r="246" spans="2:9" x14ac:dyDescent="0.25">
      <c r="B246">
        <v>68</v>
      </c>
      <c r="C246">
        <v>69</v>
      </c>
      <c r="D246">
        <v>0.80633435962257505</v>
      </c>
      <c r="E246">
        <v>1.8207857546969997</v>
      </c>
      <c r="F246">
        <v>0.32963473920333802</v>
      </c>
      <c r="G246">
        <v>0.77488820998627117</v>
      </c>
      <c r="H246">
        <v>0.68466614557527938</v>
      </c>
      <c r="I246">
        <v>963.03665079214181</v>
      </c>
    </row>
    <row r="247" spans="2:9" x14ac:dyDescent="0.25">
      <c r="B247">
        <v>68</v>
      </c>
      <c r="C247">
        <v>70</v>
      </c>
      <c r="D247">
        <v>0.80096849941165194</v>
      </c>
      <c r="E247">
        <v>1.9738590799231532</v>
      </c>
      <c r="F247">
        <v>0.2967966453836644</v>
      </c>
      <c r="G247">
        <v>0.74304246061565349</v>
      </c>
      <c r="H247">
        <v>0.66552762834025336</v>
      </c>
      <c r="I247">
        <v>982.0540560664449</v>
      </c>
    </row>
    <row r="248" spans="2:9" x14ac:dyDescent="0.25">
      <c r="B248">
        <v>68</v>
      </c>
      <c r="C248">
        <v>71</v>
      </c>
      <c r="D248">
        <v>0.79567831202516193</v>
      </c>
      <c r="E248">
        <v>2.1651660144455862</v>
      </c>
      <c r="F248">
        <v>0.26329674189305841</v>
      </c>
      <c r="G248">
        <v>0.71084717871835645</v>
      </c>
      <c r="H248">
        <v>0.64610121204587101</v>
      </c>
      <c r="I248">
        <v>1001.3575385233551</v>
      </c>
    </row>
    <row r="249" spans="2:9" x14ac:dyDescent="0.25">
      <c r="B249">
        <v>68</v>
      </c>
      <c r="C249">
        <v>72</v>
      </c>
      <c r="D249">
        <v>0.78962895167691893</v>
      </c>
      <c r="E249">
        <v>2.4115648956800353</v>
      </c>
      <c r="F249">
        <v>0.23160932947841392</v>
      </c>
      <c r="G249">
        <v>0.68026326814463434</v>
      </c>
      <c r="H249">
        <v>0.62772944424583188</v>
      </c>
      <c r="I249">
        <v>1019.6130464902584</v>
      </c>
    </row>
    <row r="250" spans="2:9" x14ac:dyDescent="0.25">
      <c r="B250">
        <v>68</v>
      </c>
      <c r="C250">
        <v>73</v>
      </c>
      <c r="D250">
        <v>0.78649952618932628</v>
      </c>
      <c r="E250">
        <v>2.7732911041678774</v>
      </c>
      <c r="F250">
        <v>0.20743539574185166</v>
      </c>
      <c r="G250">
        <v>0.65741537929436766</v>
      </c>
      <c r="H250">
        <v>0.61374165107285383</v>
      </c>
      <c r="I250">
        <v>1033.5123224057834</v>
      </c>
    </row>
    <row r="251" spans="2:9" x14ac:dyDescent="0.25">
      <c r="B251">
        <v>68</v>
      </c>
      <c r="C251">
        <v>74</v>
      </c>
      <c r="D251">
        <v>0.78215668486239021</v>
      </c>
      <c r="E251">
        <v>3.2387219200070629</v>
      </c>
      <c r="F251">
        <v>0.1825237027470937</v>
      </c>
      <c r="G251">
        <v>0.63449010847354526</v>
      </c>
      <c r="H251">
        <v>0.59992958323575951</v>
      </c>
      <c r="I251">
        <v>1047.2369850067851</v>
      </c>
    </row>
    <row r="252" spans="2:9" x14ac:dyDescent="0.25">
      <c r="B252">
        <v>68</v>
      </c>
      <c r="C252">
        <v>75</v>
      </c>
      <c r="D252">
        <v>0.77521738528796402</v>
      </c>
      <c r="E252">
        <v>3.8366856170126833</v>
      </c>
      <c r="F252">
        <v>0.15659956735912126</v>
      </c>
      <c r="G252">
        <v>0.60993695430597883</v>
      </c>
      <c r="H252">
        <v>0.5855312212326742</v>
      </c>
      <c r="I252">
        <v>1061.5442315994139</v>
      </c>
    </row>
  </sheetData>
  <sheetProtection sheet="1" objects="1" scenarios="1"/>
  <sortState xmlns:xlrd2="http://schemas.microsoft.com/office/spreadsheetml/2017/richdata2" ref="A116:Q191">
    <sortCondition descending="1" ref="F16"/>
  </sortState>
  <mergeCells count="1">
    <mergeCell ref="G9:G10"/>
  </mergeCells>
  <conditionalFormatting sqref="G17:K17">
    <cfRule type="cellIs" dxfId="3" priority="2" operator="greaterThan">
      <formula>0.05</formula>
    </cfRule>
  </conditionalFormatting>
  <hyperlinks>
    <hyperlink ref="I1" location="Contents!A1" display="Go to Contents" xr:uid="{00000000-0004-0000-1200-000000000000}"/>
    <hyperlink ref="G9:G10" location="WeatherAnalysis!A1" display="Return to Weather Analysis" xr:uid="{00000000-0004-0000-1200-000001000000}"/>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codeName="Sheet2"/>
  <dimension ref="A1:T33"/>
  <sheetViews>
    <sheetView showGridLines="0" workbookViewId="0">
      <selection activeCell="B4" sqref="B4"/>
    </sheetView>
  </sheetViews>
  <sheetFormatPr defaultColWidth="8.85546875" defaultRowHeight="15" x14ac:dyDescent="0.25"/>
  <cols>
    <col min="1" max="1" width="3.140625" customWidth="1"/>
    <col min="2" max="2" width="5.85546875" customWidth="1"/>
    <col min="3" max="3" width="21.5703125" customWidth="1"/>
    <col min="4" max="4" width="1.42578125" customWidth="1"/>
  </cols>
  <sheetData>
    <row r="1" spans="1:20" ht="15.75" x14ac:dyDescent="0.25">
      <c r="A1" s="65"/>
      <c r="B1" s="65" t="s">
        <v>69</v>
      </c>
      <c r="C1" s="65"/>
      <c r="D1" s="65"/>
      <c r="E1" s="65"/>
      <c r="F1" s="65"/>
      <c r="G1" s="65"/>
      <c r="H1" s="65"/>
      <c r="I1" s="65"/>
      <c r="J1" s="65"/>
      <c r="K1" s="65"/>
      <c r="L1" s="65"/>
      <c r="M1" s="65"/>
      <c r="N1" s="65"/>
      <c r="O1" s="65"/>
      <c r="P1" s="65"/>
      <c r="Q1" s="65"/>
      <c r="R1" s="65"/>
      <c r="S1" s="65"/>
      <c r="T1" s="65"/>
    </row>
    <row r="3" spans="1:20" ht="15.75" x14ac:dyDescent="0.25">
      <c r="B3" s="65" t="s">
        <v>71</v>
      </c>
      <c r="C3" s="65"/>
      <c r="D3" s="65"/>
      <c r="E3" s="65" t="s">
        <v>72</v>
      </c>
      <c r="F3" s="34"/>
      <c r="G3" s="34"/>
      <c r="H3" s="34"/>
      <c r="I3" s="34"/>
      <c r="J3" s="34"/>
      <c r="K3" s="34"/>
      <c r="L3" s="32"/>
      <c r="M3" s="32"/>
      <c r="N3" s="32"/>
      <c r="O3" s="32"/>
    </row>
    <row r="4" spans="1:20" x14ac:dyDescent="0.25">
      <c r="B4" s="9" t="s">
        <v>68</v>
      </c>
    </row>
    <row r="5" spans="1:20" x14ac:dyDescent="0.25">
      <c r="B5" t="s">
        <v>69</v>
      </c>
    </row>
    <row r="6" spans="1:20" ht="18.75" x14ac:dyDescent="0.3">
      <c r="B6" s="67" t="s">
        <v>70</v>
      </c>
    </row>
    <row r="7" spans="1:20" x14ac:dyDescent="0.25">
      <c r="B7" s="32"/>
      <c r="C7" s="9" t="s">
        <v>64</v>
      </c>
      <c r="E7" t="s">
        <v>73</v>
      </c>
    </row>
    <row r="8" spans="1:20" x14ac:dyDescent="0.25">
      <c r="B8" s="32"/>
      <c r="C8" s="9" t="s">
        <v>27</v>
      </c>
      <c r="E8" t="s">
        <v>74</v>
      </c>
    </row>
    <row r="9" spans="1:20" x14ac:dyDescent="0.25">
      <c r="B9" s="32"/>
      <c r="C9" s="9" t="s">
        <v>147</v>
      </c>
      <c r="E9" t="s">
        <v>258</v>
      </c>
    </row>
    <row r="10" spans="1:20" x14ac:dyDescent="0.25">
      <c r="B10" s="32"/>
      <c r="C10" s="9" t="s">
        <v>253</v>
      </c>
      <c r="E10" t="s">
        <v>259</v>
      </c>
    </row>
    <row r="11" spans="1:20" x14ac:dyDescent="0.25">
      <c r="B11" s="32"/>
      <c r="C11" s="9" t="s">
        <v>441</v>
      </c>
      <c r="E11" t="s">
        <v>483</v>
      </c>
    </row>
    <row r="12" spans="1:20" x14ac:dyDescent="0.25">
      <c r="B12" s="32"/>
      <c r="C12" s="9" t="s">
        <v>416</v>
      </c>
      <c r="E12" t="s">
        <v>484</v>
      </c>
    </row>
    <row r="13" spans="1:20" x14ac:dyDescent="0.25">
      <c r="B13" s="32"/>
      <c r="C13" s="9" t="s">
        <v>58</v>
      </c>
      <c r="E13" t="s">
        <v>485</v>
      </c>
    </row>
    <row r="14" spans="1:20" ht="18.75" x14ac:dyDescent="0.3">
      <c r="B14" s="67" t="s">
        <v>415</v>
      </c>
    </row>
    <row r="15" spans="1:20" ht="16.5" customHeight="1" x14ac:dyDescent="0.3">
      <c r="B15" s="381"/>
      <c r="C15" s="9" t="s">
        <v>349</v>
      </c>
      <c r="E15" t="s">
        <v>351</v>
      </c>
    </row>
    <row r="16" spans="1:20" ht="15.75" customHeight="1" x14ac:dyDescent="0.3">
      <c r="B16" s="381"/>
      <c r="C16" s="9" t="s">
        <v>413</v>
      </c>
      <c r="E16" t="s">
        <v>414</v>
      </c>
    </row>
    <row r="17" spans="2:5" x14ac:dyDescent="0.25">
      <c r="B17" s="382"/>
      <c r="C17" s="9" t="s">
        <v>75</v>
      </c>
      <c r="E17" t="s">
        <v>350</v>
      </c>
    </row>
    <row r="18" spans="2:5" ht="18.75" x14ac:dyDescent="0.3">
      <c r="B18" s="67" t="s">
        <v>599</v>
      </c>
      <c r="C18" s="9"/>
    </row>
    <row r="19" spans="2:5" x14ac:dyDescent="0.25">
      <c r="B19" s="380"/>
      <c r="C19" s="9" t="s">
        <v>62</v>
      </c>
      <c r="E19" t="s">
        <v>78</v>
      </c>
    </row>
    <row r="20" spans="2:5" x14ac:dyDescent="0.25">
      <c r="B20" s="380"/>
      <c r="C20" s="9" t="s">
        <v>76</v>
      </c>
      <c r="E20" t="s">
        <v>81</v>
      </c>
    </row>
    <row r="21" spans="2:5" x14ac:dyDescent="0.25">
      <c r="B21" s="380"/>
      <c r="C21" s="9" t="s">
        <v>63</v>
      </c>
      <c r="E21" t="s">
        <v>82</v>
      </c>
    </row>
    <row r="22" spans="2:5" x14ac:dyDescent="0.25">
      <c r="B22" s="380"/>
      <c r="C22" s="9" t="s">
        <v>77</v>
      </c>
      <c r="E22" t="s">
        <v>83</v>
      </c>
    </row>
    <row r="23" spans="2:5" x14ac:dyDescent="0.25">
      <c r="B23" s="380"/>
      <c r="C23" s="9" t="s">
        <v>79</v>
      </c>
      <c r="E23" t="s">
        <v>84</v>
      </c>
    </row>
    <row r="24" spans="2:5" x14ac:dyDescent="0.25">
      <c r="B24" s="380"/>
      <c r="C24" s="9" t="s">
        <v>80</v>
      </c>
      <c r="E24" t="s">
        <v>85</v>
      </c>
    </row>
    <row r="25" spans="2:5" ht="18.75" x14ac:dyDescent="0.3">
      <c r="B25" s="67" t="s">
        <v>30</v>
      </c>
    </row>
    <row r="26" spans="2:5" x14ac:dyDescent="0.25">
      <c r="B26" s="383"/>
      <c r="C26" s="9" t="s">
        <v>254</v>
      </c>
      <c r="E26" t="s">
        <v>266</v>
      </c>
    </row>
    <row r="27" spans="2:5" x14ac:dyDescent="0.25">
      <c r="B27" s="383"/>
      <c r="C27" s="9" t="s">
        <v>255</v>
      </c>
      <c r="E27" t="s">
        <v>267</v>
      </c>
    </row>
    <row r="28" spans="2:5" x14ac:dyDescent="0.25">
      <c r="B28" s="383"/>
      <c r="C28" s="9" t="s">
        <v>256</v>
      </c>
      <c r="E28" t="s">
        <v>268</v>
      </c>
    </row>
    <row r="29" spans="2:5" x14ac:dyDescent="0.25">
      <c r="B29" s="383"/>
      <c r="C29" s="9" t="s">
        <v>257</v>
      </c>
      <c r="E29" t="s">
        <v>269</v>
      </c>
    </row>
    <row r="30" spans="2:5" x14ac:dyDescent="0.25">
      <c r="B30" s="383"/>
    </row>
    <row r="31" spans="2:5" x14ac:dyDescent="0.25">
      <c r="B31" s="383"/>
      <c r="C31" s="9" t="s">
        <v>260</v>
      </c>
      <c r="E31" t="s">
        <v>261</v>
      </c>
    </row>
    <row r="32" spans="2:5" x14ac:dyDescent="0.25">
      <c r="B32" s="383"/>
      <c r="C32" s="9" t="s">
        <v>262</v>
      </c>
      <c r="E32" t="s">
        <v>263</v>
      </c>
    </row>
    <row r="33" spans="2:5" x14ac:dyDescent="0.25">
      <c r="B33" s="383"/>
      <c r="C33" s="9" t="s">
        <v>265</v>
      </c>
      <c r="E33" t="s">
        <v>264</v>
      </c>
    </row>
  </sheetData>
  <sheetProtection sheet="1" objects="1" scenarios="1"/>
  <hyperlinks>
    <hyperlink ref="B4" location="Cover!A1" display="Cover" xr:uid="{00000000-0004-0000-0100-000000000000}"/>
    <hyperlink ref="C7" location="'Basic Inputs'!A1" display="Basic Inputs" xr:uid="{00000000-0004-0000-0100-000001000000}"/>
    <hyperlink ref="C8" location="'Inventory Inputs'!A1" display="Inventory Inputs" xr:uid="{00000000-0004-0000-0100-000002000000}"/>
    <hyperlink ref="C9" location="'Monthly Energy Inputs'!A1" display="Monthly Energy Inputs" xr:uid="{00000000-0004-0000-0100-000003000000}"/>
    <hyperlink ref="C19" location="'Residential Electricity'!A1" display="Residential Electricity" xr:uid="{00000000-0004-0000-0100-000004000000}"/>
    <hyperlink ref="C20" location="'residential fuels'!A1" display="Residential Fuels" xr:uid="{00000000-0004-0000-0100-000005000000}"/>
    <hyperlink ref="C21" location="'commercial electricity'!A1" display="Commercial Electricity" xr:uid="{00000000-0004-0000-0100-000006000000}"/>
    <hyperlink ref="C22" location="'Commercial Fuels'!A1" display="Commercial Fuels" xr:uid="{00000000-0004-0000-0100-000007000000}"/>
    <hyperlink ref="C23" location="'On-Road Transportation'!A1" display="On-road Transportation" xr:uid="{00000000-0004-0000-0100-000008000000}"/>
    <hyperlink ref="C24" location="'Solid Waste'!A1" display="Solid Waste" xr:uid="{00000000-0004-0000-0100-000009000000}"/>
    <hyperlink ref="C17" location="'Output summary'!A1" display="Output summary" xr:uid="{00000000-0004-0000-0100-00000A000000}"/>
    <hyperlink ref="C10" location="'Daily Weather Input'!A1" display="Daily Weather Input" xr:uid="{00000000-0004-0000-0100-00000B000000}"/>
    <hyperlink ref="C26" location="ResElectRegress!A1" display="ResElectRegress" xr:uid="{00000000-0004-0000-0100-00000C000000}"/>
    <hyperlink ref="C27" location="ResFuelsRegress!A1" display="ResFuelsRegress" xr:uid="{00000000-0004-0000-0100-00000D000000}"/>
    <hyperlink ref="C28" location="ComElectRegress!A1" display="ComElectRegress" xr:uid="{00000000-0004-0000-0100-00000E000000}"/>
    <hyperlink ref="C29" location="ComFuelsRegress!A1" display="ComFuelsRegress" xr:uid="{00000000-0004-0000-0100-00000F000000}"/>
    <hyperlink ref="C31" location="MonthlyUsageCalcs!A1" display="Monthly Usage Calcs" xr:uid="{00000000-0004-0000-0100-000010000000}"/>
    <hyperlink ref="C32" location="'DD Calcs'!A1" display="DD Calcs" xr:uid="{00000000-0004-0000-0100-000011000000}"/>
    <hyperlink ref="C33" location="'DD Monthly'!A1" display="DD Monthly" xr:uid="{00000000-0004-0000-0100-000012000000}"/>
    <hyperlink ref="C15" location="Visuals!A1" display="Visuals" xr:uid="{00000000-0004-0000-0100-000013000000}"/>
    <hyperlink ref="C12" location="'Program Inputs'!A1" display="Program Inputs" xr:uid="{00000000-0004-0000-0100-000014000000}"/>
    <hyperlink ref="C13" location="Constants!A1" display="Constants" xr:uid="{00000000-0004-0000-0100-000015000000}"/>
    <hyperlink ref="C11" location="WeatherAnalysis!A1" display="Weather Analysis" xr:uid="{00000000-0004-0000-0100-000016000000}"/>
    <hyperlink ref="C16" location="'Weather Response'!A1" display="Weather Response" xr:uid="{00000000-0004-0000-0100-000017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ublished="0" codeName="Sheet18">
    <tabColor rgb="FF92D050"/>
  </sheetPr>
  <dimension ref="A1:O54"/>
  <sheetViews>
    <sheetView showGridLines="0" workbookViewId="0">
      <pane ySplit="1" topLeftCell="A13" activePane="bottomLeft" state="frozen"/>
      <selection pane="bottomLeft" activeCell="I44" sqref="I44"/>
    </sheetView>
  </sheetViews>
  <sheetFormatPr defaultColWidth="8.85546875" defaultRowHeight="15" x14ac:dyDescent="0.25"/>
  <cols>
    <col min="1" max="1" width="3.42578125" customWidth="1"/>
    <col min="2" max="3" width="14.42578125" customWidth="1"/>
    <col min="4" max="4" width="18.42578125" customWidth="1"/>
    <col min="5" max="5" width="19" customWidth="1"/>
    <col min="6" max="6" width="13.140625" customWidth="1"/>
    <col min="7" max="7" width="13" customWidth="1"/>
    <col min="8" max="10" width="13.5703125" customWidth="1"/>
    <col min="11" max="11" width="15.85546875" customWidth="1"/>
    <col min="12" max="12" width="11" customWidth="1"/>
    <col min="13" max="13" width="12.85546875" customWidth="1"/>
  </cols>
  <sheetData>
    <row r="1" spans="1:15" x14ac:dyDescent="0.25">
      <c r="A1" s="34"/>
      <c r="B1" s="34" t="s">
        <v>247</v>
      </c>
      <c r="C1" s="34"/>
      <c r="D1" s="34"/>
      <c r="E1" s="34"/>
      <c r="F1" s="34"/>
      <c r="G1" s="34"/>
      <c r="H1" s="34"/>
      <c r="I1" s="134" t="s">
        <v>144</v>
      </c>
      <c r="J1" s="34"/>
      <c r="K1" s="34"/>
      <c r="L1" s="34"/>
      <c r="M1" s="34"/>
      <c r="N1" s="34"/>
      <c r="O1" s="34"/>
    </row>
    <row r="2" spans="1:15" ht="15.75" thickBot="1" x14ac:dyDescent="0.3">
      <c r="A2" s="114"/>
      <c r="B2" s="114"/>
      <c r="C2" s="114"/>
      <c r="D2" s="114"/>
      <c r="E2" s="114"/>
      <c r="F2" s="114"/>
      <c r="G2" s="114"/>
      <c r="H2" s="114"/>
      <c r="I2" s="114"/>
      <c r="J2" s="114"/>
      <c r="K2" s="114"/>
      <c r="L2" s="114"/>
      <c r="M2" s="114"/>
      <c r="N2" s="114"/>
      <c r="O2" s="114"/>
    </row>
    <row r="3" spans="1:15" x14ac:dyDescent="0.25">
      <c r="A3" s="114"/>
      <c r="B3" s="163" t="s">
        <v>226</v>
      </c>
      <c r="C3" s="164"/>
      <c r="D3" s="164"/>
      <c r="E3" s="164"/>
      <c r="F3" s="164"/>
      <c r="G3" s="164"/>
      <c r="H3" s="164"/>
      <c r="I3" s="164"/>
      <c r="J3" s="165"/>
      <c r="K3" s="114"/>
      <c r="L3" s="114"/>
      <c r="M3" s="114"/>
      <c r="N3" s="114"/>
      <c r="O3" s="114"/>
    </row>
    <row r="4" spans="1:15" ht="9" customHeight="1" x14ac:dyDescent="0.25">
      <c r="A4" s="114"/>
      <c r="B4" s="166"/>
      <c r="C4" s="167"/>
      <c r="D4" s="167"/>
      <c r="E4" s="167"/>
      <c r="F4" s="167"/>
      <c r="G4" s="167"/>
      <c r="H4" s="167"/>
      <c r="I4" s="167"/>
      <c r="J4" s="168"/>
      <c r="K4" s="114"/>
      <c r="L4" s="114"/>
      <c r="M4" s="114"/>
      <c r="N4" s="114"/>
      <c r="O4" s="114"/>
    </row>
    <row r="5" spans="1:15" hidden="1" x14ac:dyDescent="0.25">
      <c r="A5" s="114"/>
      <c r="B5" s="166"/>
      <c r="C5" s="167"/>
      <c r="D5" s="167"/>
      <c r="E5" s="167"/>
      <c r="F5" s="167"/>
      <c r="G5" s="167"/>
      <c r="H5" s="167"/>
      <c r="I5" s="167"/>
      <c r="J5" s="168"/>
      <c r="K5" s="114"/>
      <c r="L5" s="114"/>
      <c r="M5" s="114"/>
      <c r="N5" s="114"/>
      <c r="O5" s="114"/>
    </row>
    <row r="6" spans="1:15" ht="15.75" thickBot="1" x14ac:dyDescent="0.3">
      <c r="B6" s="169" t="s">
        <v>191</v>
      </c>
      <c r="C6" s="170"/>
      <c r="D6" s="170"/>
      <c r="E6" s="170"/>
      <c r="F6" s="170"/>
      <c r="G6" s="170"/>
      <c r="H6" s="170"/>
      <c r="I6" s="170"/>
      <c r="J6" s="171"/>
    </row>
    <row r="7" spans="1:15" ht="15.75" thickBot="1" x14ac:dyDescent="0.3">
      <c r="B7" s="160"/>
    </row>
    <row r="8" spans="1:15" x14ac:dyDescent="0.25">
      <c r="B8" s="172" t="s">
        <v>200</v>
      </c>
      <c r="C8" s="174"/>
      <c r="D8" s="114"/>
      <c r="E8" s="819" t="s">
        <v>486</v>
      </c>
      <c r="I8" s="39" t="s">
        <v>217</v>
      </c>
      <c r="J8" s="37"/>
      <c r="K8" s="37"/>
      <c r="L8" s="37"/>
      <c r="M8" s="38"/>
    </row>
    <row r="9" spans="1:15" ht="15.75" thickBot="1" x14ac:dyDescent="0.3">
      <c r="B9" s="175" t="s">
        <v>201</v>
      </c>
      <c r="C9" s="176" t="s">
        <v>202</v>
      </c>
      <c r="D9" s="196"/>
      <c r="E9" s="820"/>
      <c r="I9" s="229" t="s">
        <v>0</v>
      </c>
      <c r="J9" s="515" t="s">
        <v>183</v>
      </c>
      <c r="K9" s="178" t="s">
        <v>184</v>
      </c>
      <c r="L9" s="178" t="s">
        <v>182</v>
      </c>
      <c r="M9" s="181" t="s">
        <v>181</v>
      </c>
    </row>
    <row r="10" spans="1:15" ht="15.75" thickBot="1" x14ac:dyDescent="0.3">
      <c r="B10" s="471">
        <f>WeatherAnalysis!B8</f>
        <v>55</v>
      </c>
      <c r="C10" s="511">
        <f>WeatherAnalysis!C8</f>
        <v>65</v>
      </c>
      <c r="D10" s="197"/>
      <c r="E10" s="197"/>
      <c r="I10" s="75">
        <f>'Basic Inputs'!C11</f>
        <v>2005</v>
      </c>
      <c r="J10" s="519">
        <v>1312.5</v>
      </c>
      <c r="K10" s="74">
        <v>754</v>
      </c>
      <c r="L10" s="74">
        <v>1217</v>
      </c>
      <c r="M10" s="81">
        <v>2675.5</v>
      </c>
    </row>
    <row r="11" spans="1:15" ht="15.75" thickBot="1" x14ac:dyDescent="0.3">
      <c r="I11" s="78">
        <f>'Basic Inputs'!C12</f>
        <v>2020</v>
      </c>
      <c r="J11" s="514">
        <v>1316.5</v>
      </c>
      <c r="K11" s="82">
        <v>672</v>
      </c>
      <c r="L11" s="82">
        <v>1001</v>
      </c>
      <c r="M11" s="83">
        <v>2277</v>
      </c>
    </row>
    <row r="12" spans="1:15" ht="15.75" thickBot="1" x14ac:dyDescent="0.3">
      <c r="A12">
        <v>0</v>
      </c>
      <c r="B12" t="s">
        <v>624</v>
      </c>
      <c r="C12">
        <v>0</v>
      </c>
      <c r="D12">
        <v>12</v>
      </c>
    </row>
    <row r="13" spans="1:15" x14ac:dyDescent="0.25">
      <c r="B13" s="172" t="s">
        <v>203</v>
      </c>
      <c r="C13" s="182"/>
      <c r="D13" s="182"/>
      <c r="E13" s="376"/>
      <c r="F13" s="418"/>
      <c r="G13" s="418"/>
      <c r="H13" s="418"/>
      <c r="I13" s="418"/>
      <c r="J13" s="418"/>
      <c r="K13" s="419"/>
    </row>
    <row r="14" spans="1:15" ht="31.5" customHeight="1" x14ac:dyDescent="0.25">
      <c r="B14" s="189" t="s">
        <v>218</v>
      </c>
      <c r="C14" s="512"/>
      <c r="D14" s="162" t="s">
        <v>194</v>
      </c>
      <c r="E14" s="181" t="s">
        <v>210</v>
      </c>
      <c r="F14" s="180"/>
      <c r="G14" s="512"/>
      <c r="H14" s="179" t="s">
        <v>227</v>
      </c>
      <c r="I14" s="179" t="s">
        <v>228</v>
      </c>
      <c r="J14" s="179" t="s">
        <v>229</v>
      </c>
      <c r="K14" s="184" t="s">
        <v>230</v>
      </c>
    </row>
    <row r="15" spans="1:15" x14ac:dyDescent="0.25">
      <c r="B15" s="75">
        <v>65</v>
      </c>
      <c r="C15" s="207">
        <v>65</v>
      </c>
      <c r="D15" s="73">
        <v>0.88725759785732972</v>
      </c>
      <c r="E15" s="97">
        <v>14.856802929992284</v>
      </c>
      <c r="F15" s="228" t="s">
        <v>204</v>
      </c>
      <c r="G15" s="513"/>
      <c r="H15" s="218">
        <v>5.6878733414792305E-2</v>
      </c>
      <c r="I15" s="218">
        <v>0.11545465489628415</v>
      </c>
      <c r="J15" s="218">
        <v>0.11465316728763265</v>
      </c>
      <c r="K15" s="185">
        <v>13.850954227698878</v>
      </c>
    </row>
    <row r="16" spans="1:15" x14ac:dyDescent="0.25">
      <c r="B16" s="229" t="s">
        <v>438</v>
      </c>
      <c r="C16" s="178" t="s">
        <v>439</v>
      </c>
      <c r="D16" s="178"/>
      <c r="E16" s="181"/>
      <c r="F16" s="228" t="s">
        <v>205</v>
      </c>
      <c r="G16" s="513"/>
      <c r="H16" s="218">
        <v>1.2059085032428809E-2</v>
      </c>
      <c r="I16" s="218">
        <v>1.1234529890387238E-2</v>
      </c>
      <c r="J16" s="218">
        <v>5.5947221641563906E-3</v>
      </c>
      <c r="K16" s="185">
        <v>2.8669956727595443</v>
      </c>
    </row>
    <row r="17" spans="2:13" ht="15.75" thickBot="1" x14ac:dyDescent="0.3">
      <c r="B17" s="78">
        <v>146.90250972044686</v>
      </c>
      <c r="C17" s="188">
        <v>56</v>
      </c>
      <c r="D17" s="188">
        <v>97274.990138661247</v>
      </c>
      <c r="E17" s="187">
        <v>12360.57722483513</v>
      </c>
      <c r="F17" s="186" t="s">
        <v>206</v>
      </c>
      <c r="G17" s="514"/>
      <c r="H17" s="82">
        <f>IF(H16,TDIST(ABS(H15/H16),$C17,1),0)</f>
        <v>8.1837777269884241E-6</v>
      </c>
      <c r="I17" s="82">
        <f>IF(I16,TDIST(ABS(I15/I16),$C17,1),0)</f>
        <v>8.4212769800534114E-15</v>
      </c>
      <c r="J17" s="82">
        <f>IF(J16,TDIST(ABS(J15/J16),$C17,1),0)</f>
        <v>5.3478698526082759E-28</v>
      </c>
      <c r="K17" s="83">
        <f>IF(K16,TDIST(ABS(K15/K16),$C17,1),0)</f>
        <v>5.4646998548603416E-6</v>
      </c>
    </row>
    <row r="18" spans="2:13" x14ac:dyDescent="0.25">
      <c r="F18" s="160" t="s">
        <v>410</v>
      </c>
    </row>
    <row r="19" spans="2:13" ht="6.75" customHeight="1" x14ac:dyDescent="0.25">
      <c r="B19" s="308"/>
    </row>
    <row r="20" spans="2:13" x14ac:dyDescent="0.25">
      <c r="B20" s="34" t="s">
        <v>431</v>
      </c>
      <c r="C20" s="33"/>
      <c r="D20" s="33"/>
      <c r="E20" s="33"/>
      <c r="F20" s="33"/>
      <c r="G20" s="33"/>
      <c r="H20" s="33"/>
      <c r="I20" s="33"/>
      <c r="J20" s="33"/>
      <c r="K20" s="33"/>
    </row>
    <row r="21" spans="2:13" ht="30" x14ac:dyDescent="0.25">
      <c r="B21" s="179" t="s">
        <v>218</v>
      </c>
      <c r="C21" s="179" t="s">
        <v>219</v>
      </c>
      <c r="D21" s="178" t="s">
        <v>0</v>
      </c>
      <c r="E21" s="178" t="s">
        <v>183</v>
      </c>
      <c r="F21" s="178" t="s">
        <v>184</v>
      </c>
      <c r="G21" s="178" t="s">
        <v>182</v>
      </c>
      <c r="H21" s="178" t="s">
        <v>181</v>
      </c>
    </row>
    <row r="22" spans="2:13" x14ac:dyDescent="0.25">
      <c r="B22" s="74">
        <f>'DD Calcs'!B8</f>
        <v>65</v>
      </c>
      <c r="C22" s="74">
        <f>'DD Calcs'!C8</f>
        <v>65</v>
      </c>
      <c r="D22" s="74">
        <f>I10</f>
        <v>2005</v>
      </c>
      <c r="E22" s="74">
        <f>SUMIFS('DD Monthly'!M$11:M$130,'DD Monthly'!$B$11:$B$130,ResElectRegress!$D22)</f>
        <v>1312.5</v>
      </c>
      <c r="F22" s="74">
        <f>SUMIFS('DD Monthly'!L$11:L$130,'DD Monthly'!$B$11:$B$130,ResElectRegress!$D22)</f>
        <v>754</v>
      </c>
      <c r="G22" s="74">
        <f>SUMIFS('DD Monthly'!K$11:K$130,'DD Monthly'!$B$11:$B$130,ResElectRegress!$D22)</f>
        <v>1217</v>
      </c>
      <c r="H22" s="74">
        <f>SUMIFS('DD Monthly'!J$11:J$130,'DD Monthly'!$B$11:$B$130,ResElectRegress!$D22)</f>
        <v>2675.5</v>
      </c>
    </row>
    <row r="23" spans="2:13" x14ac:dyDescent="0.25">
      <c r="B23" s="8"/>
      <c r="D23" s="74">
        <f>I11</f>
        <v>2020</v>
      </c>
      <c r="E23" s="74">
        <f>SUMIFS('DD Monthly'!M$11:M$262,'DD Monthly'!$B$11:$B$262,ResElectRegress!$D23)</f>
        <v>1316.5</v>
      </c>
      <c r="F23" s="74">
        <f>SUMIFS('DD Monthly'!L$11:L$262,'DD Monthly'!$B$11:$B$262,ResElectRegress!$D23)</f>
        <v>672</v>
      </c>
      <c r="G23" s="74">
        <f>SUMIFS('DD Monthly'!K$11:K$262,'DD Monthly'!$B$11:$B$262,ResElectRegress!$D23)</f>
        <v>1001</v>
      </c>
      <c r="H23" s="74">
        <f>SUMIFS('DD Monthly'!J$11:J$262,'DD Monthly'!$B$11:$B$262,ResElectRegress!$D23)</f>
        <v>2277</v>
      </c>
      <c r="J23" s="26"/>
      <c r="K23" s="26"/>
      <c r="L23" s="26"/>
      <c r="M23" s="26"/>
    </row>
    <row r="24" spans="2:13" x14ac:dyDescent="0.25">
      <c r="B24" s="330" t="s">
        <v>508</v>
      </c>
      <c r="C24" s="228"/>
      <c r="J24" s="26"/>
      <c r="K24" s="26"/>
      <c r="L24" s="26"/>
      <c r="M24" s="26"/>
    </row>
    <row r="25" spans="2:13" x14ac:dyDescent="0.25">
      <c r="B25" s="74">
        <f>'Monthly Energy Inputs'!E4</f>
        <v>60</v>
      </c>
    </row>
    <row r="27" spans="2:13" x14ac:dyDescent="0.25">
      <c r="B27" s="34" t="s">
        <v>211</v>
      </c>
      <c r="C27" s="33"/>
      <c r="D27" s="33"/>
      <c r="E27" s="33" t="s">
        <v>195</v>
      </c>
      <c r="F27" s="33"/>
      <c r="G27" s="33"/>
      <c r="H27" s="33"/>
      <c r="I27" s="33"/>
    </row>
    <row r="28" spans="2:13" x14ac:dyDescent="0.25">
      <c r="B28" s="161" t="s">
        <v>192</v>
      </c>
      <c r="C28" s="161" t="s">
        <v>193</v>
      </c>
      <c r="D28" s="161" t="s">
        <v>194</v>
      </c>
      <c r="E28" s="161" t="s">
        <v>196</v>
      </c>
      <c r="F28" s="161" t="s">
        <v>197</v>
      </c>
      <c r="G28" s="161" t="s">
        <v>198</v>
      </c>
      <c r="H28" s="161" t="s">
        <v>199</v>
      </c>
      <c r="I28" s="161" t="s">
        <v>161</v>
      </c>
    </row>
    <row r="29" spans="2:13" x14ac:dyDescent="0.25">
      <c r="B29">
        <v>55</v>
      </c>
      <c r="C29">
        <v>65</v>
      </c>
      <c r="D29">
        <v>0.84630159133985039</v>
      </c>
      <c r="E29">
        <v>0</v>
      </c>
      <c r="F29">
        <v>9.8656218137364596E-2</v>
      </c>
      <c r="G29">
        <v>0.19347642070075105</v>
      </c>
      <c r="H29">
        <v>0.16398422034635074</v>
      </c>
      <c r="I29">
        <v>19.215392187481875</v>
      </c>
    </row>
    <row r="30" spans="2:13" ht="31.5" customHeight="1" x14ac:dyDescent="0.25">
      <c r="B30" s="8">
        <v>56</v>
      </c>
      <c r="C30" s="8">
        <v>65</v>
      </c>
      <c r="D30">
        <v>0.8522867399447569</v>
      </c>
      <c r="E30">
        <v>0</v>
      </c>
      <c r="F30">
        <v>9.1999826049764755E-2</v>
      </c>
      <c r="G30">
        <v>0.18266720629722624</v>
      </c>
      <c r="H30">
        <v>0.15711320520035585</v>
      </c>
      <c r="I30">
        <v>18.639357379563467</v>
      </c>
      <c r="J30" s="8"/>
    </row>
    <row r="31" spans="2:13" x14ac:dyDescent="0.25">
      <c r="B31">
        <v>57</v>
      </c>
      <c r="C31">
        <v>65</v>
      </c>
      <c r="D31">
        <v>0.85796959703415887</v>
      </c>
      <c r="E31">
        <v>6.4300938884479311E-2</v>
      </c>
      <c r="F31">
        <v>8.6182619231318577E-2</v>
      </c>
      <c r="G31">
        <v>0.17293254755882503</v>
      </c>
      <c r="H31">
        <v>0.15079117891085875</v>
      </c>
      <c r="I31">
        <v>18.06228032954672</v>
      </c>
    </row>
    <row r="32" spans="2:13" x14ac:dyDescent="0.25">
      <c r="B32">
        <v>58</v>
      </c>
      <c r="C32">
        <v>65</v>
      </c>
      <c r="D32">
        <v>0.86305043690394012</v>
      </c>
      <c r="E32">
        <v>5.814012865229809E-2</v>
      </c>
      <c r="F32">
        <v>8.1078981844761019E-2</v>
      </c>
      <c r="G32">
        <v>0.16367633976917279</v>
      </c>
      <c r="H32">
        <v>0.14496022315405821</v>
      </c>
      <c r="I32">
        <v>17.515069514087759</v>
      </c>
    </row>
    <row r="33" spans="2:9" x14ac:dyDescent="0.25">
      <c r="B33">
        <v>59</v>
      </c>
      <c r="C33">
        <v>65</v>
      </c>
      <c r="D33">
        <v>0.86773632677990997</v>
      </c>
      <c r="E33">
        <v>5.3212328447205019E-2</v>
      </c>
      <c r="F33">
        <v>7.6570542675759093E-2</v>
      </c>
      <c r="G33">
        <v>0.15518276669585343</v>
      </c>
      <c r="H33">
        <v>0.13962540858205164</v>
      </c>
      <c r="I33">
        <v>16.955651626306533</v>
      </c>
    </row>
    <row r="34" spans="2:9" x14ac:dyDescent="0.25">
      <c r="B34">
        <v>60</v>
      </c>
      <c r="C34">
        <v>65</v>
      </c>
      <c r="D34">
        <v>0.87184550441598541</v>
      </c>
      <c r="E34">
        <v>4.90001549490287E-2</v>
      </c>
      <c r="F34">
        <v>7.2377884646044874E-2</v>
      </c>
      <c r="G34">
        <v>0.14729113575797018</v>
      </c>
      <c r="H34">
        <v>0.13464687128830624</v>
      </c>
      <c r="I34">
        <v>16.434056627620723</v>
      </c>
    </row>
    <row r="35" spans="2:9" x14ac:dyDescent="0.25">
      <c r="B35">
        <v>61</v>
      </c>
      <c r="C35">
        <v>65</v>
      </c>
      <c r="D35">
        <v>0.87544134796616913</v>
      </c>
      <c r="E35">
        <v>4.5979875993141503E-2</v>
      </c>
      <c r="F35">
        <v>6.8677038861221104E-2</v>
      </c>
      <c r="G35">
        <v>0.13994379798682582</v>
      </c>
      <c r="H35">
        <v>0.13004788706921405</v>
      </c>
      <c r="I35">
        <v>15.914999014195407</v>
      </c>
    </row>
    <row r="36" spans="2:9" x14ac:dyDescent="0.25">
      <c r="B36">
        <v>62</v>
      </c>
      <c r="C36">
        <v>65</v>
      </c>
      <c r="D36">
        <v>0.87874331394495719</v>
      </c>
      <c r="E36">
        <v>4.2893387300203561E-2</v>
      </c>
      <c r="F36">
        <v>6.5326541226682841E-2</v>
      </c>
      <c r="G36">
        <v>0.13315862052922237</v>
      </c>
      <c r="H36">
        <v>0.1257838723092963</v>
      </c>
      <c r="I36">
        <v>15.397979773559257</v>
      </c>
    </row>
    <row r="37" spans="2:9" x14ac:dyDescent="0.25">
      <c r="B37">
        <v>63</v>
      </c>
      <c r="C37">
        <v>65</v>
      </c>
      <c r="D37">
        <v>0.88206516368882237</v>
      </c>
      <c r="E37">
        <v>4.0324264145451247E-2</v>
      </c>
      <c r="F37">
        <v>6.2258262698069243E-2</v>
      </c>
      <c r="G37">
        <v>0.12684540832246952</v>
      </c>
      <c r="H37">
        <v>0.12184585393207049</v>
      </c>
      <c r="I37">
        <v>14.86198023440188</v>
      </c>
    </row>
    <row r="38" spans="2:9" x14ac:dyDescent="0.25">
      <c r="B38">
        <v>64</v>
      </c>
      <c r="C38">
        <v>65</v>
      </c>
      <c r="D38">
        <v>0.88479987731680554</v>
      </c>
      <c r="E38">
        <v>3.7804455385462003E-2</v>
      </c>
      <c r="F38">
        <v>5.9450494957547395E-2</v>
      </c>
      <c r="G38">
        <v>0.12091723642266496</v>
      </c>
      <c r="H38">
        <v>0.11813383226159976</v>
      </c>
      <c r="I38">
        <v>14.348374395563019</v>
      </c>
    </row>
    <row r="39" spans="2:9" x14ac:dyDescent="0.25">
      <c r="B39">
        <v>65</v>
      </c>
      <c r="C39">
        <v>65</v>
      </c>
      <c r="D39">
        <v>0.88725759785732972</v>
      </c>
      <c r="E39">
        <v>3.5600473608361362E-2</v>
      </c>
      <c r="F39">
        <v>5.6878733414792305E-2</v>
      </c>
      <c r="G39">
        <v>0.11545465489628415</v>
      </c>
      <c r="H39">
        <v>0.11465316728763265</v>
      </c>
      <c r="I39">
        <v>13.850954227698878</v>
      </c>
    </row>
    <row r="40" spans="2:9" x14ac:dyDescent="0.25">
      <c r="B40">
        <v>66</v>
      </c>
      <c r="C40">
        <v>65</v>
      </c>
      <c r="D40">
        <v>0.89186795982454858</v>
      </c>
      <c r="E40">
        <v>3.3384669266982872E-2</v>
      </c>
      <c r="F40">
        <v>6.3362618964927328E-2</v>
      </c>
      <c r="G40">
        <v>0.11449250226027974</v>
      </c>
      <c r="H40">
        <v>0.1167115237709966</v>
      </c>
      <c r="I40">
        <v>11.852846669805821</v>
      </c>
    </row>
    <row r="41" spans="2:9" x14ac:dyDescent="0.25">
      <c r="B41">
        <v>67</v>
      </c>
      <c r="C41">
        <v>65</v>
      </c>
      <c r="D41">
        <v>0.89320633917050773</v>
      </c>
      <c r="E41">
        <v>3.1423180463763183E-2</v>
      </c>
      <c r="F41">
        <v>6.0396025729660199E-2</v>
      </c>
      <c r="G41">
        <v>0.10923651827225038</v>
      </c>
      <c r="H41">
        <v>0.11334441540592564</v>
      </c>
      <c r="I41">
        <v>11.456358417657491</v>
      </c>
    </row>
    <row r="42" spans="2:9" x14ac:dyDescent="0.25">
      <c r="B42">
        <v>68</v>
      </c>
      <c r="C42">
        <v>65</v>
      </c>
      <c r="D42">
        <v>0.89408579816455602</v>
      </c>
      <c r="E42">
        <v>2.9683110143250223E-2</v>
      </c>
      <c r="F42">
        <v>5.7556471967067771E-2</v>
      </c>
      <c r="G42">
        <v>0.10429950279838202</v>
      </c>
      <c r="H42">
        <v>0.1101454205973508</v>
      </c>
      <c r="I42">
        <v>11.098256164914108</v>
      </c>
    </row>
    <row r="43" spans="2:9" x14ac:dyDescent="0.25">
      <c r="B43">
        <v>69</v>
      </c>
      <c r="C43">
        <v>65</v>
      </c>
      <c r="D43">
        <v>0.89475635605208526</v>
      </c>
      <c r="E43">
        <v>2.7929410607504961E-2</v>
      </c>
      <c r="F43">
        <v>5.4938423844676579E-2</v>
      </c>
      <c r="G43">
        <v>9.9638228608247392E-2</v>
      </c>
      <c r="H43">
        <v>0.10710771226085282</v>
      </c>
      <c r="I43">
        <v>10.770774219860336</v>
      </c>
    </row>
    <row r="44" spans="2:9" x14ac:dyDescent="0.25">
      <c r="B44">
        <v>70</v>
      </c>
      <c r="C44">
        <v>65</v>
      </c>
      <c r="D44">
        <v>0.89518390756551469</v>
      </c>
      <c r="E44">
        <v>2.6236731611557804E-2</v>
      </c>
      <c r="F44">
        <v>5.2446318039302289E-2</v>
      </c>
      <c r="G44">
        <v>9.527205562098616E-2</v>
      </c>
      <c r="H44">
        <v>0.10421433061715982</v>
      </c>
      <c r="I44">
        <v>10.477016383721264</v>
      </c>
    </row>
    <row r="45" spans="2:9" x14ac:dyDescent="0.25">
      <c r="B45">
        <v>66</v>
      </c>
      <c r="D45">
        <v>0.82957826858954897</v>
      </c>
      <c r="E45">
        <v>2.4643111609966017E-2</v>
      </c>
      <c r="F45">
        <v>0.14165274918924514</v>
      </c>
      <c r="G45">
        <v>8.955589544742204E-2</v>
      </c>
      <c r="H45">
        <v>11.061493951601353</v>
      </c>
    </row>
    <row r="46" spans="2:9" x14ac:dyDescent="0.25">
      <c r="B46">
        <v>67</v>
      </c>
      <c r="D46">
        <v>0.82724692907084807</v>
      </c>
      <c r="E46">
        <v>2.3182385339964997E-2</v>
      </c>
      <c r="F46">
        <v>0.13243710267987999</v>
      </c>
      <c r="G46">
        <v>8.6818024960587478E-2</v>
      </c>
      <c r="H46">
        <v>10.968843365474514</v>
      </c>
    </row>
    <row r="47" spans="2:9" x14ac:dyDescent="0.25">
      <c r="B47">
        <v>68</v>
      </c>
      <c r="D47">
        <v>0.82510054986554615</v>
      </c>
      <c r="E47">
        <v>2.1784168146800707E-2</v>
      </c>
      <c r="F47">
        <v>0.12411265130834938</v>
      </c>
      <c r="G47">
        <v>8.4229981600684498E-2</v>
      </c>
      <c r="H47">
        <v>10.892718481820127</v>
      </c>
    </row>
    <row r="48" spans="2:9" x14ac:dyDescent="0.25">
      <c r="B48">
        <v>69</v>
      </c>
      <c r="D48">
        <v>0.82289008317954615</v>
      </c>
      <c r="E48">
        <v>2.0488354369786622E-2</v>
      </c>
      <c r="F48">
        <v>0.11637857401467074</v>
      </c>
      <c r="G48">
        <v>8.1763733977847128E-2</v>
      </c>
      <c r="H48">
        <v>10.848129054156317</v>
      </c>
    </row>
    <row r="49" spans="2:8" x14ac:dyDescent="0.25">
      <c r="B49">
        <v>70</v>
      </c>
      <c r="D49">
        <v>0.82106782302235259</v>
      </c>
      <c r="E49">
        <v>1.9268863971549435E-2</v>
      </c>
      <c r="F49">
        <v>0.10944020722263839</v>
      </c>
      <c r="G49">
        <v>7.9427152065127737E-2</v>
      </c>
      <c r="H49">
        <v>10.81612187875705</v>
      </c>
    </row>
    <row r="50" spans="2:8" x14ac:dyDescent="0.25">
      <c r="B50">
        <v>71</v>
      </c>
      <c r="D50">
        <v>0.81938924077652731</v>
      </c>
      <c r="E50">
        <v>1.8162165674763985E-2</v>
      </c>
      <c r="F50">
        <v>0.10324981346352631</v>
      </c>
      <c r="G50">
        <v>7.721081418436597E-2</v>
      </c>
      <c r="H50">
        <v>10.795244626413222</v>
      </c>
    </row>
    <row r="51" spans="2:8" x14ac:dyDescent="0.25">
      <c r="B51">
        <v>72</v>
      </c>
      <c r="D51">
        <v>0.8176573075157888</v>
      </c>
      <c r="E51">
        <v>1.7146366821043323E-2</v>
      </c>
      <c r="F51">
        <v>9.7605230578886412E-2</v>
      </c>
      <c r="G51">
        <v>7.5101945033125506E-2</v>
      </c>
      <c r="H51">
        <v>10.78883735334866</v>
      </c>
    </row>
    <row r="52" spans="2:8" x14ac:dyDescent="0.25">
      <c r="B52">
        <v>73</v>
      </c>
      <c r="D52">
        <v>0.81555888452833636</v>
      </c>
      <c r="E52">
        <v>1.6198435342812196E-2</v>
      </c>
      <c r="F52">
        <v>9.2340070109601033E-2</v>
      </c>
      <c r="G52">
        <v>7.3096152684220025E-2</v>
      </c>
      <c r="H52">
        <v>10.792286973145977</v>
      </c>
    </row>
    <row r="53" spans="2:8" x14ac:dyDescent="0.25">
      <c r="B53">
        <v>74</v>
      </c>
      <c r="D53">
        <v>0.81361722412498827</v>
      </c>
      <c r="E53">
        <v>1.5332586572609819E-2</v>
      </c>
      <c r="F53">
        <v>8.7588788302611506E-2</v>
      </c>
      <c r="G53">
        <v>7.1188536857106036E-2</v>
      </c>
      <c r="H53">
        <v>10.802077810847141</v>
      </c>
    </row>
    <row r="54" spans="2:8" x14ac:dyDescent="0.25">
      <c r="B54">
        <v>75</v>
      </c>
      <c r="D54">
        <v>0.81149957379873361</v>
      </c>
      <c r="E54">
        <v>1.452493221985263E-2</v>
      </c>
      <c r="F54">
        <v>8.3191601776847285E-2</v>
      </c>
      <c r="G54">
        <v>6.9372880997967484E-2</v>
      </c>
      <c r="H54">
        <v>10.816833027069757</v>
      </c>
    </row>
  </sheetData>
  <sheetProtection sheet="1" objects="1" scenarios="1"/>
  <mergeCells count="1">
    <mergeCell ref="E8:E9"/>
  </mergeCells>
  <conditionalFormatting sqref="H17:K17">
    <cfRule type="cellIs" dxfId="2" priority="1" operator="greaterThan">
      <formula>0.05</formula>
    </cfRule>
  </conditionalFormatting>
  <hyperlinks>
    <hyperlink ref="I1" location="Contents!A1" display="Go to Contents" xr:uid="{00000000-0004-0000-1300-000000000000}"/>
    <hyperlink ref="E8:E9" location="WeatherAnalysis!A1" display="Return to Weather Analysis" xr:uid="{00000000-0004-0000-1300-000001000000}"/>
  </hyperlinks>
  <pageMargins left="0.7" right="0.7" top="0.75" bottom="0.75" header="0.3" footer="0.3"/>
  <pageSetup orientation="portrait"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ublished="0" codeName="Sheet19">
    <tabColor rgb="FF92D050"/>
  </sheetPr>
  <dimension ref="A1:O364"/>
  <sheetViews>
    <sheetView showGridLines="0" workbookViewId="0">
      <pane ySplit="1" topLeftCell="A2" activePane="bottomLeft" state="frozen"/>
      <selection pane="bottomLeft" activeCell="H24" sqref="H24"/>
    </sheetView>
  </sheetViews>
  <sheetFormatPr defaultColWidth="8.85546875" defaultRowHeight="15" x14ac:dyDescent="0.25"/>
  <cols>
    <col min="1" max="1" width="3.42578125" customWidth="1"/>
    <col min="2" max="3" width="14.42578125" customWidth="1"/>
    <col min="4" max="4" width="18.42578125" customWidth="1"/>
    <col min="5" max="5" width="18.85546875" customWidth="1"/>
    <col min="6" max="6" width="12.5703125" customWidth="1"/>
    <col min="7" max="7" width="18" customWidth="1"/>
    <col min="8" max="8" width="12.42578125" customWidth="1"/>
    <col min="9" max="9" width="12" customWidth="1"/>
    <col min="10" max="10" width="13.5703125" customWidth="1"/>
    <col min="11" max="11" width="13.42578125" customWidth="1"/>
    <col min="12" max="12" width="11" customWidth="1"/>
    <col min="13" max="13" width="12.85546875" customWidth="1"/>
  </cols>
  <sheetData>
    <row r="1" spans="1:15" x14ac:dyDescent="0.25">
      <c r="A1" s="34"/>
      <c r="B1" s="34" t="s">
        <v>240</v>
      </c>
      <c r="C1" s="34"/>
      <c r="D1" s="34"/>
      <c r="E1" s="34"/>
      <c r="F1" s="34"/>
      <c r="G1" s="34"/>
      <c r="H1" s="34"/>
      <c r="I1" s="134" t="s">
        <v>144</v>
      </c>
      <c r="J1" s="34"/>
      <c r="K1" s="34"/>
      <c r="L1" s="34"/>
      <c r="M1" s="34"/>
      <c r="N1" s="34"/>
      <c r="O1" s="34"/>
    </row>
    <row r="2" spans="1:15" ht="15.75" thickBot="1" x14ac:dyDescent="0.3">
      <c r="A2" s="114"/>
      <c r="B2" s="244"/>
      <c r="C2" s="114"/>
      <c r="D2" s="114"/>
      <c r="E2" s="114"/>
      <c r="F2" s="114"/>
      <c r="G2" s="114"/>
      <c r="H2" s="114"/>
      <c r="I2" s="114"/>
      <c r="J2" s="114"/>
      <c r="K2" s="114"/>
      <c r="L2" s="114"/>
      <c r="M2" s="114"/>
      <c r="N2" s="114"/>
      <c r="O2" s="114"/>
    </row>
    <row r="3" spans="1:15" x14ac:dyDescent="0.25">
      <c r="A3" s="114"/>
      <c r="B3" s="163" t="s">
        <v>207</v>
      </c>
      <c r="C3" s="164"/>
      <c r="D3" s="164"/>
      <c r="E3" s="164"/>
      <c r="F3" s="164"/>
      <c r="G3" s="164"/>
      <c r="H3" s="164"/>
      <c r="I3" s="164"/>
      <c r="J3" s="165"/>
      <c r="K3" s="114"/>
      <c r="L3" s="114"/>
      <c r="M3" s="114"/>
      <c r="N3" s="114"/>
      <c r="O3" s="114"/>
    </row>
    <row r="4" spans="1:15" ht="2.25" customHeight="1" x14ac:dyDescent="0.25">
      <c r="A4" s="114"/>
      <c r="B4" s="166"/>
      <c r="C4" s="167"/>
      <c r="D4" s="167"/>
      <c r="E4" s="167"/>
      <c r="F4" s="167"/>
      <c r="G4" s="167"/>
      <c r="H4" s="167"/>
      <c r="I4" s="167"/>
      <c r="J4" s="168"/>
      <c r="K4" s="114"/>
      <c r="L4" s="114"/>
      <c r="M4" s="114"/>
      <c r="N4" s="114"/>
      <c r="O4" s="114"/>
    </row>
    <row r="5" spans="1:15" ht="3" hidden="1" customHeight="1" x14ac:dyDescent="0.25">
      <c r="A5" s="114"/>
      <c r="B5" s="166"/>
      <c r="C5" s="167"/>
      <c r="D5" s="167"/>
      <c r="E5" s="167"/>
      <c r="F5" s="167"/>
      <c r="G5" s="167"/>
      <c r="H5" s="167"/>
      <c r="I5" s="167"/>
      <c r="J5" s="168"/>
      <c r="K5" s="114"/>
      <c r="L5" s="114"/>
      <c r="M5" s="114"/>
      <c r="N5" s="114"/>
      <c r="O5" s="114"/>
    </row>
    <row r="6" spans="1:15" ht="15.75" thickBot="1" x14ac:dyDescent="0.3">
      <c r="B6" s="169" t="s">
        <v>191</v>
      </c>
      <c r="C6" s="170"/>
      <c r="D6" s="170"/>
      <c r="E6" s="170"/>
      <c r="F6" s="170"/>
      <c r="G6" s="170"/>
      <c r="H6" s="170"/>
      <c r="I6" s="170"/>
      <c r="J6" s="171"/>
    </row>
    <row r="7" spans="1:15" ht="15.75" thickBot="1" x14ac:dyDescent="0.3">
      <c r="B7" s="160"/>
    </row>
    <row r="8" spans="1:15" ht="15.75" thickBot="1" x14ac:dyDescent="0.3">
      <c r="B8" s="172" t="s">
        <v>200</v>
      </c>
      <c r="C8" s="173"/>
      <c r="D8" s="173" t="s">
        <v>241</v>
      </c>
      <c r="E8" s="174"/>
      <c r="I8" s="39" t="s">
        <v>217</v>
      </c>
      <c r="J8" s="37"/>
      <c r="K8" s="37"/>
      <c r="L8" s="37"/>
      <c r="M8" s="38"/>
    </row>
    <row r="9" spans="1:15" x14ac:dyDescent="0.25">
      <c r="B9" s="175" t="s">
        <v>201</v>
      </c>
      <c r="C9" s="162" t="s">
        <v>202</v>
      </c>
      <c r="D9" s="162" t="s">
        <v>201</v>
      </c>
      <c r="E9" s="176" t="s">
        <v>202</v>
      </c>
      <c r="G9" s="819" t="s">
        <v>486</v>
      </c>
      <c r="I9" s="229" t="s">
        <v>0</v>
      </c>
      <c r="J9" s="178" t="s">
        <v>183</v>
      </c>
      <c r="K9" s="178" t="s">
        <v>184</v>
      </c>
      <c r="L9" s="178" t="s">
        <v>182</v>
      </c>
      <c r="M9" s="181" t="s">
        <v>181</v>
      </c>
    </row>
    <row r="10" spans="1:15" ht="15.75" thickBot="1" x14ac:dyDescent="0.3">
      <c r="B10" s="471">
        <f>WeatherAnalysis!B8</f>
        <v>55</v>
      </c>
      <c r="C10" s="412">
        <f>WeatherAnalysis!C8</f>
        <v>65</v>
      </c>
      <c r="D10" s="412">
        <f>WeatherAnalysis!D8</f>
        <v>65</v>
      </c>
      <c r="E10" s="408">
        <f>WeatherAnalysis!E8</f>
        <v>75</v>
      </c>
      <c r="G10" s="820"/>
      <c r="I10" s="75">
        <f>'Basic Inputs'!C11</f>
        <v>2005</v>
      </c>
      <c r="J10" s="74">
        <v>1077.5</v>
      </c>
      <c r="K10" s="74">
        <v>415.5</v>
      </c>
      <c r="L10" s="74">
        <v>713</v>
      </c>
      <c r="M10" s="81">
        <v>2046.5</v>
      </c>
    </row>
    <row r="11" spans="1:15" ht="15.75" thickBot="1" x14ac:dyDescent="0.3">
      <c r="B11" s="78">
        <v>5</v>
      </c>
      <c r="C11" s="128"/>
      <c r="D11" s="82"/>
      <c r="E11" s="177"/>
      <c r="I11" s="78">
        <f>'Basic Inputs'!C12</f>
        <v>2020</v>
      </c>
      <c r="J11" s="82">
        <v>1079.5</v>
      </c>
      <c r="K11" s="82">
        <v>293</v>
      </c>
      <c r="L11" s="82">
        <v>501</v>
      </c>
      <c r="M11" s="83">
        <v>1649</v>
      </c>
    </row>
    <row r="12" spans="1:15" ht="15.75" thickBot="1" x14ac:dyDescent="0.3">
      <c r="A12">
        <v>0</v>
      </c>
      <c r="B12" s="196" t="s">
        <v>623</v>
      </c>
      <c r="G12" s="308"/>
    </row>
    <row r="13" spans="1:15" x14ac:dyDescent="0.25">
      <c r="B13" s="172" t="s">
        <v>203</v>
      </c>
      <c r="C13" s="182"/>
      <c r="D13" s="182"/>
      <c r="E13" s="376"/>
      <c r="F13" s="379"/>
      <c r="G13" s="182"/>
      <c r="H13" s="182"/>
      <c r="I13" s="182"/>
      <c r="J13" s="182"/>
      <c r="K13" s="183"/>
      <c r="O13" s="256" t="s">
        <v>311</v>
      </c>
    </row>
    <row r="14" spans="1:15" ht="31.5" customHeight="1" x14ac:dyDescent="0.25">
      <c r="B14" s="189" t="s">
        <v>218</v>
      </c>
      <c r="C14" s="179" t="s">
        <v>219</v>
      </c>
      <c r="D14" s="162" t="s">
        <v>194</v>
      </c>
      <c r="E14" s="330" t="s">
        <v>210</v>
      </c>
      <c r="F14" s="175"/>
      <c r="G14" s="179" t="s">
        <v>216</v>
      </c>
      <c r="H14" s="179" t="s">
        <v>215</v>
      </c>
      <c r="I14" s="179" t="s">
        <v>214</v>
      </c>
      <c r="J14" s="179" t="s">
        <v>213</v>
      </c>
      <c r="K14" s="184" t="s">
        <v>212</v>
      </c>
      <c r="O14" s="74" t="s">
        <v>312</v>
      </c>
    </row>
    <row r="15" spans="1:15" x14ac:dyDescent="0.25">
      <c r="B15" s="278">
        <v>58</v>
      </c>
      <c r="C15" s="74">
        <v>67</v>
      </c>
      <c r="D15" s="73">
        <v>0.34587268927600745</v>
      </c>
      <c r="E15" s="377">
        <v>508304.52038845897</v>
      </c>
      <c r="F15" s="229" t="s">
        <v>204</v>
      </c>
      <c r="G15" s="218">
        <v>2619.4888692534696</v>
      </c>
      <c r="H15" s="218">
        <v>-499.05209823113682</v>
      </c>
      <c r="I15" s="218">
        <v>95.883977377042598</v>
      </c>
      <c r="J15" s="218">
        <v>928.1583409912779</v>
      </c>
      <c r="K15" s="185">
        <v>4165270.617745325</v>
      </c>
      <c r="O15" s="74" t="s">
        <v>313</v>
      </c>
    </row>
    <row r="16" spans="1:15" x14ac:dyDescent="0.25">
      <c r="B16" s="229" t="s">
        <v>438</v>
      </c>
      <c r="C16" s="178" t="s">
        <v>439</v>
      </c>
      <c r="D16" s="178" t="s">
        <v>209</v>
      </c>
      <c r="E16" s="330" t="s">
        <v>208</v>
      </c>
      <c r="F16" s="229" t="s">
        <v>205</v>
      </c>
      <c r="G16" s="218">
        <v>706.11220028842672</v>
      </c>
      <c r="H16" s="218">
        <v>719.46939021579215</v>
      </c>
      <c r="I16" s="218">
        <v>668.84380599692088</v>
      </c>
      <c r="J16" s="218">
        <v>312.21656872790322</v>
      </c>
      <c r="K16" s="185">
        <v>155603.0857009842</v>
      </c>
    </row>
    <row r="17" spans="2:12" ht="15.75" thickBot="1" x14ac:dyDescent="0.3">
      <c r="B17" s="78">
        <v>7.2703729068908709</v>
      </c>
      <c r="C17" s="188">
        <v>55</v>
      </c>
      <c r="D17" s="188">
        <v>7513886353821.252</v>
      </c>
      <c r="E17" s="378">
        <v>14210541699603.771</v>
      </c>
      <c r="F17" s="232" t="s">
        <v>206</v>
      </c>
      <c r="G17" s="82">
        <f>IF(G16,TDIST(ABS(G15/G16),$C17,1),0)</f>
        <v>2.423627348313166E-4</v>
      </c>
      <c r="H17" s="82">
        <f>IF(H16,TDIST(ABS(H15/H16),$C17,1),0)</f>
        <v>0.24541388895649607</v>
      </c>
      <c r="I17" s="82">
        <f>IF(I16,TDIST(ABS(I15/I16),$C17,1),0)</f>
        <v>0.44326577722229821</v>
      </c>
      <c r="J17" s="82">
        <f>IF(J16,TDIST(ABS(J15/J16),$C17,1),0)</f>
        <v>2.1862870112693295E-3</v>
      </c>
      <c r="K17" s="82">
        <f>IF(K16,TDIST(ABS(K15/K16),$C17,1),0)</f>
        <v>1.5907505399053522E-33</v>
      </c>
    </row>
    <row r="18" spans="2:12" x14ac:dyDescent="0.25">
      <c r="F18" s="510" t="s">
        <v>410</v>
      </c>
      <c r="K18" s="89"/>
    </row>
    <row r="19" spans="2:12" x14ac:dyDescent="0.25">
      <c r="B19" s="308"/>
    </row>
    <row r="20" spans="2:12" x14ac:dyDescent="0.25">
      <c r="B20" s="821" t="s">
        <v>431</v>
      </c>
      <c r="C20" s="821"/>
      <c r="D20" s="821"/>
      <c r="E20" s="821"/>
      <c r="F20" s="821"/>
      <c r="G20" s="821"/>
      <c r="H20" s="821"/>
      <c r="I20" s="821"/>
      <c r="J20" s="821"/>
      <c r="K20" s="821"/>
      <c r="L20" s="821"/>
    </row>
    <row r="21" spans="2:12" ht="30" x14ac:dyDescent="0.25">
      <c r="B21" s="179" t="s">
        <v>218</v>
      </c>
      <c r="C21" s="179" t="s">
        <v>219</v>
      </c>
      <c r="D21" s="178" t="s">
        <v>0</v>
      </c>
      <c r="E21" s="178" t="s">
        <v>183</v>
      </c>
      <c r="F21" s="178" t="s">
        <v>184</v>
      </c>
      <c r="G21" s="178" t="s">
        <v>182</v>
      </c>
      <c r="H21" s="178" t="s">
        <v>181</v>
      </c>
    </row>
    <row r="22" spans="2:12" x14ac:dyDescent="0.25">
      <c r="B22" s="74">
        <f>'DD Calcs'!B8</f>
        <v>65</v>
      </c>
      <c r="C22" s="74">
        <f>'DD Calcs'!C8</f>
        <v>65</v>
      </c>
      <c r="D22" s="74">
        <f>I10</f>
        <v>2005</v>
      </c>
      <c r="E22" s="74">
        <f>SUMIFS('DD Monthly'!M$11:M$130,'DD Monthly'!$B$11:$B$130,ComElectRegress!$D22)</f>
        <v>1312.5</v>
      </c>
      <c r="F22" s="74">
        <f>SUMIFS('DD Monthly'!L$11:L$130,'DD Monthly'!$B$11:$B$130,ResElectRegress!$D22)</f>
        <v>754</v>
      </c>
      <c r="G22" s="74">
        <f>SUMIFS('DD Monthly'!K$11:K$130,'DD Monthly'!$B$11:$B$130,ResElectRegress!$D22)</f>
        <v>1217</v>
      </c>
      <c r="H22" s="74">
        <f>SUMIFS('DD Monthly'!J$11:J$130,'DD Monthly'!$B$11:$B$130,ResElectRegress!$D22)</f>
        <v>2675.5</v>
      </c>
    </row>
    <row r="23" spans="2:12" x14ac:dyDescent="0.25">
      <c r="B23" s="8"/>
      <c r="D23" s="74">
        <f>I11</f>
        <v>2020</v>
      </c>
      <c r="E23" s="74">
        <f>SUMIFS('DD Monthly'!M$11:M$262,'DD Monthly'!$B$11:$B$262,ResElectRegress!$D23)</f>
        <v>1316.5</v>
      </c>
      <c r="F23" s="74">
        <f>SUMIFS('DD Monthly'!L$11:L$262,'DD Monthly'!$B$11:$B$262,ResElectRegress!$D23)</f>
        <v>672</v>
      </c>
      <c r="G23" s="74">
        <f>SUMIFS('DD Monthly'!K$11:K$262,'DD Monthly'!$B$11:$B$262,ResElectRegress!$D23)</f>
        <v>1001</v>
      </c>
      <c r="H23" s="74">
        <f>SUMIFS('DD Monthly'!J$11:J$262,'DD Monthly'!$B$11:$B$262,ResElectRegress!$D23)</f>
        <v>2277</v>
      </c>
    </row>
    <row r="24" spans="2:12" x14ac:dyDescent="0.25">
      <c r="B24" s="330" t="s">
        <v>440</v>
      </c>
      <c r="C24" s="228"/>
    </row>
    <row r="25" spans="2:12" x14ac:dyDescent="0.25">
      <c r="B25" s="74">
        <f>'Monthly Energy Inputs'!D5</f>
        <v>60</v>
      </c>
    </row>
    <row r="27" spans="2:12" x14ac:dyDescent="0.25">
      <c r="B27" s="34" t="s">
        <v>211</v>
      </c>
      <c r="C27" s="33"/>
      <c r="D27" s="33"/>
      <c r="E27" s="33" t="s">
        <v>195</v>
      </c>
      <c r="F27" s="33"/>
      <c r="G27" s="33"/>
      <c r="H27" s="33"/>
      <c r="I27" s="33"/>
    </row>
    <row r="28" spans="2:12" x14ac:dyDescent="0.25">
      <c r="B28" s="161" t="s">
        <v>192</v>
      </c>
      <c r="C28" s="161" t="s">
        <v>193</v>
      </c>
      <c r="D28" s="161" t="s">
        <v>194</v>
      </c>
      <c r="E28" s="161" t="s">
        <v>196</v>
      </c>
      <c r="F28" s="161" t="s">
        <v>197</v>
      </c>
      <c r="G28" s="161" t="s">
        <v>198</v>
      </c>
      <c r="H28" s="161" t="s">
        <v>199</v>
      </c>
      <c r="I28" s="161" t="s">
        <v>161</v>
      </c>
    </row>
    <row r="29" spans="2:12" x14ac:dyDescent="0.25">
      <c r="B29">
        <v>55</v>
      </c>
      <c r="C29">
        <v>65</v>
      </c>
      <c r="D29">
        <v>0.34435021966551188</v>
      </c>
      <c r="E29">
        <v>2204.3891364288593</v>
      </c>
      <c r="F29">
        <v>-615.33703763736719</v>
      </c>
      <c r="G29">
        <v>162.56278175038133</v>
      </c>
      <c r="H29">
        <v>1095.1503476017722</v>
      </c>
      <c r="I29">
        <v>4151519.2283746437</v>
      </c>
    </row>
    <row r="30" spans="2:12" ht="31.5" customHeight="1" x14ac:dyDescent="0.25">
      <c r="B30" s="8">
        <v>55</v>
      </c>
      <c r="C30" s="8">
        <v>66</v>
      </c>
      <c r="D30">
        <v>0.34529186345517526</v>
      </c>
      <c r="E30">
        <v>2389.5465889209795</v>
      </c>
      <c r="F30">
        <v>-644.77733939686357</v>
      </c>
      <c r="G30">
        <v>135.38301890634381</v>
      </c>
      <c r="H30">
        <v>1080.3096773324824</v>
      </c>
      <c r="I30">
        <v>4159982.4552489263</v>
      </c>
      <c r="J30" s="8"/>
    </row>
    <row r="31" spans="2:12" x14ac:dyDescent="0.25">
      <c r="B31">
        <v>55</v>
      </c>
      <c r="C31">
        <v>67</v>
      </c>
      <c r="D31">
        <v>0.34567757302843233</v>
      </c>
      <c r="E31">
        <v>2602.8824638653127</v>
      </c>
      <c r="F31">
        <v>-679.17421402596347</v>
      </c>
      <c r="G31">
        <v>103.38481942661338</v>
      </c>
      <c r="H31">
        <v>1062.9704299689618</v>
      </c>
      <c r="I31">
        <v>4169870.5520534497</v>
      </c>
    </row>
    <row r="32" spans="2:12" x14ac:dyDescent="0.25">
      <c r="B32">
        <v>55</v>
      </c>
      <c r="C32">
        <v>68</v>
      </c>
      <c r="D32">
        <v>0.34468818589138789</v>
      </c>
      <c r="E32">
        <v>2841.546140921293</v>
      </c>
      <c r="F32">
        <v>-722.86541313718601</v>
      </c>
      <c r="G32">
        <v>62.648963295123387</v>
      </c>
      <c r="H32">
        <v>1040.9459723062484</v>
      </c>
      <c r="I32">
        <v>4182430.4956813538</v>
      </c>
    </row>
    <row r="33" spans="2:9" x14ac:dyDescent="0.25">
      <c r="B33">
        <v>55</v>
      </c>
      <c r="C33">
        <v>69</v>
      </c>
      <c r="D33">
        <v>0.34256767885694667</v>
      </c>
      <c r="E33">
        <v>3110.9090034013948</v>
      </c>
      <c r="F33">
        <v>-778.41533888556103</v>
      </c>
      <c r="G33">
        <v>10.841151913001845</v>
      </c>
      <c r="H33">
        <v>1012.9436054062805</v>
      </c>
      <c r="I33">
        <v>4198399.4768520864</v>
      </c>
    </row>
    <row r="34" spans="2:9" x14ac:dyDescent="0.25">
      <c r="B34">
        <v>55</v>
      </c>
      <c r="C34">
        <v>70</v>
      </c>
      <c r="D34">
        <v>0.33827009795708707</v>
      </c>
      <c r="E34">
        <v>3410.306778356497</v>
      </c>
      <c r="F34">
        <v>-849.19710987454857</v>
      </c>
      <c r="G34">
        <v>-55.36772263928745</v>
      </c>
      <c r="H34">
        <v>977.26296147452763</v>
      </c>
      <c r="I34">
        <v>4218747.1686433246</v>
      </c>
    </row>
    <row r="35" spans="2:9" x14ac:dyDescent="0.25">
      <c r="B35">
        <v>55</v>
      </c>
      <c r="C35">
        <v>71</v>
      </c>
      <c r="D35">
        <v>0.33057010624771854</v>
      </c>
      <c r="E35">
        <v>3727.0295100556787</v>
      </c>
      <c r="F35">
        <v>-940.07046673917091</v>
      </c>
      <c r="G35">
        <v>-140.67710024766583</v>
      </c>
      <c r="H35">
        <v>931.45427593493787</v>
      </c>
      <c r="I35">
        <v>4244870.6045461148</v>
      </c>
    </row>
    <row r="36" spans="2:9" x14ac:dyDescent="0.25">
      <c r="B36">
        <v>55</v>
      </c>
      <c r="C36">
        <v>72</v>
      </c>
      <c r="D36">
        <v>0.3241892809252922</v>
      </c>
      <c r="E36">
        <v>4136.425448811875</v>
      </c>
      <c r="F36">
        <v>-1023.9867280345592</v>
      </c>
      <c r="G36">
        <v>-219.2950551108523</v>
      </c>
      <c r="H36">
        <v>889.15261835377123</v>
      </c>
      <c r="I36">
        <v>4268994.0786730526</v>
      </c>
    </row>
    <row r="37" spans="2:9" x14ac:dyDescent="0.25">
      <c r="B37">
        <v>55</v>
      </c>
      <c r="C37">
        <v>73</v>
      </c>
      <c r="D37">
        <v>0.31857437516667908</v>
      </c>
      <c r="E37">
        <v>4663.274762775417</v>
      </c>
      <c r="F37">
        <v>-1105.834808194759</v>
      </c>
      <c r="G37">
        <v>-295.77440323227955</v>
      </c>
      <c r="H37">
        <v>847.89351782705467</v>
      </c>
      <c r="I37">
        <v>4292523.0111303031</v>
      </c>
    </row>
    <row r="38" spans="2:9" x14ac:dyDescent="0.25">
      <c r="B38">
        <v>55</v>
      </c>
      <c r="C38">
        <v>74</v>
      </c>
      <c r="D38">
        <v>0.31356377873512931</v>
      </c>
      <c r="E38">
        <v>5372.2613749004586</v>
      </c>
      <c r="F38">
        <v>-1182.2427292932175</v>
      </c>
      <c r="G38">
        <v>-367.28398732720507</v>
      </c>
      <c r="H38">
        <v>809.37676714129179</v>
      </c>
      <c r="I38">
        <v>4314488.0567514785</v>
      </c>
    </row>
    <row r="39" spans="2:9" x14ac:dyDescent="0.25">
      <c r="B39">
        <v>55</v>
      </c>
      <c r="C39">
        <v>75</v>
      </c>
      <c r="D39">
        <v>0.3107348741945502</v>
      </c>
      <c r="E39">
        <v>6332.1036410634006</v>
      </c>
      <c r="F39">
        <v>-1249.9977202971195</v>
      </c>
      <c r="G39">
        <v>-430.44283217185841</v>
      </c>
      <c r="H39">
        <v>775.22190389287846</v>
      </c>
      <c r="I39">
        <v>4333965.6377020888</v>
      </c>
    </row>
    <row r="40" spans="2:9" x14ac:dyDescent="0.25">
      <c r="B40">
        <v>56</v>
      </c>
      <c r="C40">
        <v>65</v>
      </c>
      <c r="D40">
        <v>0.34451715731938243</v>
      </c>
      <c r="E40">
        <v>2212.409304757176</v>
      </c>
      <c r="F40">
        <v>-547.73566010569073</v>
      </c>
      <c r="G40">
        <v>161.43625091565127</v>
      </c>
      <c r="H40">
        <v>1046.6494546063982</v>
      </c>
      <c r="I40">
        <v>4148881.9883697829</v>
      </c>
    </row>
    <row r="41" spans="2:9" x14ac:dyDescent="0.25">
      <c r="B41">
        <v>56</v>
      </c>
      <c r="C41">
        <v>66</v>
      </c>
      <c r="D41">
        <v>0.34543881980524299</v>
      </c>
      <c r="E41">
        <v>2396.8642971687841</v>
      </c>
      <c r="F41">
        <v>-576.58233147017336</v>
      </c>
      <c r="G41">
        <v>134.56547000387093</v>
      </c>
      <c r="H41">
        <v>1031.8057640302343</v>
      </c>
      <c r="I41">
        <v>4157771.2323526503</v>
      </c>
    </row>
    <row r="42" spans="2:9" x14ac:dyDescent="0.25">
      <c r="B42">
        <v>56</v>
      </c>
      <c r="C42">
        <v>67</v>
      </c>
      <c r="D42">
        <v>0.34580412502013264</v>
      </c>
      <c r="E42">
        <v>2609.1202138367735</v>
      </c>
      <c r="F42">
        <v>-610.26150677240571</v>
      </c>
      <c r="G42">
        <v>102.86159451781876</v>
      </c>
      <c r="H42">
        <v>1014.475402036986</v>
      </c>
      <c r="I42">
        <v>4168149.6362461359</v>
      </c>
    </row>
    <row r="43" spans="2:9" x14ac:dyDescent="0.25">
      <c r="B43">
        <v>56</v>
      </c>
      <c r="C43">
        <v>68</v>
      </c>
      <c r="D43">
        <v>0.34479516210144145</v>
      </c>
      <c r="E43">
        <v>2846.0935807809815</v>
      </c>
      <c r="F43">
        <v>-652.91399848570234</v>
      </c>
      <c r="G43">
        <v>62.604582428780844</v>
      </c>
      <c r="H43">
        <v>992.52762229855477</v>
      </c>
      <c r="I43">
        <v>4181293.2118263515</v>
      </c>
    </row>
    <row r="44" spans="2:9" x14ac:dyDescent="0.25">
      <c r="B44">
        <v>56</v>
      </c>
      <c r="C44">
        <v>69</v>
      </c>
      <c r="D44">
        <v>0.34266029804810333</v>
      </c>
      <c r="E44">
        <v>3112.9030324630426</v>
      </c>
      <c r="F44">
        <v>-706.97672809389462</v>
      </c>
      <c r="G44">
        <v>11.562612899108428</v>
      </c>
      <c r="H44">
        <v>964.70845315188876</v>
      </c>
      <c r="I44">
        <v>4197952.9084615279</v>
      </c>
    </row>
    <row r="45" spans="2:9" x14ac:dyDescent="0.25">
      <c r="B45">
        <v>56</v>
      </c>
      <c r="C45">
        <v>70</v>
      </c>
      <c r="D45">
        <v>0.33836164723375822</v>
      </c>
      <c r="E45">
        <v>3408.4966403849603</v>
      </c>
      <c r="F45">
        <v>-775.66497628916761</v>
      </c>
      <c r="G45">
        <v>-53.519739641577907</v>
      </c>
      <c r="H45">
        <v>929.36340104702845</v>
      </c>
      <c r="I45">
        <v>4219119.5307469424</v>
      </c>
    </row>
    <row r="46" spans="2:9" x14ac:dyDescent="0.25">
      <c r="B46">
        <v>56</v>
      </c>
      <c r="C46">
        <v>71</v>
      </c>
      <c r="D46">
        <v>0.33068992689770416</v>
      </c>
      <c r="E46">
        <v>3719.5836359530113</v>
      </c>
      <c r="F46">
        <v>-863.60308888368445</v>
      </c>
      <c r="G46">
        <v>-137.23645813366352</v>
      </c>
      <c r="H46">
        <v>884.11290691854288</v>
      </c>
      <c r="I46">
        <v>4246218.0936406804</v>
      </c>
    </row>
    <row r="47" spans="2:9" x14ac:dyDescent="0.25">
      <c r="B47">
        <v>56</v>
      </c>
      <c r="C47">
        <v>72</v>
      </c>
      <c r="D47">
        <v>0.32436373475235819</v>
      </c>
      <c r="E47">
        <v>4122.9572891159623</v>
      </c>
      <c r="F47">
        <v>-944.45908257315989</v>
      </c>
      <c r="G47">
        <v>-213.99772777200246</v>
      </c>
      <c r="H47">
        <v>842.5066731735775</v>
      </c>
      <c r="I47">
        <v>4271134.2666819766</v>
      </c>
    </row>
    <row r="48" spans="2:9" x14ac:dyDescent="0.25">
      <c r="B48">
        <v>56</v>
      </c>
      <c r="C48">
        <v>73</v>
      </c>
      <c r="D48">
        <v>0.31882687728605236</v>
      </c>
      <c r="E48">
        <v>4642.8927507457556</v>
      </c>
      <c r="F48">
        <v>-1022.9908495697114</v>
      </c>
      <c r="G48">
        <v>-288.28445832730921</v>
      </c>
      <c r="H48">
        <v>802.09642150303262</v>
      </c>
      <c r="I48">
        <v>4295334.2178103942</v>
      </c>
    </row>
    <row r="49" spans="2:9" x14ac:dyDescent="0.25">
      <c r="B49">
        <v>56</v>
      </c>
      <c r="C49">
        <v>74</v>
      </c>
      <c r="D49">
        <v>0.31391370338890062</v>
      </c>
      <c r="E49">
        <v>5343.629970582575</v>
      </c>
      <c r="F49">
        <v>-1096.0850348436738</v>
      </c>
      <c r="G49">
        <v>-357.60541212372607</v>
      </c>
      <c r="H49">
        <v>764.48419736061737</v>
      </c>
      <c r="I49">
        <v>4317858.5513260132</v>
      </c>
    </row>
    <row r="50" spans="2:9" x14ac:dyDescent="0.25">
      <c r="B50">
        <v>56</v>
      </c>
      <c r="C50">
        <v>75</v>
      </c>
      <c r="D50">
        <v>0.31118678142642414</v>
      </c>
      <c r="E50">
        <v>6294.0163643626629</v>
      </c>
      <c r="F50">
        <v>-1160.6084276789427</v>
      </c>
      <c r="G50">
        <v>-418.45810409342022</v>
      </c>
      <c r="H50">
        <v>731.28226338114735</v>
      </c>
      <c r="I50">
        <v>4337741.7529012645</v>
      </c>
    </row>
    <row r="51" spans="2:9" x14ac:dyDescent="0.25">
      <c r="B51">
        <v>57</v>
      </c>
      <c r="C51">
        <v>65</v>
      </c>
      <c r="D51">
        <v>0.34459842020454029</v>
      </c>
      <c r="E51">
        <v>2219.9272566121263</v>
      </c>
      <c r="F51">
        <v>-488.58168378681756</v>
      </c>
      <c r="G51">
        <v>158.01311256089292</v>
      </c>
      <c r="H51">
        <v>1001.758840250879</v>
      </c>
      <c r="I51">
        <v>4146398.6999174743</v>
      </c>
    </row>
    <row r="52" spans="2:9" x14ac:dyDescent="0.25">
      <c r="B52">
        <v>57</v>
      </c>
      <c r="C52">
        <v>66</v>
      </c>
      <c r="D52">
        <v>0.34550201023896859</v>
      </c>
      <c r="E52">
        <v>2403.5255810712956</v>
      </c>
      <c r="F52">
        <v>-517.05266444012727</v>
      </c>
      <c r="G52">
        <v>131.35524429148103</v>
      </c>
      <c r="H52">
        <v>986.86554272441003</v>
      </c>
      <c r="I52">
        <v>4155748.8605940696</v>
      </c>
    </row>
    <row r="53" spans="2:9" x14ac:dyDescent="0.25">
      <c r="B53">
        <v>57</v>
      </c>
      <c r="C53">
        <v>67</v>
      </c>
      <c r="D53">
        <v>0.3458493787249412</v>
      </c>
      <c r="E53">
        <v>2614.4909928821294</v>
      </c>
      <c r="F53">
        <v>-550.27728695525377</v>
      </c>
      <c r="G53">
        <v>99.824790382054786</v>
      </c>
      <c r="H53">
        <v>969.48559384425505</v>
      </c>
      <c r="I53">
        <v>4166660.1657829732</v>
      </c>
    </row>
    <row r="54" spans="2:9" x14ac:dyDescent="0.25">
      <c r="B54">
        <v>57</v>
      </c>
      <c r="C54">
        <v>68</v>
      </c>
      <c r="D54">
        <v>0.34482464408939395</v>
      </c>
      <c r="E54">
        <v>2849.4952682449357</v>
      </c>
      <c r="F54">
        <v>-592.22766139425141</v>
      </c>
      <c r="G54">
        <v>59.890508554763031</v>
      </c>
      <c r="H54">
        <v>947.54116504235674</v>
      </c>
      <c r="I54">
        <v>4180437.096975625</v>
      </c>
    </row>
    <row r="55" spans="2:9" x14ac:dyDescent="0.25">
      <c r="B55">
        <v>57</v>
      </c>
      <c r="C55">
        <v>69</v>
      </c>
      <c r="D55">
        <v>0.3426812954165071</v>
      </c>
      <c r="E55">
        <v>3113.3915778046139</v>
      </c>
      <c r="F55">
        <v>-645.22783873743867</v>
      </c>
      <c r="G55">
        <v>9.4201786241690204</v>
      </c>
      <c r="H55">
        <v>919.81653483942955</v>
      </c>
      <c r="I55">
        <v>4197842.8962377319</v>
      </c>
    </row>
    <row r="56" spans="2:9" x14ac:dyDescent="0.25">
      <c r="B56">
        <v>57</v>
      </c>
      <c r="C56">
        <v>70</v>
      </c>
      <c r="D56">
        <v>0.33839065267492174</v>
      </c>
      <c r="E56">
        <v>3404.7070965294788</v>
      </c>
      <c r="F56">
        <v>-712.36430641016409</v>
      </c>
      <c r="G56">
        <v>-54.781534410291464</v>
      </c>
      <c r="H56">
        <v>884.69714783616428</v>
      </c>
      <c r="I56">
        <v>4219891.197546456</v>
      </c>
    </row>
    <row r="57" spans="2:9" x14ac:dyDescent="0.25">
      <c r="B57">
        <v>57</v>
      </c>
      <c r="C57">
        <v>71</v>
      </c>
      <c r="D57">
        <v>0.33076144555479642</v>
      </c>
      <c r="E57">
        <v>3709.535727758941</v>
      </c>
      <c r="F57">
        <v>-798.06274738268382</v>
      </c>
      <c r="G57">
        <v>-137.2107172928344</v>
      </c>
      <c r="H57">
        <v>839.86790944426832</v>
      </c>
      <c r="I57">
        <v>4248035.4403663334</v>
      </c>
    </row>
    <row r="58" spans="2:9" x14ac:dyDescent="0.25">
      <c r="B58">
        <v>57</v>
      </c>
      <c r="C58">
        <v>72</v>
      </c>
      <c r="D58">
        <v>0.32450493527032453</v>
      </c>
      <c r="E58">
        <v>4106.2531550921867</v>
      </c>
      <c r="F58">
        <v>-876.48658276475749</v>
      </c>
      <c r="G58">
        <v>-212.3779769243655</v>
      </c>
      <c r="H58">
        <v>798.84404982613216</v>
      </c>
      <c r="I58">
        <v>4273790.6284515737</v>
      </c>
    </row>
    <row r="59" spans="2:9" x14ac:dyDescent="0.25">
      <c r="B59">
        <v>57</v>
      </c>
      <c r="C59">
        <v>73</v>
      </c>
      <c r="D59">
        <v>0.31906190751293723</v>
      </c>
      <c r="E59">
        <v>4618.5865951686501</v>
      </c>
      <c r="F59">
        <v>-952.30685236174668</v>
      </c>
      <c r="G59">
        <v>-284.71697970568619</v>
      </c>
      <c r="H59">
        <v>759.18212713384924</v>
      </c>
      <c r="I59">
        <v>4298690.7789559504</v>
      </c>
    </row>
    <row r="60" spans="2:9" x14ac:dyDescent="0.25">
      <c r="B60">
        <v>57</v>
      </c>
      <c r="C60">
        <v>74</v>
      </c>
      <c r="D60">
        <v>0.31426207031033754</v>
      </c>
      <c r="E60">
        <v>5310.258002280154</v>
      </c>
      <c r="F60">
        <v>-1022.6515419401827</v>
      </c>
      <c r="G60">
        <v>-352.06593090826624</v>
      </c>
      <c r="H60">
        <v>722.38450487924115</v>
      </c>
      <c r="I60">
        <v>4321792.6930878451</v>
      </c>
    </row>
    <row r="61" spans="2:9" x14ac:dyDescent="0.25">
      <c r="B61">
        <v>57</v>
      </c>
      <c r="C61">
        <v>75</v>
      </c>
      <c r="D61">
        <v>0.31165090538366119</v>
      </c>
      <c r="E61">
        <v>6250.2790456437742</v>
      </c>
      <c r="F61">
        <v>-1084.4378959224621</v>
      </c>
      <c r="G61">
        <v>-410.79174066331905</v>
      </c>
      <c r="H61">
        <v>690.06378631534244</v>
      </c>
      <c r="I61">
        <v>4342083.9624469886</v>
      </c>
    </row>
    <row r="62" spans="2:9" x14ac:dyDescent="0.25">
      <c r="B62">
        <v>58</v>
      </c>
      <c r="C62">
        <v>65</v>
      </c>
      <c r="D62">
        <v>0.34465537844902833</v>
      </c>
      <c r="E62">
        <v>2227.1452326230833</v>
      </c>
      <c r="F62">
        <v>-438.16140572149646</v>
      </c>
      <c r="G62">
        <v>153.57640571159095</v>
      </c>
      <c r="H62">
        <v>960.52762873024847</v>
      </c>
      <c r="I62">
        <v>4144008.1078156172</v>
      </c>
    </row>
    <row r="63" spans="2:9" x14ac:dyDescent="0.25">
      <c r="B63">
        <v>58</v>
      </c>
      <c r="C63">
        <v>66</v>
      </c>
      <c r="D63">
        <v>0.34554199846046652</v>
      </c>
      <c r="E63">
        <v>2409.8552184098958</v>
      </c>
      <c r="F63">
        <v>-466.26658965206514</v>
      </c>
      <c r="G63">
        <v>127.17731257285435</v>
      </c>
      <c r="H63">
        <v>945.58700729682926</v>
      </c>
      <c r="I63">
        <v>4153822.1980775297</v>
      </c>
    </row>
    <row r="64" spans="2:9" x14ac:dyDescent="0.25">
      <c r="B64">
        <v>58</v>
      </c>
      <c r="C64">
        <v>67</v>
      </c>
      <c r="D64">
        <v>0.34587268927600745</v>
      </c>
      <c r="E64">
        <v>2619.4888692534696</v>
      </c>
      <c r="F64">
        <v>-499.05209823113682</v>
      </c>
      <c r="G64">
        <v>95.883977377042598</v>
      </c>
      <c r="H64">
        <v>928.1583409912779</v>
      </c>
      <c r="I64">
        <v>4165270.617745325</v>
      </c>
    </row>
    <row r="65" spans="2:9" x14ac:dyDescent="0.25">
      <c r="B65">
        <v>58</v>
      </c>
      <c r="C65">
        <v>68</v>
      </c>
      <c r="D65">
        <v>0.34483379189867508</v>
      </c>
      <c r="E65">
        <v>2852.483922960319</v>
      </c>
      <c r="F65">
        <v>-540.32612937384818</v>
      </c>
      <c r="G65">
        <v>56.352204368059923</v>
      </c>
      <c r="H65">
        <v>906.21720458534639</v>
      </c>
      <c r="I65">
        <v>4179683.1570159551</v>
      </c>
    </row>
    <row r="66" spans="2:9" x14ac:dyDescent="0.25">
      <c r="B66">
        <v>58</v>
      </c>
      <c r="C66">
        <v>69</v>
      </c>
      <c r="D66">
        <v>0.34268388982808856</v>
      </c>
      <c r="E66">
        <v>3113.425367710814</v>
      </c>
      <c r="F66">
        <v>-592.31175713531582</v>
      </c>
      <c r="G66">
        <v>6.5328571296777875</v>
      </c>
      <c r="H66">
        <v>878.58181937379584</v>
      </c>
      <c r="I66">
        <v>4197836.094368496</v>
      </c>
    </row>
    <row r="67" spans="2:9" x14ac:dyDescent="0.25">
      <c r="B67">
        <v>58</v>
      </c>
      <c r="C67">
        <v>70</v>
      </c>
      <c r="D67">
        <v>0.33840357720768044</v>
      </c>
      <c r="E67">
        <v>3400.4245949329729</v>
      </c>
      <c r="F67">
        <v>-657.97417941148706</v>
      </c>
      <c r="G67">
        <v>-56.701444208024171</v>
      </c>
      <c r="H67">
        <v>843.67589610877997</v>
      </c>
      <c r="I67">
        <v>4220764.8515908699</v>
      </c>
    </row>
    <row r="68" spans="2:9" x14ac:dyDescent="0.25">
      <c r="B68">
        <v>58</v>
      </c>
      <c r="C68">
        <v>71</v>
      </c>
      <c r="D68">
        <v>0.33081969447758747</v>
      </c>
      <c r="E68">
        <v>3698.965297405327</v>
      </c>
      <c r="F68">
        <v>-741.55631759290657</v>
      </c>
      <c r="G68">
        <v>-137.7496627334713</v>
      </c>
      <c r="H68">
        <v>799.24391202181232</v>
      </c>
      <c r="I68">
        <v>4249951.0206059013</v>
      </c>
    </row>
    <row r="69" spans="2:9" x14ac:dyDescent="0.25">
      <c r="B69">
        <v>58</v>
      </c>
      <c r="C69">
        <v>72</v>
      </c>
      <c r="D69">
        <v>0.32463464587993168</v>
      </c>
      <c r="E69">
        <v>4089.0427624100867</v>
      </c>
      <c r="F69">
        <v>-817.67921591227071</v>
      </c>
      <c r="G69">
        <v>-211.25350714936167</v>
      </c>
      <c r="H69">
        <v>758.77723480618033</v>
      </c>
      <c r="I69">
        <v>4276532.486749311</v>
      </c>
    </row>
    <row r="70" spans="2:9" x14ac:dyDescent="0.25">
      <c r="B70">
        <v>58</v>
      </c>
      <c r="C70">
        <v>73</v>
      </c>
      <c r="D70">
        <v>0.31928611824388436</v>
      </c>
      <c r="E70">
        <v>4593.8296503809797</v>
      </c>
      <c r="F70">
        <v>-890.94163818412665</v>
      </c>
      <c r="G70">
        <v>-281.61410468080601</v>
      </c>
      <c r="H70">
        <v>719.83117705529742</v>
      </c>
      <c r="I70">
        <v>4302115.0990801388</v>
      </c>
    </row>
    <row r="71" spans="2:9" x14ac:dyDescent="0.25">
      <c r="B71">
        <v>58</v>
      </c>
      <c r="C71">
        <v>74</v>
      </c>
      <c r="D71">
        <v>0.31459973763561322</v>
      </c>
      <c r="E71">
        <v>5276.5087842880639</v>
      </c>
      <c r="F71">
        <v>-958.70467788548194</v>
      </c>
      <c r="G71">
        <v>-346.98739912395615</v>
      </c>
      <c r="H71">
        <v>683.80857261845017</v>
      </c>
      <c r="I71">
        <v>4325777.3739719735</v>
      </c>
    </row>
    <row r="72" spans="2:9" x14ac:dyDescent="0.25">
      <c r="B72">
        <v>58</v>
      </c>
      <c r="C72">
        <v>75</v>
      </c>
      <c r="D72">
        <v>0.31210322873964136</v>
      </c>
      <c r="E72">
        <v>6206.2868575200719</v>
      </c>
      <c r="F72">
        <v>-1017.9274651092628</v>
      </c>
      <c r="G72">
        <v>-403.62241882859297</v>
      </c>
      <c r="H72">
        <v>652.32593773058295</v>
      </c>
      <c r="I72">
        <v>4346457.4656167068</v>
      </c>
    </row>
    <row r="73" spans="2:9" x14ac:dyDescent="0.25">
      <c r="B73">
        <v>59</v>
      </c>
      <c r="C73">
        <v>65</v>
      </c>
      <c r="D73">
        <v>0.34456276783762096</v>
      </c>
      <c r="E73">
        <v>2231.576060788941</v>
      </c>
      <c r="F73">
        <v>-395.19747949775149</v>
      </c>
      <c r="G73">
        <v>143.70179794337079</v>
      </c>
      <c r="H73">
        <v>921.35091723754465</v>
      </c>
      <c r="I73">
        <v>4142526.7988184434</v>
      </c>
    </row>
    <row r="74" spans="2:9" x14ac:dyDescent="0.25">
      <c r="B74">
        <v>59</v>
      </c>
      <c r="C74">
        <v>66</v>
      </c>
      <c r="D74">
        <v>0.34544039890153683</v>
      </c>
      <c r="E74">
        <v>2413.0636598581923</v>
      </c>
      <c r="F74">
        <v>-423.10205988778011</v>
      </c>
      <c r="G74">
        <v>117.52352593602332</v>
      </c>
      <c r="H74">
        <v>906.32572457326137</v>
      </c>
      <c r="I74">
        <v>4152834.1413767883</v>
      </c>
    </row>
    <row r="75" spans="2:9" x14ac:dyDescent="0.25">
      <c r="B75">
        <v>59</v>
      </c>
      <c r="C75">
        <v>67</v>
      </c>
      <c r="D75">
        <v>0.34576429821202692</v>
      </c>
      <c r="E75">
        <v>2620.9383052234252</v>
      </c>
      <c r="F75">
        <v>-455.65663474087938</v>
      </c>
      <c r="G75">
        <v>86.41028995599477</v>
      </c>
      <c r="H75">
        <v>888.79780553930152</v>
      </c>
      <c r="I75">
        <v>4164858.3642839198</v>
      </c>
    </row>
    <row r="76" spans="2:9" x14ac:dyDescent="0.25">
      <c r="B76">
        <v>59</v>
      </c>
      <c r="C76">
        <v>68</v>
      </c>
      <c r="D76">
        <v>0.34472453493187932</v>
      </c>
      <c r="E76">
        <v>2851.3837495817893</v>
      </c>
      <c r="F76">
        <v>-496.52738924875149</v>
      </c>
      <c r="G76">
        <v>47.198937360286934</v>
      </c>
      <c r="H76">
        <v>866.79244137357091</v>
      </c>
      <c r="I76">
        <v>4179954.1325476076</v>
      </c>
    </row>
    <row r="77" spans="2:9" x14ac:dyDescent="0.25">
      <c r="B77">
        <v>59</v>
      </c>
      <c r="C77">
        <v>69</v>
      </c>
      <c r="D77">
        <v>0.34258625361378409</v>
      </c>
      <c r="E77">
        <v>3108.6894159279491</v>
      </c>
      <c r="F77">
        <v>-547.85352541412203</v>
      </c>
      <c r="G77">
        <v>-2.0858629624709639</v>
      </c>
      <c r="H77">
        <v>839.15996082138042</v>
      </c>
      <c r="I77">
        <v>4198910.1252694353</v>
      </c>
    </row>
    <row r="78" spans="2:9" x14ac:dyDescent="0.25">
      <c r="B78">
        <v>59</v>
      </c>
      <c r="C78">
        <v>70</v>
      </c>
      <c r="D78">
        <v>0.33834164947328316</v>
      </c>
      <c r="E78">
        <v>3390.4975688016293</v>
      </c>
      <c r="F78">
        <v>-612.50433151761138</v>
      </c>
      <c r="G78">
        <v>-64.510503647296659</v>
      </c>
      <c r="H78">
        <v>804.35625287988921</v>
      </c>
      <c r="I78">
        <v>4222785.6088035842</v>
      </c>
    </row>
    <row r="79" spans="2:9" x14ac:dyDescent="0.25">
      <c r="B79">
        <v>59</v>
      </c>
      <c r="C79">
        <v>71</v>
      </c>
      <c r="D79">
        <v>0.33083923386916048</v>
      </c>
      <c r="E79">
        <v>3681.6249006765884</v>
      </c>
      <c r="F79">
        <v>-694.56823988497615</v>
      </c>
      <c r="G79">
        <v>-144.38309945820023</v>
      </c>
      <c r="H79">
        <v>760.17911759567323</v>
      </c>
      <c r="I79">
        <v>4253091.3011693899</v>
      </c>
    </row>
    <row r="80" spans="2:9" x14ac:dyDescent="0.25">
      <c r="B80">
        <v>59</v>
      </c>
      <c r="C80">
        <v>72</v>
      </c>
      <c r="D80">
        <v>0.32476165055882877</v>
      </c>
      <c r="E80">
        <v>4063.8581662898355</v>
      </c>
      <c r="F80">
        <v>-768.9144832997024</v>
      </c>
      <c r="G80">
        <v>-216.37827806142971</v>
      </c>
      <c r="H80">
        <v>720.16126762163253</v>
      </c>
      <c r="I80">
        <v>4280543.7070950298</v>
      </c>
    </row>
    <row r="81" spans="2:9" x14ac:dyDescent="0.25">
      <c r="B81">
        <v>59</v>
      </c>
      <c r="C81">
        <v>73</v>
      </c>
      <c r="D81">
        <v>0.31954445890798461</v>
      </c>
      <c r="E81">
        <v>4559.7312469439685</v>
      </c>
      <c r="F81">
        <v>-840.11087484849804</v>
      </c>
      <c r="G81">
        <v>-284.89534263358007</v>
      </c>
      <c r="H81">
        <v>681.84168421812922</v>
      </c>
      <c r="I81">
        <v>4306831.0953274518</v>
      </c>
    </row>
    <row r="82" spans="2:9" x14ac:dyDescent="0.25">
      <c r="B82">
        <v>59</v>
      </c>
      <c r="C82">
        <v>74</v>
      </c>
      <c r="D82">
        <v>0.31500813267429206</v>
      </c>
      <c r="E82">
        <v>5231.7375379872828</v>
      </c>
      <c r="F82">
        <v>-905.74097276659143</v>
      </c>
      <c r="G82">
        <v>-348.40988064805509</v>
      </c>
      <c r="H82">
        <v>646.51867715590845</v>
      </c>
      <c r="I82">
        <v>4331062.8201456368</v>
      </c>
    </row>
    <row r="83" spans="2:9" x14ac:dyDescent="0.25">
      <c r="B83">
        <v>59</v>
      </c>
      <c r="C83">
        <v>75</v>
      </c>
      <c r="D83">
        <v>0.31265849914951299</v>
      </c>
      <c r="E83">
        <v>6149.3268705312967</v>
      </c>
      <c r="F83">
        <v>-962.77144026571659</v>
      </c>
      <c r="G83">
        <v>-403.03359357939939</v>
      </c>
      <c r="H83">
        <v>615.82478476332506</v>
      </c>
      <c r="I83">
        <v>4352118.9536946835</v>
      </c>
    </row>
    <row r="84" spans="2:9" x14ac:dyDescent="0.25">
      <c r="B84">
        <v>60</v>
      </c>
      <c r="C84">
        <v>65</v>
      </c>
      <c r="D84">
        <v>0.34436390264040745</v>
      </c>
      <c r="E84">
        <v>2232.6477261150785</v>
      </c>
      <c r="F84">
        <v>-359.58614313943292</v>
      </c>
      <c r="G84">
        <v>129.02313213147659</v>
      </c>
      <c r="H84">
        <v>883.64243976531759</v>
      </c>
      <c r="I84">
        <v>4142151.0136565706</v>
      </c>
    </row>
    <row r="85" spans="2:9" x14ac:dyDescent="0.25">
      <c r="B85">
        <v>60</v>
      </c>
      <c r="C85">
        <v>66</v>
      </c>
      <c r="D85">
        <v>0.3452417726709171</v>
      </c>
      <c r="E85">
        <v>2412.6161229800673</v>
      </c>
      <c r="F85">
        <v>-387.294932219077</v>
      </c>
      <c r="G85">
        <v>103.06251197777338</v>
      </c>
      <c r="H85">
        <v>868.54181531651375</v>
      </c>
      <c r="I85">
        <v>4152951.8177173962</v>
      </c>
    </row>
    <row r="86" spans="2:9" x14ac:dyDescent="0.25">
      <c r="B86">
        <v>60</v>
      </c>
      <c r="C86">
        <v>67</v>
      </c>
      <c r="D86">
        <v>0.3455704794218899</v>
      </c>
      <c r="E86">
        <v>2618.3930100109983</v>
      </c>
      <c r="F86">
        <v>-419.6170387617218</v>
      </c>
      <c r="G86">
        <v>72.156706673853378</v>
      </c>
      <c r="H86">
        <v>850.92893539150987</v>
      </c>
      <c r="I86">
        <v>4165549.5262202304</v>
      </c>
    </row>
    <row r="87" spans="2:9" x14ac:dyDescent="0.25">
      <c r="B87">
        <v>60</v>
      </c>
      <c r="C87">
        <v>68</v>
      </c>
      <c r="D87">
        <v>0.34454500017244943</v>
      </c>
      <c r="E87">
        <v>2845.8902532373295</v>
      </c>
      <c r="F87">
        <v>-460.09621920972432</v>
      </c>
      <c r="G87">
        <v>33.290195056454166</v>
      </c>
      <c r="H87">
        <v>828.87132585967231</v>
      </c>
      <c r="I87">
        <v>4181326.351835045</v>
      </c>
    </row>
    <row r="88" spans="2:9" x14ac:dyDescent="0.25">
      <c r="B88">
        <v>60</v>
      </c>
      <c r="C88">
        <v>69</v>
      </c>
      <c r="D88">
        <v>0.34243806996052645</v>
      </c>
      <c r="E88">
        <v>3099.1130961073209</v>
      </c>
      <c r="F88">
        <v>-510.78019790736982</v>
      </c>
      <c r="G88">
        <v>-15.427466301744232</v>
      </c>
      <c r="H88">
        <v>801.2568367016994</v>
      </c>
      <c r="I88">
        <v>4201077.7659335965</v>
      </c>
    </row>
    <row r="89" spans="2:9" x14ac:dyDescent="0.25">
      <c r="B89">
        <v>60</v>
      </c>
      <c r="C89">
        <v>70</v>
      </c>
      <c r="D89">
        <v>0.33825513974997545</v>
      </c>
      <c r="E89">
        <v>3375.2219264944201</v>
      </c>
      <c r="F89">
        <v>-574.4508367605988</v>
      </c>
      <c r="G89">
        <v>-77.002138304281218</v>
      </c>
      <c r="H89">
        <v>766.57091435087091</v>
      </c>
      <c r="I89">
        <v>4225887.0612213789</v>
      </c>
    </row>
    <row r="90" spans="2:9" x14ac:dyDescent="0.25">
      <c r="B90">
        <v>60</v>
      </c>
      <c r="C90">
        <v>71</v>
      </c>
      <c r="D90">
        <v>0.33086874104452596</v>
      </c>
      <c r="E90">
        <v>3658.3830604870509</v>
      </c>
      <c r="F90">
        <v>-655.04690274144014</v>
      </c>
      <c r="G90">
        <v>-155.6354446030937</v>
      </c>
      <c r="H90">
        <v>722.66563661144801</v>
      </c>
      <c r="I90">
        <v>4257290.5507729109</v>
      </c>
    </row>
    <row r="91" spans="2:9" x14ac:dyDescent="0.25">
      <c r="B91">
        <v>60</v>
      </c>
      <c r="C91">
        <v>72</v>
      </c>
      <c r="D91">
        <v>0.32493017041778277</v>
      </c>
      <c r="E91">
        <v>4032.1888907834691</v>
      </c>
      <c r="F91">
        <v>-727.65877211583961</v>
      </c>
      <c r="G91">
        <v>-226.07552977831122</v>
      </c>
      <c r="H91">
        <v>683.11787870445676</v>
      </c>
      <c r="I91">
        <v>4285577.3004796226</v>
      </c>
    </row>
    <row r="92" spans="2:9" x14ac:dyDescent="0.25">
      <c r="B92">
        <v>60</v>
      </c>
      <c r="C92">
        <v>73</v>
      </c>
      <c r="D92">
        <v>0.31987431645114706</v>
      </c>
      <c r="E92">
        <v>4518.5096951823489</v>
      </c>
      <c r="F92">
        <v>-796.83417128221583</v>
      </c>
      <c r="G92">
        <v>-292.72258715023639</v>
      </c>
      <c r="H92">
        <v>645.44662983346041</v>
      </c>
      <c r="I92">
        <v>4312521.8668557797</v>
      </c>
    </row>
    <row r="93" spans="2:9" x14ac:dyDescent="0.25">
      <c r="B93">
        <v>60</v>
      </c>
      <c r="C93">
        <v>74</v>
      </c>
      <c r="D93">
        <v>0.3155154542339616</v>
      </c>
      <c r="E93">
        <v>5179.0797841007652</v>
      </c>
      <c r="F93">
        <v>-860.37027388153911</v>
      </c>
      <c r="G93">
        <v>-354.32733644805808</v>
      </c>
      <c r="H93">
        <v>610.84753858026215</v>
      </c>
      <c r="I93">
        <v>4337269.0557270311</v>
      </c>
    </row>
    <row r="94" spans="2:9" x14ac:dyDescent="0.25">
      <c r="B94">
        <v>60</v>
      </c>
      <c r="C94">
        <v>75</v>
      </c>
      <c r="D94">
        <v>0.31333563477850612</v>
      </c>
      <c r="E94">
        <v>6083.5821067724937</v>
      </c>
      <c r="F94">
        <v>-915.2515516054043</v>
      </c>
      <c r="G94">
        <v>-406.92696755391324</v>
      </c>
      <c r="H94">
        <v>580.96260106092961</v>
      </c>
      <c r="I94">
        <v>4358644.4204088459</v>
      </c>
    </row>
    <row r="95" spans="2:9" x14ac:dyDescent="0.25">
      <c r="B95">
        <v>61</v>
      </c>
      <c r="C95">
        <v>65</v>
      </c>
      <c r="D95">
        <v>0.3441391095273566</v>
      </c>
      <c r="E95">
        <v>2238.12233054225</v>
      </c>
      <c r="F95">
        <v>-323.53372495405557</v>
      </c>
      <c r="G95">
        <v>121.56879388644806</v>
      </c>
      <c r="H95">
        <v>850.80707485590437</v>
      </c>
      <c r="I95">
        <v>4140346.4815564724</v>
      </c>
    </row>
    <row r="96" spans="2:9" x14ac:dyDescent="0.25">
      <c r="B96">
        <v>61</v>
      </c>
      <c r="C96">
        <v>66</v>
      </c>
      <c r="D96">
        <v>0.34500405098177139</v>
      </c>
      <c r="E96">
        <v>2416.6960601060819</v>
      </c>
      <c r="F96">
        <v>-351.22253094062512</v>
      </c>
      <c r="G96">
        <v>95.634185069797553</v>
      </c>
      <c r="H96">
        <v>835.52925022154534</v>
      </c>
      <c r="I96">
        <v>4151721.6322484738</v>
      </c>
    </row>
    <row r="97" spans="2:9" x14ac:dyDescent="0.25">
      <c r="B97">
        <v>61</v>
      </c>
      <c r="C97">
        <v>67</v>
      </c>
      <c r="D97">
        <v>0.34532231478278208</v>
      </c>
      <c r="E97">
        <v>2620.4789116137599</v>
      </c>
      <c r="F97">
        <v>-383.5140615208299</v>
      </c>
      <c r="G97">
        <v>64.715995544898476</v>
      </c>
      <c r="H97">
        <v>817.71605436120456</v>
      </c>
      <c r="I97">
        <v>4164984.5012803539</v>
      </c>
    </row>
    <row r="98" spans="2:9" x14ac:dyDescent="0.25">
      <c r="B98">
        <v>61</v>
      </c>
      <c r="C98">
        <v>68</v>
      </c>
      <c r="D98">
        <v>0.34429236723781692</v>
      </c>
      <c r="E98">
        <v>2845.1152094559648</v>
      </c>
      <c r="F98">
        <v>-423.82421525028883</v>
      </c>
      <c r="G98">
        <v>25.951347721115976</v>
      </c>
      <c r="H98">
        <v>795.47988321378864</v>
      </c>
      <c r="I98">
        <v>4181540.5099837226</v>
      </c>
    </row>
    <row r="99" spans="2:9" x14ac:dyDescent="0.25">
      <c r="B99">
        <v>61</v>
      </c>
      <c r="C99">
        <v>69</v>
      </c>
      <c r="D99">
        <v>0.34219404826261907</v>
      </c>
      <c r="E99">
        <v>3094.3006609755621</v>
      </c>
      <c r="F99">
        <v>-474.12958822105634</v>
      </c>
      <c r="G99">
        <v>-22.478205024264177</v>
      </c>
      <c r="H99">
        <v>767.73852459443083</v>
      </c>
      <c r="I99">
        <v>4202195.4227247927</v>
      </c>
    </row>
    <row r="100" spans="2:9" x14ac:dyDescent="0.25">
      <c r="B100">
        <v>61</v>
      </c>
      <c r="C100">
        <v>70</v>
      </c>
      <c r="D100">
        <v>0.33804520079292233</v>
      </c>
      <c r="E100">
        <v>3364.6961449006012</v>
      </c>
      <c r="F100">
        <v>-537.13205470526589</v>
      </c>
      <c r="G100">
        <v>-83.524890407767671</v>
      </c>
      <c r="H100">
        <v>733.00445476114828</v>
      </c>
      <c r="I100">
        <v>4228056.7798195416</v>
      </c>
    </row>
    <row r="101" spans="2:9" x14ac:dyDescent="0.25">
      <c r="B101">
        <v>61</v>
      </c>
      <c r="C101">
        <v>71</v>
      </c>
      <c r="D101">
        <v>0.33074117790524205</v>
      </c>
      <c r="E101">
        <v>3639.7740441406854</v>
      </c>
      <c r="F101">
        <v>-616.63122735844615</v>
      </c>
      <c r="G101">
        <v>-161.30195272226078</v>
      </c>
      <c r="H101">
        <v>689.17806702929579</v>
      </c>
      <c r="I101">
        <v>4260687.8497962682</v>
      </c>
    </row>
    <row r="102" spans="2:9" x14ac:dyDescent="0.25">
      <c r="B102">
        <v>61</v>
      </c>
      <c r="C102">
        <v>72</v>
      </c>
      <c r="D102">
        <v>0.32491239292617746</v>
      </c>
      <c r="E102">
        <v>4005.1546755409991</v>
      </c>
      <c r="F102">
        <v>-687.85578555448308</v>
      </c>
      <c r="G102">
        <v>-230.53160962452662</v>
      </c>
      <c r="H102">
        <v>649.93093402208319</v>
      </c>
      <c r="I102">
        <v>4289909.4217720358</v>
      </c>
    </row>
    <row r="103" spans="2:9" x14ac:dyDescent="0.25">
      <c r="B103">
        <v>61</v>
      </c>
      <c r="C103">
        <v>73</v>
      </c>
      <c r="D103">
        <v>0.31999007788581968</v>
      </c>
      <c r="E103">
        <v>4482.0234931539635</v>
      </c>
      <c r="F103">
        <v>-755.34834039290297</v>
      </c>
      <c r="G103">
        <v>-295.63270205599866</v>
      </c>
      <c r="H103">
        <v>612.75078338244759</v>
      </c>
      <c r="I103">
        <v>4317592.0157537758</v>
      </c>
    </row>
    <row r="104" spans="2:9" x14ac:dyDescent="0.25">
      <c r="B104">
        <v>61</v>
      </c>
      <c r="C104">
        <v>74</v>
      </c>
      <c r="D104">
        <v>0.31578348978812143</v>
      </c>
      <c r="E104">
        <v>5131.3795358188027</v>
      </c>
      <c r="F104">
        <v>-817.10825266305733</v>
      </c>
      <c r="G104">
        <v>-355.63193778647673</v>
      </c>
      <c r="H104">
        <v>578.73105477158151</v>
      </c>
      <c r="I104">
        <v>4342921.5079237083</v>
      </c>
    </row>
    <row r="105" spans="2:9" x14ac:dyDescent="0.25">
      <c r="B105">
        <v>61</v>
      </c>
      <c r="C105">
        <v>75</v>
      </c>
      <c r="D105">
        <v>0.31375047013727825</v>
      </c>
      <c r="E105">
        <v>6023.1812562648738</v>
      </c>
      <c r="F105">
        <v>-870.12845158676805</v>
      </c>
      <c r="G105">
        <v>-406.4813556100346</v>
      </c>
      <c r="H105">
        <v>549.52773599827185</v>
      </c>
      <c r="I105">
        <v>4364664.927533716</v>
      </c>
    </row>
    <row r="106" spans="2:9" x14ac:dyDescent="0.25">
      <c r="B106">
        <v>62</v>
      </c>
      <c r="C106">
        <v>65</v>
      </c>
      <c r="D106">
        <v>0.34388746069106313</v>
      </c>
      <c r="E106">
        <v>2247.3098451680348</v>
      </c>
      <c r="F106">
        <v>-287.78426832369769</v>
      </c>
      <c r="G106">
        <v>119.21240947103733</v>
      </c>
      <c r="H106">
        <v>821.93171942533388</v>
      </c>
      <c r="I106">
        <v>4137340.580973512</v>
      </c>
    </row>
    <row r="107" spans="2:9" x14ac:dyDescent="0.25">
      <c r="B107">
        <v>62</v>
      </c>
      <c r="C107">
        <v>66</v>
      </c>
      <c r="D107">
        <v>0.34472888628545784</v>
      </c>
      <c r="E107">
        <v>2424.5639676209689</v>
      </c>
      <c r="F107">
        <v>-315.59812112394002</v>
      </c>
      <c r="G107">
        <v>93.155698400187191</v>
      </c>
      <c r="H107">
        <v>806.3880781613716</v>
      </c>
      <c r="I107">
        <v>4149369.9437498739</v>
      </c>
    </row>
    <row r="108" spans="2:9" x14ac:dyDescent="0.25">
      <c r="B108">
        <v>62</v>
      </c>
      <c r="C108">
        <v>67</v>
      </c>
      <c r="D108">
        <v>0.34502442352362933</v>
      </c>
      <c r="E108">
        <v>2626.3895864351471</v>
      </c>
      <c r="F108">
        <v>-348.03267915432662</v>
      </c>
      <c r="G108">
        <v>62.044398383905801</v>
      </c>
      <c r="H108">
        <v>788.27040670105816</v>
      </c>
      <c r="I108">
        <v>4163391.371480864</v>
      </c>
    </row>
    <row r="109" spans="2:9" x14ac:dyDescent="0.25">
      <c r="B109">
        <v>62</v>
      </c>
      <c r="C109">
        <v>68</v>
      </c>
      <c r="D109">
        <v>0.34397509064982629</v>
      </c>
      <c r="E109">
        <v>2848.1867497463072</v>
      </c>
      <c r="F109">
        <v>-388.35620993028078</v>
      </c>
      <c r="G109">
        <v>23.192190635635956</v>
      </c>
      <c r="H109">
        <v>765.74536045868274</v>
      </c>
      <c r="I109">
        <v>4180823.7059128294</v>
      </c>
    </row>
    <row r="110" spans="2:9" x14ac:dyDescent="0.25">
      <c r="B110">
        <v>62</v>
      </c>
      <c r="C110">
        <v>69</v>
      </c>
      <c r="D110">
        <v>0.3418676170038647</v>
      </c>
      <c r="E110">
        <v>3093.314958362057</v>
      </c>
      <c r="F110">
        <v>-438.49464175644215</v>
      </c>
      <c r="G110">
        <v>-25.161758094535784</v>
      </c>
      <c r="H110">
        <v>737.75281792465137</v>
      </c>
      <c r="I110">
        <v>4202487.3845487582</v>
      </c>
    </row>
    <row r="111" spans="2:9" x14ac:dyDescent="0.25">
      <c r="B111">
        <v>62</v>
      </c>
      <c r="C111">
        <v>70</v>
      </c>
      <c r="D111">
        <v>0.33773190982160112</v>
      </c>
      <c r="E111">
        <v>3357.9253831349788</v>
      </c>
      <c r="F111">
        <v>-501.07804855189954</v>
      </c>
      <c r="G111">
        <v>-85.914016140650659</v>
      </c>
      <c r="H111">
        <v>702.83122094608927</v>
      </c>
      <c r="I111">
        <v>4229513.5202946365</v>
      </c>
    </row>
    <row r="112" spans="2:9" x14ac:dyDescent="0.25">
      <c r="B112">
        <v>62</v>
      </c>
      <c r="C112">
        <v>71</v>
      </c>
      <c r="D112">
        <v>0.33048490995003071</v>
      </c>
      <c r="E112">
        <v>3624.7654068735424</v>
      </c>
      <c r="F112">
        <v>-579.76597101327741</v>
      </c>
      <c r="G112">
        <v>-163.10191963626741</v>
      </c>
      <c r="H112">
        <v>658.92544467884215</v>
      </c>
      <c r="I112">
        <v>4263492.592619285</v>
      </c>
    </row>
    <row r="113" spans="2:9" x14ac:dyDescent="0.25">
      <c r="B113">
        <v>62</v>
      </c>
      <c r="C113">
        <v>72</v>
      </c>
      <c r="D113">
        <v>0.32474328168822231</v>
      </c>
      <c r="E113">
        <v>3981.6927858069407</v>
      </c>
      <c r="F113">
        <v>-649.84910931907609</v>
      </c>
      <c r="G113">
        <v>-231.35158421970979</v>
      </c>
      <c r="H113">
        <v>619.84582811484643</v>
      </c>
      <c r="I113">
        <v>4293736.6568527659</v>
      </c>
    </row>
    <row r="114" spans="2:9" x14ac:dyDescent="0.25">
      <c r="B114">
        <v>62</v>
      </c>
      <c r="C114">
        <v>73</v>
      </c>
      <c r="D114">
        <v>0.31993366345082058</v>
      </c>
      <c r="E114">
        <v>4449.1758728921095</v>
      </c>
      <c r="F114">
        <v>-715.90903957710475</v>
      </c>
      <c r="G114">
        <v>-295.12324121003087</v>
      </c>
      <c r="H114">
        <v>583.03348995811268</v>
      </c>
      <c r="I114">
        <v>4322226.0540804416</v>
      </c>
    </row>
    <row r="115" spans="2:9" x14ac:dyDescent="0.25">
      <c r="B115">
        <v>62</v>
      </c>
      <c r="C115">
        <v>74</v>
      </c>
      <c r="D115">
        <v>0.31585975096618751</v>
      </c>
      <c r="E115">
        <v>5087.4805328803986</v>
      </c>
      <c r="F115">
        <v>-776.11822988191057</v>
      </c>
      <c r="G115">
        <v>-353.72849275758659</v>
      </c>
      <c r="H115">
        <v>549.4795087442908</v>
      </c>
      <c r="I115">
        <v>4348193.7797734011</v>
      </c>
    </row>
    <row r="116" spans="2:9" x14ac:dyDescent="0.25">
      <c r="B116">
        <v>62</v>
      </c>
      <c r="C116">
        <v>75</v>
      </c>
      <c r="D116">
        <v>0.31395558583244221</v>
      </c>
      <c r="E116">
        <v>5966.8986084524804</v>
      </c>
      <c r="F116">
        <v>-827.48603414816591</v>
      </c>
      <c r="G116">
        <v>-403.0145437346132</v>
      </c>
      <c r="H116">
        <v>520.8588876061043</v>
      </c>
      <c r="I116">
        <v>4370343.5340497252</v>
      </c>
    </row>
    <row r="117" spans="2:9" x14ac:dyDescent="0.25">
      <c r="B117">
        <v>63</v>
      </c>
      <c r="C117">
        <v>65</v>
      </c>
      <c r="D117">
        <v>0.34357729251614405</v>
      </c>
      <c r="E117">
        <v>2258.3258216555059</v>
      </c>
      <c r="F117">
        <v>-253.00953496572762</v>
      </c>
      <c r="G117">
        <v>117.57186866737636</v>
      </c>
      <c r="H117">
        <v>795.8153798535343</v>
      </c>
      <c r="I117">
        <v>4133774.859217227</v>
      </c>
    </row>
    <row r="118" spans="2:9" x14ac:dyDescent="0.25">
      <c r="B118">
        <v>63</v>
      </c>
      <c r="C118">
        <v>66</v>
      </c>
      <c r="D118">
        <v>0.34438889644379267</v>
      </c>
      <c r="E118">
        <v>2434.097742204292</v>
      </c>
      <c r="F118">
        <v>-281.10207975895457</v>
      </c>
      <c r="G118">
        <v>91.214280570825295</v>
      </c>
      <c r="H118">
        <v>779.89936586895885</v>
      </c>
      <c r="I118">
        <v>4146560.7323746462</v>
      </c>
    </row>
    <row r="119" spans="2:9" x14ac:dyDescent="0.25">
      <c r="B119">
        <v>63</v>
      </c>
      <c r="C119">
        <v>67</v>
      </c>
      <c r="D119">
        <v>0.34465517790909678</v>
      </c>
      <c r="E119">
        <v>2633.752497657003</v>
      </c>
      <c r="F119">
        <v>-313.83575215844081</v>
      </c>
      <c r="G119">
        <v>59.743636798467563</v>
      </c>
      <c r="H119">
        <v>761.36697098447439</v>
      </c>
      <c r="I119">
        <v>4161448.4329337096</v>
      </c>
    </row>
    <row r="120" spans="2:9" x14ac:dyDescent="0.25">
      <c r="B120">
        <v>63</v>
      </c>
      <c r="C120">
        <v>68</v>
      </c>
      <c r="D120">
        <v>0.34357963708232858</v>
      </c>
      <c r="E120">
        <v>2852.4001580517238</v>
      </c>
      <c r="F120">
        <v>-354.36128108888977</v>
      </c>
      <c r="G120">
        <v>20.608130226741544</v>
      </c>
      <c r="H120">
        <v>738.42593819229171</v>
      </c>
      <c r="I120">
        <v>4179877.7416579477</v>
      </c>
    </row>
    <row r="121" spans="2:9" x14ac:dyDescent="0.25">
      <c r="B121">
        <v>63</v>
      </c>
      <c r="C121">
        <v>69</v>
      </c>
      <c r="D121">
        <v>0.34145601903786915</v>
      </c>
      <c r="E121">
        <v>3093.0404177881724</v>
      </c>
      <c r="F121">
        <v>-404.5471651210741</v>
      </c>
      <c r="G121">
        <v>-27.89166387360509</v>
      </c>
      <c r="H121">
        <v>710.03903226594502</v>
      </c>
      <c r="I121">
        <v>4202681.90473908</v>
      </c>
    </row>
    <row r="122" spans="2:9" x14ac:dyDescent="0.25">
      <c r="B122">
        <v>63</v>
      </c>
      <c r="C122">
        <v>70</v>
      </c>
      <c r="D122">
        <v>0.33732735147922333</v>
      </c>
      <c r="E122">
        <v>3351.2616851936441</v>
      </c>
      <c r="F122">
        <v>-466.96654539874817</v>
      </c>
      <c r="G122">
        <v>-88.607401308872781</v>
      </c>
      <c r="H122">
        <v>674.76517714129875</v>
      </c>
      <c r="I122">
        <v>4231018.5873930408</v>
      </c>
    </row>
    <row r="123" spans="2:9" x14ac:dyDescent="0.25">
      <c r="B123">
        <v>63</v>
      </c>
      <c r="C123">
        <v>71</v>
      </c>
      <c r="D123">
        <v>0.3301337180663696</v>
      </c>
      <c r="E123">
        <v>3609.0508987430744</v>
      </c>
      <c r="F123">
        <v>-545.14056643572098</v>
      </c>
      <c r="G123">
        <v>-165.47952651158371</v>
      </c>
      <c r="H123">
        <v>630.59618606914887</v>
      </c>
      <c r="I123">
        <v>4266501.0340588326</v>
      </c>
    </row>
    <row r="124" spans="2:9" x14ac:dyDescent="0.25">
      <c r="B124">
        <v>63</v>
      </c>
      <c r="C124">
        <v>72</v>
      </c>
      <c r="D124">
        <v>0.32447928968718975</v>
      </c>
      <c r="E124">
        <v>3956.7492905598097</v>
      </c>
      <c r="F124">
        <v>-614.33932950797475</v>
      </c>
      <c r="G124">
        <v>-232.98462745240553</v>
      </c>
      <c r="H124">
        <v>591.53617828894664</v>
      </c>
      <c r="I124">
        <v>4297879.2613894604</v>
      </c>
    </row>
    <row r="125" spans="2:9" x14ac:dyDescent="0.25">
      <c r="B125">
        <v>63</v>
      </c>
      <c r="C125">
        <v>73</v>
      </c>
      <c r="D125">
        <v>0.31978461661387736</v>
      </c>
      <c r="E125">
        <v>4414.0399627873148</v>
      </c>
      <c r="F125">
        <v>-679.19749481093231</v>
      </c>
      <c r="G125">
        <v>-295.64608266877104</v>
      </c>
      <c r="H125">
        <v>554.96525713140215</v>
      </c>
      <c r="I125">
        <v>4327257.9211232038</v>
      </c>
    </row>
    <row r="126" spans="2:9" x14ac:dyDescent="0.25">
      <c r="B126">
        <v>63</v>
      </c>
      <c r="C126">
        <v>74</v>
      </c>
      <c r="D126">
        <v>0.31584695184009248</v>
      </c>
      <c r="E126">
        <v>5040.4449354583585</v>
      </c>
      <c r="F126">
        <v>-738.05221478146393</v>
      </c>
      <c r="G126">
        <v>-353.00790262757471</v>
      </c>
      <c r="H126">
        <v>521.77821714056279</v>
      </c>
      <c r="I126">
        <v>4353918.194493426</v>
      </c>
    </row>
    <row r="127" spans="2:9" x14ac:dyDescent="0.25">
      <c r="B127">
        <v>63</v>
      </c>
      <c r="C127">
        <v>75</v>
      </c>
      <c r="D127">
        <v>0.31407671623005695</v>
      </c>
      <c r="E127">
        <v>5906.5887186641703</v>
      </c>
      <c r="F127">
        <v>-787.94824914856292</v>
      </c>
      <c r="G127">
        <v>-400.87319700827425</v>
      </c>
      <c r="H127">
        <v>493.66111505054562</v>
      </c>
      <c r="I127">
        <v>4376505.6150137624</v>
      </c>
    </row>
    <row r="128" spans="2:9" x14ac:dyDescent="0.25">
      <c r="B128">
        <v>64</v>
      </c>
      <c r="C128">
        <v>65</v>
      </c>
      <c r="D128">
        <v>0.34321371886998148</v>
      </c>
      <c r="E128">
        <v>2270.0556725718416</v>
      </c>
      <c r="F128">
        <v>-220.9749210785906</v>
      </c>
      <c r="G128">
        <v>115.96890260925616</v>
      </c>
      <c r="H128">
        <v>771.60961275113914</v>
      </c>
      <c r="I128">
        <v>4129986.1938962648</v>
      </c>
    </row>
    <row r="129" spans="2:9" x14ac:dyDescent="0.25">
      <c r="B129">
        <v>64</v>
      </c>
      <c r="C129">
        <v>66</v>
      </c>
      <c r="D129">
        <v>0.34399338410015129</v>
      </c>
      <c r="E129">
        <v>2444.3013503819452</v>
      </c>
      <c r="F129">
        <v>-249.36695755649359</v>
      </c>
      <c r="G129">
        <v>89.302441960972033</v>
      </c>
      <c r="H129">
        <v>755.30375079469673</v>
      </c>
      <c r="I129">
        <v>4143567.7859156532</v>
      </c>
    </row>
    <row r="130" spans="2:9" x14ac:dyDescent="0.25">
      <c r="B130">
        <v>64</v>
      </c>
      <c r="C130">
        <v>67</v>
      </c>
      <c r="D130">
        <v>0.34422800756964644</v>
      </c>
      <c r="E130">
        <v>2641.7290525136627</v>
      </c>
      <c r="F130">
        <v>-282.41658949033877</v>
      </c>
      <c r="G130">
        <v>57.481223980344318</v>
      </c>
      <c r="H130">
        <v>736.34098080164063</v>
      </c>
      <c r="I130">
        <v>4159362.388267322</v>
      </c>
    </row>
    <row r="131" spans="2:9" x14ac:dyDescent="0.25">
      <c r="B131">
        <v>64</v>
      </c>
      <c r="C131">
        <v>68</v>
      </c>
      <c r="D131">
        <v>0.34312349986132329</v>
      </c>
      <c r="E131">
        <v>2857.1457372106324</v>
      </c>
      <c r="F131">
        <v>-323.17485200389928</v>
      </c>
      <c r="G131">
        <v>18.066655011025702</v>
      </c>
      <c r="H131">
        <v>712.96455781738257</v>
      </c>
      <c r="I131">
        <v>4178833.2411846938</v>
      </c>
    </row>
    <row r="132" spans="2:9" x14ac:dyDescent="0.25">
      <c r="B132">
        <v>64</v>
      </c>
      <c r="C132">
        <v>69</v>
      </c>
      <c r="D132">
        <v>0.34098017540310172</v>
      </c>
      <c r="E132">
        <v>3093.179889768121</v>
      </c>
      <c r="F132">
        <v>-373.45185561530633</v>
      </c>
      <c r="G132">
        <v>-30.588428102909987</v>
      </c>
      <c r="H132">
        <v>684.15832173784338</v>
      </c>
      <c r="I132">
        <v>4202826.7318135006</v>
      </c>
    </row>
    <row r="133" spans="2:9" x14ac:dyDescent="0.25">
      <c r="B133">
        <v>64</v>
      </c>
      <c r="C133">
        <v>70</v>
      </c>
      <c r="D133">
        <v>0.33685443143526717</v>
      </c>
      <c r="E133">
        <v>3344.8262419613784</v>
      </c>
      <c r="F133">
        <v>-435.77892245356117</v>
      </c>
      <c r="G133">
        <v>-91.305576624190124</v>
      </c>
      <c r="H133">
        <v>648.49580827069849</v>
      </c>
      <c r="I133">
        <v>4232531.0007194048</v>
      </c>
    </row>
    <row r="134" spans="2:9" x14ac:dyDescent="0.25">
      <c r="B134">
        <v>64</v>
      </c>
      <c r="C134">
        <v>71</v>
      </c>
      <c r="D134">
        <v>0.32971014838520735</v>
      </c>
      <c r="E134">
        <v>3593.2992469134933</v>
      </c>
      <c r="F134">
        <v>-513.54873154640234</v>
      </c>
      <c r="G134">
        <v>-167.92861306891638</v>
      </c>
      <c r="H134">
        <v>604.01514479136142</v>
      </c>
      <c r="I134">
        <v>4269580.1445022887</v>
      </c>
    </row>
    <row r="135" spans="2:9" x14ac:dyDescent="0.25">
      <c r="B135">
        <v>64</v>
      </c>
      <c r="C135">
        <v>72</v>
      </c>
      <c r="D135">
        <v>0.3241391324832022</v>
      </c>
      <c r="E135">
        <v>3931.5768199205454</v>
      </c>
      <c r="F135">
        <v>-581.96220624072259</v>
      </c>
      <c r="G135">
        <v>-234.74898388902861</v>
      </c>
      <c r="H135">
        <v>564.93778020357331</v>
      </c>
      <c r="I135">
        <v>4302128.7349688336</v>
      </c>
    </row>
    <row r="136" spans="2:9" x14ac:dyDescent="0.25">
      <c r="B136">
        <v>64</v>
      </c>
      <c r="C136">
        <v>73</v>
      </c>
      <c r="D136">
        <v>0.31955518811228178</v>
      </c>
      <c r="E136">
        <v>4378.5151612134923</v>
      </c>
      <c r="F136">
        <v>-645.71982290547055</v>
      </c>
      <c r="G136">
        <v>-296.37541910229362</v>
      </c>
      <c r="H136">
        <v>528.57320017862116</v>
      </c>
      <c r="I136">
        <v>4332417.7740380121</v>
      </c>
    </row>
    <row r="137" spans="2:9" x14ac:dyDescent="0.25">
      <c r="B137">
        <v>64</v>
      </c>
      <c r="C137">
        <v>74</v>
      </c>
      <c r="D137">
        <v>0.31574997896377693</v>
      </c>
      <c r="E137">
        <v>4992.8859800942209</v>
      </c>
      <c r="F137">
        <v>-703.32421620381865</v>
      </c>
      <c r="G137">
        <v>-352.56471544348483</v>
      </c>
      <c r="H137">
        <v>495.72096747054923</v>
      </c>
      <c r="I137">
        <v>4359781.2843362689</v>
      </c>
    </row>
    <row r="138" spans="2:9" x14ac:dyDescent="0.25">
      <c r="B138">
        <v>64</v>
      </c>
      <c r="C138">
        <v>75</v>
      </c>
      <c r="D138">
        <v>0.31411082934729151</v>
      </c>
      <c r="E138">
        <v>5845.6675544685568</v>
      </c>
      <c r="F138">
        <v>-751.86114784608696</v>
      </c>
      <c r="G138">
        <v>-399.09850186905425</v>
      </c>
      <c r="H138">
        <v>468.07536628456199</v>
      </c>
      <c r="I138">
        <v>4382808.050872243</v>
      </c>
    </row>
    <row r="139" spans="2:9" x14ac:dyDescent="0.25">
      <c r="B139">
        <v>65</v>
      </c>
      <c r="C139">
        <v>65</v>
      </c>
      <c r="D139">
        <v>0.34276769747985536</v>
      </c>
      <c r="E139">
        <v>2279.5062220294403</v>
      </c>
      <c r="F139">
        <v>-192.66805599191696</v>
      </c>
      <c r="G139">
        <v>110.56524944351305</v>
      </c>
      <c r="H139">
        <v>748.17097051912128</v>
      </c>
      <c r="I139">
        <v>4126971.2712379592</v>
      </c>
    </row>
    <row r="140" spans="2:9" x14ac:dyDescent="0.25">
      <c r="B140">
        <v>65</v>
      </c>
      <c r="C140">
        <v>66</v>
      </c>
      <c r="D140">
        <v>0.34352122027570192</v>
      </c>
      <c r="E140">
        <v>2452.081832129747</v>
      </c>
      <c r="F140">
        <v>-221.27404325952736</v>
      </c>
      <c r="G140">
        <v>83.666118725890172</v>
      </c>
      <c r="H140">
        <v>731.51220528608894</v>
      </c>
      <c r="I140">
        <v>4141340.3626939589</v>
      </c>
    </row>
    <row r="141" spans="2:9" x14ac:dyDescent="0.25">
      <c r="B141">
        <v>65</v>
      </c>
      <c r="C141">
        <v>67</v>
      </c>
      <c r="D141">
        <v>0.3437311704542706</v>
      </c>
      <c r="E141">
        <v>2647.1201987308491</v>
      </c>
      <c r="F141">
        <v>-254.54454246993035</v>
      </c>
      <c r="G141">
        <v>51.58429528083461</v>
      </c>
      <c r="H141">
        <v>712.15937680341642</v>
      </c>
      <c r="I141">
        <v>4158033.2302930756</v>
      </c>
    </row>
    <row r="142" spans="2:9" x14ac:dyDescent="0.25">
      <c r="B142">
        <v>65</v>
      </c>
      <c r="C142">
        <v>68</v>
      </c>
      <c r="D142">
        <v>0.34260644875705532</v>
      </c>
      <c r="E142">
        <v>2859.106812333669</v>
      </c>
      <c r="F142">
        <v>-295.4509495521126</v>
      </c>
      <c r="G142">
        <v>11.968757606347765</v>
      </c>
      <c r="H142">
        <v>688.38353420332487</v>
      </c>
      <c r="I142">
        <v>4178541.188235044</v>
      </c>
    </row>
    <row r="143" spans="2:9" x14ac:dyDescent="0.25">
      <c r="B143">
        <v>65</v>
      </c>
      <c r="C143">
        <v>69</v>
      </c>
      <c r="D143">
        <v>0.34045400905453876</v>
      </c>
      <c r="E143">
        <v>3090.3308705918507</v>
      </c>
      <c r="F143">
        <v>-345.72437942830186</v>
      </c>
      <c r="G143">
        <v>-36.755903664488443</v>
      </c>
      <c r="H143">
        <v>659.19897851345138</v>
      </c>
      <c r="I143">
        <v>4203714.4555177223</v>
      </c>
    </row>
    <row r="144" spans="2:9" x14ac:dyDescent="0.25">
      <c r="B144">
        <v>65</v>
      </c>
      <c r="C144">
        <v>70</v>
      </c>
      <c r="D144">
        <v>0.33634432907205708</v>
      </c>
      <c r="E144">
        <v>3335.1733074410477</v>
      </c>
      <c r="F144">
        <v>-407.86551275552864</v>
      </c>
      <c r="G144">
        <v>-97.394825562964499</v>
      </c>
      <c r="H144">
        <v>623.1875302377133</v>
      </c>
      <c r="I144">
        <v>4234776.2891229521</v>
      </c>
    </row>
    <row r="145" spans="2:9" x14ac:dyDescent="0.25">
      <c r="B145">
        <v>65</v>
      </c>
      <c r="C145">
        <v>71</v>
      </c>
      <c r="D145">
        <v>0.32926609760967251</v>
      </c>
      <c r="E145">
        <v>3574.1217569378828</v>
      </c>
      <c r="F145">
        <v>-485.13666120849837</v>
      </c>
      <c r="G145">
        <v>-173.67117911230849</v>
      </c>
      <c r="H145">
        <v>578.43926819299725</v>
      </c>
      <c r="I145">
        <v>4273374.0999944666</v>
      </c>
    </row>
    <row r="146" spans="2:9" x14ac:dyDescent="0.25">
      <c r="B146">
        <v>65</v>
      </c>
      <c r="C146">
        <v>72</v>
      </c>
      <c r="D146">
        <v>0.32379163817978857</v>
      </c>
      <c r="E146">
        <v>3902.7843791245905</v>
      </c>
      <c r="F146">
        <v>-552.69040543835149</v>
      </c>
      <c r="G146">
        <v>-239.73541032638443</v>
      </c>
      <c r="H146">
        <v>539.38384617582608</v>
      </c>
      <c r="I146">
        <v>4307061.5265814373</v>
      </c>
    </row>
    <row r="147" spans="2:9" x14ac:dyDescent="0.25">
      <c r="B147">
        <v>65</v>
      </c>
      <c r="C147">
        <v>73</v>
      </c>
      <c r="D147">
        <v>0.31932955116141593</v>
      </c>
      <c r="E147">
        <v>4339.1739078836181</v>
      </c>
      <c r="F147">
        <v>-615.30058299089308</v>
      </c>
      <c r="G147">
        <v>-300.28147002402289</v>
      </c>
      <c r="H147">
        <v>503.2576200307426</v>
      </c>
      <c r="I147">
        <v>4338222.3623443143</v>
      </c>
    </row>
    <row r="148" spans="2:9" x14ac:dyDescent="0.25">
      <c r="B148">
        <v>65</v>
      </c>
      <c r="C148">
        <v>74</v>
      </c>
      <c r="D148">
        <v>0.31566603415940114</v>
      </c>
      <c r="E148">
        <v>4941.3092060491817</v>
      </c>
      <c r="F148">
        <v>-671.62712181308018</v>
      </c>
      <c r="G148">
        <v>-355.23805671496353</v>
      </c>
      <c r="H148">
        <v>470.77082900942742</v>
      </c>
      <c r="I148">
        <v>4366243.9872827325</v>
      </c>
    </row>
    <row r="149" spans="2:9" x14ac:dyDescent="0.25">
      <c r="B149">
        <v>65</v>
      </c>
      <c r="C149">
        <v>75</v>
      </c>
      <c r="D149">
        <v>0.31416514209665103</v>
      </c>
      <c r="E149">
        <v>5780.5086090431541</v>
      </c>
      <c r="F149">
        <v>-718.8091272384213</v>
      </c>
      <c r="G149">
        <v>-400.40511403399188</v>
      </c>
      <c r="H149">
        <v>443.61830587345673</v>
      </c>
      <c r="I149">
        <v>4389664.5159200076</v>
      </c>
    </row>
    <row r="150" spans="2:9" x14ac:dyDescent="0.25">
      <c r="B150">
        <v>62</v>
      </c>
      <c r="C150">
        <v>69</v>
      </c>
      <c r="D150">
        <v>0.50389750317026849</v>
      </c>
      <c r="E150">
        <v>60126.776423601317</v>
      </c>
      <c r="F150">
        <v>637.45960261049208</v>
      </c>
      <c r="G150">
        <v>-9856.0537731774675</v>
      </c>
      <c r="H150">
        <v>-3349.0611370066831</v>
      </c>
      <c r="I150">
        <v>109286131.70693386</v>
      </c>
    </row>
    <row r="151" spans="2:9" x14ac:dyDescent="0.25">
      <c r="B151">
        <v>62</v>
      </c>
      <c r="C151">
        <v>70</v>
      </c>
      <c r="D151">
        <v>0.49605232430241009</v>
      </c>
      <c r="E151">
        <v>64967.296441298087</v>
      </c>
      <c r="F151">
        <v>-865.4414022854271</v>
      </c>
      <c r="G151">
        <v>-11231.012295920949</v>
      </c>
      <c r="H151">
        <v>-4099.0456987507796</v>
      </c>
      <c r="I151">
        <v>109897611.60487264</v>
      </c>
    </row>
    <row r="152" spans="2:9" x14ac:dyDescent="0.25">
      <c r="B152">
        <v>62</v>
      </c>
      <c r="C152">
        <v>71</v>
      </c>
      <c r="D152">
        <v>0.48824130712747738</v>
      </c>
      <c r="E152">
        <v>70954.529503705402</v>
      </c>
      <c r="F152">
        <v>-2408.3217896386045</v>
      </c>
      <c r="G152">
        <v>-12631.427149600993</v>
      </c>
      <c r="H152">
        <v>-4864.4964387106993</v>
      </c>
      <c r="I152">
        <v>110521701.43848118</v>
      </c>
    </row>
    <row r="153" spans="2:9" x14ac:dyDescent="0.25">
      <c r="B153">
        <v>62</v>
      </c>
      <c r="C153">
        <v>72</v>
      </c>
      <c r="D153">
        <v>0.47989778983209108</v>
      </c>
      <c r="E153">
        <v>78559.053628691414</v>
      </c>
      <c r="F153">
        <v>-3887.6633918048447</v>
      </c>
      <c r="G153">
        <v>-13974.16994439432</v>
      </c>
      <c r="H153">
        <v>-5596.3649822170955</v>
      </c>
      <c r="I153">
        <v>111118410.92440338</v>
      </c>
    </row>
    <row r="154" spans="2:9" x14ac:dyDescent="0.25">
      <c r="B154">
        <v>62</v>
      </c>
      <c r="C154">
        <v>73</v>
      </c>
      <c r="D154">
        <v>0.47353358453019301</v>
      </c>
      <c r="E154">
        <v>89448.067006221812</v>
      </c>
      <c r="F154">
        <v>-5090.3831109034472</v>
      </c>
      <c r="G154">
        <v>-15051.294040158728</v>
      </c>
      <c r="H154">
        <v>-6188.5582082985484</v>
      </c>
      <c r="I154">
        <v>111601239.86771153</v>
      </c>
    </row>
    <row r="155" spans="2:9" x14ac:dyDescent="0.25">
      <c r="B155">
        <v>62</v>
      </c>
      <c r="C155">
        <v>74</v>
      </c>
      <c r="D155">
        <v>0.46591523421197112</v>
      </c>
      <c r="E155">
        <v>103177.27185870925</v>
      </c>
      <c r="F155">
        <v>-6318.4114601697811</v>
      </c>
      <c r="G155">
        <v>-16129.055438868696</v>
      </c>
      <c r="H155">
        <v>-6775.2714212120318</v>
      </c>
      <c r="I155">
        <v>112079600.82852566</v>
      </c>
    </row>
    <row r="156" spans="2:9" x14ac:dyDescent="0.25">
      <c r="B156">
        <v>62</v>
      </c>
      <c r="C156">
        <v>75</v>
      </c>
      <c r="D156">
        <v>0.45496522436460879</v>
      </c>
      <c r="E156">
        <v>119695.91686405025</v>
      </c>
      <c r="F156">
        <v>-7660.8755869020888</v>
      </c>
      <c r="G156">
        <v>-17325.910968350934</v>
      </c>
      <c r="H156">
        <v>-7417.1116790484357</v>
      </c>
      <c r="I156">
        <v>112602908.15426864</v>
      </c>
    </row>
    <row r="157" spans="2:9" x14ac:dyDescent="0.25">
      <c r="B157">
        <v>63</v>
      </c>
      <c r="C157">
        <v>60</v>
      </c>
      <c r="D157">
        <v>0.54488503429165047</v>
      </c>
      <c r="E157">
        <v>38157.02223954667</v>
      </c>
      <c r="F157">
        <v>12238.908829268226</v>
      </c>
      <c r="G157">
        <v>1212.5876850578736</v>
      </c>
      <c r="H157">
        <v>2902.1832246372533</v>
      </c>
      <c r="I157">
        <v>104093712.99255913</v>
      </c>
    </row>
    <row r="158" spans="2:9" x14ac:dyDescent="0.25">
      <c r="B158">
        <v>63</v>
      </c>
      <c r="C158">
        <v>61</v>
      </c>
      <c r="D158">
        <v>0.54026956057048303</v>
      </c>
      <c r="E158">
        <v>39187.549188501296</v>
      </c>
      <c r="F158">
        <v>10810.328597723063</v>
      </c>
      <c r="G158">
        <v>-194.07813074605085</v>
      </c>
      <c r="H158">
        <v>2092.7892041188161</v>
      </c>
      <c r="I158">
        <v>104777575.82588412</v>
      </c>
    </row>
    <row r="159" spans="2:9" x14ac:dyDescent="0.25">
      <c r="B159">
        <v>63</v>
      </c>
      <c r="C159">
        <v>62</v>
      </c>
      <c r="D159">
        <v>0.53697748902899434</v>
      </c>
      <c r="E159">
        <v>40566.162651130493</v>
      </c>
      <c r="F159">
        <v>9500.8188816312158</v>
      </c>
      <c r="G159">
        <v>-1449.6003141654783</v>
      </c>
      <c r="H159">
        <v>1369.3975679345933</v>
      </c>
      <c r="I159">
        <v>105388774.62570678</v>
      </c>
    </row>
    <row r="160" spans="2:9" x14ac:dyDescent="0.25">
      <c r="B160">
        <v>63</v>
      </c>
      <c r="C160">
        <v>63</v>
      </c>
      <c r="D160">
        <v>0.5336029075722295</v>
      </c>
      <c r="E160">
        <v>42178.251442900386</v>
      </c>
      <c r="F160">
        <v>8202.4899529646555</v>
      </c>
      <c r="G160">
        <v>-2685.4443000891961</v>
      </c>
      <c r="H160">
        <v>660.800014730719</v>
      </c>
      <c r="I160">
        <v>105987473.79834308</v>
      </c>
    </row>
    <row r="161" spans="2:9" x14ac:dyDescent="0.25">
      <c r="B161">
        <v>63</v>
      </c>
      <c r="C161">
        <v>64</v>
      </c>
      <c r="D161">
        <v>0.53013950324030079</v>
      </c>
      <c r="E161">
        <v>44082.094575975585</v>
      </c>
      <c r="F161">
        <v>6930.9558917297818</v>
      </c>
      <c r="G161">
        <v>-3884.0118424967795</v>
      </c>
      <c r="H161">
        <v>-24.219914268511783</v>
      </c>
      <c r="I161">
        <v>106566252.06659542</v>
      </c>
    </row>
    <row r="162" spans="2:9" x14ac:dyDescent="0.25">
      <c r="B162">
        <v>63</v>
      </c>
      <c r="C162">
        <v>65</v>
      </c>
      <c r="D162">
        <v>0.52707296219459432</v>
      </c>
      <c r="E162">
        <v>46465.316785367133</v>
      </c>
      <c r="F162">
        <v>5747.3508987666028</v>
      </c>
      <c r="G162">
        <v>-4974.6502560619447</v>
      </c>
      <c r="H162">
        <v>-651.05035714757582</v>
      </c>
      <c r="I162">
        <v>107095865.61922216</v>
      </c>
    </row>
    <row r="163" spans="2:9" x14ac:dyDescent="0.25">
      <c r="B163">
        <v>63</v>
      </c>
      <c r="C163">
        <v>66</v>
      </c>
      <c r="D163">
        <v>0.52328635376391375</v>
      </c>
      <c r="E163">
        <v>48946.095383004329</v>
      </c>
      <c r="F163">
        <v>4407.3359764730776</v>
      </c>
      <c r="G163">
        <v>-6201.160772319251</v>
      </c>
      <c r="H163">
        <v>-1353.8941829255152</v>
      </c>
      <c r="I163">
        <v>107689703.4261454</v>
      </c>
    </row>
    <row r="164" spans="2:9" x14ac:dyDescent="0.25">
      <c r="B164">
        <v>63</v>
      </c>
      <c r="C164">
        <v>67</v>
      </c>
      <c r="D164">
        <v>0.51866511830961892</v>
      </c>
      <c r="E164">
        <v>51783.202951049905</v>
      </c>
      <c r="F164">
        <v>3036.4267948793645</v>
      </c>
      <c r="G164">
        <v>-7458.5036933228102</v>
      </c>
      <c r="H164">
        <v>-2068.2961289622413</v>
      </c>
      <c r="I164">
        <v>108293306.77206168</v>
      </c>
    </row>
    <row r="165" spans="2:9" x14ac:dyDescent="0.25">
      <c r="B165">
        <v>63</v>
      </c>
      <c r="C165">
        <v>68</v>
      </c>
      <c r="D165">
        <v>0.51272751701417751</v>
      </c>
      <c r="E165">
        <v>55223.044625112132</v>
      </c>
      <c r="F165">
        <v>1731.6351752545661</v>
      </c>
      <c r="G165">
        <v>-8661.6247754727301</v>
      </c>
      <c r="H165">
        <v>-2741.4331461559646</v>
      </c>
      <c r="I165">
        <v>108862045.0826056</v>
      </c>
    </row>
    <row r="166" spans="2:9" x14ac:dyDescent="0.25">
      <c r="B166">
        <v>63</v>
      </c>
      <c r="C166">
        <v>69</v>
      </c>
      <c r="D166">
        <v>0.50644511501955281</v>
      </c>
      <c r="E166">
        <v>59216.349602855269</v>
      </c>
      <c r="F166">
        <v>327.09981994827496</v>
      </c>
      <c r="G166">
        <v>-9944.5186676165431</v>
      </c>
      <c r="H166">
        <v>-3457.9490371488764</v>
      </c>
      <c r="I166">
        <v>109467434.51582985</v>
      </c>
    </row>
    <row r="167" spans="2:9" x14ac:dyDescent="0.25">
      <c r="B167">
        <v>63</v>
      </c>
      <c r="C167">
        <v>70</v>
      </c>
      <c r="D167">
        <v>0.49894197265891449</v>
      </c>
      <c r="E167">
        <v>63877.017558993299</v>
      </c>
      <c r="F167">
        <v>-1107.1188765253471</v>
      </c>
      <c r="G167">
        <v>-11274.378188514052</v>
      </c>
      <c r="H167">
        <v>-4194.7384121807372</v>
      </c>
      <c r="I167">
        <v>110089953.16163142</v>
      </c>
    </row>
    <row r="168" spans="2:9" x14ac:dyDescent="0.25">
      <c r="B168">
        <v>63</v>
      </c>
      <c r="C168">
        <v>71</v>
      </c>
      <c r="D168">
        <v>0.49151443277977452</v>
      </c>
      <c r="E168">
        <v>69654.657672272646</v>
      </c>
      <c r="F168">
        <v>-2571.8816875224397</v>
      </c>
      <c r="G168">
        <v>-12621.893605124083</v>
      </c>
      <c r="H168">
        <v>-4943.0385757113536</v>
      </c>
      <c r="I168">
        <v>110722197.35548128</v>
      </c>
    </row>
    <row r="169" spans="2:9" x14ac:dyDescent="0.25">
      <c r="B169">
        <v>63</v>
      </c>
      <c r="C169">
        <v>72</v>
      </c>
      <c r="D169">
        <v>0.48358113790364055</v>
      </c>
      <c r="E169">
        <v>77004.371328915528</v>
      </c>
      <c r="F169">
        <v>-3971.7094613253903</v>
      </c>
      <c r="G169">
        <v>-13910.565487064223</v>
      </c>
      <c r="H169">
        <v>-5656.427385486867</v>
      </c>
      <c r="I169">
        <v>111324944.69527867</v>
      </c>
    </row>
    <row r="170" spans="2:9" x14ac:dyDescent="0.25">
      <c r="B170">
        <v>63</v>
      </c>
      <c r="C170">
        <v>73</v>
      </c>
      <c r="D170">
        <v>0.47755877474022335</v>
      </c>
      <c r="E170">
        <v>87582.753167059651</v>
      </c>
      <c r="F170">
        <v>-5104.5070671163994</v>
      </c>
      <c r="G170">
        <v>-14938.73305182193</v>
      </c>
      <c r="H170">
        <v>-6231.0229092679374</v>
      </c>
      <c r="I170">
        <v>111810424.58881319</v>
      </c>
    </row>
    <row r="171" spans="2:9" x14ac:dyDescent="0.25">
      <c r="B171">
        <v>63</v>
      </c>
      <c r="C171">
        <v>74</v>
      </c>
      <c r="D171">
        <v>0.47032544638719792</v>
      </c>
      <c r="E171">
        <v>100896.43176573589</v>
      </c>
      <c r="F171">
        <v>-6263.885040936696</v>
      </c>
      <c r="G171">
        <v>-15969.714920704981</v>
      </c>
      <c r="H171">
        <v>-6801.0261910732224</v>
      </c>
      <c r="I171">
        <v>112292024.46405098</v>
      </c>
    </row>
    <row r="172" spans="2:9" x14ac:dyDescent="0.25">
      <c r="B172">
        <v>63</v>
      </c>
      <c r="C172">
        <v>75</v>
      </c>
      <c r="D172">
        <v>0.45986733817800585</v>
      </c>
      <c r="E172">
        <v>116837.13176568148</v>
      </c>
      <c r="F172">
        <v>-7533.8076750319697</v>
      </c>
      <c r="G172">
        <v>-17118.598824548255</v>
      </c>
      <c r="H172">
        <v>-7425.815704251283</v>
      </c>
      <c r="I172">
        <v>112819913.62048431</v>
      </c>
    </row>
    <row r="173" spans="2:9" x14ac:dyDescent="0.25">
      <c r="B173">
        <v>64</v>
      </c>
      <c r="C173">
        <v>60</v>
      </c>
      <c r="D173">
        <v>0.54596526135407109</v>
      </c>
      <c r="E173">
        <v>38019.511807055431</v>
      </c>
      <c r="F173">
        <v>11513.147039307105</v>
      </c>
      <c r="G173">
        <v>829.21256639532953</v>
      </c>
      <c r="H173">
        <v>2733.2919294529102</v>
      </c>
      <c r="I173">
        <v>104146225.34336936</v>
      </c>
    </row>
    <row r="174" spans="2:9" x14ac:dyDescent="0.25">
      <c r="B174">
        <v>64</v>
      </c>
      <c r="C174">
        <v>61</v>
      </c>
      <c r="D174">
        <v>0.5414847102398197</v>
      </c>
      <c r="E174">
        <v>38982.790036832688</v>
      </c>
      <c r="F174">
        <v>10120.731410468896</v>
      </c>
      <c r="G174">
        <v>-553.98127286933743</v>
      </c>
      <c r="H174">
        <v>1922.7243494555614</v>
      </c>
      <c r="I174">
        <v>104855122.05657442</v>
      </c>
    </row>
    <row r="175" spans="2:9" x14ac:dyDescent="0.25">
      <c r="B175">
        <v>64</v>
      </c>
      <c r="C175">
        <v>62</v>
      </c>
      <c r="D175">
        <v>0.53832098564176512</v>
      </c>
      <c r="E175">
        <v>40295.407865912261</v>
      </c>
      <c r="F175">
        <v>8848.3501840745794</v>
      </c>
      <c r="G175">
        <v>-1784.9748457100043</v>
      </c>
      <c r="H175">
        <v>1200.3089622907612</v>
      </c>
      <c r="I175">
        <v>105486923.65605555</v>
      </c>
    </row>
    <row r="176" spans="2:9" x14ac:dyDescent="0.25">
      <c r="B176">
        <v>64</v>
      </c>
      <c r="C176">
        <v>63</v>
      </c>
      <c r="D176">
        <v>0.5350858283019112</v>
      </c>
      <c r="E176">
        <v>41834.189077630137</v>
      </c>
      <c r="F176">
        <v>7587.7376012853529</v>
      </c>
      <c r="G176">
        <v>-2995.766165051657</v>
      </c>
      <c r="H176">
        <v>493.46967697095999</v>
      </c>
      <c r="I176">
        <v>106105102.89057301</v>
      </c>
    </row>
    <row r="177" spans="2:9" x14ac:dyDescent="0.25">
      <c r="B177">
        <v>64</v>
      </c>
      <c r="C177">
        <v>64</v>
      </c>
      <c r="D177">
        <v>0.53177483461491204</v>
      </c>
      <c r="E177">
        <v>43658.521793265027</v>
      </c>
      <c r="F177">
        <v>6355.8882522157519</v>
      </c>
      <c r="G177">
        <v>-4167.8257952010417</v>
      </c>
      <c r="H177">
        <v>-188.35719253068316</v>
      </c>
      <c r="I177">
        <v>106701407.05902518</v>
      </c>
    </row>
    <row r="178" spans="2:9" x14ac:dyDescent="0.25">
      <c r="B178">
        <v>64</v>
      </c>
      <c r="C178">
        <v>65</v>
      </c>
      <c r="D178">
        <v>0.52885663361682766</v>
      </c>
      <c r="E178">
        <v>45959.543379313021</v>
      </c>
      <c r="F178">
        <v>5213.7786522667793</v>
      </c>
      <c r="G178">
        <v>-5229.8628468353372</v>
      </c>
      <c r="H178">
        <v>-809.90422528906515</v>
      </c>
      <c r="I178">
        <v>107244992.39292939</v>
      </c>
    </row>
    <row r="179" spans="2:9" x14ac:dyDescent="0.25">
      <c r="B179">
        <v>64</v>
      </c>
      <c r="C179">
        <v>66</v>
      </c>
      <c r="D179">
        <v>0.52525706911305781</v>
      </c>
      <c r="E179">
        <v>48343.756004584793</v>
      </c>
      <c r="F179">
        <v>3924.2957429267367</v>
      </c>
      <c r="G179">
        <v>-6421.2724895694755</v>
      </c>
      <c r="H179">
        <v>-1505.0027128194799</v>
      </c>
      <c r="I179">
        <v>107852903.49784394</v>
      </c>
    </row>
    <row r="180" spans="2:9" x14ac:dyDescent="0.25">
      <c r="B180">
        <v>64</v>
      </c>
      <c r="C180">
        <v>67</v>
      </c>
      <c r="D180">
        <v>0.52085861815819334</v>
      </c>
      <c r="E180">
        <v>51069.037786632864</v>
      </c>
      <c r="F180">
        <v>2607.3856707431228</v>
      </c>
      <c r="G180">
        <v>-7641.2940470020094</v>
      </c>
      <c r="H180">
        <v>-2210.3053352429497</v>
      </c>
      <c r="I180">
        <v>108469738.81569929</v>
      </c>
    </row>
    <row r="181" spans="2:9" x14ac:dyDescent="0.25">
      <c r="B181">
        <v>64</v>
      </c>
      <c r="C181">
        <v>68</v>
      </c>
      <c r="D181">
        <v>0.51517435207291962</v>
      </c>
      <c r="E181">
        <v>54373.892142245415</v>
      </c>
      <c r="F181">
        <v>1352.0417796876495</v>
      </c>
      <c r="G181">
        <v>-8811.2303259594501</v>
      </c>
      <c r="H181">
        <v>-2875.5203358568019</v>
      </c>
      <c r="I181">
        <v>109051514.77016248</v>
      </c>
    </row>
    <row r="182" spans="2:9" x14ac:dyDescent="0.25">
      <c r="B182">
        <v>64</v>
      </c>
      <c r="C182">
        <v>69</v>
      </c>
      <c r="D182">
        <v>0.50919487386129758</v>
      </c>
      <c r="E182">
        <v>58209.808852711561</v>
      </c>
      <c r="F182">
        <v>6.2115579814261199</v>
      </c>
      <c r="G182">
        <v>-10053.907266517688</v>
      </c>
      <c r="H182">
        <v>-3580.8258677723302</v>
      </c>
      <c r="I182">
        <v>109668352.63256736</v>
      </c>
    </row>
    <row r="183" spans="2:9" x14ac:dyDescent="0.25">
      <c r="B183">
        <v>64</v>
      </c>
      <c r="C183">
        <v>70</v>
      </c>
      <c r="D183">
        <v>0.50205520769288159</v>
      </c>
      <c r="E183">
        <v>62684.100835759746</v>
      </c>
      <c r="F183">
        <v>-1364.0433677737631</v>
      </c>
      <c r="G183">
        <v>-11339.077175072023</v>
      </c>
      <c r="H183">
        <v>-4304.0055428247597</v>
      </c>
      <c r="I183">
        <v>110300822.65400967</v>
      </c>
    </row>
    <row r="184" spans="2:9" x14ac:dyDescent="0.25">
      <c r="B184">
        <v>64</v>
      </c>
      <c r="C184">
        <v>71</v>
      </c>
      <c r="D184">
        <v>0.49502998441571727</v>
      </c>
      <c r="E184">
        <v>68245.410768135203</v>
      </c>
      <c r="F184">
        <v>-2756.0035280571037</v>
      </c>
      <c r="G184">
        <v>-12634.393468698632</v>
      </c>
      <c r="H184">
        <v>-5034.7564959377451</v>
      </c>
      <c r="I184">
        <v>110939914.27525975</v>
      </c>
    </row>
    <row r="185" spans="2:9" x14ac:dyDescent="0.25">
      <c r="B185">
        <v>64</v>
      </c>
      <c r="C185">
        <v>72</v>
      </c>
      <c r="D185">
        <v>0.48752406797959597</v>
      </c>
      <c r="E185">
        <v>75331.463674638537</v>
      </c>
      <c r="F185">
        <v>-4082.041585632438</v>
      </c>
      <c r="G185">
        <v>-13870.071427405988</v>
      </c>
      <c r="H185">
        <v>-5729.4437444498826</v>
      </c>
      <c r="I185">
        <v>111547465.72356382</v>
      </c>
    </row>
    <row r="186" spans="2:9" x14ac:dyDescent="0.25">
      <c r="B186">
        <v>64</v>
      </c>
      <c r="C186">
        <v>73</v>
      </c>
      <c r="D186">
        <v>0.48185374017458577</v>
      </c>
      <c r="E186">
        <v>85586.323081990209</v>
      </c>
      <c r="F186">
        <v>-5149.9917918851979</v>
      </c>
      <c r="G186">
        <v>-14850.529795031001</v>
      </c>
      <c r="H186">
        <v>-6286.3406802935588</v>
      </c>
      <c r="I186">
        <v>112034510.13189662</v>
      </c>
    </row>
    <row r="187" spans="2:9" x14ac:dyDescent="0.25">
      <c r="B187">
        <v>64</v>
      </c>
      <c r="C187">
        <v>74</v>
      </c>
      <c r="D187">
        <v>0.47501675605486832</v>
      </c>
      <c r="E187">
        <v>98467.702244751665</v>
      </c>
      <c r="F187">
        <v>-6245.5937989525082</v>
      </c>
      <c r="G187">
        <v>-15835.923035931279</v>
      </c>
      <c r="H187">
        <v>-6839.5684028222604</v>
      </c>
      <c r="I187">
        <v>112518345.5625658</v>
      </c>
    </row>
    <row r="188" spans="2:9" x14ac:dyDescent="0.25">
      <c r="B188">
        <v>64</v>
      </c>
      <c r="C188">
        <v>75</v>
      </c>
      <c r="D188">
        <v>0.46506855024078125</v>
      </c>
      <c r="E188">
        <v>113808.50991168567</v>
      </c>
      <c r="F188">
        <v>-7448.4989889703929</v>
      </c>
      <c r="G188">
        <v>-16938.33966517392</v>
      </c>
      <c r="H188">
        <v>-7447.3931243982825</v>
      </c>
      <c r="I188">
        <v>113049929.79806095</v>
      </c>
    </row>
    <row r="189" spans="2:9" x14ac:dyDescent="0.25">
      <c r="B189">
        <v>65</v>
      </c>
      <c r="C189">
        <v>60</v>
      </c>
      <c r="D189">
        <v>0.54694178962565587</v>
      </c>
      <c r="E189">
        <v>37822.546889304118</v>
      </c>
      <c r="F189">
        <v>10785.557780774197</v>
      </c>
      <c r="G189">
        <v>443.91485662067566</v>
      </c>
      <c r="H189">
        <v>2547.1007311823787</v>
      </c>
      <c r="I189">
        <v>104224805.70325819</v>
      </c>
    </row>
    <row r="190" spans="2:9" x14ac:dyDescent="0.25">
      <c r="B190">
        <v>65</v>
      </c>
      <c r="C190">
        <v>61</v>
      </c>
      <c r="D190">
        <v>0.54261491458262034</v>
      </c>
      <c r="E190">
        <v>38719.057053539684</v>
      </c>
      <c r="F190">
        <v>9429.6792222620898</v>
      </c>
      <c r="G190">
        <v>-913.88701064344173</v>
      </c>
      <c r="H190">
        <v>1737.4868565320908</v>
      </c>
      <c r="I190">
        <v>104956943.32083747</v>
      </c>
    </row>
    <row r="191" spans="2:9" x14ac:dyDescent="0.25">
      <c r="B191">
        <v>65</v>
      </c>
      <c r="C191">
        <v>62</v>
      </c>
      <c r="D191">
        <v>0.53959556352672</v>
      </c>
      <c r="E191">
        <v>39966.432286018571</v>
      </c>
      <c r="F191">
        <v>8194.8676120744931</v>
      </c>
      <c r="G191">
        <v>-2118.4579577581812</v>
      </c>
      <c r="H191">
        <v>1018.1058398594051</v>
      </c>
      <c r="I191">
        <v>105607482.94246392</v>
      </c>
    </row>
    <row r="192" spans="2:9" x14ac:dyDescent="0.25">
      <c r="B192">
        <v>65</v>
      </c>
      <c r="C192">
        <v>63</v>
      </c>
      <c r="D192">
        <v>0.53651496943166055</v>
      </c>
      <c r="E192">
        <v>41432.810667563834</v>
      </c>
      <c r="F192">
        <v>6972.4347079834151</v>
      </c>
      <c r="G192">
        <v>-3302.2896164611261</v>
      </c>
      <c r="H192">
        <v>315.03353588146297</v>
      </c>
      <c r="I192">
        <v>106243274.51884067</v>
      </c>
    </row>
    <row r="193" spans="2:9" x14ac:dyDescent="0.25">
      <c r="B193">
        <v>65</v>
      </c>
      <c r="C193">
        <v>64</v>
      </c>
      <c r="D193">
        <v>0.53337015369750518</v>
      </c>
      <c r="E193">
        <v>43178.478248392646</v>
      </c>
      <c r="F193">
        <v>5780.3640447786183</v>
      </c>
      <c r="G193">
        <v>-4446.2499318303771</v>
      </c>
      <c r="H193">
        <v>-361.77518106074143</v>
      </c>
      <c r="I193">
        <v>106855315.81049097</v>
      </c>
    </row>
    <row r="194" spans="2:9" x14ac:dyDescent="0.25">
      <c r="B194">
        <v>65</v>
      </c>
      <c r="C194">
        <v>65</v>
      </c>
      <c r="D194">
        <v>0.53061143391066112</v>
      </c>
      <c r="E194">
        <v>45397.754558921886</v>
      </c>
      <c r="F194">
        <v>4679.251868597622</v>
      </c>
      <c r="G194">
        <v>-5478.7518806316875</v>
      </c>
      <c r="H194">
        <v>-976.5308581603166</v>
      </c>
      <c r="I194">
        <v>107411242.24766997</v>
      </c>
    </row>
    <row r="195" spans="2:9" x14ac:dyDescent="0.25">
      <c r="B195">
        <v>65</v>
      </c>
      <c r="C195">
        <v>66</v>
      </c>
      <c r="D195">
        <v>0.52720985977976587</v>
      </c>
      <c r="E195">
        <v>47686.895875234302</v>
      </c>
      <c r="F195">
        <v>3439.3529633224639</v>
      </c>
      <c r="G195">
        <v>-6634.2212467181871</v>
      </c>
      <c r="H195">
        <v>-1662.2935359240198</v>
      </c>
      <c r="I195">
        <v>108031380.64801493</v>
      </c>
    </row>
    <row r="196" spans="2:9" x14ac:dyDescent="0.25">
      <c r="B196">
        <v>65</v>
      </c>
      <c r="C196">
        <v>67</v>
      </c>
      <c r="D196">
        <v>0.52304364621571175</v>
      </c>
      <c r="E196">
        <v>50302.219465422044</v>
      </c>
      <c r="F196">
        <v>2175.1199966226864</v>
      </c>
      <c r="G196">
        <v>-7816.165566847948</v>
      </c>
      <c r="H196">
        <v>-2356.9996333493714</v>
      </c>
      <c r="I196">
        <v>108659606.62463434</v>
      </c>
    </row>
    <row r="197" spans="2:9" x14ac:dyDescent="0.25">
      <c r="B197">
        <v>65</v>
      </c>
      <c r="C197">
        <v>68</v>
      </c>
      <c r="D197">
        <v>0.51762167773624879</v>
      </c>
      <c r="E197">
        <v>53473.337707953753</v>
      </c>
      <c r="F197">
        <v>967.90155913296212</v>
      </c>
      <c r="G197">
        <v>-8952.2050543433652</v>
      </c>
      <c r="H197">
        <v>-3013.0119939600777</v>
      </c>
      <c r="I197">
        <v>109252841.67388244</v>
      </c>
    </row>
    <row r="198" spans="2:9" x14ac:dyDescent="0.25">
      <c r="B198">
        <v>65</v>
      </c>
      <c r="C198">
        <v>69</v>
      </c>
      <c r="D198">
        <v>0.51195214518542975</v>
      </c>
      <c r="E198">
        <v>57154.557498066955</v>
      </c>
      <c r="F198">
        <v>-321.04011746516119</v>
      </c>
      <c r="G198">
        <v>-10154.173654618804</v>
      </c>
      <c r="H198">
        <v>-3705.8197976643187</v>
      </c>
      <c r="I198">
        <v>109879351.01460177</v>
      </c>
    </row>
    <row r="199" spans="2:9" x14ac:dyDescent="0.25">
      <c r="B199">
        <v>65</v>
      </c>
      <c r="C199">
        <v>70</v>
      </c>
      <c r="D199">
        <v>0.50517938683397923</v>
      </c>
      <c r="E199">
        <v>61446.051300276449</v>
      </c>
      <c r="F199">
        <v>-1629.7471768506221</v>
      </c>
      <c r="G199">
        <v>-11394.399156132462</v>
      </c>
      <c r="H199">
        <v>-4414.24890185193</v>
      </c>
      <c r="I199">
        <v>110519986.77048945</v>
      </c>
    </row>
    <row r="200" spans="2:9" x14ac:dyDescent="0.25">
      <c r="B200">
        <v>65</v>
      </c>
      <c r="C200">
        <v>71</v>
      </c>
      <c r="D200">
        <v>0.49855541645931711</v>
      </c>
      <c r="E200">
        <v>66795.992477177686</v>
      </c>
      <c r="F200">
        <v>-2952.2369798543446</v>
      </c>
      <c r="G200">
        <v>-12637.92168739234</v>
      </c>
      <c r="H200">
        <v>-5126.529172008627</v>
      </c>
      <c r="I200">
        <v>111164105.15379472</v>
      </c>
    </row>
    <row r="201" spans="2:9" x14ac:dyDescent="0.25">
      <c r="B201">
        <v>65</v>
      </c>
      <c r="C201">
        <v>72</v>
      </c>
      <c r="D201">
        <v>0.49147234187887734</v>
      </c>
      <c r="E201">
        <v>73623.711814581329</v>
      </c>
      <c r="F201">
        <v>-4208.446256763099</v>
      </c>
      <c r="G201">
        <v>-13821.485516073251</v>
      </c>
      <c r="H201">
        <v>-5801.8921504978071</v>
      </c>
      <c r="I201">
        <v>111774839.05739279</v>
      </c>
    </row>
    <row r="202" spans="2:9" x14ac:dyDescent="0.25">
      <c r="B202">
        <v>65</v>
      </c>
      <c r="C202">
        <v>73</v>
      </c>
      <c r="D202">
        <v>0.48614680088125167</v>
      </c>
      <c r="E202">
        <v>83559.292205166406</v>
      </c>
      <c r="F202">
        <v>-5215.4325447913234</v>
      </c>
      <c r="G202">
        <v>-14755.609301788823</v>
      </c>
      <c r="H202">
        <v>-6340.8157374481898</v>
      </c>
      <c r="I202">
        <v>112262190.18039271</v>
      </c>
    </row>
    <row r="203" spans="2:9" x14ac:dyDescent="0.25">
      <c r="B203">
        <v>65</v>
      </c>
      <c r="C203">
        <v>74</v>
      </c>
      <c r="D203">
        <v>0.47969822769338588</v>
      </c>
      <c r="E203">
        <v>96014.560668878054</v>
      </c>
      <c r="F203">
        <v>-6250.9518158354495</v>
      </c>
      <c r="G203">
        <v>-15696.644358774874</v>
      </c>
      <c r="H203">
        <v>-6877.0049827408911</v>
      </c>
      <c r="I203">
        <v>112747068.62542902</v>
      </c>
    </row>
    <row r="204" spans="2:9" x14ac:dyDescent="0.25">
      <c r="B204">
        <v>65</v>
      </c>
      <c r="C204">
        <v>75</v>
      </c>
      <c r="D204">
        <v>0.47025088185588498</v>
      </c>
      <c r="E204">
        <v>110765.40250561004</v>
      </c>
      <c r="F204">
        <v>-7390.8639151610469</v>
      </c>
      <c r="G204">
        <v>-16753.737824411077</v>
      </c>
      <c r="H204">
        <v>-7467.6349061710162</v>
      </c>
      <c r="I204">
        <v>113281178.03060438</v>
      </c>
    </row>
    <row r="205" spans="2:9" x14ac:dyDescent="0.25">
      <c r="B205">
        <v>66</v>
      </c>
      <c r="C205">
        <v>60</v>
      </c>
      <c r="D205">
        <v>0.54789742584341972</v>
      </c>
      <c r="E205">
        <v>37593.923954074082</v>
      </c>
      <c r="F205">
        <v>10096.396432040396</v>
      </c>
      <c r="G205">
        <v>81.663934928501291</v>
      </c>
      <c r="H205">
        <v>2357.63723023784</v>
      </c>
      <c r="I205">
        <v>104318005.63303377</v>
      </c>
    </row>
    <row r="206" spans="2:9" x14ac:dyDescent="0.25">
      <c r="B206">
        <v>66</v>
      </c>
      <c r="C206">
        <v>61</v>
      </c>
      <c r="D206">
        <v>0.54372759924280833</v>
      </c>
      <c r="E206">
        <v>38423.794470919325</v>
      </c>
      <c r="F206">
        <v>8775.3442288912211</v>
      </c>
      <c r="G206">
        <v>-1249.4746209184909</v>
      </c>
      <c r="H206">
        <v>1550.0579630552509</v>
      </c>
      <c r="I206">
        <v>105072340.48362833</v>
      </c>
    </row>
    <row r="207" spans="2:9" x14ac:dyDescent="0.25">
      <c r="B207">
        <v>66</v>
      </c>
      <c r="C207">
        <v>62</v>
      </c>
      <c r="D207">
        <v>0.5408557200759414</v>
      </c>
      <c r="E207">
        <v>39606.496368058906</v>
      </c>
      <c r="F207">
        <v>7576.6076614604881</v>
      </c>
      <c r="G207">
        <v>-2426.4551584743244</v>
      </c>
      <c r="H207">
        <v>834.803530603274</v>
      </c>
      <c r="I207">
        <v>105740437.55764443</v>
      </c>
    </row>
    <row r="208" spans="2:9" x14ac:dyDescent="0.25">
      <c r="B208">
        <v>66</v>
      </c>
      <c r="C208">
        <v>63</v>
      </c>
      <c r="D208">
        <v>0.53793316874858677</v>
      </c>
      <c r="E208">
        <v>41001.585682354729</v>
      </c>
      <c r="F208">
        <v>6391.1807472176888</v>
      </c>
      <c r="G208">
        <v>-3581.9425956848099</v>
      </c>
      <c r="H208">
        <v>136.69285183997701</v>
      </c>
      <c r="I208">
        <v>106392521.18084165</v>
      </c>
    </row>
    <row r="209" spans="2:9" x14ac:dyDescent="0.25">
      <c r="B209">
        <v>66</v>
      </c>
      <c r="C209">
        <v>64</v>
      </c>
      <c r="D209">
        <v>0.53495746197602034</v>
      </c>
      <c r="E209">
        <v>42670.261952417786</v>
      </c>
      <c r="F209">
        <v>5237.7932438395319</v>
      </c>
      <c r="G209">
        <v>-4696.3217517605417</v>
      </c>
      <c r="H209">
        <v>-533.87267592448461</v>
      </c>
      <c r="I209">
        <v>107018875.72924995</v>
      </c>
    </row>
    <row r="210" spans="2:9" x14ac:dyDescent="0.25">
      <c r="B210">
        <v>66</v>
      </c>
      <c r="C210">
        <v>65</v>
      </c>
      <c r="D210">
        <v>0.53236009716870614</v>
      </c>
      <c r="E210">
        <v>44809.710272203571</v>
      </c>
      <c r="F210">
        <v>4176.436128414337</v>
      </c>
      <c r="G210">
        <v>-5698.204931096132</v>
      </c>
      <c r="H210">
        <v>-1140.7583823029088</v>
      </c>
      <c r="I210">
        <v>107585748.92331554</v>
      </c>
    </row>
    <row r="211" spans="2:9" x14ac:dyDescent="0.25">
      <c r="B211">
        <v>66</v>
      </c>
      <c r="C211">
        <v>66</v>
      </c>
      <c r="D211">
        <v>0.5291575576146571</v>
      </c>
      <c r="E211">
        <v>47006.84939936197</v>
      </c>
      <c r="F211">
        <v>2984.4133993456749</v>
      </c>
      <c r="G211">
        <v>-6816.7283710152287</v>
      </c>
      <c r="H211">
        <v>-1816.0586074035161</v>
      </c>
      <c r="I211">
        <v>108216526.00626977</v>
      </c>
    </row>
    <row r="212" spans="2:9" x14ac:dyDescent="0.25">
      <c r="B212">
        <v>66</v>
      </c>
      <c r="C212">
        <v>67</v>
      </c>
      <c r="D212">
        <v>0.52522327188472062</v>
      </c>
      <c r="E212">
        <v>49516.161413699032</v>
      </c>
      <c r="F212">
        <v>1770.9299947731392</v>
      </c>
      <c r="G212">
        <v>-7959.5715656044185</v>
      </c>
      <c r="H212">
        <v>-2499.0761075542105</v>
      </c>
      <c r="I212">
        <v>108854511.55749263</v>
      </c>
    </row>
    <row r="213" spans="2:9" x14ac:dyDescent="0.25">
      <c r="B213">
        <v>66</v>
      </c>
      <c r="C213">
        <v>68</v>
      </c>
      <c r="D213">
        <v>0.52006209388868219</v>
      </c>
      <c r="E213">
        <v>52558.250473069776</v>
      </c>
      <c r="F213">
        <v>610.4079959301248</v>
      </c>
      <c r="G213">
        <v>-9060.2287685925967</v>
      </c>
      <c r="H213">
        <v>-3144.7639104651125</v>
      </c>
      <c r="I213">
        <v>109457628.59148826</v>
      </c>
    </row>
    <row r="214" spans="2:9" x14ac:dyDescent="0.25">
      <c r="B214">
        <v>66</v>
      </c>
      <c r="C214">
        <v>69</v>
      </c>
      <c r="D214">
        <v>0.51469796418347313</v>
      </c>
      <c r="E214">
        <v>56091.448182967753</v>
      </c>
      <c r="F214">
        <v>-623.63120655540138</v>
      </c>
      <c r="G214">
        <v>-10220.226420072479</v>
      </c>
      <c r="H214">
        <v>-3823.9959805944909</v>
      </c>
      <c r="I214">
        <v>110092078.28944495</v>
      </c>
    </row>
    <row r="215" spans="2:9" x14ac:dyDescent="0.25">
      <c r="B215">
        <v>66</v>
      </c>
      <c r="C215">
        <v>70</v>
      </c>
      <c r="D215">
        <v>0.50828369520338157</v>
      </c>
      <c r="E215">
        <v>60208.523555571664</v>
      </c>
      <c r="F215">
        <v>-1873.3680227067316</v>
      </c>
      <c r="G215">
        <v>-11414.507794847137</v>
      </c>
      <c r="H215">
        <v>-4516.7625030197905</v>
      </c>
      <c r="I215">
        <v>110739170.10126637</v>
      </c>
    </row>
    <row r="216" spans="2:9" x14ac:dyDescent="0.25">
      <c r="B216">
        <v>66</v>
      </c>
      <c r="C216">
        <v>71</v>
      </c>
      <c r="D216">
        <v>0.50204820296495467</v>
      </c>
      <c r="E216">
        <v>65357.783667868367</v>
      </c>
      <c r="F216">
        <v>-3129.8897072587515</v>
      </c>
      <c r="G216">
        <v>-12605.954001640035</v>
      </c>
      <c r="H216">
        <v>-5209.9287402047057</v>
      </c>
      <c r="I216">
        <v>111386635.27429919</v>
      </c>
    </row>
    <row r="217" spans="2:9" x14ac:dyDescent="0.25">
      <c r="B217">
        <v>66</v>
      </c>
      <c r="C217">
        <v>72</v>
      </c>
      <c r="D217">
        <v>0.49537145206636929</v>
      </c>
      <c r="E217">
        <v>71939.901823469772</v>
      </c>
      <c r="F217">
        <v>-4320.2960593665848</v>
      </c>
      <c r="G217">
        <v>-13737.509837837666</v>
      </c>
      <c r="H217">
        <v>-5865.5866739379808</v>
      </c>
      <c r="I217">
        <v>111999065.09955868</v>
      </c>
    </row>
    <row r="218" spans="2:9" x14ac:dyDescent="0.25">
      <c r="B218">
        <v>66</v>
      </c>
      <c r="C218">
        <v>73</v>
      </c>
      <c r="D218">
        <v>0.49037491326757532</v>
      </c>
      <c r="E218">
        <v>81570.18236183234</v>
      </c>
      <c r="F218">
        <v>-5270.2664635563797</v>
      </c>
      <c r="G218">
        <v>-14626.128815034192</v>
      </c>
      <c r="H218">
        <v>-6386.494652422939</v>
      </c>
      <c r="I218">
        <v>112485629.15350576</v>
      </c>
    </row>
    <row r="219" spans="2:9" x14ac:dyDescent="0.25">
      <c r="B219">
        <v>66</v>
      </c>
      <c r="C219">
        <v>74</v>
      </c>
      <c r="D219">
        <v>0.48429625431013534</v>
      </c>
      <c r="E219">
        <v>93618.91836571024</v>
      </c>
      <c r="F219">
        <v>-6249.2651961748315</v>
      </c>
      <c r="G219">
        <v>-15523.297173917163</v>
      </c>
      <c r="H219">
        <v>-6905.5303966124975</v>
      </c>
      <c r="I219">
        <v>112970444.41122329</v>
      </c>
    </row>
    <row r="220" spans="2:9" x14ac:dyDescent="0.25">
      <c r="B220">
        <v>66</v>
      </c>
      <c r="C220">
        <v>75</v>
      </c>
      <c r="D220">
        <v>0.47532406010719114</v>
      </c>
      <c r="E220">
        <v>107807.76139666897</v>
      </c>
      <c r="F220">
        <v>-7329.9073727973509</v>
      </c>
      <c r="G220">
        <v>-16535.04245868872</v>
      </c>
      <c r="H220">
        <v>-7478.8103131598309</v>
      </c>
      <c r="I220">
        <v>113505927.47495557</v>
      </c>
    </row>
    <row r="221" spans="2:9" x14ac:dyDescent="0.25">
      <c r="B221">
        <v>67</v>
      </c>
      <c r="C221">
        <v>60</v>
      </c>
      <c r="D221">
        <v>0.54884530238733764</v>
      </c>
      <c r="E221">
        <v>37292.767057978032</v>
      </c>
      <c r="F221">
        <v>9409.7092394227402</v>
      </c>
      <c r="G221">
        <v>-301.79615301865869</v>
      </c>
      <c r="H221">
        <v>2147.1906731411732</v>
      </c>
      <c r="I221">
        <v>104443156.97596465</v>
      </c>
    </row>
    <row r="222" spans="2:9" x14ac:dyDescent="0.25">
      <c r="B222">
        <v>67</v>
      </c>
      <c r="C222">
        <v>61</v>
      </c>
      <c r="D222">
        <v>0.54485327502210879</v>
      </c>
      <c r="E222">
        <v>38055.478144151733</v>
      </c>
      <c r="F222">
        <v>8123.1964786369817</v>
      </c>
      <c r="G222">
        <v>-1603.9019267035687</v>
      </c>
      <c r="H222">
        <v>1343.3472992164134</v>
      </c>
      <c r="I222">
        <v>105217948.5970487</v>
      </c>
    </row>
    <row r="223" spans="2:9" x14ac:dyDescent="0.25">
      <c r="B223">
        <v>67</v>
      </c>
      <c r="C223">
        <v>62</v>
      </c>
      <c r="D223">
        <v>0.54214658039638119</v>
      </c>
      <c r="E223">
        <v>39173.331287053501</v>
      </c>
      <c r="F223">
        <v>6960.5006834145779</v>
      </c>
      <c r="G223">
        <v>-2750.9521411436349</v>
      </c>
      <c r="H223">
        <v>633.95126761910535</v>
      </c>
      <c r="I223">
        <v>105901706.3030161</v>
      </c>
    </row>
    <row r="224" spans="2:9" x14ac:dyDescent="0.25">
      <c r="B224">
        <v>67</v>
      </c>
      <c r="C224">
        <v>63</v>
      </c>
      <c r="D224">
        <v>0.53939922919963035</v>
      </c>
      <c r="E224">
        <v>40496.878339204668</v>
      </c>
      <c r="F224">
        <v>5811.9726410553458</v>
      </c>
      <c r="G224">
        <v>-3875.9026050339821</v>
      </c>
      <c r="H224">
        <v>-57.548437299277964</v>
      </c>
      <c r="I224">
        <v>106568214.4745483</v>
      </c>
    </row>
    <row r="225" spans="2:9" x14ac:dyDescent="0.25">
      <c r="B225">
        <v>67</v>
      </c>
      <c r="C225">
        <v>64</v>
      </c>
      <c r="D225">
        <v>0.53660864865054658</v>
      </c>
      <c r="E225">
        <v>42088.219150122663</v>
      </c>
      <c r="F225">
        <v>4696.9797526575494</v>
      </c>
      <c r="G225">
        <v>-4958.7309809711023</v>
      </c>
      <c r="H225">
        <v>-720.33474499365309</v>
      </c>
      <c r="I225">
        <v>107207046.98151241</v>
      </c>
    </row>
    <row r="226" spans="2:9" x14ac:dyDescent="0.25">
      <c r="B226">
        <v>67</v>
      </c>
      <c r="C226">
        <v>65</v>
      </c>
      <c r="D226">
        <v>0.53418570737698268</v>
      </c>
      <c r="E226">
        <v>44147.291151298676</v>
      </c>
      <c r="F226">
        <v>3674.9607211306461</v>
      </c>
      <c r="G226">
        <v>-5928.3567839391199</v>
      </c>
      <c r="H226">
        <v>-1317.9583223102177</v>
      </c>
      <c r="I226">
        <v>107783071.80834702</v>
      </c>
    </row>
    <row r="227" spans="2:9" x14ac:dyDescent="0.25">
      <c r="B227">
        <v>67</v>
      </c>
      <c r="C227">
        <v>66</v>
      </c>
      <c r="D227">
        <v>0.53119554626773047</v>
      </c>
      <c r="E227">
        <v>46252.651826737994</v>
      </c>
      <c r="F227">
        <v>2529.9740022860292</v>
      </c>
      <c r="G227">
        <v>-7008.4034047525156</v>
      </c>
      <c r="H227">
        <v>-1981.3747613931803</v>
      </c>
      <c r="I227">
        <v>108422511.67308244</v>
      </c>
    </row>
    <row r="228" spans="2:9" x14ac:dyDescent="0.25">
      <c r="B228">
        <v>67</v>
      </c>
      <c r="C228">
        <v>67</v>
      </c>
      <c r="D228">
        <v>0.52750603221301273</v>
      </c>
      <c r="E228">
        <v>48656.015304032248</v>
      </c>
      <c r="F228">
        <v>1365.9767052912152</v>
      </c>
      <c r="G228">
        <v>-8110.9093542201217</v>
      </c>
      <c r="H228">
        <v>-2651.4461094761327</v>
      </c>
      <c r="I228">
        <v>109068365.93134218</v>
      </c>
    </row>
    <row r="229" spans="2:9" x14ac:dyDescent="0.25">
      <c r="B229">
        <v>67</v>
      </c>
      <c r="C229">
        <v>68</v>
      </c>
      <c r="D229">
        <v>0.52261885664231378</v>
      </c>
      <c r="E229">
        <v>51567.949447988343</v>
      </c>
      <c r="F229">
        <v>250.78646249695393</v>
      </c>
      <c r="G229">
        <v>-9175.1735376998749</v>
      </c>
      <c r="H229">
        <v>-3285.7913437595771</v>
      </c>
      <c r="I229">
        <v>109679785.25547959</v>
      </c>
    </row>
    <row r="230" spans="2:9" x14ac:dyDescent="0.25">
      <c r="B230">
        <v>67</v>
      </c>
      <c r="C230">
        <v>69</v>
      </c>
      <c r="D230">
        <v>0.51757184567412828</v>
      </c>
      <c r="E230">
        <v>54952.914750644428</v>
      </c>
      <c r="F230">
        <v>-930.11116591016787</v>
      </c>
      <c r="G230">
        <v>-10292.344142443684</v>
      </c>
      <c r="H230">
        <v>-3950.4212586489903</v>
      </c>
      <c r="I230">
        <v>110320394.73971768</v>
      </c>
    </row>
    <row r="231" spans="2:9" x14ac:dyDescent="0.25">
      <c r="B231">
        <v>67</v>
      </c>
      <c r="C231">
        <v>70</v>
      </c>
      <c r="D231">
        <v>0.51152633064687114</v>
      </c>
      <c r="E231">
        <v>58895.249294896712</v>
      </c>
      <c r="F231">
        <v>-2123.218093536786</v>
      </c>
      <c r="G231">
        <v>-11440.22008819728</v>
      </c>
      <c r="H231">
        <v>-4626.6913780719424</v>
      </c>
      <c r="I231">
        <v>110972223.73914097</v>
      </c>
    </row>
    <row r="232" spans="2:9" x14ac:dyDescent="0.25">
      <c r="B232">
        <v>67</v>
      </c>
      <c r="C232">
        <v>71</v>
      </c>
      <c r="D232">
        <v>0.50568568040180928</v>
      </c>
      <c r="E232">
        <v>63844.041582339742</v>
      </c>
      <c r="F232">
        <v>-3316.7012679795839</v>
      </c>
      <c r="G232">
        <v>-12579.57275806315</v>
      </c>
      <c r="H232">
        <v>-5300.0545577757412</v>
      </c>
      <c r="I232">
        <v>111621250.85873239</v>
      </c>
    </row>
    <row r="233" spans="2:9" x14ac:dyDescent="0.25">
      <c r="B233">
        <v>67</v>
      </c>
      <c r="C233">
        <v>72</v>
      </c>
      <c r="D233">
        <v>0.49941902682809836</v>
      </c>
      <c r="E233">
        <v>70179.721524487191</v>
      </c>
      <c r="F233">
        <v>-4444.6643591442416</v>
      </c>
      <c r="G233">
        <v>-13659.534200575536</v>
      </c>
      <c r="H233">
        <v>-5935.5723654345338</v>
      </c>
      <c r="I233">
        <v>112233800.37819864</v>
      </c>
    </row>
    <row r="234" spans="2:9" x14ac:dyDescent="0.25">
      <c r="B234">
        <v>67</v>
      </c>
      <c r="C234">
        <v>73</v>
      </c>
      <c r="D234">
        <v>0.49475082759222122</v>
      </c>
      <c r="E234">
        <v>79500.907567698843</v>
      </c>
      <c r="F234">
        <v>-5340.784146287403</v>
      </c>
      <c r="G234">
        <v>-14503.418783952971</v>
      </c>
      <c r="H234">
        <v>-6438.2767636745075</v>
      </c>
      <c r="I234">
        <v>112718336.50584844</v>
      </c>
    </row>
    <row r="235" spans="2:9" x14ac:dyDescent="0.25">
      <c r="B235">
        <v>67</v>
      </c>
      <c r="C235">
        <v>74</v>
      </c>
      <c r="D235">
        <v>0.4890414536330287</v>
      </c>
      <c r="E235">
        <v>91138.526884606908</v>
      </c>
      <c r="F235">
        <v>-6266.3237761123482</v>
      </c>
      <c r="G235">
        <v>-15357.433473742802</v>
      </c>
      <c r="H235">
        <v>-6939.9942059162031</v>
      </c>
      <c r="I235">
        <v>113201921.34713739</v>
      </c>
    </row>
    <row r="236" spans="2:9" x14ac:dyDescent="0.25">
      <c r="B236">
        <v>67</v>
      </c>
      <c r="C236">
        <v>75</v>
      </c>
      <c r="D236">
        <v>0.4805453288765007</v>
      </c>
      <c r="E236">
        <v>104759.93474182382</v>
      </c>
      <c r="F236">
        <v>-7291.1446748605258</v>
      </c>
      <c r="G236">
        <v>-16324.618049807652</v>
      </c>
      <c r="H236">
        <v>-7495.8520586008744</v>
      </c>
      <c r="I236">
        <v>113737689.90696405</v>
      </c>
    </row>
    <row r="237" spans="2:9" x14ac:dyDescent="0.25">
      <c r="B237">
        <v>68</v>
      </c>
      <c r="C237">
        <v>60</v>
      </c>
      <c r="D237">
        <v>0.54984562401315196</v>
      </c>
      <c r="E237">
        <v>36856.788448692263</v>
      </c>
      <c r="F237">
        <v>8681.5683036371302</v>
      </c>
      <c r="G237">
        <v>-761.76107910058715</v>
      </c>
      <c r="H237">
        <v>1891.0349604867044</v>
      </c>
      <c r="I237">
        <v>104626678.84685794</v>
      </c>
    </row>
    <row r="238" spans="2:9" x14ac:dyDescent="0.25">
      <c r="B238">
        <v>68</v>
      </c>
      <c r="C238">
        <v>61</v>
      </c>
      <c r="D238">
        <v>0.54607552070226539</v>
      </c>
      <c r="E238">
        <v>37554.597948979521</v>
      </c>
      <c r="F238">
        <v>7434.0257260674725</v>
      </c>
      <c r="G238">
        <v>-2029.0715098128735</v>
      </c>
      <c r="H238">
        <v>1095.1075920348874</v>
      </c>
      <c r="I238">
        <v>105417569.44453999</v>
      </c>
    </row>
    <row r="239" spans="2:9" x14ac:dyDescent="0.25">
      <c r="B239">
        <v>68</v>
      </c>
      <c r="C239">
        <v>62</v>
      </c>
      <c r="D239">
        <v>0.54356970876266075</v>
      </c>
      <c r="E239">
        <v>38609.822610331466</v>
      </c>
      <c r="F239">
        <v>6311.6068490945163</v>
      </c>
      <c r="G239">
        <v>-3140.7237482263672</v>
      </c>
      <c r="H239">
        <v>395.51120345795329</v>
      </c>
      <c r="I239">
        <v>106112738.6620203</v>
      </c>
    </row>
    <row r="240" spans="2:9" x14ac:dyDescent="0.25">
      <c r="B240">
        <v>68</v>
      </c>
      <c r="C240">
        <v>63</v>
      </c>
      <c r="D240">
        <v>0.54102961759203028</v>
      </c>
      <c r="E240">
        <v>39862.671681791275</v>
      </c>
      <c r="F240">
        <v>5203.034285585687</v>
      </c>
      <c r="G240">
        <v>-4230.7330080751171</v>
      </c>
      <c r="H240">
        <v>-286.08131989883981</v>
      </c>
      <c r="I240">
        <v>106790017.94596027</v>
      </c>
    </row>
    <row r="241" spans="2:9" x14ac:dyDescent="0.25">
      <c r="B241">
        <v>68</v>
      </c>
      <c r="C241">
        <v>64</v>
      </c>
      <c r="D241">
        <v>0.538453566039648</v>
      </c>
      <c r="E241">
        <v>41376.364958111837</v>
      </c>
      <c r="F241">
        <v>4128.6397823593406</v>
      </c>
      <c r="G241">
        <v>-5278.5339066956403</v>
      </c>
      <c r="H241">
        <v>-938.29916333349593</v>
      </c>
      <c r="I241">
        <v>107438108.43820743</v>
      </c>
    </row>
    <row r="242" spans="2:9" x14ac:dyDescent="0.25">
      <c r="B242">
        <v>68</v>
      </c>
      <c r="C242">
        <v>65</v>
      </c>
      <c r="D242">
        <v>0.53622873017694339</v>
      </c>
      <c r="E242">
        <v>43353.665095094409</v>
      </c>
      <c r="F242">
        <v>3147.6602772083975</v>
      </c>
      <c r="G242">
        <v>-6213.0643074967566</v>
      </c>
      <c r="H242">
        <v>-1524.2449088688188</v>
      </c>
      <c r="I242">
        <v>108020346.21424608</v>
      </c>
    </row>
    <row r="243" spans="2:9" x14ac:dyDescent="0.25">
      <c r="B243">
        <v>68</v>
      </c>
      <c r="C243">
        <v>66</v>
      </c>
      <c r="D243">
        <v>0.53347490479231596</v>
      </c>
      <c r="E243">
        <v>45366.517520112531</v>
      </c>
      <c r="F243">
        <v>2051.0502376470436</v>
      </c>
      <c r="G243">
        <v>-7251.9830111393594</v>
      </c>
      <c r="H243">
        <v>-2173.3599619364736</v>
      </c>
      <c r="I243">
        <v>108665353.55113873</v>
      </c>
    </row>
    <row r="244" spans="2:9" x14ac:dyDescent="0.25">
      <c r="B244">
        <v>68</v>
      </c>
      <c r="C244">
        <v>67</v>
      </c>
      <c r="D244">
        <v>0.53005325042997409</v>
      </c>
      <c r="E244">
        <v>47662.003920415737</v>
      </c>
      <c r="F244">
        <v>937.16007060478182</v>
      </c>
      <c r="G244">
        <v>-8312.1662879046344</v>
      </c>
      <c r="H244">
        <v>-2828.4336383211562</v>
      </c>
      <c r="I244">
        <v>109316281.80411413</v>
      </c>
    </row>
    <row r="245" spans="2:9" x14ac:dyDescent="0.25">
      <c r="B245">
        <v>68</v>
      </c>
      <c r="C245">
        <v>68</v>
      </c>
      <c r="D245">
        <v>0.52546635130013408</v>
      </c>
      <c r="E245">
        <v>50437.802151217627</v>
      </c>
      <c r="F245">
        <v>-133.34821651097795</v>
      </c>
      <c r="G245">
        <v>-9339.4539826078344</v>
      </c>
      <c r="H245">
        <v>-3450.1792187189176</v>
      </c>
      <c r="I245">
        <v>109934092.86725602</v>
      </c>
    </row>
    <row r="246" spans="2:9" x14ac:dyDescent="0.25">
      <c r="B246">
        <v>68</v>
      </c>
      <c r="C246">
        <v>69</v>
      </c>
      <c r="D246">
        <v>0.52076257742964138</v>
      </c>
      <c r="E246">
        <v>53668.494047700617</v>
      </c>
      <c r="F246">
        <v>-1262.0903538650225</v>
      </c>
      <c r="G246">
        <v>-10413.43693998959</v>
      </c>
      <c r="H246">
        <v>-4098.9335949137621</v>
      </c>
      <c r="I246">
        <v>110578741.80970365</v>
      </c>
    </row>
    <row r="247" spans="2:9" x14ac:dyDescent="0.25">
      <c r="B247">
        <v>68</v>
      </c>
      <c r="C247">
        <v>70</v>
      </c>
      <c r="D247">
        <v>0.51511183288048068</v>
      </c>
      <c r="E247">
        <v>57428.444512016744</v>
      </c>
      <c r="F247">
        <v>-2400.0630960586559</v>
      </c>
      <c r="G247">
        <v>-11514.989862200999</v>
      </c>
      <c r="H247">
        <v>-4757.6358612865215</v>
      </c>
      <c r="I247">
        <v>111233275.69030057</v>
      </c>
    </row>
    <row r="248" spans="2:9" x14ac:dyDescent="0.25">
      <c r="B248">
        <v>68</v>
      </c>
      <c r="C248">
        <v>71</v>
      </c>
      <c r="D248">
        <v>0.50968761171644172</v>
      </c>
      <c r="E248">
        <v>62168.138740602517</v>
      </c>
      <c r="F248">
        <v>-3532.2954020151883</v>
      </c>
      <c r="G248">
        <v>-12602.580116901026</v>
      </c>
      <c r="H248">
        <v>-5410.1760663344648</v>
      </c>
      <c r="I248">
        <v>111881686.50419907</v>
      </c>
    </row>
    <row r="249" spans="2:9" x14ac:dyDescent="0.25">
      <c r="B249">
        <v>68</v>
      </c>
      <c r="C249">
        <v>72</v>
      </c>
      <c r="D249">
        <v>0.50384998496229449</v>
      </c>
      <c r="E249">
        <v>68244.880854736301</v>
      </c>
      <c r="F249">
        <v>-4599.900323236765</v>
      </c>
      <c r="G249">
        <v>-13631.707489588629</v>
      </c>
      <c r="H249">
        <v>-6024.7965194775097</v>
      </c>
      <c r="I249">
        <v>112492417.52916612</v>
      </c>
    </row>
    <row r="250" spans="2:9" x14ac:dyDescent="0.25">
      <c r="B250">
        <v>68</v>
      </c>
      <c r="C250">
        <v>73</v>
      </c>
      <c r="D250">
        <v>0.49951911359724349</v>
      </c>
      <c r="E250">
        <v>77236.793784510533</v>
      </c>
      <c r="F250">
        <v>-5444.2226404512467</v>
      </c>
      <c r="G250">
        <v>-14431.733478329155</v>
      </c>
      <c r="H250">
        <v>-6508.8202417271077</v>
      </c>
      <c r="I250">
        <v>112973378.26271507</v>
      </c>
    </row>
    <row r="251" spans="2:9" x14ac:dyDescent="0.25">
      <c r="B251">
        <v>68</v>
      </c>
      <c r="C251">
        <v>74</v>
      </c>
      <c r="D251">
        <v>0.49419344273511656</v>
      </c>
      <c r="E251">
        <v>88436.191871970252</v>
      </c>
      <c r="F251">
        <v>-6318.8018127587793</v>
      </c>
      <c r="G251">
        <v>-15243.859272573212</v>
      </c>
      <c r="H251">
        <v>-6992.9324391521068</v>
      </c>
      <c r="I251">
        <v>113454426.9115527</v>
      </c>
    </row>
    <row r="252" spans="2:9" x14ac:dyDescent="0.25">
      <c r="B252">
        <v>68</v>
      </c>
      <c r="C252">
        <v>75</v>
      </c>
      <c r="D252">
        <v>0.48619890100543167</v>
      </c>
      <c r="E252">
        <v>101454.74467454926</v>
      </c>
      <c r="F252">
        <v>-7290.7924698346542</v>
      </c>
      <c r="G252">
        <v>-16168.296666451772</v>
      </c>
      <c r="H252">
        <v>-7531.251323558593</v>
      </c>
      <c r="I252">
        <v>113989339.21775962</v>
      </c>
    </row>
    <row r="253" spans="2:9" x14ac:dyDescent="0.25">
      <c r="B253">
        <v>65</v>
      </c>
      <c r="C253">
        <v>54</v>
      </c>
      <c r="D253">
        <v>0.56273270694126842</v>
      </c>
      <c r="E253">
        <v>34199.118036139684</v>
      </c>
      <c r="F253">
        <v>18894.8866513877</v>
      </c>
      <c r="G253">
        <v>8894.5913548884091</v>
      </c>
      <c r="H253">
        <v>7709.1828240978721</v>
      </c>
      <c r="I253">
        <v>99556710.696995616</v>
      </c>
    </row>
    <row r="254" spans="2:9" x14ac:dyDescent="0.25">
      <c r="B254">
        <v>65</v>
      </c>
      <c r="C254">
        <v>55</v>
      </c>
      <c r="D254">
        <v>0.56182294420197154</v>
      </c>
      <c r="E254">
        <v>34775.632599809942</v>
      </c>
      <c r="F254">
        <v>17684.659895396904</v>
      </c>
      <c r="G254">
        <v>7584.0420800913698</v>
      </c>
      <c r="H254">
        <v>6892.1537845692965</v>
      </c>
      <c r="I254">
        <v>100295553.88289326</v>
      </c>
    </row>
    <row r="255" spans="2:9" x14ac:dyDescent="0.25">
      <c r="B255">
        <v>65</v>
      </c>
      <c r="C255">
        <v>56</v>
      </c>
      <c r="D255">
        <v>0.55965898451390739</v>
      </c>
      <c r="E255">
        <v>35278.197041876825</v>
      </c>
      <c r="F255">
        <v>16344.264982077018</v>
      </c>
      <c r="G255">
        <v>6156.30670677544</v>
      </c>
      <c r="H255">
        <v>6011.830020320238</v>
      </c>
      <c r="I255">
        <v>101091634.78471097</v>
      </c>
    </row>
    <row r="256" spans="2:9" x14ac:dyDescent="0.25">
      <c r="B256">
        <v>65</v>
      </c>
      <c r="C256">
        <v>57</v>
      </c>
      <c r="D256">
        <v>0.55660106849535729</v>
      </c>
      <c r="E256">
        <v>35758.752984324776</v>
      </c>
      <c r="F256">
        <v>14926.201622298802</v>
      </c>
      <c r="G256">
        <v>4664.9715843025187</v>
      </c>
      <c r="H256">
        <v>5101.4745409535035</v>
      </c>
      <c r="I256">
        <v>101914873.50712259</v>
      </c>
    </row>
    <row r="257" spans="2:9" x14ac:dyDescent="0.25">
      <c r="B257">
        <v>65</v>
      </c>
      <c r="C257">
        <v>58</v>
      </c>
      <c r="D257">
        <v>0.55389722980552714</v>
      </c>
      <c r="E257">
        <v>36393.062376843714</v>
      </c>
      <c r="F257">
        <v>13574.945504563893</v>
      </c>
      <c r="G257">
        <v>3268.8074689830014</v>
      </c>
      <c r="H257">
        <v>4251.3287550205014</v>
      </c>
      <c r="I257">
        <v>102683664.32185131</v>
      </c>
    </row>
    <row r="258" spans="2:9" x14ac:dyDescent="0.25">
      <c r="B258">
        <v>65</v>
      </c>
      <c r="C258">
        <v>59</v>
      </c>
      <c r="D258">
        <v>0.55114562142700374</v>
      </c>
      <c r="E258">
        <v>37119.64448060414</v>
      </c>
      <c r="F258">
        <v>12229.961800341112</v>
      </c>
      <c r="G258">
        <v>1893.9199250828046</v>
      </c>
      <c r="H258">
        <v>3417.3775188960444</v>
      </c>
      <c r="I258">
        <v>103437810.32936287</v>
      </c>
    </row>
    <row r="259" spans="2:9" x14ac:dyDescent="0.25">
      <c r="B259">
        <v>65</v>
      </c>
      <c r="C259">
        <v>60</v>
      </c>
      <c r="D259">
        <v>0.54694178962565587</v>
      </c>
      <c r="E259">
        <v>37822.546889304118</v>
      </c>
      <c r="F259">
        <v>10785.557780774197</v>
      </c>
      <c r="G259">
        <v>443.91485662067566</v>
      </c>
      <c r="H259">
        <v>2547.1007311823787</v>
      </c>
      <c r="I259">
        <v>104224805.70325819</v>
      </c>
    </row>
    <row r="260" spans="2:9" x14ac:dyDescent="0.25">
      <c r="B260">
        <v>66</v>
      </c>
      <c r="C260">
        <v>40</v>
      </c>
      <c r="D260">
        <v>0.54341501061302044</v>
      </c>
      <c r="E260">
        <v>23580.711753749747</v>
      </c>
      <c r="F260">
        <v>22570.242537628732</v>
      </c>
      <c r="G260">
        <v>15403.78401448946</v>
      </c>
      <c r="H260">
        <v>12332.633981791369</v>
      </c>
      <c r="I260">
        <v>95000669.25500226</v>
      </c>
    </row>
    <row r="261" spans="2:9" x14ac:dyDescent="0.25">
      <c r="B261">
        <v>66</v>
      </c>
      <c r="C261">
        <v>41</v>
      </c>
      <c r="D261">
        <v>0.54540321531656166</v>
      </c>
      <c r="E261">
        <v>24378.702922209162</v>
      </c>
      <c r="F261">
        <v>22824.275709053047</v>
      </c>
      <c r="G261">
        <v>15473.326012008823</v>
      </c>
      <c r="H261">
        <v>12345.918934195359</v>
      </c>
      <c r="I261">
        <v>94988260.191280544</v>
      </c>
    </row>
    <row r="262" spans="2:9" x14ac:dyDescent="0.25">
      <c r="B262">
        <v>66</v>
      </c>
      <c r="C262">
        <v>42</v>
      </c>
      <c r="D262">
        <v>0.54706895544603418</v>
      </c>
      <c r="E262">
        <v>25163.638595858207</v>
      </c>
      <c r="F262">
        <v>22984.612404718326</v>
      </c>
      <c r="G262">
        <v>15436.499707492174</v>
      </c>
      <c r="H262">
        <v>12292.795568822046</v>
      </c>
      <c r="I262">
        <v>95037881.086108312</v>
      </c>
    </row>
    <row r="263" spans="2:9" x14ac:dyDescent="0.25">
      <c r="B263">
        <v>66</v>
      </c>
      <c r="C263">
        <v>43</v>
      </c>
      <c r="D263">
        <v>0.54835202835900254</v>
      </c>
      <c r="E263">
        <v>25925.224841063038</v>
      </c>
      <c r="F263">
        <v>23036.955308922541</v>
      </c>
      <c r="G263">
        <v>15279.32619998512</v>
      </c>
      <c r="H263">
        <v>12164.865175939407</v>
      </c>
      <c r="I263">
        <v>95157376.914843857</v>
      </c>
    </row>
    <row r="264" spans="2:9" x14ac:dyDescent="0.25">
      <c r="B264">
        <v>66</v>
      </c>
      <c r="C264">
        <v>44</v>
      </c>
      <c r="D264">
        <v>0.54980922836515622</v>
      </c>
      <c r="E264">
        <v>26704.473360642165</v>
      </c>
      <c r="F264">
        <v>23035.75689121781</v>
      </c>
      <c r="G264">
        <v>15069.22705584385</v>
      </c>
      <c r="H264">
        <v>12002.828193005987</v>
      </c>
      <c r="I264">
        <v>95308730.655930221</v>
      </c>
    </row>
    <row r="265" spans="2:9" x14ac:dyDescent="0.25">
      <c r="B265">
        <v>66</v>
      </c>
      <c r="C265">
        <v>45</v>
      </c>
      <c r="D265">
        <v>0.55093139457887164</v>
      </c>
      <c r="E265">
        <v>27455.11736672006</v>
      </c>
      <c r="F265">
        <v>22914.140426727579</v>
      </c>
      <c r="G265">
        <v>14735.484051850552</v>
      </c>
      <c r="H265">
        <v>11764.018355636563</v>
      </c>
      <c r="I265">
        <v>95531795.549140081</v>
      </c>
    </row>
    <row r="266" spans="2:9" x14ac:dyDescent="0.25">
      <c r="B266">
        <v>66</v>
      </c>
      <c r="C266">
        <v>46</v>
      </c>
      <c r="D266">
        <v>0.55224848659644421</v>
      </c>
      <c r="E266">
        <v>28221.368971290838</v>
      </c>
      <c r="F266">
        <v>22723.177967230775</v>
      </c>
      <c r="G266">
        <v>14348.40787007128</v>
      </c>
      <c r="H266">
        <v>11490.68446533602</v>
      </c>
      <c r="I266">
        <v>95787108.293883532</v>
      </c>
    </row>
    <row r="267" spans="2:9" x14ac:dyDescent="0.25">
      <c r="B267">
        <v>66</v>
      </c>
      <c r="C267">
        <v>47</v>
      </c>
      <c r="D267">
        <v>0.55381013020249437</v>
      </c>
      <c r="E267">
        <v>29008.951114176358</v>
      </c>
      <c r="F267">
        <v>22466.522197632603</v>
      </c>
      <c r="G267">
        <v>13913.658333546049</v>
      </c>
      <c r="H267">
        <v>11186.133594243851</v>
      </c>
      <c r="I267">
        <v>96071579.85621725</v>
      </c>
    </row>
    <row r="268" spans="2:9" x14ac:dyDescent="0.25">
      <c r="B268">
        <v>66</v>
      </c>
      <c r="C268">
        <v>48</v>
      </c>
      <c r="D268">
        <v>0.55537271782951381</v>
      </c>
      <c r="E268">
        <v>29791.602515168932</v>
      </c>
      <c r="F268">
        <v>22119.492505342969</v>
      </c>
      <c r="G268">
        <v>13390.502756466622</v>
      </c>
      <c r="H268">
        <v>10826.000224070744</v>
      </c>
      <c r="I268">
        <v>96407969.314222276</v>
      </c>
    </row>
    <row r="269" spans="2:9" x14ac:dyDescent="0.25">
      <c r="B269">
        <v>66</v>
      </c>
      <c r="C269">
        <v>49</v>
      </c>
      <c r="D269">
        <v>0.55733742499169769</v>
      </c>
      <c r="E269">
        <v>30609.474002978739</v>
      </c>
      <c r="F269">
        <v>21731.324790078757</v>
      </c>
      <c r="G269">
        <v>12829.726655162642</v>
      </c>
      <c r="H269">
        <v>10442.477712423379</v>
      </c>
      <c r="I269">
        <v>96766205.846881747</v>
      </c>
    </row>
    <row r="270" spans="2:9" x14ac:dyDescent="0.25">
      <c r="B270">
        <v>66</v>
      </c>
      <c r="C270">
        <v>50</v>
      </c>
      <c r="D270">
        <v>0.55937817399023448</v>
      </c>
      <c r="E270">
        <v>31426.926225169838</v>
      </c>
      <c r="F270">
        <v>21255.770158305608</v>
      </c>
      <c r="G270">
        <v>12186.917765625325</v>
      </c>
      <c r="H270">
        <v>10007.024635854013</v>
      </c>
      <c r="I270">
        <v>97172949.116308227</v>
      </c>
    </row>
    <row r="271" spans="2:9" x14ac:dyDescent="0.25">
      <c r="B271">
        <v>66</v>
      </c>
      <c r="C271">
        <v>51</v>
      </c>
      <c r="D271">
        <v>0.56070841373760261</v>
      </c>
      <c r="E271">
        <v>32166.309196081831</v>
      </c>
      <c r="F271">
        <v>20605.048411175751</v>
      </c>
      <c r="G271">
        <v>11370.777942281878</v>
      </c>
      <c r="H271">
        <v>9466.3691158583115</v>
      </c>
      <c r="I271">
        <v>97677958.738858223</v>
      </c>
    </row>
    <row r="272" spans="2:9" x14ac:dyDescent="0.25">
      <c r="B272">
        <v>66</v>
      </c>
      <c r="C272">
        <v>52</v>
      </c>
      <c r="D272">
        <v>0.5618564321260241</v>
      </c>
      <c r="E272">
        <v>32893.468727161533</v>
      </c>
      <c r="F272">
        <v>19849.847175533498</v>
      </c>
      <c r="G272">
        <v>10468.632073673325</v>
      </c>
      <c r="H272">
        <v>8874.6419015868796</v>
      </c>
      <c r="I272">
        <v>98230672.853631601</v>
      </c>
    </row>
    <row r="273" spans="2:9" x14ac:dyDescent="0.25">
      <c r="B273">
        <v>66</v>
      </c>
      <c r="C273">
        <v>53</v>
      </c>
      <c r="D273">
        <v>0.56229645247409954</v>
      </c>
      <c r="E273">
        <v>33548.329723953502</v>
      </c>
      <c r="F273">
        <v>18936.832323756338</v>
      </c>
      <c r="G273">
        <v>9418.4170015696418</v>
      </c>
      <c r="H273">
        <v>8194.6431203471457</v>
      </c>
      <c r="I273">
        <v>98865838.712755874</v>
      </c>
    </row>
    <row r="274" spans="2:9" x14ac:dyDescent="0.25">
      <c r="B274">
        <v>66</v>
      </c>
      <c r="C274">
        <v>54</v>
      </c>
      <c r="D274">
        <v>0.56274142906174707</v>
      </c>
      <c r="E274">
        <v>34220.219488765179</v>
      </c>
      <c r="F274">
        <v>17960.471717325931</v>
      </c>
      <c r="G274">
        <v>8324.8804195575813</v>
      </c>
      <c r="H274">
        <v>7489.8127170795242</v>
      </c>
      <c r="I274">
        <v>99524199.023067296</v>
      </c>
    </row>
    <row r="275" spans="2:9" x14ac:dyDescent="0.25">
      <c r="B275">
        <v>66</v>
      </c>
      <c r="C275">
        <v>55</v>
      </c>
      <c r="D275">
        <v>0.56201391975792203</v>
      </c>
      <c r="E275">
        <v>34780.50640363487</v>
      </c>
      <c r="F275">
        <v>16801.423039228554</v>
      </c>
      <c r="G275">
        <v>7061.1823608153336</v>
      </c>
      <c r="H275">
        <v>6685.1174975929753</v>
      </c>
      <c r="I275">
        <v>100275839.97378562</v>
      </c>
    </row>
    <row r="276" spans="2:9" x14ac:dyDescent="0.25">
      <c r="B276">
        <v>66</v>
      </c>
      <c r="C276">
        <v>56</v>
      </c>
      <c r="D276">
        <v>0.56001720290728396</v>
      </c>
      <c r="E276">
        <v>35252.15838388908</v>
      </c>
      <c r="F276">
        <v>15505.480707415496</v>
      </c>
      <c r="G276">
        <v>5672.4821720269047</v>
      </c>
      <c r="H276">
        <v>5811.6931787628973</v>
      </c>
      <c r="I276">
        <v>101091678.65343484</v>
      </c>
    </row>
    <row r="277" spans="2:9" x14ac:dyDescent="0.25">
      <c r="B277">
        <v>66</v>
      </c>
      <c r="C277">
        <v>57</v>
      </c>
      <c r="D277">
        <v>0.55711779259916938</v>
      </c>
      <c r="E277">
        <v>35690.056442803158</v>
      </c>
      <c r="F277">
        <v>14127.330657667146</v>
      </c>
      <c r="G277">
        <v>4214.7334865213097</v>
      </c>
      <c r="H277">
        <v>4904.7925930565352</v>
      </c>
      <c r="I277">
        <v>101938786.48002577</v>
      </c>
    </row>
    <row r="278" spans="2:9" x14ac:dyDescent="0.25">
      <c r="B278">
        <v>66</v>
      </c>
      <c r="C278">
        <v>58</v>
      </c>
      <c r="D278">
        <v>0.55455877254448738</v>
      </c>
      <c r="E278">
        <v>36279.042501459327</v>
      </c>
      <c r="F278">
        <v>12813.584452979376</v>
      </c>
      <c r="G278">
        <v>2849.5288511326444</v>
      </c>
      <c r="H278">
        <v>4057.78121044712</v>
      </c>
      <c r="I278">
        <v>102729953.65174083</v>
      </c>
    </row>
    <row r="279" spans="2:9" x14ac:dyDescent="0.25">
      <c r="B279">
        <v>66</v>
      </c>
      <c r="C279">
        <v>59</v>
      </c>
      <c r="D279">
        <v>0.55195087725012881</v>
      </c>
      <c r="E279">
        <v>36955.601103802219</v>
      </c>
      <c r="F279">
        <v>11505.837741717794</v>
      </c>
      <c r="G279">
        <v>1505.0023233142472</v>
      </c>
      <c r="H279">
        <v>3227.0878444500636</v>
      </c>
      <c r="I279">
        <v>103505878.66813627</v>
      </c>
    </row>
    <row r="280" spans="2:9" x14ac:dyDescent="0.25">
      <c r="B280">
        <v>66</v>
      </c>
      <c r="C280">
        <v>60</v>
      </c>
      <c r="D280">
        <v>0.54789742584341972</v>
      </c>
      <c r="E280">
        <v>37593.923954074082</v>
      </c>
      <c r="F280">
        <v>10096.396432040396</v>
      </c>
      <c r="G280">
        <v>81.663934928501291</v>
      </c>
      <c r="H280">
        <v>2357.63723023784</v>
      </c>
      <c r="I280">
        <v>104318005.63303377</v>
      </c>
    </row>
    <row r="281" spans="2:9" x14ac:dyDescent="0.25">
      <c r="B281">
        <v>67</v>
      </c>
      <c r="C281">
        <v>40</v>
      </c>
      <c r="D281">
        <v>0.53999697236063948</v>
      </c>
      <c r="E281">
        <v>23029.917810434486</v>
      </c>
      <c r="F281">
        <v>20471.877096328615</v>
      </c>
      <c r="G281">
        <v>13518.300935433557</v>
      </c>
      <c r="H281">
        <v>11394.424524476792</v>
      </c>
      <c r="I281">
        <v>95530127.972269177</v>
      </c>
    </row>
    <row r="282" spans="2:9" x14ac:dyDescent="0.25">
      <c r="B282">
        <v>67</v>
      </c>
      <c r="C282">
        <v>41</v>
      </c>
      <c r="D282">
        <v>0.5421465427045763</v>
      </c>
      <c r="E282">
        <v>23864.847908812979</v>
      </c>
      <c r="F282">
        <v>20801.890467822184</v>
      </c>
      <c r="G282">
        <v>13679.410657883436</v>
      </c>
      <c r="H282">
        <v>11464.433616983493</v>
      </c>
      <c r="I282">
        <v>95462649.082682714</v>
      </c>
    </row>
    <row r="283" spans="2:9" x14ac:dyDescent="0.25">
      <c r="B283">
        <v>67</v>
      </c>
      <c r="C283">
        <v>42</v>
      </c>
      <c r="D283">
        <v>0.54400391118588953</v>
      </c>
      <c r="E283">
        <v>24689.27210573831</v>
      </c>
      <c r="F283">
        <v>21043.97726487683</v>
      </c>
      <c r="G283">
        <v>13739.19285499645</v>
      </c>
      <c r="H283">
        <v>11469.745449494991</v>
      </c>
      <c r="I283">
        <v>95457529.225436881</v>
      </c>
    </row>
    <row r="284" spans="2:9" x14ac:dyDescent="0.25">
      <c r="B284">
        <v>67</v>
      </c>
      <c r="C284">
        <v>43</v>
      </c>
      <c r="D284">
        <v>0.54550746528718963</v>
      </c>
      <c r="E284">
        <v>25492.083908452347</v>
      </c>
      <c r="F284">
        <v>21182.979802078178</v>
      </c>
      <c r="G284">
        <v>13682.620452431658</v>
      </c>
      <c r="H284">
        <v>11401.149885418035</v>
      </c>
      <c r="I284">
        <v>95523645.673011571</v>
      </c>
    </row>
    <row r="285" spans="2:9" x14ac:dyDescent="0.25">
      <c r="B285">
        <v>67</v>
      </c>
      <c r="C285">
        <v>44</v>
      </c>
      <c r="D285">
        <v>0.5471983706470942</v>
      </c>
      <c r="E285">
        <v>26315.66344751131</v>
      </c>
      <c r="F285">
        <v>21272.388817234598</v>
      </c>
      <c r="G285">
        <v>13575.948412764528</v>
      </c>
      <c r="H285">
        <v>11299.386100405596</v>
      </c>
      <c r="I285">
        <v>95621731.606807932</v>
      </c>
    </row>
    <row r="286" spans="2:9" x14ac:dyDescent="0.25">
      <c r="B286">
        <v>67</v>
      </c>
      <c r="C286">
        <v>45</v>
      </c>
      <c r="D286">
        <v>0.54857373157264588</v>
      </c>
      <c r="E286">
        <v>27110.467249776746</v>
      </c>
      <c r="F286">
        <v>21243.506187711399</v>
      </c>
      <c r="G286">
        <v>13346.323917929039</v>
      </c>
      <c r="H286">
        <v>11119.672542292585</v>
      </c>
      <c r="I286">
        <v>95794950.126158699</v>
      </c>
    </row>
    <row r="287" spans="2:9" x14ac:dyDescent="0.25">
      <c r="B287">
        <v>67</v>
      </c>
      <c r="C287">
        <v>46</v>
      </c>
      <c r="D287">
        <v>0.55014484091039073</v>
      </c>
      <c r="E287">
        <v>27921.015531684345</v>
      </c>
      <c r="F287">
        <v>21145.09653849755</v>
      </c>
      <c r="G287">
        <v>13061.446204878581</v>
      </c>
      <c r="H287">
        <v>10903.444530996323</v>
      </c>
      <c r="I287">
        <v>96003363.427593336</v>
      </c>
    </row>
    <row r="288" spans="2:9" x14ac:dyDescent="0.25">
      <c r="B288">
        <v>67</v>
      </c>
      <c r="C288">
        <v>47</v>
      </c>
      <c r="D288">
        <v>0.55195837949780768</v>
      </c>
      <c r="E288">
        <v>28752.498027157908</v>
      </c>
      <c r="F288">
        <v>20979.794434378757</v>
      </c>
      <c r="G288">
        <v>12726.052601773132</v>
      </c>
      <c r="H288">
        <v>10653.502626726184</v>
      </c>
      <c r="I288">
        <v>96244272.166121319</v>
      </c>
    </row>
    <row r="289" spans="2:9" x14ac:dyDescent="0.25">
      <c r="B289">
        <v>67</v>
      </c>
      <c r="C289">
        <v>48</v>
      </c>
      <c r="D289">
        <v>0.55378024224464739</v>
      </c>
      <c r="E289">
        <v>29578.21916963191</v>
      </c>
      <c r="F289">
        <v>20723.782049318408</v>
      </c>
      <c r="G289">
        <v>12300.76452880495</v>
      </c>
      <c r="H289">
        <v>10345.859151320852</v>
      </c>
      <c r="I289">
        <v>96540797.079751506</v>
      </c>
    </row>
    <row r="290" spans="2:9" x14ac:dyDescent="0.25">
      <c r="B290">
        <v>67</v>
      </c>
      <c r="C290">
        <v>49</v>
      </c>
      <c r="D290">
        <v>0.55600265793903325</v>
      </c>
      <c r="E290">
        <v>30438.904555633686</v>
      </c>
      <c r="F290">
        <v>20424.635585561027</v>
      </c>
      <c r="G290">
        <v>11834.8776113022</v>
      </c>
      <c r="H290">
        <v>10012.399659143475</v>
      </c>
      <c r="I290">
        <v>96862204.991903037</v>
      </c>
    </row>
    <row r="291" spans="2:9" x14ac:dyDescent="0.25">
      <c r="B291">
        <v>67</v>
      </c>
      <c r="C291">
        <v>50</v>
      </c>
      <c r="D291">
        <v>0.55830075527541045</v>
      </c>
      <c r="E291">
        <v>31296.450639227201</v>
      </c>
      <c r="F291">
        <v>20035.295965866186</v>
      </c>
      <c r="G291">
        <v>11283.197076259627</v>
      </c>
      <c r="H291">
        <v>9623.586786681697</v>
      </c>
      <c r="I291">
        <v>97236965.754415959</v>
      </c>
    </row>
    <row r="292" spans="2:9" x14ac:dyDescent="0.25">
      <c r="B292">
        <v>67</v>
      </c>
      <c r="C292">
        <v>51</v>
      </c>
      <c r="D292">
        <v>0.55988912902098742</v>
      </c>
      <c r="E292">
        <v>32066.879102705876</v>
      </c>
      <c r="F292">
        <v>19465.346639721625</v>
      </c>
      <c r="G292">
        <v>10551.392296288319</v>
      </c>
      <c r="H292">
        <v>9123.3965424511061</v>
      </c>
      <c r="I292">
        <v>97719078.592251122</v>
      </c>
    </row>
    <row r="293" spans="2:9" x14ac:dyDescent="0.25">
      <c r="B293">
        <v>67</v>
      </c>
      <c r="C293">
        <v>52</v>
      </c>
      <c r="D293">
        <v>0.5612783794870263</v>
      </c>
      <c r="E293">
        <v>32816.292145246116</v>
      </c>
      <c r="F293">
        <v>18783.14303329205</v>
      </c>
      <c r="G293">
        <v>9724.4767167736245</v>
      </c>
      <c r="H293">
        <v>8565.6025031057961</v>
      </c>
      <c r="I293">
        <v>98256713.362897158</v>
      </c>
    </row>
    <row r="294" spans="2:9" x14ac:dyDescent="0.25">
      <c r="B294">
        <v>67</v>
      </c>
      <c r="C294">
        <v>53</v>
      </c>
      <c r="D294">
        <v>0.56195057879026011</v>
      </c>
      <c r="E294">
        <v>33482.124771675946</v>
      </c>
      <c r="F294">
        <v>17936.708864007833</v>
      </c>
      <c r="G294">
        <v>8741.7792561454353</v>
      </c>
      <c r="H294">
        <v>7913.2663506936851</v>
      </c>
      <c r="I294">
        <v>98885473.394284099</v>
      </c>
    </row>
    <row r="295" spans="2:9" x14ac:dyDescent="0.25">
      <c r="B295">
        <v>67</v>
      </c>
      <c r="C295">
        <v>54</v>
      </c>
      <c r="D295">
        <v>0.56260839351667025</v>
      </c>
      <c r="E295">
        <v>34157.087068601511</v>
      </c>
      <c r="F295">
        <v>17020.629814617838</v>
      </c>
      <c r="G295">
        <v>7708.4975499304337</v>
      </c>
      <c r="H295">
        <v>7231.2963054441852</v>
      </c>
      <c r="I295">
        <v>99542796.318163916</v>
      </c>
    </row>
    <row r="296" spans="2:9" x14ac:dyDescent="0.25">
      <c r="B296">
        <v>67</v>
      </c>
      <c r="C296">
        <v>55</v>
      </c>
      <c r="D296">
        <v>0.56208483621429717</v>
      </c>
      <c r="E296">
        <v>34705.694271401866</v>
      </c>
      <c r="F296">
        <v>15915.922479667779</v>
      </c>
      <c r="G296">
        <v>6497.828332176502</v>
      </c>
      <c r="H296">
        <v>6443.4444068936336</v>
      </c>
      <c r="I296">
        <v>100302174.41276929</v>
      </c>
    </row>
    <row r="297" spans="2:9" x14ac:dyDescent="0.25">
      <c r="B297">
        <v>67</v>
      </c>
      <c r="C297">
        <v>56</v>
      </c>
      <c r="D297">
        <v>0.56027872434098347</v>
      </c>
      <c r="E297">
        <v>35149.509971164</v>
      </c>
      <c r="F297">
        <v>14666.503369931088</v>
      </c>
      <c r="G297">
        <v>5153.305404298113</v>
      </c>
      <c r="H297">
        <v>5580.5925735437586</v>
      </c>
      <c r="I297">
        <v>101133841.86491537</v>
      </c>
    </row>
    <row r="298" spans="2:9" x14ac:dyDescent="0.25">
      <c r="B298">
        <v>67</v>
      </c>
      <c r="C298">
        <v>57</v>
      </c>
      <c r="D298">
        <v>0.5575617410761794</v>
      </c>
      <c r="E298">
        <v>35546.618432784242</v>
      </c>
      <c r="F298">
        <v>13329.47234062319</v>
      </c>
      <c r="G298">
        <v>3733.4365536090695</v>
      </c>
      <c r="H298">
        <v>4680.1624825421704</v>
      </c>
      <c r="I298">
        <v>102001729.45659101</v>
      </c>
    </row>
    <row r="299" spans="2:9" x14ac:dyDescent="0.25">
      <c r="B299">
        <v>67</v>
      </c>
      <c r="C299">
        <v>58</v>
      </c>
      <c r="D299">
        <v>0.55516920877827691</v>
      </c>
      <c r="E299">
        <v>36091.592200865285</v>
      </c>
      <c r="F299">
        <v>12054.125280841921</v>
      </c>
      <c r="G299">
        <v>2402.9129779260697</v>
      </c>
      <c r="H299">
        <v>3838.9160273813095</v>
      </c>
      <c r="I299">
        <v>102812572.37185068</v>
      </c>
    </row>
    <row r="300" spans="2:9" x14ac:dyDescent="0.25">
      <c r="B300">
        <v>67</v>
      </c>
      <c r="C300">
        <v>59</v>
      </c>
      <c r="D300">
        <v>0.55272567126354843</v>
      </c>
      <c r="E300">
        <v>36719.06852512039</v>
      </c>
      <c r="F300">
        <v>10784.154190050305</v>
      </c>
      <c r="G300">
        <v>1092.0362927266358</v>
      </c>
      <c r="H300">
        <v>3013.8356246762683</v>
      </c>
      <c r="I300">
        <v>103607833.49295108</v>
      </c>
    </row>
    <row r="301" spans="2:9" x14ac:dyDescent="0.25">
      <c r="B301">
        <v>67</v>
      </c>
      <c r="C301">
        <v>60</v>
      </c>
      <c r="D301">
        <v>0.54884530238733764</v>
      </c>
      <c r="E301">
        <v>37292.767057978032</v>
      </c>
      <c r="F301">
        <v>9409.7092394227402</v>
      </c>
      <c r="G301">
        <v>-301.79615301865869</v>
      </c>
      <c r="H301">
        <v>2147.1906731411732</v>
      </c>
      <c r="I301">
        <v>104443156.97596465</v>
      </c>
    </row>
    <row r="302" spans="2:9" x14ac:dyDescent="0.25">
      <c r="B302">
        <v>68</v>
      </c>
      <c r="C302">
        <v>40</v>
      </c>
      <c r="D302">
        <v>0.53617403353568416</v>
      </c>
      <c r="E302">
        <v>22181.20808513579</v>
      </c>
      <c r="F302">
        <v>18097.157853523509</v>
      </c>
      <c r="G302">
        <v>11268.545115768795</v>
      </c>
      <c r="H302">
        <v>10196.467469551842</v>
      </c>
      <c r="I302">
        <v>96373804.600456104</v>
      </c>
    </row>
    <row r="303" spans="2:9" x14ac:dyDescent="0.25">
      <c r="B303">
        <v>68</v>
      </c>
      <c r="C303">
        <v>41</v>
      </c>
      <c r="D303">
        <v>0.53843725318807201</v>
      </c>
      <c r="E303">
        <v>23048.408959555138</v>
      </c>
      <c r="F303">
        <v>18500.542740544606</v>
      </c>
      <c r="G303">
        <v>11521.275448221904</v>
      </c>
      <c r="H303">
        <v>10325.624031817306</v>
      </c>
      <c r="I303">
        <v>96245465.364021286</v>
      </c>
    </row>
    <row r="304" spans="2:9" x14ac:dyDescent="0.25">
      <c r="B304">
        <v>68</v>
      </c>
      <c r="C304">
        <v>42</v>
      </c>
      <c r="D304">
        <v>0.5404484258386224</v>
      </c>
      <c r="E304">
        <v>23909.624132767207</v>
      </c>
      <c r="F304">
        <v>18824.543316938336</v>
      </c>
      <c r="G304">
        <v>11680.857045010629</v>
      </c>
      <c r="H304">
        <v>10393.867812618555</v>
      </c>
      <c r="I304">
        <v>96177653.442072958</v>
      </c>
    </row>
    <row r="305" spans="2:9" x14ac:dyDescent="0.25">
      <c r="B305">
        <v>68</v>
      </c>
      <c r="C305">
        <v>43</v>
      </c>
      <c r="D305">
        <v>0.54214605986926045</v>
      </c>
      <c r="E305">
        <v>24753.190995079436</v>
      </c>
      <c r="F305">
        <v>19053.352623632385</v>
      </c>
      <c r="G305">
        <v>11731.393094180152</v>
      </c>
      <c r="H305">
        <v>10391.256011884701</v>
      </c>
      <c r="I305">
        <v>96180248.714864552</v>
      </c>
    </row>
    <row r="306" spans="2:9" x14ac:dyDescent="0.25">
      <c r="B306">
        <v>68</v>
      </c>
      <c r="C306">
        <v>44</v>
      </c>
      <c r="D306">
        <v>0.5440507914300744</v>
      </c>
      <c r="E306">
        <v>25622.939547071801</v>
      </c>
      <c r="F306">
        <v>19239.556058284747</v>
      </c>
      <c r="G306">
        <v>11737.807101386701</v>
      </c>
      <c r="H306">
        <v>10358.427902747122</v>
      </c>
      <c r="I306">
        <v>96212869.081854939</v>
      </c>
    </row>
    <row r="307" spans="2:9" x14ac:dyDescent="0.25">
      <c r="B307">
        <v>68</v>
      </c>
      <c r="C307">
        <v>45</v>
      </c>
      <c r="D307">
        <v>0.54567224723328178</v>
      </c>
      <c r="E307">
        <v>26466.310790416948</v>
      </c>
      <c r="F307">
        <v>19312.844215257835</v>
      </c>
      <c r="G307">
        <v>11625.3473313296</v>
      </c>
      <c r="H307">
        <v>10248.573984724539</v>
      </c>
      <c r="I307">
        <v>96322027.824632689</v>
      </c>
    </row>
    <row r="308" spans="2:9" x14ac:dyDescent="0.25">
      <c r="B308">
        <v>68</v>
      </c>
      <c r="C308">
        <v>46</v>
      </c>
      <c r="D308">
        <v>0.54749818434228203</v>
      </c>
      <c r="E308">
        <v>27327.906767511748</v>
      </c>
      <c r="F308">
        <v>19319.436125147968</v>
      </c>
      <c r="G308">
        <v>11458.577887778813</v>
      </c>
      <c r="H308">
        <v>10101.920301468983</v>
      </c>
      <c r="I308">
        <v>96467753.457145944</v>
      </c>
    </row>
    <row r="309" spans="2:9" x14ac:dyDescent="0.25">
      <c r="B309">
        <v>68</v>
      </c>
      <c r="C309">
        <v>47</v>
      </c>
      <c r="D309">
        <v>0.54957175152201276</v>
      </c>
      <c r="E309">
        <v>28212.256640283551</v>
      </c>
      <c r="F309">
        <v>19260.576841862894</v>
      </c>
      <c r="G309">
        <v>11240.887364806153</v>
      </c>
      <c r="H309">
        <v>9920.4628393146941</v>
      </c>
      <c r="I309">
        <v>96648062.624019086</v>
      </c>
    </row>
    <row r="310" spans="2:9" x14ac:dyDescent="0.25">
      <c r="B310">
        <v>68</v>
      </c>
      <c r="C310">
        <v>48</v>
      </c>
      <c r="D310">
        <v>0.55166988919651305</v>
      </c>
      <c r="E310">
        <v>29092.290769918771</v>
      </c>
      <c r="F310">
        <v>19112.844187384519</v>
      </c>
      <c r="G310">
        <v>10933.937932749957</v>
      </c>
      <c r="H310">
        <v>9680.4149511402247</v>
      </c>
      <c r="I310">
        <v>96886591.446215391</v>
      </c>
    </row>
    <row r="311" spans="2:9" x14ac:dyDescent="0.25">
      <c r="B311">
        <v>68</v>
      </c>
      <c r="C311">
        <v>49</v>
      </c>
      <c r="D311">
        <v>0.55417199827015817</v>
      </c>
      <c r="E311">
        <v>30008.906516607643</v>
      </c>
      <c r="F311">
        <v>18921.544064425412</v>
      </c>
      <c r="G311">
        <v>10584.841328937202</v>
      </c>
      <c r="H311">
        <v>9412.8593889856566</v>
      </c>
      <c r="I311">
        <v>97152453.868910044</v>
      </c>
    </row>
    <row r="312" spans="2:9" x14ac:dyDescent="0.25">
      <c r="B312">
        <v>68</v>
      </c>
      <c r="C312">
        <v>50</v>
      </c>
      <c r="D312">
        <v>0.55675563264949512</v>
      </c>
      <c r="E312">
        <v>30921.027782305253</v>
      </c>
      <c r="F312">
        <v>18637.959781465706</v>
      </c>
      <c r="G312">
        <v>10146.814159060967</v>
      </c>
      <c r="H312">
        <v>9086.7619382804569</v>
      </c>
      <c r="I312">
        <v>97476487.716612101</v>
      </c>
    </row>
    <row r="313" spans="2:9" x14ac:dyDescent="0.25">
      <c r="B313">
        <v>68</v>
      </c>
      <c r="C313">
        <v>51</v>
      </c>
      <c r="D313">
        <v>0.55864245948839475</v>
      </c>
      <c r="E313">
        <v>31738.113154765771</v>
      </c>
      <c r="F313">
        <v>18168.860311725031</v>
      </c>
      <c r="G313">
        <v>9522.339862019282</v>
      </c>
      <c r="H313">
        <v>8643.1800156212248</v>
      </c>
      <c r="I313">
        <v>97917262.573513091</v>
      </c>
    </row>
    <row r="314" spans="2:9" x14ac:dyDescent="0.25">
      <c r="B314">
        <v>68</v>
      </c>
      <c r="C314">
        <v>52</v>
      </c>
      <c r="D314">
        <v>0.56031892715022436</v>
      </c>
      <c r="E314">
        <v>32525.568960526594</v>
      </c>
      <c r="F314">
        <v>17579.437440183923</v>
      </c>
      <c r="G314">
        <v>8793.1137395405276</v>
      </c>
      <c r="H314">
        <v>8134.842264992114</v>
      </c>
      <c r="I314">
        <v>98422383.47192046</v>
      </c>
    </row>
    <row r="315" spans="2:9" x14ac:dyDescent="0.25">
      <c r="B315">
        <v>68</v>
      </c>
      <c r="C315">
        <v>53</v>
      </c>
      <c r="D315">
        <v>0.56127681701401133</v>
      </c>
      <c r="E315">
        <v>33218.13509305942</v>
      </c>
      <c r="F315">
        <v>16818.641613826552</v>
      </c>
      <c r="G315">
        <v>7899.5011091714005</v>
      </c>
      <c r="H315">
        <v>7524.9181390698914</v>
      </c>
      <c r="I315">
        <v>99028447.888865456</v>
      </c>
    </row>
    <row r="316" spans="2:9" x14ac:dyDescent="0.25">
      <c r="B316">
        <v>68</v>
      </c>
      <c r="C316">
        <v>54</v>
      </c>
      <c r="D316">
        <v>0.5622002899443006</v>
      </c>
      <c r="E316">
        <v>33910.760551995365</v>
      </c>
      <c r="F316">
        <v>15980.049157927657</v>
      </c>
      <c r="G316">
        <v>6945.9203174474069</v>
      </c>
      <c r="H316">
        <v>6879.0655257602702</v>
      </c>
      <c r="I316">
        <v>99670213.431302488</v>
      </c>
    </row>
    <row r="317" spans="2:9" x14ac:dyDescent="0.25">
      <c r="B317">
        <v>68</v>
      </c>
      <c r="C317">
        <v>55</v>
      </c>
      <c r="D317">
        <v>0.56193932683270076</v>
      </c>
      <c r="E317">
        <v>34461.191392448025</v>
      </c>
      <c r="F317">
        <v>14945.207150257815</v>
      </c>
      <c r="G317">
        <v>5805.9034646673808</v>
      </c>
      <c r="H317">
        <v>6120.0280225967563</v>
      </c>
      <c r="I317">
        <v>100424447.60936294</v>
      </c>
    </row>
    <row r="318" spans="2:9" x14ac:dyDescent="0.25">
      <c r="B318">
        <v>68</v>
      </c>
      <c r="C318">
        <v>56</v>
      </c>
      <c r="D318">
        <v>0.56038375323524137</v>
      </c>
      <c r="E318">
        <v>34887.87028470169</v>
      </c>
      <c r="F318">
        <v>13754.837856052038</v>
      </c>
      <c r="G318">
        <v>4520.056084459764</v>
      </c>
      <c r="H318">
        <v>5277.6347070466227</v>
      </c>
      <c r="I318">
        <v>101261510.10931784</v>
      </c>
    </row>
    <row r="319" spans="2:9" x14ac:dyDescent="0.25">
      <c r="B319">
        <v>68</v>
      </c>
      <c r="C319">
        <v>57</v>
      </c>
      <c r="D319">
        <v>0.55790887262327027</v>
      </c>
      <c r="E319">
        <v>35252.889149189541</v>
      </c>
      <c r="F319">
        <v>12469.387636196041</v>
      </c>
      <c r="G319">
        <v>3150.3619815953157</v>
      </c>
      <c r="H319">
        <v>4392.0624635068089</v>
      </c>
      <c r="I319">
        <v>102141478.29328187</v>
      </c>
    </row>
    <row r="320" spans="2:9" x14ac:dyDescent="0.25">
      <c r="B320">
        <v>68</v>
      </c>
      <c r="C320">
        <v>58</v>
      </c>
      <c r="D320">
        <v>0.55573497836853403</v>
      </c>
      <c r="E320">
        <v>35760.724403363965</v>
      </c>
      <c r="F320">
        <v>11241.04691774306</v>
      </c>
      <c r="G320">
        <v>1864.7198710172529</v>
      </c>
      <c r="H320">
        <v>3563.6060211047447</v>
      </c>
      <c r="I320">
        <v>102964692.11511514</v>
      </c>
    </row>
    <row r="321" spans="2:9" x14ac:dyDescent="0.25">
      <c r="B321">
        <v>68</v>
      </c>
      <c r="C321">
        <v>59</v>
      </c>
      <c r="D321">
        <v>0.55350344830135934</v>
      </c>
      <c r="E321">
        <v>36344.503362442789</v>
      </c>
      <c r="F321">
        <v>10015.777835595874</v>
      </c>
      <c r="G321">
        <v>595.92867023174313</v>
      </c>
      <c r="H321">
        <v>2750.0734765785633</v>
      </c>
      <c r="I321">
        <v>103773076.48016798</v>
      </c>
    </row>
    <row r="322" spans="2:9" x14ac:dyDescent="0.25">
      <c r="B322">
        <v>68</v>
      </c>
      <c r="C322">
        <v>60</v>
      </c>
      <c r="D322">
        <v>0.54984562401315196</v>
      </c>
      <c r="E322">
        <v>36856.788448692263</v>
      </c>
      <c r="F322">
        <v>8681.5683036371302</v>
      </c>
      <c r="G322">
        <v>-761.76107910058715</v>
      </c>
      <c r="H322">
        <v>1891.0349604867044</v>
      </c>
      <c r="I322">
        <v>104626678.84685794</v>
      </c>
    </row>
    <row r="323" spans="2:9" x14ac:dyDescent="0.25">
      <c r="B323">
        <v>69</v>
      </c>
      <c r="C323">
        <v>40</v>
      </c>
      <c r="D323">
        <v>0.5330899795771018</v>
      </c>
      <c r="E323">
        <v>21277.105405668164</v>
      </c>
      <c r="F323">
        <v>15861.733113588778</v>
      </c>
      <c r="G323">
        <v>9125.8578256801902</v>
      </c>
      <c r="H323">
        <v>9000.6521834243831</v>
      </c>
      <c r="I323">
        <v>97286945.434923247</v>
      </c>
    </row>
    <row r="324" spans="2:9" x14ac:dyDescent="0.25">
      <c r="B324">
        <v>69</v>
      </c>
      <c r="C324">
        <v>41</v>
      </c>
      <c r="D324">
        <v>0.53541269517162038</v>
      </c>
      <c r="E324">
        <v>22171.080295482312</v>
      </c>
      <c r="F324">
        <v>16325.146745941944</v>
      </c>
      <c r="G324">
        <v>9456.3285402433412</v>
      </c>
      <c r="H324">
        <v>9182.4936670258412</v>
      </c>
      <c r="I324">
        <v>97100829.639016047</v>
      </c>
    </row>
    <row r="325" spans="2:9" x14ac:dyDescent="0.25">
      <c r="B325">
        <v>69</v>
      </c>
      <c r="C325">
        <v>42</v>
      </c>
      <c r="D325">
        <v>0.53752348026170516</v>
      </c>
      <c r="E325">
        <v>23064.475778933822</v>
      </c>
      <c r="F325">
        <v>16718.675555507867</v>
      </c>
      <c r="G325">
        <v>9703.0618883453881</v>
      </c>
      <c r="H325">
        <v>9308.2212525724626</v>
      </c>
      <c r="I325">
        <v>96972146.737908691</v>
      </c>
    </row>
    <row r="326" spans="2:9" x14ac:dyDescent="0.25">
      <c r="B326">
        <v>69</v>
      </c>
      <c r="C326">
        <v>43</v>
      </c>
      <c r="D326">
        <v>0.53936200678233104</v>
      </c>
      <c r="E326">
        <v>23945.304739628882</v>
      </c>
      <c r="F326">
        <v>17026.151226483948</v>
      </c>
      <c r="G326">
        <v>9849.5792554731706</v>
      </c>
      <c r="H326">
        <v>9367.3207231629931</v>
      </c>
      <c r="I326">
        <v>96911658.092585266</v>
      </c>
    </row>
    <row r="327" spans="2:9" x14ac:dyDescent="0.25">
      <c r="B327">
        <v>69</v>
      </c>
      <c r="C327">
        <v>44</v>
      </c>
      <c r="D327">
        <v>0.54142821961030851</v>
      </c>
      <c r="E327">
        <v>24858.817394489251</v>
      </c>
      <c r="F327">
        <v>17299.16434632786</v>
      </c>
      <c r="G327">
        <v>9959.3285434565714</v>
      </c>
      <c r="H327">
        <v>9400.1923881247676</v>
      </c>
      <c r="I327">
        <v>96878013.755957633</v>
      </c>
    </row>
    <row r="328" spans="2:9" x14ac:dyDescent="0.25">
      <c r="B328">
        <v>69</v>
      </c>
      <c r="C328">
        <v>45</v>
      </c>
      <c r="D328">
        <v>0.54324644519167342</v>
      </c>
      <c r="E328">
        <v>25749.807808349109</v>
      </c>
      <c r="F328">
        <v>17466.338010464628</v>
      </c>
      <c r="G328">
        <v>9956.2095870428857</v>
      </c>
      <c r="H328">
        <v>9358.3128230853599</v>
      </c>
      <c r="I328">
        <v>96920877.729706556</v>
      </c>
    </row>
    <row r="329" spans="2:9" x14ac:dyDescent="0.25">
      <c r="B329">
        <v>69</v>
      </c>
      <c r="C329">
        <v>46</v>
      </c>
      <c r="D329">
        <v>0.54528122578180482</v>
      </c>
      <c r="E329">
        <v>26662.822687098982</v>
      </c>
      <c r="F329">
        <v>17571.261644114125</v>
      </c>
      <c r="G329">
        <v>9901.4667305237963</v>
      </c>
      <c r="H329">
        <v>9280.494856522344</v>
      </c>
      <c r="I329">
        <v>97000524.86245048</v>
      </c>
    </row>
    <row r="330" spans="2:9" x14ac:dyDescent="0.25">
      <c r="B330">
        <v>69</v>
      </c>
      <c r="C330">
        <v>47</v>
      </c>
      <c r="D330">
        <v>0.54757241971075155</v>
      </c>
      <c r="E330">
        <v>27601.679508119803</v>
      </c>
      <c r="F330">
        <v>17613.694264265076</v>
      </c>
      <c r="G330">
        <v>9796.9977876536632</v>
      </c>
      <c r="H330">
        <v>9167.8031121412841</v>
      </c>
      <c r="I330">
        <v>97115865.505752876</v>
      </c>
    </row>
    <row r="331" spans="2:9" x14ac:dyDescent="0.25">
      <c r="B331">
        <v>69</v>
      </c>
      <c r="C331">
        <v>48</v>
      </c>
      <c r="D331">
        <v>0.54990769022730623</v>
      </c>
      <c r="E331">
        <v>28538.988431108301</v>
      </c>
      <c r="F331">
        <v>17570.430402678328</v>
      </c>
      <c r="G331">
        <v>9605.34499611516</v>
      </c>
      <c r="H331">
        <v>8996.570732494456</v>
      </c>
      <c r="I331">
        <v>97291122.823235512</v>
      </c>
    </row>
    <row r="332" spans="2:9" x14ac:dyDescent="0.25">
      <c r="B332">
        <v>69</v>
      </c>
      <c r="C332">
        <v>49</v>
      </c>
      <c r="D332">
        <v>0.55265338676394626</v>
      </c>
      <c r="E332">
        <v>29515.552470109145</v>
      </c>
      <c r="F332">
        <v>17484.209053651943</v>
      </c>
      <c r="G332">
        <v>9371.1071572142682</v>
      </c>
      <c r="H332">
        <v>8796.7920133203424</v>
      </c>
      <c r="I332">
        <v>97495597.482086778</v>
      </c>
    </row>
    <row r="333" spans="2:9" x14ac:dyDescent="0.25">
      <c r="B333">
        <v>69</v>
      </c>
      <c r="C333">
        <v>50</v>
      </c>
      <c r="D333">
        <v>0.55549024483672427</v>
      </c>
      <c r="E333">
        <v>30487.275990890939</v>
      </c>
      <c r="F333">
        <v>17304.670031993966</v>
      </c>
      <c r="G333">
        <v>9045.8489309534361</v>
      </c>
      <c r="H333">
        <v>8535.882841032384</v>
      </c>
      <c r="I333">
        <v>97762639.508461207</v>
      </c>
    </row>
    <row r="334" spans="2:9" x14ac:dyDescent="0.25">
      <c r="B334">
        <v>69</v>
      </c>
      <c r="C334">
        <v>51</v>
      </c>
      <c r="D334">
        <v>0.55764837545342016</v>
      </c>
      <c r="E334">
        <v>31357.021102926199</v>
      </c>
      <c r="F334">
        <v>16935.904887965095</v>
      </c>
      <c r="G334">
        <v>8529.0364617833038</v>
      </c>
      <c r="H334">
        <v>8152.0207663194915</v>
      </c>
      <c r="I334">
        <v>98155524.531937853</v>
      </c>
    </row>
    <row r="335" spans="2:9" x14ac:dyDescent="0.25">
      <c r="B335">
        <v>69</v>
      </c>
      <c r="C335">
        <v>52</v>
      </c>
      <c r="D335">
        <v>0.55958931829311376</v>
      </c>
      <c r="E335">
        <v>32188.854831418063</v>
      </c>
      <c r="F335">
        <v>16439.445182120646</v>
      </c>
      <c r="G335">
        <v>7898.4777785852566</v>
      </c>
      <c r="H335">
        <v>7696.4344194737441</v>
      </c>
      <c r="I335">
        <v>98621819.757143438</v>
      </c>
    </row>
    <row r="336" spans="2:9" x14ac:dyDescent="0.25">
      <c r="B336">
        <v>69</v>
      </c>
      <c r="C336">
        <v>53</v>
      </c>
      <c r="D336">
        <v>0.56081377010233324</v>
      </c>
      <c r="E336">
        <v>32914.740501484041</v>
      </c>
      <c r="F336">
        <v>15764.948327998502</v>
      </c>
      <c r="G336">
        <v>7095.4067940285695</v>
      </c>
      <c r="H336">
        <v>7132.3281605850834</v>
      </c>
      <c r="I336">
        <v>99199185.731452182</v>
      </c>
    </row>
    <row r="337" spans="2:9" x14ac:dyDescent="0.25">
      <c r="B337">
        <v>69</v>
      </c>
      <c r="C337">
        <v>54</v>
      </c>
      <c r="D337">
        <v>0.5619859238579783</v>
      </c>
      <c r="E337">
        <v>33631.243444680898</v>
      </c>
      <c r="F337">
        <v>15004.4078281603</v>
      </c>
      <c r="G337">
        <v>6222.8388751224702</v>
      </c>
      <c r="H337">
        <v>6525.6841561034153</v>
      </c>
      <c r="I337">
        <v>99820089.331061542</v>
      </c>
    </row>
    <row r="338" spans="2:9" x14ac:dyDescent="0.25">
      <c r="B338">
        <v>69</v>
      </c>
      <c r="C338">
        <v>55</v>
      </c>
      <c r="D338">
        <v>0.56197292361293549</v>
      </c>
      <c r="E338">
        <v>34189.522016388233</v>
      </c>
      <c r="F338">
        <v>14040.116490936842</v>
      </c>
      <c r="G338">
        <v>5154.9132122651599</v>
      </c>
      <c r="H338">
        <v>5798.4390604976761</v>
      </c>
      <c r="I338">
        <v>100564428.83548911</v>
      </c>
    </row>
    <row r="339" spans="2:9" x14ac:dyDescent="0.25">
      <c r="B339">
        <v>69</v>
      </c>
      <c r="C339">
        <v>56</v>
      </c>
      <c r="D339">
        <v>0.56065540513842138</v>
      </c>
      <c r="E339">
        <v>34604.440035712105</v>
      </c>
      <c r="F339">
        <v>12909.503109051091</v>
      </c>
      <c r="G339">
        <v>3929.1891013751992</v>
      </c>
      <c r="H339">
        <v>4979.1986595819017</v>
      </c>
      <c r="I339">
        <v>101402926.05975266</v>
      </c>
    </row>
    <row r="340" spans="2:9" x14ac:dyDescent="0.25">
      <c r="B340">
        <v>69</v>
      </c>
      <c r="C340">
        <v>57</v>
      </c>
      <c r="D340">
        <v>0.55841098286874369</v>
      </c>
      <c r="E340">
        <v>34942.211772747403</v>
      </c>
      <c r="F340">
        <v>11676.197171246024</v>
      </c>
      <c r="G340">
        <v>2610.9944024466072</v>
      </c>
      <c r="H340">
        <v>4110.8770061320693</v>
      </c>
      <c r="I340">
        <v>102291658.22600293</v>
      </c>
    </row>
    <row r="341" spans="2:9" x14ac:dyDescent="0.25">
      <c r="B341">
        <v>69</v>
      </c>
      <c r="C341">
        <v>58</v>
      </c>
      <c r="D341">
        <v>0.55644398272416362</v>
      </c>
      <c r="E341">
        <v>35417.125273174206</v>
      </c>
      <c r="F341">
        <v>10494.956690787549</v>
      </c>
      <c r="G341">
        <v>1371.041129070017</v>
      </c>
      <c r="H341">
        <v>3297.1227982833998</v>
      </c>
      <c r="I341">
        <v>103124540.30036251</v>
      </c>
    </row>
    <row r="342" spans="2:9" x14ac:dyDescent="0.25">
      <c r="B342">
        <v>69</v>
      </c>
      <c r="C342">
        <v>59</v>
      </c>
      <c r="D342">
        <v>0.55441224868436068</v>
      </c>
      <c r="E342">
        <v>35961.160357104513</v>
      </c>
      <c r="F342">
        <v>9314.1541907879673</v>
      </c>
      <c r="G342">
        <v>144.81123548990627</v>
      </c>
      <c r="H342">
        <v>2496.750401885563</v>
      </c>
      <c r="I342">
        <v>103943726.0143563</v>
      </c>
    </row>
    <row r="343" spans="2:9" x14ac:dyDescent="0.25">
      <c r="B343">
        <v>69</v>
      </c>
      <c r="C343">
        <v>60</v>
      </c>
      <c r="D343">
        <v>0.55096529042759179</v>
      </c>
      <c r="E343">
        <v>36415.956399765055</v>
      </c>
      <c r="F343">
        <v>8020.1024870801257</v>
      </c>
      <c r="G343">
        <v>-1176.0317429924257</v>
      </c>
      <c r="H343">
        <v>1646.8962197713693</v>
      </c>
      <c r="I343">
        <v>104813556.61833401</v>
      </c>
    </row>
    <row r="344" spans="2:9" x14ac:dyDescent="0.25">
      <c r="B344">
        <v>70</v>
      </c>
      <c r="C344">
        <v>40</v>
      </c>
      <c r="D344">
        <v>0.53042783634293167</v>
      </c>
      <c r="E344">
        <v>20240.575985665448</v>
      </c>
      <c r="F344">
        <v>13629.01577629454</v>
      </c>
      <c r="G344">
        <v>6951.2868669653653</v>
      </c>
      <c r="H344">
        <v>7729.7361319299134</v>
      </c>
      <c r="I344">
        <v>98350776.376758978</v>
      </c>
    </row>
    <row r="345" spans="2:9" x14ac:dyDescent="0.25">
      <c r="B345">
        <v>70</v>
      </c>
      <c r="C345">
        <v>41</v>
      </c>
      <c r="D345">
        <v>0.53274737258872273</v>
      </c>
      <c r="E345">
        <v>21151.238086807407</v>
      </c>
      <c r="F345">
        <v>14137.326058487421</v>
      </c>
      <c r="G345">
        <v>7344.07468375188</v>
      </c>
      <c r="H345">
        <v>7956.2967703038912</v>
      </c>
      <c r="I345">
        <v>98112126.741049021</v>
      </c>
    </row>
    <row r="346" spans="2:9" x14ac:dyDescent="0.25">
      <c r="B346">
        <v>70</v>
      </c>
      <c r="C346">
        <v>42</v>
      </c>
      <c r="D346">
        <v>0.53489557129508258</v>
      </c>
      <c r="E346">
        <v>22067.53191847472</v>
      </c>
      <c r="F346">
        <v>14586.245399569209</v>
      </c>
      <c r="G346">
        <v>7663.9133289773381</v>
      </c>
      <c r="H346">
        <v>8132.6834473158751</v>
      </c>
      <c r="I346">
        <v>97926328.287641078</v>
      </c>
    </row>
    <row r="347" spans="2:9" x14ac:dyDescent="0.25">
      <c r="B347">
        <v>70</v>
      </c>
      <c r="C347">
        <v>43</v>
      </c>
      <c r="D347">
        <v>0.53681476935432126</v>
      </c>
      <c r="E347">
        <v>22977.496010076302</v>
      </c>
      <c r="F347">
        <v>14959.652660951449</v>
      </c>
      <c r="G347">
        <v>7894.1708115433275</v>
      </c>
      <c r="H347">
        <v>8248.071296734639</v>
      </c>
      <c r="I347">
        <v>97804783.484330237</v>
      </c>
    </row>
    <row r="348" spans="2:9" x14ac:dyDescent="0.25">
      <c r="B348">
        <v>70</v>
      </c>
      <c r="C348">
        <v>44</v>
      </c>
      <c r="D348">
        <v>0.53898304919150519</v>
      </c>
      <c r="E348">
        <v>23927.951863329668</v>
      </c>
      <c r="F348">
        <v>15308.366485513106</v>
      </c>
      <c r="G348">
        <v>8096.9226321426095</v>
      </c>
      <c r="H348">
        <v>8342.6447252770431</v>
      </c>
      <c r="I348">
        <v>97705163.733823374</v>
      </c>
    </row>
    <row r="349" spans="2:9" x14ac:dyDescent="0.25">
      <c r="B349">
        <v>70</v>
      </c>
      <c r="C349">
        <v>45</v>
      </c>
      <c r="D349">
        <v>0.54094342657753391</v>
      </c>
      <c r="E349">
        <v>24861.585812756868</v>
      </c>
      <c r="F349">
        <v>15560.553574437752</v>
      </c>
      <c r="G349">
        <v>8195.4010489387001</v>
      </c>
      <c r="H349">
        <v>8366.5739746863419</v>
      </c>
      <c r="I349">
        <v>97679957.64906247</v>
      </c>
    </row>
    <row r="350" spans="2:9" x14ac:dyDescent="0.25">
      <c r="B350">
        <v>70</v>
      </c>
      <c r="C350">
        <v>46</v>
      </c>
      <c r="D350">
        <v>0.54313687235482944</v>
      </c>
      <c r="E350">
        <v>25823.015913109735</v>
      </c>
      <c r="F350">
        <v>15757.468951633628</v>
      </c>
      <c r="G350">
        <v>8247.638398406918</v>
      </c>
      <c r="H350">
        <v>8357.2416886749161</v>
      </c>
      <c r="I350">
        <v>97689787.894390836</v>
      </c>
    </row>
    <row r="351" spans="2:9" x14ac:dyDescent="0.25">
      <c r="B351">
        <v>70</v>
      </c>
      <c r="C351">
        <v>47</v>
      </c>
      <c r="D351">
        <v>0.54560048417755425</v>
      </c>
      <c r="E351">
        <v>26815.428590900945</v>
      </c>
      <c r="F351">
        <v>15897.393330210218</v>
      </c>
      <c r="G351">
        <v>8253.9889380894601</v>
      </c>
      <c r="H351">
        <v>8314.7033696791896</v>
      </c>
      <c r="I351">
        <v>97734596.005830243</v>
      </c>
    </row>
    <row r="352" spans="2:9" x14ac:dyDescent="0.25">
      <c r="B352">
        <v>70</v>
      </c>
      <c r="C352">
        <v>48</v>
      </c>
      <c r="D352">
        <v>0.5481330880659171</v>
      </c>
      <c r="E352">
        <v>27811.184384711589</v>
      </c>
      <c r="F352">
        <v>15957.047227623685</v>
      </c>
      <c r="G352">
        <v>8177.6535864854977</v>
      </c>
      <c r="H352">
        <v>8215.2781255564605</v>
      </c>
      <c r="I352">
        <v>97839326.458836362</v>
      </c>
    </row>
    <row r="353" spans="2:9" x14ac:dyDescent="0.25">
      <c r="B353">
        <v>70</v>
      </c>
      <c r="C353">
        <v>49</v>
      </c>
      <c r="D353">
        <v>0.5510870023790686</v>
      </c>
      <c r="E353">
        <v>28850.795027276825</v>
      </c>
      <c r="F353">
        <v>15976.371097110825</v>
      </c>
      <c r="G353">
        <v>8060.3948747664208</v>
      </c>
      <c r="H353">
        <v>8087.5798313420664</v>
      </c>
      <c r="I353">
        <v>97973838.577153862</v>
      </c>
    </row>
    <row r="354" spans="2:9" x14ac:dyDescent="0.25">
      <c r="B354">
        <v>70</v>
      </c>
      <c r="C354">
        <v>50</v>
      </c>
      <c r="D354">
        <v>0.55414851155461231</v>
      </c>
      <c r="E354">
        <v>29887.320180054186</v>
      </c>
      <c r="F354">
        <v>15903.478469889656</v>
      </c>
      <c r="G354">
        <v>7852.1941138275397</v>
      </c>
      <c r="H354">
        <v>7897.4926160787345</v>
      </c>
      <c r="I354">
        <v>98174068.612703264</v>
      </c>
    </row>
    <row r="355" spans="2:9" x14ac:dyDescent="0.25">
      <c r="B355">
        <v>70</v>
      </c>
      <c r="C355">
        <v>51</v>
      </c>
      <c r="D355">
        <v>0.55655973112978596</v>
      </c>
      <c r="E355">
        <v>30816.9423404466</v>
      </c>
      <c r="F355">
        <v>15639.656472754084</v>
      </c>
      <c r="G355">
        <v>7449.4617404222154</v>
      </c>
      <c r="H355">
        <v>7580.2153631713509</v>
      </c>
      <c r="I355">
        <v>98508275.39005363</v>
      </c>
    </row>
    <row r="356" spans="2:9" x14ac:dyDescent="0.25">
      <c r="B356">
        <v>70</v>
      </c>
      <c r="C356">
        <v>52</v>
      </c>
      <c r="D356">
        <v>0.55875507773415733</v>
      </c>
      <c r="E356">
        <v>31701.643195273733</v>
      </c>
      <c r="F356">
        <v>15242.219882855939</v>
      </c>
      <c r="G356">
        <v>6925.3740685466646</v>
      </c>
      <c r="H356">
        <v>7184.8956983462313</v>
      </c>
      <c r="I356">
        <v>98924688.826547235</v>
      </c>
    </row>
    <row r="357" spans="2:9" x14ac:dyDescent="0.25">
      <c r="B357">
        <v>70</v>
      </c>
      <c r="C357">
        <v>53</v>
      </c>
      <c r="D357">
        <v>0.56024422179158695</v>
      </c>
      <c r="E357">
        <v>32470.346349099575</v>
      </c>
      <c r="F357">
        <v>14660.988528598778</v>
      </c>
      <c r="G357">
        <v>6221.5931060929161</v>
      </c>
      <c r="H357">
        <v>6674.5159207200486</v>
      </c>
      <c r="I357">
        <v>99462301.842110723</v>
      </c>
    </row>
    <row r="358" spans="2:9" x14ac:dyDescent="0.25">
      <c r="B358">
        <v>70</v>
      </c>
      <c r="C358">
        <v>54</v>
      </c>
      <c r="D358">
        <v>0.56166787038963917</v>
      </c>
      <c r="E358">
        <v>33220.541044655496</v>
      </c>
      <c r="F358">
        <v>13985.814862063622</v>
      </c>
      <c r="G358">
        <v>5439.0218901011503</v>
      </c>
      <c r="H358">
        <v>6114.882775436774</v>
      </c>
      <c r="I358">
        <v>100051796.32452218</v>
      </c>
    </row>
    <row r="359" spans="2:9" x14ac:dyDescent="0.25">
      <c r="B359">
        <v>70</v>
      </c>
      <c r="C359">
        <v>55</v>
      </c>
      <c r="D359">
        <v>0.5619125127877509</v>
      </c>
      <c r="E359">
        <v>33796.682681644459</v>
      </c>
      <c r="F359">
        <v>13099.475190604524</v>
      </c>
      <c r="G359">
        <v>4452.3042445109304</v>
      </c>
      <c r="H359">
        <v>5427.096688173654</v>
      </c>
      <c r="I359">
        <v>100776281.8324628</v>
      </c>
    </row>
    <row r="360" spans="2:9" x14ac:dyDescent="0.25">
      <c r="B360">
        <v>70</v>
      </c>
      <c r="C360">
        <v>56</v>
      </c>
      <c r="D360">
        <v>0.56084825716806019</v>
      </c>
      <c r="E360">
        <v>34209.138416829031</v>
      </c>
      <c r="F360">
        <v>12035.624115031558</v>
      </c>
      <c r="G360">
        <v>3295.3932412750928</v>
      </c>
      <c r="H360">
        <v>4638.1084774292631</v>
      </c>
      <c r="I360">
        <v>101607369.48486781</v>
      </c>
    </row>
    <row r="361" spans="2:9" x14ac:dyDescent="0.25">
      <c r="B361">
        <v>70</v>
      </c>
      <c r="C361">
        <v>57</v>
      </c>
      <c r="D361">
        <v>0.55885188175927947</v>
      </c>
      <c r="E361">
        <v>34528.067952758058</v>
      </c>
      <c r="F361">
        <v>10860.748060204241</v>
      </c>
      <c r="G361">
        <v>2036.627741674685</v>
      </c>
      <c r="H361">
        <v>3793.4302856109575</v>
      </c>
      <c r="I361">
        <v>102497118.66732216</v>
      </c>
    </row>
    <row r="362" spans="2:9" x14ac:dyDescent="0.25">
      <c r="B362">
        <v>70</v>
      </c>
      <c r="C362">
        <v>58</v>
      </c>
      <c r="D362">
        <v>0.55710747185614296</v>
      </c>
      <c r="E362">
        <v>34977.449856500512</v>
      </c>
      <c r="F362">
        <v>9732.0244674802434</v>
      </c>
      <c r="G362">
        <v>849.22751491816655</v>
      </c>
      <c r="H362">
        <v>2999.9262583656582</v>
      </c>
      <c r="I362">
        <v>103332963.09464891</v>
      </c>
    </row>
    <row r="363" spans="2:9" x14ac:dyDescent="0.25">
      <c r="B363">
        <v>70</v>
      </c>
      <c r="C363">
        <v>59</v>
      </c>
      <c r="D363">
        <v>0.55529015129573145</v>
      </c>
      <c r="E363">
        <v>35488.594769752985</v>
      </c>
      <c r="F363">
        <v>8600.4149959330753</v>
      </c>
      <c r="G363">
        <v>-328.35795997920684</v>
      </c>
      <c r="H363">
        <v>2217.6674078715655</v>
      </c>
      <c r="I363">
        <v>104156962.31640759</v>
      </c>
    </row>
    <row r="364" spans="2:9" x14ac:dyDescent="0.25">
      <c r="B364">
        <v>70</v>
      </c>
      <c r="C364">
        <v>60</v>
      </c>
      <c r="D364">
        <v>0.55207094154130953</v>
      </c>
      <c r="E364">
        <v>35892.072947493936</v>
      </c>
      <c r="F364">
        <v>7350.7053636549163</v>
      </c>
      <c r="G364">
        <v>-1606.7979790364482</v>
      </c>
      <c r="H364">
        <v>1381.4714979798837</v>
      </c>
      <c r="I364">
        <v>105037776.61279215</v>
      </c>
    </row>
  </sheetData>
  <sheetProtection sheet="1" objects="1" scenarios="1"/>
  <mergeCells count="2">
    <mergeCell ref="B20:L20"/>
    <mergeCell ref="G9:G10"/>
  </mergeCells>
  <conditionalFormatting sqref="G17:K17">
    <cfRule type="cellIs" dxfId="1" priority="1" operator="greaterThan">
      <formula>0.05</formula>
    </cfRule>
  </conditionalFormatting>
  <hyperlinks>
    <hyperlink ref="I1" location="Contents!A1" display="Go to Contents" xr:uid="{00000000-0004-0000-1400-000000000000}"/>
    <hyperlink ref="G9:G10" location="WeatherAnalysis!A1" display="Return to Weather Analysis" xr:uid="{00000000-0004-0000-1400-000001000000}"/>
  </hyperlinks>
  <pageMargins left="0.7" right="0.7" top="0.75" bottom="0.75" header="0.3" footer="0.3"/>
  <pageSetup orientation="portrait" horizontalDpi="0"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ublished="0" codeName="Sheet23">
    <tabColor rgb="FF92D050"/>
  </sheetPr>
  <dimension ref="A1:O206"/>
  <sheetViews>
    <sheetView showGridLines="0" workbookViewId="0">
      <pane ySplit="1" topLeftCell="A6" activePane="bottomLeft" state="frozen"/>
      <selection pane="bottomLeft" activeCell="H24" sqref="H24"/>
    </sheetView>
  </sheetViews>
  <sheetFormatPr defaultColWidth="8.85546875" defaultRowHeight="15" x14ac:dyDescent="0.25"/>
  <cols>
    <col min="1" max="1" width="3.42578125" customWidth="1"/>
    <col min="2" max="2" width="14.42578125" customWidth="1"/>
    <col min="3" max="3" width="15.42578125" customWidth="1"/>
    <col min="4" max="4" width="18.42578125" customWidth="1"/>
    <col min="5" max="5" width="17" customWidth="1"/>
    <col min="6" max="6" width="13.140625" customWidth="1"/>
    <col min="7" max="7" width="13" customWidth="1"/>
    <col min="8" max="9" width="13.5703125" customWidth="1"/>
    <col min="10" max="10" width="15.42578125" customWidth="1"/>
    <col min="11" max="11" width="15.85546875" customWidth="1"/>
    <col min="12" max="12" width="11" customWidth="1"/>
    <col min="13" max="13" width="12.85546875" customWidth="1"/>
  </cols>
  <sheetData>
    <row r="1" spans="1:15" x14ac:dyDescent="0.25">
      <c r="A1" s="34"/>
      <c r="B1" s="34" t="s">
        <v>246</v>
      </c>
      <c r="C1" s="34"/>
      <c r="D1" s="34"/>
      <c r="E1" s="34"/>
      <c r="F1" s="34"/>
      <c r="G1" s="34"/>
      <c r="H1" s="34"/>
      <c r="I1" s="134" t="s">
        <v>144</v>
      </c>
      <c r="J1" s="34"/>
      <c r="K1" s="34"/>
      <c r="L1" s="34"/>
      <c r="M1" s="34"/>
      <c r="N1" s="34"/>
      <c r="O1" s="34"/>
    </row>
    <row r="2" spans="1:15" ht="15.75" thickBot="1" x14ac:dyDescent="0.3">
      <c r="A2" s="114"/>
      <c r="B2" s="114"/>
      <c r="C2" s="114"/>
      <c r="D2" s="114"/>
      <c r="E2" s="114"/>
      <c r="F2" s="114"/>
      <c r="G2" s="114"/>
      <c r="H2" s="114"/>
      <c r="I2" s="114"/>
      <c r="J2" s="114"/>
      <c r="K2" s="114"/>
      <c r="L2" s="114"/>
      <c r="M2" s="114"/>
      <c r="N2" s="114"/>
      <c r="O2" s="114"/>
    </row>
    <row r="3" spans="1:15" x14ac:dyDescent="0.25">
      <c r="A3" s="114"/>
      <c r="B3" s="163" t="s">
        <v>226</v>
      </c>
      <c r="C3" s="164"/>
      <c r="D3" s="164"/>
      <c r="E3" s="164"/>
      <c r="F3" s="164"/>
      <c r="G3" s="164"/>
      <c r="H3" s="164"/>
      <c r="I3" s="164"/>
      <c r="J3" s="165"/>
      <c r="K3" s="114"/>
      <c r="L3" s="114"/>
      <c r="M3" s="114"/>
      <c r="N3" s="114"/>
      <c r="O3" s="114"/>
    </row>
    <row r="4" spans="1:15" ht="7.5" customHeight="1" x14ac:dyDescent="0.25">
      <c r="A4" s="114"/>
      <c r="B4" s="166"/>
      <c r="C4" s="167"/>
      <c r="D4" s="167"/>
      <c r="E4" s="167"/>
      <c r="F4" s="167"/>
      <c r="G4" s="167"/>
      <c r="H4" s="167"/>
      <c r="I4" s="167"/>
      <c r="J4" s="168"/>
      <c r="K4" s="114"/>
      <c r="L4" s="114"/>
      <c r="M4" s="114"/>
      <c r="N4" s="114"/>
      <c r="O4" s="114"/>
    </row>
    <row r="5" spans="1:15" hidden="1" x14ac:dyDescent="0.25">
      <c r="A5" s="114"/>
      <c r="B5" s="166"/>
      <c r="C5" s="167"/>
      <c r="D5" s="167"/>
      <c r="E5" s="167"/>
      <c r="F5" s="167"/>
      <c r="G5" s="167"/>
      <c r="H5" s="167"/>
      <c r="I5" s="167"/>
      <c r="J5" s="168"/>
      <c r="K5" s="114"/>
      <c r="L5" s="114"/>
      <c r="M5" s="114"/>
      <c r="N5" s="114"/>
      <c r="O5" s="114"/>
    </row>
    <row r="6" spans="1:15" ht="15.75" thickBot="1" x14ac:dyDescent="0.3">
      <c r="B6" s="169" t="s">
        <v>191</v>
      </c>
      <c r="C6" s="170"/>
      <c r="D6" s="170"/>
      <c r="E6" s="170"/>
      <c r="F6" s="170"/>
      <c r="G6" s="170"/>
      <c r="H6" s="170"/>
      <c r="I6" s="170"/>
      <c r="J6" s="171"/>
    </row>
    <row r="7" spans="1:15" ht="15.75" thickBot="1" x14ac:dyDescent="0.3">
      <c r="B7" s="160"/>
    </row>
    <row r="8" spans="1:15" x14ac:dyDescent="0.25">
      <c r="B8" s="172" t="s">
        <v>200</v>
      </c>
      <c r="C8" s="174"/>
      <c r="D8" s="114"/>
      <c r="E8" s="819" t="s">
        <v>486</v>
      </c>
      <c r="I8" s="39" t="s">
        <v>217</v>
      </c>
      <c r="J8" s="37"/>
      <c r="K8" s="37"/>
      <c r="L8" s="37"/>
      <c r="M8" s="38"/>
    </row>
    <row r="9" spans="1:15" ht="15.75" thickBot="1" x14ac:dyDescent="0.3">
      <c r="B9" s="175" t="s">
        <v>201</v>
      </c>
      <c r="C9" s="176" t="s">
        <v>202</v>
      </c>
      <c r="D9" s="196"/>
      <c r="E9" s="820"/>
      <c r="I9" s="229" t="s">
        <v>0</v>
      </c>
      <c r="J9" s="178"/>
      <c r="K9" s="178" t="s">
        <v>184</v>
      </c>
      <c r="L9" s="178" t="s">
        <v>182</v>
      </c>
      <c r="M9" s="181" t="s">
        <v>181</v>
      </c>
    </row>
    <row r="10" spans="1:15" ht="15.75" thickBot="1" x14ac:dyDescent="0.3">
      <c r="B10" s="471">
        <f>WeatherAnalysis!B8</f>
        <v>55</v>
      </c>
      <c r="C10" s="408">
        <f>WeatherAnalysis!C8</f>
        <v>65</v>
      </c>
      <c r="D10" s="197"/>
      <c r="E10" s="197"/>
      <c r="I10" s="75">
        <f>'Basic Inputs'!C11</f>
        <v>2005</v>
      </c>
      <c r="J10" s="178">
        <v>1312.5</v>
      </c>
      <c r="K10" s="74">
        <v>754</v>
      </c>
      <c r="L10" s="74">
        <v>1217</v>
      </c>
      <c r="M10" s="81">
        <v>2675.5</v>
      </c>
    </row>
    <row r="11" spans="1:15" ht="15.75" thickBot="1" x14ac:dyDescent="0.3">
      <c r="I11" s="78">
        <f>'Basic Inputs'!C12</f>
        <v>2020</v>
      </c>
      <c r="J11" s="231">
        <v>1316.5</v>
      </c>
      <c r="K11" s="82">
        <v>672</v>
      </c>
      <c r="L11" s="82">
        <v>1001</v>
      </c>
      <c r="M11" s="83">
        <v>2277</v>
      </c>
    </row>
    <row r="12" spans="1:15" ht="15.75" thickBot="1" x14ac:dyDescent="0.3">
      <c r="A12">
        <v>0</v>
      </c>
      <c r="B12" t="s">
        <v>624</v>
      </c>
    </row>
    <row r="13" spans="1:15" x14ac:dyDescent="0.25">
      <c r="B13" s="172" t="s">
        <v>203</v>
      </c>
      <c r="C13" s="182"/>
      <c r="D13" s="182"/>
      <c r="E13" s="182"/>
      <c r="F13" s="182"/>
      <c r="G13" s="182"/>
      <c r="H13" s="182"/>
      <c r="I13" s="182"/>
      <c r="J13" s="182"/>
      <c r="K13" s="183"/>
    </row>
    <row r="14" spans="1:15" ht="31.5" customHeight="1" x14ac:dyDescent="0.25">
      <c r="B14" s="189" t="s">
        <v>218</v>
      </c>
      <c r="C14" s="179"/>
      <c r="D14" s="162" t="s">
        <v>194</v>
      </c>
      <c r="E14" s="181" t="s">
        <v>210</v>
      </c>
      <c r="F14" s="180"/>
      <c r="G14" s="179"/>
      <c r="H14" s="179" t="s">
        <v>227</v>
      </c>
      <c r="I14" s="179" t="s">
        <v>228</v>
      </c>
      <c r="J14" s="179" t="s">
        <v>229</v>
      </c>
      <c r="K14" s="184" t="s">
        <v>230</v>
      </c>
    </row>
    <row r="15" spans="1:15" x14ac:dyDescent="0.25">
      <c r="B15" s="75">
        <v>65</v>
      </c>
      <c r="C15" s="178">
        <v>65</v>
      </c>
      <c r="D15" s="73">
        <v>0.84179114186416704</v>
      </c>
      <c r="E15" s="97">
        <v>118124.66446430312</v>
      </c>
      <c r="F15" s="228" t="s">
        <v>204</v>
      </c>
      <c r="G15" s="190"/>
      <c r="H15" s="218">
        <v>310.62285503659177</v>
      </c>
      <c r="I15" s="218">
        <v>837.12388825958885</v>
      </c>
      <c r="J15" s="218">
        <v>734.07485225518064</v>
      </c>
      <c r="K15" s="185">
        <v>234879.57009047989</v>
      </c>
    </row>
    <row r="16" spans="1:15" x14ac:dyDescent="0.25">
      <c r="B16" s="229" t="s">
        <v>438</v>
      </c>
      <c r="C16" s="178" t="s">
        <v>439</v>
      </c>
      <c r="D16" s="178" t="s">
        <v>209</v>
      </c>
      <c r="E16" s="181" t="s">
        <v>208</v>
      </c>
      <c r="F16" s="228" t="s">
        <v>205</v>
      </c>
      <c r="G16" s="190"/>
      <c r="H16" s="218">
        <v>95.880343834034605</v>
      </c>
      <c r="I16" s="218">
        <v>89.324404447549981</v>
      </c>
      <c r="J16" s="218">
        <v>44.482967265980726</v>
      </c>
      <c r="K16" s="185">
        <v>22795.139941020007</v>
      </c>
    </row>
    <row r="17" spans="2:11" ht="15.75" thickBot="1" x14ac:dyDescent="0.3">
      <c r="B17" s="78">
        <v>99.320827122335231</v>
      </c>
      <c r="C17" s="188">
        <v>56</v>
      </c>
      <c r="D17" s="188">
        <v>4157600519874.0449</v>
      </c>
      <c r="E17" s="187">
        <v>781392435869.03491</v>
      </c>
      <c r="F17" s="186" t="s">
        <v>206</v>
      </c>
      <c r="G17" s="231"/>
      <c r="H17" s="82">
        <f>IF(H16,TDIST(ABS(H15/H16),$C17,1),0)</f>
        <v>1.0075992905950956E-3</v>
      </c>
      <c r="I17" s="82">
        <f>IF(I16,TDIST(ABS(I15/I16),$C17,1),0)</f>
        <v>2.274412352337825E-13</v>
      </c>
      <c r="J17" s="82">
        <f>IF(J16,TDIST(ABS(J15/J16),$C17,1),0)</f>
        <v>1.805428693883695E-23</v>
      </c>
      <c r="K17" s="83">
        <f>IF(K16,TDIST(ABS(K15/K16),$C17,1),0)</f>
        <v>7.6385097717777245E-15</v>
      </c>
    </row>
    <row r="18" spans="2:11" x14ac:dyDescent="0.25">
      <c r="F18" s="160" t="s">
        <v>410</v>
      </c>
    </row>
    <row r="19" spans="2:11" ht="9" customHeight="1" x14ac:dyDescent="0.25">
      <c r="B19" s="308"/>
    </row>
    <row r="20" spans="2:11" x14ac:dyDescent="0.25">
      <c r="B20" s="34" t="s">
        <v>431</v>
      </c>
      <c r="C20" s="33"/>
      <c r="D20" s="33"/>
      <c r="E20" s="33"/>
      <c r="F20" s="33"/>
      <c r="G20" s="33"/>
      <c r="H20" s="33"/>
      <c r="I20" s="33"/>
      <c r="J20" s="33"/>
      <c r="K20" s="33"/>
    </row>
    <row r="21" spans="2:11" ht="30" x14ac:dyDescent="0.25">
      <c r="B21" s="179" t="s">
        <v>218</v>
      </c>
      <c r="C21" s="179" t="s">
        <v>219</v>
      </c>
      <c r="D21" s="178" t="s">
        <v>0</v>
      </c>
      <c r="E21" s="178" t="s">
        <v>183</v>
      </c>
      <c r="F21" s="178" t="s">
        <v>184</v>
      </c>
      <c r="G21" s="178" t="s">
        <v>182</v>
      </c>
      <c r="H21" s="178" t="s">
        <v>181</v>
      </c>
    </row>
    <row r="22" spans="2:11" x14ac:dyDescent="0.25">
      <c r="B22" s="74">
        <f>'DD Calcs'!B8</f>
        <v>65</v>
      </c>
      <c r="C22" s="74">
        <f>'DD Calcs'!C8</f>
        <v>65</v>
      </c>
      <c r="D22" s="74">
        <f>I10</f>
        <v>2005</v>
      </c>
      <c r="E22" s="74">
        <f>SUMIFS('DD Monthly'!M$11:M$130,'DD Monthly'!$B$11:$B$130,ResElectRegress!$D22)</f>
        <v>1312.5</v>
      </c>
      <c r="F22" s="74">
        <f>SUMIFS('DD Monthly'!L$11:L$130,'DD Monthly'!$B$11:$B$130,ResElectRegress!$D22)</f>
        <v>754</v>
      </c>
      <c r="G22" s="74">
        <f>SUMIFS('DD Monthly'!K$11:K$130,'DD Monthly'!$B$11:$B$130,ResElectRegress!$D22)</f>
        <v>1217</v>
      </c>
      <c r="H22" s="74">
        <f>SUMIFS('DD Monthly'!J$11:J$130,'DD Monthly'!$B$11:$B$130,ResElectRegress!$D22)</f>
        <v>2675.5</v>
      </c>
    </row>
    <row r="23" spans="2:11" x14ac:dyDescent="0.25">
      <c r="B23" s="8"/>
      <c r="D23" s="74">
        <f>I11</f>
        <v>2020</v>
      </c>
      <c r="E23" s="74">
        <f>SUMIFS('DD Monthly'!M$11:M$262,'DD Monthly'!$B$11:$B$262,ResElectRegress!$D23)</f>
        <v>1316.5</v>
      </c>
      <c r="F23" s="74">
        <f>SUMIFS('DD Monthly'!L$11:L$262,'DD Monthly'!$B$11:$B$262,ResElectRegress!$D23)</f>
        <v>672</v>
      </c>
      <c r="G23" s="74">
        <f>SUMIFS('DD Monthly'!K$11:K$262,'DD Monthly'!$B$11:$B$262,ResElectRegress!$D23)</f>
        <v>1001</v>
      </c>
      <c r="H23" s="74">
        <f>SUMIFS('DD Monthly'!J$11:J$262,'DD Monthly'!$B$11:$B$262,ResElectRegress!$D23)</f>
        <v>2277</v>
      </c>
      <c r="J23" s="26"/>
      <c r="K23" s="26"/>
    </row>
    <row r="24" spans="2:11" x14ac:dyDescent="0.25">
      <c r="B24" s="330" t="s">
        <v>508</v>
      </c>
      <c r="C24" s="228"/>
      <c r="J24" s="26"/>
      <c r="K24" s="26"/>
    </row>
    <row r="25" spans="2:11" x14ac:dyDescent="0.25">
      <c r="B25" s="74">
        <f>'Monthly Energy Inputs'!E5</f>
        <v>60</v>
      </c>
    </row>
    <row r="27" spans="2:11" x14ac:dyDescent="0.25">
      <c r="B27" s="34" t="s">
        <v>211</v>
      </c>
      <c r="C27" s="33"/>
      <c r="D27" s="33"/>
      <c r="E27" s="33" t="s">
        <v>195</v>
      </c>
      <c r="F27" s="33"/>
      <c r="G27" s="33"/>
      <c r="H27" s="33"/>
      <c r="I27" s="33"/>
    </row>
    <row r="28" spans="2:11" x14ac:dyDescent="0.25">
      <c r="B28" s="161" t="s">
        <v>192</v>
      </c>
      <c r="C28" s="161" t="s">
        <v>193</v>
      </c>
      <c r="D28" s="161" t="s">
        <v>194</v>
      </c>
      <c r="E28" s="161" t="s">
        <v>196</v>
      </c>
      <c r="F28" s="161" t="s">
        <v>197</v>
      </c>
      <c r="G28" s="161" t="s">
        <v>198</v>
      </c>
      <c r="H28" s="161" t="s">
        <v>199</v>
      </c>
      <c r="I28" s="161" t="s">
        <v>161</v>
      </c>
    </row>
    <row r="29" spans="2:11" x14ac:dyDescent="0.25">
      <c r="B29">
        <v>55</v>
      </c>
      <c r="C29">
        <v>65</v>
      </c>
      <c r="D29">
        <v>0.79517952156182459</v>
      </c>
      <c r="E29">
        <v>0</v>
      </c>
      <c r="F29">
        <v>507.297181193683</v>
      </c>
      <c r="G29">
        <v>1404.6684212977671</v>
      </c>
      <c r="H29">
        <v>1044.7050148576041</v>
      </c>
      <c r="I29">
        <v>272061.48117834801</v>
      </c>
    </row>
    <row r="30" spans="2:11" ht="31.5" customHeight="1" x14ac:dyDescent="0.25">
      <c r="B30" s="8">
        <v>56</v>
      </c>
      <c r="C30" s="8">
        <v>65</v>
      </c>
      <c r="D30">
        <v>0.80168012815988321</v>
      </c>
      <c r="E30">
        <v>0</v>
      </c>
      <c r="F30">
        <v>476.27835346992407</v>
      </c>
      <c r="G30">
        <v>1326.1218122602497</v>
      </c>
      <c r="H30">
        <v>1001.3589218508189</v>
      </c>
      <c r="I30">
        <v>268098.74252819811</v>
      </c>
      <c r="J30" s="8"/>
    </row>
    <row r="31" spans="2:11" x14ac:dyDescent="0.25">
      <c r="B31">
        <v>57</v>
      </c>
      <c r="C31">
        <v>65</v>
      </c>
      <c r="D31">
        <v>0.80799276714686452</v>
      </c>
      <c r="E31">
        <v>0</v>
      </c>
      <c r="F31">
        <v>449.26486303784691</v>
      </c>
      <c r="G31">
        <v>1255.4059619084517</v>
      </c>
      <c r="H31">
        <v>961.55291679915797</v>
      </c>
      <c r="I31">
        <v>264110.84850882855</v>
      </c>
    </row>
    <row r="32" spans="2:11" x14ac:dyDescent="0.25">
      <c r="B32">
        <v>58</v>
      </c>
      <c r="C32">
        <v>65</v>
      </c>
      <c r="D32">
        <v>0.81372367952222235</v>
      </c>
      <c r="E32">
        <v>0</v>
      </c>
      <c r="F32">
        <v>425.47602808628346</v>
      </c>
      <c r="G32">
        <v>1188.3319191050184</v>
      </c>
      <c r="H32">
        <v>924.88873922304151</v>
      </c>
      <c r="I32">
        <v>260299.50727232653</v>
      </c>
    </row>
    <row r="33" spans="2:9" x14ac:dyDescent="0.25">
      <c r="B33">
        <v>59</v>
      </c>
      <c r="C33">
        <v>65</v>
      </c>
      <c r="D33">
        <v>0.81906344134109454</v>
      </c>
      <c r="E33">
        <v>0</v>
      </c>
      <c r="F33">
        <v>404.35434757859889</v>
      </c>
      <c r="G33">
        <v>1126.6357222298352</v>
      </c>
      <c r="H33">
        <v>891.32956239202872</v>
      </c>
      <c r="I33">
        <v>256422.7927724137</v>
      </c>
    </row>
    <row r="34" spans="2:9" x14ac:dyDescent="0.25">
      <c r="B34">
        <v>60</v>
      </c>
      <c r="C34">
        <v>65</v>
      </c>
      <c r="D34">
        <v>0.82369397782152032</v>
      </c>
      <c r="E34">
        <v>0</v>
      </c>
      <c r="F34">
        <v>384.42664205511034</v>
      </c>
      <c r="G34">
        <v>1069.0613102115367</v>
      </c>
      <c r="H34">
        <v>859.94630753471131</v>
      </c>
      <c r="I34">
        <v>252825.94418028268</v>
      </c>
    </row>
    <row r="35" spans="2:9" x14ac:dyDescent="0.25">
      <c r="B35">
        <v>61</v>
      </c>
      <c r="C35">
        <v>65</v>
      </c>
      <c r="D35">
        <v>0.82781820527271199</v>
      </c>
      <c r="E35">
        <v>0</v>
      </c>
      <c r="F35">
        <v>366.88441207066273</v>
      </c>
      <c r="G35">
        <v>1015.5818604640986</v>
      </c>
      <c r="H35">
        <v>830.98493153804736</v>
      </c>
      <c r="I35">
        <v>249221.29905461727</v>
      </c>
    </row>
    <row r="36" spans="2:9" x14ac:dyDescent="0.25">
      <c r="B36">
        <v>62</v>
      </c>
      <c r="C36">
        <v>65</v>
      </c>
      <c r="D36">
        <v>0.83165453041603921</v>
      </c>
      <c r="E36">
        <v>0</v>
      </c>
      <c r="F36">
        <v>350.97671096418617</v>
      </c>
      <c r="G36">
        <v>966.20849599725409</v>
      </c>
      <c r="H36">
        <v>804.14291043137359</v>
      </c>
      <c r="I36">
        <v>245623.25576587819</v>
      </c>
    </row>
    <row r="37" spans="2:9" x14ac:dyDescent="0.25">
      <c r="B37">
        <v>63</v>
      </c>
      <c r="C37">
        <v>65</v>
      </c>
      <c r="D37">
        <v>0.83554295301104542</v>
      </c>
      <c r="E37">
        <v>0</v>
      </c>
      <c r="F37">
        <v>336.42015320454772</v>
      </c>
      <c r="G37">
        <v>920.14427286201135</v>
      </c>
      <c r="H37">
        <v>779.36639091244149</v>
      </c>
      <c r="I37">
        <v>241901.73931313667</v>
      </c>
    </row>
    <row r="38" spans="2:9" x14ac:dyDescent="0.25">
      <c r="B38">
        <v>64</v>
      </c>
      <c r="C38">
        <v>65</v>
      </c>
      <c r="D38">
        <v>0.83886468077720266</v>
      </c>
      <c r="E38">
        <v>0</v>
      </c>
      <c r="F38">
        <v>323.01292542106034</v>
      </c>
      <c r="G38">
        <v>877.028854565919</v>
      </c>
      <c r="H38">
        <v>756.01578269349613</v>
      </c>
      <c r="I38">
        <v>238321.40673688718</v>
      </c>
    </row>
    <row r="39" spans="2:9" x14ac:dyDescent="0.25">
      <c r="B39">
        <v>65</v>
      </c>
      <c r="C39">
        <v>65</v>
      </c>
      <c r="D39">
        <v>0.84179114186416704</v>
      </c>
      <c r="E39">
        <v>0</v>
      </c>
      <c r="F39">
        <v>310.62285503659177</v>
      </c>
      <c r="G39">
        <v>837.12388825958885</v>
      </c>
      <c r="H39">
        <v>734.07485225518064</v>
      </c>
      <c r="I39">
        <v>234879.57009047989</v>
      </c>
    </row>
    <row r="40" spans="2:9" x14ac:dyDescent="0.25">
      <c r="B40">
        <v>61</v>
      </c>
      <c r="D40">
        <v>0.82529980386071045</v>
      </c>
      <c r="E40">
        <v>0</v>
      </c>
      <c r="F40">
        <v>418.04822390931037</v>
      </c>
      <c r="G40">
        <v>2152.6363242162233</v>
      </c>
      <c r="H40">
        <v>1057.821337638997</v>
      </c>
      <c r="I40">
        <v>601.87845459050811</v>
      </c>
    </row>
    <row r="41" spans="2:9" x14ac:dyDescent="0.25">
      <c r="B41">
        <v>62</v>
      </c>
      <c r="D41">
        <v>0.82737711691252802</v>
      </c>
      <c r="E41">
        <v>0</v>
      </c>
      <c r="F41">
        <v>393.41136457116772</v>
      </c>
      <c r="G41">
        <v>1990.1069863862685</v>
      </c>
      <c r="H41">
        <v>1023.0073878994672</v>
      </c>
      <c r="I41">
        <v>601.76646605539736</v>
      </c>
    </row>
    <row r="42" spans="2:9" x14ac:dyDescent="0.25">
      <c r="B42">
        <v>63</v>
      </c>
      <c r="D42">
        <v>0.82870091370683441</v>
      </c>
      <c r="E42">
        <v>0</v>
      </c>
      <c r="F42">
        <v>371.02145710861174</v>
      </c>
      <c r="G42">
        <v>1844.0982053518999</v>
      </c>
      <c r="H42">
        <v>990.73235183167219</v>
      </c>
      <c r="I42">
        <v>601.6325246607405</v>
      </c>
    </row>
    <row r="43" spans="2:9" x14ac:dyDescent="0.25">
      <c r="B43">
        <v>64</v>
      </c>
      <c r="D43">
        <v>0.8294977692163632</v>
      </c>
      <c r="E43">
        <v>0</v>
      </c>
      <c r="F43">
        <v>349.11158609575386</v>
      </c>
      <c r="G43">
        <v>1714.2385108238714</v>
      </c>
      <c r="H43">
        <v>959.82610921350511</v>
      </c>
      <c r="I43">
        <v>601.53096229220739</v>
      </c>
    </row>
    <row r="44" spans="2:9" x14ac:dyDescent="0.25">
      <c r="B44">
        <v>65</v>
      </c>
      <c r="D44">
        <v>0.82996194999905948</v>
      </c>
      <c r="E44">
        <v>0</v>
      </c>
      <c r="F44">
        <v>328.65395774607288</v>
      </c>
      <c r="G44">
        <v>1597.1445520319478</v>
      </c>
      <c r="H44">
        <v>930.3819702563037</v>
      </c>
      <c r="I44">
        <v>601.53569380190572</v>
      </c>
    </row>
    <row r="45" spans="2:9" x14ac:dyDescent="0.25">
      <c r="B45">
        <v>66</v>
      </c>
      <c r="D45">
        <v>0.80167010357441415</v>
      </c>
      <c r="E45">
        <v>0</v>
      </c>
      <c r="F45">
        <v>1361.9615292522935</v>
      </c>
      <c r="G45">
        <v>824.5987333502618</v>
      </c>
      <c r="H45">
        <v>502287.10612899507</v>
      </c>
      <c r="I45">
        <v>601.76896426500525</v>
      </c>
    </row>
    <row r="46" spans="2:9" x14ac:dyDescent="0.25">
      <c r="B46">
        <v>67</v>
      </c>
      <c r="D46">
        <v>0.80265466685005715</v>
      </c>
      <c r="E46">
        <v>0</v>
      </c>
      <c r="F46">
        <v>1282.3500060035528</v>
      </c>
      <c r="G46">
        <v>799.04213285434219</v>
      </c>
      <c r="H46">
        <v>501884.35754998506</v>
      </c>
      <c r="I46">
        <v>602.17401085249401</v>
      </c>
    </row>
    <row r="47" spans="2:9" x14ac:dyDescent="0.25">
      <c r="B47">
        <v>68</v>
      </c>
      <c r="D47">
        <v>0.8035580033534474</v>
      </c>
      <c r="E47">
        <v>0</v>
      </c>
      <c r="F47">
        <v>1210.0255347546561</v>
      </c>
      <c r="G47">
        <v>774.96944391372074</v>
      </c>
      <c r="H47">
        <v>501544.99660221004</v>
      </c>
      <c r="I47">
        <v>602.72361449970435</v>
      </c>
    </row>
    <row r="48" spans="2:9" x14ac:dyDescent="0.25">
      <c r="B48">
        <v>69</v>
      </c>
      <c r="D48">
        <v>0.80435465686334984</v>
      </c>
      <c r="E48">
        <v>0</v>
      </c>
      <c r="F48">
        <v>1142.1974022909035</v>
      </c>
      <c r="G48">
        <v>752.30129729072689</v>
      </c>
      <c r="H48">
        <v>501218.18739120197</v>
      </c>
      <c r="I48">
        <v>603.20445340552794</v>
      </c>
    </row>
    <row r="49" spans="2:9" x14ac:dyDescent="0.25">
      <c r="B49">
        <v>70</v>
      </c>
      <c r="D49">
        <v>0.80509936989464059</v>
      </c>
      <c r="E49">
        <v>0</v>
      </c>
      <c r="F49">
        <v>1080.4016388062648</v>
      </c>
      <c r="G49">
        <v>730.88380665497573</v>
      </c>
      <c r="H49">
        <v>500939.58708095882</v>
      </c>
      <c r="I49">
        <v>603.80861147190058</v>
      </c>
    </row>
    <row r="50" spans="2:9" x14ac:dyDescent="0.25">
      <c r="B50">
        <v>71</v>
      </c>
      <c r="D50">
        <v>0.80578513476387537</v>
      </c>
      <c r="E50">
        <v>0</v>
      </c>
      <c r="F50">
        <v>1024.9212507241057</v>
      </c>
      <c r="G50">
        <v>710.63315697729672</v>
      </c>
      <c r="H50">
        <v>500688.08474156342</v>
      </c>
      <c r="I50">
        <v>604.28107808639197</v>
      </c>
    </row>
    <row r="51" spans="2:9" x14ac:dyDescent="0.25">
      <c r="B51">
        <v>72</v>
      </c>
      <c r="D51">
        <v>0.80639053973778574</v>
      </c>
      <c r="E51">
        <v>0</v>
      </c>
      <c r="F51">
        <v>974.11057214592734</v>
      </c>
      <c r="G51">
        <v>691.46942318139759</v>
      </c>
      <c r="H51">
        <v>500448.05613556155</v>
      </c>
      <c r="I51">
        <v>596.31528002770699</v>
      </c>
    </row>
    <row r="52" spans="2:9" x14ac:dyDescent="0.25">
      <c r="B52">
        <v>73</v>
      </c>
      <c r="D52">
        <v>0.80691797988009484</v>
      </c>
      <c r="E52">
        <v>0</v>
      </c>
      <c r="F52">
        <v>927.39899416704168</v>
      </c>
      <c r="G52">
        <v>673.30535912498988</v>
      </c>
      <c r="H52">
        <v>500221.49577461981</v>
      </c>
      <c r="I52">
        <v>596.25685931651674</v>
      </c>
    </row>
    <row r="53" spans="2:9" x14ac:dyDescent="0.25">
      <c r="B53">
        <v>74</v>
      </c>
      <c r="D53">
        <v>0.80740174286561128</v>
      </c>
      <c r="E53">
        <v>0</v>
      </c>
      <c r="F53">
        <v>884.92389969428791</v>
      </c>
      <c r="G53">
        <v>656.0560996751102</v>
      </c>
      <c r="H53">
        <v>500017.91798529413</v>
      </c>
      <c r="I53">
        <v>596.20337655491403</v>
      </c>
    </row>
    <row r="54" spans="2:9" x14ac:dyDescent="0.25">
      <c r="B54">
        <v>75</v>
      </c>
      <c r="D54">
        <v>0.80784763517634972</v>
      </c>
      <c r="E54">
        <v>0</v>
      </c>
      <c r="F54">
        <v>846.13875995535216</v>
      </c>
      <c r="G54">
        <v>639.65605082338959</v>
      </c>
      <c r="H54">
        <v>499833.93985284714</v>
      </c>
      <c r="I54">
        <v>596.19479355285853</v>
      </c>
    </row>
    <row r="55" spans="2:9" x14ac:dyDescent="0.25">
      <c r="B55">
        <v>76</v>
      </c>
      <c r="D55">
        <v>0.80826039380716797</v>
      </c>
      <c r="E55">
        <v>0</v>
      </c>
      <c r="F55">
        <v>810.58639787359709</v>
      </c>
      <c r="G55">
        <v>624.04543577530569</v>
      </c>
      <c r="H55">
        <v>499666.81938734831</v>
      </c>
      <c r="I55">
        <v>596.35882329151514</v>
      </c>
    </row>
    <row r="56" spans="2:9" x14ac:dyDescent="0.25">
      <c r="B56">
        <v>77</v>
      </c>
      <c r="D56">
        <v>0.8086439316904086</v>
      </c>
      <c r="E56">
        <v>0</v>
      </c>
      <c r="F56">
        <v>777.88159740441836</v>
      </c>
      <c r="G56">
        <v>609.16973040244875</v>
      </c>
      <c r="H56">
        <v>499514.31011158822</v>
      </c>
      <c r="I56">
        <v>596.77416780363433</v>
      </c>
    </row>
    <row r="57" spans="2:9" x14ac:dyDescent="0.25">
      <c r="B57">
        <v>78</v>
      </c>
      <c r="D57">
        <v>0.80900151764098094</v>
      </c>
      <c r="E57">
        <v>0</v>
      </c>
      <c r="F57">
        <v>747.69758789402476</v>
      </c>
      <c r="G57">
        <v>594.97914562567689</v>
      </c>
      <c r="H57">
        <v>499374.55339713598</v>
      </c>
      <c r="I57">
        <v>597.3770288368313</v>
      </c>
    </row>
    <row r="58" spans="2:9" x14ac:dyDescent="0.25">
      <c r="B58">
        <v>79</v>
      </c>
      <c r="D58">
        <v>0.8093359103065414</v>
      </c>
      <c r="E58">
        <v>0</v>
      </c>
      <c r="F58">
        <v>719.75544101231833</v>
      </c>
      <c r="G58">
        <v>581.42815807767499</v>
      </c>
      <c r="H58">
        <v>499245.99766254722</v>
      </c>
      <c r="I58">
        <v>598.14303401908103</v>
      </c>
    </row>
    <row r="59" spans="2:9" x14ac:dyDescent="0.25">
      <c r="B59">
        <v>80</v>
      </c>
      <c r="D59">
        <v>0.80964945929983301</v>
      </c>
      <c r="E59">
        <v>0</v>
      </c>
      <c r="F59">
        <v>693.81567914188304</v>
      </c>
      <c r="G59">
        <v>568.47508748450616</v>
      </c>
      <c r="H59">
        <v>499127.33696661983</v>
      </c>
      <c r="I59">
        <v>598.78377320349341</v>
      </c>
    </row>
    <row r="60" spans="2:9" x14ac:dyDescent="0.25">
      <c r="B60">
        <v>57</v>
      </c>
      <c r="C60">
        <v>74</v>
      </c>
      <c r="D60">
        <v>0.95105940338398776</v>
      </c>
      <c r="E60">
        <v>1.084460988164756</v>
      </c>
      <c r="F60">
        <v>0.60659205451509424</v>
      </c>
      <c r="G60">
        <v>0.76953464250286518</v>
      </c>
      <c r="H60">
        <v>1.0181232862909331</v>
      </c>
      <c r="I60">
        <v>599.57437535315921</v>
      </c>
    </row>
    <row r="61" spans="2:9" x14ac:dyDescent="0.25">
      <c r="B61">
        <v>57</v>
      </c>
      <c r="C61">
        <v>75</v>
      </c>
      <c r="D61">
        <v>0.95088137273120255</v>
      </c>
      <c r="E61">
        <v>1.3344804835576218</v>
      </c>
      <c r="F61">
        <v>0.6045388248688256</v>
      </c>
      <c r="G61">
        <v>0.76670919575823282</v>
      </c>
      <c r="H61">
        <v>1.0167068631581506</v>
      </c>
      <c r="I61">
        <v>600.17709765546431</v>
      </c>
    </row>
    <row r="62" spans="2:9" x14ac:dyDescent="0.25">
      <c r="B62">
        <v>58</v>
      </c>
      <c r="C62">
        <v>65</v>
      </c>
      <c r="D62">
        <v>0.95221975409697757</v>
      </c>
      <c r="E62">
        <v>0.21843482689446345</v>
      </c>
      <c r="F62">
        <v>0.58137110226109512</v>
      </c>
      <c r="G62">
        <v>0.71845139553688764</v>
      </c>
      <c r="H62">
        <v>0.9711360883273672</v>
      </c>
      <c r="I62">
        <v>590.37063067301824</v>
      </c>
    </row>
    <row r="63" spans="2:9" x14ac:dyDescent="0.25">
      <c r="B63">
        <v>58</v>
      </c>
      <c r="C63">
        <v>66</v>
      </c>
      <c r="D63">
        <v>0.95230197754002155</v>
      </c>
      <c r="E63">
        <v>0.26634304908748013</v>
      </c>
      <c r="F63">
        <v>0.581352931130527</v>
      </c>
      <c r="G63">
        <v>0.7184273297987922</v>
      </c>
      <c r="H63">
        <v>0.97112361890513688</v>
      </c>
      <c r="I63">
        <v>590.37629660989614</v>
      </c>
    </row>
    <row r="64" spans="2:9" x14ac:dyDescent="0.25">
      <c r="B64">
        <v>58</v>
      </c>
      <c r="C64">
        <v>67</v>
      </c>
      <c r="D64">
        <v>0.95241308577581874</v>
      </c>
      <c r="E64">
        <v>0.33214986079221465</v>
      </c>
      <c r="F64">
        <v>0.58121672692010673</v>
      </c>
      <c r="G64">
        <v>0.71824694174626058</v>
      </c>
      <c r="H64">
        <v>0.97103015263440051</v>
      </c>
      <c r="I64">
        <v>590.41876641967917</v>
      </c>
    </row>
    <row r="65" spans="2:9" x14ac:dyDescent="0.25">
      <c r="B65">
        <v>58</v>
      </c>
      <c r="C65">
        <v>68</v>
      </c>
      <c r="D65">
        <v>0.95251885745752563</v>
      </c>
      <c r="E65">
        <v>0.41672048232501724</v>
      </c>
      <c r="F65">
        <v>0.58089004241146225</v>
      </c>
      <c r="G65">
        <v>0.7178142827107965</v>
      </c>
      <c r="H65">
        <v>0.97080597466929874</v>
      </c>
      <c r="I65">
        <v>590.52062985619352</v>
      </c>
    </row>
    <row r="66" spans="2:9" x14ac:dyDescent="0.25">
      <c r="B66">
        <v>58</v>
      </c>
      <c r="C66">
        <v>69</v>
      </c>
      <c r="D66">
        <v>0.95259893163569487</v>
      </c>
      <c r="E66">
        <v>0.51742318087207761</v>
      </c>
      <c r="F66">
        <v>0.57976041418681423</v>
      </c>
      <c r="G66">
        <v>0.71631820975607541</v>
      </c>
      <c r="H66">
        <v>0.97003079938543202</v>
      </c>
      <c r="I66">
        <v>590.87285902501412</v>
      </c>
    </row>
    <row r="67" spans="2:9" x14ac:dyDescent="0.25">
      <c r="B67">
        <v>58</v>
      </c>
      <c r="C67">
        <v>70</v>
      </c>
      <c r="D67">
        <v>0.95254410392124689</v>
      </c>
      <c r="E67">
        <v>0.62172051659964434</v>
      </c>
      <c r="F67">
        <v>0.57774311915534404</v>
      </c>
      <c r="G67">
        <v>0.71364651612057328</v>
      </c>
      <c r="H67">
        <v>0.96864648796815167</v>
      </c>
      <c r="I67">
        <v>591.50187141749552</v>
      </c>
    </row>
    <row r="68" spans="2:9" x14ac:dyDescent="0.25">
      <c r="B68">
        <v>58</v>
      </c>
      <c r="C68">
        <v>71</v>
      </c>
      <c r="D68">
        <v>0.9523821890052051</v>
      </c>
      <c r="E68">
        <v>0.75327020647168774</v>
      </c>
      <c r="F68">
        <v>0.57507041212004595</v>
      </c>
      <c r="G68">
        <v>0.7101067986948264</v>
      </c>
      <c r="H68">
        <v>0.96681241867918266</v>
      </c>
      <c r="I68">
        <v>592.33524770626241</v>
      </c>
    </row>
    <row r="69" spans="2:9" x14ac:dyDescent="0.25">
      <c r="B69">
        <v>58</v>
      </c>
      <c r="C69">
        <v>72</v>
      </c>
      <c r="D69">
        <v>0.95213286966797839</v>
      </c>
      <c r="E69">
        <v>0.89301758990203095</v>
      </c>
      <c r="F69">
        <v>0.57181105826148637</v>
      </c>
      <c r="G69">
        <v>0.70579012967818933</v>
      </c>
      <c r="H69">
        <v>0.9645757796705231</v>
      </c>
      <c r="I69">
        <v>593.35154623301878</v>
      </c>
    </row>
    <row r="70" spans="2:9" x14ac:dyDescent="0.25">
      <c r="B70">
        <v>58</v>
      </c>
      <c r="C70">
        <v>73</v>
      </c>
      <c r="D70">
        <v>0.95189403114036164</v>
      </c>
      <c r="E70">
        <v>1.0798043024498285</v>
      </c>
      <c r="F70">
        <v>0.56916697015324058</v>
      </c>
      <c r="G70">
        <v>0.70228831499054833</v>
      </c>
      <c r="H70">
        <v>0.96276134930736845</v>
      </c>
      <c r="I70">
        <v>594.17599885940911</v>
      </c>
    </row>
    <row r="71" spans="2:9" x14ac:dyDescent="0.25">
      <c r="B71">
        <v>58</v>
      </c>
      <c r="C71">
        <v>74</v>
      </c>
      <c r="D71">
        <v>0.95158670357649211</v>
      </c>
      <c r="E71">
        <v>1.263221509228889</v>
      </c>
      <c r="F71">
        <v>0.5659487145632508</v>
      </c>
      <c r="G71">
        <v>0.69802607627828195</v>
      </c>
      <c r="H71">
        <v>0.96055291281818378</v>
      </c>
      <c r="I71">
        <v>595.17948254260682</v>
      </c>
    </row>
    <row r="72" spans="2:9" x14ac:dyDescent="0.25">
      <c r="B72">
        <v>58</v>
      </c>
      <c r="C72">
        <v>75</v>
      </c>
      <c r="D72">
        <v>0.95133250333930097</v>
      </c>
      <c r="E72">
        <v>1.5470163623590902</v>
      </c>
      <c r="F72">
        <v>0.56354139382459112</v>
      </c>
      <c r="G72">
        <v>0.69483783489774276</v>
      </c>
      <c r="H72">
        <v>0.95890095733740621</v>
      </c>
      <c r="I72">
        <v>595.93010877906306</v>
      </c>
    </row>
    <row r="73" spans="2:9" x14ac:dyDescent="0.25">
      <c r="B73">
        <v>59</v>
      </c>
      <c r="C73">
        <v>65</v>
      </c>
      <c r="D73">
        <v>0.95225039227913111</v>
      </c>
      <c r="E73">
        <v>0.26972051463604912</v>
      </c>
      <c r="F73">
        <v>0.55064109830425179</v>
      </c>
      <c r="G73">
        <v>0.66493078467303768</v>
      </c>
      <c r="H73">
        <v>0.92406888557815314</v>
      </c>
      <c r="I73">
        <v>583.92580309230834</v>
      </c>
    </row>
    <row r="74" spans="2:9" x14ac:dyDescent="0.25">
      <c r="B74">
        <v>59</v>
      </c>
      <c r="C74">
        <v>66</v>
      </c>
      <c r="D74">
        <v>0.95232736253957861</v>
      </c>
      <c r="E74">
        <v>0.32687680775565076</v>
      </c>
      <c r="F74">
        <v>0.55038410740285659</v>
      </c>
      <c r="G74">
        <v>0.664602391474301</v>
      </c>
      <c r="H74">
        <v>0.92389396080608788</v>
      </c>
      <c r="I74">
        <v>584.01036237651738</v>
      </c>
    </row>
    <row r="75" spans="2:9" x14ac:dyDescent="0.25">
      <c r="B75">
        <v>59</v>
      </c>
      <c r="C75">
        <v>67</v>
      </c>
      <c r="D75">
        <v>0.95242655901182349</v>
      </c>
      <c r="E75">
        <v>0.40421238138140603</v>
      </c>
      <c r="F75">
        <v>0.549897438522572</v>
      </c>
      <c r="G75">
        <v>0.66398050661590891</v>
      </c>
      <c r="H75">
        <v>0.92356270221874959</v>
      </c>
      <c r="I75">
        <v>584.17049400740461</v>
      </c>
    </row>
    <row r="76" spans="2:9" x14ac:dyDescent="0.25">
      <c r="B76">
        <v>59</v>
      </c>
      <c r="C76">
        <v>68</v>
      </c>
      <c r="D76">
        <v>0.95251232812198006</v>
      </c>
      <c r="E76">
        <v>0.50272467168954604</v>
      </c>
      <c r="F76">
        <v>0.54917824266584214</v>
      </c>
      <c r="G76">
        <v>0.66306148953543087</v>
      </c>
      <c r="H76">
        <v>0.92307317060254956</v>
      </c>
      <c r="I76">
        <v>584.40713540801801</v>
      </c>
    </row>
    <row r="77" spans="2:9" x14ac:dyDescent="0.25">
      <c r="B77">
        <v>59</v>
      </c>
      <c r="C77">
        <v>69</v>
      </c>
      <c r="D77">
        <v>0.95253718902196938</v>
      </c>
      <c r="E77">
        <v>0.61697518956428932</v>
      </c>
      <c r="F77">
        <v>0.54741445931497257</v>
      </c>
      <c r="G77">
        <v>0.66080765699378841</v>
      </c>
      <c r="H77">
        <v>0.92187262459509078</v>
      </c>
      <c r="I77">
        <v>584.98748380494339</v>
      </c>
    </row>
    <row r="78" spans="2:9" x14ac:dyDescent="0.25">
      <c r="B78">
        <v>59</v>
      </c>
      <c r="C78">
        <v>70</v>
      </c>
      <c r="D78">
        <v>0.95239302620243049</v>
      </c>
      <c r="E78">
        <v>0.73433776673187035</v>
      </c>
      <c r="F78">
        <v>0.54472213681377546</v>
      </c>
      <c r="G78">
        <v>0.65736730018193723</v>
      </c>
      <c r="H78">
        <v>0.92004005426948376</v>
      </c>
      <c r="I78">
        <v>585.87335510359537</v>
      </c>
    </row>
    <row r="79" spans="2:9" x14ac:dyDescent="0.25">
      <c r="B79">
        <v>59</v>
      </c>
      <c r="C79">
        <v>71</v>
      </c>
      <c r="D79">
        <v>0.95211756272654746</v>
      </c>
      <c r="E79">
        <v>0.88238456763675055</v>
      </c>
      <c r="F79">
        <v>0.54135426745229021</v>
      </c>
      <c r="G79">
        <v>0.65306370271393011</v>
      </c>
      <c r="H79">
        <v>0.91774766268205876</v>
      </c>
      <c r="I79">
        <v>586.98150570725545</v>
      </c>
    </row>
    <row r="80" spans="2:9" x14ac:dyDescent="0.25">
      <c r="B80">
        <v>59</v>
      </c>
      <c r="C80">
        <v>72</v>
      </c>
      <c r="D80">
        <v>0.9517335733157567</v>
      </c>
      <c r="E80">
        <v>1.0375331027984251</v>
      </c>
      <c r="F80">
        <v>0.53736687041569997</v>
      </c>
      <c r="G80">
        <v>0.64796844813343712</v>
      </c>
      <c r="H80">
        <v>0.91503358014461378</v>
      </c>
      <c r="I80">
        <v>588.29350328164514</v>
      </c>
    </row>
    <row r="81" spans="2:9" x14ac:dyDescent="0.25">
      <c r="B81">
        <v>59</v>
      </c>
      <c r="C81">
        <v>73</v>
      </c>
      <c r="D81">
        <v>0.95138809905925215</v>
      </c>
      <c r="E81">
        <v>1.2478020235556486</v>
      </c>
      <c r="F81">
        <v>0.53420679570885865</v>
      </c>
      <c r="G81">
        <v>0.64393037894268967</v>
      </c>
      <c r="H81">
        <v>0.91288262715444124</v>
      </c>
      <c r="I81">
        <v>589.33328194231524</v>
      </c>
    </row>
    <row r="82" spans="2:9" x14ac:dyDescent="0.25">
      <c r="B82">
        <v>59</v>
      </c>
      <c r="C82">
        <v>74</v>
      </c>
      <c r="D82">
        <v>0.95095324470686982</v>
      </c>
      <c r="E82">
        <v>1.450122376007916</v>
      </c>
      <c r="F82">
        <v>0.530404251221962</v>
      </c>
      <c r="G82">
        <v>0.63907133630495006</v>
      </c>
      <c r="H82">
        <v>0.91029436732101143</v>
      </c>
      <c r="I82">
        <v>590.58445635447868</v>
      </c>
    </row>
    <row r="83" spans="2:9" x14ac:dyDescent="0.25">
      <c r="B83">
        <v>59</v>
      </c>
      <c r="C83">
        <v>75</v>
      </c>
      <c r="D83">
        <v>0.95060547738107881</v>
      </c>
      <c r="E83">
        <v>1.7684136407019326</v>
      </c>
      <c r="F83">
        <v>0.52760337004973723</v>
      </c>
      <c r="G83">
        <v>0.63549225890402039</v>
      </c>
      <c r="H83">
        <v>0.90838790488217347</v>
      </c>
      <c r="I83">
        <v>591.50604737498429</v>
      </c>
    </row>
    <row r="84" spans="2:9" x14ac:dyDescent="0.25">
      <c r="B84">
        <v>60</v>
      </c>
      <c r="C84">
        <v>65</v>
      </c>
      <c r="D84">
        <v>0.95153657971674643</v>
      </c>
      <c r="E84">
        <v>0.32109118699231048</v>
      </c>
      <c r="F84">
        <v>0.52347663712863235</v>
      </c>
      <c r="G84">
        <v>0.62051002403398914</v>
      </c>
      <c r="H84">
        <v>0.88237612116792197</v>
      </c>
      <c r="I84">
        <v>577.47029590072236</v>
      </c>
    </row>
    <row r="85" spans="2:9" x14ac:dyDescent="0.25">
      <c r="B85">
        <v>60</v>
      </c>
      <c r="C85">
        <v>66</v>
      </c>
      <c r="D85">
        <v>0.95159918231141505</v>
      </c>
      <c r="E85">
        <v>0.38740251346899512</v>
      </c>
      <c r="F85">
        <v>0.52297132480721698</v>
      </c>
      <c r="G85">
        <v>0.61988468419234166</v>
      </c>
      <c r="H85">
        <v>0.88203473024473156</v>
      </c>
      <c r="I85">
        <v>577.64527501902933</v>
      </c>
    </row>
    <row r="86" spans="2:9" x14ac:dyDescent="0.25">
      <c r="B86">
        <v>60</v>
      </c>
      <c r="C86">
        <v>67</v>
      </c>
      <c r="D86">
        <v>0.95167321769865498</v>
      </c>
      <c r="E86">
        <v>0.47607431937055961</v>
      </c>
      <c r="F86">
        <v>0.52212132170978742</v>
      </c>
      <c r="G86">
        <v>0.61883277870771458</v>
      </c>
      <c r="H86">
        <v>0.88146046492435837</v>
      </c>
      <c r="I86">
        <v>577.93961336433188</v>
      </c>
    </row>
    <row r="87" spans="2:9" x14ac:dyDescent="0.25">
      <c r="B87">
        <v>60</v>
      </c>
      <c r="C87">
        <v>68</v>
      </c>
      <c r="D87">
        <v>0.95172435919301446</v>
      </c>
      <c r="E87">
        <v>0.58823053397334046</v>
      </c>
      <c r="F87">
        <v>0.52099664953253189</v>
      </c>
      <c r="G87">
        <v>0.61744096162464746</v>
      </c>
      <c r="H87">
        <v>0.88070063213064331</v>
      </c>
      <c r="I87">
        <v>578.32906388358549</v>
      </c>
    </row>
    <row r="88" spans="2:9" x14ac:dyDescent="0.25">
      <c r="B88">
        <v>60</v>
      </c>
      <c r="C88">
        <v>69</v>
      </c>
      <c r="D88">
        <v>0.95167110140352162</v>
      </c>
      <c r="E88">
        <v>0.7154491073106003</v>
      </c>
      <c r="F88">
        <v>0.5185801600023181</v>
      </c>
      <c r="G88">
        <v>0.61445048006280056</v>
      </c>
      <c r="H88">
        <v>0.87906804262780136</v>
      </c>
      <c r="I88">
        <v>579.16584381052326</v>
      </c>
    </row>
    <row r="89" spans="2:9" x14ac:dyDescent="0.25">
      <c r="B89">
        <v>60</v>
      </c>
      <c r="C89">
        <v>70</v>
      </c>
      <c r="D89">
        <v>0.95141443391207392</v>
      </c>
      <c r="E89">
        <v>0.84510128516949878</v>
      </c>
      <c r="F89">
        <v>0.51519663846055108</v>
      </c>
      <c r="G89">
        <v>0.6102632660656967</v>
      </c>
      <c r="H89">
        <v>0.87678212262580568</v>
      </c>
      <c r="I89">
        <v>580.33748675501477</v>
      </c>
    </row>
    <row r="90" spans="2:9" x14ac:dyDescent="0.25">
      <c r="B90">
        <v>60</v>
      </c>
      <c r="C90">
        <v>71</v>
      </c>
      <c r="D90">
        <v>0.9510028933282425</v>
      </c>
      <c r="E90">
        <v>1.0085922370130482</v>
      </c>
      <c r="F90">
        <v>0.51112245932178801</v>
      </c>
      <c r="G90">
        <v>0.60522134163697638</v>
      </c>
      <c r="H90">
        <v>0.87402959172861872</v>
      </c>
      <c r="I90">
        <v>581.74829002125693</v>
      </c>
    </row>
    <row r="91" spans="2:9" x14ac:dyDescent="0.25">
      <c r="B91">
        <v>60</v>
      </c>
      <c r="C91">
        <v>72</v>
      </c>
      <c r="D91">
        <v>0.95046212366906413</v>
      </c>
      <c r="E91">
        <v>1.1778423346849871</v>
      </c>
      <c r="F91">
        <v>0.50640259625506701</v>
      </c>
      <c r="G91">
        <v>0.59938036310220821</v>
      </c>
      <c r="H91">
        <v>0.87084083431782278</v>
      </c>
      <c r="I91">
        <v>583.38268016561551</v>
      </c>
    </row>
    <row r="92" spans="2:9" x14ac:dyDescent="0.25">
      <c r="B92">
        <v>60</v>
      </c>
      <c r="C92">
        <v>73</v>
      </c>
      <c r="D92">
        <v>0.94999542850076446</v>
      </c>
      <c r="E92">
        <v>1.4100915946636139</v>
      </c>
      <c r="F92">
        <v>0.50272802183024934</v>
      </c>
      <c r="G92">
        <v>0.59483296203646507</v>
      </c>
      <c r="H92">
        <v>0.86835827788281184</v>
      </c>
      <c r="I92">
        <v>584.65510865342048</v>
      </c>
    </row>
    <row r="93" spans="2:9" x14ac:dyDescent="0.25">
      <c r="B93">
        <v>60</v>
      </c>
      <c r="C93">
        <v>74</v>
      </c>
      <c r="D93">
        <v>0.94941758590734615</v>
      </c>
      <c r="E93">
        <v>1.6296081885124829</v>
      </c>
      <c r="F93">
        <v>0.49834825088624507</v>
      </c>
      <c r="G93">
        <v>0.58941285816703171</v>
      </c>
      <c r="H93">
        <v>0.86539928800156829</v>
      </c>
      <c r="I93">
        <v>586.17173198851276</v>
      </c>
    </row>
    <row r="94" spans="2:9" x14ac:dyDescent="0.25">
      <c r="B94">
        <v>60</v>
      </c>
      <c r="C94">
        <v>75</v>
      </c>
      <c r="D94">
        <v>0.94896666081822911</v>
      </c>
      <c r="E94">
        <v>1.9801419301034795</v>
      </c>
      <c r="F94">
        <v>0.49516161909589179</v>
      </c>
      <c r="G94">
        <v>0.58546930141071363</v>
      </c>
      <c r="H94">
        <v>0.86324638746328497</v>
      </c>
      <c r="I94">
        <v>587.27519611834646</v>
      </c>
    </row>
    <row r="95" spans="2:9" x14ac:dyDescent="0.25">
      <c r="B95">
        <v>61</v>
      </c>
      <c r="C95">
        <v>65</v>
      </c>
      <c r="D95">
        <v>0.950417522690015</v>
      </c>
      <c r="E95">
        <v>0.37629474519223993</v>
      </c>
      <c r="F95">
        <v>0.50027932882691462</v>
      </c>
      <c r="G95">
        <v>0.58494049384332925</v>
      </c>
      <c r="H95">
        <v>0.84608385717479484</v>
      </c>
      <c r="I95">
        <v>570.53312824036277</v>
      </c>
    </row>
    <row r="96" spans="2:9" x14ac:dyDescent="0.25">
      <c r="B96">
        <v>61</v>
      </c>
      <c r="C96">
        <v>66</v>
      </c>
      <c r="D96">
        <v>0.95045455877002039</v>
      </c>
      <c r="E96">
        <v>0.45230719114295137</v>
      </c>
      <c r="F96">
        <v>0.49949130623246396</v>
      </c>
      <c r="G96">
        <v>0.58399135980310213</v>
      </c>
      <c r="H96">
        <v>0.84555496499801286</v>
      </c>
      <c r="I96">
        <v>570.81968020050817</v>
      </c>
    </row>
    <row r="97" spans="2:9" x14ac:dyDescent="0.25">
      <c r="B97">
        <v>61</v>
      </c>
      <c r="C97">
        <v>67</v>
      </c>
      <c r="D97">
        <v>0.95048695897254432</v>
      </c>
      <c r="E97">
        <v>0.55289574305272116</v>
      </c>
      <c r="F97">
        <v>0.49822895516371418</v>
      </c>
      <c r="G97">
        <v>0.58247092069576567</v>
      </c>
      <c r="H97">
        <v>0.84470772075740874</v>
      </c>
      <c r="I97">
        <v>571.27871421258999</v>
      </c>
    </row>
    <row r="98" spans="2:9" x14ac:dyDescent="0.25">
      <c r="B98">
        <v>61</v>
      </c>
      <c r="C98">
        <v>68</v>
      </c>
      <c r="D98">
        <v>0.95048495774310082</v>
      </c>
      <c r="E98">
        <v>0.67931560839943461</v>
      </c>
      <c r="F98">
        <v>0.49664580590005369</v>
      </c>
      <c r="G98">
        <v>0.58056409611042725</v>
      </c>
      <c r="H98">
        <v>0.84364516840659476</v>
      </c>
      <c r="I98">
        <v>571.85440141737229</v>
      </c>
    </row>
    <row r="99" spans="2:9" x14ac:dyDescent="0.25">
      <c r="B99">
        <v>61</v>
      </c>
      <c r="C99">
        <v>69</v>
      </c>
      <c r="D99">
        <v>0.95032324679884306</v>
      </c>
      <c r="E99">
        <v>0.81973486329827239</v>
      </c>
      <c r="F99">
        <v>0.4934936967470841</v>
      </c>
      <c r="G99">
        <v>0.57676753733576347</v>
      </c>
      <c r="H99">
        <v>0.84152958709825576</v>
      </c>
      <c r="I99">
        <v>573.00061608524663</v>
      </c>
    </row>
    <row r="100" spans="2:9" x14ac:dyDescent="0.25">
      <c r="B100">
        <v>61</v>
      </c>
      <c r="C100">
        <v>70</v>
      </c>
      <c r="D100">
        <v>0.94992154356649772</v>
      </c>
      <c r="E100">
        <v>0.96163934027544251</v>
      </c>
      <c r="F100">
        <v>0.48933458349531983</v>
      </c>
      <c r="G100">
        <v>0.57175809218506812</v>
      </c>
      <c r="H100">
        <v>0.83873814117183287</v>
      </c>
      <c r="I100">
        <v>574.51301187586557</v>
      </c>
    </row>
    <row r="101" spans="2:9" x14ac:dyDescent="0.25">
      <c r="B101">
        <v>61</v>
      </c>
      <c r="C101">
        <v>71</v>
      </c>
      <c r="D101">
        <v>0.94934102190974223</v>
      </c>
      <c r="E101">
        <v>1.1404537701377098</v>
      </c>
      <c r="F101">
        <v>0.48447358753840103</v>
      </c>
      <c r="G101">
        <v>0.56590326420854997</v>
      </c>
      <c r="H101">
        <v>0.83547561703726081</v>
      </c>
      <c r="I101">
        <v>576.28063621750641</v>
      </c>
    </row>
    <row r="102" spans="2:9" x14ac:dyDescent="0.25">
      <c r="B102">
        <v>61</v>
      </c>
      <c r="C102">
        <v>72</v>
      </c>
      <c r="D102">
        <v>0.94861024991937815</v>
      </c>
      <c r="E102">
        <v>1.3233233731923946</v>
      </c>
      <c r="F102">
        <v>0.47894548363777373</v>
      </c>
      <c r="G102">
        <v>0.55924493787762108</v>
      </c>
      <c r="H102">
        <v>0.83176535425283138</v>
      </c>
      <c r="I102">
        <v>578.29084381785617</v>
      </c>
    </row>
    <row r="103" spans="2:9" x14ac:dyDescent="0.25">
      <c r="B103">
        <v>61</v>
      </c>
      <c r="C103">
        <v>73</v>
      </c>
      <c r="D103">
        <v>0.94799964771486223</v>
      </c>
      <c r="E103">
        <v>1.5774168441991019</v>
      </c>
      <c r="F103">
        <v>0.47470789357505938</v>
      </c>
      <c r="G103">
        <v>0.55414097130943629</v>
      </c>
      <c r="H103">
        <v>0.82892123753795321</v>
      </c>
      <c r="I103">
        <v>579.83177646028867</v>
      </c>
    </row>
    <row r="104" spans="2:9" x14ac:dyDescent="0.25">
      <c r="B104">
        <v>61</v>
      </c>
      <c r="C104">
        <v>74</v>
      </c>
      <c r="D104">
        <v>0.94725425729177581</v>
      </c>
      <c r="E104">
        <v>1.81344417350797</v>
      </c>
      <c r="F104">
        <v>0.46970209209812969</v>
      </c>
      <c r="G104">
        <v>0.54811173228274912</v>
      </c>
      <c r="H104">
        <v>0.82556152519173864</v>
      </c>
      <c r="I104">
        <v>581.65205704033099</v>
      </c>
    </row>
    <row r="105" spans="2:9" x14ac:dyDescent="0.25">
      <c r="B105">
        <v>61</v>
      </c>
      <c r="C105">
        <v>75</v>
      </c>
      <c r="D105">
        <v>0.94668427966845536</v>
      </c>
      <c r="E105">
        <v>2.1959963764834525</v>
      </c>
      <c r="F105">
        <v>0.46610001865182926</v>
      </c>
      <c r="G105">
        <v>0.54377321388574129</v>
      </c>
      <c r="H105">
        <v>0.82314394417393721</v>
      </c>
      <c r="I105">
        <v>582.96189411085879</v>
      </c>
    </row>
    <row r="106" spans="2:9" x14ac:dyDescent="0.25">
      <c r="B106">
        <v>62</v>
      </c>
      <c r="C106">
        <v>65</v>
      </c>
      <c r="D106">
        <v>0.94913450396137167</v>
      </c>
      <c r="E106">
        <v>0.4344668582290474</v>
      </c>
      <c r="F106">
        <v>0.48058939814045043</v>
      </c>
      <c r="G106">
        <v>0.55624049344630921</v>
      </c>
      <c r="H106">
        <v>0.81418743287101725</v>
      </c>
      <c r="I106">
        <v>563.22291646321253</v>
      </c>
    </row>
    <row r="107" spans="2:9" x14ac:dyDescent="0.25">
      <c r="B107">
        <v>62</v>
      </c>
      <c r="C107">
        <v>66</v>
      </c>
      <c r="D107">
        <v>0.94913328851596868</v>
      </c>
      <c r="E107">
        <v>0.52053243374472924</v>
      </c>
      <c r="F107">
        <v>0.47948322116599446</v>
      </c>
      <c r="G107">
        <v>0.55493775756889996</v>
      </c>
      <c r="H107">
        <v>0.81344860873249158</v>
      </c>
      <c r="I107">
        <v>563.64488357437995</v>
      </c>
    </row>
    <row r="108" spans="2:9" x14ac:dyDescent="0.25">
      <c r="B108">
        <v>62</v>
      </c>
      <c r="C108">
        <v>67</v>
      </c>
      <c r="D108">
        <v>0.94910566487862258</v>
      </c>
      <c r="E108">
        <v>0.63335296161020205</v>
      </c>
      <c r="F108">
        <v>0.47775911451136988</v>
      </c>
      <c r="G108">
        <v>0.55290729079249268</v>
      </c>
      <c r="H108">
        <v>0.81229706459150486</v>
      </c>
      <c r="I108">
        <v>564.3025688464445</v>
      </c>
    </row>
    <row r="109" spans="2:9" x14ac:dyDescent="0.25">
      <c r="B109">
        <v>62</v>
      </c>
      <c r="C109">
        <v>68</v>
      </c>
      <c r="D109">
        <v>0.94903025374459893</v>
      </c>
      <c r="E109">
        <v>0.77431993873932226</v>
      </c>
      <c r="F109">
        <v>0.47566566880490235</v>
      </c>
      <c r="G109">
        <v>0.55044185633471532</v>
      </c>
      <c r="H109">
        <v>0.81089883604729607</v>
      </c>
      <c r="I109">
        <v>565.10114381007384</v>
      </c>
    </row>
    <row r="110" spans="2:9" x14ac:dyDescent="0.25">
      <c r="B110">
        <v>62</v>
      </c>
      <c r="C110">
        <v>69</v>
      </c>
      <c r="D110">
        <v>0.94872797967914746</v>
      </c>
      <c r="E110">
        <v>0.92777360210623427</v>
      </c>
      <c r="F110">
        <v>0.47170101691526956</v>
      </c>
      <c r="G110">
        <v>0.54577271714873343</v>
      </c>
      <c r="H110">
        <v>0.80825081445169877</v>
      </c>
      <c r="I110">
        <v>566.6135172758801</v>
      </c>
    </row>
    <row r="111" spans="2:9" x14ac:dyDescent="0.25">
      <c r="B111">
        <v>62</v>
      </c>
      <c r="C111">
        <v>70</v>
      </c>
      <c r="D111">
        <v>0.94814827292906867</v>
      </c>
      <c r="E111">
        <v>1.0814755290308824</v>
      </c>
      <c r="F111">
        <v>0.46669351985595148</v>
      </c>
      <c r="G111">
        <v>0.53987542745112105</v>
      </c>
      <c r="H111">
        <v>0.80490626851876657</v>
      </c>
      <c r="I111">
        <v>568.52369902535941</v>
      </c>
    </row>
    <row r="112" spans="2:9" x14ac:dyDescent="0.25">
      <c r="B112">
        <v>62</v>
      </c>
      <c r="C112">
        <v>71</v>
      </c>
      <c r="D112">
        <v>0.94736675272532755</v>
      </c>
      <c r="E112">
        <v>1.2749771071801157</v>
      </c>
      <c r="F112">
        <v>0.46098155431758786</v>
      </c>
      <c r="G112">
        <v>0.53314849079524684</v>
      </c>
      <c r="H112">
        <v>0.8010912026517113</v>
      </c>
      <c r="I112">
        <v>570.70261040479443</v>
      </c>
    </row>
    <row r="113" spans="2:9" x14ac:dyDescent="0.25">
      <c r="B113">
        <v>62</v>
      </c>
      <c r="C113">
        <v>72</v>
      </c>
      <c r="D113">
        <v>0.94641495757252714</v>
      </c>
      <c r="E113">
        <v>1.4704731145680878</v>
      </c>
      <c r="F113">
        <v>0.45459041373527576</v>
      </c>
      <c r="G113">
        <v>0.5256216950596555</v>
      </c>
      <c r="H113">
        <v>0.79682251053104503</v>
      </c>
      <c r="I113">
        <v>573.14060286970698</v>
      </c>
    </row>
    <row r="114" spans="2:9" x14ac:dyDescent="0.25">
      <c r="B114">
        <v>62</v>
      </c>
      <c r="C114">
        <v>73</v>
      </c>
      <c r="D114">
        <v>0.94564013753396636</v>
      </c>
      <c r="E114">
        <v>1.7455967445745111</v>
      </c>
      <c r="F114">
        <v>0.44975849425377779</v>
      </c>
      <c r="G114">
        <v>0.51993118168732988</v>
      </c>
      <c r="H114">
        <v>0.79359523421741662</v>
      </c>
      <c r="I114">
        <v>574.98380802772806</v>
      </c>
    </row>
    <row r="115" spans="2:9" x14ac:dyDescent="0.25">
      <c r="B115">
        <v>62</v>
      </c>
      <c r="C115">
        <v>74</v>
      </c>
      <c r="D115">
        <v>0.94470602593457287</v>
      </c>
      <c r="E115">
        <v>1.996862517397668</v>
      </c>
      <c r="F115">
        <v>0.4440991403268959</v>
      </c>
      <c r="G115">
        <v>0.51326620531035183</v>
      </c>
      <c r="H115">
        <v>0.78981530805171762</v>
      </c>
      <c r="I115">
        <v>577.14264995153053</v>
      </c>
    </row>
    <row r="116" spans="2:9" x14ac:dyDescent="0.25">
      <c r="B116">
        <v>62</v>
      </c>
      <c r="C116">
        <v>75</v>
      </c>
      <c r="D116">
        <v>0.94400388422943926</v>
      </c>
      <c r="E116">
        <v>2.41025166855525</v>
      </c>
      <c r="F116">
        <v>0.44006757860674506</v>
      </c>
      <c r="G116">
        <v>0.50851826694595625</v>
      </c>
      <c r="H116">
        <v>0.78712259686391872</v>
      </c>
      <c r="I116">
        <v>578.6805471341961</v>
      </c>
    </row>
    <row r="117" spans="2:9" x14ac:dyDescent="0.25">
      <c r="B117">
        <v>63</v>
      </c>
      <c r="C117">
        <v>65</v>
      </c>
      <c r="D117">
        <v>0.94772480548127902</v>
      </c>
      <c r="E117">
        <v>0.496419298206214</v>
      </c>
      <c r="F117">
        <v>0.46418818225372732</v>
      </c>
      <c r="G117">
        <v>0.53276726153468146</v>
      </c>
      <c r="H117">
        <v>0.78622225048797068</v>
      </c>
      <c r="I117">
        <v>555.43764904379236</v>
      </c>
    </row>
    <row r="118" spans="2:9" x14ac:dyDescent="0.25">
      <c r="B118">
        <v>63</v>
      </c>
      <c r="C118">
        <v>66</v>
      </c>
      <c r="D118">
        <v>0.94767014805514893</v>
      </c>
      <c r="E118">
        <v>0.59297973643736634</v>
      </c>
      <c r="F118">
        <v>0.46271530653639686</v>
      </c>
      <c r="G118">
        <v>0.53106765848067394</v>
      </c>
      <c r="H118">
        <v>0.78524242000388067</v>
      </c>
      <c r="I118">
        <v>556.02608086868349</v>
      </c>
    </row>
    <row r="119" spans="2:9" x14ac:dyDescent="0.25">
      <c r="B119">
        <v>63</v>
      </c>
      <c r="C119">
        <v>67</v>
      </c>
      <c r="D119">
        <v>0.94756066490455171</v>
      </c>
      <c r="E119">
        <v>0.71842473295680409</v>
      </c>
      <c r="F119">
        <v>0.46046197875727807</v>
      </c>
      <c r="G119">
        <v>0.52846746436381264</v>
      </c>
      <c r="H119">
        <v>0.78374339383171376</v>
      </c>
      <c r="I119">
        <v>556.92631281734225</v>
      </c>
    </row>
    <row r="120" spans="2:9" x14ac:dyDescent="0.25">
      <c r="B120">
        <v>63</v>
      </c>
      <c r="C120">
        <v>68</v>
      </c>
      <c r="D120">
        <v>0.94738802875652495</v>
      </c>
      <c r="E120">
        <v>0.8742926114347731</v>
      </c>
      <c r="F120">
        <v>0.4577877042167382</v>
      </c>
      <c r="G120">
        <v>0.52538152498489876</v>
      </c>
      <c r="H120">
        <v>0.78196433285133726</v>
      </c>
      <c r="I120">
        <v>557.99471813466369</v>
      </c>
    </row>
    <row r="121" spans="2:9" x14ac:dyDescent="0.25">
      <c r="B121">
        <v>63</v>
      </c>
      <c r="C121">
        <v>69</v>
      </c>
      <c r="D121">
        <v>0.94690797030192031</v>
      </c>
      <c r="E121">
        <v>1.0405733411488742</v>
      </c>
      <c r="F121">
        <v>0.45290615955112429</v>
      </c>
      <c r="G121">
        <v>0.51974853903480855</v>
      </c>
      <c r="H121">
        <v>0.77871688555043073</v>
      </c>
      <c r="I121">
        <v>559.94495480573926</v>
      </c>
    </row>
    <row r="122" spans="2:9" x14ac:dyDescent="0.25">
      <c r="B122">
        <v>63</v>
      </c>
      <c r="C122">
        <v>70</v>
      </c>
      <c r="D122">
        <v>0.94611272223469189</v>
      </c>
      <c r="E122">
        <v>1.2055242034341678</v>
      </c>
      <c r="F122">
        <v>0.44695166099109046</v>
      </c>
      <c r="G122">
        <v>0.512877433877301</v>
      </c>
      <c r="H122">
        <v>0.77475565573453986</v>
      </c>
      <c r="I122">
        <v>562.32384965257836</v>
      </c>
    </row>
    <row r="123" spans="2:9" x14ac:dyDescent="0.25">
      <c r="B123">
        <v>63</v>
      </c>
      <c r="C123">
        <v>71</v>
      </c>
      <c r="D123">
        <v>0.94509451462726202</v>
      </c>
      <c r="E123">
        <v>1.4129707006385848</v>
      </c>
      <c r="F123">
        <v>0.44030145025086753</v>
      </c>
      <c r="G123">
        <v>0.50520352198447527</v>
      </c>
      <c r="H123">
        <v>0.77033160343180851</v>
      </c>
      <c r="I123">
        <v>564.98069000627231</v>
      </c>
    </row>
    <row r="124" spans="2:9" x14ac:dyDescent="0.25">
      <c r="B124">
        <v>63</v>
      </c>
      <c r="C124">
        <v>72</v>
      </c>
      <c r="D124">
        <v>0.94388797443855443</v>
      </c>
      <c r="E124">
        <v>1.6199475122935689</v>
      </c>
      <c r="F124">
        <v>0.43297173939464784</v>
      </c>
      <c r="G124">
        <v>0.49674551102697084</v>
      </c>
      <c r="H124">
        <v>0.76545551371698428</v>
      </c>
      <c r="I124">
        <v>567.90899894931511</v>
      </c>
    </row>
    <row r="125" spans="2:9" x14ac:dyDescent="0.25">
      <c r="B125">
        <v>63</v>
      </c>
      <c r="C125">
        <v>73</v>
      </c>
      <c r="D125">
        <v>0.94292738873539261</v>
      </c>
      <c r="E125">
        <v>1.9152106864509109</v>
      </c>
      <c r="F125">
        <v>0.42750131116783691</v>
      </c>
      <c r="G125">
        <v>0.49043299163947734</v>
      </c>
      <c r="H125">
        <v>0.76181631166172137</v>
      </c>
      <c r="I125">
        <v>570.09450179016051</v>
      </c>
    </row>
    <row r="126" spans="2:9" x14ac:dyDescent="0.25">
      <c r="B126">
        <v>63</v>
      </c>
      <c r="C126">
        <v>74</v>
      </c>
      <c r="D126">
        <v>0.94178265053821542</v>
      </c>
      <c r="E126">
        <v>2.1803021240911762</v>
      </c>
      <c r="F126">
        <v>0.42114801760205245</v>
      </c>
      <c r="G126">
        <v>0.4831017029093021</v>
      </c>
      <c r="H126">
        <v>0.75758978349177419</v>
      </c>
      <c r="I126">
        <v>572.63272010891922</v>
      </c>
    </row>
    <row r="127" spans="2:9" x14ac:dyDescent="0.25">
      <c r="B127">
        <v>63</v>
      </c>
      <c r="C127">
        <v>75</v>
      </c>
      <c r="D127">
        <v>0.94093511717563694</v>
      </c>
      <c r="E127">
        <v>2.6232800360946529</v>
      </c>
      <c r="F127">
        <v>0.41666505814856269</v>
      </c>
      <c r="G127">
        <v>0.47792865844364085</v>
      </c>
      <c r="H127">
        <v>0.75460749497972635</v>
      </c>
      <c r="I127">
        <v>574.42371712318936</v>
      </c>
    </row>
    <row r="128" spans="2:9" x14ac:dyDescent="0.25">
      <c r="B128">
        <v>64</v>
      </c>
      <c r="C128">
        <v>65</v>
      </c>
      <c r="D128">
        <v>0.9462205176995635</v>
      </c>
      <c r="E128">
        <v>0.56205137531529548</v>
      </c>
      <c r="F128">
        <v>0.45067929698545539</v>
      </c>
      <c r="G128">
        <v>0.5133564762529953</v>
      </c>
      <c r="H128">
        <v>0.76162387523124753</v>
      </c>
      <c r="I128">
        <v>547.18997918971525</v>
      </c>
    </row>
    <row r="129" spans="2:9" x14ac:dyDescent="0.25">
      <c r="B129">
        <v>64</v>
      </c>
      <c r="C129">
        <v>66</v>
      </c>
      <c r="D129">
        <v>0.94609502603612694</v>
      </c>
      <c r="E129">
        <v>0.66946800604548284</v>
      </c>
      <c r="F129">
        <v>0.44878632059348078</v>
      </c>
      <c r="G129">
        <v>0.51120729204184157</v>
      </c>
      <c r="H129">
        <v>0.76036623523538271</v>
      </c>
      <c r="I129">
        <v>547.9823164525435</v>
      </c>
    </row>
    <row r="130" spans="2:9" x14ac:dyDescent="0.25">
      <c r="B130">
        <v>64</v>
      </c>
      <c r="C130">
        <v>67</v>
      </c>
      <c r="D130">
        <v>0.94587902276498959</v>
      </c>
      <c r="E130">
        <v>0.80779392548483886</v>
      </c>
      <c r="F130">
        <v>0.44593103756054286</v>
      </c>
      <c r="G130">
        <v>0.5079655563082206</v>
      </c>
      <c r="H130">
        <v>0.75846926591396879</v>
      </c>
      <c r="I130">
        <v>549.17744342428432</v>
      </c>
    </row>
    <row r="131" spans="2:9" x14ac:dyDescent="0.25">
      <c r="B131">
        <v>64</v>
      </c>
      <c r="C131">
        <v>68</v>
      </c>
      <c r="D131">
        <v>0.94558274212538362</v>
      </c>
      <c r="E131">
        <v>0.97873071613985785</v>
      </c>
      <c r="F131">
        <v>0.44260198865276346</v>
      </c>
      <c r="G131">
        <v>0.50418593212426832</v>
      </c>
      <c r="H131">
        <v>0.7562575399398026</v>
      </c>
      <c r="I131">
        <v>550.57087311025077</v>
      </c>
    </row>
    <row r="132" spans="2:9" x14ac:dyDescent="0.25">
      <c r="B132">
        <v>64</v>
      </c>
      <c r="C132">
        <v>69</v>
      </c>
      <c r="D132">
        <v>0.94488473853204091</v>
      </c>
      <c r="E132">
        <v>1.1573453476142872</v>
      </c>
      <c r="F132">
        <v>0.43669926597068293</v>
      </c>
      <c r="G132">
        <v>0.4974842963062362</v>
      </c>
      <c r="H132">
        <v>0.75233593787389452</v>
      </c>
      <c r="I132">
        <v>553.04155745316268</v>
      </c>
    </row>
    <row r="133" spans="2:9" x14ac:dyDescent="0.25">
      <c r="B133">
        <v>64</v>
      </c>
      <c r="C133">
        <v>70</v>
      </c>
      <c r="D133">
        <v>0.94383495168768883</v>
      </c>
      <c r="E133">
        <v>1.3326802987759363</v>
      </c>
      <c r="F133">
        <v>0.42970603141774222</v>
      </c>
      <c r="G133">
        <v>0.48954455160060012</v>
      </c>
      <c r="H133">
        <v>0.74768983055236171</v>
      </c>
      <c r="I133">
        <v>555.96869397080968</v>
      </c>
    </row>
    <row r="134" spans="2:9" x14ac:dyDescent="0.25">
      <c r="B134">
        <v>64</v>
      </c>
      <c r="C134">
        <v>71</v>
      </c>
      <c r="D134">
        <v>0.94254447471532565</v>
      </c>
      <c r="E134">
        <v>1.5529576849216229</v>
      </c>
      <c r="F134">
        <v>0.42204317168416661</v>
      </c>
      <c r="G134">
        <v>0.48084455025800182</v>
      </c>
      <c r="H134">
        <v>0.74259884319271807</v>
      </c>
      <c r="I134">
        <v>559.17611342541977</v>
      </c>
    </row>
    <row r="135" spans="2:9" x14ac:dyDescent="0.25">
      <c r="B135">
        <v>64</v>
      </c>
      <c r="C135">
        <v>72</v>
      </c>
      <c r="D135">
        <v>0.94105112399829638</v>
      </c>
      <c r="E135">
        <v>1.7698949686748136</v>
      </c>
      <c r="F135">
        <v>0.41371780114286055</v>
      </c>
      <c r="G135">
        <v>0.47139236955715608</v>
      </c>
      <c r="H135">
        <v>0.73706770238318098</v>
      </c>
      <c r="I135">
        <v>562.6608379759715</v>
      </c>
    </row>
    <row r="136" spans="2:9" x14ac:dyDescent="0.25">
      <c r="B136">
        <v>64</v>
      </c>
      <c r="C136">
        <v>73</v>
      </c>
      <c r="D136">
        <v>0.93988529949903232</v>
      </c>
      <c r="E136">
        <v>2.0839746688498981</v>
      </c>
      <c r="F136">
        <v>0.40758052995925098</v>
      </c>
      <c r="G136">
        <v>0.46442443990768839</v>
      </c>
      <c r="H136">
        <v>0.73299027292410324</v>
      </c>
      <c r="I136">
        <v>565.22969655839836</v>
      </c>
    </row>
    <row r="137" spans="2:9" x14ac:dyDescent="0.25">
      <c r="B137">
        <v>64</v>
      </c>
      <c r="C137">
        <v>74</v>
      </c>
      <c r="D137">
        <v>0.93851115126929663</v>
      </c>
      <c r="E137">
        <v>2.3610912650474765</v>
      </c>
      <c r="F137">
        <v>0.40051294681355226</v>
      </c>
      <c r="G137">
        <v>0.45640028378395198</v>
      </c>
      <c r="H137">
        <v>0.72829477049955438</v>
      </c>
      <c r="I137">
        <v>568.18795293614005</v>
      </c>
    </row>
    <row r="138" spans="2:9" x14ac:dyDescent="0.25">
      <c r="B138">
        <v>64</v>
      </c>
      <c r="C138">
        <v>75</v>
      </c>
      <c r="D138">
        <v>0.93750758077387042</v>
      </c>
      <c r="E138">
        <v>2.8318358212582213</v>
      </c>
      <c r="F138">
        <v>0.39557154473364076</v>
      </c>
      <c r="G138">
        <v>0.45079007999264648</v>
      </c>
      <c r="H138">
        <v>0.72501184266289831</v>
      </c>
      <c r="I138">
        <v>570.25626029334194</v>
      </c>
    </row>
    <row r="139" spans="2:9" x14ac:dyDescent="0.25">
      <c r="B139">
        <v>65</v>
      </c>
      <c r="C139">
        <v>65</v>
      </c>
      <c r="D139">
        <v>0.94464668998749701</v>
      </c>
      <c r="E139">
        <v>0.62895350522391003</v>
      </c>
      <c r="F139">
        <v>0.43888862529980344</v>
      </c>
      <c r="G139">
        <v>0.49678022375144698</v>
      </c>
      <c r="H139">
        <v>0.73948576670025035</v>
      </c>
      <c r="I139">
        <v>538.78270786255996</v>
      </c>
    </row>
    <row r="140" spans="2:9" x14ac:dyDescent="0.25">
      <c r="B140">
        <v>65</v>
      </c>
      <c r="C140">
        <v>66</v>
      </c>
      <c r="D140">
        <v>0.94443403340937904</v>
      </c>
      <c r="E140">
        <v>0.74713187052159113</v>
      </c>
      <c r="F140">
        <v>0.43653440236191543</v>
      </c>
      <c r="G140">
        <v>0.49414465287197029</v>
      </c>
      <c r="H140">
        <v>0.73792073411352865</v>
      </c>
      <c r="I140">
        <v>539.81492251496957</v>
      </c>
    </row>
    <row r="141" spans="2:9" x14ac:dyDescent="0.25">
      <c r="B141">
        <v>65</v>
      </c>
      <c r="C141">
        <v>67</v>
      </c>
      <c r="D141">
        <v>0.94408895206879562</v>
      </c>
      <c r="E141">
        <v>0.8980208276143562</v>
      </c>
      <c r="F141">
        <v>0.43302368424906656</v>
      </c>
      <c r="G141">
        <v>0.49021437665412959</v>
      </c>
      <c r="H141">
        <v>0.73558689046559778</v>
      </c>
      <c r="I141">
        <v>541.35420523040091</v>
      </c>
    </row>
    <row r="142" spans="2:9" x14ac:dyDescent="0.25">
      <c r="B142">
        <v>65</v>
      </c>
      <c r="C142">
        <v>68</v>
      </c>
      <c r="D142">
        <v>0.94364572046771988</v>
      </c>
      <c r="E142">
        <v>1.0835042148718361</v>
      </c>
      <c r="F142">
        <v>0.42898908005957787</v>
      </c>
      <c r="G142">
        <v>0.48569760590107131</v>
      </c>
      <c r="H142">
        <v>0.73290477955356226</v>
      </c>
      <c r="I142">
        <v>543.12318704348263</v>
      </c>
    </row>
    <row r="143" spans="2:9" x14ac:dyDescent="0.25">
      <c r="B143">
        <v>65</v>
      </c>
      <c r="C143">
        <v>69</v>
      </c>
      <c r="D143">
        <v>0.94269657436447662</v>
      </c>
      <c r="E143">
        <v>1.2732946775957499</v>
      </c>
      <c r="F143">
        <v>0.422001756758693</v>
      </c>
      <c r="G143">
        <v>0.47787524314989416</v>
      </c>
      <c r="H143">
        <v>0.72825976973573459</v>
      </c>
      <c r="I143">
        <v>546.18679558123961</v>
      </c>
    </row>
    <row r="144" spans="2:9" x14ac:dyDescent="0.25">
      <c r="B144">
        <v>65</v>
      </c>
      <c r="C144">
        <v>70</v>
      </c>
      <c r="D144">
        <v>0.94136306177434736</v>
      </c>
      <c r="E144">
        <v>1.4575469776534913</v>
      </c>
      <c r="F144">
        <v>0.41392524494424354</v>
      </c>
      <c r="G144">
        <v>0.46883352539099354</v>
      </c>
      <c r="H144">
        <v>0.72289069275783546</v>
      </c>
      <c r="I144">
        <v>549.727961416075</v>
      </c>
    </row>
    <row r="145" spans="2:9" x14ac:dyDescent="0.25">
      <c r="B145">
        <v>65</v>
      </c>
      <c r="C145">
        <v>71</v>
      </c>
      <c r="D145">
        <v>0.93977664788650073</v>
      </c>
      <c r="E145">
        <v>1.6888315941092953</v>
      </c>
      <c r="F145">
        <v>0.40522618267138888</v>
      </c>
      <c r="G145">
        <v>0.45909485755452301</v>
      </c>
      <c r="H145">
        <v>0.71710775873241439</v>
      </c>
      <c r="I145">
        <v>553.54208598166122</v>
      </c>
    </row>
    <row r="146" spans="2:9" x14ac:dyDescent="0.25">
      <c r="B146">
        <v>65</v>
      </c>
      <c r="C146">
        <v>72</v>
      </c>
      <c r="D146">
        <v>0.93797825095949572</v>
      </c>
      <c r="E146">
        <v>1.9136284295464812</v>
      </c>
      <c r="F146">
        <v>0.39590229473874267</v>
      </c>
      <c r="G146">
        <v>0.44865669253484436</v>
      </c>
      <c r="H146">
        <v>0.71090945515857207</v>
      </c>
      <c r="I146">
        <v>557.63016684546301</v>
      </c>
    </row>
    <row r="147" spans="2:9" x14ac:dyDescent="0.25">
      <c r="B147">
        <v>65</v>
      </c>
      <c r="C147">
        <v>73</v>
      </c>
      <c r="D147">
        <v>0.93659827651851912</v>
      </c>
      <c r="E147">
        <v>2.2442728567168064</v>
      </c>
      <c r="F147">
        <v>0.38910848920838931</v>
      </c>
      <c r="G147">
        <v>0.4410509744320843</v>
      </c>
      <c r="H147">
        <v>0.70639309144817841</v>
      </c>
      <c r="I147">
        <v>560.60892705597405</v>
      </c>
    </row>
    <row r="148" spans="2:9" x14ac:dyDescent="0.25">
      <c r="B148">
        <v>65</v>
      </c>
      <c r="C148">
        <v>74</v>
      </c>
      <c r="D148">
        <v>0.93498832704054002</v>
      </c>
      <c r="E148">
        <v>2.5309926735475301</v>
      </c>
      <c r="F148">
        <v>0.38134952212112921</v>
      </c>
      <c r="G148">
        <v>0.4323647504637006</v>
      </c>
      <c r="H148">
        <v>0.70123511081030521</v>
      </c>
      <c r="I148">
        <v>564.01086464911441</v>
      </c>
    </row>
    <row r="149" spans="2:9" x14ac:dyDescent="0.25">
      <c r="B149">
        <v>65</v>
      </c>
      <c r="C149">
        <v>75</v>
      </c>
      <c r="D149">
        <v>0.93382678044657907</v>
      </c>
      <c r="E149">
        <v>3.0263761577902466</v>
      </c>
      <c r="F149">
        <v>0.37597151072380192</v>
      </c>
      <c r="G149">
        <v>0.42634402489851436</v>
      </c>
      <c r="H149">
        <v>0.697659934070192</v>
      </c>
      <c r="I149">
        <v>566.3688665510615</v>
      </c>
    </row>
    <row r="150" spans="2:9" x14ac:dyDescent="0.25">
      <c r="B150">
        <v>61</v>
      </c>
      <c r="C150">
        <v>65</v>
      </c>
      <c r="D150">
        <v>0.950417522690015</v>
      </c>
      <c r="E150">
        <v>0.37629474519223993</v>
      </c>
      <c r="F150">
        <v>0.50027932882691462</v>
      </c>
      <c r="G150">
        <v>0.58494049384332925</v>
      </c>
      <c r="H150">
        <v>0.84608385717479484</v>
      </c>
      <c r="I150">
        <v>570.53312824036277</v>
      </c>
    </row>
    <row r="151" spans="2:9" x14ac:dyDescent="0.25">
      <c r="B151">
        <v>61</v>
      </c>
      <c r="C151">
        <v>66</v>
      </c>
      <c r="D151">
        <v>0.95045455877002039</v>
      </c>
      <c r="E151">
        <v>0.45230719114295137</v>
      </c>
      <c r="F151">
        <v>0.49949130623246396</v>
      </c>
      <c r="G151">
        <v>0.58399135980310213</v>
      </c>
      <c r="H151">
        <v>0.84555496499801286</v>
      </c>
      <c r="I151">
        <v>570.81968020050817</v>
      </c>
    </row>
    <row r="152" spans="2:9" x14ac:dyDescent="0.25">
      <c r="B152">
        <v>61</v>
      </c>
      <c r="C152">
        <v>67</v>
      </c>
      <c r="D152">
        <v>0.95048695897254432</v>
      </c>
      <c r="E152">
        <v>0.55289574305272116</v>
      </c>
      <c r="F152">
        <v>0.49822895516371418</v>
      </c>
      <c r="G152">
        <v>0.58247092069576567</v>
      </c>
      <c r="H152">
        <v>0.84470772075740874</v>
      </c>
      <c r="I152">
        <v>571.27871421258999</v>
      </c>
    </row>
    <row r="153" spans="2:9" x14ac:dyDescent="0.25">
      <c r="B153">
        <v>61</v>
      </c>
      <c r="C153">
        <v>68</v>
      </c>
      <c r="D153">
        <v>0.95048495774310082</v>
      </c>
      <c r="E153">
        <v>0.67931560839943461</v>
      </c>
      <c r="F153">
        <v>0.49664580590005369</v>
      </c>
      <c r="G153">
        <v>0.58056409611042725</v>
      </c>
      <c r="H153">
        <v>0.84364516840659476</v>
      </c>
      <c r="I153">
        <v>571.85440141737229</v>
      </c>
    </row>
    <row r="154" spans="2:9" x14ac:dyDescent="0.25">
      <c r="B154">
        <v>61</v>
      </c>
      <c r="C154">
        <v>69</v>
      </c>
      <c r="D154">
        <v>0.95032324679884306</v>
      </c>
      <c r="E154">
        <v>0.81973486329827239</v>
      </c>
      <c r="F154">
        <v>0.4934936967470841</v>
      </c>
      <c r="G154">
        <v>0.57676753733576347</v>
      </c>
      <c r="H154">
        <v>0.84152958709825576</v>
      </c>
      <c r="I154">
        <v>573.00061608524663</v>
      </c>
    </row>
    <row r="155" spans="2:9" x14ac:dyDescent="0.25">
      <c r="B155">
        <v>61</v>
      </c>
      <c r="C155">
        <v>70</v>
      </c>
      <c r="D155">
        <v>0.94992154356649772</v>
      </c>
      <c r="E155">
        <v>0.96163934027544251</v>
      </c>
      <c r="F155">
        <v>0.48933458349531983</v>
      </c>
      <c r="G155">
        <v>0.57175809218506812</v>
      </c>
      <c r="H155">
        <v>0.83873814117183287</v>
      </c>
      <c r="I155">
        <v>574.51301187586557</v>
      </c>
    </row>
    <row r="156" spans="2:9" x14ac:dyDescent="0.25">
      <c r="B156">
        <v>61</v>
      </c>
      <c r="C156">
        <v>71</v>
      </c>
      <c r="D156">
        <v>0.94934102190974223</v>
      </c>
      <c r="E156">
        <v>1.1404537701377098</v>
      </c>
      <c r="F156">
        <v>0.48447358753840103</v>
      </c>
      <c r="G156">
        <v>0.56590326420854997</v>
      </c>
      <c r="H156">
        <v>0.83547561703726081</v>
      </c>
      <c r="I156">
        <v>576.28063621750641</v>
      </c>
    </row>
    <row r="157" spans="2:9" x14ac:dyDescent="0.25">
      <c r="B157">
        <v>61</v>
      </c>
      <c r="C157">
        <v>72</v>
      </c>
      <c r="D157">
        <v>0.94861024991937815</v>
      </c>
      <c r="E157">
        <v>1.3233233731923946</v>
      </c>
      <c r="F157">
        <v>0.47894548363777373</v>
      </c>
      <c r="G157">
        <v>0.55924493787762108</v>
      </c>
      <c r="H157">
        <v>0.83176535425283138</v>
      </c>
      <c r="I157">
        <v>578.29084381785617</v>
      </c>
    </row>
    <row r="158" spans="2:9" x14ac:dyDescent="0.25">
      <c r="B158">
        <v>61</v>
      </c>
      <c r="C158">
        <v>73</v>
      </c>
      <c r="D158">
        <v>0.94799964771486223</v>
      </c>
      <c r="E158">
        <v>1.5774168441991019</v>
      </c>
      <c r="F158">
        <v>0.47470789357505938</v>
      </c>
      <c r="G158">
        <v>0.55414097130943629</v>
      </c>
      <c r="H158">
        <v>0.82892123753795321</v>
      </c>
      <c r="I158">
        <v>579.83177646028867</v>
      </c>
    </row>
    <row r="159" spans="2:9" x14ac:dyDescent="0.25">
      <c r="B159">
        <v>61</v>
      </c>
      <c r="C159">
        <v>74</v>
      </c>
      <c r="D159">
        <v>0.94725425729177581</v>
      </c>
      <c r="E159">
        <v>1.81344417350797</v>
      </c>
      <c r="F159">
        <v>0.46970209209812969</v>
      </c>
      <c r="G159">
        <v>0.54811173228274912</v>
      </c>
      <c r="H159">
        <v>0.82556152519173864</v>
      </c>
      <c r="I159">
        <v>581.65205704033099</v>
      </c>
    </row>
    <row r="160" spans="2:9" x14ac:dyDescent="0.25">
      <c r="B160">
        <v>61</v>
      </c>
      <c r="C160">
        <v>75</v>
      </c>
      <c r="D160">
        <v>0.94668427966845536</v>
      </c>
      <c r="E160">
        <v>2.1959963764834525</v>
      </c>
      <c r="F160">
        <v>0.46610001865182926</v>
      </c>
      <c r="G160">
        <v>0.54377321388574129</v>
      </c>
      <c r="H160">
        <v>0.82314394417393721</v>
      </c>
      <c r="I160">
        <v>582.96189411085879</v>
      </c>
    </row>
    <row r="161" spans="2:9" x14ac:dyDescent="0.25">
      <c r="B161">
        <v>62</v>
      </c>
      <c r="C161">
        <v>65</v>
      </c>
      <c r="D161">
        <v>0.94913450396137167</v>
      </c>
      <c r="E161">
        <v>0.4344668582290474</v>
      </c>
      <c r="F161">
        <v>0.48058939814045043</v>
      </c>
      <c r="G161">
        <v>0.55624049344630921</v>
      </c>
      <c r="H161">
        <v>0.81418743287101725</v>
      </c>
      <c r="I161">
        <v>563.22291646321253</v>
      </c>
    </row>
    <row r="162" spans="2:9" x14ac:dyDescent="0.25">
      <c r="B162">
        <v>62</v>
      </c>
      <c r="C162">
        <v>66</v>
      </c>
      <c r="D162">
        <v>0.94913328851596868</v>
      </c>
      <c r="E162">
        <v>0.52053243374472924</v>
      </c>
      <c r="F162">
        <v>0.47948322116599446</v>
      </c>
      <c r="G162">
        <v>0.55493775756889996</v>
      </c>
      <c r="H162">
        <v>0.81344860873249158</v>
      </c>
      <c r="I162">
        <v>563.64488357437995</v>
      </c>
    </row>
    <row r="163" spans="2:9" x14ac:dyDescent="0.25">
      <c r="B163">
        <v>62</v>
      </c>
      <c r="C163">
        <v>67</v>
      </c>
      <c r="D163">
        <v>0.94910566487862258</v>
      </c>
      <c r="E163">
        <v>0.63335296161020205</v>
      </c>
      <c r="F163">
        <v>0.47775911451136988</v>
      </c>
      <c r="G163">
        <v>0.55290729079249268</v>
      </c>
      <c r="H163">
        <v>0.81229706459150486</v>
      </c>
      <c r="I163">
        <v>564.3025688464445</v>
      </c>
    </row>
    <row r="164" spans="2:9" x14ac:dyDescent="0.25">
      <c r="B164">
        <v>62</v>
      </c>
      <c r="C164">
        <v>68</v>
      </c>
      <c r="D164">
        <v>0.94903025374459893</v>
      </c>
      <c r="E164">
        <v>0.77431993873932226</v>
      </c>
      <c r="F164">
        <v>0.47566566880490235</v>
      </c>
      <c r="G164">
        <v>0.55044185633471532</v>
      </c>
      <c r="H164">
        <v>0.81089883604729607</v>
      </c>
      <c r="I164">
        <v>565.10114381007384</v>
      </c>
    </row>
    <row r="165" spans="2:9" x14ac:dyDescent="0.25">
      <c r="B165">
        <v>62</v>
      </c>
      <c r="C165">
        <v>69</v>
      </c>
      <c r="D165">
        <v>0.94872797967914746</v>
      </c>
      <c r="E165">
        <v>0.92777360210623427</v>
      </c>
      <c r="F165">
        <v>0.47170101691526956</v>
      </c>
      <c r="G165">
        <v>0.54577271714873343</v>
      </c>
      <c r="H165">
        <v>0.80825081445169877</v>
      </c>
      <c r="I165">
        <v>566.6135172758801</v>
      </c>
    </row>
    <row r="166" spans="2:9" x14ac:dyDescent="0.25">
      <c r="B166">
        <v>62</v>
      </c>
      <c r="C166">
        <v>70</v>
      </c>
      <c r="D166">
        <v>0.94814827292906867</v>
      </c>
      <c r="E166">
        <v>1.0814755290308824</v>
      </c>
      <c r="F166">
        <v>0.46669351985595148</v>
      </c>
      <c r="G166">
        <v>0.53987542745112105</v>
      </c>
      <c r="H166">
        <v>0.80490626851876657</v>
      </c>
      <c r="I166">
        <v>568.52369902535941</v>
      </c>
    </row>
    <row r="167" spans="2:9" x14ac:dyDescent="0.25">
      <c r="B167">
        <v>62</v>
      </c>
      <c r="C167">
        <v>71</v>
      </c>
      <c r="D167">
        <v>0.94736675272532755</v>
      </c>
      <c r="E167">
        <v>1.2749771071801157</v>
      </c>
      <c r="F167">
        <v>0.46098155431758786</v>
      </c>
      <c r="G167">
        <v>0.53314849079524684</v>
      </c>
      <c r="H167">
        <v>0.8010912026517113</v>
      </c>
      <c r="I167">
        <v>570.70261040479443</v>
      </c>
    </row>
    <row r="168" spans="2:9" x14ac:dyDescent="0.25">
      <c r="B168">
        <v>62</v>
      </c>
      <c r="C168">
        <v>72</v>
      </c>
      <c r="D168">
        <v>0.94641495757252714</v>
      </c>
      <c r="E168">
        <v>1.4704731145680878</v>
      </c>
      <c r="F168">
        <v>0.45459041373527576</v>
      </c>
      <c r="G168">
        <v>0.5256216950596555</v>
      </c>
      <c r="H168">
        <v>0.79682251053104503</v>
      </c>
      <c r="I168">
        <v>573.14060286970698</v>
      </c>
    </row>
    <row r="169" spans="2:9" x14ac:dyDescent="0.25">
      <c r="B169">
        <v>62</v>
      </c>
      <c r="C169">
        <v>73</v>
      </c>
      <c r="D169">
        <v>0.94564013753396636</v>
      </c>
      <c r="E169">
        <v>1.7455967445745111</v>
      </c>
      <c r="F169">
        <v>0.44975849425377779</v>
      </c>
      <c r="G169">
        <v>0.51993118168732988</v>
      </c>
      <c r="H169">
        <v>0.79359523421741662</v>
      </c>
      <c r="I169">
        <v>574.98380802772806</v>
      </c>
    </row>
    <row r="170" spans="2:9" x14ac:dyDescent="0.25">
      <c r="B170">
        <v>62</v>
      </c>
      <c r="C170">
        <v>74</v>
      </c>
      <c r="D170">
        <v>0.94470602593457287</v>
      </c>
      <c r="E170">
        <v>1.996862517397668</v>
      </c>
      <c r="F170">
        <v>0.4440991403268959</v>
      </c>
      <c r="G170">
        <v>0.51326620531035183</v>
      </c>
      <c r="H170">
        <v>0.78981530805171762</v>
      </c>
      <c r="I170">
        <v>577.14264995153053</v>
      </c>
    </row>
    <row r="171" spans="2:9" x14ac:dyDescent="0.25">
      <c r="B171">
        <v>62</v>
      </c>
      <c r="C171">
        <v>75</v>
      </c>
      <c r="D171">
        <v>0.94400388422943926</v>
      </c>
      <c r="E171">
        <v>2.41025166855525</v>
      </c>
      <c r="F171">
        <v>0.44006757860674506</v>
      </c>
      <c r="G171">
        <v>0.50851826694595625</v>
      </c>
      <c r="H171">
        <v>0.78712259686391872</v>
      </c>
      <c r="I171">
        <v>578.6805471341961</v>
      </c>
    </row>
    <row r="172" spans="2:9" x14ac:dyDescent="0.25">
      <c r="B172">
        <v>63</v>
      </c>
      <c r="C172">
        <v>65</v>
      </c>
      <c r="D172">
        <v>0.94772480548127902</v>
      </c>
      <c r="E172">
        <v>0.496419298206214</v>
      </c>
      <c r="F172">
        <v>0.46418818225372732</v>
      </c>
      <c r="G172">
        <v>0.53276726153468146</v>
      </c>
      <c r="H172">
        <v>0.78622225048797068</v>
      </c>
      <c r="I172">
        <v>555.43764904379236</v>
      </c>
    </row>
    <row r="173" spans="2:9" x14ac:dyDescent="0.25">
      <c r="B173">
        <v>63</v>
      </c>
      <c r="C173">
        <v>66</v>
      </c>
      <c r="D173">
        <v>0.94767014805514893</v>
      </c>
      <c r="E173">
        <v>0.59297973643736634</v>
      </c>
      <c r="F173">
        <v>0.46271530653639686</v>
      </c>
      <c r="G173">
        <v>0.53106765848067394</v>
      </c>
      <c r="H173">
        <v>0.78524242000388067</v>
      </c>
      <c r="I173">
        <v>556.02608086868349</v>
      </c>
    </row>
    <row r="174" spans="2:9" x14ac:dyDescent="0.25">
      <c r="B174">
        <v>63</v>
      </c>
      <c r="C174">
        <v>67</v>
      </c>
      <c r="D174">
        <v>0.94756066490455171</v>
      </c>
      <c r="E174">
        <v>0.71842473295680409</v>
      </c>
      <c r="F174">
        <v>0.46046197875727807</v>
      </c>
      <c r="G174">
        <v>0.52846746436381264</v>
      </c>
      <c r="H174">
        <v>0.78374339383171376</v>
      </c>
      <c r="I174">
        <v>556.92631281734225</v>
      </c>
    </row>
    <row r="175" spans="2:9" x14ac:dyDescent="0.25">
      <c r="B175">
        <v>63</v>
      </c>
      <c r="C175">
        <v>68</v>
      </c>
      <c r="D175">
        <v>0.94738802875652495</v>
      </c>
      <c r="E175">
        <v>0.8742926114347731</v>
      </c>
      <c r="F175">
        <v>0.4577877042167382</v>
      </c>
      <c r="G175">
        <v>0.52538152498489876</v>
      </c>
      <c r="H175">
        <v>0.78196433285133726</v>
      </c>
      <c r="I175">
        <v>557.99471813466369</v>
      </c>
    </row>
    <row r="176" spans="2:9" x14ac:dyDescent="0.25">
      <c r="B176">
        <v>63</v>
      </c>
      <c r="C176">
        <v>69</v>
      </c>
      <c r="D176">
        <v>0.94690797030192031</v>
      </c>
      <c r="E176">
        <v>1.0405733411488742</v>
      </c>
      <c r="F176">
        <v>0.45290615955112429</v>
      </c>
      <c r="G176">
        <v>0.51974853903480855</v>
      </c>
      <c r="H176">
        <v>0.77871688555043073</v>
      </c>
      <c r="I176">
        <v>559.94495480573926</v>
      </c>
    </row>
    <row r="177" spans="2:9" x14ac:dyDescent="0.25">
      <c r="B177">
        <v>63</v>
      </c>
      <c r="C177">
        <v>70</v>
      </c>
      <c r="D177">
        <v>0.94611272223469189</v>
      </c>
      <c r="E177">
        <v>1.2055242034341678</v>
      </c>
      <c r="F177">
        <v>0.44695166099109046</v>
      </c>
      <c r="G177">
        <v>0.512877433877301</v>
      </c>
      <c r="H177">
        <v>0.77475565573453986</v>
      </c>
      <c r="I177">
        <v>562.32384965257836</v>
      </c>
    </row>
    <row r="178" spans="2:9" x14ac:dyDescent="0.25">
      <c r="B178">
        <v>63</v>
      </c>
      <c r="C178">
        <v>71</v>
      </c>
      <c r="D178">
        <v>0.94509451462726202</v>
      </c>
      <c r="E178">
        <v>1.4129707006385848</v>
      </c>
      <c r="F178">
        <v>0.44030145025086753</v>
      </c>
      <c r="G178">
        <v>0.50520352198447527</v>
      </c>
      <c r="H178">
        <v>0.77033160343180851</v>
      </c>
      <c r="I178">
        <v>564.98069000627231</v>
      </c>
    </row>
    <row r="179" spans="2:9" x14ac:dyDescent="0.25">
      <c r="B179">
        <v>63</v>
      </c>
      <c r="C179">
        <v>72</v>
      </c>
      <c r="D179">
        <v>0.94388797443855443</v>
      </c>
      <c r="E179">
        <v>1.6199475122935689</v>
      </c>
      <c r="F179">
        <v>0.43297173939464784</v>
      </c>
      <c r="G179">
        <v>0.49674551102697084</v>
      </c>
      <c r="H179">
        <v>0.76545551371698428</v>
      </c>
      <c r="I179">
        <v>567.90899894931511</v>
      </c>
    </row>
    <row r="180" spans="2:9" x14ac:dyDescent="0.25">
      <c r="B180">
        <v>63</v>
      </c>
      <c r="C180">
        <v>73</v>
      </c>
      <c r="D180">
        <v>0.94292738873539261</v>
      </c>
      <c r="E180">
        <v>1.9152106864509109</v>
      </c>
      <c r="F180">
        <v>0.42750131116783691</v>
      </c>
      <c r="G180">
        <v>0.49043299163947734</v>
      </c>
      <c r="H180">
        <v>0.76181631166172137</v>
      </c>
      <c r="I180">
        <v>570.09450179016051</v>
      </c>
    </row>
    <row r="181" spans="2:9" x14ac:dyDescent="0.25">
      <c r="B181">
        <v>63</v>
      </c>
      <c r="C181">
        <v>74</v>
      </c>
      <c r="D181">
        <v>0.94178265053821542</v>
      </c>
      <c r="E181">
        <v>2.1803021240911762</v>
      </c>
      <c r="F181">
        <v>0.42114801760205245</v>
      </c>
      <c r="G181">
        <v>0.4831017029093021</v>
      </c>
      <c r="H181">
        <v>0.75758978349177419</v>
      </c>
      <c r="I181">
        <v>572.63272010891922</v>
      </c>
    </row>
    <row r="182" spans="2:9" x14ac:dyDescent="0.25">
      <c r="B182">
        <v>63</v>
      </c>
      <c r="C182">
        <v>75</v>
      </c>
      <c r="D182">
        <v>0.94093511717563694</v>
      </c>
      <c r="E182">
        <v>2.6232800360946529</v>
      </c>
      <c r="F182">
        <v>0.41666505814856269</v>
      </c>
      <c r="G182">
        <v>0.47792865844364085</v>
      </c>
      <c r="H182">
        <v>0.75460749497972635</v>
      </c>
      <c r="I182">
        <v>574.42371712318936</v>
      </c>
    </row>
    <row r="183" spans="2:9" x14ac:dyDescent="0.25">
      <c r="B183">
        <v>64</v>
      </c>
      <c r="C183">
        <v>65</v>
      </c>
      <c r="D183">
        <v>0.9462205176995635</v>
      </c>
      <c r="E183">
        <v>0.56205137531529548</v>
      </c>
      <c r="F183">
        <v>0.45067929698545539</v>
      </c>
      <c r="G183">
        <v>0.5133564762529953</v>
      </c>
      <c r="H183">
        <v>0.76162387523124753</v>
      </c>
      <c r="I183">
        <v>547.18997918971525</v>
      </c>
    </row>
    <row r="184" spans="2:9" x14ac:dyDescent="0.25">
      <c r="B184">
        <v>64</v>
      </c>
      <c r="C184">
        <v>66</v>
      </c>
      <c r="D184">
        <v>0.94609502603612694</v>
      </c>
      <c r="E184">
        <v>0.66946800604548284</v>
      </c>
      <c r="F184">
        <v>0.44878632059348078</v>
      </c>
      <c r="G184">
        <v>0.51120729204184157</v>
      </c>
      <c r="H184">
        <v>0.76036623523538271</v>
      </c>
      <c r="I184">
        <v>547.9823164525435</v>
      </c>
    </row>
    <row r="185" spans="2:9" x14ac:dyDescent="0.25">
      <c r="B185">
        <v>64</v>
      </c>
      <c r="C185">
        <v>67</v>
      </c>
      <c r="D185">
        <v>0.94587902276498959</v>
      </c>
      <c r="E185">
        <v>0.80779392548483886</v>
      </c>
      <c r="F185">
        <v>0.44593103756054286</v>
      </c>
      <c r="G185">
        <v>0.5079655563082206</v>
      </c>
      <c r="H185">
        <v>0.75846926591396879</v>
      </c>
      <c r="I185">
        <v>549.17744342428432</v>
      </c>
    </row>
    <row r="186" spans="2:9" x14ac:dyDescent="0.25">
      <c r="B186">
        <v>64</v>
      </c>
      <c r="C186">
        <v>68</v>
      </c>
      <c r="D186">
        <v>0.94558274212538362</v>
      </c>
      <c r="E186">
        <v>0.97873071613985785</v>
      </c>
      <c r="F186">
        <v>0.44260198865276346</v>
      </c>
      <c r="G186">
        <v>0.50418593212426832</v>
      </c>
      <c r="H186">
        <v>0.7562575399398026</v>
      </c>
      <c r="I186">
        <v>550.57087311025077</v>
      </c>
    </row>
    <row r="187" spans="2:9" x14ac:dyDescent="0.25">
      <c r="B187">
        <v>64</v>
      </c>
      <c r="C187">
        <v>69</v>
      </c>
      <c r="D187">
        <v>0.94488473853204091</v>
      </c>
      <c r="E187">
        <v>1.1573453476142872</v>
      </c>
      <c r="F187">
        <v>0.43669926597068293</v>
      </c>
      <c r="G187">
        <v>0.4974842963062362</v>
      </c>
      <c r="H187">
        <v>0.75233593787389452</v>
      </c>
      <c r="I187">
        <v>553.04155745316268</v>
      </c>
    </row>
    <row r="188" spans="2:9" x14ac:dyDescent="0.25">
      <c r="B188">
        <v>64</v>
      </c>
      <c r="C188">
        <v>70</v>
      </c>
      <c r="D188">
        <v>0.94383495168768883</v>
      </c>
      <c r="E188">
        <v>1.3326802987759363</v>
      </c>
      <c r="F188">
        <v>0.42970603141774222</v>
      </c>
      <c r="G188">
        <v>0.48954455160060012</v>
      </c>
      <c r="H188">
        <v>0.74768983055236171</v>
      </c>
      <c r="I188">
        <v>555.96869397080968</v>
      </c>
    </row>
    <row r="189" spans="2:9" x14ac:dyDescent="0.25">
      <c r="B189">
        <v>64</v>
      </c>
      <c r="C189">
        <v>71</v>
      </c>
      <c r="D189">
        <v>0.94254447471532565</v>
      </c>
      <c r="E189">
        <v>1.5529576849216229</v>
      </c>
      <c r="F189">
        <v>0.42204317168416661</v>
      </c>
      <c r="G189">
        <v>0.48084455025800182</v>
      </c>
      <c r="H189">
        <v>0.74259884319271807</v>
      </c>
      <c r="I189">
        <v>559.17611342541977</v>
      </c>
    </row>
    <row r="190" spans="2:9" x14ac:dyDescent="0.25">
      <c r="B190">
        <v>64</v>
      </c>
      <c r="C190">
        <v>72</v>
      </c>
      <c r="D190">
        <v>0.94105112399829638</v>
      </c>
      <c r="E190">
        <v>1.7698949686748136</v>
      </c>
      <c r="F190">
        <v>0.41371780114286055</v>
      </c>
      <c r="G190">
        <v>0.47139236955715608</v>
      </c>
      <c r="H190">
        <v>0.73706770238318098</v>
      </c>
      <c r="I190">
        <v>562.6608379759715</v>
      </c>
    </row>
    <row r="191" spans="2:9" x14ac:dyDescent="0.25">
      <c r="B191">
        <v>64</v>
      </c>
      <c r="C191">
        <v>73</v>
      </c>
      <c r="D191">
        <v>0.93988529949903232</v>
      </c>
      <c r="E191">
        <v>2.0839746688498981</v>
      </c>
      <c r="F191">
        <v>0.40758052995925098</v>
      </c>
      <c r="G191">
        <v>0.46442443990768839</v>
      </c>
      <c r="H191">
        <v>0.73299027292410324</v>
      </c>
      <c r="I191">
        <v>565.22969655839836</v>
      </c>
    </row>
    <row r="192" spans="2:9" x14ac:dyDescent="0.25">
      <c r="B192">
        <v>64</v>
      </c>
      <c r="C192">
        <v>74</v>
      </c>
      <c r="D192">
        <v>0.93851115126929663</v>
      </c>
      <c r="E192">
        <v>2.3610912650474765</v>
      </c>
      <c r="F192">
        <v>0.40051294681355226</v>
      </c>
      <c r="G192">
        <v>0.45640028378395198</v>
      </c>
      <c r="H192">
        <v>0.72829477049955438</v>
      </c>
      <c r="I192">
        <v>568.18795293614005</v>
      </c>
    </row>
    <row r="193" spans="2:9" x14ac:dyDescent="0.25">
      <c r="B193">
        <v>64</v>
      </c>
      <c r="C193">
        <v>75</v>
      </c>
      <c r="D193">
        <v>0.93750758077387042</v>
      </c>
      <c r="E193">
        <v>2.8318358212582213</v>
      </c>
      <c r="F193">
        <v>0.39557154473364076</v>
      </c>
      <c r="G193">
        <v>0.45079007999264648</v>
      </c>
      <c r="H193">
        <v>0.72501184266289831</v>
      </c>
      <c r="I193">
        <v>570.25626029334194</v>
      </c>
    </row>
    <row r="194" spans="2:9" x14ac:dyDescent="0.25">
      <c r="B194">
        <v>65</v>
      </c>
      <c r="C194">
        <v>65</v>
      </c>
      <c r="D194">
        <v>0.94464668998749701</v>
      </c>
      <c r="E194">
        <v>0.62895350522391003</v>
      </c>
      <c r="F194">
        <v>0.43888862529980344</v>
      </c>
      <c r="G194">
        <v>0.49678022375144698</v>
      </c>
      <c r="H194">
        <v>0.73948576670025035</v>
      </c>
      <c r="I194">
        <v>538.78270786255996</v>
      </c>
    </row>
    <row r="195" spans="2:9" x14ac:dyDescent="0.25">
      <c r="B195">
        <v>65</v>
      </c>
      <c r="C195">
        <v>66</v>
      </c>
      <c r="D195">
        <v>0.94443403340937904</v>
      </c>
      <c r="E195">
        <v>0.74713187052159113</v>
      </c>
      <c r="F195">
        <v>0.43653440236191543</v>
      </c>
      <c r="G195">
        <v>0.49414465287197029</v>
      </c>
      <c r="H195">
        <v>0.73792073411352865</v>
      </c>
      <c r="I195">
        <v>539.81492251496957</v>
      </c>
    </row>
    <row r="196" spans="2:9" x14ac:dyDescent="0.25">
      <c r="B196">
        <v>65</v>
      </c>
      <c r="C196">
        <v>67</v>
      </c>
      <c r="D196">
        <v>0.94408895206879562</v>
      </c>
      <c r="E196">
        <v>0.8980208276143562</v>
      </c>
      <c r="F196">
        <v>0.43302368424906656</v>
      </c>
      <c r="G196">
        <v>0.49021437665412959</v>
      </c>
      <c r="H196">
        <v>0.73558689046559778</v>
      </c>
      <c r="I196">
        <v>541.35420523040091</v>
      </c>
    </row>
    <row r="197" spans="2:9" x14ac:dyDescent="0.25">
      <c r="B197">
        <v>65</v>
      </c>
      <c r="C197">
        <v>68</v>
      </c>
      <c r="D197">
        <v>0.94364572046771988</v>
      </c>
      <c r="E197">
        <v>1.0835042148718361</v>
      </c>
      <c r="F197">
        <v>0.42898908005957787</v>
      </c>
      <c r="G197">
        <v>0.48569760590107131</v>
      </c>
      <c r="H197">
        <v>0.73290477955356226</v>
      </c>
      <c r="I197">
        <v>543.12318704348263</v>
      </c>
    </row>
    <row r="198" spans="2:9" x14ac:dyDescent="0.25">
      <c r="B198">
        <v>65</v>
      </c>
      <c r="C198">
        <v>69</v>
      </c>
      <c r="D198">
        <v>0.94269657436447662</v>
      </c>
      <c r="E198">
        <v>1.2732946775957499</v>
      </c>
      <c r="F198">
        <v>0.422001756758693</v>
      </c>
      <c r="G198">
        <v>0.47787524314989416</v>
      </c>
      <c r="H198">
        <v>0.72825976973573459</v>
      </c>
      <c r="I198">
        <v>546.18679558123961</v>
      </c>
    </row>
    <row r="199" spans="2:9" x14ac:dyDescent="0.25">
      <c r="B199">
        <v>65</v>
      </c>
      <c r="C199">
        <v>70</v>
      </c>
      <c r="D199">
        <v>0.94136306177434736</v>
      </c>
      <c r="E199">
        <v>1.4575469776534913</v>
      </c>
      <c r="F199">
        <v>0.41392524494424354</v>
      </c>
      <c r="G199">
        <v>0.46883352539099354</v>
      </c>
      <c r="H199">
        <v>0.72289069275783546</v>
      </c>
      <c r="I199">
        <v>549.727961416075</v>
      </c>
    </row>
    <row r="200" spans="2:9" x14ac:dyDescent="0.25">
      <c r="B200">
        <v>65</v>
      </c>
      <c r="C200">
        <v>71</v>
      </c>
      <c r="D200">
        <v>0.93977664788650073</v>
      </c>
      <c r="E200">
        <v>1.6888315941092953</v>
      </c>
      <c r="F200">
        <v>0.40522618267138888</v>
      </c>
      <c r="G200">
        <v>0.45909485755452301</v>
      </c>
      <c r="H200">
        <v>0.71710775873241439</v>
      </c>
      <c r="I200">
        <v>553.54208598166122</v>
      </c>
    </row>
    <row r="201" spans="2:9" x14ac:dyDescent="0.25">
      <c r="B201">
        <v>65</v>
      </c>
      <c r="C201">
        <v>72</v>
      </c>
      <c r="D201">
        <v>0.93797825095949572</v>
      </c>
      <c r="E201">
        <v>1.9136284295464812</v>
      </c>
      <c r="F201">
        <v>0.39590229473874267</v>
      </c>
      <c r="G201">
        <v>0.44865669253484436</v>
      </c>
      <c r="H201">
        <v>0.71090945515857207</v>
      </c>
      <c r="I201">
        <v>557.63016684546301</v>
      </c>
    </row>
    <row r="202" spans="2:9" x14ac:dyDescent="0.25">
      <c r="B202">
        <v>65</v>
      </c>
      <c r="C202">
        <v>73</v>
      </c>
      <c r="D202">
        <v>0.93659827651851912</v>
      </c>
      <c r="E202">
        <v>2.2442728567168064</v>
      </c>
      <c r="F202">
        <v>0.38910848920838931</v>
      </c>
      <c r="G202">
        <v>0.4410509744320843</v>
      </c>
      <c r="H202">
        <v>0.70639309144817841</v>
      </c>
      <c r="I202">
        <v>560.60892705597405</v>
      </c>
    </row>
    <row r="203" spans="2:9" x14ac:dyDescent="0.25">
      <c r="B203">
        <v>65</v>
      </c>
      <c r="C203">
        <v>74</v>
      </c>
      <c r="D203">
        <v>0.93498832704054002</v>
      </c>
      <c r="E203">
        <v>2.5309926735475301</v>
      </c>
      <c r="F203">
        <v>0.38134952212112921</v>
      </c>
      <c r="G203">
        <v>0.4323647504637006</v>
      </c>
      <c r="H203">
        <v>0.70123511081030521</v>
      </c>
      <c r="I203">
        <v>564.01086464911441</v>
      </c>
    </row>
    <row r="204" spans="2:9" x14ac:dyDescent="0.25">
      <c r="B204">
        <v>65</v>
      </c>
      <c r="C204">
        <v>75</v>
      </c>
      <c r="D204">
        <v>0.93382678044657907</v>
      </c>
      <c r="E204">
        <v>3.0263761577902466</v>
      </c>
      <c r="F204">
        <v>0.37597151072380192</v>
      </c>
      <c r="G204">
        <v>0.42634402489851436</v>
      </c>
      <c r="H204">
        <v>0.697659934070192</v>
      </c>
      <c r="I204">
        <v>566.3688665510615</v>
      </c>
    </row>
    <row r="205" spans="2:9" x14ac:dyDescent="0.25">
      <c r="B205">
        <v>65</v>
      </c>
      <c r="C205">
        <v>74</v>
      </c>
      <c r="D205">
        <v>0.93498832704054002</v>
      </c>
      <c r="E205">
        <v>2.5309926735475301</v>
      </c>
      <c r="F205">
        <v>0.38134952212112921</v>
      </c>
      <c r="G205">
        <v>0.4323647504637006</v>
      </c>
      <c r="H205">
        <v>0.70123511081030521</v>
      </c>
    </row>
    <row r="206" spans="2:9" x14ac:dyDescent="0.25">
      <c r="B206">
        <v>65</v>
      </c>
      <c r="C206">
        <v>75</v>
      </c>
      <c r="D206">
        <v>0.93382678044657907</v>
      </c>
      <c r="E206">
        <v>3.0263761577902466</v>
      </c>
      <c r="F206">
        <v>0.37597151072380192</v>
      </c>
      <c r="G206">
        <v>0.42634402489851436</v>
      </c>
      <c r="H206">
        <v>0.697659934070192</v>
      </c>
    </row>
  </sheetData>
  <sheetProtection sheet="1" objects="1" scenarios="1"/>
  <mergeCells count="1">
    <mergeCell ref="E8:E9"/>
  </mergeCells>
  <conditionalFormatting sqref="H17:K17">
    <cfRule type="cellIs" dxfId="0" priority="1" operator="greaterThan">
      <formula>0.05</formula>
    </cfRule>
  </conditionalFormatting>
  <hyperlinks>
    <hyperlink ref="I1" location="Contents!A1" display="Go to Contents" xr:uid="{00000000-0004-0000-1500-000000000000}"/>
    <hyperlink ref="E8:E9" location="WeatherAnalysis!A1" display="Return to Weather Analysis" xr:uid="{00000000-0004-0000-1500-000001000000}"/>
  </hyperlinks>
  <pageMargins left="0.7" right="0.7" top="0.75" bottom="0.75" header="0.3" footer="0.3"/>
  <pageSetup orientation="portrait" horizontalDpi="0"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ublished="0" codeName="Sheet16">
    <tabColor rgb="FF92D050"/>
  </sheetPr>
  <dimension ref="A1:N280"/>
  <sheetViews>
    <sheetView workbookViewId="0">
      <pane ySplit="4" topLeftCell="A5" activePane="bottomLeft" state="frozen"/>
      <selection pane="bottomLeft" activeCell="F10" sqref="F10"/>
    </sheetView>
  </sheetViews>
  <sheetFormatPr defaultColWidth="8.85546875" defaultRowHeight="15" x14ac:dyDescent="0.25"/>
  <cols>
    <col min="1" max="1" width="3.85546875" customWidth="1"/>
    <col min="2" max="2" width="11.140625" customWidth="1"/>
    <col min="3" max="3" width="14.42578125" customWidth="1"/>
    <col min="4" max="4" width="15.5703125" customWidth="1"/>
    <col min="5" max="5" width="15.42578125" customWidth="1"/>
    <col min="6" max="6" width="17.85546875" customWidth="1"/>
    <col min="7" max="7" width="22.140625" customWidth="1"/>
    <col min="8" max="8" width="19" customWidth="1"/>
  </cols>
  <sheetData>
    <row r="1" spans="1:14" x14ac:dyDescent="0.25">
      <c r="A1" s="32"/>
      <c r="B1" s="34" t="s">
        <v>220</v>
      </c>
      <c r="C1" s="32"/>
      <c r="D1" s="32"/>
      <c r="E1" s="32"/>
      <c r="F1" s="32"/>
      <c r="G1" s="32"/>
      <c r="H1" s="134" t="s">
        <v>144</v>
      </c>
      <c r="I1" s="32"/>
      <c r="J1" s="32"/>
      <c r="K1" s="32"/>
      <c r="L1" s="32"/>
      <c r="M1" s="32"/>
      <c r="N1" s="32"/>
    </row>
    <row r="2" spans="1:14" x14ac:dyDescent="0.25">
      <c r="B2" t="s">
        <v>221</v>
      </c>
    </row>
    <row r="4" spans="1:14" ht="52.5" customHeight="1" x14ac:dyDescent="0.25">
      <c r="B4" s="149" t="s">
        <v>0</v>
      </c>
      <c r="C4" s="149" t="s">
        <v>148</v>
      </c>
      <c r="D4" s="150" t="s">
        <v>158</v>
      </c>
      <c r="E4" s="150" t="s">
        <v>159</v>
      </c>
      <c r="F4" s="150" t="s">
        <v>160</v>
      </c>
      <c r="G4" s="150" t="s">
        <v>155</v>
      </c>
    </row>
    <row r="5" spans="1:14" x14ac:dyDescent="0.25">
      <c r="B5">
        <f>'Monthly Energy Inputs'!B8</f>
        <v>2016</v>
      </c>
      <c r="C5">
        <f>'Monthly Energy Inputs'!C8</f>
        <v>1</v>
      </c>
      <c r="D5" s="3">
        <f>IF('Monthly Energy Inputs'!E8,'Monthly Energy Inputs'!D8/'Monthly Energy Inputs'!E8,0)</f>
        <v>1363.3944860980944</v>
      </c>
      <c r="E5" s="3">
        <f>'Monthly Energy Inputs'!F8</f>
        <v>5274469</v>
      </c>
      <c r="F5" s="3">
        <f>IF('Monthly Energy Inputs'!H8,'Monthly Energy Inputs'!G8/'Monthly Energy Inputs'!H8,0)</f>
        <v>107.84887787816963</v>
      </c>
      <c r="G5" s="3">
        <f>'Monthly Energy Inputs'!I8</f>
        <v>817365</v>
      </c>
    </row>
    <row r="6" spans="1:14" x14ac:dyDescent="0.25">
      <c r="B6">
        <f>'Monthly Energy Inputs'!B9</f>
        <v>2016</v>
      </c>
      <c r="C6">
        <f>'Monthly Energy Inputs'!C9</f>
        <v>2</v>
      </c>
      <c r="D6" s="3">
        <f>IF('Monthly Energy Inputs'!E9,'Monthly Energy Inputs'!D9/'Monthly Energy Inputs'!E9,0)</f>
        <v>1358.215401437051</v>
      </c>
      <c r="E6" s="3">
        <f>'Monthly Energy Inputs'!F9</f>
        <v>4925632</v>
      </c>
      <c r="F6" s="3">
        <f>IF('Monthly Energy Inputs'!H9,'Monthly Energy Inputs'!G9/'Monthly Energy Inputs'!H9,0)</f>
        <v>131.61162926260565</v>
      </c>
      <c r="G6" s="3">
        <f>'Monthly Energy Inputs'!I9</f>
        <v>1064772</v>
      </c>
    </row>
    <row r="7" spans="1:14" x14ac:dyDescent="0.25">
      <c r="B7">
        <f>'Monthly Energy Inputs'!B10</f>
        <v>2016</v>
      </c>
      <c r="C7">
        <f>'Monthly Energy Inputs'!C10</f>
        <v>3</v>
      </c>
      <c r="D7" s="3">
        <f>IF('Monthly Energy Inputs'!E10,'Monthly Energy Inputs'!D10/'Monthly Energy Inputs'!E10,0)</f>
        <v>928.593252108716</v>
      </c>
      <c r="E7" s="3">
        <f>'Monthly Energy Inputs'!F10</f>
        <v>4499995</v>
      </c>
      <c r="F7" s="3">
        <f>IF('Monthly Energy Inputs'!H10,'Monthly Energy Inputs'!G10/'Monthly Energy Inputs'!H10,0)</f>
        <v>77.021859516176036</v>
      </c>
      <c r="G7" s="3">
        <f>'Monthly Energy Inputs'!I10</f>
        <v>723552</v>
      </c>
    </row>
    <row r="8" spans="1:14" x14ac:dyDescent="0.25">
      <c r="B8">
        <f>'Monthly Energy Inputs'!B11</f>
        <v>2016</v>
      </c>
      <c r="C8">
        <f>'Monthly Energy Inputs'!C11</f>
        <v>4</v>
      </c>
      <c r="D8" s="3">
        <f>IF('Monthly Energy Inputs'!E11,'Monthly Energy Inputs'!D11/'Monthly Energy Inputs'!E11,0)</f>
        <v>823.82599187753829</v>
      </c>
      <c r="E8" s="3">
        <f>'Monthly Energy Inputs'!F11</f>
        <v>4446422</v>
      </c>
      <c r="F8" s="3">
        <f>IF('Monthly Energy Inputs'!H11,'Monthly Energy Inputs'!G11/'Monthly Energy Inputs'!H11,0)</f>
        <v>50.0524628388225</v>
      </c>
      <c r="G8" s="3">
        <f>'Monthly Energy Inputs'!I11</f>
        <v>534763</v>
      </c>
    </row>
    <row r="9" spans="1:14" x14ac:dyDescent="0.25">
      <c r="B9">
        <f>'Monthly Energy Inputs'!B12</f>
        <v>2016</v>
      </c>
      <c r="C9">
        <f>'Monthly Energy Inputs'!C12</f>
        <v>5</v>
      </c>
      <c r="D9" s="3">
        <f>IF('Monthly Energy Inputs'!E12,'Monthly Energy Inputs'!D12/'Monthly Energy Inputs'!E12,0)</f>
        <v>635.97391440174943</v>
      </c>
      <c r="E9" s="3">
        <f>'Monthly Energy Inputs'!F12</f>
        <v>4129579</v>
      </c>
      <c r="F9" s="3">
        <f>IF('Monthly Energy Inputs'!H12,'Monthly Energy Inputs'!G12/'Monthly Energy Inputs'!H12,0)</f>
        <v>27.076945496939668</v>
      </c>
      <c r="G9" s="3">
        <f>'Monthly Energy Inputs'!I12</f>
        <v>334451</v>
      </c>
    </row>
    <row r="10" spans="1:14" x14ac:dyDescent="0.25">
      <c r="B10">
        <f>'Monthly Energy Inputs'!B13</f>
        <v>2016</v>
      </c>
      <c r="C10">
        <f>'Monthly Energy Inputs'!C13</f>
        <v>6</v>
      </c>
      <c r="D10" s="3">
        <f>IF('Monthly Energy Inputs'!E13,'Monthly Energy Inputs'!D13/'Monthly Energy Inputs'!E13,0)</f>
        <v>948.63964386129339</v>
      </c>
      <c r="E10" s="3">
        <f>'Monthly Energy Inputs'!F13</f>
        <v>5380670</v>
      </c>
      <c r="F10" s="3">
        <f>IF('Monthly Energy Inputs'!H13,'Monthly Energy Inputs'!G13/'Monthly Energy Inputs'!H13,0)</f>
        <v>15.934858641795396</v>
      </c>
      <c r="G10" s="3">
        <f>'Monthly Energy Inputs'!I13</f>
        <v>283804</v>
      </c>
    </row>
    <row r="11" spans="1:14" x14ac:dyDescent="0.25">
      <c r="B11">
        <f>'Monthly Energy Inputs'!B14</f>
        <v>2016</v>
      </c>
      <c r="C11">
        <f>'Monthly Energy Inputs'!C14</f>
        <v>7</v>
      </c>
      <c r="D11" s="3">
        <f>IF('Monthly Energy Inputs'!E14,'Monthly Energy Inputs'!D14/'Monthly Energy Inputs'!E14,0)</f>
        <v>1135.4505623242737</v>
      </c>
      <c r="E11" s="3">
        <f>'Monthly Energy Inputs'!F14</f>
        <v>5406064</v>
      </c>
      <c r="F11" s="3">
        <f>IF('Monthly Energy Inputs'!H14,'Monthly Energy Inputs'!G14/'Monthly Energy Inputs'!H14,0)</f>
        <v>10.097784902360829</v>
      </c>
      <c r="G11" s="3">
        <f>'Monthly Energy Inputs'!I14</f>
        <v>216081</v>
      </c>
    </row>
    <row r="12" spans="1:14" x14ac:dyDescent="0.25">
      <c r="B12">
        <f>'Monthly Energy Inputs'!B15</f>
        <v>2016</v>
      </c>
      <c r="C12">
        <f>'Monthly Energy Inputs'!C15</f>
        <v>8</v>
      </c>
      <c r="D12" s="3">
        <f>IF('Monthly Energy Inputs'!E15,'Monthly Energy Inputs'!D15/'Monthly Energy Inputs'!E15,0)</f>
        <v>1231.2222742892845</v>
      </c>
      <c r="E12" s="3">
        <f>'Monthly Energy Inputs'!F15</f>
        <v>5540851</v>
      </c>
      <c r="F12" s="3">
        <f>IF('Monthly Energy Inputs'!H15,'Monthly Energy Inputs'!G15/'Monthly Energy Inputs'!H15,0)</f>
        <v>9.9779947537161178</v>
      </c>
      <c r="G12" s="3">
        <f>'Monthly Energy Inputs'!I15</f>
        <v>202843</v>
      </c>
    </row>
    <row r="13" spans="1:14" x14ac:dyDescent="0.25">
      <c r="B13">
        <f>'Monthly Energy Inputs'!B16</f>
        <v>2016</v>
      </c>
      <c r="C13">
        <f>'Monthly Energy Inputs'!C16</f>
        <v>9</v>
      </c>
      <c r="D13" s="3">
        <f>IF('Monthly Energy Inputs'!E16,'Monthly Energy Inputs'!D16/'Monthly Energy Inputs'!E16,0)</f>
        <v>1124.0959856294908</v>
      </c>
      <c r="E13" s="3">
        <f>'Monthly Energy Inputs'!F16</f>
        <v>5722804</v>
      </c>
      <c r="F13" s="3">
        <f>IF('Monthly Energy Inputs'!H16,'Monthly Energy Inputs'!G16/'Monthly Energy Inputs'!H16,0)</f>
        <v>10.562955406587001</v>
      </c>
      <c r="G13" s="3">
        <f>'Monthly Energy Inputs'!I16</f>
        <v>204682</v>
      </c>
    </row>
    <row r="14" spans="1:14" x14ac:dyDescent="0.25">
      <c r="B14">
        <f>'Monthly Energy Inputs'!B17</f>
        <v>2016</v>
      </c>
      <c r="C14">
        <f>'Monthly Energy Inputs'!C17</f>
        <v>10</v>
      </c>
      <c r="D14" s="3">
        <f>IF('Monthly Energy Inputs'!E17,'Monthly Energy Inputs'!D17/'Monthly Energy Inputs'!E17,0)</f>
        <v>668.83989378319279</v>
      </c>
      <c r="E14" s="3">
        <f>'Monthly Energy Inputs'!F17</f>
        <v>4143421</v>
      </c>
      <c r="F14" s="3">
        <f>IF('Monthly Energy Inputs'!H17,'Monthly Energy Inputs'!G17/'Monthly Energy Inputs'!H17,0)</f>
        <v>15.214223258525211</v>
      </c>
      <c r="G14" s="3">
        <f>'Monthly Energy Inputs'!I17</f>
        <v>263468</v>
      </c>
    </row>
    <row r="15" spans="1:14" x14ac:dyDescent="0.25">
      <c r="B15">
        <f>'Monthly Energy Inputs'!B18</f>
        <v>2016</v>
      </c>
      <c r="C15">
        <f>'Monthly Energy Inputs'!C18</f>
        <v>11</v>
      </c>
      <c r="D15" s="3">
        <f>IF('Monthly Energy Inputs'!E18,'Monthly Energy Inputs'!D18/'Monthly Energy Inputs'!E18,0)</f>
        <v>804.09270540456112</v>
      </c>
      <c r="E15" s="3">
        <f>'Monthly Energy Inputs'!F18</f>
        <v>3957683</v>
      </c>
      <c r="F15" s="3">
        <f>IF('Monthly Energy Inputs'!H18,'Monthly Energy Inputs'!G18/'Monthly Energy Inputs'!H18,0)</f>
        <v>42.943893908481492</v>
      </c>
      <c r="G15" s="3">
        <f>'Monthly Energy Inputs'!I18</f>
        <v>394796</v>
      </c>
    </row>
    <row r="16" spans="1:14" x14ac:dyDescent="0.25">
      <c r="B16">
        <f>'Monthly Energy Inputs'!B19</f>
        <v>2016</v>
      </c>
      <c r="C16">
        <f>'Monthly Energy Inputs'!C19</f>
        <v>12</v>
      </c>
      <c r="D16" s="3">
        <f>IF('Monthly Energy Inputs'!E19,'Monthly Energy Inputs'!D19/'Monthly Energy Inputs'!E19,0)</f>
        <v>1290.9761012183692</v>
      </c>
      <c r="E16" s="3">
        <f>'Monthly Energy Inputs'!F19</f>
        <v>4733219</v>
      </c>
      <c r="F16" s="3">
        <f>IF('Monthly Energy Inputs'!H19,'Monthly Energy Inputs'!G19/'Monthly Energy Inputs'!H19,0)</f>
        <v>105.433401340717</v>
      </c>
      <c r="G16" s="3">
        <f>'Monthly Energy Inputs'!I19</f>
        <v>727981</v>
      </c>
    </row>
    <row r="17" spans="2:7" x14ac:dyDescent="0.25">
      <c r="B17">
        <f>'Monthly Energy Inputs'!B20</f>
        <v>2017</v>
      </c>
      <c r="C17">
        <f>'Monthly Energy Inputs'!C20</f>
        <v>1</v>
      </c>
      <c r="D17" s="3">
        <f>IF('Monthly Energy Inputs'!E20,'Monthly Energy Inputs'!D20/'Monthly Energy Inputs'!E20,0)</f>
        <v>1353.7230134640829</v>
      </c>
      <c r="E17" s="3">
        <f>'Monthly Energy Inputs'!F20</f>
        <v>4859394</v>
      </c>
      <c r="F17" s="3">
        <f>IF('Monthly Energy Inputs'!H20,'Monthly Energy Inputs'!G20/'Monthly Energy Inputs'!H20,0)</f>
        <v>118.76052669657068</v>
      </c>
      <c r="G17" s="3">
        <f>'Monthly Energy Inputs'!I20</f>
        <v>894457</v>
      </c>
    </row>
    <row r="18" spans="2:7" x14ac:dyDescent="0.25">
      <c r="B18">
        <f>'Monthly Energy Inputs'!B21</f>
        <v>2017</v>
      </c>
      <c r="C18">
        <f>'Monthly Energy Inputs'!C21</f>
        <v>2</v>
      </c>
      <c r="D18" s="3">
        <f>IF('Monthly Energy Inputs'!E21,'Monthly Energy Inputs'!D21/'Monthly Energy Inputs'!E21,0)</f>
        <v>1020.8994474278154</v>
      </c>
      <c r="E18" s="3">
        <f>'Monthly Energy Inputs'!F21</f>
        <v>4033911</v>
      </c>
      <c r="F18" s="3">
        <f>IF('Monthly Energy Inputs'!H21,'Monthly Energy Inputs'!G21/'Monthly Energy Inputs'!H21,0)</f>
        <v>91.452322384604258</v>
      </c>
      <c r="G18" s="3">
        <f>'Monthly Energy Inputs'!I21</f>
        <v>701469</v>
      </c>
    </row>
    <row r="19" spans="2:7" x14ac:dyDescent="0.25">
      <c r="B19">
        <f>'Monthly Energy Inputs'!B22</f>
        <v>2017</v>
      </c>
      <c r="C19">
        <f>'Monthly Energy Inputs'!C22</f>
        <v>3</v>
      </c>
      <c r="D19" s="3">
        <f>IF('Monthly Energy Inputs'!E22,'Monthly Energy Inputs'!D22/'Monthly Energy Inputs'!E22,0)</f>
        <v>996.76729706591948</v>
      </c>
      <c r="E19" s="3">
        <f>'Monthly Energy Inputs'!F22</f>
        <v>4213492</v>
      </c>
      <c r="F19" s="3">
        <f>IF('Monthly Energy Inputs'!H22,'Monthly Energy Inputs'!G22/'Monthly Energy Inputs'!H22,0)</f>
        <v>81.72825929677326</v>
      </c>
      <c r="G19" s="3">
        <f>'Monthly Energy Inputs'!I22</f>
        <v>655406</v>
      </c>
    </row>
    <row r="20" spans="2:7" x14ac:dyDescent="0.25">
      <c r="B20">
        <f>'Monthly Energy Inputs'!B23</f>
        <v>2017</v>
      </c>
      <c r="C20">
        <f>'Monthly Energy Inputs'!C23</f>
        <v>4</v>
      </c>
      <c r="D20" s="3">
        <f>IF('Monthly Energy Inputs'!E23,'Monthly Energy Inputs'!D23/'Monthly Energy Inputs'!E23,0)</f>
        <v>767.15285236205148</v>
      </c>
      <c r="E20" s="3">
        <f>'Monthly Energy Inputs'!F23</f>
        <v>5275872</v>
      </c>
      <c r="F20" s="3">
        <f>IF('Monthly Energy Inputs'!H23,'Monthly Energy Inputs'!G23/'Monthly Energy Inputs'!H23,0)</f>
        <v>45.142671104037042</v>
      </c>
      <c r="G20" s="3">
        <f>'Monthly Energy Inputs'!I23</f>
        <v>478157</v>
      </c>
    </row>
    <row r="21" spans="2:7" x14ac:dyDescent="0.25">
      <c r="B21">
        <f>'Monthly Energy Inputs'!B24</f>
        <v>2017</v>
      </c>
      <c r="C21">
        <f>'Monthly Energy Inputs'!C24</f>
        <v>5</v>
      </c>
      <c r="D21" s="3">
        <f>IF('Monthly Energy Inputs'!E24,'Monthly Energy Inputs'!D24/'Monthly Energy Inputs'!E24,0)</f>
        <v>668.52992450774377</v>
      </c>
      <c r="E21" s="3">
        <f>'Monthly Energy Inputs'!F24</f>
        <v>4885918</v>
      </c>
      <c r="F21" s="3">
        <f>IF('Monthly Energy Inputs'!H24,'Monthly Energy Inputs'!G24/'Monthly Energy Inputs'!H24,0)</f>
        <v>23.093474171610477</v>
      </c>
      <c r="G21" s="3">
        <f>'Monthly Energy Inputs'!I24</f>
        <v>300980</v>
      </c>
    </row>
    <row r="22" spans="2:7" x14ac:dyDescent="0.25">
      <c r="B22">
        <f>'Monthly Energy Inputs'!B25</f>
        <v>2017</v>
      </c>
      <c r="C22">
        <f>'Monthly Energy Inputs'!C25</f>
        <v>6</v>
      </c>
      <c r="D22" s="3">
        <f>IF('Monthly Energy Inputs'!E25,'Monthly Energy Inputs'!D25/'Monthly Energy Inputs'!E25,0)</f>
        <v>967.2358938438789</v>
      </c>
      <c r="E22" s="3">
        <f>'Monthly Energy Inputs'!F25</f>
        <v>5079379</v>
      </c>
      <c r="F22" s="3">
        <f>IF('Monthly Energy Inputs'!H25,'Monthly Energy Inputs'!G25/'Monthly Energy Inputs'!H25,0)</f>
        <v>14.254666473737521</v>
      </c>
      <c r="G22" s="3">
        <f>'Monthly Energy Inputs'!I25</f>
        <v>258563</v>
      </c>
    </row>
    <row r="23" spans="2:7" x14ac:dyDescent="0.25">
      <c r="B23">
        <f>'Monthly Energy Inputs'!B26</f>
        <v>2017</v>
      </c>
      <c r="C23">
        <f>'Monthly Energy Inputs'!C26</f>
        <v>7</v>
      </c>
      <c r="D23" s="3">
        <f>IF('Monthly Energy Inputs'!E26,'Monthly Energy Inputs'!D26/'Monthly Energy Inputs'!E26,0)</f>
        <v>1063.0040470075492</v>
      </c>
      <c r="E23" s="3">
        <f>'Monthly Energy Inputs'!F26</f>
        <v>5421298</v>
      </c>
      <c r="F23" s="3">
        <f>IF('Monthly Energy Inputs'!H26,'Monthly Energy Inputs'!G26/'Monthly Energy Inputs'!H26,0)</f>
        <v>10.113442338301258</v>
      </c>
      <c r="G23" s="3">
        <f>'Monthly Energy Inputs'!I26</f>
        <v>202745</v>
      </c>
    </row>
    <row r="24" spans="2:7" x14ac:dyDescent="0.25">
      <c r="B24">
        <f>'Monthly Energy Inputs'!B27</f>
        <v>2017</v>
      </c>
      <c r="C24">
        <f>'Monthly Energy Inputs'!C27</f>
        <v>8</v>
      </c>
      <c r="D24" s="3">
        <f>IF('Monthly Energy Inputs'!E27,'Monthly Energy Inputs'!D27/'Monthly Energy Inputs'!E27,0)</f>
        <v>937.95797338314264</v>
      </c>
      <c r="E24" s="3">
        <f>'Monthly Energy Inputs'!F27</f>
        <v>4170437</v>
      </c>
      <c r="F24" s="3">
        <f>IF('Monthly Energy Inputs'!H27,'Monthly Energy Inputs'!G27/'Monthly Energy Inputs'!H27,0)</f>
        <v>9.842135725654753</v>
      </c>
      <c r="G24" s="3">
        <f>'Monthly Energy Inputs'!I27</f>
        <v>209287</v>
      </c>
    </row>
    <row r="25" spans="2:7" x14ac:dyDescent="0.25">
      <c r="B25">
        <f>'Monthly Energy Inputs'!B28</f>
        <v>2017</v>
      </c>
      <c r="C25">
        <f>'Monthly Energy Inputs'!C28</f>
        <v>9</v>
      </c>
      <c r="D25" s="3">
        <f>IF('Monthly Energy Inputs'!E28,'Monthly Energy Inputs'!D28/'Monthly Energy Inputs'!E28,0)</f>
        <v>890.05587983500664</v>
      </c>
      <c r="E25" s="3">
        <f>'Monthly Energy Inputs'!F28</f>
        <v>4484832</v>
      </c>
      <c r="F25" s="3">
        <f>IF('Monthly Energy Inputs'!H28,'Monthly Energy Inputs'!G28/'Monthly Energy Inputs'!H28,0)</f>
        <v>12.072782520619302</v>
      </c>
      <c r="G25" s="3">
        <f>'Monthly Energy Inputs'!I28</f>
        <v>242270</v>
      </c>
    </row>
    <row r="26" spans="2:7" x14ac:dyDescent="0.25">
      <c r="B26">
        <f>'Monthly Energy Inputs'!B29</f>
        <v>2017</v>
      </c>
      <c r="C26">
        <f>'Monthly Energy Inputs'!C29</f>
        <v>10</v>
      </c>
      <c r="D26" s="3">
        <f>IF('Monthly Energy Inputs'!E29,'Monthly Energy Inputs'!D29/'Monthly Energy Inputs'!E29,0)</f>
        <v>687.4419799206164</v>
      </c>
      <c r="E26" s="3">
        <f>'Monthly Energy Inputs'!F29</f>
        <v>4449596</v>
      </c>
      <c r="F26" s="3">
        <f>IF('Monthly Energy Inputs'!H29,'Monthly Energy Inputs'!G29/'Monthly Energy Inputs'!H29,0)</f>
        <v>12.894950079583273</v>
      </c>
      <c r="G26" s="3">
        <f>'Monthly Energy Inputs'!I29</f>
        <v>233271</v>
      </c>
    </row>
    <row r="27" spans="2:7" x14ac:dyDescent="0.25">
      <c r="B27">
        <f>'Monthly Energy Inputs'!B30</f>
        <v>2017</v>
      </c>
      <c r="C27">
        <f>'Monthly Energy Inputs'!C30</f>
        <v>11</v>
      </c>
      <c r="D27" s="3">
        <f>IF('Monthly Energy Inputs'!E30,'Monthly Energy Inputs'!D30/'Monthly Energy Inputs'!E30,0)</f>
        <v>843.2169040392248</v>
      </c>
      <c r="E27" s="3">
        <f>'Monthly Energy Inputs'!F30</f>
        <v>4397239</v>
      </c>
      <c r="F27" s="3">
        <f>IF('Monthly Energy Inputs'!H30,'Monthly Energy Inputs'!G30/'Monthly Energy Inputs'!H30,0)</f>
        <v>50.788019099985533</v>
      </c>
      <c r="G27" s="3">
        <f>'Monthly Energy Inputs'!I30</f>
        <v>445160</v>
      </c>
    </row>
    <row r="28" spans="2:7" x14ac:dyDescent="0.25">
      <c r="B28">
        <f>'Monthly Energy Inputs'!B31</f>
        <v>2017</v>
      </c>
      <c r="C28">
        <f>'Monthly Energy Inputs'!C31</f>
        <v>12</v>
      </c>
      <c r="D28" s="3">
        <f>IF('Monthly Energy Inputs'!E31,'Monthly Energy Inputs'!D31/'Monthly Energy Inputs'!E31,0)</f>
        <v>1210.0030352556619</v>
      </c>
      <c r="E28" s="3">
        <f>'Monthly Energy Inputs'!F31</f>
        <v>5292255</v>
      </c>
      <c r="F28" s="3">
        <f>IF('Monthly Energy Inputs'!H31,'Monthly Energy Inputs'!G31/'Monthly Energy Inputs'!H31,0)</f>
        <v>100.3527709448705</v>
      </c>
      <c r="G28" s="3">
        <f>'Monthly Energy Inputs'!I31</f>
        <v>674539</v>
      </c>
    </row>
    <row r="29" spans="2:7" x14ac:dyDescent="0.25">
      <c r="B29">
        <f>'Monthly Energy Inputs'!B32</f>
        <v>2018</v>
      </c>
      <c r="C29">
        <f>'Monthly Energy Inputs'!C32</f>
        <v>1</v>
      </c>
      <c r="D29" s="3">
        <f>IF('Monthly Energy Inputs'!E32,'Monthly Energy Inputs'!D32/'Monthly Energy Inputs'!E32,0)</f>
        <v>1351.2347269361308</v>
      </c>
      <c r="E29" s="3">
        <f>'Monthly Energy Inputs'!F32</f>
        <v>5669397.0842865901</v>
      </c>
      <c r="F29" s="3">
        <f>IF('Monthly Energy Inputs'!H32,'Monthly Energy Inputs'!G32/'Monthly Energy Inputs'!H32,0)</f>
        <v>162.80601958525347</v>
      </c>
      <c r="G29" s="3">
        <f>'Monthly Energy Inputs'!I32</f>
        <v>1247100</v>
      </c>
    </row>
    <row r="30" spans="2:7" x14ac:dyDescent="0.25">
      <c r="B30">
        <f>'Monthly Energy Inputs'!B33</f>
        <v>2018</v>
      </c>
      <c r="C30">
        <f>'Monthly Energy Inputs'!C33</f>
        <v>2</v>
      </c>
      <c r="D30" s="3">
        <f>IF('Monthly Energy Inputs'!E33,'Monthly Energy Inputs'!D33/'Monthly Energy Inputs'!E33,0)</f>
        <v>920.72446775686512</v>
      </c>
      <c r="E30" s="3">
        <f>'Monthly Energy Inputs'!F33</f>
        <v>4303407.9915049449</v>
      </c>
      <c r="F30" s="3">
        <f>IF('Monthly Energy Inputs'!H33,'Monthly Energy Inputs'!G33/'Monthly Energy Inputs'!H33,0)</f>
        <v>104.12946428571429</v>
      </c>
      <c r="G30" s="3">
        <f>'Monthly Energy Inputs'!I33</f>
        <v>852715</v>
      </c>
    </row>
    <row r="31" spans="2:7" x14ac:dyDescent="0.25">
      <c r="B31">
        <f>'Monthly Energy Inputs'!B34</f>
        <v>2018</v>
      </c>
      <c r="C31">
        <f>'Monthly Energy Inputs'!C34</f>
        <v>3</v>
      </c>
      <c r="D31" s="3">
        <f>IF('Monthly Energy Inputs'!E34,'Monthly Energy Inputs'!D34/'Monthly Energy Inputs'!E34,0)</f>
        <v>752.70394939833386</v>
      </c>
      <c r="E31" s="3">
        <f>'Monthly Energy Inputs'!F34</f>
        <v>4168491.179878206</v>
      </c>
      <c r="F31" s="3">
        <f>IF('Monthly Energy Inputs'!H34,'Monthly Energy Inputs'!G34/'Monthly Energy Inputs'!H34,0)</f>
        <v>90.895161290322577</v>
      </c>
      <c r="G31" s="3">
        <f>'Monthly Energy Inputs'!I34</f>
        <v>789279</v>
      </c>
    </row>
    <row r="32" spans="2:7" x14ac:dyDescent="0.25">
      <c r="B32">
        <f>'Monthly Energy Inputs'!B35</f>
        <v>2018</v>
      </c>
      <c r="C32">
        <f>'Monthly Energy Inputs'!C35</f>
        <v>4</v>
      </c>
      <c r="D32" s="3">
        <f>IF('Monthly Energy Inputs'!E35,'Monthly Energy Inputs'!D35/'Monthly Energy Inputs'!E35,0)</f>
        <v>1041.631286639926</v>
      </c>
      <c r="E32" s="3">
        <f>'Monthly Energy Inputs'!F35</f>
        <v>4222053.1050940901</v>
      </c>
      <c r="F32" s="3">
        <f>IF('Monthly Energy Inputs'!H35,'Monthly Energy Inputs'!G35/'Monthly Energy Inputs'!H35,0)</f>
        <v>75.698732718894007</v>
      </c>
      <c r="G32" s="3">
        <f>'Monthly Energy Inputs'!I35</f>
        <v>722167</v>
      </c>
    </row>
    <row r="33" spans="2:7" x14ac:dyDescent="0.25">
      <c r="B33">
        <f>'Monthly Energy Inputs'!B36</f>
        <v>2018</v>
      </c>
      <c r="C33">
        <f>'Monthly Energy Inputs'!C36</f>
        <v>5</v>
      </c>
      <c r="D33" s="3">
        <f>IF('Monthly Energy Inputs'!E36,'Monthly Energy Inputs'!D36/'Monthly Energy Inputs'!E36,0)</f>
        <v>998.03224313483497</v>
      </c>
      <c r="E33" s="3">
        <f>'Monthly Energy Inputs'!F36</f>
        <v>3962301.4677639622</v>
      </c>
      <c r="F33" s="3">
        <f>IF('Monthly Energy Inputs'!H36,'Monthly Energy Inputs'!G36/'Monthly Energy Inputs'!H36,0)</f>
        <v>24.384216589861751</v>
      </c>
      <c r="G33" s="3">
        <f>'Monthly Energy Inputs'!I36</f>
        <v>345792</v>
      </c>
    </row>
    <row r="34" spans="2:7" x14ac:dyDescent="0.25">
      <c r="B34">
        <f>'Monthly Energy Inputs'!B37</f>
        <v>2018</v>
      </c>
      <c r="C34">
        <f>'Monthly Energy Inputs'!C37</f>
        <v>6</v>
      </c>
      <c r="D34" s="3">
        <f>IF('Monthly Energy Inputs'!E37,'Monthly Energy Inputs'!D37/'Monthly Energy Inputs'!E37,0)</f>
        <v>1058.0573125578526</v>
      </c>
      <c r="E34" s="3">
        <f>'Monthly Energy Inputs'!F37</f>
        <v>4962780.070877878</v>
      </c>
      <c r="F34" s="3">
        <f>IF('Monthly Energy Inputs'!H37,'Monthly Energy Inputs'!G37/'Monthly Energy Inputs'!H37,0)</f>
        <v>12.902649769585253</v>
      </c>
      <c r="G34" s="3">
        <f>'Monthly Energy Inputs'!I37</f>
        <v>259886</v>
      </c>
    </row>
    <row r="35" spans="2:7" x14ac:dyDescent="0.25">
      <c r="B35">
        <f>'Monthly Energy Inputs'!B38</f>
        <v>2018</v>
      </c>
      <c r="C35">
        <f>'Monthly Energy Inputs'!C38</f>
        <v>7</v>
      </c>
      <c r="D35" s="3">
        <f>IF('Monthly Energy Inputs'!E38,'Monthly Energy Inputs'!D38/'Monthly Energy Inputs'!E38,0)</f>
        <v>919.1492594878124</v>
      </c>
      <c r="E35" s="3">
        <f>'Monthly Energy Inputs'!F38</f>
        <v>4959493.0754672391</v>
      </c>
      <c r="F35" s="3">
        <f>IF('Monthly Energy Inputs'!H38,'Monthly Energy Inputs'!G38/'Monthly Energy Inputs'!H38,0)</f>
        <v>10.816676267281107</v>
      </c>
      <c r="G35" s="3">
        <f>'Monthly Energy Inputs'!I38</f>
        <v>215565</v>
      </c>
    </row>
    <row r="36" spans="2:7" x14ac:dyDescent="0.25">
      <c r="B36">
        <f>'Monthly Energy Inputs'!B39</f>
        <v>2018</v>
      </c>
      <c r="C36">
        <f>'Monthly Energy Inputs'!C39</f>
        <v>8</v>
      </c>
      <c r="D36" s="3">
        <f>IF('Monthly Energy Inputs'!E39,'Monthly Energy Inputs'!D39/'Monthly Energy Inputs'!E39,0)</f>
        <v>678.60945695772909</v>
      </c>
      <c r="E36" s="3">
        <f>'Monthly Energy Inputs'!F39</f>
        <v>4733555.3909254679</v>
      </c>
      <c r="F36" s="3">
        <f>IF('Monthly Energy Inputs'!H39,'Monthly Energy Inputs'!G39/'Monthly Energy Inputs'!H39,0)</f>
        <v>9.7199020737327189</v>
      </c>
      <c r="G36" s="3">
        <f>'Monthly Energy Inputs'!I39</f>
        <v>198710</v>
      </c>
    </row>
    <row r="37" spans="2:7" x14ac:dyDescent="0.25">
      <c r="B37">
        <f>'Monthly Energy Inputs'!B40</f>
        <v>2018</v>
      </c>
      <c r="C37">
        <f>'Monthly Energy Inputs'!C40</f>
        <v>9</v>
      </c>
      <c r="D37" s="3">
        <f>IF('Monthly Energy Inputs'!E40,'Monthly Energy Inputs'!D40/'Monthly Energy Inputs'!E40,0)</f>
        <v>944.24066646096878</v>
      </c>
      <c r="E37" s="3">
        <f>'Monthly Energy Inputs'!F40</f>
        <v>5346051.5357474172</v>
      </c>
      <c r="F37" s="3">
        <f>IF('Monthly Energy Inputs'!H40,'Monthly Energy Inputs'!G40/'Monthly Energy Inputs'!H40,0)</f>
        <v>10.103110599078342</v>
      </c>
      <c r="G37" s="3">
        <f>'Monthly Energy Inputs'!I40</f>
        <v>203287</v>
      </c>
    </row>
    <row r="38" spans="2:7" x14ac:dyDescent="0.25">
      <c r="B38">
        <f>'Monthly Energy Inputs'!B41</f>
        <v>2018</v>
      </c>
      <c r="C38">
        <f>'Monthly Energy Inputs'!C41</f>
        <v>10</v>
      </c>
      <c r="D38" s="3">
        <f>IF('Monthly Energy Inputs'!E41,'Monthly Energy Inputs'!D41/'Monthly Energy Inputs'!E41,0)</f>
        <v>1052.1233415612464</v>
      </c>
      <c r="E38" s="3">
        <f>'Monthly Energy Inputs'!F41</f>
        <v>4431063.8132696077</v>
      </c>
      <c r="F38" s="3">
        <f>IF('Monthly Energy Inputs'!H41,'Monthly Energy Inputs'!G41/'Monthly Energy Inputs'!H41,0)</f>
        <v>14.966013824884792</v>
      </c>
      <c r="G38" s="3">
        <f>'Monthly Energy Inputs'!I41</f>
        <v>247325</v>
      </c>
    </row>
    <row r="39" spans="2:7" x14ac:dyDescent="0.25">
      <c r="B39">
        <f>'Monthly Energy Inputs'!B42</f>
        <v>2018</v>
      </c>
      <c r="C39">
        <f>'Monthly Energy Inputs'!C42</f>
        <v>11</v>
      </c>
      <c r="D39" s="3">
        <f>IF('Monthly Energy Inputs'!E42,'Monthly Energy Inputs'!D42/'Monthly Energy Inputs'!E42,0)</f>
        <v>1120.4800987349583</v>
      </c>
      <c r="E39" s="3">
        <f>'Monthly Energy Inputs'!F42</f>
        <v>4193679.1447103196</v>
      </c>
      <c r="F39" s="3">
        <f>IF('Monthly Energy Inputs'!H42,'Monthly Energy Inputs'!G42/'Monthly Energy Inputs'!H42,0)</f>
        <v>62.278801843317972</v>
      </c>
      <c r="G39" s="3">
        <f>'Monthly Energy Inputs'!I42</f>
        <v>524029</v>
      </c>
    </row>
    <row r="40" spans="2:7" x14ac:dyDescent="0.25">
      <c r="B40">
        <f>'Monthly Energy Inputs'!B43</f>
        <v>2018</v>
      </c>
      <c r="C40">
        <f>'Monthly Energy Inputs'!C43</f>
        <v>12</v>
      </c>
      <c r="D40" s="3">
        <f>IF('Monthly Energy Inputs'!E43,'Monthly Energy Inputs'!D43/'Monthly Energy Inputs'!E43,0)</f>
        <v>1751.1315180499846</v>
      </c>
      <c r="E40" s="3">
        <f>'Monthly Energy Inputs'!F43</f>
        <v>5037216.9669477548</v>
      </c>
      <c r="F40" s="3">
        <f>IF('Monthly Energy Inputs'!H43,'Monthly Energy Inputs'!G43/'Monthly Energy Inputs'!H43,0)</f>
        <v>116.99078341013825</v>
      </c>
      <c r="G40" s="3">
        <f>'Monthly Energy Inputs'!I43</f>
        <v>886406</v>
      </c>
    </row>
    <row r="41" spans="2:7" x14ac:dyDescent="0.25">
      <c r="B41">
        <f>'Monthly Energy Inputs'!B44</f>
        <v>2019</v>
      </c>
      <c r="C41">
        <f>'Monthly Energy Inputs'!C44</f>
        <v>1</v>
      </c>
      <c r="D41" s="3">
        <f>IF('Monthly Energy Inputs'!E44,'Monthly Energy Inputs'!D44/'Monthly Energy Inputs'!E44,0)</f>
        <v>1343.49</v>
      </c>
      <c r="E41" s="3">
        <f>'Monthly Energy Inputs'!F44</f>
        <v>4912559.1999999993</v>
      </c>
      <c r="F41" s="3">
        <f>IF('Monthly Energy Inputs'!H44,'Monthly Energy Inputs'!G44/'Monthly Energy Inputs'!H44,0)</f>
        <v>115.67851030222603</v>
      </c>
      <c r="G41" s="3">
        <f>'Monthly Energy Inputs'!I44</f>
        <v>902649</v>
      </c>
    </row>
    <row r="42" spans="2:7" x14ac:dyDescent="0.25">
      <c r="B42">
        <f>'Monthly Energy Inputs'!B45</f>
        <v>2019</v>
      </c>
      <c r="C42">
        <f>'Monthly Energy Inputs'!C45</f>
        <v>2</v>
      </c>
      <c r="D42" s="3">
        <f>IF('Monthly Energy Inputs'!E45,'Monthly Energy Inputs'!D45/'Monthly Energy Inputs'!E45,0)</f>
        <v>1337.78</v>
      </c>
      <c r="E42" s="3">
        <f>'Monthly Energy Inputs'!F45</f>
        <v>4625194</v>
      </c>
      <c r="F42" s="3">
        <f>IF('Monthly Energy Inputs'!H45,'Monthly Energy Inputs'!G45/'Monthly Energy Inputs'!H45,0)</f>
        <v>124.46860730622146</v>
      </c>
      <c r="G42" s="3">
        <f>'Monthly Energy Inputs'!I45</f>
        <v>1047397</v>
      </c>
    </row>
    <row r="43" spans="2:7" x14ac:dyDescent="0.25">
      <c r="B43">
        <f>'Monthly Energy Inputs'!B46</f>
        <v>2019</v>
      </c>
      <c r="C43">
        <f>'Monthly Energy Inputs'!C46</f>
        <v>3</v>
      </c>
      <c r="D43" s="3">
        <f>IF('Monthly Energy Inputs'!E46,'Monthly Energy Inputs'!D46/'Monthly Energy Inputs'!E46,0)</f>
        <v>1164.3600000000001</v>
      </c>
      <c r="E43" s="3">
        <f>'Monthly Energy Inputs'!F46</f>
        <v>4555600.96</v>
      </c>
      <c r="F43" s="3">
        <f>IF('Monthly Energy Inputs'!H46,'Monthly Energy Inputs'!G46/'Monthly Energy Inputs'!H46,0)</f>
        <v>98.985445177083335</v>
      </c>
      <c r="G43" s="3">
        <f>'Monthly Energy Inputs'!I46</f>
        <v>860864</v>
      </c>
    </row>
    <row r="44" spans="2:7" x14ac:dyDescent="0.25">
      <c r="B44">
        <f>'Monthly Energy Inputs'!B47</f>
        <v>2019</v>
      </c>
      <c r="C44">
        <f>'Monthly Energy Inputs'!C47</f>
        <v>4</v>
      </c>
      <c r="D44" s="3">
        <f>IF('Monthly Energy Inputs'!E47,'Monthly Energy Inputs'!D47/'Monthly Energy Inputs'!E47,0)</f>
        <v>730.2045507134593</v>
      </c>
      <c r="E44" s="3">
        <f>'Monthly Energy Inputs'!F47</f>
        <v>3653800.2399999998</v>
      </c>
      <c r="F44" s="3">
        <f>IF('Monthly Energy Inputs'!H47,'Monthly Energy Inputs'!G47/'Monthly Energy Inputs'!H47,0)</f>
        <v>49.865724843036524</v>
      </c>
      <c r="G44" s="3">
        <f>'Monthly Energy Inputs'!I47</f>
        <v>535161</v>
      </c>
    </row>
    <row r="45" spans="2:7" x14ac:dyDescent="0.25">
      <c r="B45">
        <f>'Monthly Energy Inputs'!B48</f>
        <v>2019</v>
      </c>
      <c r="C45">
        <f>'Monthly Energy Inputs'!C48</f>
        <v>5</v>
      </c>
      <c r="D45" s="3">
        <f>IF('Monthly Energy Inputs'!E48,'Monthly Energy Inputs'!D48/'Monthly Energy Inputs'!E48,0)</f>
        <v>616.76930196683384</v>
      </c>
      <c r="E45" s="3">
        <f>'Monthly Energy Inputs'!F48</f>
        <v>3721219.7600000002</v>
      </c>
      <c r="F45" s="3">
        <f>IF('Monthly Energy Inputs'!H48,'Monthly Energy Inputs'!G48/'Monthly Energy Inputs'!H48,0)</f>
        <v>18.964469192636987</v>
      </c>
      <c r="G45" s="3">
        <f>'Monthly Energy Inputs'!I48</f>
        <v>279338</v>
      </c>
    </row>
    <row r="46" spans="2:7" x14ac:dyDescent="0.25">
      <c r="B46">
        <f>'Monthly Energy Inputs'!B49</f>
        <v>2019</v>
      </c>
      <c r="C46">
        <f>'Monthly Energy Inputs'!C49</f>
        <v>6</v>
      </c>
      <c r="D46" s="3">
        <f>IF('Monthly Energy Inputs'!E49,'Monthly Energy Inputs'!D49/'Monthly Energy Inputs'!E49,0)</f>
        <v>932.57863478596221</v>
      </c>
      <c r="E46" s="3">
        <f>'Monthly Energy Inputs'!F49</f>
        <v>4905772</v>
      </c>
      <c r="F46" s="3">
        <f>IF('Monthly Energy Inputs'!H49,'Monthly Energy Inputs'!G49/'Monthly Energy Inputs'!H49,0)</f>
        <v>13.24429220890411</v>
      </c>
      <c r="G46" s="3">
        <f>'Monthly Energy Inputs'!I49</f>
        <v>248179</v>
      </c>
    </row>
    <row r="47" spans="2:7" x14ac:dyDescent="0.25">
      <c r="B47">
        <f>'Monthly Energy Inputs'!B50</f>
        <v>2019</v>
      </c>
      <c r="C47">
        <f>'Monthly Energy Inputs'!C50</f>
        <v>7</v>
      </c>
      <c r="D47" s="3">
        <f>IF('Monthly Energy Inputs'!E50,'Monthly Energy Inputs'!D50/'Monthly Energy Inputs'!E50,0)</f>
        <v>1115.22</v>
      </c>
      <c r="E47" s="3">
        <f>'Monthly Energy Inputs'!F50</f>
        <v>4906442.6399999997</v>
      </c>
      <c r="F47" s="3">
        <f>IF('Monthly Energy Inputs'!H50,'Monthly Energy Inputs'!G50/'Monthly Energy Inputs'!H50,0)</f>
        <v>10.530251151255706</v>
      </c>
      <c r="G47" s="3">
        <f>'Monthly Energy Inputs'!I50</f>
        <v>200948</v>
      </c>
    </row>
    <row r="48" spans="2:7" x14ac:dyDescent="0.25">
      <c r="B48">
        <f>'Monthly Energy Inputs'!B51</f>
        <v>2019</v>
      </c>
      <c r="C48">
        <f>'Monthly Energy Inputs'!C51</f>
        <v>8</v>
      </c>
      <c r="D48" s="3">
        <f>IF('Monthly Energy Inputs'!E51,'Monthly Energy Inputs'!D51/'Monthly Energy Inputs'!E51,0)</f>
        <v>1069.69</v>
      </c>
      <c r="E48" s="3">
        <f>'Monthly Energy Inputs'!F51</f>
        <v>4779190.72</v>
      </c>
      <c r="F48" s="3">
        <f>IF('Monthly Energy Inputs'!H51,'Monthly Energy Inputs'!G51/'Monthly Energy Inputs'!H51,0)</f>
        <v>9.2094748617294524</v>
      </c>
      <c r="G48" s="3">
        <f>'Monthly Energy Inputs'!I51</f>
        <v>185499</v>
      </c>
    </row>
    <row r="49" spans="2:7" x14ac:dyDescent="0.25">
      <c r="B49">
        <f>'Monthly Energy Inputs'!B52</f>
        <v>2019</v>
      </c>
      <c r="C49">
        <f>'Monthly Energy Inputs'!C52</f>
        <v>9</v>
      </c>
      <c r="D49" s="3">
        <f>IF('Monthly Energy Inputs'!E52,'Monthly Energy Inputs'!D52/'Monthly Energy Inputs'!E52,0)</f>
        <v>944.05900501349788</v>
      </c>
      <c r="E49" s="3">
        <f>'Monthly Energy Inputs'!F52</f>
        <v>4767490.88</v>
      </c>
      <c r="F49" s="3">
        <f>IF('Monthly Energy Inputs'!H52,'Monthly Energy Inputs'!G52/'Monthly Energy Inputs'!H52,0)</f>
        <v>10.138127808418949</v>
      </c>
      <c r="G49" s="3">
        <f>'Monthly Energy Inputs'!I52</f>
        <v>206014</v>
      </c>
    </row>
    <row r="50" spans="2:7" x14ac:dyDescent="0.25">
      <c r="B50">
        <f>'Monthly Energy Inputs'!B53</f>
        <v>2019</v>
      </c>
      <c r="C50">
        <f>'Monthly Energy Inputs'!C53</f>
        <v>10</v>
      </c>
      <c r="D50" s="3">
        <f>IF('Monthly Energy Inputs'!E53,'Monthly Energy Inputs'!D53/'Monthly Energy Inputs'!E53,0)</f>
        <v>706.95688391824137</v>
      </c>
      <c r="E50" s="3">
        <f>'Monthly Energy Inputs'!F53</f>
        <v>3812483.36</v>
      </c>
      <c r="F50" s="3">
        <f>IF('Monthly Energy Inputs'!H53,'Monthly Energy Inputs'!G53/'Monthly Energy Inputs'!H53,0)</f>
        <v>14.421090185502283</v>
      </c>
      <c r="G50" s="3">
        <f>'Monthly Energy Inputs'!I53</f>
        <v>236867</v>
      </c>
    </row>
    <row r="51" spans="2:7" x14ac:dyDescent="0.25">
      <c r="B51">
        <f>'Monthly Energy Inputs'!B54</f>
        <v>2019</v>
      </c>
      <c r="C51">
        <f>'Monthly Energy Inputs'!C54</f>
        <v>11</v>
      </c>
      <c r="D51" s="3">
        <f>IF('Monthly Energy Inputs'!E54,'Monthly Energy Inputs'!D54/'Monthly Energy Inputs'!E54,0)</f>
        <v>891.80485923640572</v>
      </c>
      <c r="E51" s="3">
        <f>'Monthly Energy Inputs'!F54</f>
        <v>3770394.64</v>
      </c>
      <c r="F51" s="3">
        <f>IF('Monthly Energy Inputs'!H54,'Monthly Energy Inputs'!G54/'Monthly Energy Inputs'!H54,0)</f>
        <v>56.990724914668952</v>
      </c>
      <c r="G51" s="3">
        <f>'Monthly Energy Inputs'!I54</f>
        <v>476258</v>
      </c>
    </row>
    <row r="52" spans="2:7" x14ac:dyDescent="0.25">
      <c r="B52">
        <f>'Monthly Energy Inputs'!B55</f>
        <v>2019</v>
      </c>
      <c r="C52">
        <f>'Monthly Energy Inputs'!C55</f>
        <v>12</v>
      </c>
      <c r="D52" s="3">
        <f>IF('Monthly Energy Inputs'!E55,'Monthly Energy Inputs'!D55/'Monthly Energy Inputs'!E55,0)</f>
        <v>1398.42</v>
      </c>
      <c r="E52" s="3">
        <f>'Monthly Energy Inputs'!F55</f>
        <v>4697768.5599999996</v>
      </c>
      <c r="F52" s="3">
        <f>IF('Monthly Energy Inputs'!H55,'Monthly Energy Inputs'!G55/'Monthly Energy Inputs'!H55,0)</f>
        <v>103.86857875271119</v>
      </c>
      <c r="G52" s="3">
        <f>'Monthly Energy Inputs'!I55</f>
        <v>758714</v>
      </c>
    </row>
    <row r="53" spans="2:7" x14ac:dyDescent="0.25">
      <c r="B53">
        <f>'Monthly Energy Inputs'!B56</f>
        <v>2020</v>
      </c>
      <c r="C53">
        <f>'Monthly Energy Inputs'!C56</f>
        <v>1</v>
      </c>
      <c r="D53" s="3">
        <f>IF('Monthly Energy Inputs'!E56,'Monthly Energy Inputs'!D56/'Monthly Energy Inputs'!E56,0)</f>
        <v>1191.25</v>
      </c>
      <c r="E53" s="3">
        <f>'Monthly Energy Inputs'!F56</f>
        <v>4283069.3999999994</v>
      </c>
      <c r="F53" s="3">
        <f>IF('Monthly Energy Inputs'!H56,'Monthly Energy Inputs'!G56/'Monthly Energy Inputs'!H56,0)</f>
        <v>112.57870109654</v>
      </c>
      <c r="G53" s="3">
        <f>'Monthly Energy Inputs'!I56</f>
        <v>914984.00004660001</v>
      </c>
    </row>
    <row r="54" spans="2:7" x14ac:dyDescent="0.25">
      <c r="B54">
        <f>'Monthly Energy Inputs'!B57</f>
        <v>2020</v>
      </c>
      <c r="C54">
        <f>'Monthly Energy Inputs'!C57</f>
        <v>2</v>
      </c>
      <c r="D54" s="3">
        <f>IF('Monthly Energy Inputs'!E57,'Monthly Energy Inputs'!D57/'Monthly Energy Inputs'!E57,0)</f>
        <v>1126.8399999999999</v>
      </c>
      <c r="E54" s="3">
        <f>'Monthly Energy Inputs'!F57</f>
        <v>3995327.0999999996</v>
      </c>
      <c r="F54" s="3">
        <f>IF('Monthly Energy Inputs'!H57,'Monthly Energy Inputs'!G57/'Monthly Energy Inputs'!H57,0)</f>
        <v>101.71937036229438</v>
      </c>
      <c r="G54" s="3">
        <f>'Monthly Energy Inputs'!I57</f>
        <v>886839.99999209994</v>
      </c>
    </row>
    <row r="55" spans="2:7" x14ac:dyDescent="0.25">
      <c r="B55">
        <f>'Monthly Energy Inputs'!B58</f>
        <v>2020</v>
      </c>
      <c r="C55">
        <f>'Monthly Energy Inputs'!C58</f>
        <v>3</v>
      </c>
      <c r="D55" s="3">
        <f>IF('Monthly Energy Inputs'!E58,'Monthly Energy Inputs'!D58/'Monthly Energy Inputs'!E58,0)</f>
        <v>914.31477400000006</v>
      </c>
      <c r="E55" s="3">
        <f>'Monthly Energy Inputs'!F58</f>
        <v>3656335.8</v>
      </c>
      <c r="F55" s="3">
        <f>IF('Monthly Energy Inputs'!H58,'Monthly Energy Inputs'!G58/'Monthly Energy Inputs'!H58,0)</f>
        <v>77.809273977836071</v>
      </c>
      <c r="G55" s="3">
        <f>'Monthly Energy Inputs'!I58</f>
        <v>681185.9999538</v>
      </c>
    </row>
    <row r="56" spans="2:7" x14ac:dyDescent="0.25">
      <c r="B56">
        <f>'Monthly Energy Inputs'!B59</f>
        <v>2020</v>
      </c>
      <c r="C56">
        <f>'Monthly Energy Inputs'!C59</f>
        <v>4</v>
      </c>
      <c r="D56" s="3">
        <f>IF('Monthly Energy Inputs'!E59,'Monthly Energy Inputs'!D59/'Monthly Energy Inputs'!E59,0)</f>
        <v>785.60319030000005</v>
      </c>
      <c r="E56" s="3">
        <f>'Monthly Energy Inputs'!F59</f>
        <v>3005565.9</v>
      </c>
      <c r="F56" s="3">
        <f>IF('Monthly Energy Inputs'!H59,'Monthly Energy Inputs'!G59/'Monthly Energy Inputs'!H59,0)</f>
        <v>48.752552477949514</v>
      </c>
      <c r="G56" s="3">
        <f>'Monthly Energy Inputs'!I59</f>
        <v>407791.99997249997</v>
      </c>
    </row>
    <row r="57" spans="2:7" x14ac:dyDescent="0.25">
      <c r="B57">
        <f>'Monthly Energy Inputs'!B60</f>
        <v>2020</v>
      </c>
      <c r="C57">
        <f>'Monthly Energy Inputs'!C60</f>
        <v>5</v>
      </c>
      <c r="D57" s="3">
        <f>IF('Monthly Energy Inputs'!E60,'Monthly Energy Inputs'!D60/'Monthly Energy Inputs'!E60,0)</f>
        <v>831.8326624</v>
      </c>
      <c r="E57" s="3">
        <f>'Monthly Energy Inputs'!F60</f>
        <v>3261646.8</v>
      </c>
      <c r="F57" s="3">
        <f>IF('Monthly Energy Inputs'!H60,'Monthly Energy Inputs'!G60/'Monthly Energy Inputs'!H60,0)</f>
        <v>41.532898437507093</v>
      </c>
      <c r="G57" s="3">
        <f>'Monthly Energy Inputs'!I60</f>
        <v>368132.00003910001</v>
      </c>
    </row>
    <row r="58" spans="2:7" x14ac:dyDescent="0.25">
      <c r="B58">
        <f>'Monthly Energy Inputs'!B61</f>
        <v>2020</v>
      </c>
      <c r="C58">
        <f>'Monthly Energy Inputs'!C61</f>
        <v>6</v>
      </c>
      <c r="D58" s="3">
        <f>IF('Monthly Energy Inputs'!E61,'Monthly Energy Inputs'!D61/'Monthly Energy Inputs'!E61,0)</f>
        <v>869.91667299999995</v>
      </c>
      <c r="E58" s="3">
        <f>'Monthly Energy Inputs'!F61</f>
        <v>3812919.3000000003</v>
      </c>
      <c r="F58" s="3">
        <f>IF('Monthly Energy Inputs'!H61,'Monthly Energy Inputs'!G61/'Monthly Energy Inputs'!H61,0)</f>
        <v>15.296369840286442</v>
      </c>
      <c r="G58" s="3">
        <f>'Monthly Energy Inputs'!I61</f>
        <v>214371.9999729</v>
      </c>
    </row>
    <row r="59" spans="2:7" x14ac:dyDescent="0.25">
      <c r="B59">
        <f>'Monthly Energy Inputs'!B62</f>
        <v>2020</v>
      </c>
      <c r="C59">
        <f>'Monthly Energy Inputs'!C62</f>
        <v>7</v>
      </c>
      <c r="D59" s="3">
        <f>IF('Monthly Energy Inputs'!E62,'Monthly Energy Inputs'!D62/'Monthly Energy Inputs'!E62,0)</f>
        <v>1302.01</v>
      </c>
      <c r="E59" s="3">
        <f>'Monthly Energy Inputs'!F62</f>
        <v>5184538.8</v>
      </c>
      <c r="F59" s="3">
        <f>IF('Monthly Energy Inputs'!H62,'Monthly Energy Inputs'!G62/'Monthly Energy Inputs'!H62,0)</f>
        <v>11.650312009798638</v>
      </c>
      <c r="G59" s="3">
        <f>'Monthly Energy Inputs'!I62</f>
        <v>175395.99999899999</v>
      </c>
    </row>
    <row r="60" spans="2:7" x14ac:dyDescent="0.25">
      <c r="B60">
        <f>'Monthly Energy Inputs'!B63</f>
        <v>2020</v>
      </c>
      <c r="C60">
        <f>'Monthly Energy Inputs'!C63</f>
        <v>8</v>
      </c>
      <c r="D60" s="3">
        <f>IF('Monthly Energy Inputs'!E63,'Monthly Energy Inputs'!D63/'Monthly Energy Inputs'!E63,0)</f>
        <v>1123.8800000000001</v>
      </c>
      <c r="E60" s="3">
        <f>'Monthly Energy Inputs'!F63</f>
        <v>4588567.5</v>
      </c>
      <c r="F60" s="3">
        <f>IF('Monthly Energy Inputs'!H63,'Monthly Energy Inputs'!G63/'Monthly Energy Inputs'!H63,0)</f>
        <v>9.8881168489790134</v>
      </c>
      <c r="G60" s="3">
        <f>'Monthly Energy Inputs'!I63</f>
        <v>164320.00001010002</v>
      </c>
    </row>
    <row r="61" spans="2:7" x14ac:dyDescent="0.25">
      <c r="B61">
        <f>'Monthly Energy Inputs'!B64</f>
        <v>2020</v>
      </c>
      <c r="C61">
        <f>'Monthly Energy Inputs'!C64</f>
        <v>9</v>
      </c>
      <c r="D61" s="3">
        <f>IF('Monthly Energy Inputs'!E64,'Monthly Energy Inputs'!D64/'Monthly Energy Inputs'!E64,0)</f>
        <v>928.66175469999985</v>
      </c>
      <c r="E61" s="3">
        <f>'Monthly Energy Inputs'!F64</f>
        <v>4335368.3999999994</v>
      </c>
      <c r="F61" s="3">
        <f>IF('Monthly Energy Inputs'!H64,'Monthly Energy Inputs'!G64/'Monthly Energy Inputs'!H64,0)</f>
        <v>11.500000009727737</v>
      </c>
      <c r="G61" s="3">
        <f>'Monthly Energy Inputs'!I64</f>
        <v>179931.00001799999</v>
      </c>
    </row>
    <row r="62" spans="2:7" x14ac:dyDescent="0.25">
      <c r="B62">
        <f>'Monthly Energy Inputs'!B65</f>
        <v>2020</v>
      </c>
      <c r="C62">
        <f>'Monthly Energy Inputs'!C65</f>
        <v>10</v>
      </c>
      <c r="D62" s="3">
        <f>IF('Monthly Energy Inputs'!E65,'Monthly Energy Inputs'!D65/'Monthly Energy Inputs'!E65,0)</f>
        <v>764.06380550000006</v>
      </c>
      <c r="E62" s="3">
        <f>'Monthly Energy Inputs'!F65</f>
        <v>4058065.1999999997</v>
      </c>
      <c r="F62" s="3">
        <f>IF('Monthly Energy Inputs'!H65,'Monthly Energy Inputs'!G65/'Monthly Energy Inputs'!H65,0)</f>
        <v>19.747872918788996</v>
      </c>
      <c r="G62" s="3">
        <f>'Monthly Energy Inputs'!I65</f>
        <v>256644.00001020002</v>
      </c>
    </row>
    <row r="63" spans="2:7" x14ac:dyDescent="0.25">
      <c r="B63">
        <f>'Monthly Energy Inputs'!B66</f>
        <v>2020</v>
      </c>
      <c r="C63">
        <f>'Monthly Energy Inputs'!C66</f>
        <v>11</v>
      </c>
      <c r="D63" s="3">
        <f>IF('Monthly Energy Inputs'!E66,'Monthly Energy Inputs'!D66/'Monthly Energy Inputs'!E66,0)</f>
        <v>822.683403</v>
      </c>
      <c r="E63" s="3">
        <f>'Monthly Energy Inputs'!F66</f>
        <v>3684902.4</v>
      </c>
      <c r="F63" s="3">
        <f>IF('Monthly Energy Inputs'!H66,'Monthly Energy Inputs'!G66/'Monthly Energy Inputs'!H66,0)</f>
        <v>44.565513322447536</v>
      </c>
      <c r="G63" s="3">
        <f>'Monthly Energy Inputs'!I66</f>
        <v>363036.00001679995</v>
      </c>
    </row>
    <row r="64" spans="2:7" x14ac:dyDescent="0.25">
      <c r="B64">
        <f>'Monthly Energy Inputs'!B67</f>
        <v>2020</v>
      </c>
      <c r="C64">
        <f>'Monthly Energy Inputs'!C67</f>
        <v>12</v>
      </c>
      <c r="D64" s="3">
        <f>IF('Monthly Energy Inputs'!E67,'Monthly Energy Inputs'!D67/'Monthly Energy Inputs'!E67,0)</f>
        <v>1328.64</v>
      </c>
      <c r="E64" s="3">
        <f>'Monthly Energy Inputs'!F67</f>
        <v>4603491.3</v>
      </c>
      <c r="F64" s="3">
        <f>IF('Monthly Energy Inputs'!H67,'Monthly Energy Inputs'!G67/'Monthly Energy Inputs'!H67,0)</f>
        <v>92.787294431026666</v>
      </c>
      <c r="G64" s="3">
        <f>'Monthly Energy Inputs'!I67</f>
        <v>680895</v>
      </c>
    </row>
    <row r="65" spans="2:7" x14ac:dyDescent="0.25">
      <c r="B65">
        <f>'Monthly Energy Inputs'!B68</f>
        <v>2021</v>
      </c>
      <c r="C65">
        <f>'Monthly Energy Inputs'!C68</f>
        <v>1</v>
      </c>
      <c r="D65" s="3">
        <f>IF('Monthly Energy Inputs'!E68,'Monthly Energy Inputs'!D68/'Monthly Energy Inputs'!E68,0)</f>
        <v>0</v>
      </c>
      <c r="E65" s="3">
        <f>'Monthly Energy Inputs'!F68</f>
        <v>0</v>
      </c>
      <c r="F65" s="3">
        <f>IF('Monthly Energy Inputs'!H68,'Monthly Energy Inputs'!G68/'Monthly Energy Inputs'!H68,0)</f>
        <v>0</v>
      </c>
      <c r="G65" s="3">
        <f>'Monthly Energy Inputs'!I68</f>
        <v>0</v>
      </c>
    </row>
    <row r="66" spans="2:7" x14ac:dyDescent="0.25">
      <c r="B66">
        <f>'Monthly Energy Inputs'!B69</f>
        <v>2021</v>
      </c>
      <c r="C66">
        <f>'Monthly Energy Inputs'!C69</f>
        <v>2</v>
      </c>
      <c r="D66" s="3">
        <f>IF('Monthly Energy Inputs'!E69,'Monthly Energy Inputs'!D69/'Monthly Energy Inputs'!E69,0)</f>
        <v>0</v>
      </c>
      <c r="E66" s="3">
        <f>'Monthly Energy Inputs'!F69</f>
        <v>0</v>
      </c>
      <c r="F66" s="3">
        <f>IF('Monthly Energy Inputs'!H69,'Monthly Energy Inputs'!G69/'Monthly Energy Inputs'!H69,0)</f>
        <v>0</v>
      </c>
      <c r="G66" s="3">
        <f>'Monthly Energy Inputs'!I69</f>
        <v>0</v>
      </c>
    </row>
    <row r="67" spans="2:7" x14ac:dyDescent="0.25">
      <c r="B67">
        <f>'Monthly Energy Inputs'!B70</f>
        <v>2021</v>
      </c>
      <c r="C67">
        <f>'Monthly Energy Inputs'!C70</f>
        <v>3</v>
      </c>
      <c r="D67" s="3">
        <f>IF('Monthly Energy Inputs'!E70,'Monthly Energy Inputs'!D70/'Monthly Energy Inputs'!E70,0)</f>
        <v>0</v>
      </c>
      <c r="E67" s="3">
        <f>'Monthly Energy Inputs'!F70</f>
        <v>0</v>
      </c>
      <c r="F67" s="3">
        <f>IF('Monthly Energy Inputs'!H70,'Monthly Energy Inputs'!G70/'Monthly Energy Inputs'!H70,0)</f>
        <v>0</v>
      </c>
      <c r="G67" s="3">
        <f>'Monthly Energy Inputs'!I70</f>
        <v>0</v>
      </c>
    </row>
    <row r="68" spans="2:7" x14ac:dyDescent="0.25">
      <c r="B68">
        <f>'Monthly Energy Inputs'!B71</f>
        <v>2021</v>
      </c>
      <c r="C68">
        <f>'Monthly Energy Inputs'!C71</f>
        <v>4</v>
      </c>
      <c r="D68" s="3">
        <f>IF('Monthly Energy Inputs'!E71,'Monthly Energy Inputs'!D71/'Monthly Energy Inputs'!E71,0)</f>
        <v>0</v>
      </c>
      <c r="E68" s="3">
        <f>'Monthly Energy Inputs'!F71</f>
        <v>0</v>
      </c>
      <c r="F68" s="3">
        <f>IF('Monthly Energy Inputs'!H71,'Monthly Energy Inputs'!G71/'Monthly Energy Inputs'!H71,0)</f>
        <v>0</v>
      </c>
      <c r="G68" s="3">
        <f>'Monthly Energy Inputs'!I71</f>
        <v>0</v>
      </c>
    </row>
    <row r="69" spans="2:7" x14ac:dyDescent="0.25">
      <c r="B69">
        <f>'Monthly Energy Inputs'!B72</f>
        <v>2021</v>
      </c>
      <c r="C69">
        <f>'Monthly Energy Inputs'!C72</f>
        <v>5</v>
      </c>
      <c r="D69" s="3">
        <f>IF('Monthly Energy Inputs'!E72,'Monthly Energy Inputs'!D72/'Monthly Energy Inputs'!E72,0)</f>
        <v>0</v>
      </c>
      <c r="E69" s="3">
        <f>'Monthly Energy Inputs'!F72</f>
        <v>0</v>
      </c>
      <c r="F69" s="3">
        <f>IF('Monthly Energy Inputs'!H72,'Monthly Energy Inputs'!G72/'Monthly Energy Inputs'!H72,0)</f>
        <v>0</v>
      </c>
      <c r="G69" s="3">
        <f>'Monthly Energy Inputs'!I72</f>
        <v>0</v>
      </c>
    </row>
    <row r="70" spans="2:7" x14ac:dyDescent="0.25">
      <c r="B70">
        <f>'Monthly Energy Inputs'!B73</f>
        <v>2021</v>
      </c>
      <c r="C70">
        <f>'Monthly Energy Inputs'!C73</f>
        <v>6</v>
      </c>
      <c r="D70" s="3">
        <f>IF('Monthly Energy Inputs'!E73,'Monthly Energy Inputs'!D73/'Monthly Energy Inputs'!E73,0)</f>
        <v>0</v>
      </c>
      <c r="E70" s="3">
        <f>'Monthly Energy Inputs'!F73</f>
        <v>0</v>
      </c>
      <c r="F70" s="3">
        <f>IF('Monthly Energy Inputs'!H73,'Monthly Energy Inputs'!G73/'Monthly Energy Inputs'!H73,0)</f>
        <v>0</v>
      </c>
      <c r="G70" s="3">
        <f>'Monthly Energy Inputs'!I73</f>
        <v>0</v>
      </c>
    </row>
    <row r="71" spans="2:7" x14ac:dyDescent="0.25">
      <c r="B71">
        <f>'Monthly Energy Inputs'!B74</f>
        <v>2021</v>
      </c>
      <c r="C71">
        <f>'Monthly Energy Inputs'!C74</f>
        <v>7</v>
      </c>
      <c r="D71" s="3">
        <f>IF('Monthly Energy Inputs'!E74,'Monthly Energy Inputs'!D74/'Monthly Energy Inputs'!E74,0)</f>
        <v>0</v>
      </c>
      <c r="E71" s="3">
        <f>'Monthly Energy Inputs'!F74</f>
        <v>0</v>
      </c>
      <c r="F71" s="3">
        <f>IF('Monthly Energy Inputs'!H74,'Monthly Energy Inputs'!G74/'Monthly Energy Inputs'!H74,0)</f>
        <v>0</v>
      </c>
      <c r="G71" s="3">
        <f>'Monthly Energy Inputs'!I74</f>
        <v>0</v>
      </c>
    </row>
    <row r="72" spans="2:7" x14ac:dyDescent="0.25">
      <c r="B72">
        <f>'Monthly Energy Inputs'!B75</f>
        <v>2021</v>
      </c>
      <c r="C72">
        <f>'Monthly Energy Inputs'!C75</f>
        <v>8</v>
      </c>
      <c r="D72" s="3">
        <f>IF('Monthly Energy Inputs'!E75,'Monthly Energy Inputs'!D75/'Monthly Energy Inputs'!E75,0)</f>
        <v>0</v>
      </c>
      <c r="E72" s="3">
        <f>'Monthly Energy Inputs'!F75</f>
        <v>0</v>
      </c>
      <c r="F72" s="3">
        <f>IF('Monthly Energy Inputs'!H75,'Monthly Energy Inputs'!G75/'Monthly Energy Inputs'!H75,0)</f>
        <v>0</v>
      </c>
      <c r="G72" s="3">
        <f>'Monthly Energy Inputs'!I75</f>
        <v>0</v>
      </c>
    </row>
    <row r="73" spans="2:7" x14ac:dyDescent="0.25">
      <c r="B73">
        <f>'Monthly Energy Inputs'!B76</f>
        <v>2021</v>
      </c>
      <c r="C73">
        <f>'Monthly Energy Inputs'!C76</f>
        <v>9</v>
      </c>
      <c r="D73" s="3">
        <f>IF('Monthly Energy Inputs'!E76,'Monthly Energy Inputs'!D76/'Monthly Energy Inputs'!E76,0)</f>
        <v>0</v>
      </c>
      <c r="E73" s="3">
        <f>'Monthly Energy Inputs'!F76</f>
        <v>0</v>
      </c>
      <c r="F73" s="3">
        <f>IF('Monthly Energy Inputs'!H76,'Monthly Energy Inputs'!G76/'Monthly Energy Inputs'!H76,0)</f>
        <v>0</v>
      </c>
      <c r="G73" s="3">
        <f>'Monthly Energy Inputs'!I76</f>
        <v>0</v>
      </c>
    </row>
    <row r="74" spans="2:7" x14ac:dyDescent="0.25">
      <c r="B74">
        <f>'Monthly Energy Inputs'!B77</f>
        <v>2021</v>
      </c>
      <c r="C74">
        <f>'Monthly Energy Inputs'!C77</f>
        <v>10</v>
      </c>
      <c r="D74" s="3">
        <f>IF('Monthly Energy Inputs'!E77,'Monthly Energy Inputs'!D77/'Monthly Energy Inputs'!E77,0)</f>
        <v>0</v>
      </c>
      <c r="E74" s="3">
        <f>'Monthly Energy Inputs'!F77</f>
        <v>0</v>
      </c>
      <c r="F74" s="3">
        <f>IF('Monthly Energy Inputs'!H77,'Monthly Energy Inputs'!G77/'Monthly Energy Inputs'!H77,0)</f>
        <v>0</v>
      </c>
      <c r="G74" s="3">
        <f>'Monthly Energy Inputs'!I77</f>
        <v>0</v>
      </c>
    </row>
    <row r="75" spans="2:7" x14ac:dyDescent="0.25">
      <c r="B75">
        <f>'Monthly Energy Inputs'!B78</f>
        <v>2021</v>
      </c>
      <c r="C75">
        <f>'Monthly Energy Inputs'!C78</f>
        <v>11</v>
      </c>
      <c r="D75" s="3">
        <f>IF('Monthly Energy Inputs'!E78,'Monthly Energy Inputs'!D78/'Monthly Energy Inputs'!E78,0)</f>
        <v>0</v>
      </c>
      <c r="E75" s="3">
        <f>'Monthly Energy Inputs'!F78</f>
        <v>0</v>
      </c>
      <c r="F75" s="3">
        <f>IF('Monthly Energy Inputs'!H78,'Monthly Energy Inputs'!G78/'Monthly Energy Inputs'!H78,0)</f>
        <v>0</v>
      </c>
      <c r="G75" s="3">
        <f>'Monthly Energy Inputs'!I78</f>
        <v>0</v>
      </c>
    </row>
    <row r="76" spans="2:7" x14ac:dyDescent="0.25">
      <c r="B76">
        <f>'Monthly Energy Inputs'!B79</f>
        <v>2021</v>
      </c>
      <c r="C76">
        <f>'Monthly Energy Inputs'!C79</f>
        <v>12</v>
      </c>
      <c r="D76" s="3">
        <f>IF('Monthly Energy Inputs'!E79,'Monthly Energy Inputs'!D79/'Monthly Energy Inputs'!E79,0)</f>
        <v>0</v>
      </c>
      <c r="E76" s="3">
        <f>'Monthly Energy Inputs'!F79</f>
        <v>0</v>
      </c>
      <c r="F76" s="3">
        <f>IF('Monthly Energy Inputs'!H79,'Monthly Energy Inputs'!G79/'Monthly Energy Inputs'!H79,0)</f>
        <v>0</v>
      </c>
      <c r="G76" s="3">
        <f>'Monthly Energy Inputs'!I79</f>
        <v>0</v>
      </c>
    </row>
    <row r="77" spans="2:7" x14ac:dyDescent="0.25">
      <c r="B77">
        <f>'Monthly Energy Inputs'!B80</f>
        <v>2022</v>
      </c>
      <c r="C77">
        <f>'Monthly Energy Inputs'!C80</f>
        <v>1</v>
      </c>
      <c r="D77" s="3">
        <f>IF('Monthly Energy Inputs'!E80,'Monthly Energy Inputs'!D80/'Monthly Energy Inputs'!E80,0)</f>
        <v>0</v>
      </c>
      <c r="E77" s="3">
        <f>'Monthly Energy Inputs'!F80</f>
        <v>0</v>
      </c>
      <c r="F77" s="3">
        <f>IF('Monthly Energy Inputs'!H80,'Monthly Energy Inputs'!G80/'Monthly Energy Inputs'!H80,0)</f>
        <v>0</v>
      </c>
      <c r="G77" s="3">
        <f>'Monthly Energy Inputs'!I80</f>
        <v>0</v>
      </c>
    </row>
    <row r="78" spans="2:7" x14ac:dyDescent="0.25">
      <c r="B78">
        <f>'Monthly Energy Inputs'!B81</f>
        <v>2022</v>
      </c>
      <c r="C78">
        <f>'Monthly Energy Inputs'!C81</f>
        <v>2</v>
      </c>
      <c r="D78" s="3">
        <f>IF('Monthly Energy Inputs'!E81,'Monthly Energy Inputs'!D81/'Monthly Energy Inputs'!E81,0)</f>
        <v>0</v>
      </c>
      <c r="E78" s="3">
        <f>'Monthly Energy Inputs'!F81</f>
        <v>0</v>
      </c>
      <c r="F78" s="3">
        <f>IF('Monthly Energy Inputs'!H81,'Monthly Energy Inputs'!G81/'Monthly Energy Inputs'!H81,0)</f>
        <v>0</v>
      </c>
      <c r="G78" s="3">
        <f>'Monthly Energy Inputs'!I81</f>
        <v>0</v>
      </c>
    </row>
    <row r="79" spans="2:7" x14ac:dyDescent="0.25">
      <c r="B79">
        <f>'Monthly Energy Inputs'!B82</f>
        <v>2022</v>
      </c>
      <c r="C79">
        <f>'Monthly Energy Inputs'!C82</f>
        <v>3</v>
      </c>
      <c r="D79" s="3">
        <f>IF('Monthly Energy Inputs'!E82,'Monthly Energy Inputs'!D82/'Monthly Energy Inputs'!E82,0)</f>
        <v>0</v>
      </c>
      <c r="E79" s="3">
        <f>'Monthly Energy Inputs'!F82</f>
        <v>0</v>
      </c>
      <c r="F79" s="3">
        <f>IF('Monthly Energy Inputs'!H82,'Monthly Energy Inputs'!G82/'Monthly Energy Inputs'!H82,0)</f>
        <v>0</v>
      </c>
      <c r="G79" s="3">
        <f>'Monthly Energy Inputs'!I82</f>
        <v>0</v>
      </c>
    </row>
    <row r="80" spans="2:7" x14ac:dyDescent="0.25">
      <c r="B80">
        <f>'Monthly Energy Inputs'!B83</f>
        <v>2022</v>
      </c>
      <c r="C80">
        <f>'Monthly Energy Inputs'!C83</f>
        <v>4</v>
      </c>
      <c r="D80" s="3">
        <f>IF('Monthly Energy Inputs'!E83,'Monthly Energy Inputs'!D83/'Monthly Energy Inputs'!E83,0)</f>
        <v>0</v>
      </c>
      <c r="E80" s="3">
        <f>'Monthly Energy Inputs'!F83</f>
        <v>0</v>
      </c>
      <c r="F80" s="3">
        <f>IF('Monthly Energy Inputs'!H83,'Monthly Energy Inputs'!G83/'Monthly Energy Inputs'!H83,0)</f>
        <v>0</v>
      </c>
      <c r="G80" s="3">
        <f>'Monthly Energy Inputs'!I83</f>
        <v>0</v>
      </c>
    </row>
    <row r="81" spans="2:7" x14ac:dyDescent="0.25">
      <c r="B81">
        <f>'Monthly Energy Inputs'!B84</f>
        <v>2022</v>
      </c>
      <c r="C81">
        <f>'Monthly Energy Inputs'!C84</f>
        <v>5</v>
      </c>
      <c r="D81" s="3">
        <f>IF('Monthly Energy Inputs'!E84,'Monthly Energy Inputs'!D84/'Monthly Energy Inputs'!E84,0)</f>
        <v>0</v>
      </c>
      <c r="E81" s="3">
        <f>'Monthly Energy Inputs'!F84</f>
        <v>0</v>
      </c>
      <c r="F81" s="3">
        <f>IF('Monthly Energy Inputs'!H84,'Monthly Energy Inputs'!G84/'Monthly Energy Inputs'!H84,0)</f>
        <v>0</v>
      </c>
      <c r="G81" s="3">
        <f>'Monthly Energy Inputs'!I84</f>
        <v>0</v>
      </c>
    </row>
    <row r="82" spans="2:7" x14ac:dyDescent="0.25">
      <c r="B82">
        <f>'Monthly Energy Inputs'!B85</f>
        <v>2022</v>
      </c>
      <c r="C82">
        <f>'Monthly Energy Inputs'!C85</f>
        <v>6</v>
      </c>
      <c r="D82" s="3">
        <f>IF('Monthly Energy Inputs'!E85,'Monthly Energy Inputs'!D85/'Monthly Energy Inputs'!E85,0)</f>
        <v>0</v>
      </c>
      <c r="E82" s="3">
        <f>'Monthly Energy Inputs'!F85</f>
        <v>0</v>
      </c>
      <c r="F82" s="3">
        <f>IF('Monthly Energy Inputs'!H85,'Monthly Energy Inputs'!G85/'Monthly Energy Inputs'!H85,0)</f>
        <v>0</v>
      </c>
      <c r="G82" s="3">
        <f>'Monthly Energy Inputs'!I85</f>
        <v>0</v>
      </c>
    </row>
    <row r="83" spans="2:7" x14ac:dyDescent="0.25">
      <c r="B83">
        <f>'Monthly Energy Inputs'!B86</f>
        <v>2022</v>
      </c>
      <c r="C83">
        <f>'Monthly Energy Inputs'!C86</f>
        <v>7</v>
      </c>
      <c r="D83" s="3">
        <f>IF('Monthly Energy Inputs'!E86,'Monthly Energy Inputs'!D86/'Monthly Energy Inputs'!E86,0)</f>
        <v>0</v>
      </c>
      <c r="E83" s="3">
        <f>'Monthly Energy Inputs'!F86</f>
        <v>0</v>
      </c>
      <c r="F83" s="3">
        <f>IF('Monthly Energy Inputs'!H86,'Monthly Energy Inputs'!G86/'Monthly Energy Inputs'!H86,0)</f>
        <v>0</v>
      </c>
      <c r="G83" s="3">
        <f>'Monthly Energy Inputs'!I86</f>
        <v>0</v>
      </c>
    </row>
    <row r="84" spans="2:7" x14ac:dyDescent="0.25">
      <c r="B84">
        <f>'Monthly Energy Inputs'!B87</f>
        <v>2022</v>
      </c>
      <c r="C84">
        <f>'Monthly Energy Inputs'!C87</f>
        <v>8</v>
      </c>
      <c r="D84" s="3">
        <f>IF('Monthly Energy Inputs'!E87,'Monthly Energy Inputs'!D87/'Monthly Energy Inputs'!E87,0)</f>
        <v>0</v>
      </c>
      <c r="E84" s="3">
        <f>'Monthly Energy Inputs'!F87</f>
        <v>0</v>
      </c>
      <c r="F84" s="3">
        <f>IF('Monthly Energy Inputs'!H87,'Monthly Energy Inputs'!G87/'Monthly Energy Inputs'!H87,0)</f>
        <v>0</v>
      </c>
      <c r="G84" s="3">
        <f>'Monthly Energy Inputs'!I87</f>
        <v>0</v>
      </c>
    </row>
    <row r="85" spans="2:7" x14ac:dyDescent="0.25">
      <c r="B85">
        <f>'Monthly Energy Inputs'!B88</f>
        <v>2022</v>
      </c>
      <c r="C85">
        <f>'Monthly Energy Inputs'!C88</f>
        <v>9</v>
      </c>
      <c r="D85" s="3">
        <f>IF('Monthly Energy Inputs'!E88,'Monthly Energy Inputs'!D88/'Monthly Energy Inputs'!E88,0)</f>
        <v>0</v>
      </c>
      <c r="E85" s="3">
        <f>'Monthly Energy Inputs'!F88</f>
        <v>0</v>
      </c>
      <c r="F85" s="3">
        <f>IF('Monthly Energy Inputs'!H88,'Monthly Energy Inputs'!G88/'Monthly Energy Inputs'!H88,0)</f>
        <v>0</v>
      </c>
      <c r="G85" s="3">
        <f>'Monthly Energy Inputs'!I88</f>
        <v>0</v>
      </c>
    </row>
    <row r="86" spans="2:7" x14ac:dyDescent="0.25">
      <c r="B86">
        <f>'Monthly Energy Inputs'!B89</f>
        <v>2022</v>
      </c>
      <c r="C86">
        <f>'Monthly Energy Inputs'!C89</f>
        <v>10</v>
      </c>
      <c r="D86" s="3">
        <f>IF('Monthly Energy Inputs'!E89,'Monthly Energy Inputs'!D89/'Monthly Energy Inputs'!E89,0)</f>
        <v>0</v>
      </c>
      <c r="E86" s="3">
        <f>'Monthly Energy Inputs'!F89</f>
        <v>0</v>
      </c>
      <c r="F86" s="3">
        <f>IF('Monthly Energy Inputs'!H89,'Monthly Energy Inputs'!G89/'Monthly Energy Inputs'!H89,0)</f>
        <v>0</v>
      </c>
      <c r="G86" s="3">
        <f>'Monthly Energy Inputs'!I89</f>
        <v>0</v>
      </c>
    </row>
    <row r="87" spans="2:7" x14ac:dyDescent="0.25">
      <c r="B87">
        <f>'Monthly Energy Inputs'!B90</f>
        <v>2022</v>
      </c>
      <c r="C87">
        <f>'Monthly Energy Inputs'!C90</f>
        <v>11</v>
      </c>
      <c r="D87" s="3">
        <f>IF('Monthly Energy Inputs'!E90,'Monthly Energy Inputs'!D90/'Monthly Energy Inputs'!E90,0)</f>
        <v>0</v>
      </c>
      <c r="E87" s="3">
        <f>'Monthly Energy Inputs'!F90</f>
        <v>0</v>
      </c>
      <c r="F87" s="3">
        <f>IF('Monthly Energy Inputs'!H90,'Monthly Energy Inputs'!G90/'Monthly Energy Inputs'!H90,0)</f>
        <v>0</v>
      </c>
      <c r="G87" s="3">
        <f>'Monthly Energy Inputs'!I90</f>
        <v>0</v>
      </c>
    </row>
    <row r="88" spans="2:7" x14ac:dyDescent="0.25">
      <c r="B88">
        <f>'Monthly Energy Inputs'!B91</f>
        <v>2022</v>
      </c>
      <c r="C88">
        <f>'Monthly Energy Inputs'!C91</f>
        <v>12</v>
      </c>
      <c r="D88" s="3">
        <f>IF('Monthly Energy Inputs'!E91,'Monthly Energy Inputs'!D91/'Monthly Energy Inputs'!E91,0)</f>
        <v>0</v>
      </c>
      <c r="E88" s="3">
        <f>'Monthly Energy Inputs'!F91</f>
        <v>0</v>
      </c>
      <c r="F88" s="3">
        <f>IF('Monthly Energy Inputs'!H91,'Monthly Energy Inputs'!G91/'Monthly Energy Inputs'!H91,0)</f>
        <v>0</v>
      </c>
      <c r="G88" s="3">
        <f>'Monthly Energy Inputs'!I91</f>
        <v>0</v>
      </c>
    </row>
    <row r="89" spans="2:7" x14ac:dyDescent="0.25">
      <c r="B89">
        <f>'Monthly Energy Inputs'!B92</f>
        <v>2023</v>
      </c>
      <c r="C89">
        <f>'Monthly Energy Inputs'!C92</f>
        <v>1</v>
      </c>
      <c r="D89" s="3">
        <f>IF('Monthly Energy Inputs'!E92,'Monthly Energy Inputs'!D92/'Monthly Energy Inputs'!E92,0)</f>
        <v>0</v>
      </c>
      <c r="E89" s="3">
        <f>'Monthly Energy Inputs'!F92</f>
        <v>0</v>
      </c>
      <c r="F89" s="3">
        <f>IF('Monthly Energy Inputs'!H92,'Monthly Energy Inputs'!G92/'Monthly Energy Inputs'!H92,0)</f>
        <v>0</v>
      </c>
      <c r="G89" s="3">
        <f>'Monthly Energy Inputs'!I92</f>
        <v>0</v>
      </c>
    </row>
    <row r="90" spans="2:7" x14ac:dyDescent="0.25">
      <c r="B90">
        <f>'Monthly Energy Inputs'!B93</f>
        <v>2023</v>
      </c>
      <c r="C90">
        <f>'Monthly Energy Inputs'!C93</f>
        <v>2</v>
      </c>
      <c r="D90" s="3">
        <f>IF('Monthly Energy Inputs'!E93,'Monthly Energy Inputs'!D93/'Monthly Energy Inputs'!E93,0)</f>
        <v>0</v>
      </c>
      <c r="E90" s="3">
        <f>'Monthly Energy Inputs'!F93</f>
        <v>0</v>
      </c>
      <c r="F90" s="3">
        <f>IF('Monthly Energy Inputs'!H93,'Monthly Energy Inputs'!G93/'Monthly Energy Inputs'!H93,0)</f>
        <v>0</v>
      </c>
      <c r="G90" s="3">
        <f>'Monthly Energy Inputs'!I93</f>
        <v>0</v>
      </c>
    </row>
    <row r="91" spans="2:7" x14ac:dyDescent="0.25">
      <c r="B91">
        <f>'Monthly Energy Inputs'!B94</f>
        <v>2023</v>
      </c>
      <c r="C91">
        <f>'Monthly Energy Inputs'!C94</f>
        <v>3</v>
      </c>
      <c r="D91" s="3">
        <f>IF('Monthly Energy Inputs'!E94,'Monthly Energy Inputs'!D94/'Monthly Energy Inputs'!E94,0)</f>
        <v>0</v>
      </c>
      <c r="E91" s="3">
        <f>'Monthly Energy Inputs'!F94</f>
        <v>0</v>
      </c>
      <c r="F91" s="3">
        <f>IF('Monthly Energy Inputs'!H94,'Monthly Energy Inputs'!G94/'Monthly Energy Inputs'!H94,0)</f>
        <v>0</v>
      </c>
      <c r="G91" s="3">
        <f>'Monthly Energy Inputs'!I94</f>
        <v>0</v>
      </c>
    </row>
    <row r="92" spans="2:7" x14ac:dyDescent="0.25">
      <c r="B92">
        <f>'Monthly Energy Inputs'!B95</f>
        <v>2023</v>
      </c>
      <c r="C92">
        <f>'Monthly Energy Inputs'!C95</f>
        <v>4</v>
      </c>
      <c r="D92" s="3">
        <f>IF('Monthly Energy Inputs'!E95,'Monthly Energy Inputs'!D95/'Monthly Energy Inputs'!E95,0)</f>
        <v>0</v>
      </c>
      <c r="E92" s="3">
        <f>'Monthly Energy Inputs'!F95</f>
        <v>0</v>
      </c>
      <c r="F92" s="3">
        <f>IF('Monthly Energy Inputs'!H95,'Monthly Energy Inputs'!G95/'Monthly Energy Inputs'!H95,0)</f>
        <v>0</v>
      </c>
      <c r="G92" s="3">
        <f>'Monthly Energy Inputs'!I95</f>
        <v>0</v>
      </c>
    </row>
    <row r="93" spans="2:7" x14ac:dyDescent="0.25">
      <c r="B93">
        <f>'Monthly Energy Inputs'!B96</f>
        <v>2023</v>
      </c>
      <c r="C93">
        <f>'Monthly Energy Inputs'!C96</f>
        <v>5</v>
      </c>
      <c r="D93" s="3">
        <f>IF('Monthly Energy Inputs'!E96,'Monthly Energy Inputs'!D96/'Monthly Energy Inputs'!E96,0)</f>
        <v>0</v>
      </c>
      <c r="E93" s="3">
        <f>'Monthly Energy Inputs'!F96</f>
        <v>0</v>
      </c>
      <c r="F93" s="3">
        <f>IF('Monthly Energy Inputs'!H96,'Monthly Energy Inputs'!G96/'Monthly Energy Inputs'!H96,0)</f>
        <v>0</v>
      </c>
      <c r="G93" s="3">
        <f>'Monthly Energy Inputs'!I96</f>
        <v>0</v>
      </c>
    </row>
    <row r="94" spans="2:7" x14ac:dyDescent="0.25">
      <c r="B94">
        <f>'Monthly Energy Inputs'!B97</f>
        <v>2023</v>
      </c>
      <c r="C94">
        <f>'Monthly Energy Inputs'!C97</f>
        <v>6</v>
      </c>
      <c r="D94" s="3">
        <f>IF('Monthly Energy Inputs'!E97,'Monthly Energy Inputs'!D97/'Monthly Energy Inputs'!E97,0)</f>
        <v>0</v>
      </c>
      <c r="E94" s="3">
        <f>'Monthly Energy Inputs'!F97</f>
        <v>0</v>
      </c>
      <c r="F94" s="3">
        <f>IF('Monthly Energy Inputs'!H97,'Monthly Energy Inputs'!G97/'Monthly Energy Inputs'!H97,0)</f>
        <v>0</v>
      </c>
      <c r="G94" s="3">
        <f>'Monthly Energy Inputs'!I97</f>
        <v>0</v>
      </c>
    </row>
    <row r="95" spans="2:7" x14ac:dyDescent="0.25">
      <c r="B95">
        <f>'Monthly Energy Inputs'!B98</f>
        <v>2023</v>
      </c>
      <c r="C95">
        <f>'Monthly Energy Inputs'!C98</f>
        <v>7</v>
      </c>
      <c r="D95" s="3">
        <f>IF('Monthly Energy Inputs'!E98,'Monthly Energy Inputs'!D98/'Monthly Energy Inputs'!E98,0)</f>
        <v>0</v>
      </c>
      <c r="E95" s="3">
        <f>'Monthly Energy Inputs'!F98</f>
        <v>0</v>
      </c>
      <c r="F95" s="3">
        <f>IF('Monthly Energy Inputs'!H98,'Monthly Energy Inputs'!G98/'Monthly Energy Inputs'!H98,0)</f>
        <v>0</v>
      </c>
      <c r="G95" s="3">
        <f>'Monthly Energy Inputs'!I98</f>
        <v>0</v>
      </c>
    </row>
    <row r="96" spans="2:7" x14ac:dyDescent="0.25">
      <c r="B96">
        <f>'Monthly Energy Inputs'!B99</f>
        <v>2023</v>
      </c>
      <c r="C96">
        <f>'Monthly Energy Inputs'!C99</f>
        <v>8</v>
      </c>
      <c r="D96" s="3">
        <f>IF('Monthly Energy Inputs'!E99,'Monthly Energy Inputs'!D99/'Monthly Energy Inputs'!E99,0)</f>
        <v>0</v>
      </c>
      <c r="E96" s="3">
        <f>'Monthly Energy Inputs'!F99</f>
        <v>0</v>
      </c>
      <c r="F96" s="3">
        <f>IF('Monthly Energy Inputs'!H99,'Monthly Energy Inputs'!G99/'Monthly Energy Inputs'!H99,0)</f>
        <v>0</v>
      </c>
      <c r="G96" s="3">
        <f>'Monthly Energy Inputs'!I99</f>
        <v>0</v>
      </c>
    </row>
    <row r="97" spans="2:7" x14ac:dyDescent="0.25">
      <c r="B97">
        <f>'Monthly Energy Inputs'!B100</f>
        <v>2023</v>
      </c>
      <c r="C97">
        <f>'Monthly Energy Inputs'!C100</f>
        <v>9</v>
      </c>
      <c r="D97" s="3">
        <f>IF('Monthly Energy Inputs'!E100,'Monthly Energy Inputs'!D100/'Monthly Energy Inputs'!E100,0)</f>
        <v>0</v>
      </c>
      <c r="E97" s="3">
        <f>'Monthly Energy Inputs'!F100</f>
        <v>0</v>
      </c>
      <c r="F97" s="3">
        <f>IF('Monthly Energy Inputs'!H100,'Monthly Energy Inputs'!G100/'Monthly Energy Inputs'!H100,0)</f>
        <v>0</v>
      </c>
      <c r="G97" s="3">
        <f>'Monthly Energy Inputs'!I100</f>
        <v>0</v>
      </c>
    </row>
    <row r="98" spans="2:7" x14ac:dyDescent="0.25">
      <c r="B98">
        <f>'Monthly Energy Inputs'!B101</f>
        <v>2023</v>
      </c>
      <c r="C98">
        <f>'Monthly Energy Inputs'!C101</f>
        <v>10</v>
      </c>
      <c r="D98" s="3">
        <f>IF('Monthly Energy Inputs'!E101,'Monthly Energy Inputs'!D101/'Monthly Energy Inputs'!E101,0)</f>
        <v>0</v>
      </c>
      <c r="E98" s="3">
        <f>'Monthly Energy Inputs'!F101</f>
        <v>0</v>
      </c>
      <c r="F98" s="3">
        <f>IF('Monthly Energy Inputs'!H101,'Monthly Energy Inputs'!G101/'Monthly Energy Inputs'!H101,0)</f>
        <v>0</v>
      </c>
      <c r="G98" s="3">
        <f>'Monthly Energy Inputs'!I101</f>
        <v>0</v>
      </c>
    </row>
    <row r="99" spans="2:7" x14ac:dyDescent="0.25">
      <c r="B99">
        <f>'Monthly Energy Inputs'!B102</f>
        <v>2023</v>
      </c>
      <c r="C99">
        <f>'Monthly Energy Inputs'!C102</f>
        <v>11</v>
      </c>
      <c r="D99" s="3">
        <f>IF('Monthly Energy Inputs'!E102,'Monthly Energy Inputs'!D102/'Monthly Energy Inputs'!E102,0)</f>
        <v>0</v>
      </c>
      <c r="E99" s="3">
        <f>'Monthly Energy Inputs'!F102</f>
        <v>0</v>
      </c>
      <c r="F99" s="3">
        <f>IF('Monthly Energy Inputs'!H102,'Monthly Energy Inputs'!G102/'Monthly Energy Inputs'!H102,0)</f>
        <v>0</v>
      </c>
      <c r="G99" s="3">
        <f>'Monthly Energy Inputs'!I102</f>
        <v>0</v>
      </c>
    </row>
    <row r="100" spans="2:7" x14ac:dyDescent="0.25">
      <c r="B100">
        <f>'Monthly Energy Inputs'!B103</f>
        <v>2023</v>
      </c>
      <c r="C100">
        <f>'Monthly Energy Inputs'!C103</f>
        <v>12</v>
      </c>
      <c r="D100" s="3">
        <f>IF('Monthly Energy Inputs'!E103,'Monthly Energy Inputs'!D103/'Monthly Energy Inputs'!E103,0)</f>
        <v>0</v>
      </c>
      <c r="E100" s="3">
        <f>'Monthly Energy Inputs'!F103</f>
        <v>0</v>
      </c>
      <c r="F100" s="3">
        <f>IF('Monthly Energy Inputs'!H103,'Monthly Energy Inputs'!G103/'Monthly Energy Inputs'!H103,0)</f>
        <v>0</v>
      </c>
      <c r="G100" s="3">
        <f>'Monthly Energy Inputs'!I103</f>
        <v>0</v>
      </c>
    </row>
    <row r="101" spans="2:7" x14ac:dyDescent="0.25">
      <c r="B101">
        <f>'Monthly Energy Inputs'!B104</f>
        <v>2024</v>
      </c>
      <c r="C101">
        <f>'Monthly Energy Inputs'!C104</f>
        <v>1</v>
      </c>
      <c r="D101" s="3">
        <f>IF('Monthly Energy Inputs'!E104,'Monthly Energy Inputs'!D104/'Monthly Energy Inputs'!E104,0)</f>
        <v>0</v>
      </c>
      <c r="E101" s="3">
        <f>'Monthly Energy Inputs'!F104</f>
        <v>0</v>
      </c>
      <c r="F101" s="3">
        <f>IF('Monthly Energy Inputs'!H104,'Monthly Energy Inputs'!G104/'Monthly Energy Inputs'!H104,0)</f>
        <v>0</v>
      </c>
      <c r="G101" s="3">
        <f>'Monthly Energy Inputs'!I104</f>
        <v>0</v>
      </c>
    </row>
    <row r="102" spans="2:7" x14ac:dyDescent="0.25">
      <c r="B102">
        <f>'Monthly Energy Inputs'!B105</f>
        <v>2024</v>
      </c>
      <c r="C102">
        <f>'Monthly Energy Inputs'!C105</f>
        <v>2</v>
      </c>
      <c r="D102" s="3">
        <f>IF('Monthly Energy Inputs'!E105,'Monthly Energy Inputs'!D105/'Monthly Energy Inputs'!E105,0)</f>
        <v>0</v>
      </c>
      <c r="E102" s="3">
        <f>'Monthly Energy Inputs'!F105</f>
        <v>0</v>
      </c>
      <c r="F102" s="3">
        <f>IF('Monthly Energy Inputs'!H105,'Monthly Energy Inputs'!G105/'Monthly Energy Inputs'!H105,0)</f>
        <v>0</v>
      </c>
      <c r="G102" s="3">
        <f>'Monthly Energy Inputs'!I105</f>
        <v>0</v>
      </c>
    </row>
    <row r="103" spans="2:7" x14ac:dyDescent="0.25">
      <c r="B103">
        <f>'Monthly Energy Inputs'!B106</f>
        <v>2024</v>
      </c>
      <c r="C103">
        <f>'Monthly Energy Inputs'!C106</f>
        <v>3</v>
      </c>
      <c r="D103" s="3">
        <f>IF('Monthly Energy Inputs'!E106,'Monthly Energy Inputs'!D106/'Monthly Energy Inputs'!E106,0)</f>
        <v>0</v>
      </c>
      <c r="E103" s="3">
        <f>'Monthly Energy Inputs'!F106</f>
        <v>0</v>
      </c>
      <c r="F103" s="3">
        <f>IF('Monthly Energy Inputs'!H106,'Monthly Energy Inputs'!G106/'Monthly Energy Inputs'!H106,0)</f>
        <v>0</v>
      </c>
      <c r="G103" s="3">
        <f>'Monthly Energy Inputs'!I106</f>
        <v>0</v>
      </c>
    </row>
    <row r="104" spans="2:7" x14ac:dyDescent="0.25">
      <c r="B104">
        <f>'Monthly Energy Inputs'!B107</f>
        <v>2024</v>
      </c>
      <c r="C104">
        <f>'Monthly Energy Inputs'!C107</f>
        <v>4</v>
      </c>
      <c r="D104" s="3">
        <f>IF('Monthly Energy Inputs'!E107,'Monthly Energy Inputs'!D107/'Monthly Energy Inputs'!E107,0)</f>
        <v>0</v>
      </c>
      <c r="E104" s="3">
        <f>'Monthly Energy Inputs'!F107</f>
        <v>0</v>
      </c>
      <c r="F104" s="3">
        <f>IF('Monthly Energy Inputs'!H107,'Monthly Energy Inputs'!G107/'Monthly Energy Inputs'!H107,0)</f>
        <v>0</v>
      </c>
      <c r="G104" s="3">
        <f>'Monthly Energy Inputs'!I107</f>
        <v>0</v>
      </c>
    </row>
    <row r="105" spans="2:7" x14ac:dyDescent="0.25">
      <c r="B105">
        <f>'Monthly Energy Inputs'!B108</f>
        <v>2024</v>
      </c>
      <c r="C105">
        <f>'Monthly Energy Inputs'!C108</f>
        <v>5</v>
      </c>
      <c r="D105" s="3">
        <f>IF('Monthly Energy Inputs'!E108,'Monthly Energy Inputs'!D108/'Monthly Energy Inputs'!E108,0)</f>
        <v>0</v>
      </c>
      <c r="E105" s="3">
        <f>'Monthly Energy Inputs'!F108</f>
        <v>0</v>
      </c>
      <c r="F105" s="3">
        <f>IF('Monthly Energy Inputs'!H108,'Monthly Energy Inputs'!G108/'Monthly Energy Inputs'!H108,0)</f>
        <v>0</v>
      </c>
      <c r="G105" s="3">
        <f>'Monthly Energy Inputs'!I108</f>
        <v>0</v>
      </c>
    </row>
    <row r="106" spans="2:7" x14ac:dyDescent="0.25">
      <c r="B106">
        <f>'Monthly Energy Inputs'!B109</f>
        <v>2024</v>
      </c>
      <c r="C106">
        <f>'Monthly Energy Inputs'!C109</f>
        <v>6</v>
      </c>
      <c r="D106" s="3">
        <f>IF('Monthly Energy Inputs'!E109,'Monthly Energy Inputs'!D109/'Monthly Energy Inputs'!E109,0)</f>
        <v>0</v>
      </c>
      <c r="E106" s="3">
        <f>'Monthly Energy Inputs'!F109</f>
        <v>0</v>
      </c>
      <c r="F106" s="3">
        <f>IF('Monthly Energy Inputs'!H109,'Monthly Energy Inputs'!G109/'Monthly Energy Inputs'!H109,0)</f>
        <v>0</v>
      </c>
      <c r="G106" s="3">
        <f>'Monthly Energy Inputs'!I109</f>
        <v>0</v>
      </c>
    </row>
    <row r="107" spans="2:7" x14ac:dyDescent="0.25">
      <c r="B107">
        <f>'Monthly Energy Inputs'!B110</f>
        <v>2024</v>
      </c>
      <c r="C107">
        <f>'Monthly Energy Inputs'!C110</f>
        <v>7</v>
      </c>
      <c r="D107" s="3">
        <f>IF('Monthly Energy Inputs'!E110,'Monthly Energy Inputs'!D110/'Monthly Energy Inputs'!E110,0)</f>
        <v>0</v>
      </c>
      <c r="E107" s="3">
        <f>'Monthly Energy Inputs'!F110</f>
        <v>0</v>
      </c>
      <c r="F107" s="3">
        <f>IF('Monthly Energy Inputs'!H110,'Monthly Energy Inputs'!G110/'Monthly Energy Inputs'!H110,0)</f>
        <v>0</v>
      </c>
      <c r="G107" s="3">
        <f>'Monthly Energy Inputs'!I110</f>
        <v>0</v>
      </c>
    </row>
    <row r="108" spans="2:7" x14ac:dyDescent="0.25">
      <c r="B108">
        <f>'Monthly Energy Inputs'!B111</f>
        <v>2024</v>
      </c>
      <c r="C108">
        <f>'Monthly Energy Inputs'!C111</f>
        <v>8</v>
      </c>
      <c r="D108" s="3">
        <f>IF('Monthly Energy Inputs'!E111,'Monthly Energy Inputs'!D111/'Monthly Energy Inputs'!E111,0)</f>
        <v>0</v>
      </c>
      <c r="E108" s="3">
        <f>'Monthly Energy Inputs'!F111</f>
        <v>0</v>
      </c>
      <c r="F108" s="3">
        <f>IF('Monthly Energy Inputs'!H111,'Monthly Energy Inputs'!G111/'Monthly Energy Inputs'!H111,0)</f>
        <v>0</v>
      </c>
      <c r="G108" s="3">
        <f>'Monthly Energy Inputs'!I111</f>
        <v>0</v>
      </c>
    </row>
    <row r="109" spans="2:7" x14ac:dyDescent="0.25">
      <c r="B109">
        <f>'Monthly Energy Inputs'!B112</f>
        <v>2024</v>
      </c>
      <c r="C109">
        <f>'Monthly Energy Inputs'!C112</f>
        <v>9</v>
      </c>
      <c r="D109" s="3">
        <f>IF('Monthly Energy Inputs'!E112,'Monthly Energy Inputs'!D112/'Monthly Energy Inputs'!E112,0)</f>
        <v>0</v>
      </c>
      <c r="E109" s="3">
        <f>'Monthly Energy Inputs'!F112</f>
        <v>0</v>
      </c>
      <c r="F109" s="3">
        <f>IF('Monthly Energy Inputs'!H112,'Monthly Energy Inputs'!G112/'Monthly Energy Inputs'!H112,0)</f>
        <v>0</v>
      </c>
      <c r="G109" s="3">
        <f>'Monthly Energy Inputs'!I112</f>
        <v>0</v>
      </c>
    </row>
    <row r="110" spans="2:7" x14ac:dyDescent="0.25">
      <c r="B110">
        <f>'Monthly Energy Inputs'!B113</f>
        <v>2024</v>
      </c>
      <c r="C110">
        <f>'Monthly Energy Inputs'!C113</f>
        <v>10</v>
      </c>
      <c r="D110" s="3">
        <f>IF('Monthly Energy Inputs'!E113,'Monthly Energy Inputs'!D113/'Monthly Energy Inputs'!E113,0)</f>
        <v>0</v>
      </c>
      <c r="E110" s="3">
        <f>'Monthly Energy Inputs'!F113</f>
        <v>0</v>
      </c>
      <c r="F110" s="3">
        <f>IF('Monthly Energy Inputs'!H113,'Monthly Energy Inputs'!G113/'Monthly Energy Inputs'!H113,0)</f>
        <v>0</v>
      </c>
      <c r="G110" s="3">
        <f>'Monthly Energy Inputs'!I113</f>
        <v>0</v>
      </c>
    </row>
    <row r="111" spans="2:7" x14ac:dyDescent="0.25">
      <c r="B111">
        <f>'Monthly Energy Inputs'!B114</f>
        <v>2024</v>
      </c>
      <c r="C111">
        <f>'Monthly Energy Inputs'!C114</f>
        <v>11</v>
      </c>
      <c r="D111" s="3">
        <f>IF('Monthly Energy Inputs'!E114,'Monthly Energy Inputs'!D114/'Monthly Energy Inputs'!E114,0)</f>
        <v>0</v>
      </c>
      <c r="E111" s="3">
        <f>'Monthly Energy Inputs'!F114</f>
        <v>0</v>
      </c>
      <c r="F111" s="3">
        <f>IF('Monthly Energy Inputs'!H114,'Monthly Energy Inputs'!G114/'Monthly Energy Inputs'!H114,0)</f>
        <v>0</v>
      </c>
      <c r="G111" s="3">
        <f>'Monthly Energy Inputs'!I114</f>
        <v>0</v>
      </c>
    </row>
    <row r="112" spans="2:7" x14ac:dyDescent="0.25">
      <c r="B112">
        <f>'Monthly Energy Inputs'!B115</f>
        <v>2024</v>
      </c>
      <c r="C112">
        <f>'Monthly Energy Inputs'!C115</f>
        <v>12</v>
      </c>
      <c r="D112" s="3">
        <f>IF('Monthly Energy Inputs'!E115,'Monthly Energy Inputs'!D115/'Monthly Energy Inputs'!E115,0)</f>
        <v>0</v>
      </c>
      <c r="E112" s="3">
        <f>'Monthly Energy Inputs'!F115</f>
        <v>0</v>
      </c>
      <c r="F112" s="3">
        <f>IF('Monthly Energy Inputs'!H115,'Monthly Energy Inputs'!G115/'Monthly Energy Inputs'!H115,0)</f>
        <v>0</v>
      </c>
      <c r="G112" s="3">
        <f>'Monthly Energy Inputs'!I115</f>
        <v>0</v>
      </c>
    </row>
    <row r="113" spans="2:7" x14ac:dyDescent="0.25">
      <c r="B113">
        <f>'Monthly Energy Inputs'!B116</f>
        <v>2025</v>
      </c>
      <c r="C113">
        <f>'Monthly Energy Inputs'!C116</f>
        <v>1</v>
      </c>
      <c r="D113" s="3">
        <f>IF('Monthly Energy Inputs'!E116,'Monthly Energy Inputs'!D116/'Monthly Energy Inputs'!E116,0)</f>
        <v>0</v>
      </c>
      <c r="E113" s="3">
        <f>'Monthly Energy Inputs'!F116</f>
        <v>0</v>
      </c>
      <c r="F113" s="3">
        <f>IF('Monthly Energy Inputs'!H116,'Monthly Energy Inputs'!G116/'Monthly Energy Inputs'!H116,0)</f>
        <v>0</v>
      </c>
      <c r="G113" s="3">
        <f>'Monthly Energy Inputs'!I116</f>
        <v>0</v>
      </c>
    </row>
    <row r="114" spans="2:7" x14ac:dyDescent="0.25">
      <c r="B114">
        <f>'Monthly Energy Inputs'!B117</f>
        <v>2025</v>
      </c>
      <c r="C114">
        <f>'Monthly Energy Inputs'!C117</f>
        <v>2</v>
      </c>
      <c r="D114" s="3">
        <f>IF('Monthly Energy Inputs'!E117,'Monthly Energy Inputs'!D117/'Monthly Energy Inputs'!E117,0)</f>
        <v>0</v>
      </c>
      <c r="E114" s="3">
        <f>'Monthly Energy Inputs'!F117</f>
        <v>0</v>
      </c>
      <c r="F114" s="3">
        <f>IF('Monthly Energy Inputs'!H117,'Monthly Energy Inputs'!G117/'Monthly Energy Inputs'!H117,0)</f>
        <v>0</v>
      </c>
      <c r="G114" s="3">
        <f>'Monthly Energy Inputs'!I117</f>
        <v>0</v>
      </c>
    </row>
    <row r="115" spans="2:7" x14ac:dyDescent="0.25">
      <c r="B115">
        <f>'Monthly Energy Inputs'!B118</f>
        <v>2025</v>
      </c>
      <c r="C115">
        <f>'Monthly Energy Inputs'!C118</f>
        <v>3</v>
      </c>
      <c r="D115" s="3">
        <f>IF('Monthly Energy Inputs'!E118,'Monthly Energy Inputs'!D118/'Monthly Energy Inputs'!E118,0)</f>
        <v>0</v>
      </c>
      <c r="E115" s="3">
        <f>'Monthly Energy Inputs'!F118</f>
        <v>0</v>
      </c>
      <c r="F115" s="3">
        <f>IF('Monthly Energy Inputs'!H118,'Monthly Energy Inputs'!G118/'Monthly Energy Inputs'!H118,0)</f>
        <v>0</v>
      </c>
      <c r="G115" s="3">
        <f>'Monthly Energy Inputs'!I118</f>
        <v>0</v>
      </c>
    </row>
    <row r="116" spans="2:7" x14ac:dyDescent="0.25">
      <c r="B116">
        <f>'Monthly Energy Inputs'!B119</f>
        <v>2025</v>
      </c>
      <c r="C116">
        <f>'Monthly Energy Inputs'!C119</f>
        <v>4</v>
      </c>
      <c r="D116" s="3">
        <f>IF('Monthly Energy Inputs'!E119,'Monthly Energy Inputs'!D119/'Monthly Energy Inputs'!E119,0)</f>
        <v>0</v>
      </c>
      <c r="E116" s="3">
        <f>'Monthly Energy Inputs'!F119</f>
        <v>0</v>
      </c>
      <c r="F116" s="3">
        <f>IF('Monthly Energy Inputs'!H119,'Monthly Energy Inputs'!G119/'Monthly Energy Inputs'!H119,0)</f>
        <v>0</v>
      </c>
      <c r="G116" s="3">
        <f>'Monthly Energy Inputs'!I119</f>
        <v>0</v>
      </c>
    </row>
    <row r="117" spans="2:7" x14ac:dyDescent="0.25">
      <c r="B117">
        <f>'Monthly Energy Inputs'!B120</f>
        <v>2025</v>
      </c>
      <c r="C117">
        <f>'Monthly Energy Inputs'!C120</f>
        <v>5</v>
      </c>
      <c r="D117" s="3">
        <f>IF('Monthly Energy Inputs'!E120,'Monthly Energy Inputs'!D120/'Monthly Energy Inputs'!E120,0)</f>
        <v>0</v>
      </c>
      <c r="E117" s="3">
        <f>'Monthly Energy Inputs'!F120</f>
        <v>0</v>
      </c>
      <c r="F117" s="3">
        <f>IF('Monthly Energy Inputs'!H120,'Monthly Energy Inputs'!G120/'Monthly Energy Inputs'!H120,0)</f>
        <v>0</v>
      </c>
      <c r="G117" s="3">
        <f>'Monthly Energy Inputs'!I120</f>
        <v>0</v>
      </c>
    </row>
    <row r="118" spans="2:7" x14ac:dyDescent="0.25">
      <c r="B118">
        <f>'Monthly Energy Inputs'!B121</f>
        <v>2025</v>
      </c>
      <c r="C118">
        <f>'Monthly Energy Inputs'!C121</f>
        <v>6</v>
      </c>
      <c r="D118" s="3">
        <f>IF('Monthly Energy Inputs'!E121,'Monthly Energy Inputs'!D121/'Monthly Energy Inputs'!E121,0)</f>
        <v>0</v>
      </c>
      <c r="E118" s="3">
        <f>'Monthly Energy Inputs'!F121</f>
        <v>0</v>
      </c>
      <c r="F118" s="3">
        <f>IF('Monthly Energy Inputs'!H121,'Monthly Energy Inputs'!G121/'Monthly Energy Inputs'!H121,0)</f>
        <v>0</v>
      </c>
      <c r="G118" s="3">
        <f>'Monthly Energy Inputs'!I121</f>
        <v>0</v>
      </c>
    </row>
    <row r="119" spans="2:7" x14ac:dyDescent="0.25">
      <c r="B119">
        <f>'Monthly Energy Inputs'!B122</f>
        <v>2025</v>
      </c>
      <c r="C119">
        <f>'Monthly Energy Inputs'!C122</f>
        <v>7</v>
      </c>
      <c r="D119" s="3">
        <f>IF('Monthly Energy Inputs'!E122,'Monthly Energy Inputs'!D122/'Monthly Energy Inputs'!E122,0)</f>
        <v>0</v>
      </c>
      <c r="E119" s="3">
        <f>'Monthly Energy Inputs'!F122</f>
        <v>0</v>
      </c>
      <c r="F119" s="3">
        <f>IF('Monthly Energy Inputs'!H122,'Monthly Energy Inputs'!G122/'Monthly Energy Inputs'!H122,0)</f>
        <v>0</v>
      </c>
      <c r="G119" s="3">
        <f>'Monthly Energy Inputs'!I122</f>
        <v>0</v>
      </c>
    </row>
    <row r="120" spans="2:7" x14ac:dyDescent="0.25">
      <c r="B120">
        <f>'Monthly Energy Inputs'!B123</f>
        <v>2025</v>
      </c>
      <c r="C120">
        <f>'Monthly Energy Inputs'!C123</f>
        <v>8</v>
      </c>
      <c r="D120" s="3">
        <f>IF('Monthly Energy Inputs'!E123,'Monthly Energy Inputs'!D123/'Monthly Energy Inputs'!E123,0)</f>
        <v>0</v>
      </c>
      <c r="E120" s="3">
        <f>'Monthly Energy Inputs'!F123</f>
        <v>0</v>
      </c>
      <c r="F120" s="3">
        <f>IF('Monthly Energy Inputs'!H123,'Monthly Energy Inputs'!G123/'Monthly Energy Inputs'!H123,0)</f>
        <v>0</v>
      </c>
      <c r="G120" s="3">
        <f>'Monthly Energy Inputs'!I123</f>
        <v>0</v>
      </c>
    </row>
    <row r="121" spans="2:7" x14ac:dyDescent="0.25">
      <c r="B121">
        <f>'Monthly Energy Inputs'!B124</f>
        <v>2025</v>
      </c>
      <c r="C121">
        <f>'Monthly Energy Inputs'!C124</f>
        <v>9</v>
      </c>
      <c r="D121" s="3">
        <f>IF('Monthly Energy Inputs'!E124,'Monthly Energy Inputs'!D124/'Monthly Energy Inputs'!E124,0)</f>
        <v>0</v>
      </c>
      <c r="E121" s="3">
        <f>'Monthly Energy Inputs'!F124</f>
        <v>0</v>
      </c>
      <c r="F121" s="3">
        <f>IF('Monthly Energy Inputs'!H124,'Monthly Energy Inputs'!G124/'Monthly Energy Inputs'!H124,0)</f>
        <v>0</v>
      </c>
      <c r="G121" s="3">
        <f>'Monthly Energy Inputs'!I124</f>
        <v>0</v>
      </c>
    </row>
    <row r="122" spans="2:7" x14ac:dyDescent="0.25">
      <c r="B122">
        <f>'Monthly Energy Inputs'!B125</f>
        <v>2025</v>
      </c>
      <c r="C122">
        <f>'Monthly Energy Inputs'!C125</f>
        <v>10</v>
      </c>
      <c r="D122" s="3">
        <f>IF('Monthly Energy Inputs'!E125,'Monthly Energy Inputs'!D125/'Monthly Energy Inputs'!E125,0)</f>
        <v>0</v>
      </c>
      <c r="E122" s="3">
        <f>'Monthly Energy Inputs'!F125</f>
        <v>0</v>
      </c>
      <c r="F122" s="3">
        <f>IF('Monthly Energy Inputs'!H125,'Monthly Energy Inputs'!G125/'Monthly Energy Inputs'!H125,0)</f>
        <v>0</v>
      </c>
      <c r="G122" s="3">
        <f>'Monthly Energy Inputs'!I125</f>
        <v>0</v>
      </c>
    </row>
    <row r="123" spans="2:7" x14ac:dyDescent="0.25">
      <c r="B123">
        <f>'Monthly Energy Inputs'!B126</f>
        <v>2025</v>
      </c>
      <c r="C123">
        <f>'Monthly Energy Inputs'!C126</f>
        <v>11</v>
      </c>
      <c r="D123" s="3">
        <f>IF('Monthly Energy Inputs'!E126,'Monthly Energy Inputs'!D126/'Monthly Energy Inputs'!E126,0)</f>
        <v>0</v>
      </c>
      <c r="E123" s="3">
        <f>'Monthly Energy Inputs'!F126</f>
        <v>0</v>
      </c>
      <c r="F123" s="3">
        <f>IF('Monthly Energy Inputs'!H126,'Monthly Energy Inputs'!G126/'Monthly Energy Inputs'!H126,0)</f>
        <v>0</v>
      </c>
      <c r="G123" s="3">
        <f>'Monthly Energy Inputs'!I126</f>
        <v>0</v>
      </c>
    </row>
    <row r="124" spans="2:7" x14ac:dyDescent="0.25">
      <c r="B124">
        <f>'Monthly Energy Inputs'!B127</f>
        <v>2025</v>
      </c>
      <c r="C124">
        <f>'Monthly Energy Inputs'!C127</f>
        <v>12</v>
      </c>
      <c r="D124" s="3">
        <f>IF('Monthly Energy Inputs'!E127,'Monthly Energy Inputs'!D127/'Monthly Energy Inputs'!E127,0)</f>
        <v>0</v>
      </c>
      <c r="E124" s="3">
        <f>'Monthly Energy Inputs'!F127</f>
        <v>0</v>
      </c>
      <c r="F124" s="3">
        <f>IF('Monthly Energy Inputs'!H127,'Monthly Energy Inputs'!G127/'Monthly Energy Inputs'!H127,0)</f>
        <v>0</v>
      </c>
      <c r="G124" s="3">
        <f>'Monthly Energy Inputs'!I127</f>
        <v>0</v>
      </c>
    </row>
    <row r="125" spans="2:7" x14ac:dyDescent="0.25">
      <c r="B125">
        <f>'Monthly Energy Inputs'!B128</f>
        <v>2026</v>
      </c>
      <c r="C125">
        <f>'Monthly Energy Inputs'!C128</f>
        <v>1</v>
      </c>
      <c r="D125" s="3">
        <f>IF('Monthly Energy Inputs'!E128,'Monthly Energy Inputs'!D128/'Monthly Energy Inputs'!E128,0)</f>
        <v>0</v>
      </c>
      <c r="E125" s="3">
        <f>'Monthly Energy Inputs'!F128</f>
        <v>0</v>
      </c>
      <c r="F125" s="3">
        <f>IF('Monthly Energy Inputs'!H128,'Monthly Energy Inputs'!G128/'Monthly Energy Inputs'!H128,0)</f>
        <v>0</v>
      </c>
      <c r="G125" s="3">
        <f>'Monthly Energy Inputs'!I128</f>
        <v>0</v>
      </c>
    </row>
    <row r="126" spans="2:7" x14ac:dyDescent="0.25">
      <c r="B126">
        <f>'Monthly Energy Inputs'!B129</f>
        <v>2026</v>
      </c>
      <c r="C126">
        <f>'Monthly Energy Inputs'!C129</f>
        <v>2</v>
      </c>
      <c r="D126" s="3">
        <f>IF('Monthly Energy Inputs'!E129,'Monthly Energy Inputs'!D129/'Monthly Energy Inputs'!E129,0)</f>
        <v>0</v>
      </c>
      <c r="E126" s="3">
        <f>'Monthly Energy Inputs'!F129</f>
        <v>0</v>
      </c>
      <c r="F126" s="3">
        <f>IF('Monthly Energy Inputs'!H129,'Monthly Energy Inputs'!G129/'Monthly Energy Inputs'!H129,0)</f>
        <v>0</v>
      </c>
      <c r="G126" s="3">
        <f>'Monthly Energy Inputs'!I129</f>
        <v>0</v>
      </c>
    </row>
    <row r="127" spans="2:7" x14ac:dyDescent="0.25">
      <c r="B127">
        <f>'Monthly Energy Inputs'!B130</f>
        <v>2026</v>
      </c>
      <c r="C127">
        <f>'Monthly Energy Inputs'!C130</f>
        <v>3</v>
      </c>
      <c r="D127" s="3">
        <f>IF('Monthly Energy Inputs'!E130,'Monthly Energy Inputs'!D130/'Monthly Energy Inputs'!E130,0)</f>
        <v>0</v>
      </c>
      <c r="E127" s="3">
        <f>'Monthly Energy Inputs'!F130</f>
        <v>0</v>
      </c>
      <c r="F127" s="3">
        <f>IF('Monthly Energy Inputs'!H130,'Monthly Energy Inputs'!G130/'Monthly Energy Inputs'!H130,0)</f>
        <v>0</v>
      </c>
      <c r="G127" s="3">
        <f>'Monthly Energy Inputs'!I130</f>
        <v>0</v>
      </c>
    </row>
    <row r="128" spans="2:7" x14ac:dyDescent="0.25">
      <c r="B128">
        <f>'Monthly Energy Inputs'!B131</f>
        <v>2026</v>
      </c>
      <c r="C128">
        <f>'Monthly Energy Inputs'!C131</f>
        <v>4</v>
      </c>
      <c r="D128" s="3">
        <f>IF('Monthly Energy Inputs'!E131,'Monthly Energy Inputs'!D131/'Monthly Energy Inputs'!E131,0)</f>
        <v>0</v>
      </c>
      <c r="E128" s="3">
        <f>'Monthly Energy Inputs'!F131</f>
        <v>0</v>
      </c>
      <c r="F128" s="3">
        <f>IF('Monthly Energy Inputs'!H131,'Monthly Energy Inputs'!G131/'Monthly Energy Inputs'!H131,0)</f>
        <v>0</v>
      </c>
      <c r="G128" s="3">
        <f>'Monthly Energy Inputs'!I131</f>
        <v>0</v>
      </c>
    </row>
    <row r="129" spans="2:7" x14ac:dyDescent="0.25">
      <c r="B129">
        <f>'Monthly Energy Inputs'!B132</f>
        <v>2026</v>
      </c>
      <c r="C129">
        <f>'Monthly Energy Inputs'!C132</f>
        <v>5</v>
      </c>
      <c r="D129" s="3">
        <f>IF('Monthly Energy Inputs'!E132,'Monthly Energy Inputs'!D132/'Monthly Energy Inputs'!E132,0)</f>
        <v>0</v>
      </c>
      <c r="E129" s="3">
        <f>'Monthly Energy Inputs'!F132</f>
        <v>0</v>
      </c>
      <c r="F129" s="3">
        <f>IF('Monthly Energy Inputs'!H132,'Monthly Energy Inputs'!G132/'Monthly Energy Inputs'!H132,0)</f>
        <v>0</v>
      </c>
      <c r="G129" s="3">
        <f>'Monthly Energy Inputs'!I132</f>
        <v>0</v>
      </c>
    </row>
    <row r="130" spans="2:7" x14ac:dyDescent="0.25">
      <c r="B130">
        <f>'Monthly Energy Inputs'!B133</f>
        <v>2026</v>
      </c>
      <c r="C130">
        <f>'Monthly Energy Inputs'!C133</f>
        <v>6</v>
      </c>
      <c r="D130" s="3">
        <f>IF('Monthly Energy Inputs'!E133,'Monthly Energy Inputs'!D133/'Monthly Energy Inputs'!E133,0)</f>
        <v>0</v>
      </c>
      <c r="E130" s="3">
        <f>'Monthly Energy Inputs'!F133</f>
        <v>0</v>
      </c>
      <c r="F130" s="3">
        <f>IF('Monthly Energy Inputs'!H133,'Monthly Energy Inputs'!G133/'Monthly Energy Inputs'!H133,0)</f>
        <v>0</v>
      </c>
      <c r="G130" s="3">
        <f>'Monthly Energy Inputs'!I133</f>
        <v>0</v>
      </c>
    </row>
    <row r="131" spans="2:7" x14ac:dyDescent="0.25">
      <c r="B131">
        <f>'Monthly Energy Inputs'!B134</f>
        <v>2026</v>
      </c>
      <c r="C131">
        <f>'Monthly Energy Inputs'!C134</f>
        <v>7</v>
      </c>
      <c r="D131" s="3">
        <f>IF('Monthly Energy Inputs'!E134,'Monthly Energy Inputs'!D134/'Monthly Energy Inputs'!E134,0)</f>
        <v>0</v>
      </c>
      <c r="E131" s="3">
        <f>'Monthly Energy Inputs'!F134</f>
        <v>0</v>
      </c>
      <c r="F131" s="3">
        <f>IF('Monthly Energy Inputs'!H134,'Monthly Energy Inputs'!G134/'Monthly Energy Inputs'!H134,0)</f>
        <v>0</v>
      </c>
      <c r="G131" s="3">
        <f>'Monthly Energy Inputs'!I134</f>
        <v>0</v>
      </c>
    </row>
    <row r="132" spans="2:7" x14ac:dyDescent="0.25">
      <c r="B132">
        <f>'Monthly Energy Inputs'!B135</f>
        <v>2026</v>
      </c>
      <c r="C132">
        <f>'Monthly Energy Inputs'!C135</f>
        <v>8</v>
      </c>
      <c r="D132" s="3">
        <f>IF('Monthly Energy Inputs'!E135,'Monthly Energy Inputs'!D135/'Monthly Energy Inputs'!E135,0)</f>
        <v>0</v>
      </c>
      <c r="E132" s="3">
        <f>'Monthly Energy Inputs'!F135</f>
        <v>0</v>
      </c>
      <c r="F132" s="3">
        <f>IF('Monthly Energy Inputs'!H135,'Monthly Energy Inputs'!G135/'Monthly Energy Inputs'!H135,0)</f>
        <v>0</v>
      </c>
      <c r="G132" s="3">
        <f>'Monthly Energy Inputs'!I135</f>
        <v>0</v>
      </c>
    </row>
    <row r="133" spans="2:7" x14ac:dyDescent="0.25">
      <c r="B133">
        <f>'Monthly Energy Inputs'!B136</f>
        <v>2026</v>
      </c>
      <c r="C133">
        <f>'Monthly Energy Inputs'!C136</f>
        <v>9</v>
      </c>
      <c r="D133" s="3">
        <f>IF('Monthly Energy Inputs'!E136,'Monthly Energy Inputs'!D136/'Monthly Energy Inputs'!E136,0)</f>
        <v>0</v>
      </c>
      <c r="E133" s="3">
        <f>'Monthly Energy Inputs'!F136</f>
        <v>0</v>
      </c>
      <c r="F133" s="3">
        <f>IF('Monthly Energy Inputs'!H136,'Monthly Energy Inputs'!G136/'Monthly Energy Inputs'!H136,0)</f>
        <v>0</v>
      </c>
      <c r="G133" s="3">
        <f>'Monthly Energy Inputs'!I136</f>
        <v>0</v>
      </c>
    </row>
    <row r="134" spans="2:7" x14ac:dyDescent="0.25">
      <c r="B134">
        <f>'Monthly Energy Inputs'!B137</f>
        <v>2026</v>
      </c>
      <c r="C134">
        <f>'Monthly Energy Inputs'!C137</f>
        <v>10</v>
      </c>
      <c r="D134" s="3">
        <f>IF('Monthly Energy Inputs'!E137,'Monthly Energy Inputs'!D137/'Monthly Energy Inputs'!E137,0)</f>
        <v>0</v>
      </c>
      <c r="E134" s="3">
        <f>'Monthly Energy Inputs'!F137</f>
        <v>0</v>
      </c>
      <c r="F134" s="3">
        <f>IF('Monthly Energy Inputs'!H137,'Monthly Energy Inputs'!G137/'Monthly Energy Inputs'!H137,0)</f>
        <v>0</v>
      </c>
      <c r="G134" s="3">
        <f>'Monthly Energy Inputs'!I137</f>
        <v>0</v>
      </c>
    </row>
    <row r="135" spans="2:7" x14ac:dyDescent="0.25">
      <c r="B135">
        <f>'Monthly Energy Inputs'!B138</f>
        <v>2026</v>
      </c>
      <c r="C135">
        <f>'Monthly Energy Inputs'!C138</f>
        <v>11</v>
      </c>
      <c r="D135" s="3">
        <f>IF('Monthly Energy Inputs'!E138,'Monthly Energy Inputs'!D138/'Monthly Energy Inputs'!E138,0)</f>
        <v>0</v>
      </c>
      <c r="E135" s="3">
        <f>'Monthly Energy Inputs'!F138</f>
        <v>0</v>
      </c>
      <c r="F135" s="3">
        <f>IF('Monthly Energy Inputs'!H138,'Monthly Energy Inputs'!G138/'Monthly Energy Inputs'!H138,0)</f>
        <v>0</v>
      </c>
      <c r="G135" s="3">
        <f>'Monthly Energy Inputs'!I138</f>
        <v>0</v>
      </c>
    </row>
    <row r="136" spans="2:7" x14ac:dyDescent="0.25">
      <c r="B136">
        <f>'Monthly Energy Inputs'!B139</f>
        <v>2026</v>
      </c>
      <c r="C136">
        <f>'Monthly Energy Inputs'!C139</f>
        <v>12</v>
      </c>
      <c r="D136" s="3">
        <f>IF('Monthly Energy Inputs'!E139,'Monthly Energy Inputs'!D139/'Monthly Energy Inputs'!E139,0)</f>
        <v>0</v>
      </c>
      <c r="E136" s="3">
        <f>'Monthly Energy Inputs'!F139</f>
        <v>0</v>
      </c>
      <c r="F136" s="3">
        <f>IF('Monthly Energy Inputs'!H139,'Monthly Energy Inputs'!G139/'Monthly Energy Inputs'!H139,0)</f>
        <v>0</v>
      </c>
      <c r="G136" s="3">
        <f>'Monthly Energy Inputs'!I139</f>
        <v>0</v>
      </c>
    </row>
    <row r="137" spans="2:7" x14ac:dyDescent="0.25">
      <c r="B137">
        <f>'Monthly Energy Inputs'!B140</f>
        <v>2027</v>
      </c>
      <c r="C137">
        <f>'Monthly Energy Inputs'!C140</f>
        <v>1</v>
      </c>
      <c r="D137" s="3">
        <f>IF('Monthly Energy Inputs'!E140,'Monthly Energy Inputs'!D140/'Monthly Energy Inputs'!E140,0)</f>
        <v>0</v>
      </c>
      <c r="E137" s="3">
        <f>'Monthly Energy Inputs'!F140</f>
        <v>0</v>
      </c>
      <c r="F137" s="3">
        <f>IF('Monthly Energy Inputs'!H140,'Monthly Energy Inputs'!G140/'Monthly Energy Inputs'!H140,0)</f>
        <v>0</v>
      </c>
      <c r="G137" s="3">
        <f>'Monthly Energy Inputs'!I140</f>
        <v>0</v>
      </c>
    </row>
    <row r="138" spans="2:7" x14ac:dyDescent="0.25">
      <c r="B138">
        <f>'Monthly Energy Inputs'!B141</f>
        <v>2027</v>
      </c>
      <c r="C138">
        <f>'Monthly Energy Inputs'!C141</f>
        <v>2</v>
      </c>
      <c r="D138" s="3">
        <f>IF('Monthly Energy Inputs'!E141,'Monthly Energy Inputs'!D141/'Monthly Energy Inputs'!E141,0)</f>
        <v>0</v>
      </c>
      <c r="E138" s="3">
        <f>'Monthly Energy Inputs'!F141</f>
        <v>0</v>
      </c>
      <c r="F138" s="3">
        <f>IF('Monthly Energy Inputs'!H141,'Monthly Energy Inputs'!G141/'Monthly Energy Inputs'!H141,0)</f>
        <v>0</v>
      </c>
      <c r="G138" s="3">
        <f>'Monthly Energy Inputs'!I141</f>
        <v>0</v>
      </c>
    </row>
    <row r="139" spans="2:7" x14ac:dyDescent="0.25">
      <c r="B139">
        <f>'Monthly Energy Inputs'!B142</f>
        <v>2027</v>
      </c>
      <c r="C139">
        <f>'Monthly Energy Inputs'!C142</f>
        <v>3</v>
      </c>
      <c r="D139" s="3">
        <f>IF('Monthly Energy Inputs'!E142,'Monthly Energy Inputs'!D142/'Monthly Energy Inputs'!E142,0)</f>
        <v>0</v>
      </c>
      <c r="E139" s="3">
        <f>'Monthly Energy Inputs'!F142</f>
        <v>0</v>
      </c>
      <c r="F139" s="3">
        <f>IF('Monthly Energy Inputs'!H142,'Monthly Energy Inputs'!G142/'Monthly Energy Inputs'!H142,0)</f>
        <v>0</v>
      </c>
      <c r="G139" s="3">
        <f>'Monthly Energy Inputs'!I142</f>
        <v>0</v>
      </c>
    </row>
    <row r="140" spans="2:7" x14ac:dyDescent="0.25">
      <c r="B140">
        <f>'Monthly Energy Inputs'!B143</f>
        <v>2027</v>
      </c>
      <c r="C140">
        <f>'Monthly Energy Inputs'!C143</f>
        <v>4</v>
      </c>
      <c r="D140" s="3">
        <f>IF('Monthly Energy Inputs'!E143,'Monthly Energy Inputs'!D143/'Monthly Energy Inputs'!E143,0)</f>
        <v>0</v>
      </c>
      <c r="E140" s="3">
        <f>'Monthly Energy Inputs'!F143</f>
        <v>0</v>
      </c>
      <c r="F140" s="3">
        <f>IF('Monthly Energy Inputs'!H143,'Monthly Energy Inputs'!G143/'Monthly Energy Inputs'!H143,0)</f>
        <v>0</v>
      </c>
      <c r="G140" s="3">
        <f>'Monthly Energy Inputs'!I143</f>
        <v>0</v>
      </c>
    </row>
    <row r="141" spans="2:7" x14ac:dyDescent="0.25">
      <c r="B141">
        <f>'Monthly Energy Inputs'!B144</f>
        <v>2027</v>
      </c>
      <c r="C141">
        <f>'Monthly Energy Inputs'!C144</f>
        <v>5</v>
      </c>
      <c r="D141" s="3">
        <f>IF('Monthly Energy Inputs'!E144,'Monthly Energy Inputs'!D144/'Monthly Energy Inputs'!E144,0)</f>
        <v>0</v>
      </c>
      <c r="E141" s="3">
        <f>'Monthly Energy Inputs'!F144</f>
        <v>0</v>
      </c>
      <c r="F141" s="3">
        <f>IF('Monthly Energy Inputs'!H144,'Monthly Energy Inputs'!G144/'Monthly Energy Inputs'!H144,0)</f>
        <v>0</v>
      </c>
      <c r="G141" s="3">
        <f>'Monthly Energy Inputs'!I144</f>
        <v>0</v>
      </c>
    </row>
    <row r="142" spans="2:7" x14ac:dyDescent="0.25">
      <c r="B142">
        <f>'Monthly Energy Inputs'!B145</f>
        <v>2027</v>
      </c>
      <c r="C142">
        <f>'Monthly Energy Inputs'!C145</f>
        <v>6</v>
      </c>
      <c r="D142" s="3">
        <f>IF('Monthly Energy Inputs'!E145,'Monthly Energy Inputs'!D145/'Monthly Energy Inputs'!E145,0)</f>
        <v>0</v>
      </c>
      <c r="E142" s="3">
        <f>'Monthly Energy Inputs'!F145</f>
        <v>0</v>
      </c>
      <c r="F142" s="3">
        <f>IF('Monthly Energy Inputs'!H145,'Monthly Energy Inputs'!G145/'Monthly Energy Inputs'!H145,0)</f>
        <v>0</v>
      </c>
      <c r="G142" s="3">
        <f>'Monthly Energy Inputs'!I145</f>
        <v>0</v>
      </c>
    </row>
    <row r="143" spans="2:7" x14ac:dyDescent="0.25">
      <c r="B143">
        <f>'Monthly Energy Inputs'!B146</f>
        <v>2027</v>
      </c>
      <c r="C143">
        <f>'Monthly Energy Inputs'!C146</f>
        <v>7</v>
      </c>
      <c r="D143" s="3">
        <f>IF('Monthly Energy Inputs'!E146,'Monthly Energy Inputs'!D146/'Monthly Energy Inputs'!E146,0)</f>
        <v>0</v>
      </c>
      <c r="E143" s="3">
        <f>'Monthly Energy Inputs'!F146</f>
        <v>0</v>
      </c>
      <c r="F143" s="3">
        <f>IF('Monthly Energy Inputs'!H146,'Monthly Energy Inputs'!G146/'Monthly Energy Inputs'!H146,0)</f>
        <v>0</v>
      </c>
      <c r="G143" s="3">
        <f>'Monthly Energy Inputs'!I146</f>
        <v>0</v>
      </c>
    </row>
    <row r="144" spans="2:7" x14ac:dyDescent="0.25">
      <c r="B144">
        <f>'Monthly Energy Inputs'!B147</f>
        <v>2027</v>
      </c>
      <c r="C144">
        <f>'Monthly Energy Inputs'!C147</f>
        <v>8</v>
      </c>
      <c r="D144" s="3">
        <f>IF('Monthly Energy Inputs'!E147,'Monthly Energy Inputs'!D147/'Monthly Energy Inputs'!E147,0)</f>
        <v>0</v>
      </c>
      <c r="E144" s="3">
        <f>'Monthly Energy Inputs'!F147</f>
        <v>0</v>
      </c>
      <c r="F144" s="3">
        <f>IF('Monthly Energy Inputs'!H147,'Monthly Energy Inputs'!G147/'Monthly Energy Inputs'!H147,0)</f>
        <v>0</v>
      </c>
      <c r="G144" s="3">
        <f>'Monthly Energy Inputs'!I147</f>
        <v>0</v>
      </c>
    </row>
    <row r="145" spans="2:7" x14ac:dyDescent="0.25">
      <c r="B145">
        <f>'Monthly Energy Inputs'!B148</f>
        <v>2027</v>
      </c>
      <c r="C145">
        <f>'Monthly Energy Inputs'!C148</f>
        <v>9</v>
      </c>
      <c r="D145" s="3">
        <f>IF('Monthly Energy Inputs'!E148,'Monthly Energy Inputs'!D148/'Monthly Energy Inputs'!E148,0)</f>
        <v>0</v>
      </c>
      <c r="E145" s="3">
        <f>'Monthly Energy Inputs'!F148</f>
        <v>0</v>
      </c>
      <c r="F145" s="3">
        <f>IF('Monthly Energy Inputs'!H148,'Monthly Energy Inputs'!G148/'Monthly Energy Inputs'!H148,0)</f>
        <v>0</v>
      </c>
      <c r="G145" s="3">
        <f>'Monthly Energy Inputs'!I148</f>
        <v>0</v>
      </c>
    </row>
    <row r="146" spans="2:7" x14ac:dyDescent="0.25">
      <c r="B146">
        <f>'Monthly Energy Inputs'!B149</f>
        <v>2027</v>
      </c>
      <c r="C146">
        <f>'Monthly Energy Inputs'!C149</f>
        <v>10</v>
      </c>
      <c r="D146" s="3">
        <f>IF('Monthly Energy Inputs'!E149,'Monthly Energy Inputs'!D149/'Monthly Energy Inputs'!E149,0)</f>
        <v>0</v>
      </c>
      <c r="E146" s="3">
        <f>'Monthly Energy Inputs'!F149</f>
        <v>0</v>
      </c>
      <c r="F146" s="3">
        <f>IF('Monthly Energy Inputs'!H149,'Monthly Energy Inputs'!G149/'Monthly Energy Inputs'!H149,0)</f>
        <v>0</v>
      </c>
      <c r="G146" s="3">
        <f>'Monthly Energy Inputs'!I149</f>
        <v>0</v>
      </c>
    </row>
    <row r="147" spans="2:7" x14ac:dyDescent="0.25">
      <c r="B147">
        <f>'Monthly Energy Inputs'!B150</f>
        <v>2027</v>
      </c>
      <c r="C147">
        <f>'Monthly Energy Inputs'!C150</f>
        <v>11</v>
      </c>
      <c r="D147" s="3">
        <f>IF('Monthly Energy Inputs'!E150,'Monthly Energy Inputs'!D150/'Monthly Energy Inputs'!E150,0)</f>
        <v>0</v>
      </c>
      <c r="E147" s="3">
        <f>'Monthly Energy Inputs'!F150</f>
        <v>0</v>
      </c>
      <c r="F147" s="3">
        <f>IF('Monthly Energy Inputs'!H150,'Monthly Energy Inputs'!G150/'Monthly Energy Inputs'!H150,0)</f>
        <v>0</v>
      </c>
      <c r="G147" s="3">
        <f>'Monthly Energy Inputs'!I150</f>
        <v>0</v>
      </c>
    </row>
    <row r="148" spans="2:7" x14ac:dyDescent="0.25">
      <c r="B148">
        <f>'Monthly Energy Inputs'!B151</f>
        <v>2027</v>
      </c>
      <c r="C148">
        <f>'Monthly Energy Inputs'!C151</f>
        <v>12</v>
      </c>
      <c r="D148" s="3">
        <f>IF('Monthly Energy Inputs'!E151,'Monthly Energy Inputs'!D151/'Monthly Energy Inputs'!E151,0)</f>
        <v>0</v>
      </c>
      <c r="E148" s="3">
        <f>'Monthly Energy Inputs'!F151</f>
        <v>0</v>
      </c>
      <c r="F148" s="3">
        <f>IF('Monthly Energy Inputs'!H151,'Monthly Energy Inputs'!G151/'Monthly Energy Inputs'!H151,0)</f>
        <v>0</v>
      </c>
      <c r="G148" s="3">
        <f>'Monthly Energy Inputs'!I151</f>
        <v>0</v>
      </c>
    </row>
    <row r="149" spans="2:7" x14ac:dyDescent="0.25">
      <c r="B149">
        <f>'Monthly Energy Inputs'!B152</f>
        <v>2028</v>
      </c>
      <c r="C149">
        <f>'Monthly Energy Inputs'!C152</f>
        <v>1</v>
      </c>
      <c r="D149" s="3">
        <f>IF('Monthly Energy Inputs'!E152,'Monthly Energy Inputs'!D152/'Monthly Energy Inputs'!E152,0)</f>
        <v>0</v>
      </c>
      <c r="E149" s="3">
        <f>'Monthly Energy Inputs'!F152</f>
        <v>0</v>
      </c>
      <c r="F149" s="3">
        <f>IF('Monthly Energy Inputs'!H152,'Monthly Energy Inputs'!G152/'Monthly Energy Inputs'!H152,0)</f>
        <v>0</v>
      </c>
      <c r="G149" s="3">
        <f>'Monthly Energy Inputs'!I152</f>
        <v>0</v>
      </c>
    </row>
    <row r="150" spans="2:7" x14ac:dyDescent="0.25">
      <c r="B150">
        <f>'Monthly Energy Inputs'!B153</f>
        <v>2028</v>
      </c>
      <c r="C150">
        <f>'Monthly Energy Inputs'!C153</f>
        <v>2</v>
      </c>
      <c r="D150" s="3">
        <f>IF('Monthly Energy Inputs'!E153,'Monthly Energy Inputs'!D153/'Monthly Energy Inputs'!E153,0)</f>
        <v>0</v>
      </c>
      <c r="E150" s="3">
        <f>'Monthly Energy Inputs'!F153</f>
        <v>0</v>
      </c>
      <c r="F150" s="3">
        <f>IF('Monthly Energy Inputs'!H153,'Monthly Energy Inputs'!G153/'Monthly Energy Inputs'!H153,0)</f>
        <v>0</v>
      </c>
      <c r="G150" s="3">
        <f>'Monthly Energy Inputs'!I153</f>
        <v>0</v>
      </c>
    </row>
    <row r="151" spans="2:7" x14ac:dyDescent="0.25">
      <c r="B151">
        <f>'Monthly Energy Inputs'!B154</f>
        <v>2028</v>
      </c>
      <c r="C151">
        <f>'Monthly Energy Inputs'!C154</f>
        <v>3</v>
      </c>
      <c r="D151" s="3">
        <f>IF('Monthly Energy Inputs'!E154,'Monthly Energy Inputs'!D154/'Monthly Energy Inputs'!E154,0)</f>
        <v>0</v>
      </c>
      <c r="E151" s="3">
        <f>'Monthly Energy Inputs'!F154</f>
        <v>0</v>
      </c>
      <c r="F151" s="3">
        <f>IF('Monthly Energy Inputs'!H154,'Monthly Energy Inputs'!G154/'Monthly Energy Inputs'!H154,0)</f>
        <v>0</v>
      </c>
      <c r="G151" s="3">
        <f>'Monthly Energy Inputs'!I154</f>
        <v>0</v>
      </c>
    </row>
    <row r="152" spans="2:7" x14ac:dyDescent="0.25">
      <c r="B152">
        <f>'Monthly Energy Inputs'!B155</f>
        <v>2028</v>
      </c>
      <c r="C152">
        <f>'Monthly Energy Inputs'!C155</f>
        <v>4</v>
      </c>
      <c r="D152" s="3">
        <f>IF('Monthly Energy Inputs'!E155,'Monthly Energy Inputs'!D155/'Monthly Energy Inputs'!E155,0)</f>
        <v>0</v>
      </c>
      <c r="E152" s="3">
        <f>'Monthly Energy Inputs'!F155</f>
        <v>0</v>
      </c>
      <c r="F152" s="3">
        <f>IF('Monthly Energy Inputs'!H155,'Monthly Energy Inputs'!G155/'Monthly Energy Inputs'!H155,0)</f>
        <v>0</v>
      </c>
      <c r="G152" s="3">
        <f>'Monthly Energy Inputs'!I155</f>
        <v>0</v>
      </c>
    </row>
    <row r="153" spans="2:7" x14ac:dyDescent="0.25">
      <c r="B153">
        <f>'Monthly Energy Inputs'!B156</f>
        <v>2028</v>
      </c>
      <c r="C153">
        <f>'Monthly Energy Inputs'!C156</f>
        <v>5</v>
      </c>
      <c r="D153" s="3">
        <f>IF('Monthly Energy Inputs'!E156,'Monthly Energy Inputs'!D156/'Monthly Energy Inputs'!E156,0)</f>
        <v>0</v>
      </c>
      <c r="E153" s="3">
        <f>'Monthly Energy Inputs'!F156</f>
        <v>0</v>
      </c>
      <c r="F153" s="3">
        <f>IF('Monthly Energy Inputs'!H156,'Monthly Energy Inputs'!G156/'Monthly Energy Inputs'!H156,0)</f>
        <v>0</v>
      </c>
      <c r="G153" s="3">
        <f>'Monthly Energy Inputs'!I156</f>
        <v>0</v>
      </c>
    </row>
    <row r="154" spans="2:7" x14ac:dyDescent="0.25">
      <c r="B154">
        <f>'Monthly Energy Inputs'!B157</f>
        <v>2028</v>
      </c>
      <c r="C154">
        <f>'Monthly Energy Inputs'!C157</f>
        <v>6</v>
      </c>
      <c r="D154" s="3">
        <f>IF('Monthly Energy Inputs'!E157,'Monthly Energy Inputs'!D157/'Monthly Energy Inputs'!E157,0)</f>
        <v>0</v>
      </c>
      <c r="E154" s="3">
        <f>'Monthly Energy Inputs'!F157</f>
        <v>0</v>
      </c>
      <c r="F154" s="3">
        <f>IF('Monthly Energy Inputs'!H157,'Monthly Energy Inputs'!G157/'Monthly Energy Inputs'!H157,0)</f>
        <v>0</v>
      </c>
      <c r="G154" s="3">
        <f>'Monthly Energy Inputs'!I157</f>
        <v>0</v>
      </c>
    </row>
    <row r="155" spans="2:7" x14ac:dyDescent="0.25">
      <c r="B155">
        <f>'Monthly Energy Inputs'!B158</f>
        <v>2028</v>
      </c>
      <c r="C155">
        <f>'Monthly Energy Inputs'!C158</f>
        <v>7</v>
      </c>
      <c r="D155" s="3">
        <f>IF('Monthly Energy Inputs'!E158,'Monthly Energy Inputs'!D158/'Monthly Energy Inputs'!E158,0)</f>
        <v>0</v>
      </c>
      <c r="E155" s="3">
        <f>'Monthly Energy Inputs'!F158</f>
        <v>0</v>
      </c>
      <c r="F155" s="3">
        <f>IF('Monthly Energy Inputs'!H158,'Monthly Energy Inputs'!G158/'Monthly Energy Inputs'!H158,0)</f>
        <v>0</v>
      </c>
      <c r="G155" s="3">
        <f>'Monthly Energy Inputs'!I158</f>
        <v>0</v>
      </c>
    </row>
    <row r="156" spans="2:7" x14ac:dyDescent="0.25">
      <c r="B156">
        <f>'Monthly Energy Inputs'!B159</f>
        <v>2028</v>
      </c>
      <c r="C156">
        <f>'Monthly Energy Inputs'!C159</f>
        <v>8</v>
      </c>
      <c r="D156" s="3">
        <f>IF('Monthly Energy Inputs'!E159,'Monthly Energy Inputs'!D159/'Monthly Energy Inputs'!E159,0)</f>
        <v>0</v>
      </c>
      <c r="E156" s="3">
        <f>'Monthly Energy Inputs'!F159</f>
        <v>0</v>
      </c>
      <c r="F156" s="3">
        <f>IF('Monthly Energy Inputs'!H159,'Monthly Energy Inputs'!G159/'Monthly Energy Inputs'!H159,0)</f>
        <v>0</v>
      </c>
      <c r="G156" s="3">
        <f>'Monthly Energy Inputs'!I159</f>
        <v>0</v>
      </c>
    </row>
    <row r="157" spans="2:7" x14ac:dyDescent="0.25">
      <c r="B157">
        <f>'Monthly Energy Inputs'!B160</f>
        <v>2028</v>
      </c>
      <c r="C157">
        <f>'Monthly Energy Inputs'!C160</f>
        <v>9</v>
      </c>
      <c r="D157" s="3">
        <f>IF('Monthly Energy Inputs'!E160,'Monthly Energy Inputs'!D160/'Monthly Energy Inputs'!E160,0)</f>
        <v>0</v>
      </c>
      <c r="E157" s="3">
        <f>'Monthly Energy Inputs'!F160</f>
        <v>0</v>
      </c>
      <c r="F157" s="3">
        <f>IF('Monthly Energy Inputs'!H160,'Monthly Energy Inputs'!G160/'Monthly Energy Inputs'!H160,0)</f>
        <v>0</v>
      </c>
      <c r="G157" s="3">
        <f>'Monthly Energy Inputs'!I160</f>
        <v>0</v>
      </c>
    </row>
    <row r="158" spans="2:7" x14ac:dyDescent="0.25">
      <c r="B158">
        <f>'Monthly Energy Inputs'!B161</f>
        <v>2028</v>
      </c>
      <c r="C158">
        <f>'Monthly Energy Inputs'!C161</f>
        <v>10</v>
      </c>
      <c r="D158" s="3">
        <f>IF('Monthly Energy Inputs'!E161,'Monthly Energy Inputs'!D161/'Monthly Energy Inputs'!E161,0)</f>
        <v>0</v>
      </c>
      <c r="E158" s="3">
        <f>'Monthly Energy Inputs'!F161</f>
        <v>0</v>
      </c>
      <c r="F158" s="3">
        <f>IF('Monthly Energy Inputs'!H161,'Monthly Energy Inputs'!G161/'Monthly Energy Inputs'!H161,0)</f>
        <v>0</v>
      </c>
      <c r="G158" s="3">
        <f>'Monthly Energy Inputs'!I161</f>
        <v>0</v>
      </c>
    </row>
    <row r="159" spans="2:7" x14ac:dyDescent="0.25">
      <c r="B159">
        <f>'Monthly Energy Inputs'!B162</f>
        <v>2028</v>
      </c>
      <c r="C159">
        <f>'Monthly Energy Inputs'!C162</f>
        <v>11</v>
      </c>
      <c r="D159" s="3">
        <f>IF('Monthly Energy Inputs'!E162,'Monthly Energy Inputs'!D162/'Monthly Energy Inputs'!E162,0)</f>
        <v>0</v>
      </c>
      <c r="E159" s="3">
        <f>'Monthly Energy Inputs'!F162</f>
        <v>0</v>
      </c>
      <c r="F159" s="3">
        <f>IF('Monthly Energy Inputs'!H162,'Monthly Energy Inputs'!G162/'Monthly Energy Inputs'!H162,0)</f>
        <v>0</v>
      </c>
      <c r="G159" s="3">
        <f>'Monthly Energy Inputs'!I162</f>
        <v>0</v>
      </c>
    </row>
    <row r="160" spans="2:7" x14ac:dyDescent="0.25">
      <c r="B160">
        <f>'Monthly Energy Inputs'!B163</f>
        <v>2028</v>
      </c>
      <c r="C160">
        <f>'Monthly Energy Inputs'!C163</f>
        <v>12</v>
      </c>
      <c r="D160" s="3">
        <f>IF('Monthly Energy Inputs'!E163,'Monthly Energy Inputs'!D163/'Monthly Energy Inputs'!E163,0)</f>
        <v>0</v>
      </c>
      <c r="E160" s="3">
        <f>'Monthly Energy Inputs'!F163</f>
        <v>0</v>
      </c>
      <c r="F160" s="3">
        <f>IF('Monthly Energy Inputs'!H163,'Monthly Energy Inputs'!G163/'Monthly Energy Inputs'!H163,0)</f>
        <v>0</v>
      </c>
      <c r="G160" s="3">
        <f>'Monthly Energy Inputs'!I163</f>
        <v>0</v>
      </c>
    </row>
    <row r="161" spans="2:7" x14ac:dyDescent="0.25">
      <c r="B161">
        <f>'Monthly Energy Inputs'!B164</f>
        <v>2029</v>
      </c>
      <c r="C161">
        <f>'Monthly Energy Inputs'!C164</f>
        <v>1</v>
      </c>
      <c r="D161" s="3">
        <f>IF('Monthly Energy Inputs'!E164,'Monthly Energy Inputs'!D164/'Monthly Energy Inputs'!E164,0)</f>
        <v>0</v>
      </c>
      <c r="E161" s="3">
        <f>'Monthly Energy Inputs'!F164</f>
        <v>0</v>
      </c>
      <c r="F161" s="3">
        <f>IF('Monthly Energy Inputs'!H164,'Monthly Energy Inputs'!G164/'Monthly Energy Inputs'!H164,0)</f>
        <v>0</v>
      </c>
      <c r="G161" s="3">
        <f>'Monthly Energy Inputs'!I164</f>
        <v>0</v>
      </c>
    </row>
    <row r="162" spans="2:7" x14ac:dyDescent="0.25">
      <c r="B162">
        <f>'Monthly Energy Inputs'!B165</f>
        <v>2029</v>
      </c>
      <c r="C162">
        <f>'Monthly Energy Inputs'!C165</f>
        <v>2</v>
      </c>
      <c r="D162" s="3">
        <f>IF('Monthly Energy Inputs'!E165,'Monthly Energy Inputs'!D165/'Monthly Energy Inputs'!E165,0)</f>
        <v>0</v>
      </c>
      <c r="E162" s="3">
        <f>'Monthly Energy Inputs'!F165</f>
        <v>0</v>
      </c>
      <c r="F162" s="3">
        <f>IF('Monthly Energy Inputs'!H165,'Monthly Energy Inputs'!G165/'Monthly Energy Inputs'!H165,0)</f>
        <v>0</v>
      </c>
      <c r="G162" s="3">
        <f>'Monthly Energy Inputs'!I165</f>
        <v>0</v>
      </c>
    </row>
    <row r="163" spans="2:7" x14ac:dyDescent="0.25">
      <c r="B163">
        <f>'Monthly Energy Inputs'!B166</f>
        <v>2029</v>
      </c>
      <c r="C163">
        <f>'Monthly Energy Inputs'!C166</f>
        <v>3</v>
      </c>
      <c r="D163" s="3">
        <f>IF('Monthly Energy Inputs'!E166,'Monthly Energy Inputs'!D166/'Monthly Energy Inputs'!E166,0)</f>
        <v>0</v>
      </c>
      <c r="E163" s="3">
        <f>'Monthly Energy Inputs'!F166</f>
        <v>0</v>
      </c>
      <c r="F163" s="3">
        <f>IF('Monthly Energy Inputs'!H166,'Monthly Energy Inputs'!G166/'Monthly Energy Inputs'!H166,0)</f>
        <v>0</v>
      </c>
      <c r="G163" s="3">
        <f>'Monthly Energy Inputs'!I166</f>
        <v>0</v>
      </c>
    </row>
    <row r="164" spans="2:7" x14ac:dyDescent="0.25">
      <c r="B164">
        <f>'Monthly Energy Inputs'!B167</f>
        <v>2029</v>
      </c>
      <c r="C164">
        <f>'Monthly Energy Inputs'!C167</f>
        <v>4</v>
      </c>
      <c r="D164" s="3">
        <f>IF('Monthly Energy Inputs'!E167,'Monthly Energy Inputs'!D167/'Monthly Energy Inputs'!E167,0)</f>
        <v>0</v>
      </c>
      <c r="E164" s="3">
        <f>'Monthly Energy Inputs'!F167</f>
        <v>0</v>
      </c>
      <c r="F164" s="3">
        <f>IF('Monthly Energy Inputs'!H167,'Monthly Energy Inputs'!G167/'Monthly Energy Inputs'!H167,0)</f>
        <v>0</v>
      </c>
      <c r="G164" s="3">
        <f>'Monthly Energy Inputs'!I167</f>
        <v>0</v>
      </c>
    </row>
    <row r="165" spans="2:7" x14ac:dyDescent="0.25">
      <c r="B165">
        <f>'Monthly Energy Inputs'!B168</f>
        <v>2029</v>
      </c>
      <c r="C165">
        <f>'Monthly Energy Inputs'!C168</f>
        <v>5</v>
      </c>
      <c r="D165" s="3">
        <f>IF('Monthly Energy Inputs'!E168,'Monthly Energy Inputs'!D168/'Monthly Energy Inputs'!E168,0)</f>
        <v>0</v>
      </c>
      <c r="E165" s="3">
        <f>'Monthly Energy Inputs'!F168</f>
        <v>0</v>
      </c>
      <c r="F165" s="3">
        <f>IF('Monthly Energy Inputs'!H168,'Monthly Energy Inputs'!G168/'Monthly Energy Inputs'!H168,0)</f>
        <v>0</v>
      </c>
      <c r="G165" s="3">
        <f>'Monthly Energy Inputs'!I168</f>
        <v>0</v>
      </c>
    </row>
    <row r="166" spans="2:7" x14ac:dyDescent="0.25">
      <c r="B166">
        <f>'Monthly Energy Inputs'!B169</f>
        <v>2029</v>
      </c>
      <c r="C166">
        <f>'Monthly Energy Inputs'!C169</f>
        <v>6</v>
      </c>
      <c r="D166" s="3">
        <f>IF('Monthly Energy Inputs'!E169,'Monthly Energy Inputs'!D169/'Monthly Energy Inputs'!E169,0)</f>
        <v>0</v>
      </c>
      <c r="E166" s="3">
        <f>'Monthly Energy Inputs'!F169</f>
        <v>0</v>
      </c>
      <c r="F166" s="3">
        <f>IF('Monthly Energy Inputs'!H169,'Monthly Energy Inputs'!G169/'Monthly Energy Inputs'!H169,0)</f>
        <v>0</v>
      </c>
      <c r="G166" s="3">
        <f>'Monthly Energy Inputs'!I169</f>
        <v>0</v>
      </c>
    </row>
    <row r="167" spans="2:7" x14ac:dyDescent="0.25">
      <c r="B167">
        <f>'Monthly Energy Inputs'!B170</f>
        <v>2029</v>
      </c>
      <c r="C167">
        <f>'Monthly Energy Inputs'!C170</f>
        <v>7</v>
      </c>
      <c r="D167" s="3">
        <f>IF('Monthly Energy Inputs'!E170,'Monthly Energy Inputs'!D170/'Monthly Energy Inputs'!E170,0)</f>
        <v>0</v>
      </c>
      <c r="E167" s="3">
        <f>'Monthly Energy Inputs'!F170</f>
        <v>0</v>
      </c>
      <c r="F167" s="3">
        <f>IF('Monthly Energy Inputs'!H170,'Monthly Energy Inputs'!G170/'Monthly Energy Inputs'!H170,0)</f>
        <v>0</v>
      </c>
      <c r="G167" s="3">
        <f>'Monthly Energy Inputs'!I170</f>
        <v>0</v>
      </c>
    </row>
    <row r="168" spans="2:7" x14ac:dyDescent="0.25">
      <c r="B168">
        <f>'Monthly Energy Inputs'!B171</f>
        <v>2029</v>
      </c>
      <c r="C168">
        <f>'Monthly Energy Inputs'!C171</f>
        <v>8</v>
      </c>
      <c r="D168" s="3">
        <f>IF('Monthly Energy Inputs'!E171,'Monthly Energy Inputs'!D171/'Monthly Energy Inputs'!E171,0)</f>
        <v>0</v>
      </c>
      <c r="E168" s="3">
        <f>'Monthly Energy Inputs'!F171</f>
        <v>0</v>
      </c>
      <c r="F168" s="3">
        <f>IF('Monthly Energy Inputs'!H171,'Monthly Energy Inputs'!G171/'Monthly Energy Inputs'!H171,0)</f>
        <v>0</v>
      </c>
      <c r="G168" s="3">
        <f>'Monthly Energy Inputs'!I171</f>
        <v>0</v>
      </c>
    </row>
    <row r="169" spans="2:7" x14ac:dyDescent="0.25">
      <c r="B169">
        <f>'Monthly Energy Inputs'!B172</f>
        <v>2029</v>
      </c>
      <c r="C169">
        <f>'Monthly Energy Inputs'!C172</f>
        <v>9</v>
      </c>
      <c r="D169" s="3">
        <f>IF('Monthly Energy Inputs'!E172,'Monthly Energy Inputs'!D172/'Monthly Energy Inputs'!E172,0)</f>
        <v>0</v>
      </c>
      <c r="E169" s="3">
        <f>'Monthly Energy Inputs'!F172</f>
        <v>0</v>
      </c>
      <c r="F169" s="3">
        <f>IF('Monthly Energy Inputs'!H172,'Monthly Energy Inputs'!G172/'Monthly Energy Inputs'!H172,0)</f>
        <v>0</v>
      </c>
      <c r="G169" s="3">
        <f>'Monthly Energy Inputs'!I172</f>
        <v>0</v>
      </c>
    </row>
    <row r="170" spans="2:7" x14ac:dyDescent="0.25">
      <c r="B170">
        <f>'Monthly Energy Inputs'!B173</f>
        <v>2029</v>
      </c>
      <c r="C170">
        <f>'Monthly Energy Inputs'!C173</f>
        <v>10</v>
      </c>
      <c r="D170" s="3">
        <f>IF('Monthly Energy Inputs'!E173,'Monthly Energy Inputs'!D173/'Monthly Energy Inputs'!E173,0)</f>
        <v>0</v>
      </c>
      <c r="E170" s="3">
        <f>'Monthly Energy Inputs'!F173</f>
        <v>0</v>
      </c>
      <c r="F170" s="3">
        <f>IF('Monthly Energy Inputs'!H173,'Monthly Energy Inputs'!G173/'Monthly Energy Inputs'!H173,0)</f>
        <v>0</v>
      </c>
      <c r="G170" s="3">
        <f>'Monthly Energy Inputs'!I173</f>
        <v>0</v>
      </c>
    </row>
    <row r="171" spans="2:7" x14ac:dyDescent="0.25">
      <c r="B171">
        <f>'Monthly Energy Inputs'!B174</f>
        <v>2029</v>
      </c>
      <c r="C171">
        <f>'Monthly Energy Inputs'!C174</f>
        <v>11</v>
      </c>
      <c r="D171" s="3">
        <f>IF('Monthly Energy Inputs'!E174,'Monthly Energy Inputs'!D174/'Monthly Energy Inputs'!E174,0)</f>
        <v>0</v>
      </c>
      <c r="E171" s="3">
        <f>'Monthly Energy Inputs'!F174</f>
        <v>0</v>
      </c>
      <c r="F171" s="3">
        <f>IF('Monthly Energy Inputs'!H174,'Monthly Energy Inputs'!G174/'Monthly Energy Inputs'!H174,0)</f>
        <v>0</v>
      </c>
      <c r="G171" s="3">
        <f>'Monthly Energy Inputs'!I174</f>
        <v>0</v>
      </c>
    </row>
    <row r="172" spans="2:7" x14ac:dyDescent="0.25">
      <c r="B172">
        <f>'Monthly Energy Inputs'!B175</f>
        <v>2029</v>
      </c>
      <c r="C172">
        <f>'Monthly Energy Inputs'!C175</f>
        <v>12</v>
      </c>
      <c r="D172" s="3">
        <f>IF('Monthly Energy Inputs'!E175,'Monthly Energy Inputs'!D175/'Monthly Energy Inputs'!E175,0)</f>
        <v>0</v>
      </c>
      <c r="E172" s="3">
        <f>'Monthly Energy Inputs'!F175</f>
        <v>0</v>
      </c>
      <c r="F172" s="3">
        <f>IF('Monthly Energy Inputs'!H175,'Monthly Energy Inputs'!G175/'Monthly Energy Inputs'!H175,0)</f>
        <v>0</v>
      </c>
      <c r="G172" s="3">
        <f>'Monthly Energy Inputs'!I175</f>
        <v>0</v>
      </c>
    </row>
    <row r="173" spans="2:7" x14ac:dyDescent="0.25">
      <c r="B173">
        <f>'Monthly Energy Inputs'!B176</f>
        <v>2030</v>
      </c>
      <c r="C173">
        <f>'Monthly Energy Inputs'!C176</f>
        <v>1</v>
      </c>
      <c r="D173" s="3">
        <f>IF('Monthly Energy Inputs'!E176,'Monthly Energy Inputs'!D176/'Monthly Energy Inputs'!E176,0)</f>
        <v>0</v>
      </c>
      <c r="E173" s="3">
        <f>'Monthly Energy Inputs'!F176</f>
        <v>0</v>
      </c>
      <c r="F173" s="3">
        <f>IF('Monthly Energy Inputs'!H176,'Monthly Energy Inputs'!G176/'Monthly Energy Inputs'!H176,0)</f>
        <v>0</v>
      </c>
      <c r="G173" s="3">
        <f>'Monthly Energy Inputs'!I176</f>
        <v>0</v>
      </c>
    </row>
    <row r="174" spans="2:7" x14ac:dyDescent="0.25">
      <c r="B174">
        <f>'Monthly Energy Inputs'!B177</f>
        <v>2030</v>
      </c>
      <c r="C174">
        <f>'Monthly Energy Inputs'!C177</f>
        <v>2</v>
      </c>
      <c r="D174" s="3">
        <f>IF('Monthly Energy Inputs'!E177,'Monthly Energy Inputs'!D177/'Monthly Energy Inputs'!E177,0)</f>
        <v>0</v>
      </c>
      <c r="E174" s="3">
        <f>'Monthly Energy Inputs'!F177</f>
        <v>0</v>
      </c>
      <c r="F174" s="3">
        <f>IF('Monthly Energy Inputs'!H177,'Monthly Energy Inputs'!G177/'Monthly Energy Inputs'!H177,0)</f>
        <v>0</v>
      </c>
      <c r="G174" s="3">
        <f>'Monthly Energy Inputs'!I177</f>
        <v>0</v>
      </c>
    </row>
    <row r="175" spans="2:7" x14ac:dyDescent="0.25">
      <c r="B175">
        <f>'Monthly Energy Inputs'!B178</f>
        <v>2030</v>
      </c>
      <c r="C175">
        <f>'Monthly Energy Inputs'!C178</f>
        <v>3</v>
      </c>
      <c r="D175" s="3">
        <f>IF('Monthly Energy Inputs'!E178,'Monthly Energy Inputs'!D178/'Monthly Energy Inputs'!E178,0)</f>
        <v>0</v>
      </c>
      <c r="E175" s="3">
        <f>'Monthly Energy Inputs'!F178</f>
        <v>0</v>
      </c>
      <c r="F175" s="3">
        <f>IF('Monthly Energy Inputs'!H178,'Monthly Energy Inputs'!G178/'Monthly Energy Inputs'!H178,0)</f>
        <v>0</v>
      </c>
      <c r="G175" s="3">
        <f>'Monthly Energy Inputs'!I178</f>
        <v>0</v>
      </c>
    </row>
    <row r="176" spans="2:7" x14ac:dyDescent="0.25">
      <c r="B176">
        <f>'Monthly Energy Inputs'!B179</f>
        <v>2030</v>
      </c>
      <c r="C176">
        <f>'Monthly Energy Inputs'!C179</f>
        <v>4</v>
      </c>
      <c r="D176" s="3">
        <f>IF('Monthly Energy Inputs'!E179,'Monthly Energy Inputs'!D179/'Monthly Energy Inputs'!E179,0)</f>
        <v>0</v>
      </c>
      <c r="E176" s="3">
        <f>'Monthly Energy Inputs'!F179</f>
        <v>0</v>
      </c>
      <c r="F176" s="3">
        <f>IF('Monthly Energy Inputs'!H179,'Monthly Energy Inputs'!G179/'Monthly Energy Inputs'!H179,0)</f>
        <v>0</v>
      </c>
      <c r="G176" s="3">
        <f>'Monthly Energy Inputs'!I179</f>
        <v>0</v>
      </c>
    </row>
    <row r="177" spans="2:7" x14ac:dyDescent="0.25">
      <c r="B177">
        <f>'Monthly Energy Inputs'!B180</f>
        <v>2030</v>
      </c>
      <c r="C177">
        <f>'Monthly Energy Inputs'!C180</f>
        <v>5</v>
      </c>
      <c r="D177" s="3">
        <f>IF('Monthly Energy Inputs'!E180,'Monthly Energy Inputs'!D180/'Monthly Energy Inputs'!E180,0)</f>
        <v>0</v>
      </c>
      <c r="E177" s="3">
        <f>'Monthly Energy Inputs'!F180</f>
        <v>0</v>
      </c>
      <c r="F177" s="3">
        <f>IF('Monthly Energy Inputs'!H180,'Monthly Energy Inputs'!G180/'Monthly Energy Inputs'!H180,0)</f>
        <v>0</v>
      </c>
      <c r="G177" s="3">
        <f>'Monthly Energy Inputs'!I180</f>
        <v>0</v>
      </c>
    </row>
    <row r="178" spans="2:7" x14ac:dyDescent="0.25">
      <c r="B178">
        <f>'Monthly Energy Inputs'!B181</f>
        <v>2030</v>
      </c>
      <c r="C178">
        <f>'Monthly Energy Inputs'!C181</f>
        <v>6</v>
      </c>
      <c r="D178" s="3">
        <f>IF('Monthly Energy Inputs'!E181,'Monthly Energy Inputs'!D181/'Monthly Energy Inputs'!E181,0)</f>
        <v>0</v>
      </c>
      <c r="E178" s="3">
        <f>'Monthly Energy Inputs'!F181</f>
        <v>0</v>
      </c>
      <c r="F178" s="3">
        <f>IF('Monthly Energy Inputs'!H181,'Monthly Energy Inputs'!G181/'Monthly Energy Inputs'!H181,0)</f>
        <v>0</v>
      </c>
      <c r="G178" s="3">
        <f>'Monthly Energy Inputs'!I181</f>
        <v>0</v>
      </c>
    </row>
    <row r="179" spans="2:7" x14ac:dyDescent="0.25">
      <c r="B179">
        <f>'Monthly Energy Inputs'!B182</f>
        <v>2030</v>
      </c>
      <c r="C179">
        <f>'Monthly Energy Inputs'!C182</f>
        <v>7</v>
      </c>
      <c r="D179" s="3">
        <f>IF('Monthly Energy Inputs'!E182,'Monthly Energy Inputs'!D182/'Monthly Energy Inputs'!E182,0)</f>
        <v>0</v>
      </c>
      <c r="E179" s="3">
        <f>'Monthly Energy Inputs'!F182</f>
        <v>0</v>
      </c>
      <c r="F179" s="3">
        <f>IF('Monthly Energy Inputs'!H182,'Monthly Energy Inputs'!G182/'Monthly Energy Inputs'!H182,0)</f>
        <v>0</v>
      </c>
      <c r="G179" s="3">
        <f>'Monthly Energy Inputs'!I182</f>
        <v>0</v>
      </c>
    </row>
    <row r="180" spans="2:7" x14ac:dyDescent="0.25">
      <c r="B180">
        <f>'Monthly Energy Inputs'!B183</f>
        <v>2030</v>
      </c>
      <c r="C180">
        <f>'Monthly Energy Inputs'!C183</f>
        <v>8</v>
      </c>
      <c r="D180" s="3">
        <f>IF('Monthly Energy Inputs'!E183,'Monthly Energy Inputs'!D183/'Monthly Energy Inputs'!E183,0)</f>
        <v>0</v>
      </c>
      <c r="E180" s="3">
        <f>'Monthly Energy Inputs'!F183</f>
        <v>0</v>
      </c>
      <c r="F180" s="3">
        <f>IF('Monthly Energy Inputs'!H183,'Monthly Energy Inputs'!G183/'Monthly Energy Inputs'!H183,0)</f>
        <v>0</v>
      </c>
      <c r="G180" s="3">
        <f>'Monthly Energy Inputs'!I183</f>
        <v>0</v>
      </c>
    </row>
    <row r="181" spans="2:7" x14ac:dyDescent="0.25">
      <c r="B181">
        <f>'Monthly Energy Inputs'!B184</f>
        <v>2030</v>
      </c>
      <c r="C181">
        <f>'Monthly Energy Inputs'!C184</f>
        <v>9</v>
      </c>
      <c r="D181" s="3">
        <f>IF('Monthly Energy Inputs'!E184,'Monthly Energy Inputs'!D184/'Monthly Energy Inputs'!E184,0)</f>
        <v>0</v>
      </c>
      <c r="E181" s="3">
        <f>'Monthly Energy Inputs'!F184</f>
        <v>0</v>
      </c>
      <c r="F181" s="3">
        <f>IF('Monthly Energy Inputs'!H184,'Monthly Energy Inputs'!G184/'Monthly Energy Inputs'!H184,0)</f>
        <v>0</v>
      </c>
      <c r="G181" s="3">
        <f>'Monthly Energy Inputs'!I184</f>
        <v>0</v>
      </c>
    </row>
    <row r="182" spans="2:7" x14ac:dyDescent="0.25">
      <c r="B182">
        <f>'Monthly Energy Inputs'!B185</f>
        <v>2030</v>
      </c>
      <c r="C182">
        <f>'Monthly Energy Inputs'!C185</f>
        <v>10</v>
      </c>
      <c r="D182" s="3">
        <f>IF('Monthly Energy Inputs'!E185,'Monthly Energy Inputs'!D185/'Monthly Energy Inputs'!E185,0)</f>
        <v>0</v>
      </c>
      <c r="E182" s="3">
        <f>'Monthly Energy Inputs'!F185</f>
        <v>0</v>
      </c>
      <c r="F182" s="3">
        <f>IF('Monthly Energy Inputs'!H185,'Monthly Energy Inputs'!G185/'Monthly Energy Inputs'!H185,0)</f>
        <v>0</v>
      </c>
      <c r="G182" s="3">
        <f>'Monthly Energy Inputs'!I185</f>
        <v>0</v>
      </c>
    </row>
    <row r="183" spans="2:7" x14ac:dyDescent="0.25">
      <c r="B183">
        <f>'Monthly Energy Inputs'!B186</f>
        <v>2030</v>
      </c>
      <c r="C183">
        <f>'Monthly Energy Inputs'!C186</f>
        <v>11</v>
      </c>
      <c r="D183" s="3">
        <f>IF('Monthly Energy Inputs'!E186,'Monthly Energy Inputs'!D186/'Monthly Energy Inputs'!E186,0)</f>
        <v>0</v>
      </c>
      <c r="E183" s="3">
        <f>'Monthly Energy Inputs'!F186</f>
        <v>0</v>
      </c>
      <c r="F183" s="3">
        <f>IF('Monthly Energy Inputs'!H186,'Monthly Energy Inputs'!G186/'Monthly Energy Inputs'!H186,0)</f>
        <v>0</v>
      </c>
      <c r="G183" s="3">
        <f>'Monthly Energy Inputs'!I186</f>
        <v>0</v>
      </c>
    </row>
    <row r="184" spans="2:7" x14ac:dyDescent="0.25">
      <c r="B184">
        <f>'Monthly Energy Inputs'!B187</f>
        <v>2030</v>
      </c>
      <c r="C184">
        <f>'Monthly Energy Inputs'!C187</f>
        <v>12</v>
      </c>
      <c r="D184" s="3">
        <f>IF('Monthly Energy Inputs'!E187,'Monthly Energy Inputs'!D187/'Monthly Energy Inputs'!E187,0)</f>
        <v>0</v>
      </c>
      <c r="E184" s="3">
        <f>'Monthly Energy Inputs'!F187</f>
        <v>0</v>
      </c>
      <c r="F184" s="3">
        <f>IF('Monthly Energy Inputs'!H187,'Monthly Energy Inputs'!G187/'Monthly Energy Inputs'!H187,0)</f>
        <v>0</v>
      </c>
      <c r="G184" s="3">
        <f>'Monthly Energy Inputs'!I187</f>
        <v>0</v>
      </c>
    </row>
    <row r="185" spans="2:7" x14ac:dyDescent="0.25">
      <c r="B185">
        <f>'Monthly Energy Inputs'!B188</f>
        <v>2031</v>
      </c>
      <c r="C185">
        <f>'Monthly Energy Inputs'!C188</f>
        <v>1</v>
      </c>
      <c r="D185" s="3">
        <f>IF('Monthly Energy Inputs'!E188,'Monthly Energy Inputs'!D188/'Monthly Energy Inputs'!E188,0)</f>
        <v>0</v>
      </c>
      <c r="E185" s="3">
        <f>'Monthly Energy Inputs'!F188</f>
        <v>0</v>
      </c>
      <c r="F185" s="3">
        <f>IF('Monthly Energy Inputs'!H188,'Monthly Energy Inputs'!G188/'Monthly Energy Inputs'!H188,0)</f>
        <v>0</v>
      </c>
      <c r="G185" s="3">
        <f>'Monthly Energy Inputs'!I188</f>
        <v>0</v>
      </c>
    </row>
    <row r="186" spans="2:7" x14ac:dyDescent="0.25">
      <c r="B186">
        <f>'Monthly Energy Inputs'!B189</f>
        <v>2031</v>
      </c>
      <c r="C186">
        <f>'Monthly Energy Inputs'!C189</f>
        <v>2</v>
      </c>
      <c r="D186" s="3">
        <f>IF('Monthly Energy Inputs'!E189,'Monthly Energy Inputs'!D189/'Monthly Energy Inputs'!E189,0)</f>
        <v>0</v>
      </c>
      <c r="E186" s="3">
        <f>'Monthly Energy Inputs'!F189</f>
        <v>0</v>
      </c>
      <c r="F186" s="3">
        <f>IF('Monthly Energy Inputs'!H189,'Monthly Energy Inputs'!G189/'Monthly Energy Inputs'!H189,0)</f>
        <v>0</v>
      </c>
      <c r="G186" s="3">
        <f>'Monthly Energy Inputs'!I189</f>
        <v>0</v>
      </c>
    </row>
    <row r="187" spans="2:7" x14ac:dyDescent="0.25">
      <c r="B187">
        <f>'Monthly Energy Inputs'!B190</f>
        <v>2031</v>
      </c>
      <c r="C187">
        <f>'Monthly Energy Inputs'!C190</f>
        <v>3</v>
      </c>
      <c r="D187" s="3">
        <f>IF('Monthly Energy Inputs'!E190,'Monthly Energy Inputs'!D190/'Monthly Energy Inputs'!E190,0)</f>
        <v>0</v>
      </c>
      <c r="E187" s="3">
        <f>'Monthly Energy Inputs'!F190</f>
        <v>0</v>
      </c>
      <c r="F187" s="3">
        <f>IF('Monthly Energy Inputs'!H190,'Monthly Energy Inputs'!G190/'Monthly Energy Inputs'!H190,0)</f>
        <v>0</v>
      </c>
      <c r="G187" s="3">
        <f>'Monthly Energy Inputs'!I190</f>
        <v>0</v>
      </c>
    </row>
    <row r="188" spans="2:7" x14ac:dyDescent="0.25">
      <c r="B188">
        <f>'Monthly Energy Inputs'!B191</f>
        <v>2031</v>
      </c>
      <c r="C188">
        <f>'Monthly Energy Inputs'!C191</f>
        <v>4</v>
      </c>
      <c r="D188" s="3">
        <f>IF('Monthly Energy Inputs'!E191,'Monthly Energy Inputs'!D191/'Monthly Energy Inputs'!E191,0)</f>
        <v>0</v>
      </c>
      <c r="E188" s="3">
        <f>'Monthly Energy Inputs'!F191</f>
        <v>0</v>
      </c>
      <c r="F188" s="3">
        <f>IF('Monthly Energy Inputs'!H191,'Monthly Energy Inputs'!G191/'Monthly Energy Inputs'!H191,0)</f>
        <v>0</v>
      </c>
      <c r="G188" s="3">
        <f>'Monthly Energy Inputs'!I191</f>
        <v>0</v>
      </c>
    </row>
    <row r="189" spans="2:7" x14ac:dyDescent="0.25">
      <c r="B189">
        <f>'Monthly Energy Inputs'!B192</f>
        <v>2031</v>
      </c>
      <c r="C189">
        <f>'Monthly Energy Inputs'!C192</f>
        <v>5</v>
      </c>
      <c r="D189" s="3">
        <f>IF('Monthly Energy Inputs'!E192,'Monthly Energy Inputs'!D192/'Monthly Energy Inputs'!E192,0)</f>
        <v>0</v>
      </c>
      <c r="E189" s="3">
        <f>'Monthly Energy Inputs'!F192</f>
        <v>0</v>
      </c>
      <c r="F189" s="3">
        <f>IF('Monthly Energy Inputs'!H192,'Monthly Energy Inputs'!G192/'Monthly Energy Inputs'!H192,0)</f>
        <v>0</v>
      </c>
      <c r="G189" s="3">
        <f>'Monthly Energy Inputs'!I192</f>
        <v>0</v>
      </c>
    </row>
    <row r="190" spans="2:7" x14ac:dyDescent="0.25">
      <c r="B190">
        <f>'Monthly Energy Inputs'!B193</f>
        <v>2031</v>
      </c>
      <c r="C190">
        <f>'Monthly Energy Inputs'!C193</f>
        <v>6</v>
      </c>
      <c r="D190" s="3">
        <f>IF('Monthly Energy Inputs'!E193,'Monthly Energy Inputs'!D193/'Monthly Energy Inputs'!E193,0)</f>
        <v>0</v>
      </c>
      <c r="E190" s="3">
        <f>'Monthly Energy Inputs'!F193</f>
        <v>0</v>
      </c>
      <c r="F190" s="3">
        <f>IF('Monthly Energy Inputs'!H193,'Monthly Energy Inputs'!G193/'Monthly Energy Inputs'!H193,0)</f>
        <v>0</v>
      </c>
      <c r="G190" s="3">
        <f>'Monthly Energy Inputs'!I193</f>
        <v>0</v>
      </c>
    </row>
    <row r="191" spans="2:7" x14ac:dyDescent="0.25">
      <c r="B191">
        <f>'Monthly Energy Inputs'!B194</f>
        <v>2031</v>
      </c>
      <c r="C191">
        <f>'Monthly Energy Inputs'!C194</f>
        <v>7</v>
      </c>
      <c r="D191" s="3">
        <f>IF('Monthly Energy Inputs'!E194,'Monthly Energy Inputs'!D194/'Monthly Energy Inputs'!E194,0)</f>
        <v>0</v>
      </c>
      <c r="E191" s="3">
        <f>'Monthly Energy Inputs'!F194</f>
        <v>0</v>
      </c>
      <c r="F191" s="3">
        <f>IF('Monthly Energy Inputs'!H194,'Monthly Energy Inputs'!G194/'Monthly Energy Inputs'!H194,0)</f>
        <v>0</v>
      </c>
      <c r="G191" s="3">
        <f>'Monthly Energy Inputs'!I194</f>
        <v>0</v>
      </c>
    </row>
    <row r="192" spans="2:7" x14ac:dyDescent="0.25">
      <c r="B192">
        <f>'Monthly Energy Inputs'!B195</f>
        <v>2031</v>
      </c>
      <c r="C192">
        <f>'Monthly Energy Inputs'!C195</f>
        <v>8</v>
      </c>
      <c r="D192" s="3">
        <f>IF('Monthly Energy Inputs'!E195,'Monthly Energy Inputs'!D195/'Monthly Energy Inputs'!E195,0)</f>
        <v>0</v>
      </c>
      <c r="E192" s="3">
        <f>'Monthly Energy Inputs'!F195</f>
        <v>0</v>
      </c>
      <c r="F192" s="3">
        <f>IF('Monthly Energy Inputs'!H195,'Monthly Energy Inputs'!G195/'Monthly Energy Inputs'!H195,0)</f>
        <v>0</v>
      </c>
      <c r="G192" s="3">
        <f>'Monthly Energy Inputs'!I195</f>
        <v>0</v>
      </c>
    </row>
    <row r="193" spans="2:7" x14ac:dyDescent="0.25">
      <c r="B193">
        <f>'Monthly Energy Inputs'!B196</f>
        <v>2031</v>
      </c>
      <c r="C193">
        <f>'Monthly Energy Inputs'!C196</f>
        <v>9</v>
      </c>
      <c r="D193" s="3">
        <f>IF('Monthly Energy Inputs'!E196,'Monthly Energy Inputs'!D196/'Monthly Energy Inputs'!E196,0)</f>
        <v>0</v>
      </c>
      <c r="E193" s="3">
        <f>'Monthly Energy Inputs'!F196</f>
        <v>0</v>
      </c>
      <c r="F193" s="3">
        <f>IF('Monthly Energy Inputs'!H196,'Monthly Energy Inputs'!G196/'Monthly Energy Inputs'!H196,0)</f>
        <v>0</v>
      </c>
      <c r="G193" s="3">
        <f>'Monthly Energy Inputs'!I196</f>
        <v>0</v>
      </c>
    </row>
    <row r="194" spans="2:7" x14ac:dyDescent="0.25">
      <c r="B194">
        <f>'Monthly Energy Inputs'!B197</f>
        <v>2031</v>
      </c>
      <c r="C194">
        <f>'Monthly Energy Inputs'!C197</f>
        <v>10</v>
      </c>
      <c r="D194" s="3">
        <f>IF('Monthly Energy Inputs'!E197,'Monthly Energy Inputs'!D197/'Monthly Energy Inputs'!E197,0)</f>
        <v>0</v>
      </c>
      <c r="E194" s="3">
        <f>'Monthly Energy Inputs'!F197</f>
        <v>0</v>
      </c>
      <c r="F194" s="3">
        <f>IF('Monthly Energy Inputs'!H197,'Monthly Energy Inputs'!G197/'Monthly Energy Inputs'!H197,0)</f>
        <v>0</v>
      </c>
      <c r="G194" s="3">
        <f>'Monthly Energy Inputs'!I197</f>
        <v>0</v>
      </c>
    </row>
    <row r="195" spans="2:7" x14ac:dyDescent="0.25">
      <c r="B195">
        <f>'Monthly Energy Inputs'!B198</f>
        <v>2031</v>
      </c>
      <c r="C195">
        <f>'Monthly Energy Inputs'!C198</f>
        <v>11</v>
      </c>
      <c r="D195" s="3">
        <f>IF('Monthly Energy Inputs'!E198,'Monthly Energy Inputs'!D198/'Monthly Energy Inputs'!E198,0)</f>
        <v>0</v>
      </c>
      <c r="E195" s="3">
        <f>'Monthly Energy Inputs'!F198</f>
        <v>0</v>
      </c>
      <c r="F195" s="3">
        <f>IF('Monthly Energy Inputs'!H198,'Monthly Energy Inputs'!G198/'Monthly Energy Inputs'!H198,0)</f>
        <v>0</v>
      </c>
      <c r="G195" s="3">
        <f>'Monthly Energy Inputs'!I198</f>
        <v>0</v>
      </c>
    </row>
    <row r="196" spans="2:7" x14ac:dyDescent="0.25">
      <c r="B196">
        <f>'Monthly Energy Inputs'!B199</f>
        <v>2031</v>
      </c>
      <c r="C196">
        <f>'Monthly Energy Inputs'!C199</f>
        <v>12</v>
      </c>
      <c r="D196" s="3">
        <f>IF('Monthly Energy Inputs'!E199,'Monthly Energy Inputs'!D199/'Monthly Energy Inputs'!E199,0)</f>
        <v>0</v>
      </c>
      <c r="E196" s="3">
        <f>'Monthly Energy Inputs'!F199</f>
        <v>0</v>
      </c>
      <c r="F196" s="3">
        <f>IF('Monthly Energy Inputs'!H199,'Monthly Energy Inputs'!G199/'Monthly Energy Inputs'!H199,0)</f>
        <v>0</v>
      </c>
      <c r="G196" s="3">
        <f>'Monthly Energy Inputs'!I199</f>
        <v>0</v>
      </c>
    </row>
    <row r="197" spans="2:7" x14ac:dyDescent="0.25">
      <c r="B197">
        <f>'Monthly Energy Inputs'!B200</f>
        <v>2032</v>
      </c>
      <c r="C197">
        <f>'Monthly Energy Inputs'!C200</f>
        <v>1</v>
      </c>
      <c r="D197" s="3">
        <f>IF('Monthly Energy Inputs'!E200,'Monthly Energy Inputs'!D200/'Monthly Energy Inputs'!E200,0)</f>
        <v>0</v>
      </c>
      <c r="E197" s="3">
        <f>'Monthly Energy Inputs'!F200</f>
        <v>0</v>
      </c>
      <c r="F197" s="3">
        <f>IF('Monthly Energy Inputs'!H200,'Monthly Energy Inputs'!G200/'Monthly Energy Inputs'!H200,0)</f>
        <v>0</v>
      </c>
      <c r="G197" s="3">
        <f>'Monthly Energy Inputs'!I200</f>
        <v>0</v>
      </c>
    </row>
    <row r="198" spans="2:7" x14ac:dyDescent="0.25">
      <c r="B198">
        <f>'Monthly Energy Inputs'!B201</f>
        <v>2032</v>
      </c>
      <c r="C198">
        <f>'Monthly Energy Inputs'!C201</f>
        <v>2</v>
      </c>
      <c r="D198" s="3">
        <f>IF('Monthly Energy Inputs'!E201,'Monthly Energy Inputs'!D201/'Monthly Energy Inputs'!E201,0)</f>
        <v>0</v>
      </c>
      <c r="E198" s="3">
        <f>'Monthly Energy Inputs'!F201</f>
        <v>0</v>
      </c>
      <c r="F198" s="3">
        <f>IF('Monthly Energy Inputs'!H201,'Monthly Energy Inputs'!G201/'Monthly Energy Inputs'!H201,0)</f>
        <v>0</v>
      </c>
      <c r="G198" s="3">
        <f>'Monthly Energy Inputs'!I201</f>
        <v>0</v>
      </c>
    </row>
    <row r="199" spans="2:7" x14ac:dyDescent="0.25">
      <c r="B199">
        <f>'Monthly Energy Inputs'!B202</f>
        <v>2032</v>
      </c>
      <c r="C199">
        <f>'Monthly Energy Inputs'!C202</f>
        <v>3</v>
      </c>
      <c r="D199" s="3">
        <f>IF('Monthly Energy Inputs'!E202,'Monthly Energy Inputs'!D202/'Monthly Energy Inputs'!E202,0)</f>
        <v>0</v>
      </c>
      <c r="E199" s="3">
        <f>'Monthly Energy Inputs'!F202</f>
        <v>0</v>
      </c>
      <c r="F199" s="3">
        <f>IF('Monthly Energy Inputs'!H202,'Monthly Energy Inputs'!G202/'Monthly Energy Inputs'!H202,0)</f>
        <v>0</v>
      </c>
      <c r="G199" s="3">
        <f>'Monthly Energy Inputs'!I202</f>
        <v>0</v>
      </c>
    </row>
    <row r="200" spans="2:7" x14ac:dyDescent="0.25">
      <c r="B200">
        <f>'Monthly Energy Inputs'!B203</f>
        <v>2032</v>
      </c>
      <c r="C200">
        <f>'Monthly Energy Inputs'!C203</f>
        <v>4</v>
      </c>
      <c r="D200" s="3">
        <f>IF('Monthly Energy Inputs'!E203,'Monthly Energy Inputs'!D203/'Monthly Energy Inputs'!E203,0)</f>
        <v>0</v>
      </c>
      <c r="E200" s="3">
        <f>'Monthly Energy Inputs'!F203</f>
        <v>0</v>
      </c>
      <c r="F200" s="3">
        <f>IF('Monthly Energy Inputs'!H203,'Monthly Energy Inputs'!G203/'Monthly Energy Inputs'!H203,0)</f>
        <v>0</v>
      </c>
      <c r="G200" s="3">
        <f>'Monthly Energy Inputs'!I203</f>
        <v>0</v>
      </c>
    </row>
    <row r="201" spans="2:7" x14ac:dyDescent="0.25">
      <c r="B201">
        <f>'Monthly Energy Inputs'!B204</f>
        <v>2032</v>
      </c>
      <c r="C201">
        <f>'Monthly Energy Inputs'!C204</f>
        <v>5</v>
      </c>
      <c r="D201" s="3">
        <f>IF('Monthly Energy Inputs'!E204,'Monthly Energy Inputs'!D204/'Monthly Energy Inputs'!E204,0)</f>
        <v>0</v>
      </c>
      <c r="E201" s="3">
        <f>'Monthly Energy Inputs'!F204</f>
        <v>0</v>
      </c>
      <c r="F201" s="3">
        <f>IF('Monthly Energy Inputs'!H204,'Monthly Energy Inputs'!G204/'Monthly Energy Inputs'!H204,0)</f>
        <v>0</v>
      </c>
      <c r="G201" s="3">
        <f>'Monthly Energy Inputs'!I204</f>
        <v>0</v>
      </c>
    </row>
    <row r="202" spans="2:7" x14ac:dyDescent="0.25">
      <c r="B202">
        <f>'Monthly Energy Inputs'!B205</f>
        <v>2032</v>
      </c>
      <c r="C202">
        <f>'Monthly Energy Inputs'!C205</f>
        <v>6</v>
      </c>
      <c r="D202" s="3">
        <f>IF('Monthly Energy Inputs'!E205,'Monthly Energy Inputs'!D205/'Monthly Energy Inputs'!E205,0)</f>
        <v>0</v>
      </c>
      <c r="E202" s="3">
        <f>'Monthly Energy Inputs'!F205</f>
        <v>0</v>
      </c>
      <c r="F202" s="3">
        <f>IF('Monthly Energy Inputs'!H205,'Monthly Energy Inputs'!G205/'Monthly Energy Inputs'!H205,0)</f>
        <v>0</v>
      </c>
      <c r="G202" s="3">
        <f>'Monthly Energy Inputs'!I205</f>
        <v>0</v>
      </c>
    </row>
    <row r="203" spans="2:7" x14ac:dyDescent="0.25">
      <c r="B203">
        <f>'Monthly Energy Inputs'!B206</f>
        <v>2032</v>
      </c>
      <c r="C203">
        <f>'Monthly Energy Inputs'!C206</f>
        <v>7</v>
      </c>
      <c r="D203" s="3">
        <f>IF('Monthly Energy Inputs'!E206,'Monthly Energy Inputs'!D206/'Monthly Energy Inputs'!E206,0)</f>
        <v>0</v>
      </c>
      <c r="E203" s="3">
        <f>'Monthly Energy Inputs'!F206</f>
        <v>0</v>
      </c>
      <c r="F203" s="3">
        <f>IF('Monthly Energy Inputs'!H206,'Monthly Energy Inputs'!G206/'Monthly Energy Inputs'!H206,0)</f>
        <v>0</v>
      </c>
      <c r="G203" s="3">
        <f>'Monthly Energy Inputs'!I206</f>
        <v>0</v>
      </c>
    </row>
    <row r="204" spans="2:7" x14ac:dyDescent="0.25">
      <c r="B204">
        <f>'Monthly Energy Inputs'!B207</f>
        <v>2032</v>
      </c>
      <c r="C204">
        <f>'Monthly Energy Inputs'!C207</f>
        <v>8</v>
      </c>
      <c r="D204" s="3">
        <f>IF('Monthly Energy Inputs'!E207,'Monthly Energy Inputs'!D207/'Monthly Energy Inputs'!E207,0)</f>
        <v>0</v>
      </c>
      <c r="E204" s="3">
        <f>'Monthly Energy Inputs'!F207</f>
        <v>0</v>
      </c>
      <c r="F204" s="3">
        <f>IF('Monthly Energy Inputs'!H207,'Monthly Energy Inputs'!G207/'Monthly Energy Inputs'!H207,0)</f>
        <v>0</v>
      </c>
      <c r="G204" s="3">
        <f>'Monthly Energy Inputs'!I207</f>
        <v>0</v>
      </c>
    </row>
    <row r="205" spans="2:7" x14ac:dyDescent="0.25">
      <c r="B205">
        <f>'Monthly Energy Inputs'!B208</f>
        <v>2032</v>
      </c>
      <c r="C205">
        <f>'Monthly Energy Inputs'!C208</f>
        <v>9</v>
      </c>
      <c r="D205" s="3">
        <f>IF('Monthly Energy Inputs'!E208,'Monthly Energy Inputs'!D208/'Monthly Energy Inputs'!E208,0)</f>
        <v>0</v>
      </c>
      <c r="E205" s="3">
        <f>'Monthly Energy Inputs'!F208</f>
        <v>0</v>
      </c>
      <c r="F205" s="3">
        <f>IF('Monthly Energy Inputs'!H208,'Monthly Energy Inputs'!G208/'Monthly Energy Inputs'!H208,0)</f>
        <v>0</v>
      </c>
      <c r="G205" s="3">
        <f>'Monthly Energy Inputs'!I208</f>
        <v>0</v>
      </c>
    </row>
    <row r="206" spans="2:7" x14ac:dyDescent="0.25">
      <c r="B206">
        <f>'Monthly Energy Inputs'!B209</f>
        <v>2032</v>
      </c>
      <c r="C206">
        <f>'Monthly Energy Inputs'!C209</f>
        <v>10</v>
      </c>
      <c r="D206" s="3">
        <f>IF('Monthly Energy Inputs'!E209,'Monthly Energy Inputs'!D209/'Monthly Energy Inputs'!E209,0)</f>
        <v>0</v>
      </c>
      <c r="E206" s="3">
        <f>'Monthly Energy Inputs'!F209</f>
        <v>0</v>
      </c>
      <c r="F206" s="3">
        <f>IF('Monthly Energy Inputs'!H209,'Monthly Energy Inputs'!G209/'Monthly Energy Inputs'!H209,0)</f>
        <v>0</v>
      </c>
      <c r="G206" s="3">
        <f>'Monthly Energy Inputs'!I209</f>
        <v>0</v>
      </c>
    </row>
    <row r="207" spans="2:7" x14ac:dyDescent="0.25">
      <c r="B207">
        <f>'Monthly Energy Inputs'!B210</f>
        <v>2032</v>
      </c>
      <c r="C207">
        <f>'Monthly Energy Inputs'!C210</f>
        <v>11</v>
      </c>
      <c r="D207" s="3">
        <f>IF('Monthly Energy Inputs'!E210,'Monthly Energy Inputs'!D210/'Monthly Energy Inputs'!E210,0)</f>
        <v>0</v>
      </c>
      <c r="E207" s="3">
        <f>'Monthly Energy Inputs'!F210</f>
        <v>0</v>
      </c>
      <c r="F207" s="3">
        <f>IF('Monthly Energy Inputs'!H210,'Monthly Energy Inputs'!G210/'Monthly Energy Inputs'!H210,0)</f>
        <v>0</v>
      </c>
      <c r="G207" s="3">
        <f>'Monthly Energy Inputs'!I210</f>
        <v>0</v>
      </c>
    </row>
    <row r="208" spans="2:7" x14ac:dyDescent="0.25">
      <c r="B208">
        <f>'Monthly Energy Inputs'!B211</f>
        <v>2032</v>
      </c>
      <c r="C208">
        <f>'Monthly Energy Inputs'!C211</f>
        <v>12</v>
      </c>
      <c r="D208" s="3">
        <f>IF('Monthly Energy Inputs'!E211,'Monthly Energy Inputs'!D211/'Monthly Energy Inputs'!E211,0)</f>
        <v>0</v>
      </c>
      <c r="E208" s="3">
        <f>'Monthly Energy Inputs'!F211</f>
        <v>0</v>
      </c>
      <c r="F208" s="3">
        <f>IF('Monthly Energy Inputs'!H211,'Monthly Energy Inputs'!G211/'Monthly Energy Inputs'!H211,0)</f>
        <v>0</v>
      </c>
      <c r="G208" s="3">
        <f>'Monthly Energy Inputs'!I211</f>
        <v>0</v>
      </c>
    </row>
    <row r="209" spans="2:7" x14ac:dyDescent="0.25">
      <c r="B209">
        <f>'Monthly Energy Inputs'!B212</f>
        <v>2033</v>
      </c>
      <c r="C209">
        <f>'Monthly Energy Inputs'!C212</f>
        <v>1</v>
      </c>
      <c r="D209" s="3">
        <f>IF('Monthly Energy Inputs'!E212,'Monthly Energy Inputs'!D212/'Monthly Energy Inputs'!E212,0)</f>
        <v>0</v>
      </c>
      <c r="E209" s="3">
        <f>'Monthly Energy Inputs'!F212</f>
        <v>0</v>
      </c>
      <c r="F209" s="3">
        <f>IF('Monthly Energy Inputs'!H212,'Monthly Energy Inputs'!G212/'Monthly Energy Inputs'!H212,0)</f>
        <v>0</v>
      </c>
      <c r="G209" s="3">
        <f>'Monthly Energy Inputs'!I212</f>
        <v>0</v>
      </c>
    </row>
    <row r="210" spans="2:7" x14ac:dyDescent="0.25">
      <c r="B210">
        <f>'Monthly Energy Inputs'!B213</f>
        <v>2033</v>
      </c>
      <c r="C210">
        <f>'Monthly Energy Inputs'!C213</f>
        <v>2</v>
      </c>
      <c r="D210" s="3">
        <f>IF('Monthly Energy Inputs'!E213,'Monthly Energy Inputs'!D213/'Monthly Energy Inputs'!E213,0)</f>
        <v>0</v>
      </c>
      <c r="E210" s="3">
        <f>'Monthly Energy Inputs'!F213</f>
        <v>0</v>
      </c>
      <c r="F210" s="3">
        <f>IF('Monthly Energy Inputs'!H213,'Monthly Energy Inputs'!G213/'Monthly Energy Inputs'!H213,0)</f>
        <v>0</v>
      </c>
      <c r="G210" s="3">
        <f>'Monthly Energy Inputs'!I213</f>
        <v>0</v>
      </c>
    </row>
    <row r="211" spans="2:7" x14ac:dyDescent="0.25">
      <c r="B211">
        <f>'Monthly Energy Inputs'!B214</f>
        <v>2033</v>
      </c>
      <c r="C211">
        <f>'Monthly Energy Inputs'!C214</f>
        <v>3</v>
      </c>
      <c r="D211" s="3">
        <f>IF('Monthly Energy Inputs'!E214,'Monthly Energy Inputs'!D214/'Monthly Energy Inputs'!E214,0)</f>
        <v>0</v>
      </c>
      <c r="E211" s="3">
        <f>'Monthly Energy Inputs'!F214</f>
        <v>0</v>
      </c>
      <c r="F211" s="3">
        <f>IF('Monthly Energy Inputs'!H214,'Monthly Energy Inputs'!G214/'Monthly Energy Inputs'!H214,0)</f>
        <v>0</v>
      </c>
      <c r="G211" s="3">
        <f>'Monthly Energy Inputs'!I214</f>
        <v>0</v>
      </c>
    </row>
    <row r="212" spans="2:7" x14ac:dyDescent="0.25">
      <c r="B212">
        <f>'Monthly Energy Inputs'!B215</f>
        <v>2033</v>
      </c>
      <c r="C212">
        <f>'Monthly Energy Inputs'!C215</f>
        <v>4</v>
      </c>
      <c r="D212" s="3">
        <f>IF('Monthly Energy Inputs'!E215,'Monthly Energy Inputs'!D215/'Monthly Energy Inputs'!E215,0)</f>
        <v>0</v>
      </c>
      <c r="E212" s="3">
        <f>'Monthly Energy Inputs'!F215</f>
        <v>0</v>
      </c>
      <c r="F212" s="3">
        <f>IF('Monthly Energy Inputs'!H215,'Monthly Energy Inputs'!G215/'Monthly Energy Inputs'!H215,0)</f>
        <v>0</v>
      </c>
      <c r="G212" s="3">
        <f>'Monthly Energy Inputs'!I215</f>
        <v>0</v>
      </c>
    </row>
    <row r="213" spans="2:7" x14ac:dyDescent="0.25">
      <c r="B213">
        <f>'Monthly Energy Inputs'!B216</f>
        <v>2033</v>
      </c>
      <c r="C213">
        <f>'Monthly Energy Inputs'!C216</f>
        <v>5</v>
      </c>
      <c r="D213" s="3">
        <f>IF('Monthly Energy Inputs'!E216,'Monthly Energy Inputs'!D216/'Monthly Energy Inputs'!E216,0)</f>
        <v>0</v>
      </c>
      <c r="E213" s="3">
        <f>'Monthly Energy Inputs'!F216</f>
        <v>0</v>
      </c>
      <c r="F213" s="3">
        <f>IF('Monthly Energy Inputs'!H216,'Monthly Energy Inputs'!G216/'Monthly Energy Inputs'!H216,0)</f>
        <v>0</v>
      </c>
      <c r="G213" s="3">
        <f>'Monthly Energy Inputs'!I216</f>
        <v>0</v>
      </c>
    </row>
    <row r="214" spans="2:7" x14ac:dyDescent="0.25">
      <c r="B214">
        <f>'Monthly Energy Inputs'!B217</f>
        <v>2033</v>
      </c>
      <c r="C214">
        <f>'Monthly Energy Inputs'!C217</f>
        <v>6</v>
      </c>
      <c r="D214" s="3">
        <f>IF('Monthly Energy Inputs'!E217,'Monthly Energy Inputs'!D217/'Monthly Energy Inputs'!E217,0)</f>
        <v>0</v>
      </c>
      <c r="E214" s="3">
        <f>'Monthly Energy Inputs'!F217</f>
        <v>0</v>
      </c>
      <c r="F214" s="3">
        <f>IF('Monthly Energy Inputs'!H217,'Monthly Energy Inputs'!G217/'Monthly Energy Inputs'!H217,0)</f>
        <v>0</v>
      </c>
      <c r="G214" s="3">
        <f>'Monthly Energy Inputs'!I217</f>
        <v>0</v>
      </c>
    </row>
    <row r="215" spans="2:7" x14ac:dyDescent="0.25">
      <c r="B215">
        <f>'Monthly Energy Inputs'!B218</f>
        <v>2033</v>
      </c>
      <c r="C215">
        <f>'Monthly Energy Inputs'!C218</f>
        <v>7</v>
      </c>
      <c r="D215" s="3">
        <f>IF('Monthly Energy Inputs'!E218,'Monthly Energy Inputs'!D218/'Monthly Energy Inputs'!E218,0)</f>
        <v>0</v>
      </c>
      <c r="E215" s="3">
        <f>'Monthly Energy Inputs'!F218</f>
        <v>0</v>
      </c>
      <c r="F215" s="3">
        <f>IF('Monthly Energy Inputs'!H218,'Monthly Energy Inputs'!G218/'Monthly Energy Inputs'!H218,0)</f>
        <v>0</v>
      </c>
      <c r="G215" s="3">
        <f>'Monthly Energy Inputs'!I218</f>
        <v>0</v>
      </c>
    </row>
    <row r="216" spans="2:7" x14ac:dyDescent="0.25">
      <c r="B216">
        <f>'Monthly Energy Inputs'!B219</f>
        <v>2033</v>
      </c>
      <c r="C216">
        <f>'Monthly Energy Inputs'!C219</f>
        <v>8</v>
      </c>
      <c r="D216" s="3">
        <f>IF('Monthly Energy Inputs'!E219,'Monthly Energy Inputs'!D219/'Monthly Energy Inputs'!E219,0)</f>
        <v>0</v>
      </c>
      <c r="E216" s="3">
        <f>'Monthly Energy Inputs'!F219</f>
        <v>0</v>
      </c>
      <c r="F216" s="3">
        <f>IF('Monthly Energy Inputs'!H219,'Monthly Energy Inputs'!G219/'Monthly Energy Inputs'!H219,0)</f>
        <v>0</v>
      </c>
      <c r="G216" s="3">
        <f>'Monthly Energy Inputs'!I219</f>
        <v>0</v>
      </c>
    </row>
    <row r="217" spans="2:7" x14ac:dyDescent="0.25">
      <c r="B217">
        <f>'Monthly Energy Inputs'!B220</f>
        <v>2033</v>
      </c>
      <c r="C217">
        <f>'Monthly Energy Inputs'!C220</f>
        <v>9</v>
      </c>
      <c r="D217" s="3">
        <f>IF('Monthly Energy Inputs'!E220,'Monthly Energy Inputs'!D220/'Monthly Energy Inputs'!E220,0)</f>
        <v>0</v>
      </c>
      <c r="E217" s="3">
        <f>'Monthly Energy Inputs'!F220</f>
        <v>0</v>
      </c>
      <c r="F217" s="3">
        <f>IF('Monthly Energy Inputs'!H220,'Monthly Energy Inputs'!G220/'Monthly Energy Inputs'!H220,0)</f>
        <v>0</v>
      </c>
      <c r="G217" s="3">
        <f>'Monthly Energy Inputs'!I220</f>
        <v>0</v>
      </c>
    </row>
    <row r="218" spans="2:7" x14ac:dyDescent="0.25">
      <c r="B218">
        <f>'Monthly Energy Inputs'!B221</f>
        <v>2033</v>
      </c>
      <c r="C218">
        <f>'Monthly Energy Inputs'!C221</f>
        <v>10</v>
      </c>
      <c r="D218" s="3">
        <f>IF('Monthly Energy Inputs'!E221,'Monthly Energy Inputs'!D221/'Monthly Energy Inputs'!E221,0)</f>
        <v>0</v>
      </c>
      <c r="E218" s="3">
        <f>'Monthly Energy Inputs'!F221</f>
        <v>0</v>
      </c>
      <c r="F218" s="3">
        <f>IF('Monthly Energy Inputs'!H221,'Monthly Energy Inputs'!G221/'Monthly Energy Inputs'!H221,0)</f>
        <v>0</v>
      </c>
      <c r="G218" s="3">
        <f>'Monthly Energy Inputs'!I221</f>
        <v>0</v>
      </c>
    </row>
    <row r="219" spans="2:7" x14ac:dyDescent="0.25">
      <c r="B219">
        <f>'Monthly Energy Inputs'!B222</f>
        <v>2033</v>
      </c>
      <c r="C219">
        <f>'Monthly Energy Inputs'!C222</f>
        <v>11</v>
      </c>
      <c r="D219" s="3">
        <f>IF('Monthly Energy Inputs'!E222,'Monthly Energy Inputs'!D222/'Monthly Energy Inputs'!E222,0)</f>
        <v>0</v>
      </c>
      <c r="E219" s="3">
        <f>'Monthly Energy Inputs'!F222</f>
        <v>0</v>
      </c>
      <c r="F219" s="3">
        <f>IF('Monthly Energy Inputs'!H222,'Monthly Energy Inputs'!G222/'Monthly Energy Inputs'!H222,0)</f>
        <v>0</v>
      </c>
      <c r="G219" s="3">
        <f>'Monthly Energy Inputs'!I222</f>
        <v>0</v>
      </c>
    </row>
    <row r="220" spans="2:7" x14ac:dyDescent="0.25">
      <c r="B220">
        <f>'Monthly Energy Inputs'!B223</f>
        <v>2033</v>
      </c>
      <c r="C220">
        <f>'Monthly Energy Inputs'!C223</f>
        <v>12</v>
      </c>
      <c r="D220" s="3">
        <f>IF('Monthly Energy Inputs'!E223,'Monthly Energy Inputs'!D223/'Monthly Energy Inputs'!E223,0)</f>
        <v>0</v>
      </c>
      <c r="E220" s="3">
        <f>'Monthly Energy Inputs'!F223</f>
        <v>0</v>
      </c>
      <c r="F220" s="3">
        <f>IF('Monthly Energy Inputs'!H223,'Monthly Energy Inputs'!G223/'Monthly Energy Inputs'!H223,0)</f>
        <v>0</v>
      </c>
      <c r="G220" s="3">
        <f>'Monthly Energy Inputs'!I223</f>
        <v>0</v>
      </c>
    </row>
    <row r="221" spans="2:7" x14ac:dyDescent="0.25">
      <c r="B221">
        <f>'Monthly Energy Inputs'!B224</f>
        <v>2034</v>
      </c>
      <c r="C221">
        <f>'Monthly Energy Inputs'!C224</f>
        <v>1</v>
      </c>
      <c r="D221" s="3">
        <f>IF('Monthly Energy Inputs'!E224,'Monthly Energy Inputs'!D224/'Monthly Energy Inputs'!E224,0)</f>
        <v>0</v>
      </c>
      <c r="E221" s="3">
        <f>'Monthly Energy Inputs'!F224</f>
        <v>0</v>
      </c>
      <c r="F221" s="3">
        <f>IF('Monthly Energy Inputs'!H224,'Monthly Energy Inputs'!G224/'Monthly Energy Inputs'!H224,0)</f>
        <v>0</v>
      </c>
      <c r="G221" s="3">
        <f>'Monthly Energy Inputs'!I224</f>
        <v>0</v>
      </c>
    </row>
    <row r="222" spans="2:7" x14ac:dyDescent="0.25">
      <c r="B222">
        <f>'Monthly Energy Inputs'!B225</f>
        <v>2034</v>
      </c>
      <c r="C222">
        <f>'Monthly Energy Inputs'!C225</f>
        <v>2</v>
      </c>
      <c r="D222" s="3">
        <f>IF('Monthly Energy Inputs'!E225,'Monthly Energy Inputs'!D225/'Monthly Energy Inputs'!E225,0)</f>
        <v>0</v>
      </c>
      <c r="E222" s="3">
        <f>'Monthly Energy Inputs'!F225</f>
        <v>0</v>
      </c>
      <c r="F222" s="3">
        <f>IF('Monthly Energy Inputs'!H225,'Monthly Energy Inputs'!G225/'Monthly Energy Inputs'!H225,0)</f>
        <v>0</v>
      </c>
      <c r="G222" s="3">
        <f>'Monthly Energy Inputs'!I225</f>
        <v>0</v>
      </c>
    </row>
    <row r="223" spans="2:7" x14ac:dyDescent="0.25">
      <c r="B223">
        <f>'Monthly Energy Inputs'!B226</f>
        <v>2034</v>
      </c>
      <c r="C223">
        <f>'Monthly Energy Inputs'!C226</f>
        <v>3</v>
      </c>
      <c r="D223" s="3">
        <f>IF('Monthly Energy Inputs'!E226,'Monthly Energy Inputs'!D226/'Monthly Energy Inputs'!E226,0)</f>
        <v>0</v>
      </c>
      <c r="E223" s="3">
        <f>'Monthly Energy Inputs'!F226</f>
        <v>0</v>
      </c>
      <c r="F223" s="3">
        <f>IF('Monthly Energy Inputs'!H226,'Monthly Energy Inputs'!G226/'Monthly Energy Inputs'!H226,0)</f>
        <v>0</v>
      </c>
      <c r="G223" s="3">
        <f>'Monthly Energy Inputs'!I226</f>
        <v>0</v>
      </c>
    </row>
    <row r="224" spans="2:7" x14ac:dyDescent="0.25">
      <c r="B224">
        <f>'Monthly Energy Inputs'!B227</f>
        <v>2034</v>
      </c>
      <c r="C224">
        <f>'Monthly Energy Inputs'!C227</f>
        <v>4</v>
      </c>
      <c r="D224" s="3">
        <f>IF('Monthly Energy Inputs'!E227,'Monthly Energy Inputs'!D227/'Monthly Energy Inputs'!E227,0)</f>
        <v>0</v>
      </c>
      <c r="E224" s="3">
        <f>'Monthly Energy Inputs'!F227</f>
        <v>0</v>
      </c>
      <c r="F224" s="3">
        <f>IF('Monthly Energy Inputs'!H227,'Monthly Energy Inputs'!G227/'Monthly Energy Inputs'!H227,0)</f>
        <v>0</v>
      </c>
      <c r="G224" s="3">
        <f>'Monthly Energy Inputs'!I227</f>
        <v>0</v>
      </c>
    </row>
    <row r="225" spans="2:7" x14ac:dyDescent="0.25">
      <c r="B225">
        <f>'Monthly Energy Inputs'!B228</f>
        <v>2034</v>
      </c>
      <c r="C225">
        <f>'Monthly Energy Inputs'!C228</f>
        <v>5</v>
      </c>
      <c r="D225" s="3">
        <f>IF('Monthly Energy Inputs'!E228,'Monthly Energy Inputs'!D228/'Monthly Energy Inputs'!E228,0)</f>
        <v>0</v>
      </c>
      <c r="E225" s="3">
        <f>'Monthly Energy Inputs'!F228</f>
        <v>0</v>
      </c>
      <c r="F225" s="3">
        <f>IF('Monthly Energy Inputs'!H228,'Monthly Energy Inputs'!G228/'Monthly Energy Inputs'!H228,0)</f>
        <v>0</v>
      </c>
      <c r="G225" s="3">
        <f>'Monthly Energy Inputs'!I228</f>
        <v>0</v>
      </c>
    </row>
    <row r="226" spans="2:7" x14ac:dyDescent="0.25">
      <c r="B226">
        <f>'Monthly Energy Inputs'!B229</f>
        <v>2034</v>
      </c>
      <c r="C226">
        <f>'Monthly Energy Inputs'!C229</f>
        <v>6</v>
      </c>
      <c r="D226" s="3">
        <f>IF('Monthly Energy Inputs'!E229,'Monthly Energy Inputs'!D229/'Monthly Energy Inputs'!E229,0)</f>
        <v>0</v>
      </c>
      <c r="E226" s="3">
        <f>'Monthly Energy Inputs'!F229</f>
        <v>0</v>
      </c>
      <c r="F226" s="3">
        <f>IF('Monthly Energy Inputs'!H229,'Monthly Energy Inputs'!G229/'Monthly Energy Inputs'!H229,0)</f>
        <v>0</v>
      </c>
      <c r="G226" s="3">
        <f>'Monthly Energy Inputs'!I229</f>
        <v>0</v>
      </c>
    </row>
    <row r="227" spans="2:7" x14ac:dyDescent="0.25">
      <c r="B227">
        <f>'Monthly Energy Inputs'!B230</f>
        <v>2034</v>
      </c>
      <c r="C227">
        <f>'Monthly Energy Inputs'!C230</f>
        <v>7</v>
      </c>
      <c r="D227" s="3">
        <f>IF('Monthly Energy Inputs'!E230,'Monthly Energy Inputs'!D230/'Monthly Energy Inputs'!E230,0)</f>
        <v>0</v>
      </c>
      <c r="E227" s="3">
        <f>'Monthly Energy Inputs'!F230</f>
        <v>0</v>
      </c>
      <c r="F227" s="3">
        <f>IF('Monthly Energy Inputs'!H230,'Monthly Energy Inputs'!G230/'Monthly Energy Inputs'!H230,0)</f>
        <v>0</v>
      </c>
      <c r="G227" s="3">
        <f>'Monthly Energy Inputs'!I230</f>
        <v>0</v>
      </c>
    </row>
    <row r="228" spans="2:7" x14ac:dyDescent="0.25">
      <c r="B228">
        <f>'Monthly Energy Inputs'!B231</f>
        <v>2034</v>
      </c>
      <c r="C228">
        <f>'Monthly Energy Inputs'!C231</f>
        <v>8</v>
      </c>
      <c r="D228" s="3">
        <f>IF('Monthly Energy Inputs'!E231,'Monthly Energy Inputs'!D231/'Monthly Energy Inputs'!E231,0)</f>
        <v>0</v>
      </c>
      <c r="E228" s="3">
        <f>'Monthly Energy Inputs'!F231</f>
        <v>0</v>
      </c>
      <c r="F228" s="3">
        <f>IF('Monthly Energy Inputs'!H231,'Monthly Energy Inputs'!G231/'Monthly Energy Inputs'!H231,0)</f>
        <v>0</v>
      </c>
      <c r="G228" s="3">
        <f>'Monthly Energy Inputs'!I231</f>
        <v>0</v>
      </c>
    </row>
    <row r="229" spans="2:7" x14ac:dyDescent="0.25">
      <c r="B229">
        <f>'Monthly Energy Inputs'!B232</f>
        <v>2034</v>
      </c>
      <c r="C229">
        <f>'Monthly Energy Inputs'!C232</f>
        <v>9</v>
      </c>
      <c r="D229" s="3">
        <f>IF('Monthly Energy Inputs'!E232,'Monthly Energy Inputs'!D232/'Monthly Energy Inputs'!E232,0)</f>
        <v>0</v>
      </c>
      <c r="E229" s="3">
        <f>'Monthly Energy Inputs'!F232</f>
        <v>0</v>
      </c>
      <c r="F229" s="3">
        <f>IF('Monthly Energy Inputs'!H232,'Monthly Energy Inputs'!G232/'Monthly Energy Inputs'!H232,0)</f>
        <v>0</v>
      </c>
      <c r="G229" s="3">
        <f>'Monthly Energy Inputs'!I232</f>
        <v>0</v>
      </c>
    </row>
    <row r="230" spans="2:7" x14ac:dyDescent="0.25">
      <c r="B230">
        <f>'Monthly Energy Inputs'!B233</f>
        <v>2034</v>
      </c>
      <c r="C230">
        <f>'Monthly Energy Inputs'!C233</f>
        <v>10</v>
      </c>
      <c r="D230" s="3">
        <f>IF('Monthly Energy Inputs'!E233,'Monthly Energy Inputs'!D233/'Monthly Energy Inputs'!E233,0)</f>
        <v>0</v>
      </c>
      <c r="E230" s="3">
        <f>'Monthly Energy Inputs'!F233</f>
        <v>0</v>
      </c>
      <c r="F230" s="3">
        <f>IF('Monthly Energy Inputs'!H233,'Monthly Energy Inputs'!G233/'Monthly Energy Inputs'!H233,0)</f>
        <v>0</v>
      </c>
      <c r="G230" s="3">
        <f>'Monthly Energy Inputs'!I233</f>
        <v>0</v>
      </c>
    </row>
    <row r="231" spans="2:7" x14ac:dyDescent="0.25">
      <c r="B231">
        <f>'Monthly Energy Inputs'!B234</f>
        <v>2034</v>
      </c>
      <c r="C231">
        <f>'Monthly Energy Inputs'!C234</f>
        <v>11</v>
      </c>
      <c r="D231" s="3">
        <f>IF('Monthly Energy Inputs'!E234,'Monthly Energy Inputs'!D234/'Monthly Energy Inputs'!E234,0)</f>
        <v>0</v>
      </c>
      <c r="E231" s="3">
        <f>'Monthly Energy Inputs'!F234</f>
        <v>0</v>
      </c>
      <c r="F231" s="3">
        <f>IF('Monthly Energy Inputs'!H234,'Monthly Energy Inputs'!G234/'Monthly Energy Inputs'!H234,0)</f>
        <v>0</v>
      </c>
      <c r="G231" s="3">
        <f>'Monthly Energy Inputs'!I234</f>
        <v>0</v>
      </c>
    </row>
    <row r="232" spans="2:7" x14ac:dyDescent="0.25">
      <c r="B232">
        <f>'Monthly Energy Inputs'!B235</f>
        <v>2034</v>
      </c>
      <c r="C232">
        <f>'Monthly Energy Inputs'!C235</f>
        <v>12</v>
      </c>
      <c r="D232" s="3">
        <f>IF('Monthly Energy Inputs'!E235,'Monthly Energy Inputs'!D235/'Monthly Energy Inputs'!E235,0)</f>
        <v>0</v>
      </c>
      <c r="E232" s="3">
        <f>'Monthly Energy Inputs'!F235</f>
        <v>0</v>
      </c>
      <c r="F232" s="3">
        <f>IF('Monthly Energy Inputs'!H235,'Monthly Energy Inputs'!G235/'Monthly Energy Inputs'!H235,0)</f>
        <v>0</v>
      </c>
      <c r="G232" s="3">
        <f>'Monthly Energy Inputs'!I235</f>
        <v>0</v>
      </c>
    </row>
    <row r="233" spans="2:7" x14ac:dyDescent="0.25">
      <c r="B233">
        <f>'Monthly Energy Inputs'!B236</f>
        <v>2035</v>
      </c>
      <c r="C233">
        <f>'Monthly Energy Inputs'!C236</f>
        <v>1</v>
      </c>
      <c r="D233" s="3">
        <f>IF('Monthly Energy Inputs'!E236,'Monthly Energy Inputs'!D236/'Monthly Energy Inputs'!E236,0)</f>
        <v>0</v>
      </c>
      <c r="E233" s="3">
        <f>'Monthly Energy Inputs'!F236</f>
        <v>0</v>
      </c>
      <c r="F233" s="3">
        <f>IF('Monthly Energy Inputs'!H236,'Monthly Energy Inputs'!G236/'Monthly Energy Inputs'!H236,0)</f>
        <v>0</v>
      </c>
      <c r="G233" s="3">
        <f>'Monthly Energy Inputs'!I236</f>
        <v>0</v>
      </c>
    </row>
    <row r="234" spans="2:7" x14ac:dyDescent="0.25">
      <c r="B234">
        <f>'Monthly Energy Inputs'!B237</f>
        <v>2035</v>
      </c>
      <c r="C234">
        <f>'Monthly Energy Inputs'!C237</f>
        <v>2</v>
      </c>
      <c r="D234" s="3">
        <f>IF('Monthly Energy Inputs'!E237,'Monthly Energy Inputs'!D237/'Monthly Energy Inputs'!E237,0)</f>
        <v>0</v>
      </c>
      <c r="E234" s="3">
        <f>'Monthly Energy Inputs'!F237</f>
        <v>0</v>
      </c>
      <c r="F234" s="3">
        <f>IF('Monthly Energy Inputs'!H237,'Monthly Energy Inputs'!G237/'Monthly Energy Inputs'!H237,0)</f>
        <v>0</v>
      </c>
      <c r="G234" s="3">
        <f>'Monthly Energy Inputs'!I237</f>
        <v>0</v>
      </c>
    </row>
    <row r="235" spans="2:7" x14ac:dyDescent="0.25">
      <c r="B235">
        <f>'Monthly Energy Inputs'!B238</f>
        <v>2035</v>
      </c>
      <c r="C235">
        <f>'Monthly Energy Inputs'!C238</f>
        <v>3</v>
      </c>
      <c r="D235" s="3">
        <f>IF('Monthly Energy Inputs'!E238,'Monthly Energy Inputs'!D238/'Monthly Energy Inputs'!E238,0)</f>
        <v>0</v>
      </c>
      <c r="E235" s="3">
        <f>'Monthly Energy Inputs'!F238</f>
        <v>0</v>
      </c>
      <c r="F235" s="3">
        <f>IF('Monthly Energy Inputs'!H238,'Monthly Energy Inputs'!G238/'Monthly Energy Inputs'!H238,0)</f>
        <v>0</v>
      </c>
      <c r="G235" s="3">
        <f>'Monthly Energy Inputs'!I238</f>
        <v>0</v>
      </c>
    </row>
    <row r="236" spans="2:7" x14ac:dyDescent="0.25">
      <c r="B236">
        <f>'Monthly Energy Inputs'!B239</f>
        <v>2035</v>
      </c>
      <c r="C236">
        <f>'Monthly Energy Inputs'!C239</f>
        <v>4</v>
      </c>
      <c r="D236" s="3">
        <f>IF('Monthly Energy Inputs'!E239,'Monthly Energy Inputs'!D239/'Monthly Energy Inputs'!E239,0)</f>
        <v>0</v>
      </c>
      <c r="E236" s="3">
        <f>'Monthly Energy Inputs'!F239</f>
        <v>0</v>
      </c>
      <c r="F236" s="3">
        <f>IF('Monthly Energy Inputs'!H239,'Monthly Energy Inputs'!G239/'Monthly Energy Inputs'!H239,0)</f>
        <v>0</v>
      </c>
      <c r="G236" s="3">
        <f>'Monthly Energy Inputs'!I239</f>
        <v>0</v>
      </c>
    </row>
    <row r="237" spans="2:7" x14ac:dyDescent="0.25">
      <c r="B237">
        <f>'Monthly Energy Inputs'!B240</f>
        <v>2035</v>
      </c>
      <c r="C237">
        <f>'Monthly Energy Inputs'!C240</f>
        <v>5</v>
      </c>
      <c r="D237" s="3">
        <f>IF('Monthly Energy Inputs'!E240,'Monthly Energy Inputs'!D240/'Monthly Energy Inputs'!E240,0)</f>
        <v>0</v>
      </c>
      <c r="E237" s="3">
        <f>'Monthly Energy Inputs'!F240</f>
        <v>0</v>
      </c>
      <c r="F237" s="3">
        <f>IF('Monthly Energy Inputs'!H240,'Monthly Energy Inputs'!G240/'Monthly Energy Inputs'!H240,0)</f>
        <v>0</v>
      </c>
      <c r="G237" s="3">
        <f>'Monthly Energy Inputs'!I240</f>
        <v>0</v>
      </c>
    </row>
    <row r="238" spans="2:7" x14ac:dyDescent="0.25">
      <c r="B238">
        <f>'Monthly Energy Inputs'!B241</f>
        <v>2035</v>
      </c>
      <c r="C238">
        <f>'Monthly Energy Inputs'!C241</f>
        <v>6</v>
      </c>
      <c r="D238" s="3">
        <f>IF('Monthly Energy Inputs'!E241,'Monthly Energy Inputs'!D241/'Monthly Energy Inputs'!E241,0)</f>
        <v>0</v>
      </c>
      <c r="E238" s="3">
        <f>'Monthly Energy Inputs'!F241</f>
        <v>0</v>
      </c>
      <c r="F238" s="3">
        <f>IF('Monthly Energy Inputs'!H241,'Monthly Energy Inputs'!G241/'Monthly Energy Inputs'!H241,0)</f>
        <v>0</v>
      </c>
      <c r="G238" s="3">
        <f>'Monthly Energy Inputs'!I241</f>
        <v>0</v>
      </c>
    </row>
    <row r="239" spans="2:7" x14ac:dyDescent="0.25">
      <c r="B239">
        <f>'Monthly Energy Inputs'!B242</f>
        <v>2035</v>
      </c>
      <c r="C239">
        <f>'Monthly Energy Inputs'!C242</f>
        <v>7</v>
      </c>
      <c r="D239" s="3">
        <f>IF('Monthly Energy Inputs'!E242,'Monthly Energy Inputs'!D242/'Monthly Energy Inputs'!E242,0)</f>
        <v>0</v>
      </c>
      <c r="E239" s="3">
        <f>'Monthly Energy Inputs'!F242</f>
        <v>0</v>
      </c>
      <c r="F239" s="3">
        <f>IF('Monthly Energy Inputs'!H242,'Monthly Energy Inputs'!G242/'Monthly Energy Inputs'!H242,0)</f>
        <v>0</v>
      </c>
      <c r="G239" s="3">
        <f>'Monthly Energy Inputs'!I242</f>
        <v>0</v>
      </c>
    </row>
    <row r="240" spans="2:7" x14ac:dyDescent="0.25">
      <c r="B240">
        <f>'Monthly Energy Inputs'!B243</f>
        <v>2035</v>
      </c>
      <c r="C240">
        <f>'Monthly Energy Inputs'!C243</f>
        <v>8</v>
      </c>
      <c r="D240" s="3">
        <f>IF('Monthly Energy Inputs'!E243,'Monthly Energy Inputs'!D243/'Monthly Energy Inputs'!E243,0)</f>
        <v>0</v>
      </c>
      <c r="E240" s="3">
        <f>'Monthly Energy Inputs'!F243</f>
        <v>0</v>
      </c>
      <c r="F240" s="3">
        <f>IF('Monthly Energy Inputs'!H243,'Monthly Energy Inputs'!G243/'Monthly Energy Inputs'!H243,0)</f>
        <v>0</v>
      </c>
      <c r="G240" s="3">
        <f>'Monthly Energy Inputs'!I243</f>
        <v>0</v>
      </c>
    </row>
    <row r="241" spans="2:7" x14ac:dyDescent="0.25">
      <c r="B241">
        <f>'Monthly Energy Inputs'!B244</f>
        <v>2035</v>
      </c>
      <c r="C241">
        <f>'Monthly Energy Inputs'!C244</f>
        <v>9</v>
      </c>
      <c r="D241" s="3">
        <f>IF('Monthly Energy Inputs'!E244,'Monthly Energy Inputs'!D244/'Monthly Energy Inputs'!E244,0)</f>
        <v>0</v>
      </c>
      <c r="E241" s="3">
        <f>'Monthly Energy Inputs'!F244</f>
        <v>0</v>
      </c>
      <c r="F241" s="3">
        <f>IF('Monthly Energy Inputs'!H244,'Monthly Energy Inputs'!G244/'Monthly Energy Inputs'!H244,0)</f>
        <v>0</v>
      </c>
      <c r="G241" s="3">
        <f>'Monthly Energy Inputs'!I244</f>
        <v>0</v>
      </c>
    </row>
    <row r="242" spans="2:7" x14ac:dyDescent="0.25">
      <c r="B242">
        <f>'Monthly Energy Inputs'!B245</f>
        <v>2035</v>
      </c>
      <c r="C242">
        <f>'Monthly Energy Inputs'!C245</f>
        <v>10</v>
      </c>
      <c r="D242" s="3">
        <f>IF('Monthly Energy Inputs'!E245,'Monthly Energy Inputs'!D245/'Monthly Energy Inputs'!E245,0)</f>
        <v>0</v>
      </c>
      <c r="E242" s="3">
        <f>'Monthly Energy Inputs'!F245</f>
        <v>0</v>
      </c>
      <c r="F242" s="3">
        <f>IF('Monthly Energy Inputs'!H245,'Monthly Energy Inputs'!G245/'Monthly Energy Inputs'!H245,0)</f>
        <v>0</v>
      </c>
      <c r="G242" s="3">
        <f>'Monthly Energy Inputs'!I245</f>
        <v>0</v>
      </c>
    </row>
    <row r="243" spans="2:7" x14ac:dyDescent="0.25">
      <c r="B243">
        <f>'Monthly Energy Inputs'!B246</f>
        <v>2035</v>
      </c>
      <c r="C243">
        <f>'Monthly Energy Inputs'!C246</f>
        <v>11</v>
      </c>
      <c r="D243" s="3">
        <f>IF('Monthly Energy Inputs'!E246,'Monthly Energy Inputs'!D246/'Monthly Energy Inputs'!E246,0)</f>
        <v>0</v>
      </c>
      <c r="E243" s="3">
        <f>'Monthly Energy Inputs'!F246</f>
        <v>0</v>
      </c>
      <c r="F243" s="3">
        <f>IF('Monthly Energy Inputs'!H246,'Monthly Energy Inputs'!G246/'Monthly Energy Inputs'!H246,0)</f>
        <v>0</v>
      </c>
      <c r="G243" s="3">
        <f>'Monthly Energy Inputs'!I246</f>
        <v>0</v>
      </c>
    </row>
    <row r="244" spans="2:7" x14ac:dyDescent="0.25">
      <c r="B244">
        <f>'Monthly Energy Inputs'!B247</f>
        <v>2035</v>
      </c>
      <c r="C244">
        <f>'Monthly Energy Inputs'!C247</f>
        <v>12</v>
      </c>
      <c r="D244" s="3">
        <f>IF('Monthly Energy Inputs'!E247,'Monthly Energy Inputs'!D247/'Monthly Energy Inputs'!E247,0)</f>
        <v>0</v>
      </c>
      <c r="E244" s="3">
        <f>'Monthly Energy Inputs'!F247</f>
        <v>0</v>
      </c>
      <c r="F244" s="3">
        <f>IF('Monthly Energy Inputs'!H247,'Monthly Energy Inputs'!G247/'Monthly Energy Inputs'!H247,0)</f>
        <v>0</v>
      </c>
      <c r="G244" s="3">
        <f>'Monthly Energy Inputs'!I247</f>
        <v>0</v>
      </c>
    </row>
    <row r="245" spans="2:7" x14ac:dyDescent="0.25">
      <c r="B245">
        <f>'Monthly Energy Inputs'!B248</f>
        <v>0</v>
      </c>
      <c r="C245">
        <f>'Monthly Energy Inputs'!C248</f>
        <v>0</v>
      </c>
      <c r="D245" s="3">
        <f>IF('Monthly Energy Inputs'!E248,'Monthly Energy Inputs'!D248/'Monthly Energy Inputs'!E248,0)</f>
        <v>0</v>
      </c>
      <c r="E245" s="3">
        <f>'Monthly Energy Inputs'!F248</f>
        <v>0</v>
      </c>
      <c r="F245" s="3">
        <f>IF('Monthly Energy Inputs'!H248,'Monthly Energy Inputs'!G248/'Monthly Energy Inputs'!H248,0)</f>
        <v>0</v>
      </c>
      <c r="G245" s="3">
        <f>'Monthly Energy Inputs'!I248</f>
        <v>0</v>
      </c>
    </row>
    <row r="246" spans="2:7" x14ac:dyDescent="0.25">
      <c r="B246">
        <f>'Monthly Energy Inputs'!B249</f>
        <v>0</v>
      </c>
      <c r="C246">
        <f>'Monthly Energy Inputs'!C249</f>
        <v>0</v>
      </c>
      <c r="D246" s="3">
        <f>IF('Monthly Energy Inputs'!E249,'Monthly Energy Inputs'!D249/'Monthly Energy Inputs'!E249,0)</f>
        <v>0</v>
      </c>
      <c r="E246" s="3">
        <f>'Monthly Energy Inputs'!F249</f>
        <v>0</v>
      </c>
      <c r="F246" s="3">
        <f>IF('Monthly Energy Inputs'!H249,'Monthly Energy Inputs'!G249/'Monthly Energy Inputs'!H249,0)</f>
        <v>0</v>
      </c>
      <c r="G246" s="3">
        <f>'Monthly Energy Inputs'!I249</f>
        <v>0</v>
      </c>
    </row>
    <row r="247" spans="2:7" x14ac:dyDescent="0.25">
      <c r="B247">
        <f>'Monthly Energy Inputs'!B250</f>
        <v>0</v>
      </c>
      <c r="C247">
        <f>'Monthly Energy Inputs'!C250</f>
        <v>0</v>
      </c>
      <c r="D247" s="3">
        <f>IF('Monthly Energy Inputs'!E250,'Monthly Energy Inputs'!D250/'Monthly Energy Inputs'!E250,0)</f>
        <v>0</v>
      </c>
      <c r="E247" s="3">
        <f>'Monthly Energy Inputs'!F250</f>
        <v>0</v>
      </c>
      <c r="F247" s="3">
        <f>IF('Monthly Energy Inputs'!H250,'Monthly Energy Inputs'!G250/'Monthly Energy Inputs'!H250,0)</f>
        <v>0</v>
      </c>
      <c r="G247" s="3">
        <f>'Monthly Energy Inputs'!I250</f>
        <v>0</v>
      </c>
    </row>
    <row r="248" spans="2:7" x14ac:dyDescent="0.25">
      <c r="B248">
        <f>'Monthly Energy Inputs'!B251</f>
        <v>0</v>
      </c>
      <c r="C248">
        <f>'Monthly Energy Inputs'!C251</f>
        <v>0</v>
      </c>
      <c r="D248" s="3">
        <f>IF('Monthly Energy Inputs'!E251,'Monthly Energy Inputs'!D251/'Monthly Energy Inputs'!E251,0)</f>
        <v>0</v>
      </c>
      <c r="E248" s="3">
        <f>'Monthly Energy Inputs'!F251</f>
        <v>0</v>
      </c>
      <c r="F248" s="3">
        <f>IF('Monthly Energy Inputs'!H251,'Monthly Energy Inputs'!G251/'Monthly Energy Inputs'!H251,0)</f>
        <v>0</v>
      </c>
      <c r="G248" s="3">
        <f>'Monthly Energy Inputs'!I251</f>
        <v>0</v>
      </c>
    </row>
    <row r="249" spans="2:7" x14ac:dyDescent="0.25">
      <c r="B249">
        <f>'Monthly Energy Inputs'!B252</f>
        <v>0</v>
      </c>
      <c r="C249">
        <f>'Monthly Energy Inputs'!C252</f>
        <v>0</v>
      </c>
      <c r="D249" s="3">
        <f>IF('Monthly Energy Inputs'!E252,'Monthly Energy Inputs'!D252/'Monthly Energy Inputs'!E252,0)</f>
        <v>0</v>
      </c>
      <c r="E249" s="3">
        <f>'Monthly Energy Inputs'!F252</f>
        <v>0</v>
      </c>
      <c r="F249" s="3">
        <f>IF('Monthly Energy Inputs'!H252,'Monthly Energy Inputs'!G252/'Monthly Energy Inputs'!H252,0)</f>
        <v>0</v>
      </c>
      <c r="G249" s="3">
        <f>'Monthly Energy Inputs'!I252</f>
        <v>0</v>
      </c>
    </row>
    <row r="250" spans="2:7" x14ac:dyDescent="0.25">
      <c r="B250">
        <f>'Monthly Energy Inputs'!B253</f>
        <v>0</v>
      </c>
      <c r="C250">
        <f>'Monthly Energy Inputs'!C253</f>
        <v>0</v>
      </c>
      <c r="D250" s="3">
        <f>IF('Monthly Energy Inputs'!E253,'Monthly Energy Inputs'!D253/'Monthly Energy Inputs'!E253,0)</f>
        <v>0</v>
      </c>
      <c r="E250" s="3">
        <f>'Monthly Energy Inputs'!F253</f>
        <v>0</v>
      </c>
      <c r="F250" s="3">
        <f>IF('Monthly Energy Inputs'!H253,'Monthly Energy Inputs'!G253/'Monthly Energy Inputs'!H253,0)</f>
        <v>0</v>
      </c>
      <c r="G250" s="3">
        <f>'Monthly Energy Inputs'!I253</f>
        <v>0</v>
      </c>
    </row>
    <row r="251" spans="2:7" x14ac:dyDescent="0.25">
      <c r="B251">
        <f>'Monthly Energy Inputs'!B254</f>
        <v>0</v>
      </c>
      <c r="C251">
        <f>'Monthly Energy Inputs'!C254</f>
        <v>0</v>
      </c>
      <c r="D251" s="3">
        <f>IF('Monthly Energy Inputs'!E254,'Monthly Energy Inputs'!D254/'Monthly Energy Inputs'!E254,0)</f>
        <v>0</v>
      </c>
      <c r="E251" s="3">
        <f>'Monthly Energy Inputs'!F254</f>
        <v>0</v>
      </c>
      <c r="F251" s="3">
        <f>IF('Monthly Energy Inputs'!H254,'Monthly Energy Inputs'!G254/'Monthly Energy Inputs'!H254,0)</f>
        <v>0</v>
      </c>
      <c r="G251" s="3">
        <f>'Monthly Energy Inputs'!I254</f>
        <v>0</v>
      </c>
    </row>
    <row r="252" spans="2:7" x14ac:dyDescent="0.25">
      <c r="B252">
        <f>'Monthly Energy Inputs'!B255</f>
        <v>0</v>
      </c>
      <c r="C252">
        <f>'Monthly Energy Inputs'!C255</f>
        <v>0</v>
      </c>
      <c r="D252" s="3">
        <f>IF('Monthly Energy Inputs'!E255,'Monthly Energy Inputs'!D255/'Monthly Energy Inputs'!E255,0)</f>
        <v>0</v>
      </c>
      <c r="E252" s="3">
        <f>'Monthly Energy Inputs'!F255</f>
        <v>0</v>
      </c>
      <c r="F252" s="3">
        <f>IF('Monthly Energy Inputs'!H255,'Monthly Energy Inputs'!G255/'Monthly Energy Inputs'!H255,0)</f>
        <v>0</v>
      </c>
      <c r="G252" s="3">
        <f>'Monthly Energy Inputs'!I255</f>
        <v>0</v>
      </c>
    </row>
    <row r="253" spans="2:7" x14ac:dyDescent="0.25">
      <c r="B253">
        <f>'Monthly Energy Inputs'!B256</f>
        <v>0</v>
      </c>
      <c r="C253">
        <f>'Monthly Energy Inputs'!C256</f>
        <v>0</v>
      </c>
      <c r="D253" s="3">
        <f>IF('Monthly Energy Inputs'!E256,'Monthly Energy Inputs'!D256/'Monthly Energy Inputs'!E256,0)</f>
        <v>0</v>
      </c>
      <c r="E253" s="3">
        <f>'Monthly Energy Inputs'!F256</f>
        <v>0</v>
      </c>
      <c r="F253" s="3">
        <f>IF('Monthly Energy Inputs'!H256,'Monthly Energy Inputs'!G256/'Monthly Energy Inputs'!H256,0)</f>
        <v>0</v>
      </c>
      <c r="G253" s="3">
        <f>'Monthly Energy Inputs'!I256</f>
        <v>0</v>
      </c>
    </row>
    <row r="254" spans="2:7" x14ac:dyDescent="0.25">
      <c r="B254">
        <f>'Monthly Energy Inputs'!B257</f>
        <v>0</v>
      </c>
      <c r="C254">
        <f>'Monthly Energy Inputs'!C257</f>
        <v>0</v>
      </c>
      <c r="D254" s="3">
        <f>IF('Monthly Energy Inputs'!E257,'Monthly Energy Inputs'!D257/'Monthly Energy Inputs'!E257,0)</f>
        <v>0</v>
      </c>
      <c r="E254" s="3">
        <f>'Monthly Energy Inputs'!F257</f>
        <v>0</v>
      </c>
      <c r="F254" s="3">
        <f>IF('Monthly Energy Inputs'!H257,'Monthly Energy Inputs'!G257/'Monthly Energy Inputs'!H257,0)</f>
        <v>0</v>
      </c>
      <c r="G254" s="3">
        <f>'Monthly Energy Inputs'!I257</f>
        <v>0</v>
      </c>
    </row>
    <row r="255" spans="2:7" x14ac:dyDescent="0.25">
      <c r="B255">
        <f>'Monthly Energy Inputs'!B258</f>
        <v>0</v>
      </c>
      <c r="C255">
        <f>'Monthly Energy Inputs'!C258</f>
        <v>0</v>
      </c>
      <c r="D255" s="3">
        <f>IF('Monthly Energy Inputs'!E258,'Monthly Energy Inputs'!D258/'Monthly Energy Inputs'!E258,0)</f>
        <v>0</v>
      </c>
      <c r="E255" s="3">
        <f>'Monthly Energy Inputs'!F258</f>
        <v>0</v>
      </c>
      <c r="F255" s="3">
        <f>IF('Monthly Energy Inputs'!H258,'Monthly Energy Inputs'!G258/'Monthly Energy Inputs'!H258,0)</f>
        <v>0</v>
      </c>
      <c r="G255" s="3">
        <f>'Monthly Energy Inputs'!I258</f>
        <v>0</v>
      </c>
    </row>
    <row r="256" spans="2:7" x14ac:dyDescent="0.25">
      <c r="B256">
        <f>'Monthly Energy Inputs'!B259</f>
        <v>0</v>
      </c>
      <c r="C256">
        <f>'Monthly Energy Inputs'!C259</f>
        <v>0</v>
      </c>
      <c r="D256" s="3">
        <f>IF('Monthly Energy Inputs'!E259,'Monthly Energy Inputs'!D259/'Monthly Energy Inputs'!E259,0)</f>
        <v>0</v>
      </c>
      <c r="E256" s="3">
        <f>'Monthly Energy Inputs'!F259</f>
        <v>0</v>
      </c>
      <c r="F256" s="3">
        <f>IF('Monthly Energy Inputs'!H259,'Monthly Energy Inputs'!G259/'Monthly Energy Inputs'!H259,0)</f>
        <v>0</v>
      </c>
      <c r="G256" s="3">
        <f>'Monthly Energy Inputs'!I259</f>
        <v>0</v>
      </c>
    </row>
    <row r="257" spans="2:7" x14ac:dyDescent="0.25">
      <c r="B257">
        <f>'Monthly Energy Inputs'!B260</f>
        <v>0</v>
      </c>
      <c r="C257">
        <f>'Monthly Energy Inputs'!C260</f>
        <v>0</v>
      </c>
      <c r="D257" s="3">
        <f>IF('Monthly Energy Inputs'!E260,'Monthly Energy Inputs'!D260/'Monthly Energy Inputs'!E260,0)</f>
        <v>0</v>
      </c>
      <c r="E257" s="3">
        <f>'Monthly Energy Inputs'!F260</f>
        <v>0</v>
      </c>
      <c r="F257" s="3">
        <f>IF('Monthly Energy Inputs'!H260,'Monthly Energy Inputs'!G260/'Monthly Energy Inputs'!H260,0)</f>
        <v>0</v>
      </c>
      <c r="G257" s="3">
        <f>'Monthly Energy Inputs'!I260</f>
        <v>0</v>
      </c>
    </row>
    <row r="258" spans="2:7" x14ac:dyDescent="0.25">
      <c r="B258">
        <f>'Monthly Energy Inputs'!B261</f>
        <v>0</v>
      </c>
      <c r="C258">
        <f>'Monthly Energy Inputs'!C261</f>
        <v>0</v>
      </c>
      <c r="D258" s="3">
        <f>IF('Monthly Energy Inputs'!E261,'Monthly Energy Inputs'!D261/'Monthly Energy Inputs'!E261,0)</f>
        <v>0</v>
      </c>
      <c r="E258" s="3">
        <f>'Monthly Energy Inputs'!F261</f>
        <v>0</v>
      </c>
      <c r="F258" s="3">
        <f>IF('Monthly Energy Inputs'!H261,'Monthly Energy Inputs'!G261/'Monthly Energy Inputs'!H261,0)</f>
        <v>0</v>
      </c>
      <c r="G258" s="3">
        <f>'Monthly Energy Inputs'!I261</f>
        <v>0</v>
      </c>
    </row>
    <row r="259" spans="2:7" x14ac:dyDescent="0.25">
      <c r="B259">
        <f>'Monthly Energy Inputs'!B262</f>
        <v>0</v>
      </c>
      <c r="C259">
        <f>'Monthly Energy Inputs'!C262</f>
        <v>0</v>
      </c>
      <c r="D259" s="3">
        <f>IF('Monthly Energy Inputs'!E262,'Monthly Energy Inputs'!D262/'Monthly Energy Inputs'!E262,0)</f>
        <v>0</v>
      </c>
      <c r="E259" s="3">
        <f>'Monthly Energy Inputs'!F262</f>
        <v>0</v>
      </c>
      <c r="F259" s="3">
        <f>IF('Monthly Energy Inputs'!H262,'Monthly Energy Inputs'!G262/'Monthly Energy Inputs'!H262,0)</f>
        <v>0</v>
      </c>
      <c r="G259" s="3">
        <f>'Monthly Energy Inputs'!I262</f>
        <v>0</v>
      </c>
    </row>
    <row r="260" spans="2:7" x14ac:dyDescent="0.25">
      <c r="B260">
        <f>'Monthly Energy Inputs'!B263</f>
        <v>0</v>
      </c>
      <c r="C260">
        <f>'Monthly Energy Inputs'!C263</f>
        <v>0</v>
      </c>
      <c r="D260" s="3">
        <f>IF('Monthly Energy Inputs'!E263,'Monthly Energy Inputs'!D263/'Monthly Energy Inputs'!E263,0)</f>
        <v>0</v>
      </c>
      <c r="E260" s="3">
        <f>'Monthly Energy Inputs'!F263</f>
        <v>0</v>
      </c>
      <c r="F260" s="3">
        <f>IF('Monthly Energy Inputs'!H263,'Monthly Energy Inputs'!G263/'Monthly Energy Inputs'!H263,0)</f>
        <v>0</v>
      </c>
      <c r="G260" s="3">
        <f>'Monthly Energy Inputs'!I263</f>
        <v>0</v>
      </c>
    </row>
    <row r="261" spans="2:7" x14ac:dyDescent="0.25">
      <c r="B261">
        <f>'Monthly Energy Inputs'!B264</f>
        <v>0</v>
      </c>
      <c r="C261">
        <f>'Monthly Energy Inputs'!C264</f>
        <v>0</v>
      </c>
      <c r="D261" s="3">
        <f>IF('Monthly Energy Inputs'!E264,'Monthly Energy Inputs'!D264/'Monthly Energy Inputs'!E264,0)</f>
        <v>0</v>
      </c>
      <c r="E261" s="3">
        <f>'Monthly Energy Inputs'!F264</f>
        <v>0</v>
      </c>
      <c r="F261" s="3">
        <f>IF('Monthly Energy Inputs'!H264,'Monthly Energy Inputs'!G264/'Monthly Energy Inputs'!H264,0)</f>
        <v>0</v>
      </c>
      <c r="G261" s="3">
        <f>'Monthly Energy Inputs'!I264</f>
        <v>0</v>
      </c>
    </row>
    <row r="262" spans="2:7" x14ac:dyDescent="0.25">
      <c r="B262">
        <f>'Monthly Energy Inputs'!B265</f>
        <v>0</v>
      </c>
      <c r="C262">
        <f>'Monthly Energy Inputs'!C265</f>
        <v>0</v>
      </c>
      <c r="D262" s="3">
        <f>IF('Monthly Energy Inputs'!E265,'Monthly Energy Inputs'!D265/'Monthly Energy Inputs'!E265,0)</f>
        <v>0</v>
      </c>
      <c r="E262" s="3">
        <f>'Monthly Energy Inputs'!F265</f>
        <v>0</v>
      </c>
      <c r="F262" s="3">
        <f>IF('Monthly Energy Inputs'!H265,'Monthly Energy Inputs'!G265/'Monthly Energy Inputs'!H265,0)</f>
        <v>0</v>
      </c>
      <c r="G262" s="3">
        <f>'Monthly Energy Inputs'!I265</f>
        <v>0</v>
      </c>
    </row>
    <row r="263" spans="2:7" x14ac:dyDescent="0.25">
      <c r="D263" s="3">
        <f>IF('Monthly Energy Inputs'!E266,'Monthly Energy Inputs'!D266/'Monthly Energy Inputs'!E266,0)</f>
        <v>0</v>
      </c>
      <c r="E263" s="3">
        <f>'Monthly Energy Inputs'!F266</f>
        <v>0</v>
      </c>
      <c r="F263" s="3">
        <f>IF('Monthly Energy Inputs'!H266,'Monthly Energy Inputs'!G266/'Monthly Energy Inputs'!H266,0)</f>
        <v>0</v>
      </c>
      <c r="G263" s="3">
        <f>'Monthly Energy Inputs'!I266</f>
        <v>0</v>
      </c>
    </row>
    <row r="264" spans="2:7" x14ac:dyDescent="0.25">
      <c r="D264" s="3">
        <f>IF('Monthly Energy Inputs'!E267,'Monthly Energy Inputs'!D267/'Monthly Energy Inputs'!E267,0)</f>
        <v>0</v>
      </c>
      <c r="E264" s="3">
        <f>'Monthly Energy Inputs'!F267</f>
        <v>0</v>
      </c>
      <c r="F264" s="3">
        <f>IF('Monthly Energy Inputs'!H267,'Monthly Energy Inputs'!G267/'Monthly Energy Inputs'!H267,0)</f>
        <v>0</v>
      </c>
      <c r="G264" s="3">
        <f>'Monthly Energy Inputs'!I267</f>
        <v>0</v>
      </c>
    </row>
    <row r="265" spans="2:7" x14ac:dyDescent="0.25">
      <c r="D265" s="3">
        <f>IF('Monthly Energy Inputs'!E268,'Monthly Energy Inputs'!D268/'Monthly Energy Inputs'!E268,0)</f>
        <v>0</v>
      </c>
      <c r="E265" s="3">
        <f>'Monthly Energy Inputs'!F268</f>
        <v>0</v>
      </c>
      <c r="F265" s="3">
        <f>IF('Monthly Energy Inputs'!H268,'Monthly Energy Inputs'!G268/'Monthly Energy Inputs'!H268,0)</f>
        <v>0</v>
      </c>
      <c r="G265" s="3">
        <f>'Monthly Energy Inputs'!I268</f>
        <v>0</v>
      </c>
    </row>
    <row r="266" spans="2:7" x14ac:dyDescent="0.25">
      <c r="D266" s="3">
        <f>IF('Monthly Energy Inputs'!E269,'Monthly Energy Inputs'!D269/'Monthly Energy Inputs'!E269,0)</f>
        <v>0</v>
      </c>
      <c r="E266" s="3">
        <f>'Monthly Energy Inputs'!F269</f>
        <v>0</v>
      </c>
      <c r="F266" s="3">
        <f>IF('Monthly Energy Inputs'!H269,'Monthly Energy Inputs'!G269/'Monthly Energy Inputs'!H269,0)</f>
        <v>0</v>
      </c>
      <c r="G266" s="3">
        <f>'Monthly Energy Inputs'!I269</f>
        <v>0</v>
      </c>
    </row>
    <row r="267" spans="2:7" x14ac:dyDescent="0.25">
      <c r="D267" s="3">
        <f>IF('Monthly Energy Inputs'!E270,'Monthly Energy Inputs'!D270/'Monthly Energy Inputs'!E270,0)</f>
        <v>0</v>
      </c>
      <c r="E267" s="3">
        <f>'Monthly Energy Inputs'!F270</f>
        <v>0</v>
      </c>
      <c r="F267" s="3">
        <f>IF('Monthly Energy Inputs'!H270,'Monthly Energy Inputs'!G270/'Monthly Energy Inputs'!H270,0)</f>
        <v>0</v>
      </c>
      <c r="G267" s="3">
        <f>'Monthly Energy Inputs'!I270</f>
        <v>0</v>
      </c>
    </row>
    <row r="268" spans="2:7" x14ac:dyDescent="0.25">
      <c r="D268" s="3">
        <f>IF('Monthly Energy Inputs'!E271,'Monthly Energy Inputs'!D271/'Monthly Energy Inputs'!E271,0)</f>
        <v>0</v>
      </c>
      <c r="E268" s="3">
        <f>'Monthly Energy Inputs'!F271</f>
        <v>0</v>
      </c>
      <c r="F268" s="3">
        <f>IF('Monthly Energy Inputs'!H271,'Monthly Energy Inputs'!G271/'Monthly Energy Inputs'!H271,0)</f>
        <v>0</v>
      </c>
      <c r="G268" s="3">
        <f>'Monthly Energy Inputs'!I271</f>
        <v>0</v>
      </c>
    </row>
    <row r="269" spans="2:7" x14ac:dyDescent="0.25">
      <c r="D269" s="3">
        <f>IF('Monthly Energy Inputs'!E272,'Monthly Energy Inputs'!D272/'Monthly Energy Inputs'!E272,0)</f>
        <v>0</v>
      </c>
      <c r="E269" s="3">
        <f>'Monthly Energy Inputs'!F272</f>
        <v>0</v>
      </c>
      <c r="F269" s="3">
        <f>IF('Monthly Energy Inputs'!H272,'Monthly Energy Inputs'!G272/'Monthly Energy Inputs'!H272,0)</f>
        <v>0</v>
      </c>
      <c r="G269" s="3">
        <f>'Monthly Energy Inputs'!I272</f>
        <v>0</v>
      </c>
    </row>
    <row r="270" spans="2:7" x14ac:dyDescent="0.25">
      <c r="D270" s="3">
        <f>IF('Monthly Energy Inputs'!E273,'Monthly Energy Inputs'!D273/'Monthly Energy Inputs'!E273,0)</f>
        <v>0</v>
      </c>
      <c r="E270" s="3">
        <f>'Monthly Energy Inputs'!F273</f>
        <v>0</v>
      </c>
      <c r="F270" s="3">
        <f>IF('Monthly Energy Inputs'!H273,'Monthly Energy Inputs'!G273/'Monthly Energy Inputs'!H273,0)</f>
        <v>0</v>
      </c>
      <c r="G270" s="3">
        <f>'Monthly Energy Inputs'!I273</f>
        <v>0</v>
      </c>
    </row>
    <row r="271" spans="2:7" x14ac:dyDescent="0.25">
      <c r="D271" s="3">
        <f>IF('Monthly Energy Inputs'!E274,'Monthly Energy Inputs'!D274/'Monthly Energy Inputs'!E274,0)</f>
        <v>0</v>
      </c>
      <c r="E271" s="3">
        <f>'Monthly Energy Inputs'!F274</f>
        <v>0</v>
      </c>
      <c r="F271" s="3">
        <f>IF('Monthly Energy Inputs'!H274,'Monthly Energy Inputs'!G274/'Monthly Energy Inputs'!H274,0)</f>
        <v>0</v>
      </c>
      <c r="G271" s="3">
        <f>'Monthly Energy Inputs'!I274</f>
        <v>0</v>
      </c>
    </row>
    <row r="272" spans="2:7" x14ac:dyDescent="0.25">
      <c r="D272" s="3">
        <f>IF('Monthly Energy Inputs'!E275,'Monthly Energy Inputs'!D275/'Monthly Energy Inputs'!E275,0)</f>
        <v>0</v>
      </c>
      <c r="E272" s="3">
        <f>'Monthly Energy Inputs'!F275</f>
        <v>0</v>
      </c>
      <c r="F272" s="3">
        <f>IF('Monthly Energy Inputs'!H275,'Monthly Energy Inputs'!G275/'Monthly Energy Inputs'!H275,0)</f>
        <v>0</v>
      </c>
      <c r="G272" s="3">
        <f>'Monthly Energy Inputs'!I275</f>
        <v>0</v>
      </c>
    </row>
    <row r="273" spans="4:7" x14ac:dyDescent="0.25">
      <c r="D273" s="3">
        <f>IF('Monthly Energy Inputs'!E276,'Monthly Energy Inputs'!D276/'Monthly Energy Inputs'!E276,0)</f>
        <v>0</v>
      </c>
      <c r="E273" s="3">
        <f>'Monthly Energy Inputs'!F276</f>
        <v>0</v>
      </c>
      <c r="F273" s="3">
        <f>IF('Monthly Energy Inputs'!H276,'Monthly Energy Inputs'!G276/'Monthly Energy Inputs'!H276,0)</f>
        <v>0</v>
      </c>
      <c r="G273" s="3">
        <f>'Monthly Energy Inputs'!I276</f>
        <v>0</v>
      </c>
    </row>
    <row r="274" spans="4:7" x14ac:dyDescent="0.25">
      <c r="D274" s="3">
        <f>IF('Monthly Energy Inputs'!E277,'Monthly Energy Inputs'!D277/'Monthly Energy Inputs'!E277,0)</f>
        <v>0</v>
      </c>
      <c r="E274" s="3">
        <f>'Monthly Energy Inputs'!F277</f>
        <v>0</v>
      </c>
      <c r="F274" s="3">
        <f>IF('Monthly Energy Inputs'!H277,'Monthly Energy Inputs'!G277/'Monthly Energy Inputs'!H277,0)</f>
        <v>0</v>
      </c>
      <c r="G274" s="3">
        <f>'Monthly Energy Inputs'!I277</f>
        <v>0</v>
      </c>
    </row>
    <row r="275" spans="4:7" x14ac:dyDescent="0.25">
      <c r="D275" s="3">
        <f>IF('Monthly Energy Inputs'!E278,'Monthly Energy Inputs'!D278/'Monthly Energy Inputs'!E278,0)</f>
        <v>0</v>
      </c>
      <c r="E275" s="3">
        <f>'Monthly Energy Inputs'!F278</f>
        <v>0</v>
      </c>
      <c r="F275" s="3">
        <f>IF('Monthly Energy Inputs'!H278,'Monthly Energy Inputs'!G278/'Monthly Energy Inputs'!H278,0)</f>
        <v>0</v>
      </c>
      <c r="G275" s="3">
        <f>'Monthly Energy Inputs'!I278</f>
        <v>0</v>
      </c>
    </row>
    <row r="276" spans="4:7" x14ac:dyDescent="0.25">
      <c r="D276" s="3">
        <f>IF('Monthly Energy Inputs'!E279,'Monthly Energy Inputs'!D279/'Monthly Energy Inputs'!E279,0)</f>
        <v>0</v>
      </c>
      <c r="E276" s="3">
        <f>'Monthly Energy Inputs'!F279</f>
        <v>0</v>
      </c>
      <c r="F276" s="3">
        <f>IF('Monthly Energy Inputs'!H279,'Monthly Energy Inputs'!G279/'Monthly Energy Inputs'!H279,0)</f>
        <v>0</v>
      </c>
      <c r="G276" s="3">
        <f>'Monthly Energy Inputs'!I279</f>
        <v>0</v>
      </c>
    </row>
    <row r="277" spans="4:7" x14ac:dyDescent="0.25">
      <c r="D277" s="3">
        <f>IF('Monthly Energy Inputs'!E280,'Monthly Energy Inputs'!D280/'Monthly Energy Inputs'!E280,0)</f>
        <v>0</v>
      </c>
      <c r="E277" s="3">
        <f>'Monthly Energy Inputs'!F280</f>
        <v>0</v>
      </c>
      <c r="F277" s="3">
        <f>IF('Monthly Energy Inputs'!H280,'Monthly Energy Inputs'!G280/'Monthly Energy Inputs'!H280,0)</f>
        <v>0</v>
      </c>
      <c r="G277" s="3">
        <f>'Monthly Energy Inputs'!I280</f>
        <v>0</v>
      </c>
    </row>
    <row r="278" spans="4:7" x14ac:dyDescent="0.25">
      <c r="D278" s="3">
        <f>IF('Monthly Energy Inputs'!E281,'Monthly Energy Inputs'!D281/'Monthly Energy Inputs'!E281,0)</f>
        <v>0</v>
      </c>
      <c r="E278" s="3">
        <f>'Monthly Energy Inputs'!F281</f>
        <v>0</v>
      </c>
      <c r="F278" s="3">
        <f>IF('Monthly Energy Inputs'!H281,'Monthly Energy Inputs'!G281/'Monthly Energy Inputs'!H281,0)</f>
        <v>0</v>
      </c>
      <c r="G278" s="3">
        <f>'Monthly Energy Inputs'!I281</f>
        <v>0</v>
      </c>
    </row>
    <row r="279" spans="4:7" x14ac:dyDescent="0.25">
      <c r="D279" s="3">
        <f>IF('Monthly Energy Inputs'!E282,'Monthly Energy Inputs'!D282/'Monthly Energy Inputs'!E282,0)</f>
        <v>0</v>
      </c>
      <c r="E279" s="3">
        <f>'Monthly Energy Inputs'!F282</f>
        <v>0</v>
      </c>
      <c r="F279" s="3">
        <f>IF('Monthly Energy Inputs'!H282,'Monthly Energy Inputs'!G282/'Monthly Energy Inputs'!H282,0)</f>
        <v>0</v>
      </c>
      <c r="G279" s="3">
        <f>'Monthly Energy Inputs'!I282</f>
        <v>0</v>
      </c>
    </row>
    <row r="280" spans="4:7" x14ac:dyDescent="0.25">
      <c r="D280" s="3">
        <f>IF('Monthly Energy Inputs'!E283,'Monthly Energy Inputs'!D283/'Monthly Energy Inputs'!E283,0)</f>
        <v>0</v>
      </c>
      <c r="E280" s="3">
        <f>'Monthly Energy Inputs'!F283</f>
        <v>0</v>
      </c>
      <c r="F280" s="3">
        <f>IF('Monthly Energy Inputs'!H283,'Monthly Energy Inputs'!G283/'Monthly Energy Inputs'!H283,0)</f>
        <v>0</v>
      </c>
      <c r="G280" s="3">
        <f>'Monthly Energy Inputs'!I283</f>
        <v>0</v>
      </c>
    </row>
  </sheetData>
  <sheetProtection sheet="1" objects="1" scenarios="1"/>
  <hyperlinks>
    <hyperlink ref="H1" location="Contents!A1" display="Go to Contents"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ublished="0" codeName="Sheet20">
    <tabColor rgb="FF92D050"/>
  </sheetPr>
  <dimension ref="A1:O7000"/>
  <sheetViews>
    <sheetView workbookViewId="0">
      <pane ySplit="1" topLeftCell="A2" activePane="bottomLeft" state="frozen"/>
      <selection pane="bottomLeft" activeCell="C8" sqref="C8"/>
    </sheetView>
  </sheetViews>
  <sheetFormatPr defaultColWidth="8.85546875" defaultRowHeight="15" x14ac:dyDescent="0.25"/>
  <cols>
    <col min="1" max="1" width="4" customWidth="1"/>
    <col min="2" max="2" width="20.140625" customWidth="1"/>
    <col min="3" max="3" width="20.42578125" customWidth="1"/>
    <col min="5" max="5" width="13.85546875" customWidth="1"/>
    <col min="6" max="6" width="19.42578125" customWidth="1"/>
    <col min="7" max="7" width="19.5703125" customWidth="1"/>
  </cols>
  <sheetData>
    <row r="1" spans="1:15" x14ac:dyDescent="0.25">
      <c r="A1" s="32"/>
      <c r="B1" s="34" t="s">
        <v>177</v>
      </c>
      <c r="C1" s="33"/>
      <c r="D1" s="33"/>
      <c r="E1" s="33"/>
      <c r="F1" s="33"/>
      <c r="G1" s="134" t="s">
        <v>144</v>
      </c>
      <c r="H1" s="33"/>
      <c r="I1" s="33"/>
      <c r="J1" s="33"/>
      <c r="K1" s="33"/>
      <c r="L1" s="33"/>
      <c r="M1" s="33"/>
      <c r="N1" s="33"/>
      <c r="O1" s="33"/>
    </row>
    <row r="2" spans="1:15" ht="15.75" thickBot="1" x14ac:dyDescent="0.3"/>
    <row r="3" spans="1:15" x14ac:dyDescent="0.25">
      <c r="B3" s="107" t="s">
        <v>171</v>
      </c>
      <c r="C3" s="89"/>
      <c r="D3" s="89"/>
      <c r="E3" s="89"/>
      <c r="F3" s="89"/>
      <c r="G3" s="89"/>
      <c r="H3" s="89"/>
      <c r="I3" s="89"/>
      <c r="J3" s="89"/>
      <c r="K3" s="152"/>
    </row>
    <row r="4" spans="1:15" x14ac:dyDescent="0.25">
      <c r="B4" s="153" t="s">
        <v>176</v>
      </c>
      <c r="K4" s="154"/>
    </row>
    <row r="5" spans="1:15" ht="15.75" thickBot="1" x14ac:dyDescent="0.3">
      <c r="B5" s="155" t="s">
        <v>172</v>
      </c>
      <c r="C5" s="156"/>
      <c r="D5" s="156"/>
      <c r="E5" s="156"/>
      <c r="F5" s="156"/>
      <c r="G5" s="156"/>
      <c r="H5" s="156"/>
      <c r="I5" s="156"/>
      <c r="J5" s="156"/>
      <c r="K5" s="157"/>
    </row>
    <row r="6" spans="1:15" ht="15.75" thickBot="1" x14ac:dyDescent="0.3"/>
    <row r="7" spans="1:15" x14ac:dyDescent="0.25">
      <c r="B7" s="158" t="s">
        <v>174</v>
      </c>
      <c r="C7" s="40" t="s">
        <v>175</v>
      </c>
    </row>
    <row r="8" spans="1:15" ht="15.75" thickBot="1" x14ac:dyDescent="0.3">
      <c r="B8" s="640">
        <f>ComFuelsRegress!B15</f>
        <v>65</v>
      </c>
      <c r="C8" s="641">
        <f>ComFuelsRegress!C15</f>
        <v>65</v>
      </c>
    </row>
    <row r="10" spans="1:15" ht="30" x14ac:dyDescent="0.25">
      <c r="B10" s="34" t="s">
        <v>0</v>
      </c>
      <c r="C10" s="34" t="s">
        <v>148</v>
      </c>
      <c r="D10" s="34" t="s">
        <v>168</v>
      </c>
      <c r="E10" s="159" t="s">
        <v>169</v>
      </c>
      <c r="F10" s="34" t="s">
        <v>170</v>
      </c>
      <c r="G10" s="34" t="s">
        <v>173</v>
      </c>
    </row>
    <row r="11" spans="1:15" x14ac:dyDescent="0.25">
      <c r="B11">
        <f>YEAR('Daily Weather Input'!C4)</f>
        <v>2005</v>
      </c>
      <c r="C11">
        <f>MONTH('Daily Weather Input'!C4)</f>
        <v>1</v>
      </c>
      <c r="D11">
        <f>DAY('Daily Weather Input'!C4)</f>
        <v>1</v>
      </c>
      <c r="E11">
        <f>IF('Daily Weather Input'!D4, 'Daily Weather Input'!D4, ('Daily Weather Input'!E4+'Daily Weather Input'!F4)/2)</f>
        <v>51</v>
      </c>
      <c r="F11">
        <f t="shared" ref="F11:F74" si="0">IF(B$8&gt;$E11,(B$8-$E11),0)</f>
        <v>14</v>
      </c>
      <c r="G11">
        <f t="shared" ref="G11:G42" si="1">IF($E11&gt;C$8,$E11-C$8,0)</f>
        <v>0</v>
      </c>
    </row>
    <row r="12" spans="1:15" x14ac:dyDescent="0.25">
      <c r="B12">
        <f>YEAR('Daily Weather Input'!C5)</f>
        <v>2005</v>
      </c>
      <c r="C12">
        <f>MONTH('Daily Weather Input'!C5)</f>
        <v>1</v>
      </c>
      <c r="D12">
        <f>DAY('Daily Weather Input'!C5)</f>
        <v>2</v>
      </c>
      <c r="E12">
        <f>IF('Daily Weather Input'!D5, 'Daily Weather Input'!D5, ('Daily Weather Input'!E5+'Daily Weather Input'!F5)/2)</f>
        <v>46</v>
      </c>
      <c r="F12">
        <f t="shared" si="0"/>
        <v>19</v>
      </c>
      <c r="G12">
        <f t="shared" si="1"/>
        <v>0</v>
      </c>
    </row>
    <row r="13" spans="1:15" x14ac:dyDescent="0.25">
      <c r="B13">
        <f>YEAR('Daily Weather Input'!C6)</f>
        <v>2005</v>
      </c>
      <c r="C13">
        <f>MONTH('Daily Weather Input'!C6)</f>
        <v>1</v>
      </c>
      <c r="D13">
        <f>DAY('Daily Weather Input'!C6)</f>
        <v>3</v>
      </c>
      <c r="E13">
        <f>IF('Daily Weather Input'!D6, 'Daily Weather Input'!D6, ('Daily Weather Input'!E6+'Daily Weather Input'!F6)/2)</f>
        <v>54</v>
      </c>
      <c r="F13">
        <f t="shared" si="0"/>
        <v>11</v>
      </c>
      <c r="G13">
        <f t="shared" si="1"/>
        <v>0</v>
      </c>
    </row>
    <row r="14" spans="1:15" x14ac:dyDescent="0.25">
      <c r="B14">
        <f>YEAR('Daily Weather Input'!C7)</f>
        <v>2005</v>
      </c>
      <c r="C14">
        <f>MONTH('Daily Weather Input'!C7)</f>
        <v>1</v>
      </c>
      <c r="D14">
        <f>DAY('Daily Weather Input'!C7)</f>
        <v>4</v>
      </c>
      <c r="E14">
        <f>IF('Daily Weather Input'!D7, 'Daily Weather Input'!D7, ('Daily Weather Input'!E7+'Daily Weather Input'!F7)/2)</f>
        <v>59</v>
      </c>
      <c r="F14">
        <f t="shared" si="0"/>
        <v>6</v>
      </c>
      <c r="G14">
        <f t="shared" si="1"/>
        <v>0</v>
      </c>
    </row>
    <row r="15" spans="1:15" x14ac:dyDescent="0.25">
      <c r="B15">
        <f>YEAR('Daily Weather Input'!C8)</f>
        <v>2005</v>
      </c>
      <c r="C15">
        <f>MONTH('Daily Weather Input'!C8)</f>
        <v>1</v>
      </c>
      <c r="D15">
        <f>DAY('Daily Weather Input'!C8)</f>
        <v>5</v>
      </c>
      <c r="E15">
        <f>IF('Daily Weather Input'!D8, 'Daily Weather Input'!D8, ('Daily Weather Input'!E8+'Daily Weather Input'!F8)/2)</f>
        <v>44</v>
      </c>
      <c r="F15">
        <f t="shared" si="0"/>
        <v>21</v>
      </c>
      <c r="G15">
        <f t="shared" si="1"/>
        <v>0</v>
      </c>
    </row>
    <row r="16" spans="1:15" x14ac:dyDescent="0.25">
      <c r="B16">
        <f>YEAR('Daily Weather Input'!C9)</f>
        <v>2005</v>
      </c>
      <c r="C16">
        <f>MONTH('Daily Weather Input'!C9)</f>
        <v>1</v>
      </c>
      <c r="D16">
        <f>DAY('Daily Weather Input'!C9)</f>
        <v>6</v>
      </c>
      <c r="E16">
        <f>IF('Daily Weather Input'!D9, 'Daily Weather Input'!D9, ('Daily Weather Input'!E9+'Daily Weather Input'!F9)/2)</f>
        <v>42</v>
      </c>
      <c r="F16">
        <f t="shared" si="0"/>
        <v>23</v>
      </c>
      <c r="G16">
        <f t="shared" si="1"/>
        <v>0</v>
      </c>
    </row>
    <row r="17" spans="2:7" x14ac:dyDescent="0.25">
      <c r="B17">
        <f>YEAR('Daily Weather Input'!C10)</f>
        <v>2005</v>
      </c>
      <c r="C17">
        <f>MONTH('Daily Weather Input'!C10)</f>
        <v>1</v>
      </c>
      <c r="D17">
        <f>DAY('Daily Weather Input'!C10)</f>
        <v>7</v>
      </c>
      <c r="E17">
        <f>IF('Daily Weather Input'!D10, 'Daily Weather Input'!D10, ('Daily Weather Input'!E10+'Daily Weather Input'!F10)/2)</f>
        <v>43</v>
      </c>
      <c r="F17">
        <f t="shared" si="0"/>
        <v>22</v>
      </c>
      <c r="G17">
        <f t="shared" si="1"/>
        <v>0</v>
      </c>
    </row>
    <row r="18" spans="2:7" x14ac:dyDescent="0.25">
      <c r="B18">
        <f>YEAR('Daily Weather Input'!C11)</f>
        <v>2005</v>
      </c>
      <c r="C18">
        <f>MONTH('Daily Weather Input'!C11)</f>
        <v>1</v>
      </c>
      <c r="D18">
        <f>DAY('Daily Weather Input'!C11)</f>
        <v>8</v>
      </c>
      <c r="E18">
        <f>IF('Daily Weather Input'!D11, 'Daily Weather Input'!D11, ('Daily Weather Input'!E11+'Daily Weather Input'!F11)/2)</f>
        <v>46</v>
      </c>
      <c r="F18">
        <f t="shared" si="0"/>
        <v>19</v>
      </c>
      <c r="G18">
        <f t="shared" si="1"/>
        <v>0</v>
      </c>
    </row>
    <row r="19" spans="2:7" x14ac:dyDescent="0.25">
      <c r="B19">
        <f>YEAR('Daily Weather Input'!C12)</f>
        <v>2005</v>
      </c>
      <c r="C19">
        <f>MONTH('Daily Weather Input'!C12)</f>
        <v>1</v>
      </c>
      <c r="D19">
        <f>DAY('Daily Weather Input'!C12)</f>
        <v>9</v>
      </c>
      <c r="E19">
        <f>IF('Daily Weather Input'!D12, 'Daily Weather Input'!D12, ('Daily Weather Input'!E12+'Daily Weather Input'!F12)/2)</f>
        <v>37</v>
      </c>
      <c r="F19">
        <f t="shared" si="0"/>
        <v>28</v>
      </c>
      <c r="G19">
        <f t="shared" si="1"/>
        <v>0</v>
      </c>
    </row>
    <row r="20" spans="2:7" x14ac:dyDescent="0.25">
      <c r="B20">
        <f>YEAR('Daily Weather Input'!C13)</f>
        <v>2005</v>
      </c>
      <c r="C20">
        <f>MONTH('Daily Weather Input'!C13)</f>
        <v>1</v>
      </c>
      <c r="D20">
        <f>DAY('Daily Weather Input'!C13)</f>
        <v>10</v>
      </c>
      <c r="E20">
        <f>IF('Daily Weather Input'!D13, 'Daily Weather Input'!D13, ('Daily Weather Input'!E13+'Daily Weather Input'!F13)/2)</f>
        <v>43</v>
      </c>
      <c r="F20">
        <f t="shared" si="0"/>
        <v>22</v>
      </c>
      <c r="G20">
        <f t="shared" si="1"/>
        <v>0</v>
      </c>
    </row>
    <row r="21" spans="2:7" x14ac:dyDescent="0.25">
      <c r="B21">
        <f>YEAR('Daily Weather Input'!C14)</f>
        <v>2005</v>
      </c>
      <c r="C21">
        <f>MONTH('Daily Weather Input'!C14)</f>
        <v>1</v>
      </c>
      <c r="D21">
        <f>DAY('Daily Weather Input'!C14)</f>
        <v>11</v>
      </c>
      <c r="E21">
        <f>IF('Daily Weather Input'!D14, 'Daily Weather Input'!D14, ('Daily Weather Input'!E14+'Daily Weather Input'!F14)/2)</f>
        <v>42</v>
      </c>
      <c r="F21">
        <f t="shared" si="0"/>
        <v>23</v>
      </c>
      <c r="G21">
        <f t="shared" si="1"/>
        <v>0</v>
      </c>
    </row>
    <row r="22" spans="2:7" x14ac:dyDescent="0.25">
      <c r="B22">
        <f>YEAR('Daily Weather Input'!C15)</f>
        <v>2005</v>
      </c>
      <c r="C22">
        <f>MONTH('Daily Weather Input'!C15)</f>
        <v>1</v>
      </c>
      <c r="D22">
        <f>DAY('Daily Weather Input'!C15)</f>
        <v>12</v>
      </c>
      <c r="E22">
        <f>IF('Daily Weather Input'!D15, 'Daily Weather Input'!D15, ('Daily Weather Input'!E15+'Daily Weather Input'!F15)/2)</f>
        <v>44</v>
      </c>
      <c r="F22">
        <f t="shared" si="0"/>
        <v>21</v>
      </c>
      <c r="G22">
        <f t="shared" si="1"/>
        <v>0</v>
      </c>
    </row>
    <row r="23" spans="2:7" x14ac:dyDescent="0.25">
      <c r="B23">
        <f>YEAR('Daily Weather Input'!C16)</f>
        <v>2005</v>
      </c>
      <c r="C23">
        <f>MONTH('Daily Weather Input'!C16)</f>
        <v>1</v>
      </c>
      <c r="D23">
        <f>DAY('Daily Weather Input'!C16)</f>
        <v>13</v>
      </c>
      <c r="E23">
        <f>IF('Daily Weather Input'!D16, 'Daily Weather Input'!D16, ('Daily Weather Input'!E16+'Daily Weather Input'!F16)/2)</f>
        <v>56</v>
      </c>
      <c r="F23">
        <f t="shared" si="0"/>
        <v>9</v>
      </c>
      <c r="G23">
        <f t="shared" si="1"/>
        <v>0</v>
      </c>
    </row>
    <row r="24" spans="2:7" x14ac:dyDescent="0.25">
      <c r="B24">
        <f>YEAR('Daily Weather Input'!C17)</f>
        <v>2005</v>
      </c>
      <c r="C24">
        <f>MONTH('Daily Weather Input'!C17)</f>
        <v>1</v>
      </c>
      <c r="D24">
        <f>DAY('Daily Weather Input'!C17)</f>
        <v>14</v>
      </c>
      <c r="E24">
        <f>IF('Daily Weather Input'!D17, 'Daily Weather Input'!D17, ('Daily Weather Input'!E17+'Daily Weather Input'!F17)/2)</f>
        <v>50</v>
      </c>
      <c r="F24">
        <f t="shared" si="0"/>
        <v>15</v>
      </c>
      <c r="G24">
        <f t="shared" si="1"/>
        <v>0</v>
      </c>
    </row>
    <row r="25" spans="2:7" x14ac:dyDescent="0.25">
      <c r="B25">
        <f>YEAR('Daily Weather Input'!C18)</f>
        <v>2005</v>
      </c>
      <c r="C25">
        <f>MONTH('Daily Weather Input'!C18)</f>
        <v>1</v>
      </c>
      <c r="D25">
        <f>DAY('Daily Weather Input'!C18)</f>
        <v>15</v>
      </c>
      <c r="E25">
        <f>IF('Daily Weather Input'!D18, 'Daily Weather Input'!D18, ('Daily Weather Input'!E18+'Daily Weather Input'!F18)/2)</f>
        <v>32</v>
      </c>
      <c r="F25">
        <f t="shared" si="0"/>
        <v>33</v>
      </c>
      <c r="G25">
        <f t="shared" si="1"/>
        <v>0</v>
      </c>
    </row>
    <row r="26" spans="2:7" x14ac:dyDescent="0.25">
      <c r="B26">
        <f>YEAR('Daily Weather Input'!C19)</f>
        <v>2005</v>
      </c>
      <c r="C26">
        <f>MONTH('Daily Weather Input'!C19)</f>
        <v>1</v>
      </c>
      <c r="D26">
        <f>DAY('Daily Weather Input'!C19)</f>
        <v>16</v>
      </c>
      <c r="E26">
        <f>IF('Daily Weather Input'!D19, 'Daily Weather Input'!D19, ('Daily Weather Input'!E19+'Daily Weather Input'!F19)/2)</f>
        <v>31</v>
      </c>
      <c r="F26">
        <f t="shared" si="0"/>
        <v>34</v>
      </c>
      <c r="G26">
        <f t="shared" si="1"/>
        <v>0</v>
      </c>
    </row>
    <row r="27" spans="2:7" x14ac:dyDescent="0.25">
      <c r="B27">
        <f>YEAR('Daily Weather Input'!C20)</f>
        <v>2005</v>
      </c>
      <c r="C27">
        <f>MONTH('Daily Weather Input'!C20)</f>
        <v>1</v>
      </c>
      <c r="D27">
        <f>DAY('Daily Weather Input'!C20)</f>
        <v>17</v>
      </c>
      <c r="E27">
        <f>IF('Daily Weather Input'!D20, 'Daily Weather Input'!D20, ('Daily Weather Input'!E20+'Daily Weather Input'!F20)/2)</f>
        <v>22</v>
      </c>
      <c r="F27">
        <f t="shared" si="0"/>
        <v>43</v>
      </c>
      <c r="G27">
        <f t="shared" si="1"/>
        <v>0</v>
      </c>
    </row>
    <row r="28" spans="2:7" x14ac:dyDescent="0.25">
      <c r="B28">
        <f>YEAR('Daily Weather Input'!C21)</f>
        <v>2005</v>
      </c>
      <c r="C28">
        <f>MONTH('Daily Weather Input'!C21)</f>
        <v>1</v>
      </c>
      <c r="D28">
        <f>DAY('Daily Weather Input'!C21)</f>
        <v>18</v>
      </c>
      <c r="E28">
        <f>IF('Daily Weather Input'!D21, 'Daily Weather Input'!D21, ('Daily Weather Input'!E21+'Daily Weather Input'!F21)/2)</f>
        <v>17</v>
      </c>
      <c r="F28">
        <f t="shared" si="0"/>
        <v>48</v>
      </c>
      <c r="G28">
        <f t="shared" si="1"/>
        <v>0</v>
      </c>
    </row>
    <row r="29" spans="2:7" x14ac:dyDescent="0.25">
      <c r="B29">
        <f>YEAR('Daily Weather Input'!C22)</f>
        <v>2005</v>
      </c>
      <c r="C29">
        <f>MONTH('Daily Weather Input'!C22)</f>
        <v>1</v>
      </c>
      <c r="D29">
        <f>DAY('Daily Weather Input'!C22)</f>
        <v>19</v>
      </c>
      <c r="E29">
        <f>IF('Daily Weather Input'!D22, 'Daily Weather Input'!D22, ('Daily Weather Input'!E22+'Daily Weather Input'!F22)/2)</f>
        <v>19</v>
      </c>
      <c r="F29">
        <f t="shared" si="0"/>
        <v>46</v>
      </c>
      <c r="G29">
        <f t="shared" si="1"/>
        <v>0</v>
      </c>
    </row>
    <row r="30" spans="2:7" x14ac:dyDescent="0.25">
      <c r="B30">
        <f>YEAR('Daily Weather Input'!C23)</f>
        <v>2005</v>
      </c>
      <c r="C30">
        <f>MONTH('Daily Weather Input'!C23)</f>
        <v>1</v>
      </c>
      <c r="D30">
        <f>DAY('Daily Weather Input'!C23)</f>
        <v>20</v>
      </c>
      <c r="E30">
        <f>IF('Daily Weather Input'!D23, 'Daily Weather Input'!D23, ('Daily Weather Input'!E23+'Daily Weather Input'!F23)/2)</f>
        <v>31</v>
      </c>
      <c r="F30">
        <f t="shared" si="0"/>
        <v>34</v>
      </c>
      <c r="G30">
        <f t="shared" si="1"/>
        <v>0</v>
      </c>
    </row>
    <row r="31" spans="2:7" x14ac:dyDescent="0.25">
      <c r="B31">
        <f>YEAR('Daily Weather Input'!C24)</f>
        <v>2005</v>
      </c>
      <c r="C31">
        <f>MONTH('Daily Weather Input'!C24)</f>
        <v>1</v>
      </c>
      <c r="D31">
        <f>DAY('Daily Weather Input'!C24)</f>
        <v>21</v>
      </c>
      <c r="E31">
        <f>IF('Daily Weather Input'!D24, 'Daily Weather Input'!D24, ('Daily Weather Input'!E24+'Daily Weather Input'!F24)/2)</f>
        <v>22</v>
      </c>
      <c r="F31">
        <f t="shared" si="0"/>
        <v>43</v>
      </c>
      <c r="G31">
        <f t="shared" si="1"/>
        <v>0</v>
      </c>
    </row>
    <row r="32" spans="2:7" x14ac:dyDescent="0.25">
      <c r="B32">
        <f>YEAR('Daily Weather Input'!C25)</f>
        <v>2005</v>
      </c>
      <c r="C32">
        <f>MONTH('Daily Weather Input'!C25)</f>
        <v>1</v>
      </c>
      <c r="D32">
        <f>DAY('Daily Weather Input'!C25)</f>
        <v>22</v>
      </c>
      <c r="E32">
        <f>IF('Daily Weather Input'!D25, 'Daily Weather Input'!D25, ('Daily Weather Input'!E25+'Daily Weather Input'!F25)/2)</f>
        <v>18</v>
      </c>
      <c r="F32">
        <f t="shared" si="0"/>
        <v>47</v>
      </c>
      <c r="G32">
        <f t="shared" si="1"/>
        <v>0</v>
      </c>
    </row>
    <row r="33" spans="2:7" x14ac:dyDescent="0.25">
      <c r="B33">
        <f>YEAR('Daily Weather Input'!C26)</f>
        <v>2005</v>
      </c>
      <c r="C33">
        <f>MONTH('Daily Weather Input'!C26)</f>
        <v>1</v>
      </c>
      <c r="D33">
        <f>DAY('Daily Weather Input'!C26)</f>
        <v>23</v>
      </c>
      <c r="E33">
        <f>IF('Daily Weather Input'!D26, 'Daily Weather Input'!D26, ('Daily Weather Input'!E26+'Daily Weather Input'!F26)/2)</f>
        <v>18</v>
      </c>
      <c r="F33">
        <f t="shared" si="0"/>
        <v>47</v>
      </c>
      <c r="G33">
        <f t="shared" si="1"/>
        <v>0</v>
      </c>
    </row>
    <row r="34" spans="2:7" x14ac:dyDescent="0.25">
      <c r="B34">
        <f>YEAR('Daily Weather Input'!C27)</f>
        <v>2005</v>
      </c>
      <c r="C34">
        <f>MONTH('Daily Weather Input'!C27)</f>
        <v>1</v>
      </c>
      <c r="D34">
        <f>DAY('Daily Weather Input'!C27)</f>
        <v>24</v>
      </c>
      <c r="E34">
        <f>IF('Daily Weather Input'!D27, 'Daily Weather Input'!D27, ('Daily Weather Input'!E27+'Daily Weather Input'!F27)/2)</f>
        <v>18</v>
      </c>
      <c r="F34">
        <f t="shared" si="0"/>
        <v>47</v>
      </c>
      <c r="G34">
        <f t="shared" si="1"/>
        <v>0</v>
      </c>
    </row>
    <row r="35" spans="2:7" x14ac:dyDescent="0.25">
      <c r="B35">
        <f>YEAR('Daily Weather Input'!C28)</f>
        <v>2005</v>
      </c>
      <c r="C35">
        <f>MONTH('Daily Weather Input'!C28)</f>
        <v>1</v>
      </c>
      <c r="D35">
        <f>DAY('Daily Weather Input'!C28)</f>
        <v>25</v>
      </c>
      <c r="E35">
        <f>IF('Daily Weather Input'!D28, 'Daily Weather Input'!D28, ('Daily Weather Input'!E28+'Daily Weather Input'!F28)/2)</f>
        <v>33</v>
      </c>
      <c r="F35">
        <f t="shared" si="0"/>
        <v>32</v>
      </c>
      <c r="G35">
        <f t="shared" si="1"/>
        <v>0</v>
      </c>
    </row>
    <row r="36" spans="2:7" x14ac:dyDescent="0.25">
      <c r="B36">
        <f>YEAR('Daily Weather Input'!C29)</f>
        <v>2005</v>
      </c>
      <c r="C36">
        <f>MONTH('Daily Weather Input'!C29)</f>
        <v>1</v>
      </c>
      <c r="D36">
        <f>DAY('Daily Weather Input'!C29)</f>
        <v>26</v>
      </c>
      <c r="E36">
        <f>IF('Daily Weather Input'!D29, 'Daily Weather Input'!D29, ('Daily Weather Input'!E29+'Daily Weather Input'!F29)/2)</f>
        <v>40</v>
      </c>
      <c r="F36">
        <f t="shared" si="0"/>
        <v>25</v>
      </c>
      <c r="G36">
        <f t="shared" si="1"/>
        <v>0</v>
      </c>
    </row>
    <row r="37" spans="2:7" x14ac:dyDescent="0.25">
      <c r="B37">
        <f>YEAR('Daily Weather Input'!C30)</f>
        <v>2005</v>
      </c>
      <c r="C37">
        <f>MONTH('Daily Weather Input'!C30)</f>
        <v>1</v>
      </c>
      <c r="D37">
        <f>DAY('Daily Weather Input'!C30)</f>
        <v>27</v>
      </c>
      <c r="E37">
        <f>IF('Daily Weather Input'!D30, 'Daily Weather Input'!D30, ('Daily Weather Input'!E30+'Daily Weather Input'!F30)/2)</f>
        <v>24</v>
      </c>
      <c r="F37">
        <f t="shared" si="0"/>
        <v>41</v>
      </c>
      <c r="G37">
        <f t="shared" si="1"/>
        <v>0</v>
      </c>
    </row>
    <row r="38" spans="2:7" x14ac:dyDescent="0.25">
      <c r="B38">
        <f>YEAR('Daily Weather Input'!C31)</f>
        <v>2005</v>
      </c>
      <c r="C38">
        <f>MONTH('Daily Weather Input'!C31)</f>
        <v>1</v>
      </c>
      <c r="D38">
        <f>DAY('Daily Weather Input'!C31)</f>
        <v>28</v>
      </c>
      <c r="E38">
        <f>IF('Daily Weather Input'!D31, 'Daily Weather Input'!D31, ('Daily Weather Input'!E31+'Daily Weather Input'!F31)/2)</f>
        <v>20</v>
      </c>
      <c r="F38">
        <f t="shared" si="0"/>
        <v>45</v>
      </c>
      <c r="G38">
        <f t="shared" si="1"/>
        <v>0</v>
      </c>
    </row>
    <row r="39" spans="2:7" x14ac:dyDescent="0.25">
      <c r="B39">
        <f>YEAR('Daily Weather Input'!C32)</f>
        <v>2005</v>
      </c>
      <c r="C39">
        <f>MONTH('Daily Weather Input'!C32)</f>
        <v>1</v>
      </c>
      <c r="D39">
        <f>DAY('Daily Weather Input'!C32)</f>
        <v>29</v>
      </c>
      <c r="E39">
        <f>IF('Daily Weather Input'!D32, 'Daily Weather Input'!D32, ('Daily Weather Input'!E32+'Daily Weather Input'!F32)/2)</f>
        <v>23</v>
      </c>
      <c r="F39">
        <f t="shared" si="0"/>
        <v>42</v>
      </c>
      <c r="G39">
        <f t="shared" si="1"/>
        <v>0</v>
      </c>
    </row>
    <row r="40" spans="2:7" x14ac:dyDescent="0.25">
      <c r="B40">
        <f>YEAR('Daily Weather Input'!C33)</f>
        <v>2005</v>
      </c>
      <c r="C40">
        <f>MONTH('Daily Weather Input'!C33)</f>
        <v>1</v>
      </c>
      <c r="D40">
        <f>DAY('Daily Weather Input'!C33)</f>
        <v>30</v>
      </c>
      <c r="E40">
        <f>IF('Daily Weather Input'!D33, 'Daily Weather Input'!D33, ('Daily Weather Input'!E33+'Daily Weather Input'!F33)/2)</f>
        <v>32</v>
      </c>
      <c r="F40">
        <f t="shared" si="0"/>
        <v>33</v>
      </c>
      <c r="G40">
        <f t="shared" si="1"/>
        <v>0</v>
      </c>
    </row>
    <row r="41" spans="2:7" x14ac:dyDescent="0.25">
      <c r="B41">
        <f>YEAR('Daily Weather Input'!C34)</f>
        <v>2005</v>
      </c>
      <c r="C41">
        <f>MONTH('Daily Weather Input'!C34)</f>
        <v>1</v>
      </c>
      <c r="D41">
        <f>DAY('Daily Weather Input'!C34)</f>
        <v>31</v>
      </c>
      <c r="E41">
        <f>IF('Daily Weather Input'!D34, 'Daily Weather Input'!D34, ('Daily Weather Input'!E34+'Daily Weather Input'!F34)/2)</f>
        <v>28</v>
      </c>
      <c r="F41">
        <f t="shared" si="0"/>
        <v>37</v>
      </c>
      <c r="G41">
        <f t="shared" si="1"/>
        <v>0</v>
      </c>
    </row>
    <row r="42" spans="2:7" x14ac:dyDescent="0.25">
      <c r="B42">
        <f>YEAR('Daily Weather Input'!C35)</f>
        <v>2005</v>
      </c>
      <c r="C42">
        <f>MONTH('Daily Weather Input'!C35)</f>
        <v>2</v>
      </c>
      <c r="D42">
        <f>DAY('Daily Weather Input'!C35)</f>
        <v>1</v>
      </c>
      <c r="E42">
        <f>IF('Daily Weather Input'!D35, 'Daily Weather Input'!D35, ('Daily Weather Input'!E35+'Daily Weather Input'!F35)/2)</f>
        <v>27</v>
      </c>
      <c r="F42">
        <f t="shared" si="0"/>
        <v>38</v>
      </c>
      <c r="G42">
        <f t="shared" si="1"/>
        <v>0</v>
      </c>
    </row>
    <row r="43" spans="2:7" x14ac:dyDescent="0.25">
      <c r="B43">
        <f>YEAR('Daily Weather Input'!C36)</f>
        <v>2005</v>
      </c>
      <c r="C43">
        <f>MONTH('Daily Weather Input'!C36)</f>
        <v>2</v>
      </c>
      <c r="D43">
        <f>DAY('Daily Weather Input'!C36)</f>
        <v>2</v>
      </c>
      <c r="E43">
        <f>IF('Daily Weather Input'!D36, 'Daily Weather Input'!D36, ('Daily Weather Input'!E36+'Daily Weather Input'!F36)/2)</f>
        <v>28</v>
      </c>
      <c r="F43">
        <f t="shared" si="0"/>
        <v>37</v>
      </c>
      <c r="G43">
        <f t="shared" ref="G43:G75" si="2">IF($E43&gt;C$8,$E43-C$8,0)</f>
        <v>0</v>
      </c>
    </row>
    <row r="44" spans="2:7" x14ac:dyDescent="0.25">
      <c r="B44">
        <f>YEAR('Daily Weather Input'!C37)</f>
        <v>2005</v>
      </c>
      <c r="C44">
        <f>MONTH('Daily Weather Input'!C37)</f>
        <v>2</v>
      </c>
      <c r="D44">
        <f>DAY('Daily Weather Input'!C37)</f>
        <v>3</v>
      </c>
      <c r="E44">
        <f>IF('Daily Weather Input'!D37, 'Daily Weather Input'!D37, ('Daily Weather Input'!E37+'Daily Weather Input'!F37)/2)</f>
        <v>31</v>
      </c>
      <c r="F44">
        <f t="shared" si="0"/>
        <v>34</v>
      </c>
      <c r="G44">
        <f t="shared" si="2"/>
        <v>0</v>
      </c>
    </row>
    <row r="45" spans="2:7" x14ac:dyDescent="0.25">
      <c r="B45">
        <f>YEAR('Daily Weather Input'!C38)</f>
        <v>2005</v>
      </c>
      <c r="C45">
        <f>MONTH('Daily Weather Input'!C38)</f>
        <v>2</v>
      </c>
      <c r="D45">
        <f>DAY('Daily Weather Input'!C38)</f>
        <v>4</v>
      </c>
      <c r="E45">
        <f>IF('Daily Weather Input'!D38, 'Daily Weather Input'!D38, ('Daily Weather Input'!E38+'Daily Weather Input'!F38)/2)</f>
        <v>40</v>
      </c>
      <c r="F45">
        <f t="shared" si="0"/>
        <v>25</v>
      </c>
      <c r="G45">
        <f t="shared" si="2"/>
        <v>0</v>
      </c>
    </row>
    <row r="46" spans="2:7" x14ac:dyDescent="0.25">
      <c r="B46">
        <f>YEAR('Daily Weather Input'!C39)</f>
        <v>2005</v>
      </c>
      <c r="C46">
        <f>MONTH('Daily Weather Input'!C39)</f>
        <v>2</v>
      </c>
      <c r="D46">
        <f>DAY('Daily Weather Input'!C39)</f>
        <v>5</v>
      </c>
      <c r="E46">
        <f>IF('Daily Weather Input'!D39, 'Daily Weather Input'!D39, ('Daily Weather Input'!E39+'Daily Weather Input'!F39)/2)</f>
        <v>41</v>
      </c>
      <c r="F46">
        <f t="shared" si="0"/>
        <v>24</v>
      </c>
      <c r="G46">
        <f t="shared" si="2"/>
        <v>0</v>
      </c>
    </row>
    <row r="47" spans="2:7" x14ac:dyDescent="0.25">
      <c r="B47">
        <f>YEAR('Daily Weather Input'!C40)</f>
        <v>2005</v>
      </c>
      <c r="C47">
        <f>MONTH('Daily Weather Input'!C40)</f>
        <v>2</v>
      </c>
      <c r="D47">
        <f>DAY('Daily Weather Input'!C40)</f>
        <v>6</v>
      </c>
      <c r="E47">
        <f>IF('Daily Weather Input'!D40, 'Daily Weather Input'!D40, ('Daily Weather Input'!E40+'Daily Weather Input'!F40)/2)</f>
        <v>41</v>
      </c>
      <c r="F47">
        <f t="shared" si="0"/>
        <v>24</v>
      </c>
      <c r="G47">
        <f t="shared" si="2"/>
        <v>0</v>
      </c>
    </row>
    <row r="48" spans="2:7" x14ac:dyDescent="0.25">
      <c r="B48">
        <f>YEAR('Daily Weather Input'!C41)</f>
        <v>2005</v>
      </c>
      <c r="C48">
        <f>MONTH('Daily Weather Input'!C41)</f>
        <v>2</v>
      </c>
      <c r="D48">
        <f>DAY('Daily Weather Input'!C41)</f>
        <v>7</v>
      </c>
      <c r="E48">
        <f>IF('Daily Weather Input'!D41, 'Daily Weather Input'!D41, ('Daily Weather Input'!E41+'Daily Weather Input'!F41)/2)</f>
        <v>44</v>
      </c>
      <c r="F48">
        <f t="shared" si="0"/>
        <v>21</v>
      </c>
      <c r="G48">
        <f t="shared" si="2"/>
        <v>0</v>
      </c>
    </row>
    <row r="49" spans="2:7" x14ac:dyDescent="0.25">
      <c r="B49">
        <f>YEAR('Daily Weather Input'!C42)</f>
        <v>2005</v>
      </c>
      <c r="C49">
        <f>MONTH('Daily Weather Input'!C42)</f>
        <v>2</v>
      </c>
      <c r="D49">
        <f>DAY('Daily Weather Input'!C42)</f>
        <v>8</v>
      </c>
      <c r="E49">
        <f>IF('Daily Weather Input'!D42, 'Daily Weather Input'!D42, ('Daily Weather Input'!E42+'Daily Weather Input'!F42)/2)</f>
        <v>48</v>
      </c>
      <c r="F49">
        <f t="shared" si="0"/>
        <v>17</v>
      </c>
      <c r="G49">
        <f t="shared" si="2"/>
        <v>0</v>
      </c>
    </row>
    <row r="50" spans="2:7" x14ac:dyDescent="0.25">
      <c r="B50">
        <f>YEAR('Daily Weather Input'!C43)</f>
        <v>2005</v>
      </c>
      <c r="C50">
        <f>MONTH('Daily Weather Input'!C43)</f>
        <v>2</v>
      </c>
      <c r="D50">
        <f>DAY('Daily Weather Input'!C43)</f>
        <v>9</v>
      </c>
      <c r="E50">
        <f>IF('Daily Weather Input'!D43, 'Daily Weather Input'!D43, ('Daily Weather Input'!E43+'Daily Weather Input'!F43)/2)</f>
        <v>50</v>
      </c>
      <c r="F50">
        <f t="shared" si="0"/>
        <v>15</v>
      </c>
      <c r="G50">
        <f t="shared" si="2"/>
        <v>0</v>
      </c>
    </row>
    <row r="51" spans="2:7" x14ac:dyDescent="0.25">
      <c r="B51">
        <f>YEAR('Daily Weather Input'!C44)</f>
        <v>2005</v>
      </c>
      <c r="C51">
        <f>MONTH('Daily Weather Input'!C44)</f>
        <v>2</v>
      </c>
      <c r="D51">
        <f>DAY('Daily Weather Input'!C44)</f>
        <v>10</v>
      </c>
      <c r="E51">
        <f>IF('Daily Weather Input'!D44, 'Daily Weather Input'!D44, ('Daily Weather Input'!E44+'Daily Weather Input'!F44)/2)</f>
        <v>39</v>
      </c>
      <c r="F51">
        <f t="shared" si="0"/>
        <v>26</v>
      </c>
      <c r="G51">
        <f t="shared" si="2"/>
        <v>0</v>
      </c>
    </row>
    <row r="52" spans="2:7" x14ac:dyDescent="0.25">
      <c r="B52">
        <f>YEAR('Daily Weather Input'!C45)</f>
        <v>2005</v>
      </c>
      <c r="C52">
        <f>MONTH('Daily Weather Input'!C45)</f>
        <v>2</v>
      </c>
      <c r="D52">
        <f>DAY('Daily Weather Input'!C45)</f>
        <v>11</v>
      </c>
      <c r="E52">
        <f>IF('Daily Weather Input'!D45, 'Daily Weather Input'!D45, ('Daily Weather Input'!E45+'Daily Weather Input'!F45)/2)</f>
        <v>33</v>
      </c>
      <c r="F52">
        <f t="shared" si="0"/>
        <v>32</v>
      </c>
      <c r="G52">
        <f t="shared" si="2"/>
        <v>0</v>
      </c>
    </row>
    <row r="53" spans="2:7" x14ac:dyDescent="0.25">
      <c r="B53">
        <f>YEAR('Daily Weather Input'!C46)</f>
        <v>2005</v>
      </c>
      <c r="C53">
        <f>MONTH('Daily Weather Input'!C46)</f>
        <v>2</v>
      </c>
      <c r="D53">
        <f>DAY('Daily Weather Input'!C46)</f>
        <v>12</v>
      </c>
      <c r="E53">
        <f>IF('Daily Weather Input'!D46, 'Daily Weather Input'!D46, ('Daily Weather Input'!E46+'Daily Weather Input'!F46)/2)</f>
        <v>42</v>
      </c>
      <c r="F53">
        <f t="shared" si="0"/>
        <v>23</v>
      </c>
      <c r="G53">
        <f t="shared" si="2"/>
        <v>0</v>
      </c>
    </row>
    <row r="54" spans="2:7" x14ac:dyDescent="0.25">
      <c r="B54">
        <f>YEAR('Daily Weather Input'!C47)</f>
        <v>2005</v>
      </c>
      <c r="C54">
        <f>MONTH('Daily Weather Input'!C47)</f>
        <v>2</v>
      </c>
      <c r="D54">
        <f>DAY('Daily Weather Input'!C47)</f>
        <v>13</v>
      </c>
      <c r="E54">
        <f>IF('Daily Weather Input'!D47, 'Daily Weather Input'!D47, ('Daily Weather Input'!E47+'Daily Weather Input'!F47)/2)</f>
        <v>37</v>
      </c>
      <c r="F54">
        <f t="shared" si="0"/>
        <v>28</v>
      </c>
      <c r="G54">
        <f t="shared" si="2"/>
        <v>0</v>
      </c>
    </row>
    <row r="55" spans="2:7" x14ac:dyDescent="0.25">
      <c r="B55">
        <f>YEAR('Daily Weather Input'!C48)</f>
        <v>2005</v>
      </c>
      <c r="C55">
        <f>MONTH('Daily Weather Input'!C48)</f>
        <v>2</v>
      </c>
      <c r="D55">
        <f>DAY('Daily Weather Input'!C48)</f>
        <v>14</v>
      </c>
      <c r="E55">
        <f>IF('Daily Weather Input'!D48, 'Daily Weather Input'!D48, ('Daily Weather Input'!E48+'Daily Weather Input'!F48)/2)</f>
        <v>38</v>
      </c>
      <c r="F55">
        <f t="shared" si="0"/>
        <v>27</v>
      </c>
      <c r="G55">
        <f t="shared" si="2"/>
        <v>0</v>
      </c>
    </row>
    <row r="56" spans="2:7" x14ac:dyDescent="0.25">
      <c r="B56">
        <f>YEAR('Daily Weather Input'!C49)</f>
        <v>2005</v>
      </c>
      <c r="C56">
        <f>MONTH('Daily Weather Input'!C49)</f>
        <v>2</v>
      </c>
      <c r="D56">
        <f>DAY('Daily Weather Input'!C49)</f>
        <v>15</v>
      </c>
      <c r="E56">
        <f>IF('Daily Weather Input'!D49, 'Daily Weather Input'!D49, ('Daily Weather Input'!E49+'Daily Weather Input'!F49)/2)</f>
        <v>49</v>
      </c>
      <c r="F56">
        <f t="shared" si="0"/>
        <v>16</v>
      </c>
      <c r="G56">
        <f t="shared" si="2"/>
        <v>0</v>
      </c>
    </row>
    <row r="57" spans="2:7" x14ac:dyDescent="0.25">
      <c r="B57">
        <f>YEAR('Daily Weather Input'!C50)</f>
        <v>2005</v>
      </c>
      <c r="C57">
        <f>MONTH('Daily Weather Input'!C50)</f>
        <v>2</v>
      </c>
      <c r="D57">
        <f>DAY('Daily Weather Input'!C50)</f>
        <v>16</v>
      </c>
      <c r="E57">
        <f>IF('Daily Weather Input'!D50, 'Daily Weather Input'!D50, ('Daily Weather Input'!E50+'Daily Weather Input'!F50)/2)</f>
        <v>48</v>
      </c>
      <c r="F57">
        <f t="shared" si="0"/>
        <v>17</v>
      </c>
      <c r="G57">
        <f t="shared" si="2"/>
        <v>0</v>
      </c>
    </row>
    <row r="58" spans="2:7" x14ac:dyDescent="0.25">
      <c r="B58">
        <f>YEAR('Daily Weather Input'!C51)</f>
        <v>2005</v>
      </c>
      <c r="C58">
        <f>MONTH('Daily Weather Input'!C51)</f>
        <v>2</v>
      </c>
      <c r="D58">
        <f>DAY('Daily Weather Input'!C51)</f>
        <v>17</v>
      </c>
      <c r="E58">
        <f>IF('Daily Weather Input'!D51, 'Daily Weather Input'!D51, ('Daily Weather Input'!E51+'Daily Weather Input'!F51)/2)</f>
        <v>37</v>
      </c>
      <c r="F58">
        <f t="shared" si="0"/>
        <v>28</v>
      </c>
      <c r="G58">
        <f t="shared" si="2"/>
        <v>0</v>
      </c>
    </row>
    <row r="59" spans="2:7" x14ac:dyDescent="0.25">
      <c r="B59">
        <f>YEAR('Daily Weather Input'!C52)</f>
        <v>2005</v>
      </c>
      <c r="C59">
        <f>MONTH('Daily Weather Input'!C52)</f>
        <v>2</v>
      </c>
      <c r="D59">
        <f>DAY('Daily Weather Input'!C52)</f>
        <v>18</v>
      </c>
      <c r="E59">
        <f>IF('Daily Weather Input'!D52, 'Daily Weather Input'!D52, ('Daily Weather Input'!E52+'Daily Weather Input'!F52)/2)</f>
        <v>27</v>
      </c>
      <c r="F59">
        <f t="shared" si="0"/>
        <v>38</v>
      </c>
      <c r="G59">
        <f t="shared" si="2"/>
        <v>0</v>
      </c>
    </row>
    <row r="60" spans="2:7" x14ac:dyDescent="0.25">
      <c r="B60">
        <f>YEAR('Daily Weather Input'!C53)</f>
        <v>2005</v>
      </c>
      <c r="C60">
        <f>MONTH('Daily Weather Input'!C53)</f>
        <v>2</v>
      </c>
      <c r="D60">
        <f>DAY('Daily Weather Input'!C53)</f>
        <v>19</v>
      </c>
      <c r="E60">
        <f>IF('Daily Weather Input'!D53, 'Daily Weather Input'!D53, ('Daily Weather Input'!E53+'Daily Weather Input'!F53)/2)</f>
        <v>28</v>
      </c>
      <c r="F60">
        <f t="shared" si="0"/>
        <v>37</v>
      </c>
      <c r="G60">
        <f t="shared" si="2"/>
        <v>0</v>
      </c>
    </row>
    <row r="61" spans="2:7" x14ac:dyDescent="0.25">
      <c r="B61">
        <f>YEAR('Daily Weather Input'!C54)</f>
        <v>2005</v>
      </c>
      <c r="C61">
        <f>MONTH('Daily Weather Input'!C54)</f>
        <v>2</v>
      </c>
      <c r="D61">
        <f>DAY('Daily Weather Input'!C54)</f>
        <v>20</v>
      </c>
      <c r="E61">
        <f>IF('Daily Weather Input'!D54, 'Daily Weather Input'!D54, ('Daily Weather Input'!E54+'Daily Weather Input'!F54)/2)</f>
        <v>34</v>
      </c>
      <c r="F61">
        <f t="shared" si="0"/>
        <v>31</v>
      </c>
      <c r="G61">
        <f t="shared" si="2"/>
        <v>0</v>
      </c>
    </row>
    <row r="62" spans="2:7" x14ac:dyDescent="0.25">
      <c r="B62">
        <f>YEAR('Daily Weather Input'!C55)</f>
        <v>2005</v>
      </c>
      <c r="C62">
        <f>MONTH('Daily Weather Input'!C55)</f>
        <v>2</v>
      </c>
      <c r="D62">
        <f>DAY('Daily Weather Input'!C55)</f>
        <v>21</v>
      </c>
      <c r="E62">
        <f>IF('Daily Weather Input'!D55, 'Daily Weather Input'!D55, ('Daily Weather Input'!E55+'Daily Weather Input'!F55)/2)</f>
        <v>47</v>
      </c>
      <c r="F62">
        <f t="shared" si="0"/>
        <v>18</v>
      </c>
      <c r="G62">
        <f t="shared" si="2"/>
        <v>0</v>
      </c>
    </row>
    <row r="63" spans="2:7" x14ac:dyDescent="0.25">
      <c r="B63">
        <f>YEAR('Daily Weather Input'!C56)</f>
        <v>2005</v>
      </c>
      <c r="C63">
        <f>MONTH('Daily Weather Input'!C56)</f>
        <v>2</v>
      </c>
      <c r="D63">
        <f>DAY('Daily Weather Input'!C56)</f>
        <v>22</v>
      </c>
      <c r="E63">
        <f>IF('Daily Weather Input'!D56, 'Daily Weather Input'!D56, ('Daily Weather Input'!E56+'Daily Weather Input'!F56)/2)</f>
        <v>45</v>
      </c>
      <c r="F63">
        <f t="shared" si="0"/>
        <v>20</v>
      </c>
      <c r="G63">
        <f t="shared" si="2"/>
        <v>0</v>
      </c>
    </row>
    <row r="64" spans="2:7" x14ac:dyDescent="0.25">
      <c r="B64">
        <f>YEAR('Daily Weather Input'!C57)</f>
        <v>2005</v>
      </c>
      <c r="C64">
        <f>MONTH('Daily Weather Input'!C57)</f>
        <v>2</v>
      </c>
      <c r="D64">
        <f>DAY('Daily Weather Input'!C57)</f>
        <v>23</v>
      </c>
      <c r="E64">
        <f>IF('Daily Weather Input'!D57, 'Daily Weather Input'!D57, ('Daily Weather Input'!E57+'Daily Weather Input'!F57)/2)</f>
        <v>41</v>
      </c>
      <c r="F64">
        <f t="shared" si="0"/>
        <v>24</v>
      </c>
      <c r="G64">
        <f t="shared" si="2"/>
        <v>0</v>
      </c>
    </row>
    <row r="65" spans="2:7" x14ac:dyDescent="0.25">
      <c r="B65">
        <f>YEAR('Daily Weather Input'!C58)</f>
        <v>2005</v>
      </c>
      <c r="C65">
        <f>MONTH('Daily Weather Input'!C58)</f>
        <v>2</v>
      </c>
      <c r="D65">
        <f>DAY('Daily Weather Input'!C58)</f>
        <v>24</v>
      </c>
      <c r="E65">
        <f>IF('Daily Weather Input'!D58, 'Daily Weather Input'!D58, ('Daily Weather Input'!E58+'Daily Weather Input'!F58)/2)</f>
        <v>31</v>
      </c>
      <c r="F65">
        <f t="shared" si="0"/>
        <v>34</v>
      </c>
      <c r="G65">
        <f t="shared" si="2"/>
        <v>0</v>
      </c>
    </row>
    <row r="66" spans="2:7" x14ac:dyDescent="0.25">
      <c r="B66">
        <f>YEAR('Daily Weather Input'!C59)</f>
        <v>2005</v>
      </c>
      <c r="C66">
        <f>MONTH('Daily Weather Input'!C59)</f>
        <v>2</v>
      </c>
      <c r="D66">
        <f>DAY('Daily Weather Input'!C59)</f>
        <v>25</v>
      </c>
      <c r="E66">
        <f>IF('Daily Weather Input'!D59, 'Daily Weather Input'!D59, ('Daily Weather Input'!E59+'Daily Weather Input'!F59)/2)</f>
        <v>31</v>
      </c>
      <c r="F66">
        <f t="shared" si="0"/>
        <v>34</v>
      </c>
      <c r="G66">
        <f t="shared" si="2"/>
        <v>0</v>
      </c>
    </row>
    <row r="67" spans="2:7" x14ac:dyDescent="0.25">
      <c r="B67">
        <f>YEAR('Daily Weather Input'!C60)</f>
        <v>2005</v>
      </c>
      <c r="C67">
        <f>MONTH('Daily Weather Input'!C60)</f>
        <v>2</v>
      </c>
      <c r="D67">
        <f>DAY('Daily Weather Input'!C60)</f>
        <v>26</v>
      </c>
      <c r="E67">
        <f>IF('Daily Weather Input'!D60, 'Daily Weather Input'!D60, ('Daily Weather Input'!E60+'Daily Weather Input'!F60)/2)</f>
        <v>32</v>
      </c>
      <c r="F67">
        <f t="shared" si="0"/>
        <v>33</v>
      </c>
      <c r="G67">
        <f t="shared" si="2"/>
        <v>0</v>
      </c>
    </row>
    <row r="68" spans="2:7" x14ac:dyDescent="0.25">
      <c r="B68">
        <f>YEAR('Daily Weather Input'!C61)</f>
        <v>2005</v>
      </c>
      <c r="C68">
        <f>MONTH('Daily Weather Input'!C61)</f>
        <v>2</v>
      </c>
      <c r="D68">
        <f>DAY('Daily Weather Input'!C61)</f>
        <v>27</v>
      </c>
      <c r="E68">
        <f>IF('Daily Weather Input'!D61, 'Daily Weather Input'!D61, ('Daily Weather Input'!E61+'Daily Weather Input'!F61)/2)</f>
        <v>33</v>
      </c>
      <c r="F68">
        <f t="shared" si="0"/>
        <v>32</v>
      </c>
      <c r="G68">
        <f t="shared" si="2"/>
        <v>0</v>
      </c>
    </row>
    <row r="69" spans="2:7" x14ac:dyDescent="0.25">
      <c r="B69">
        <f>YEAR('Daily Weather Input'!C62)</f>
        <v>2005</v>
      </c>
      <c r="C69">
        <f>MONTH('Daily Weather Input'!C62)</f>
        <v>2</v>
      </c>
      <c r="D69">
        <f>DAY('Daily Weather Input'!C62)</f>
        <v>28</v>
      </c>
      <c r="E69">
        <f>IF('Daily Weather Input'!D62, 'Daily Weather Input'!D62, ('Daily Weather Input'!E62+'Daily Weather Input'!F62)/2)</f>
        <v>32</v>
      </c>
      <c r="F69">
        <f t="shared" si="0"/>
        <v>33</v>
      </c>
      <c r="G69">
        <f t="shared" si="2"/>
        <v>0</v>
      </c>
    </row>
    <row r="70" spans="2:7" x14ac:dyDescent="0.25">
      <c r="B70">
        <f>YEAR('Daily Weather Input'!C63)</f>
        <v>2005</v>
      </c>
      <c r="C70">
        <f>MONTH('Daily Weather Input'!C63)</f>
        <v>3</v>
      </c>
      <c r="D70">
        <f>DAY('Daily Weather Input'!C63)</f>
        <v>1</v>
      </c>
      <c r="E70">
        <f>IF('Daily Weather Input'!D63, 'Daily Weather Input'!D63, ('Daily Weather Input'!E63+'Daily Weather Input'!F63)/2)</f>
        <v>33</v>
      </c>
      <c r="F70">
        <f t="shared" si="0"/>
        <v>32</v>
      </c>
      <c r="G70">
        <f t="shared" si="2"/>
        <v>0</v>
      </c>
    </row>
    <row r="71" spans="2:7" x14ac:dyDescent="0.25">
      <c r="B71">
        <f>YEAR('Daily Weather Input'!C64)</f>
        <v>2005</v>
      </c>
      <c r="C71">
        <f>MONTH('Daily Weather Input'!C64)</f>
        <v>3</v>
      </c>
      <c r="D71">
        <f>DAY('Daily Weather Input'!C64)</f>
        <v>2</v>
      </c>
      <c r="E71">
        <f>IF('Daily Weather Input'!D64, 'Daily Weather Input'!D64, ('Daily Weather Input'!E64+'Daily Weather Input'!F64)/2)</f>
        <v>30</v>
      </c>
      <c r="F71">
        <f t="shared" si="0"/>
        <v>35</v>
      </c>
      <c r="G71">
        <f t="shared" si="2"/>
        <v>0</v>
      </c>
    </row>
    <row r="72" spans="2:7" x14ac:dyDescent="0.25">
      <c r="B72">
        <f>YEAR('Daily Weather Input'!C65)</f>
        <v>2005</v>
      </c>
      <c r="C72">
        <f>MONTH('Daily Weather Input'!C65)</f>
        <v>3</v>
      </c>
      <c r="D72">
        <f>DAY('Daily Weather Input'!C65)</f>
        <v>3</v>
      </c>
      <c r="E72">
        <f>IF('Daily Weather Input'!D65, 'Daily Weather Input'!D65, ('Daily Weather Input'!E65+'Daily Weather Input'!F65)/2)</f>
        <v>30</v>
      </c>
      <c r="F72">
        <f t="shared" si="0"/>
        <v>35</v>
      </c>
      <c r="G72">
        <f t="shared" si="2"/>
        <v>0</v>
      </c>
    </row>
    <row r="73" spans="2:7" x14ac:dyDescent="0.25">
      <c r="B73">
        <f>YEAR('Daily Weather Input'!C66)</f>
        <v>2005</v>
      </c>
      <c r="C73">
        <f>MONTH('Daily Weather Input'!C66)</f>
        <v>3</v>
      </c>
      <c r="D73">
        <f>DAY('Daily Weather Input'!C66)</f>
        <v>4</v>
      </c>
      <c r="E73">
        <f>IF('Daily Weather Input'!D66, 'Daily Weather Input'!D66, ('Daily Weather Input'!E66+'Daily Weather Input'!F66)/2)</f>
        <v>32</v>
      </c>
      <c r="F73">
        <f t="shared" si="0"/>
        <v>33</v>
      </c>
      <c r="G73">
        <f t="shared" si="2"/>
        <v>0</v>
      </c>
    </row>
    <row r="74" spans="2:7" x14ac:dyDescent="0.25">
      <c r="B74">
        <f>YEAR('Daily Weather Input'!C67)</f>
        <v>2005</v>
      </c>
      <c r="C74">
        <f>MONTH('Daily Weather Input'!C67)</f>
        <v>3</v>
      </c>
      <c r="D74">
        <f>DAY('Daily Weather Input'!C67)</f>
        <v>5</v>
      </c>
      <c r="E74">
        <f>IF('Daily Weather Input'!D67, 'Daily Weather Input'!D67, ('Daily Weather Input'!E67+'Daily Weather Input'!F67)/2)</f>
        <v>37</v>
      </c>
      <c r="F74">
        <f t="shared" si="0"/>
        <v>28</v>
      </c>
      <c r="G74">
        <f t="shared" si="2"/>
        <v>0</v>
      </c>
    </row>
    <row r="75" spans="2:7" x14ac:dyDescent="0.25">
      <c r="B75">
        <f>YEAR('Daily Weather Input'!C68)</f>
        <v>2005</v>
      </c>
      <c r="C75">
        <f>MONTH('Daily Weather Input'!C68)</f>
        <v>3</v>
      </c>
      <c r="D75">
        <f>DAY('Daily Weather Input'!C68)</f>
        <v>6</v>
      </c>
      <c r="E75">
        <f>IF('Daily Weather Input'!D68, 'Daily Weather Input'!D68, ('Daily Weather Input'!E68+'Daily Weather Input'!F68)/2)</f>
        <v>42</v>
      </c>
      <c r="F75">
        <f t="shared" ref="F75:F138" si="3">IF(B$8&gt;$E75,(B$8-$E75),0)</f>
        <v>23</v>
      </c>
      <c r="G75">
        <f t="shared" si="2"/>
        <v>0</v>
      </c>
    </row>
    <row r="76" spans="2:7" x14ac:dyDescent="0.25">
      <c r="B76">
        <f>YEAR('Daily Weather Input'!C69)</f>
        <v>2005</v>
      </c>
      <c r="C76">
        <f>MONTH('Daily Weather Input'!C69)</f>
        <v>3</v>
      </c>
      <c r="D76">
        <f>DAY('Daily Weather Input'!C69)</f>
        <v>7</v>
      </c>
      <c r="E76">
        <f>IF('Daily Weather Input'!D69, 'Daily Weather Input'!D69, ('Daily Weather Input'!E69+'Daily Weather Input'!F69)/2)</f>
        <v>54</v>
      </c>
      <c r="F76">
        <f t="shared" si="3"/>
        <v>11</v>
      </c>
      <c r="G76">
        <f t="shared" ref="G76:G139" si="4">IF($E76&gt;C$8,$E76-C$8,0)</f>
        <v>0</v>
      </c>
    </row>
    <row r="77" spans="2:7" x14ac:dyDescent="0.25">
      <c r="B77">
        <f>YEAR('Daily Weather Input'!C70)</f>
        <v>2005</v>
      </c>
      <c r="C77">
        <f>MONTH('Daily Weather Input'!C70)</f>
        <v>3</v>
      </c>
      <c r="D77">
        <f>DAY('Daily Weather Input'!C70)</f>
        <v>8</v>
      </c>
      <c r="E77">
        <f>IF('Daily Weather Input'!D70, 'Daily Weather Input'!D70, ('Daily Weather Input'!E70+'Daily Weather Input'!F70)/2)</f>
        <v>41</v>
      </c>
      <c r="F77">
        <f t="shared" si="3"/>
        <v>24</v>
      </c>
      <c r="G77">
        <f t="shared" si="4"/>
        <v>0</v>
      </c>
    </row>
    <row r="78" spans="2:7" x14ac:dyDescent="0.25">
      <c r="B78">
        <f>YEAR('Daily Weather Input'!C71)</f>
        <v>2005</v>
      </c>
      <c r="C78">
        <f>MONTH('Daily Weather Input'!C71)</f>
        <v>3</v>
      </c>
      <c r="D78">
        <f>DAY('Daily Weather Input'!C71)</f>
        <v>9</v>
      </c>
      <c r="E78">
        <f>IF('Daily Weather Input'!D71, 'Daily Weather Input'!D71, ('Daily Weather Input'!E71+'Daily Weather Input'!F71)/2)</f>
        <v>26</v>
      </c>
      <c r="F78">
        <f t="shared" si="3"/>
        <v>39</v>
      </c>
      <c r="G78">
        <f t="shared" si="4"/>
        <v>0</v>
      </c>
    </row>
    <row r="79" spans="2:7" x14ac:dyDescent="0.25">
      <c r="B79">
        <f>YEAR('Daily Weather Input'!C72)</f>
        <v>2005</v>
      </c>
      <c r="C79">
        <f>MONTH('Daily Weather Input'!C72)</f>
        <v>3</v>
      </c>
      <c r="D79">
        <f>DAY('Daily Weather Input'!C72)</f>
        <v>10</v>
      </c>
      <c r="E79">
        <f>IF('Daily Weather Input'!D72, 'Daily Weather Input'!D72, ('Daily Weather Input'!E72+'Daily Weather Input'!F72)/2)</f>
        <v>30</v>
      </c>
      <c r="F79">
        <f t="shared" si="3"/>
        <v>35</v>
      </c>
      <c r="G79">
        <f t="shared" si="4"/>
        <v>0</v>
      </c>
    </row>
    <row r="80" spans="2:7" x14ac:dyDescent="0.25">
      <c r="B80">
        <f>YEAR('Daily Weather Input'!C73)</f>
        <v>2005</v>
      </c>
      <c r="C80">
        <f>MONTH('Daily Weather Input'!C73)</f>
        <v>3</v>
      </c>
      <c r="D80">
        <f>DAY('Daily Weather Input'!C73)</f>
        <v>11</v>
      </c>
      <c r="E80">
        <f>IF('Daily Weather Input'!D73, 'Daily Weather Input'!D73, ('Daily Weather Input'!E73+'Daily Weather Input'!F73)/2)</f>
        <v>39</v>
      </c>
      <c r="F80">
        <f t="shared" si="3"/>
        <v>26</v>
      </c>
      <c r="G80">
        <f t="shared" si="4"/>
        <v>0</v>
      </c>
    </row>
    <row r="81" spans="2:7" x14ac:dyDescent="0.25">
      <c r="B81">
        <f>YEAR('Daily Weather Input'!C74)</f>
        <v>2005</v>
      </c>
      <c r="C81">
        <f>MONTH('Daily Weather Input'!C74)</f>
        <v>3</v>
      </c>
      <c r="D81">
        <f>DAY('Daily Weather Input'!C74)</f>
        <v>12</v>
      </c>
      <c r="E81">
        <f>IF('Daily Weather Input'!D74, 'Daily Weather Input'!D74, ('Daily Weather Input'!E74+'Daily Weather Input'!F74)/2)</f>
        <v>37</v>
      </c>
      <c r="F81">
        <f t="shared" si="3"/>
        <v>28</v>
      </c>
      <c r="G81">
        <f t="shared" si="4"/>
        <v>0</v>
      </c>
    </row>
    <row r="82" spans="2:7" x14ac:dyDescent="0.25">
      <c r="B82">
        <f>YEAR('Daily Weather Input'!C75)</f>
        <v>2005</v>
      </c>
      <c r="C82">
        <f>MONTH('Daily Weather Input'!C75)</f>
        <v>3</v>
      </c>
      <c r="D82">
        <f>DAY('Daily Weather Input'!C75)</f>
        <v>13</v>
      </c>
      <c r="E82">
        <f>IF('Daily Weather Input'!D75, 'Daily Weather Input'!D75, ('Daily Weather Input'!E75+'Daily Weather Input'!F75)/2)</f>
        <v>42</v>
      </c>
      <c r="F82">
        <f t="shared" si="3"/>
        <v>23</v>
      </c>
      <c r="G82">
        <f t="shared" si="4"/>
        <v>0</v>
      </c>
    </row>
    <row r="83" spans="2:7" x14ac:dyDescent="0.25">
      <c r="B83">
        <f>YEAR('Daily Weather Input'!C76)</f>
        <v>2005</v>
      </c>
      <c r="C83">
        <f>MONTH('Daily Weather Input'!C76)</f>
        <v>3</v>
      </c>
      <c r="D83">
        <f>DAY('Daily Weather Input'!C76)</f>
        <v>14</v>
      </c>
      <c r="E83">
        <f>IF('Daily Weather Input'!D76, 'Daily Weather Input'!D76, ('Daily Weather Input'!E76+'Daily Weather Input'!F76)/2)</f>
        <v>38</v>
      </c>
      <c r="F83">
        <f t="shared" si="3"/>
        <v>27</v>
      </c>
      <c r="G83">
        <f t="shared" si="4"/>
        <v>0</v>
      </c>
    </row>
    <row r="84" spans="2:7" x14ac:dyDescent="0.25">
      <c r="B84">
        <f>YEAR('Daily Weather Input'!C77)</f>
        <v>2005</v>
      </c>
      <c r="C84">
        <f>MONTH('Daily Weather Input'!C77)</f>
        <v>3</v>
      </c>
      <c r="D84">
        <f>DAY('Daily Weather Input'!C77)</f>
        <v>15</v>
      </c>
      <c r="E84">
        <f>IF('Daily Weather Input'!D77, 'Daily Weather Input'!D77, ('Daily Weather Input'!E77+'Daily Weather Input'!F77)/2)</f>
        <v>36</v>
      </c>
      <c r="F84">
        <f t="shared" si="3"/>
        <v>29</v>
      </c>
      <c r="G84">
        <f t="shared" si="4"/>
        <v>0</v>
      </c>
    </row>
    <row r="85" spans="2:7" x14ac:dyDescent="0.25">
      <c r="B85">
        <f>YEAR('Daily Weather Input'!C78)</f>
        <v>2005</v>
      </c>
      <c r="C85">
        <f>MONTH('Daily Weather Input'!C78)</f>
        <v>3</v>
      </c>
      <c r="D85">
        <f>DAY('Daily Weather Input'!C78)</f>
        <v>16</v>
      </c>
      <c r="E85">
        <f>IF('Daily Weather Input'!D78, 'Daily Weather Input'!D78, ('Daily Weather Input'!E78+'Daily Weather Input'!F78)/2)</f>
        <v>38</v>
      </c>
      <c r="F85">
        <f t="shared" si="3"/>
        <v>27</v>
      </c>
      <c r="G85">
        <f t="shared" si="4"/>
        <v>0</v>
      </c>
    </row>
    <row r="86" spans="2:7" x14ac:dyDescent="0.25">
      <c r="B86">
        <f>YEAR('Daily Weather Input'!C79)</f>
        <v>2005</v>
      </c>
      <c r="C86">
        <f>MONTH('Daily Weather Input'!C79)</f>
        <v>3</v>
      </c>
      <c r="D86">
        <f>DAY('Daily Weather Input'!C79)</f>
        <v>17</v>
      </c>
      <c r="E86">
        <f>IF('Daily Weather Input'!D79, 'Daily Weather Input'!D79, ('Daily Weather Input'!E79+'Daily Weather Input'!F79)/2)</f>
        <v>40</v>
      </c>
      <c r="F86">
        <f t="shared" si="3"/>
        <v>25</v>
      </c>
      <c r="G86">
        <f t="shared" si="4"/>
        <v>0</v>
      </c>
    </row>
    <row r="87" spans="2:7" x14ac:dyDescent="0.25">
      <c r="B87">
        <f>YEAR('Daily Weather Input'!C80)</f>
        <v>2005</v>
      </c>
      <c r="C87">
        <f>MONTH('Daily Weather Input'!C80)</f>
        <v>3</v>
      </c>
      <c r="D87">
        <f>DAY('Daily Weather Input'!C80)</f>
        <v>18</v>
      </c>
      <c r="E87">
        <f>IF('Daily Weather Input'!D80, 'Daily Weather Input'!D80, ('Daily Weather Input'!E80+'Daily Weather Input'!F80)/2)</f>
        <v>42</v>
      </c>
      <c r="F87">
        <f t="shared" si="3"/>
        <v>23</v>
      </c>
      <c r="G87">
        <f t="shared" si="4"/>
        <v>0</v>
      </c>
    </row>
    <row r="88" spans="2:7" x14ac:dyDescent="0.25">
      <c r="B88">
        <f>YEAR('Daily Weather Input'!C81)</f>
        <v>2005</v>
      </c>
      <c r="C88">
        <f>MONTH('Daily Weather Input'!C81)</f>
        <v>3</v>
      </c>
      <c r="D88">
        <f>DAY('Daily Weather Input'!C81)</f>
        <v>19</v>
      </c>
      <c r="E88">
        <f>IF('Daily Weather Input'!D81, 'Daily Weather Input'!D81, ('Daily Weather Input'!E81+'Daily Weather Input'!F81)/2)</f>
        <v>46</v>
      </c>
      <c r="F88">
        <f t="shared" si="3"/>
        <v>19</v>
      </c>
      <c r="G88">
        <f t="shared" si="4"/>
        <v>0</v>
      </c>
    </row>
    <row r="89" spans="2:7" x14ac:dyDescent="0.25">
      <c r="B89">
        <f>YEAR('Daily Weather Input'!C82)</f>
        <v>2005</v>
      </c>
      <c r="C89">
        <f>MONTH('Daily Weather Input'!C82)</f>
        <v>3</v>
      </c>
      <c r="D89">
        <f>DAY('Daily Weather Input'!C82)</f>
        <v>20</v>
      </c>
      <c r="E89">
        <f>IF('Daily Weather Input'!D82, 'Daily Weather Input'!D82, ('Daily Weather Input'!E82+'Daily Weather Input'!F82)/2)</f>
        <v>51</v>
      </c>
      <c r="F89">
        <f t="shared" si="3"/>
        <v>14</v>
      </c>
      <c r="G89">
        <f t="shared" si="4"/>
        <v>0</v>
      </c>
    </row>
    <row r="90" spans="2:7" x14ac:dyDescent="0.25">
      <c r="B90">
        <f>YEAR('Daily Weather Input'!C83)</f>
        <v>2005</v>
      </c>
      <c r="C90">
        <f>MONTH('Daily Weather Input'!C83)</f>
        <v>3</v>
      </c>
      <c r="D90">
        <f>DAY('Daily Weather Input'!C83)</f>
        <v>21</v>
      </c>
      <c r="E90">
        <f>IF('Daily Weather Input'!D83, 'Daily Weather Input'!D83, ('Daily Weather Input'!E83+'Daily Weather Input'!F83)/2)</f>
        <v>45</v>
      </c>
      <c r="F90">
        <f t="shared" si="3"/>
        <v>20</v>
      </c>
      <c r="G90">
        <f t="shared" si="4"/>
        <v>0</v>
      </c>
    </row>
    <row r="91" spans="2:7" x14ac:dyDescent="0.25">
      <c r="B91">
        <f>YEAR('Daily Weather Input'!C84)</f>
        <v>2005</v>
      </c>
      <c r="C91">
        <f>MONTH('Daily Weather Input'!C84)</f>
        <v>3</v>
      </c>
      <c r="D91">
        <f>DAY('Daily Weather Input'!C84)</f>
        <v>22</v>
      </c>
      <c r="E91">
        <f>IF('Daily Weather Input'!D84, 'Daily Weather Input'!D84, ('Daily Weather Input'!E84+'Daily Weather Input'!F84)/2)</f>
        <v>42</v>
      </c>
      <c r="F91">
        <f t="shared" si="3"/>
        <v>23</v>
      </c>
      <c r="G91">
        <f t="shared" si="4"/>
        <v>0</v>
      </c>
    </row>
    <row r="92" spans="2:7" x14ac:dyDescent="0.25">
      <c r="B92">
        <f>YEAR('Daily Weather Input'!C85)</f>
        <v>2005</v>
      </c>
      <c r="C92">
        <f>MONTH('Daily Weather Input'!C85)</f>
        <v>3</v>
      </c>
      <c r="D92">
        <f>DAY('Daily Weather Input'!C85)</f>
        <v>23</v>
      </c>
      <c r="E92">
        <f>IF('Daily Weather Input'!D85, 'Daily Weather Input'!D85, ('Daily Weather Input'!E85+'Daily Weather Input'!F85)/2)</f>
        <v>43</v>
      </c>
      <c r="F92">
        <f t="shared" si="3"/>
        <v>22</v>
      </c>
      <c r="G92">
        <f t="shared" si="4"/>
        <v>0</v>
      </c>
    </row>
    <row r="93" spans="2:7" x14ac:dyDescent="0.25">
      <c r="B93">
        <f>YEAR('Daily Weather Input'!C86)</f>
        <v>2005</v>
      </c>
      <c r="C93">
        <f>MONTH('Daily Weather Input'!C86)</f>
        <v>3</v>
      </c>
      <c r="D93">
        <f>DAY('Daily Weather Input'!C86)</f>
        <v>24</v>
      </c>
      <c r="E93">
        <f>IF('Daily Weather Input'!D86, 'Daily Weather Input'!D86, ('Daily Weather Input'!E86+'Daily Weather Input'!F86)/2)</f>
        <v>42</v>
      </c>
      <c r="F93">
        <f t="shared" si="3"/>
        <v>23</v>
      </c>
      <c r="G93">
        <f t="shared" si="4"/>
        <v>0</v>
      </c>
    </row>
    <row r="94" spans="2:7" x14ac:dyDescent="0.25">
      <c r="B94">
        <f>YEAR('Daily Weather Input'!C87)</f>
        <v>2005</v>
      </c>
      <c r="C94">
        <f>MONTH('Daily Weather Input'!C87)</f>
        <v>3</v>
      </c>
      <c r="D94">
        <f>DAY('Daily Weather Input'!C87)</f>
        <v>25</v>
      </c>
      <c r="E94">
        <f>IF('Daily Weather Input'!D87, 'Daily Weather Input'!D87, ('Daily Weather Input'!E87+'Daily Weather Input'!F87)/2)</f>
        <v>43</v>
      </c>
      <c r="F94">
        <f t="shared" si="3"/>
        <v>22</v>
      </c>
      <c r="G94">
        <f t="shared" si="4"/>
        <v>0</v>
      </c>
    </row>
    <row r="95" spans="2:7" x14ac:dyDescent="0.25">
      <c r="B95">
        <f>YEAR('Daily Weather Input'!C88)</f>
        <v>2005</v>
      </c>
      <c r="C95">
        <f>MONTH('Daily Weather Input'!C88)</f>
        <v>3</v>
      </c>
      <c r="D95">
        <f>DAY('Daily Weather Input'!C88)</f>
        <v>26</v>
      </c>
      <c r="E95">
        <f>IF('Daily Weather Input'!D88, 'Daily Weather Input'!D88, ('Daily Weather Input'!E88+'Daily Weather Input'!F88)/2)</f>
        <v>45</v>
      </c>
      <c r="F95">
        <f t="shared" si="3"/>
        <v>20</v>
      </c>
      <c r="G95">
        <f t="shared" si="4"/>
        <v>0</v>
      </c>
    </row>
    <row r="96" spans="2:7" x14ac:dyDescent="0.25">
      <c r="B96">
        <f>YEAR('Daily Weather Input'!C89)</f>
        <v>2005</v>
      </c>
      <c r="C96">
        <f>MONTH('Daily Weather Input'!C89)</f>
        <v>3</v>
      </c>
      <c r="D96">
        <f>DAY('Daily Weather Input'!C89)</f>
        <v>27</v>
      </c>
      <c r="E96">
        <f>IF('Daily Weather Input'!D89, 'Daily Weather Input'!D89, ('Daily Weather Input'!E89+'Daily Weather Input'!F89)/2)</f>
        <v>42</v>
      </c>
      <c r="F96">
        <f t="shared" si="3"/>
        <v>23</v>
      </c>
      <c r="G96">
        <f t="shared" si="4"/>
        <v>0</v>
      </c>
    </row>
    <row r="97" spans="2:7" x14ac:dyDescent="0.25">
      <c r="B97">
        <f>YEAR('Daily Weather Input'!C90)</f>
        <v>2005</v>
      </c>
      <c r="C97">
        <f>MONTH('Daily Weather Input'!C90)</f>
        <v>3</v>
      </c>
      <c r="D97">
        <f>DAY('Daily Weather Input'!C90)</f>
        <v>28</v>
      </c>
      <c r="E97">
        <f>IF('Daily Weather Input'!D90, 'Daily Weather Input'!D90, ('Daily Weather Input'!E90+'Daily Weather Input'!F90)/2)</f>
        <v>47</v>
      </c>
      <c r="F97">
        <f t="shared" si="3"/>
        <v>18</v>
      </c>
      <c r="G97">
        <f t="shared" si="4"/>
        <v>0</v>
      </c>
    </row>
    <row r="98" spans="2:7" x14ac:dyDescent="0.25">
      <c r="B98">
        <f>YEAR('Daily Weather Input'!C91)</f>
        <v>2005</v>
      </c>
      <c r="C98">
        <f>MONTH('Daily Weather Input'!C91)</f>
        <v>3</v>
      </c>
      <c r="D98">
        <f>DAY('Daily Weather Input'!C91)</f>
        <v>29</v>
      </c>
      <c r="E98">
        <f>IF('Daily Weather Input'!D91, 'Daily Weather Input'!D91, ('Daily Weather Input'!E91+'Daily Weather Input'!F91)/2)</f>
        <v>57</v>
      </c>
      <c r="F98">
        <f t="shared" si="3"/>
        <v>8</v>
      </c>
      <c r="G98">
        <f t="shared" si="4"/>
        <v>0</v>
      </c>
    </row>
    <row r="99" spans="2:7" x14ac:dyDescent="0.25">
      <c r="B99">
        <f>YEAR('Daily Weather Input'!C92)</f>
        <v>2005</v>
      </c>
      <c r="C99">
        <f>MONTH('Daily Weather Input'!C92)</f>
        <v>3</v>
      </c>
      <c r="D99">
        <f>DAY('Daily Weather Input'!C92)</f>
        <v>30</v>
      </c>
      <c r="E99">
        <f>IF('Daily Weather Input'!D92, 'Daily Weather Input'!D92, ('Daily Weather Input'!E92+'Daily Weather Input'!F92)/2)</f>
        <v>52</v>
      </c>
      <c r="F99">
        <f t="shared" si="3"/>
        <v>13</v>
      </c>
      <c r="G99">
        <f t="shared" si="4"/>
        <v>0</v>
      </c>
    </row>
    <row r="100" spans="2:7" x14ac:dyDescent="0.25">
      <c r="B100">
        <f>YEAR('Daily Weather Input'!C93)</f>
        <v>2005</v>
      </c>
      <c r="C100">
        <f>MONTH('Daily Weather Input'!C93)</f>
        <v>3</v>
      </c>
      <c r="D100">
        <f>DAY('Daily Weather Input'!C93)</f>
        <v>31</v>
      </c>
      <c r="E100">
        <f>IF('Daily Weather Input'!D93, 'Daily Weather Input'!D93, ('Daily Weather Input'!E93+'Daily Weather Input'!F93)/2)</f>
        <v>49</v>
      </c>
      <c r="F100">
        <f t="shared" si="3"/>
        <v>16</v>
      </c>
      <c r="G100">
        <f t="shared" si="4"/>
        <v>0</v>
      </c>
    </row>
    <row r="101" spans="2:7" x14ac:dyDescent="0.25">
      <c r="B101">
        <f>YEAR('Daily Weather Input'!C94)</f>
        <v>2005</v>
      </c>
      <c r="C101">
        <f>MONTH('Daily Weather Input'!C94)</f>
        <v>4</v>
      </c>
      <c r="D101">
        <f>DAY('Daily Weather Input'!C94)</f>
        <v>1</v>
      </c>
      <c r="E101">
        <f>IF('Daily Weather Input'!D94, 'Daily Weather Input'!D94, ('Daily Weather Input'!E94+'Daily Weather Input'!F94)/2)</f>
        <v>54</v>
      </c>
      <c r="F101">
        <f t="shared" si="3"/>
        <v>11</v>
      </c>
      <c r="G101">
        <f t="shared" si="4"/>
        <v>0</v>
      </c>
    </row>
    <row r="102" spans="2:7" x14ac:dyDescent="0.25">
      <c r="B102">
        <f>YEAR('Daily Weather Input'!C95)</f>
        <v>2005</v>
      </c>
      <c r="C102">
        <f>MONTH('Daily Weather Input'!C95)</f>
        <v>4</v>
      </c>
      <c r="D102">
        <f>DAY('Daily Weather Input'!C95)</f>
        <v>2</v>
      </c>
      <c r="E102">
        <f>IF('Daily Weather Input'!D95, 'Daily Weather Input'!D95, ('Daily Weather Input'!E95+'Daily Weather Input'!F95)/2)</f>
        <v>52</v>
      </c>
      <c r="F102">
        <f t="shared" si="3"/>
        <v>13</v>
      </c>
      <c r="G102">
        <f t="shared" si="4"/>
        <v>0</v>
      </c>
    </row>
    <row r="103" spans="2:7" x14ac:dyDescent="0.25">
      <c r="B103">
        <f>YEAR('Daily Weather Input'!C96)</f>
        <v>2005</v>
      </c>
      <c r="C103">
        <f>MONTH('Daily Weather Input'!C96)</f>
        <v>4</v>
      </c>
      <c r="D103">
        <f>DAY('Daily Weather Input'!C96)</f>
        <v>3</v>
      </c>
      <c r="E103">
        <f>IF('Daily Weather Input'!D96, 'Daily Weather Input'!D96, ('Daily Weather Input'!E96+'Daily Weather Input'!F96)/2)</f>
        <v>47</v>
      </c>
      <c r="F103">
        <f t="shared" si="3"/>
        <v>18</v>
      </c>
      <c r="G103">
        <f t="shared" si="4"/>
        <v>0</v>
      </c>
    </row>
    <row r="104" spans="2:7" x14ac:dyDescent="0.25">
      <c r="B104">
        <f>YEAR('Daily Weather Input'!C97)</f>
        <v>2005</v>
      </c>
      <c r="C104">
        <f>MONTH('Daily Weather Input'!C97)</f>
        <v>4</v>
      </c>
      <c r="D104">
        <f>DAY('Daily Weather Input'!C97)</f>
        <v>4</v>
      </c>
      <c r="E104">
        <f>IF('Daily Weather Input'!D97, 'Daily Weather Input'!D97, ('Daily Weather Input'!E97+'Daily Weather Input'!F97)/2)</f>
        <v>51</v>
      </c>
      <c r="F104">
        <f t="shared" si="3"/>
        <v>14</v>
      </c>
      <c r="G104">
        <f t="shared" si="4"/>
        <v>0</v>
      </c>
    </row>
    <row r="105" spans="2:7" x14ac:dyDescent="0.25">
      <c r="B105">
        <f>YEAR('Daily Weather Input'!C98)</f>
        <v>2005</v>
      </c>
      <c r="C105">
        <f>MONTH('Daily Weather Input'!C98)</f>
        <v>4</v>
      </c>
      <c r="D105">
        <f>DAY('Daily Weather Input'!C98)</f>
        <v>5</v>
      </c>
      <c r="E105">
        <f>IF('Daily Weather Input'!D98, 'Daily Weather Input'!D98, ('Daily Weather Input'!E98+'Daily Weather Input'!F98)/2)</f>
        <v>53</v>
      </c>
      <c r="F105">
        <f t="shared" si="3"/>
        <v>12</v>
      </c>
      <c r="G105">
        <f t="shared" si="4"/>
        <v>0</v>
      </c>
    </row>
    <row r="106" spans="2:7" x14ac:dyDescent="0.25">
      <c r="B106">
        <f>YEAR('Daily Weather Input'!C99)</f>
        <v>2005</v>
      </c>
      <c r="C106">
        <f>MONTH('Daily Weather Input'!C99)</f>
        <v>4</v>
      </c>
      <c r="D106">
        <f>DAY('Daily Weather Input'!C99)</f>
        <v>6</v>
      </c>
      <c r="E106">
        <f>IF('Daily Weather Input'!D99, 'Daily Weather Input'!D99, ('Daily Weather Input'!E99+'Daily Weather Input'!F99)/2)</f>
        <v>70</v>
      </c>
      <c r="F106">
        <f t="shared" si="3"/>
        <v>0</v>
      </c>
      <c r="G106">
        <f t="shared" si="4"/>
        <v>5</v>
      </c>
    </row>
    <row r="107" spans="2:7" x14ac:dyDescent="0.25">
      <c r="B107">
        <f>YEAR('Daily Weather Input'!C100)</f>
        <v>2005</v>
      </c>
      <c r="C107">
        <f>MONTH('Daily Weather Input'!C100)</f>
        <v>4</v>
      </c>
      <c r="D107">
        <f>DAY('Daily Weather Input'!C100)</f>
        <v>7</v>
      </c>
      <c r="E107">
        <f>IF('Daily Weather Input'!D100, 'Daily Weather Input'!D100, ('Daily Weather Input'!E100+'Daily Weather Input'!F100)/2)</f>
        <v>67</v>
      </c>
      <c r="F107">
        <f t="shared" si="3"/>
        <v>0</v>
      </c>
      <c r="G107">
        <f t="shared" si="4"/>
        <v>2</v>
      </c>
    </row>
    <row r="108" spans="2:7" x14ac:dyDescent="0.25">
      <c r="B108">
        <f>YEAR('Daily Weather Input'!C101)</f>
        <v>2005</v>
      </c>
      <c r="C108">
        <f>MONTH('Daily Weather Input'!C101)</f>
        <v>4</v>
      </c>
      <c r="D108">
        <f>DAY('Daily Weather Input'!C101)</f>
        <v>8</v>
      </c>
      <c r="E108">
        <f>IF('Daily Weather Input'!D101, 'Daily Weather Input'!D101, ('Daily Weather Input'!E101+'Daily Weather Input'!F101)/2)</f>
        <v>57</v>
      </c>
      <c r="F108">
        <f t="shared" si="3"/>
        <v>8</v>
      </c>
      <c r="G108">
        <f t="shared" si="4"/>
        <v>0</v>
      </c>
    </row>
    <row r="109" spans="2:7" x14ac:dyDescent="0.25">
      <c r="B109">
        <f>YEAR('Daily Weather Input'!C102)</f>
        <v>2005</v>
      </c>
      <c r="C109">
        <f>MONTH('Daily Weather Input'!C102)</f>
        <v>4</v>
      </c>
      <c r="D109">
        <f>DAY('Daily Weather Input'!C102)</f>
        <v>9</v>
      </c>
      <c r="E109">
        <f>IF('Daily Weather Input'!D102, 'Daily Weather Input'!D102, ('Daily Weather Input'!E102+'Daily Weather Input'!F102)/2)</f>
        <v>55</v>
      </c>
      <c r="F109">
        <f t="shared" si="3"/>
        <v>10</v>
      </c>
      <c r="G109">
        <f t="shared" si="4"/>
        <v>0</v>
      </c>
    </row>
    <row r="110" spans="2:7" x14ac:dyDescent="0.25">
      <c r="B110">
        <f>YEAR('Daily Weather Input'!C103)</f>
        <v>2005</v>
      </c>
      <c r="C110">
        <f>MONTH('Daily Weather Input'!C103)</f>
        <v>4</v>
      </c>
      <c r="D110">
        <f>DAY('Daily Weather Input'!C103)</f>
        <v>10</v>
      </c>
      <c r="E110">
        <f>IF('Daily Weather Input'!D103, 'Daily Weather Input'!D103, ('Daily Weather Input'!E103+'Daily Weather Input'!F103)/2)</f>
        <v>54</v>
      </c>
      <c r="F110">
        <f t="shared" si="3"/>
        <v>11</v>
      </c>
      <c r="G110">
        <f t="shared" si="4"/>
        <v>0</v>
      </c>
    </row>
    <row r="111" spans="2:7" x14ac:dyDescent="0.25">
      <c r="B111">
        <f>YEAR('Daily Weather Input'!C104)</f>
        <v>2005</v>
      </c>
      <c r="C111">
        <f>MONTH('Daily Weather Input'!C104)</f>
        <v>4</v>
      </c>
      <c r="D111">
        <f>DAY('Daily Weather Input'!C104)</f>
        <v>11</v>
      </c>
      <c r="E111">
        <f>IF('Daily Weather Input'!D104, 'Daily Weather Input'!D104, ('Daily Weather Input'!E104+'Daily Weather Input'!F104)/2)</f>
        <v>58</v>
      </c>
      <c r="F111">
        <f t="shared" si="3"/>
        <v>7</v>
      </c>
      <c r="G111">
        <f t="shared" si="4"/>
        <v>0</v>
      </c>
    </row>
    <row r="112" spans="2:7" x14ac:dyDescent="0.25">
      <c r="B112">
        <f>YEAR('Daily Weather Input'!C105)</f>
        <v>2005</v>
      </c>
      <c r="C112">
        <f>MONTH('Daily Weather Input'!C105)</f>
        <v>4</v>
      </c>
      <c r="D112">
        <f>DAY('Daily Weather Input'!C105)</f>
        <v>12</v>
      </c>
      <c r="E112">
        <f>IF('Daily Weather Input'!D105, 'Daily Weather Input'!D105, ('Daily Weather Input'!E105+'Daily Weather Input'!F105)/2)</f>
        <v>47</v>
      </c>
      <c r="F112">
        <f t="shared" si="3"/>
        <v>18</v>
      </c>
      <c r="G112">
        <f t="shared" si="4"/>
        <v>0</v>
      </c>
    </row>
    <row r="113" spans="2:7" x14ac:dyDescent="0.25">
      <c r="B113">
        <f>YEAR('Daily Weather Input'!C106)</f>
        <v>2005</v>
      </c>
      <c r="C113">
        <f>MONTH('Daily Weather Input'!C106)</f>
        <v>4</v>
      </c>
      <c r="D113">
        <f>DAY('Daily Weather Input'!C106)</f>
        <v>13</v>
      </c>
      <c r="E113">
        <f>IF('Daily Weather Input'!D106, 'Daily Weather Input'!D106, ('Daily Weather Input'!E106+'Daily Weather Input'!F106)/2)</f>
        <v>52</v>
      </c>
      <c r="F113">
        <f t="shared" si="3"/>
        <v>13</v>
      </c>
      <c r="G113">
        <f t="shared" si="4"/>
        <v>0</v>
      </c>
    </row>
    <row r="114" spans="2:7" x14ac:dyDescent="0.25">
      <c r="B114">
        <f>YEAR('Daily Weather Input'!C107)</f>
        <v>2005</v>
      </c>
      <c r="C114">
        <f>MONTH('Daily Weather Input'!C107)</f>
        <v>4</v>
      </c>
      <c r="D114">
        <f>DAY('Daily Weather Input'!C107)</f>
        <v>14</v>
      </c>
      <c r="E114">
        <f>IF('Daily Weather Input'!D107, 'Daily Weather Input'!D107, ('Daily Weather Input'!E107+'Daily Weather Input'!F107)/2)</f>
        <v>53</v>
      </c>
      <c r="F114">
        <f t="shared" si="3"/>
        <v>12</v>
      </c>
      <c r="G114">
        <f t="shared" si="4"/>
        <v>0</v>
      </c>
    </row>
    <row r="115" spans="2:7" x14ac:dyDescent="0.25">
      <c r="B115">
        <f>YEAR('Daily Weather Input'!C108)</f>
        <v>2005</v>
      </c>
      <c r="C115">
        <f>MONTH('Daily Weather Input'!C108)</f>
        <v>4</v>
      </c>
      <c r="D115">
        <f>DAY('Daily Weather Input'!C108)</f>
        <v>15</v>
      </c>
      <c r="E115">
        <f>IF('Daily Weather Input'!D108, 'Daily Weather Input'!D108, ('Daily Weather Input'!E108+'Daily Weather Input'!F108)/2)</f>
        <v>47</v>
      </c>
      <c r="F115">
        <f t="shared" si="3"/>
        <v>18</v>
      </c>
      <c r="G115">
        <f t="shared" si="4"/>
        <v>0</v>
      </c>
    </row>
    <row r="116" spans="2:7" x14ac:dyDescent="0.25">
      <c r="B116">
        <f>YEAR('Daily Weather Input'!C109)</f>
        <v>2005</v>
      </c>
      <c r="C116">
        <f>MONTH('Daily Weather Input'!C109)</f>
        <v>4</v>
      </c>
      <c r="D116">
        <f>DAY('Daily Weather Input'!C109)</f>
        <v>16</v>
      </c>
      <c r="E116">
        <f>IF('Daily Weather Input'!D109, 'Daily Weather Input'!D109, ('Daily Weather Input'!E109+'Daily Weather Input'!F109)/2)</f>
        <v>48</v>
      </c>
      <c r="F116">
        <f t="shared" si="3"/>
        <v>17</v>
      </c>
      <c r="G116">
        <f t="shared" si="4"/>
        <v>0</v>
      </c>
    </row>
    <row r="117" spans="2:7" x14ac:dyDescent="0.25">
      <c r="B117">
        <f>YEAR('Daily Weather Input'!C110)</f>
        <v>2005</v>
      </c>
      <c r="C117">
        <f>MONTH('Daily Weather Input'!C110)</f>
        <v>4</v>
      </c>
      <c r="D117">
        <f>DAY('Daily Weather Input'!C110)</f>
        <v>17</v>
      </c>
      <c r="E117">
        <f>IF('Daily Weather Input'!D110, 'Daily Weather Input'!D110, ('Daily Weather Input'!E110+'Daily Weather Input'!F110)/2)</f>
        <v>53</v>
      </c>
      <c r="F117">
        <f t="shared" si="3"/>
        <v>12</v>
      </c>
      <c r="G117">
        <f t="shared" si="4"/>
        <v>0</v>
      </c>
    </row>
    <row r="118" spans="2:7" x14ac:dyDescent="0.25">
      <c r="B118">
        <f>YEAR('Daily Weather Input'!C111)</f>
        <v>2005</v>
      </c>
      <c r="C118">
        <f>MONTH('Daily Weather Input'!C111)</f>
        <v>4</v>
      </c>
      <c r="D118">
        <f>DAY('Daily Weather Input'!C111)</f>
        <v>18</v>
      </c>
      <c r="E118">
        <f>IF('Daily Weather Input'!D111, 'Daily Weather Input'!D111, ('Daily Weather Input'!E111+'Daily Weather Input'!F111)/2)</f>
        <v>62</v>
      </c>
      <c r="F118">
        <f t="shared" si="3"/>
        <v>3</v>
      </c>
      <c r="G118">
        <f t="shared" si="4"/>
        <v>0</v>
      </c>
    </row>
    <row r="119" spans="2:7" x14ac:dyDescent="0.25">
      <c r="B119">
        <f>YEAR('Daily Weather Input'!C112)</f>
        <v>2005</v>
      </c>
      <c r="C119">
        <f>MONTH('Daily Weather Input'!C112)</f>
        <v>4</v>
      </c>
      <c r="D119">
        <f>DAY('Daily Weather Input'!C112)</f>
        <v>19</v>
      </c>
      <c r="E119">
        <f>IF('Daily Weather Input'!D112, 'Daily Weather Input'!D112, ('Daily Weather Input'!E112+'Daily Weather Input'!F112)/2)</f>
        <v>66</v>
      </c>
      <c r="F119">
        <f t="shared" si="3"/>
        <v>0</v>
      </c>
      <c r="G119">
        <f t="shared" si="4"/>
        <v>1</v>
      </c>
    </row>
    <row r="120" spans="2:7" x14ac:dyDescent="0.25">
      <c r="B120">
        <f>YEAR('Daily Weather Input'!C113)</f>
        <v>2005</v>
      </c>
      <c r="C120">
        <f>MONTH('Daily Weather Input'!C113)</f>
        <v>4</v>
      </c>
      <c r="D120">
        <f>DAY('Daily Weather Input'!C113)</f>
        <v>20</v>
      </c>
      <c r="E120">
        <f>IF('Daily Weather Input'!D113, 'Daily Weather Input'!D113, ('Daily Weather Input'!E113+'Daily Weather Input'!F113)/2)</f>
        <v>68</v>
      </c>
      <c r="F120">
        <f t="shared" si="3"/>
        <v>0</v>
      </c>
      <c r="G120">
        <f t="shared" si="4"/>
        <v>3</v>
      </c>
    </row>
    <row r="121" spans="2:7" x14ac:dyDescent="0.25">
      <c r="B121">
        <f>YEAR('Daily Weather Input'!C114)</f>
        <v>2005</v>
      </c>
      <c r="C121">
        <f>MONTH('Daily Weather Input'!C114)</f>
        <v>4</v>
      </c>
      <c r="D121">
        <f>DAY('Daily Weather Input'!C114)</f>
        <v>21</v>
      </c>
      <c r="E121">
        <f>IF('Daily Weather Input'!D114, 'Daily Weather Input'!D114, ('Daily Weather Input'!E114+'Daily Weather Input'!F114)/2)</f>
        <v>62</v>
      </c>
      <c r="F121">
        <f t="shared" si="3"/>
        <v>3</v>
      </c>
      <c r="G121">
        <f t="shared" si="4"/>
        <v>0</v>
      </c>
    </row>
    <row r="122" spans="2:7" x14ac:dyDescent="0.25">
      <c r="B122">
        <f>YEAR('Daily Weather Input'!C115)</f>
        <v>2005</v>
      </c>
      <c r="C122">
        <f>MONTH('Daily Weather Input'!C115)</f>
        <v>4</v>
      </c>
      <c r="D122">
        <f>DAY('Daily Weather Input'!C115)</f>
        <v>22</v>
      </c>
      <c r="E122">
        <f>IF('Daily Weather Input'!D115, 'Daily Weather Input'!D115, ('Daily Weather Input'!E115+'Daily Weather Input'!F115)/2)</f>
        <v>53</v>
      </c>
      <c r="F122">
        <f t="shared" si="3"/>
        <v>12</v>
      </c>
      <c r="G122">
        <f t="shared" si="4"/>
        <v>0</v>
      </c>
    </row>
    <row r="123" spans="2:7" x14ac:dyDescent="0.25">
      <c r="B123">
        <f>YEAR('Daily Weather Input'!C116)</f>
        <v>2005</v>
      </c>
      <c r="C123">
        <f>MONTH('Daily Weather Input'!C116)</f>
        <v>4</v>
      </c>
      <c r="D123">
        <f>DAY('Daily Weather Input'!C116)</f>
        <v>23</v>
      </c>
      <c r="E123">
        <f>IF('Daily Weather Input'!D116, 'Daily Weather Input'!D116, ('Daily Weather Input'!E116+'Daily Weather Input'!F116)/2)</f>
        <v>59</v>
      </c>
      <c r="F123">
        <f t="shared" si="3"/>
        <v>6</v>
      </c>
      <c r="G123">
        <f t="shared" si="4"/>
        <v>0</v>
      </c>
    </row>
    <row r="124" spans="2:7" x14ac:dyDescent="0.25">
      <c r="B124">
        <f>YEAR('Daily Weather Input'!C117)</f>
        <v>2005</v>
      </c>
      <c r="C124">
        <f>MONTH('Daily Weather Input'!C117)</f>
        <v>4</v>
      </c>
      <c r="D124">
        <f>DAY('Daily Weather Input'!C117)</f>
        <v>24</v>
      </c>
      <c r="E124">
        <f>IF('Daily Weather Input'!D117, 'Daily Weather Input'!D117, ('Daily Weather Input'!E117+'Daily Weather Input'!F117)/2)</f>
        <v>43</v>
      </c>
      <c r="F124">
        <f t="shared" si="3"/>
        <v>22</v>
      </c>
      <c r="G124">
        <f t="shared" si="4"/>
        <v>0</v>
      </c>
    </row>
    <row r="125" spans="2:7" x14ac:dyDescent="0.25">
      <c r="B125">
        <f>YEAR('Daily Weather Input'!C118)</f>
        <v>2005</v>
      </c>
      <c r="C125">
        <f>MONTH('Daily Weather Input'!C118)</f>
        <v>4</v>
      </c>
      <c r="D125">
        <f>DAY('Daily Weather Input'!C118)</f>
        <v>25</v>
      </c>
      <c r="E125">
        <f>IF('Daily Weather Input'!D118, 'Daily Weather Input'!D118, ('Daily Weather Input'!E118+'Daily Weather Input'!F118)/2)</f>
        <v>49</v>
      </c>
      <c r="F125">
        <f t="shared" si="3"/>
        <v>16</v>
      </c>
      <c r="G125">
        <f t="shared" si="4"/>
        <v>0</v>
      </c>
    </row>
    <row r="126" spans="2:7" x14ac:dyDescent="0.25">
      <c r="B126">
        <f>YEAR('Daily Weather Input'!C119)</f>
        <v>2005</v>
      </c>
      <c r="C126">
        <f>MONTH('Daily Weather Input'!C119)</f>
        <v>4</v>
      </c>
      <c r="D126">
        <f>DAY('Daily Weather Input'!C119)</f>
        <v>26</v>
      </c>
      <c r="E126">
        <f>IF('Daily Weather Input'!D119, 'Daily Weather Input'!D119, ('Daily Weather Input'!E119+'Daily Weather Input'!F119)/2)</f>
        <v>55</v>
      </c>
      <c r="F126">
        <f t="shared" si="3"/>
        <v>10</v>
      </c>
      <c r="G126">
        <f t="shared" si="4"/>
        <v>0</v>
      </c>
    </row>
    <row r="127" spans="2:7" x14ac:dyDescent="0.25">
      <c r="B127">
        <f>YEAR('Daily Weather Input'!C120)</f>
        <v>2005</v>
      </c>
      <c r="C127">
        <f>MONTH('Daily Weather Input'!C120)</f>
        <v>4</v>
      </c>
      <c r="D127">
        <f>DAY('Daily Weather Input'!C120)</f>
        <v>27</v>
      </c>
      <c r="E127">
        <f>IF('Daily Weather Input'!D120, 'Daily Weather Input'!D120, ('Daily Weather Input'!E120+'Daily Weather Input'!F120)/2)</f>
        <v>60</v>
      </c>
      <c r="F127">
        <f t="shared" si="3"/>
        <v>5</v>
      </c>
      <c r="G127">
        <f t="shared" si="4"/>
        <v>0</v>
      </c>
    </row>
    <row r="128" spans="2:7" x14ac:dyDescent="0.25">
      <c r="B128">
        <f>YEAR('Daily Weather Input'!C121)</f>
        <v>2005</v>
      </c>
      <c r="C128">
        <f>MONTH('Daily Weather Input'!C121)</f>
        <v>4</v>
      </c>
      <c r="D128">
        <f>DAY('Daily Weather Input'!C121)</f>
        <v>28</v>
      </c>
      <c r="E128">
        <f>IF('Daily Weather Input'!D121, 'Daily Weather Input'!D121, ('Daily Weather Input'!E121+'Daily Weather Input'!F121)/2)</f>
        <v>57</v>
      </c>
      <c r="F128">
        <f t="shared" si="3"/>
        <v>8</v>
      </c>
      <c r="G128">
        <f t="shared" si="4"/>
        <v>0</v>
      </c>
    </row>
    <row r="129" spans="2:7" x14ac:dyDescent="0.25">
      <c r="B129">
        <f>YEAR('Daily Weather Input'!C122)</f>
        <v>2005</v>
      </c>
      <c r="C129">
        <f>MONTH('Daily Weather Input'!C122)</f>
        <v>4</v>
      </c>
      <c r="D129">
        <f>DAY('Daily Weather Input'!C122)</f>
        <v>29</v>
      </c>
      <c r="E129">
        <f>IF('Daily Weather Input'!D122, 'Daily Weather Input'!D122, ('Daily Weather Input'!E122+'Daily Weather Input'!F122)/2)</f>
        <v>53</v>
      </c>
      <c r="F129">
        <f t="shared" si="3"/>
        <v>12</v>
      </c>
      <c r="G129">
        <f t="shared" si="4"/>
        <v>0</v>
      </c>
    </row>
    <row r="130" spans="2:7" x14ac:dyDescent="0.25">
      <c r="B130">
        <f>YEAR('Daily Weather Input'!C123)</f>
        <v>2005</v>
      </c>
      <c r="C130">
        <f>MONTH('Daily Weather Input'!C123)</f>
        <v>4</v>
      </c>
      <c r="D130">
        <f>DAY('Daily Weather Input'!C123)</f>
        <v>30</v>
      </c>
      <c r="E130">
        <f>IF('Daily Weather Input'!D123, 'Daily Weather Input'!D123, ('Daily Weather Input'!E123+'Daily Weather Input'!F123)/2)</f>
        <v>61</v>
      </c>
      <c r="F130">
        <f t="shared" si="3"/>
        <v>4</v>
      </c>
      <c r="G130">
        <f t="shared" si="4"/>
        <v>0</v>
      </c>
    </row>
    <row r="131" spans="2:7" x14ac:dyDescent="0.25">
      <c r="B131">
        <f>YEAR('Daily Weather Input'!C124)</f>
        <v>2005</v>
      </c>
      <c r="C131">
        <f>MONTH('Daily Weather Input'!C124)</f>
        <v>5</v>
      </c>
      <c r="D131">
        <f>DAY('Daily Weather Input'!C124)</f>
        <v>1</v>
      </c>
      <c r="E131">
        <f>IF('Daily Weather Input'!D124, 'Daily Weather Input'!D124, ('Daily Weather Input'!E124+'Daily Weather Input'!F124)/2)</f>
        <v>55</v>
      </c>
      <c r="F131">
        <f t="shared" si="3"/>
        <v>10</v>
      </c>
      <c r="G131">
        <f t="shared" si="4"/>
        <v>0</v>
      </c>
    </row>
    <row r="132" spans="2:7" x14ac:dyDescent="0.25">
      <c r="B132">
        <f>YEAR('Daily Weather Input'!C125)</f>
        <v>2005</v>
      </c>
      <c r="C132">
        <f>MONTH('Daily Weather Input'!C125)</f>
        <v>5</v>
      </c>
      <c r="D132">
        <f>DAY('Daily Weather Input'!C125)</f>
        <v>2</v>
      </c>
      <c r="E132">
        <f>IF('Daily Weather Input'!D125, 'Daily Weather Input'!D125, ('Daily Weather Input'!E125+'Daily Weather Input'!F125)/2)</f>
        <v>50</v>
      </c>
      <c r="F132">
        <f t="shared" si="3"/>
        <v>15</v>
      </c>
      <c r="G132">
        <f t="shared" si="4"/>
        <v>0</v>
      </c>
    </row>
    <row r="133" spans="2:7" x14ac:dyDescent="0.25">
      <c r="B133">
        <f>YEAR('Daily Weather Input'!C126)</f>
        <v>2005</v>
      </c>
      <c r="C133">
        <f>MONTH('Daily Weather Input'!C126)</f>
        <v>5</v>
      </c>
      <c r="D133">
        <f>DAY('Daily Weather Input'!C126)</f>
        <v>3</v>
      </c>
      <c r="E133">
        <f>IF('Daily Weather Input'!D126, 'Daily Weather Input'!D126, ('Daily Weather Input'!E126+'Daily Weather Input'!F126)/2)</f>
        <v>46</v>
      </c>
      <c r="F133">
        <f t="shared" si="3"/>
        <v>19</v>
      </c>
      <c r="G133">
        <f t="shared" si="4"/>
        <v>0</v>
      </c>
    </row>
    <row r="134" spans="2:7" x14ac:dyDescent="0.25">
      <c r="B134">
        <f>YEAR('Daily Weather Input'!C127)</f>
        <v>2005</v>
      </c>
      <c r="C134">
        <f>MONTH('Daily Weather Input'!C127)</f>
        <v>5</v>
      </c>
      <c r="D134">
        <f>DAY('Daily Weather Input'!C127)</f>
        <v>4</v>
      </c>
      <c r="E134">
        <f>IF('Daily Weather Input'!D127, 'Daily Weather Input'!D127, ('Daily Weather Input'!E127+'Daily Weather Input'!F127)/2)</f>
        <v>52</v>
      </c>
      <c r="F134">
        <f t="shared" si="3"/>
        <v>13</v>
      </c>
      <c r="G134">
        <f t="shared" si="4"/>
        <v>0</v>
      </c>
    </row>
    <row r="135" spans="2:7" x14ac:dyDescent="0.25">
      <c r="B135">
        <f>YEAR('Daily Weather Input'!C128)</f>
        <v>2005</v>
      </c>
      <c r="C135">
        <f>MONTH('Daily Weather Input'!C128)</f>
        <v>5</v>
      </c>
      <c r="D135">
        <f>DAY('Daily Weather Input'!C128)</f>
        <v>5</v>
      </c>
      <c r="E135">
        <f>IF('Daily Weather Input'!D128, 'Daily Weather Input'!D128, ('Daily Weather Input'!E128+'Daily Weather Input'!F128)/2)</f>
        <v>51</v>
      </c>
      <c r="F135">
        <f t="shared" si="3"/>
        <v>14</v>
      </c>
      <c r="G135">
        <f t="shared" si="4"/>
        <v>0</v>
      </c>
    </row>
    <row r="136" spans="2:7" x14ac:dyDescent="0.25">
      <c r="B136">
        <f>YEAR('Daily Weather Input'!C129)</f>
        <v>2005</v>
      </c>
      <c r="C136">
        <f>MONTH('Daily Weather Input'!C129)</f>
        <v>5</v>
      </c>
      <c r="D136">
        <f>DAY('Daily Weather Input'!C129)</f>
        <v>6</v>
      </c>
      <c r="E136">
        <f>IF('Daily Weather Input'!D129, 'Daily Weather Input'!D129, ('Daily Weather Input'!E129+'Daily Weather Input'!F129)/2)</f>
        <v>52</v>
      </c>
      <c r="F136">
        <f t="shared" si="3"/>
        <v>13</v>
      </c>
      <c r="G136">
        <f t="shared" si="4"/>
        <v>0</v>
      </c>
    </row>
    <row r="137" spans="2:7" x14ac:dyDescent="0.25">
      <c r="B137">
        <f>YEAR('Daily Weather Input'!C130)</f>
        <v>2005</v>
      </c>
      <c r="C137">
        <f>MONTH('Daily Weather Input'!C130)</f>
        <v>5</v>
      </c>
      <c r="D137">
        <f>DAY('Daily Weather Input'!C130)</f>
        <v>7</v>
      </c>
      <c r="E137">
        <f>IF('Daily Weather Input'!D130, 'Daily Weather Input'!D130, ('Daily Weather Input'!E130+'Daily Weather Input'!F130)/2)</f>
        <v>53</v>
      </c>
      <c r="F137">
        <f t="shared" si="3"/>
        <v>12</v>
      </c>
      <c r="G137">
        <f t="shared" si="4"/>
        <v>0</v>
      </c>
    </row>
    <row r="138" spans="2:7" x14ac:dyDescent="0.25">
      <c r="B138">
        <f>YEAR('Daily Weather Input'!C131)</f>
        <v>2005</v>
      </c>
      <c r="C138">
        <f>MONTH('Daily Weather Input'!C131)</f>
        <v>5</v>
      </c>
      <c r="D138">
        <f>DAY('Daily Weather Input'!C131)</f>
        <v>8</v>
      </c>
      <c r="E138">
        <f>IF('Daily Weather Input'!D131, 'Daily Weather Input'!D131, ('Daily Weather Input'!E131+'Daily Weather Input'!F131)/2)</f>
        <v>65</v>
      </c>
      <c r="F138">
        <f t="shared" si="3"/>
        <v>0</v>
      </c>
      <c r="G138">
        <f t="shared" si="4"/>
        <v>0</v>
      </c>
    </row>
    <row r="139" spans="2:7" x14ac:dyDescent="0.25">
      <c r="B139">
        <f>YEAR('Daily Weather Input'!C132)</f>
        <v>2005</v>
      </c>
      <c r="C139">
        <f>MONTH('Daily Weather Input'!C132)</f>
        <v>5</v>
      </c>
      <c r="D139">
        <f>DAY('Daily Weather Input'!C132)</f>
        <v>9</v>
      </c>
      <c r="E139">
        <f>IF('Daily Weather Input'!D132, 'Daily Weather Input'!D132, ('Daily Weather Input'!E132+'Daily Weather Input'!F132)/2)</f>
        <v>61</v>
      </c>
      <c r="F139">
        <f t="shared" ref="F139:F202" si="5">IF(B$8&gt;$E139,(B$8-$E139),0)</f>
        <v>4</v>
      </c>
      <c r="G139">
        <f t="shared" si="4"/>
        <v>0</v>
      </c>
    </row>
    <row r="140" spans="2:7" x14ac:dyDescent="0.25">
      <c r="B140">
        <f>YEAR('Daily Weather Input'!C133)</f>
        <v>2005</v>
      </c>
      <c r="C140">
        <f>MONTH('Daily Weather Input'!C133)</f>
        <v>5</v>
      </c>
      <c r="D140">
        <f>DAY('Daily Weather Input'!C133)</f>
        <v>10</v>
      </c>
      <c r="E140">
        <f>IF('Daily Weather Input'!D133, 'Daily Weather Input'!D133, ('Daily Weather Input'!E133+'Daily Weather Input'!F133)/2)</f>
        <v>65</v>
      </c>
      <c r="F140">
        <f t="shared" si="5"/>
        <v>0</v>
      </c>
      <c r="G140">
        <f t="shared" ref="G140:G203" si="6">IF($E140&gt;C$8,$E140-C$8,0)</f>
        <v>0</v>
      </c>
    </row>
    <row r="141" spans="2:7" x14ac:dyDescent="0.25">
      <c r="B141">
        <f>YEAR('Daily Weather Input'!C134)</f>
        <v>2005</v>
      </c>
      <c r="C141">
        <f>MONTH('Daily Weather Input'!C134)</f>
        <v>5</v>
      </c>
      <c r="D141">
        <f>DAY('Daily Weather Input'!C134)</f>
        <v>11</v>
      </c>
      <c r="E141">
        <f>IF('Daily Weather Input'!D134, 'Daily Weather Input'!D134, ('Daily Weather Input'!E134+'Daily Weather Input'!F134)/2)</f>
        <v>72</v>
      </c>
      <c r="F141">
        <f t="shared" si="5"/>
        <v>0</v>
      </c>
      <c r="G141">
        <f t="shared" si="6"/>
        <v>7</v>
      </c>
    </row>
    <row r="142" spans="2:7" x14ac:dyDescent="0.25">
      <c r="B142">
        <f>YEAR('Daily Weather Input'!C135)</f>
        <v>2005</v>
      </c>
      <c r="C142">
        <f>MONTH('Daily Weather Input'!C135)</f>
        <v>5</v>
      </c>
      <c r="D142">
        <f>DAY('Daily Weather Input'!C135)</f>
        <v>12</v>
      </c>
      <c r="E142">
        <f>IF('Daily Weather Input'!D135, 'Daily Weather Input'!D135, ('Daily Weather Input'!E135+'Daily Weather Input'!F135)/2)</f>
        <v>67</v>
      </c>
      <c r="F142">
        <f t="shared" si="5"/>
        <v>0</v>
      </c>
      <c r="G142">
        <f t="shared" si="6"/>
        <v>2</v>
      </c>
    </row>
    <row r="143" spans="2:7" x14ac:dyDescent="0.25">
      <c r="B143">
        <f>YEAR('Daily Weather Input'!C136)</f>
        <v>2005</v>
      </c>
      <c r="C143">
        <f>MONTH('Daily Weather Input'!C136)</f>
        <v>5</v>
      </c>
      <c r="D143">
        <f>DAY('Daily Weather Input'!C136)</f>
        <v>13</v>
      </c>
      <c r="E143">
        <f>IF('Daily Weather Input'!D136, 'Daily Weather Input'!D136, ('Daily Weather Input'!E136+'Daily Weather Input'!F136)/2)</f>
        <v>59</v>
      </c>
      <c r="F143">
        <f t="shared" si="5"/>
        <v>6</v>
      </c>
      <c r="G143">
        <f t="shared" si="6"/>
        <v>0</v>
      </c>
    </row>
    <row r="144" spans="2:7" x14ac:dyDescent="0.25">
      <c r="B144">
        <f>YEAR('Daily Weather Input'!C137)</f>
        <v>2005</v>
      </c>
      <c r="C144">
        <f>MONTH('Daily Weather Input'!C137)</f>
        <v>5</v>
      </c>
      <c r="D144">
        <f>DAY('Daily Weather Input'!C137)</f>
        <v>14</v>
      </c>
      <c r="E144">
        <f>IF('Daily Weather Input'!D137, 'Daily Weather Input'!D137, ('Daily Weather Input'!E137+'Daily Weather Input'!F137)/2)</f>
        <v>69</v>
      </c>
      <c r="F144">
        <f t="shared" si="5"/>
        <v>0</v>
      </c>
      <c r="G144">
        <f t="shared" si="6"/>
        <v>4</v>
      </c>
    </row>
    <row r="145" spans="2:7" x14ac:dyDescent="0.25">
      <c r="B145">
        <f>YEAR('Daily Weather Input'!C138)</f>
        <v>2005</v>
      </c>
      <c r="C145">
        <f>MONTH('Daily Weather Input'!C138)</f>
        <v>5</v>
      </c>
      <c r="D145">
        <f>DAY('Daily Weather Input'!C138)</f>
        <v>15</v>
      </c>
      <c r="E145">
        <f>IF('Daily Weather Input'!D138, 'Daily Weather Input'!D138, ('Daily Weather Input'!E138+'Daily Weather Input'!F138)/2)</f>
        <v>67</v>
      </c>
      <c r="F145">
        <f t="shared" si="5"/>
        <v>0</v>
      </c>
      <c r="G145">
        <f t="shared" si="6"/>
        <v>2</v>
      </c>
    </row>
    <row r="146" spans="2:7" x14ac:dyDescent="0.25">
      <c r="B146">
        <f>YEAR('Daily Weather Input'!C139)</f>
        <v>2005</v>
      </c>
      <c r="C146">
        <f>MONTH('Daily Weather Input'!C139)</f>
        <v>5</v>
      </c>
      <c r="D146">
        <f>DAY('Daily Weather Input'!C139)</f>
        <v>16</v>
      </c>
      <c r="E146">
        <f>IF('Daily Weather Input'!D139, 'Daily Weather Input'!D139, ('Daily Weather Input'!E139+'Daily Weather Input'!F139)/2)</f>
        <v>60</v>
      </c>
      <c r="F146">
        <f t="shared" si="5"/>
        <v>5</v>
      </c>
      <c r="G146">
        <f t="shared" si="6"/>
        <v>0</v>
      </c>
    </row>
    <row r="147" spans="2:7" x14ac:dyDescent="0.25">
      <c r="B147">
        <f>YEAR('Daily Weather Input'!C140)</f>
        <v>2005</v>
      </c>
      <c r="C147">
        <f>MONTH('Daily Weather Input'!C140)</f>
        <v>5</v>
      </c>
      <c r="D147">
        <f>DAY('Daily Weather Input'!C140)</f>
        <v>17</v>
      </c>
      <c r="E147">
        <f>IF('Daily Weather Input'!D140, 'Daily Weather Input'!D140, ('Daily Weather Input'!E140+'Daily Weather Input'!F140)/2)</f>
        <v>59</v>
      </c>
      <c r="F147">
        <f t="shared" si="5"/>
        <v>6</v>
      </c>
      <c r="G147">
        <f t="shared" si="6"/>
        <v>0</v>
      </c>
    </row>
    <row r="148" spans="2:7" x14ac:dyDescent="0.25">
      <c r="B148">
        <f>YEAR('Daily Weather Input'!C141)</f>
        <v>2005</v>
      </c>
      <c r="C148">
        <f>MONTH('Daily Weather Input'!C141)</f>
        <v>5</v>
      </c>
      <c r="D148">
        <f>DAY('Daily Weather Input'!C141)</f>
        <v>18</v>
      </c>
      <c r="E148">
        <f>IF('Daily Weather Input'!D141, 'Daily Weather Input'!D141, ('Daily Weather Input'!E141+'Daily Weather Input'!F141)/2)</f>
        <v>61</v>
      </c>
      <c r="F148">
        <f t="shared" si="5"/>
        <v>4</v>
      </c>
      <c r="G148">
        <f t="shared" si="6"/>
        <v>0</v>
      </c>
    </row>
    <row r="149" spans="2:7" x14ac:dyDescent="0.25">
      <c r="B149">
        <f>YEAR('Daily Weather Input'!C142)</f>
        <v>2005</v>
      </c>
      <c r="C149">
        <f>MONTH('Daily Weather Input'!C142)</f>
        <v>5</v>
      </c>
      <c r="D149">
        <f>DAY('Daily Weather Input'!C142)</f>
        <v>19</v>
      </c>
      <c r="E149">
        <f>IF('Daily Weather Input'!D142, 'Daily Weather Input'!D142, ('Daily Weather Input'!E142+'Daily Weather Input'!F142)/2)</f>
        <v>60</v>
      </c>
      <c r="F149">
        <f t="shared" si="5"/>
        <v>5</v>
      </c>
      <c r="G149">
        <f t="shared" si="6"/>
        <v>0</v>
      </c>
    </row>
    <row r="150" spans="2:7" x14ac:dyDescent="0.25">
      <c r="B150">
        <f>YEAR('Daily Weather Input'!C143)</f>
        <v>2005</v>
      </c>
      <c r="C150">
        <f>MONTH('Daily Weather Input'!C143)</f>
        <v>5</v>
      </c>
      <c r="D150">
        <f>DAY('Daily Weather Input'!C143)</f>
        <v>20</v>
      </c>
      <c r="E150">
        <f>IF('Daily Weather Input'!D143, 'Daily Weather Input'!D143, ('Daily Weather Input'!E143+'Daily Weather Input'!F143)/2)</f>
        <v>53</v>
      </c>
      <c r="F150">
        <f t="shared" si="5"/>
        <v>12</v>
      </c>
      <c r="G150">
        <f t="shared" si="6"/>
        <v>0</v>
      </c>
    </row>
    <row r="151" spans="2:7" x14ac:dyDescent="0.25">
      <c r="B151">
        <f>YEAR('Daily Weather Input'!C144)</f>
        <v>2005</v>
      </c>
      <c r="C151">
        <f>MONTH('Daily Weather Input'!C144)</f>
        <v>5</v>
      </c>
      <c r="D151">
        <f>DAY('Daily Weather Input'!C144)</f>
        <v>21</v>
      </c>
      <c r="E151">
        <f>IF('Daily Weather Input'!D144, 'Daily Weather Input'!D144, ('Daily Weather Input'!E144+'Daily Weather Input'!F144)/2)</f>
        <v>57</v>
      </c>
      <c r="F151">
        <f t="shared" si="5"/>
        <v>8</v>
      </c>
      <c r="G151">
        <f t="shared" si="6"/>
        <v>0</v>
      </c>
    </row>
    <row r="152" spans="2:7" x14ac:dyDescent="0.25">
      <c r="B152">
        <f>YEAR('Daily Weather Input'!C145)</f>
        <v>2005</v>
      </c>
      <c r="C152">
        <f>MONTH('Daily Weather Input'!C145)</f>
        <v>5</v>
      </c>
      <c r="D152">
        <f>DAY('Daily Weather Input'!C145)</f>
        <v>22</v>
      </c>
      <c r="E152">
        <f>IF('Daily Weather Input'!D145, 'Daily Weather Input'!D145, ('Daily Weather Input'!E145+'Daily Weather Input'!F145)/2)</f>
        <v>62</v>
      </c>
      <c r="F152">
        <f t="shared" si="5"/>
        <v>3</v>
      </c>
      <c r="G152">
        <f t="shared" si="6"/>
        <v>0</v>
      </c>
    </row>
    <row r="153" spans="2:7" x14ac:dyDescent="0.25">
      <c r="B153">
        <f>YEAR('Daily Weather Input'!C146)</f>
        <v>2005</v>
      </c>
      <c r="C153">
        <f>MONTH('Daily Weather Input'!C146)</f>
        <v>5</v>
      </c>
      <c r="D153">
        <f>DAY('Daily Weather Input'!C146)</f>
        <v>23</v>
      </c>
      <c r="E153">
        <f>IF('Daily Weather Input'!D146, 'Daily Weather Input'!D146, ('Daily Weather Input'!E146+'Daily Weather Input'!F146)/2)</f>
        <v>63</v>
      </c>
      <c r="F153">
        <f t="shared" si="5"/>
        <v>2</v>
      </c>
      <c r="G153">
        <f t="shared" si="6"/>
        <v>0</v>
      </c>
    </row>
    <row r="154" spans="2:7" x14ac:dyDescent="0.25">
      <c r="B154">
        <f>YEAR('Daily Weather Input'!C147)</f>
        <v>2005</v>
      </c>
      <c r="C154">
        <f>MONTH('Daily Weather Input'!C147)</f>
        <v>5</v>
      </c>
      <c r="D154">
        <f>DAY('Daily Weather Input'!C147)</f>
        <v>24</v>
      </c>
      <c r="E154">
        <f>IF('Daily Weather Input'!D147, 'Daily Weather Input'!D147, ('Daily Weather Input'!E147+'Daily Weather Input'!F147)/2)</f>
        <v>56</v>
      </c>
      <c r="F154">
        <f t="shared" si="5"/>
        <v>9</v>
      </c>
      <c r="G154">
        <f t="shared" si="6"/>
        <v>0</v>
      </c>
    </row>
    <row r="155" spans="2:7" x14ac:dyDescent="0.25">
      <c r="B155">
        <f>YEAR('Daily Weather Input'!C148)</f>
        <v>2005</v>
      </c>
      <c r="C155">
        <f>MONTH('Daily Weather Input'!C148)</f>
        <v>5</v>
      </c>
      <c r="D155">
        <f>DAY('Daily Weather Input'!C148)</f>
        <v>25</v>
      </c>
      <c r="E155">
        <f>IF('Daily Weather Input'!D148, 'Daily Weather Input'!D148, ('Daily Weather Input'!E148+'Daily Weather Input'!F148)/2)</f>
        <v>54</v>
      </c>
      <c r="F155">
        <f t="shared" si="5"/>
        <v>11</v>
      </c>
      <c r="G155">
        <f t="shared" si="6"/>
        <v>0</v>
      </c>
    </row>
    <row r="156" spans="2:7" x14ac:dyDescent="0.25">
      <c r="B156">
        <f>YEAR('Daily Weather Input'!C149)</f>
        <v>2005</v>
      </c>
      <c r="C156">
        <f>MONTH('Daily Weather Input'!C149)</f>
        <v>5</v>
      </c>
      <c r="D156">
        <f>DAY('Daily Weather Input'!C149)</f>
        <v>26</v>
      </c>
      <c r="E156">
        <f>IF('Daily Weather Input'!D149, 'Daily Weather Input'!D149, ('Daily Weather Input'!E149+'Daily Weather Input'!F149)/2)</f>
        <v>65</v>
      </c>
      <c r="F156">
        <f t="shared" si="5"/>
        <v>0</v>
      </c>
      <c r="G156">
        <f t="shared" si="6"/>
        <v>0</v>
      </c>
    </row>
    <row r="157" spans="2:7" x14ac:dyDescent="0.25">
      <c r="B157">
        <f>YEAR('Daily Weather Input'!C150)</f>
        <v>2005</v>
      </c>
      <c r="C157">
        <f>MONTH('Daily Weather Input'!C150)</f>
        <v>5</v>
      </c>
      <c r="D157">
        <f>DAY('Daily Weather Input'!C150)</f>
        <v>27</v>
      </c>
      <c r="E157">
        <f>IF('Daily Weather Input'!D150, 'Daily Weather Input'!D150, ('Daily Weather Input'!E150+'Daily Weather Input'!F150)/2)</f>
        <v>67</v>
      </c>
      <c r="F157">
        <f t="shared" si="5"/>
        <v>0</v>
      </c>
      <c r="G157">
        <f t="shared" si="6"/>
        <v>2</v>
      </c>
    </row>
    <row r="158" spans="2:7" x14ac:dyDescent="0.25">
      <c r="B158">
        <f>YEAR('Daily Weather Input'!C151)</f>
        <v>2005</v>
      </c>
      <c r="C158">
        <f>MONTH('Daily Weather Input'!C151)</f>
        <v>5</v>
      </c>
      <c r="D158">
        <f>DAY('Daily Weather Input'!C151)</f>
        <v>28</v>
      </c>
      <c r="E158">
        <f>IF('Daily Weather Input'!D151, 'Daily Weather Input'!D151, ('Daily Weather Input'!E151+'Daily Weather Input'!F151)/2)</f>
        <v>64</v>
      </c>
      <c r="F158">
        <f t="shared" si="5"/>
        <v>1</v>
      </c>
      <c r="G158">
        <f t="shared" si="6"/>
        <v>0</v>
      </c>
    </row>
    <row r="159" spans="2:7" x14ac:dyDescent="0.25">
      <c r="B159">
        <f>YEAR('Daily Weather Input'!C152)</f>
        <v>2005</v>
      </c>
      <c r="C159">
        <f>MONTH('Daily Weather Input'!C152)</f>
        <v>5</v>
      </c>
      <c r="D159">
        <f>DAY('Daily Weather Input'!C152)</f>
        <v>29</v>
      </c>
      <c r="E159">
        <f>IF('Daily Weather Input'!D152, 'Daily Weather Input'!D152, ('Daily Weather Input'!E152+'Daily Weather Input'!F152)/2)</f>
        <v>62</v>
      </c>
      <c r="F159">
        <f t="shared" si="5"/>
        <v>3</v>
      </c>
      <c r="G159">
        <f t="shared" si="6"/>
        <v>0</v>
      </c>
    </row>
    <row r="160" spans="2:7" x14ac:dyDescent="0.25">
      <c r="B160">
        <f>YEAR('Daily Weather Input'!C153)</f>
        <v>2005</v>
      </c>
      <c r="C160">
        <f>MONTH('Daily Weather Input'!C153)</f>
        <v>5</v>
      </c>
      <c r="D160">
        <f>DAY('Daily Weather Input'!C153)</f>
        <v>30</v>
      </c>
      <c r="E160">
        <f>IF('Daily Weather Input'!D153, 'Daily Weather Input'!D153, ('Daily Weather Input'!E153+'Daily Weather Input'!F153)/2)</f>
        <v>62</v>
      </c>
      <c r="F160">
        <f t="shared" si="5"/>
        <v>3</v>
      </c>
      <c r="G160">
        <f t="shared" si="6"/>
        <v>0</v>
      </c>
    </row>
    <row r="161" spans="2:7" x14ac:dyDescent="0.25">
      <c r="B161">
        <f>YEAR('Daily Weather Input'!C154)</f>
        <v>2005</v>
      </c>
      <c r="C161">
        <f>MONTH('Daily Weather Input'!C154)</f>
        <v>5</v>
      </c>
      <c r="D161">
        <f>DAY('Daily Weather Input'!C154)</f>
        <v>31</v>
      </c>
      <c r="E161">
        <f>IF('Daily Weather Input'!D154, 'Daily Weather Input'!D154, ('Daily Weather Input'!E154+'Daily Weather Input'!F154)/2)</f>
        <v>65</v>
      </c>
      <c r="F161">
        <f t="shared" si="5"/>
        <v>0</v>
      </c>
      <c r="G161">
        <f t="shared" si="6"/>
        <v>0</v>
      </c>
    </row>
    <row r="162" spans="2:7" x14ac:dyDescent="0.25">
      <c r="B162">
        <f>YEAR('Daily Weather Input'!C155)</f>
        <v>2005</v>
      </c>
      <c r="C162">
        <f>MONTH('Daily Weather Input'!C155)</f>
        <v>6</v>
      </c>
      <c r="D162">
        <f>DAY('Daily Weather Input'!C155)</f>
        <v>1</v>
      </c>
      <c r="E162">
        <f>IF('Daily Weather Input'!D155, 'Daily Weather Input'!D155, ('Daily Weather Input'!E155+'Daily Weather Input'!F155)/2)</f>
        <v>65</v>
      </c>
      <c r="F162">
        <f t="shared" si="5"/>
        <v>0</v>
      </c>
      <c r="G162">
        <f t="shared" si="6"/>
        <v>0</v>
      </c>
    </row>
    <row r="163" spans="2:7" x14ac:dyDescent="0.25">
      <c r="B163">
        <f>YEAR('Daily Weather Input'!C156)</f>
        <v>2005</v>
      </c>
      <c r="C163">
        <f>MONTH('Daily Weather Input'!C156)</f>
        <v>6</v>
      </c>
      <c r="D163">
        <f>DAY('Daily Weather Input'!C156)</f>
        <v>2</v>
      </c>
      <c r="E163">
        <f>IF('Daily Weather Input'!D156, 'Daily Weather Input'!D156, ('Daily Weather Input'!E156+'Daily Weather Input'!F156)/2)</f>
        <v>61</v>
      </c>
      <c r="F163">
        <f t="shared" si="5"/>
        <v>4</v>
      </c>
      <c r="G163">
        <f t="shared" si="6"/>
        <v>0</v>
      </c>
    </row>
    <row r="164" spans="2:7" x14ac:dyDescent="0.25">
      <c r="B164">
        <f>YEAR('Daily Weather Input'!C157)</f>
        <v>2005</v>
      </c>
      <c r="C164">
        <f>MONTH('Daily Weather Input'!C157)</f>
        <v>6</v>
      </c>
      <c r="D164">
        <f>DAY('Daily Weather Input'!C157)</f>
        <v>3</v>
      </c>
      <c r="E164">
        <f>IF('Daily Weather Input'!D157, 'Daily Weather Input'!D157, ('Daily Weather Input'!E157+'Daily Weather Input'!F157)/2)</f>
        <v>62</v>
      </c>
      <c r="F164">
        <f t="shared" si="5"/>
        <v>3</v>
      </c>
      <c r="G164">
        <f t="shared" si="6"/>
        <v>0</v>
      </c>
    </row>
    <row r="165" spans="2:7" x14ac:dyDescent="0.25">
      <c r="B165">
        <f>YEAR('Daily Weather Input'!C158)</f>
        <v>2005</v>
      </c>
      <c r="C165">
        <f>MONTH('Daily Weather Input'!C158)</f>
        <v>6</v>
      </c>
      <c r="D165">
        <f>DAY('Daily Weather Input'!C158)</f>
        <v>4</v>
      </c>
      <c r="E165">
        <f>IF('Daily Weather Input'!D158, 'Daily Weather Input'!D158, ('Daily Weather Input'!E158+'Daily Weather Input'!F158)/2)</f>
        <v>70</v>
      </c>
      <c r="F165">
        <f t="shared" si="5"/>
        <v>0</v>
      </c>
      <c r="G165">
        <f t="shared" si="6"/>
        <v>5</v>
      </c>
    </row>
    <row r="166" spans="2:7" x14ac:dyDescent="0.25">
      <c r="B166">
        <f>YEAR('Daily Weather Input'!C159)</f>
        <v>2005</v>
      </c>
      <c r="C166">
        <f>MONTH('Daily Weather Input'!C159)</f>
        <v>6</v>
      </c>
      <c r="D166">
        <f>DAY('Daily Weather Input'!C159)</f>
        <v>5</v>
      </c>
      <c r="E166">
        <f>IF('Daily Weather Input'!D159, 'Daily Weather Input'!D159, ('Daily Weather Input'!E159+'Daily Weather Input'!F159)/2)</f>
        <v>74</v>
      </c>
      <c r="F166">
        <f t="shared" si="5"/>
        <v>0</v>
      </c>
      <c r="G166">
        <f t="shared" si="6"/>
        <v>9</v>
      </c>
    </row>
    <row r="167" spans="2:7" x14ac:dyDescent="0.25">
      <c r="B167">
        <f>YEAR('Daily Weather Input'!C160)</f>
        <v>2005</v>
      </c>
      <c r="C167">
        <f>MONTH('Daily Weather Input'!C160)</f>
        <v>6</v>
      </c>
      <c r="D167">
        <f>DAY('Daily Weather Input'!C160)</f>
        <v>6</v>
      </c>
      <c r="E167">
        <f>IF('Daily Weather Input'!D160, 'Daily Weather Input'!D160, ('Daily Weather Input'!E160+'Daily Weather Input'!F160)/2)</f>
        <v>79</v>
      </c>
      <c r="F167">
        <f t="shared" si="5"/>
        <v>0</v>
      </c>
      <c r="G167">
        <f t="shared" si="6"/>
        <v>14</v>
      </c>
    </row>
    <row r="168" spans="2:7" x14ac:dyDescent="0.25">
      <c r="B168">
        <f>YEAR('Daily Weather Input'!C161)</f>
        <v>2005</v>
      </c>
      <c r="C168">
        <f>MONTH('Daily Weather Input'!C161)</f>
        <v>6</v>
      </c>
      <c r="D168">
        <f>DAY('Daily Weather Input'!C161)</f>
        <v>7</v>
      </c>
      <c r="E168">
        <f>IF('Daily Weather Input'!D161, 'Daily Weather Input'!D161, ('Daily Weather Input'!E161+'Daily Weather Input'!F161)/2)</f>
        <v>77</v>
      </c>
      <c r="F168">
        <f t="shared" si="5"/>
        <v>0</v>
      </c>
      <c r="G168">
        <f t="shared" si="6"/>
        <v>12</v>
      </c>
    </row>
    <row r="169" spans="2:7" x14ac:dyDescent="0.25">
      <c r="B169">
        <f>YEAR('Daily Weather Input'!C162)</f>
        <v>2005</v>
      </c>
      <c r="C169">
        <f>MONTH('Daily Weather Input'!C162)</f>
        <v>6</v>
      </c>
      <c r="D169">
        <f>DAY('Daily Weather Input'!C162)</f>
        <v>8</v>
      </c>
      <c r="E169">
        <f>IF('Daily Weather Input'!D162, 'Daily Weather Input'!D162, ('Daily Weather Input'!E162+'Daily Weather Input'!F162)/2)</f>
        <v>77</v>
      </c>
      <c r="F169">
        <f t="shared" si="5"/>
        <v>0</v>
      </c>
      <c r="G169">
        <f t="shared" si="6"/>
        <v>12</v>
      </c>
    </row>
    <row r="170" spans="2:7" x14ac:dyDescent="0.25">
      <c r="B170">
        <f>YEAR('Daily Weather Input'!C163)</f>
        <v>2005</v>
      </c>
      <c r="C170">
        <f>MONTH('Daily Weather Input'!C163)</f>
        <v>6</v>
      </c>
      <c r="D170">
        <f>DAY('Daily Weather Input'!C163)</f>
        <v>9</v>
      </c>
      <c r="E170">
        <f>IF('Daily Weather Input'!D163, 'Daily Weather Input'!D163, ('Daily Weather Input'!E163+'Daily Weather Input'!F163)/2)</f>
        <v>78</v>
      </c>
      <c r="F170">
        <f t="shared" si="5"/>
        <v>0</v>
      </c>
      <c r="G170">
        <f t="shared" si="6"/>
        <v>13</v>
      </c>
    </row>
    <row r="171" spans="2:7" x14ac:dyDescent="0.25">
      <c r="B171">
        <f>YEAR('Daily Weather Input'!C164)</f>
        <v>2005</v>
      </c>
      <c r="C171">
        <f>MONTH('Daily Weather Input'!C164)</f>
        <v>6</v>
      </c>
      <c r="D171">
        <f>DAY('Daily Weather Input'!C164)</f>
        <v>10</v>
      </c>
      <c r="E171">
        <f>IF('Daily Weather Input'!D164, 'Daily Weather Input'!D164, ('Daily Weather Input'!E164+'Daily Weather Input'!F164)/2)</f>
        <v>80</v>
      </c>
      <c r="F171">
        <f t="shared" si="5"/>
        <v>0</v>
      </c>
      <c r="G171">
        <f t="shared" si="6"/>
        <v>15</v>
      </c>
    </row>
    <row r="172" spans="2:7" x14ac:dyDescent="0.25">
      <c r="B172">
        <f>YEAR('Daily Weather Input'!C165)</f>
        <v>2005</v>
      </c>
      <c r="C172">
        <f>MONTH('Daily Weather Input'!C165)</f>
        <v>6</v>
      </c>
      <c r="D172">
        <f>DAY('Daily Weather Input'!C165)</f>
        <v>11</v>
      </c>
      <c r="E172">
        <f>IF('Daily Weather Input'!D165, 'Daily Weather Input'!D165, ('Daily Weather Input'!E165+'Daily Weather Input'!F165)/2)</f>
        <v>80</v>
      </c>
      <c r="F172">
        <f t="shared" si="5"/>
        <v>0</v>
      </c>
      <c r="G172">
        <f t="shared" si="6"/>
        <v>15</v>
      </c>
    </row>
    <row r="173" spans="2:7" x14ac:dyDescent="0.25">
      <c r="B173">
        <f>YEAR('Daily Weather Input'!C166)</f>
        <v>2005</v>
      </c>
      <c r="C173">
        <f>MONTH('Daily Weather Input'!C166)</f>
        <v>6</v>
      </c>
      <c r="D173">
        <f>DAY('Daily Weather Input'!C166)</f>
        <v>12</v>
      </c>
      <c r="E173">
        <f>IF('Daily Weather Input'!D166, 'Daily Weather Input'!D166, ('Daily Weather Input'!E166+'Daily Weather Input'!F166)/2)</f>
        <v>77</v>
      </c>
      <c r="F173">
        <f t="shared" si="5"/>
        <v>0</v>
      </c>
      <c r="G173">
        <f t="shared" si="6"/>
        <v>12</v>
      </c>
    </row>
    <row r="174" spans="2:7" x14ac:dyDescent="0.25">
      <c r="B174">
        <f>YEAR('Daily Weather Input'!C167)</f>
        <v>2005</v>
      </c>
      <c r="C174">
        <f>MONTH('Daily Weather Input'!C167)</f>
        <v>6</v>
      </c>
      <c r="D174">
        <f>DAY('Daily Weather Input'!C167)</f>
        <v>13</v>
      </c>
      <c r="E174">
        <f>IF('Daily Weather Input'!D167, 'Daily Weather Input'!D167, ('Daily Weather Input'!E167+'Daily Weather Input'!F167)/2)</f>
        <v>81</v>
      </c>
      <c r="F174">
        <f t="shared" si="5"/>
        <v>0</v>
      </c>
      <c r="G174">
        <f t="shared" si="6"/>
        <v>16</v>
      </c>
    </row>
    <row r="175" spans="2:7" x14ac:dyDescent="0.25">
      <c r="B175">
        <f>YEAR('Daily Weather Input'!C168)</f>
        <v>2005</v>
      </c>
      <c r="C175">
        <f>MONTH('Daily Weather Input'!C168)</f>
        <v>6</v>
      </c>
      <c r="D175">
        <f>DAY('Daily Weather Input'!C168)</f>
        <v>14</v>
      </c>
      <c r="E175">
        <f>IF('Daily Weather Input'!D168, 'Daily Weather Input'!D168, ('Daily Weather Input'!E168+'Daily Weather Input'!F168)/2)</f>
        <v>80</v>
      </c>
      <c r="F175">
        <f t="shared" si="5"/>
        <v>0</v>
      </c>
      <c r="G175">
        <f t="shared" si="6"/>
        <v>15</v>
      </c>
    </row>
    <row r="176" spans="2:7" x14ac:dyDescent="0.25">
      <c r="B176">
        <f>YEAR('Daily Weather Input'!C169)</f>
        <v>2005</v>
      </c>
      <c r="C176">
        <f>MONTH('Daily Weather Input'!C169)</f>
        <v>6</v>
      </c>
      <c r="D176">
        <f>DAY('Daily Weather Input'!C169)</f>
        <v>15</v>
      </c>
      <c r="E176">
        <f>IF('Daily Weather Input'!D169, 'Daily Weather Input'!D169, ('Daily Weather Input'!E169+'Daily Weather Input'!F169)/2)</f>
        <v>78</v>
      </c>
      <c r="F176">
        <f t="shared" si="5"/>
        <v>0</v>
      </c>
      <c r="G176">
        <f t="shared" si="6"/>
        <v>13</v>
      </c>
    </row>
    <row r="177" spans="2:7" x14ac:dyDescent="0.25">
      <c r="B177">
        <f>YEAR('Daily Weather Input'!C170)</f>
        <v>2005</v>
      </c>
      <c r="C177">
        <f>MONTH('Daily Weather Input'!C170)</f>
        <v>6</v>
      </c>
      <c r="D177">
        <f>DAY('Daily Weather Input'!C170)</f>
        <v>16</v>
      </c>
      <c r="E177">
        <f>IF('Daily Weather Input'!D170, 'Daily Weather Input'!D170, ('Daily Weather Input'!E170+'Daily Weather Input'!F170)/2)</f>
        <v>72</v>
      </c>
      <c r="F177">
        <f t="shared" si="5"/>
        <v>0</v>
      </c>
      <c r="G177">
        <f t="shared" si="6"/>
        <v>7</v>
      </c>
    </row>
    <row r="178" spans="2:7" x14ac:dyDescent="0.25">
      <c r="B178">
        <f>YEAR('Daily Weather Input'!C171)</f>
        <v>2005</v>
      </c>
      <c r="C178">
        <f>MONTH('Daily Weather Input'!C171)</f>
        <v>6</v>
      </c>
      <c r="D178">
        <f>DAY('Daily Weather Input'!C171)</f>
        <v>17</v>
      </c>
      <c r="E178">
        <f>IF('Daily Weather Input'!D171, 'Daily Weather Input'!D171, ('Daily Weather Input'!E171+'Daily Weather Input'!F171)/2)</f>
        <v>65</v>
      </c>
      <c r="F178">
        <f t="shared" si="5"/>
        <v>0</v>
      </c>
      <c r="G178">
        <f t="shared" si="6"/>
        <v>0</v>
      </c>
    </row>
    <row r="179" spans="2:7" x14ac:dyDescent="0.25">
      <c r="B179">
        <f>YEAR('Daily Weather Input'!C172)</f>
        <v>2005</v>
      </c>
      <c r="C179">
        <f>MONTH('Daily Weather Input'!C172)</f>
        <v>6</v>
      </c>
      <c r="D179">
        <f>DAY('Daily Weather Input'!C172)</f>
        <v>18</v>
      </c>
      <c r="E179">
        <f>IF('Daily Weather Input'!D172, 'Daily Weather Input'!D172, ('Daily Weather Input'!E172+'Daily Weather Input'!F172)/2)</f>
        <v>66</v>
      </c>
      <c r="F179">
        <f t="shared" si="5"/>
        <v>0</v>
      </c>
      <c r="G179">
        <f t="shared" si="6"/>
        <v>1</v>
      </c>
    </row>
    <row r="180" spans="2:7" x14ac:dyDescent="0.25">
      <c r="B180">
        <f>YEAR('Daily Weather Input'!C173)</f>
        <v>2005</v>
      </c>
      <c r="C180">
        <f>MONTH('Daily Weather Input'!C173)</f>
        <v>6</v>
      </c>
      <c r="D180">
        <f>DAY('Daily Weather Input'!C173)</f>
        <v>19</v>
      </c>
      <c r="E180">
        <f>IF('Daily Weather Input'!D173, 'Daily Weather Input'!D173, ('Daily Weather Input'!E173+'Daily Weather Input'!F173)/2)</f>
        <v>70</v>
      </c>
      <c r="F180">
        <f t="shared" si="5"/>
        <v>0</v>
      </c>
      <c r="G180">
        <f t="shared" si="6"/>
        <v>5</v>
      </c>
    </row>
    <row r="181" spans="2:7" x14ac:dyDescent="0.25">
      <c r="B181">
        <f>YEAR('Daily Weather Input'!C174)</f>
        <v>2005</v>
      </c>
      <c r="C181">
        <f>MONTH('Daily Weather Input'!C174)</f>
        <v>6</v>
      </c>
      <c r="D181">
        <f>DAY('Daily Weather Input'!C174)</f>
        <v>20</v>
      </c>
      <c r="E181">
        <f>IF('Daily Weather Input'!D174, 'Daily Weather Input'!D174, ('Daily Weather Input'!E174+'Daily Weather Input'!F174)/2)</f>
        <v>63</v>
      </c>
      <c r="F181">
        <f t="shared" si="5"/>
        <v>2</v>
      </c>
      <c r="G181">
        <f t="shared" si="6"/>
        <v>0</v>
      </c>
    </row>
    <row r="182" spans="2:7" x14ac:dyDescent="0.25">
      <c r="B182">
        <f>YEAR('Daily Weather Input'!C175)</f>
        <v>2005</v>
      </c>
      <c r="C182">
        <f>MONTH('Daily Weather Input'!C175)</f>
        <v>6</v>
      </c>
      <c r="D182">
        <f>DAY('Daily Weather Input'!C175)</f>
        <v>21</v>
      </c>
      <c r="E182">
        <f>IF('Daily Weather Input'!D175, 'Daily Weather Input'!D175, ('Daily Weather Input'!E175+'Daily Weather Input'!F175)/2)</f>
        <v>67</v>
      </c>
      <c r="F182">
        <f t="shared" si="5"/>
        <v>0</v>
      </c>
      <c r="G182">
        <f t="shared" si="6"/>
        <v>2</v>
      </c>
    </row>
    <row r="183" spans="2:7" x14ac:dyDescent="0.25">
      <c r="B183">
        <f>YEAR('Daily Weather Input'!C176)</f>
        <v>2005</v>
      </c>
      <c r="C183">
        <f>MONTH('Daily Weather Input'!C176)</f>
        <v>6</v>
      </c>
      <c r="D183">
        <f>DAY('Daily Weather Input'!C176)</f>
        <v>22</v>
      </c>
      <c r="E183">
        <f>IF('Daily Weather Input'!D176, 'Daily Weather Input'!D176, ('Daily Weather Input'!E176+'Daily Weather Input'!F176)/2)</f>
        <v>73</v>
      </c>
      <c r="F183">
        <f t="shared" si="5"/>
        <v>0</v>
      </c>
      <c r="G183">
        <f t="shared" si="6"/>
        <v>8</v>
      </c>
    </row>
    <row r="184" spans="2:7" x14ac:dyDescent="0.25">
      <c r="B184">
        <f>YEAR('Daily Weather Input'!C177)</f>
        <v>2005</v>
      </c>
      <c r="C184">
        <f>MONTH('Daily Weather Input'!C177)</f>
        <v>6</v>
      </c>
      <c r="D184">
        <f>DAY('Daily Weather Input'!C177)</f>
        <v>23</v>
      </c>
      <c r="E184">
        <f>IF('Daily Weather Input'!D177, 'Daily Weather Input'!D177, ('Daily Weather Input'!E177+'Daily Weather Input'!F177)/2)</f>
        <v>73</v>
      </c>
      <c r="F184">
        <f t="shared" si="5"/>
        <v>0</v>
      </c>
      <c r="G184">
        <f t="shared" si="6"/>
        <v>8</v>
      </c>
    </row>
    <row r="185" spans="2:7" x14ac:dyDescent="0.25">
      <c r="B185">
        <f>YEAR('Daily Weather Input'!C178)</f>
        <v>2005</v>
      </c>
      <c r="C185">
        <f>MONTH('Daily Weather Input'!C178)</f>
        <v>6</v>
      </c>
      <c r="D185">
        <f>DAY('Daily Weather Input'!C178)</f>
        <v>24</v>
      </c>
      <c r="E185">
        <f>IF('Daily Weather Input'!D178, 'Daily Weather Input'!D178, ('Daily Weather Input'!E178+'Daily Weather Input'!F178)/2)</f>
        <v>76</v>
      </c>
      <c r="F185">
        <f t="shared" si="5"/>
        <v>0</v>
      </c>
      <c r="G185">
        <f t="shared" si="6"/>
        <v>11</v>
      </c>
    </row>
    <row r="186" spans="2:7" x14ac:dyDescent="0.25">
      <c r="B186">
        <f>YEAR('Daily Weather Input'!C179)</f>
        <v>2005</v>
      </c>
      <c r="C186">
        <f>MONTH('Daily Weather Input'!C179)</f>
        <v>6</v>
      </c>
      <c r="D186">
        <f>DAY('Daily Weather Input'!C179)</f>
        <v>25</v>
      </c>
      <c r="E186">
        <f>IF('Daily Weather Input'!D179, 'Daily Weather Input'!D179, ('Daily Weather Input'!E179+'Daily Weather Input'!F179)/2)</f>
        <v>78</v>
      </c>
      <c r="F186">
        <f t="shared" si="5"/>
        <v>0</v>
      </c>
      <c r="G186">
        <f t="shared" si="6"/>
        <v>13</v>
      </c>
    </row>
    <row r="187" spans="2:7" x14ac:dyDescent="0.25">
      <c r="B187">
        <f>YEAR('Daily Weather Input'!C180)</f>
        <v>2005</v>
      </c>
      <c r="C187">
        <f>MONTH('Daily Weather Input'!C180)</f>
        <v>6</v>
      </c>
      <c r="D187">
        <f>DAY('Daily Weather Input'!C180)</f>
        <v>26</v>
      </c>
      <c r="E187">
        <f>IF('Daily Weather Input'!D180, 'Daily Weather Input'!D180, ('Daily Weather Input'!E180+'Daily Weather Input'!F180)/2)</f>
        <v>77</v>
      </c>
      <c r="F187">
        <f t="shared" si="5"/>
        <v>0</v>
      </c>
      <c r="G187">
        <f t="shared" si="6"/>
        <v>12</v>
      </c>
    </row>
    <row r="188" spans="2:7" x14ac:dyDescent="0.25">
      <c r="B188">
        <f>YEAR('Daily Weather Input'!C181)</f>
        <v>2005</v>
      </c>
      <c r="C188">
        <f>MONTH('Daily Weather Input'!C181)</f>
        <v>6</v>
      </c>
      <c r="D188">
        <f>DAY('Daily Weather Input'!C181)</f>
        <v>27</v>
      </c>
      <c r="E188">
        <f>IF('Daily Weather Input'!D181, 'Daily Weather Input'!D181, ('Daily Weather Input'!E181+'Daily Weather Input'!F181)/2)</f>
        <v>80</v>
      </c>
      <c r="F188">
        <f t="shared" si="5"/>
        <v>0</v>
      </c>
      <c r="G188">
        <f t="shared" si="6"/>
        <v>15</v>
      </c>
    </row>
    <row r="189" spans="2:7" x14ac:dyDescent="0.25">
      <c r="B189">
        <f>YEAR('Daily Weather Input'!C182)</f>
        <v>2005</v>
      </c>
      <c r="C189">
        <f>MONTH('Daily Weather Input'!C182)</f>
        <v>6</v>
      </c>
      <c r="D189">
        <f>DAY('Daily Weather Input'!C182)</f>
        <v>28</v>
      </c>
      <c r="E189">
        <f>IF('Daily Weather Input'!D182, 'Daily Weather Input'!D182, ('Daily Weather Input'!E182+'Daily Weather Input'!F182)/2)</f>
        <v>80</v>
      </c>
      <c r="F189">
        <f t="shared" si="5"/>
        <v>0</v>
      </c>
      <c r="G189">
        <f t="shared" si="6"/>
        <v>15</v>
      </c>
    </row>
    <row r="190" spans="2:7" x14ac:dyDescent="0.25">
      <c r="B190">
        <f>YEAR('Daily Weather Input'!C183)</f>
        <v>2005</v>
      </c>
      <c r="C190">
        <f>MONTH('Daily Weather Input'!C183)</f>
        <v>6</v>
      </c>
      <c r="D190">
        <f>DAY('Daily Weather Input'!C183)</f>
        <v>29</v>
      </c>
      <c r="E190">
        <f>IF('Daily Weather Input'!D183, 'Daily Weather Input'!D183, ('Daily Weather Input'!E183+'Daily Weather Input'!F183)/2)</f>
        <v>77</v>
      </c>
      <c r="F190">
        <f t="shared" si="5"/>
        <v>0</v>
      </c>
      <c r="G190">
        <f t="shared" si="6"/>
        <v>12</v>
      </c>
    </row>
    <row r="191" spans="2:7" x14ac:dyDescent="0.25">
      <c r="B191">
        <f>YEAR('Daily Weather Input'!C184)</f>
        <v>2005</v>
      </c>
      <c r="C191">
        <f>MONTH('Daily Weather Input'!C184)</f>
        <v>6</v>
      </c>
      <c r="D191">
        <f>DAY('Daily Weather Input'!C184)</f>
        <v>30</v>
      </c>
      <c r="E191">
        <f>IF('Daily Weather Input'!D184, 'Daily Weather Input'!D184, ('Daily Weather Input'!E184+'Daily Weather Input'!F184)/2)</f>
        <v>78</v>
      </c>
      <c r="F191">
        <f t="shared" si="5"/>
        <v>0</v>
      </c>
      <c r="G191">
        <f t="shared" si="6"/>
        <v>13</v>
      </c>
    </row>
    <row r="192" spans="2:7" x14ac:dyDescent="0.25">
      <c r="B192">
        <f>YEAR('Daily Weather Input'!C185)</f>
        <v>2005</v>
      </c>
      <c r="C192">
        <f>MONTH('Daily Weather Input'!C185)</f>
        <v>7</v>
      </c>
      <c r="D192">
        <f>DAY('Daily Weather Input'!C185)</f>
        <v>1</v>
      </c>
      <c r="E192">
        <f>IF('Daily Weather Input'!D185, 'Daily Weather Input'!D185, ('Daily Weather Input'!E185+'Daily Weather Input'!F185)/2)</f>
        <v>80</v>
      </c>
      <c r="F192">
        <f t="shared" si="5"/>
        <v>0</v>
      </c>
      <c r="G192">
        <f t="shared" si="6"/>
        <v>15</v>
      </c>
    </row>
    <row r="193" spans="2:7" x14ac:dyDescent="0.25">
      <c r="B193">
        <f>YEAR('Daily Weather Input'!C186)</f>
        <v>2005</v>
      </c>
      <c r="C193">
        <f>MONTH('Daily Weather Input'!C186)</f>
        <v>7</v>
      </c>
      <c r="D193">
        <f>DAY('Daily Weather Input'!C186)</f>
        <v>2</v>
      </c>
      <c r="E193">
        <f>IF('Daily Weather Input'!D186, 'Daily Weather Input'!D186, ('Daily Weather Input'!E186+'Daily Weather Input'!F186)/2)</f>
        <v>79</v>
      </c>
      <c r="F193">
        <f t="shared" si="5"/>
        <v>0</v>
      </c>
      <c r="G193">
        <f t="shared" si="6"/>
        <v>14</v>
      </c>
    </row>
    <row r="194" spans="2:7" x14ac:dyDescent="0.25">
      <c r="B194">
        <f>YEAR('Daily Weather Input'!C187)</f>
        <v>2005</v>
      </c>
      <c r="C194">
        <f>MONTH('Daily Weather Input'!C187)</f>
        <v>7</v>
      </c>
      <c r="D194">
        <f>DAY('Daily Weather Input'!C187)</f>
        <v>3</v>
      </c>
      <c r="E194">
        <f>IF('Daily Weather Input'!D187, 'Daily Weather Input'!D187, ('Daily Weather Input'!E187+'Daily Weather Input'!F187)/2)</f>
        <v>75</v>
      </c>
      <c r="F194">
        <f t="shared" si="5"/>
        <v>0</v>
      </c>
      <c r="G194">
        <f t="shared" si="6"/>
        <v>10</v>
      </c>
    </row>
    <row r="195" spans="2:7" x14ac:dyDescent="0.25">
      <c r="B195">
        <f>YEAR('Daily Weather Input'!C188)</f>
        <v>2005</v>
      </c>
      <c r="C195">
        <f>MONTH('Daily Weather Input'!C188)</f>
        <v>7</v>
      </c>
      <c r="D195">
        <f>DAY('Daily Weather Input'!C188)</f>
        <v>4</v>
      </c>
      <c r="E195">
        <f>IF('Daily Weather Input'!D188, 'Daily Weather Input'!D188, ('Daily Weather Input'!E188+'Daily Weather Input'!F188)/2)</f>
        <v>75</v>
      </c>
      <c r="F195">
        <f t="shared" si="5"/>
        <v>0</v>
      </c>
      <c r="G195">
        <f t="shared" si="6"/>
        <v>10</v>
      </c>
    </row>
    <row r="196" spans="2:7" x14ac:dyDescent="0.25">
      <c r="B196">
        <f>YEAR('Daily Weather Input'!C189)</f>
        <v>2005</v>
      </c>
      <c r="C196">
        <f>MONTH('Daily Weather Input'!C189)</f>
        <v>7</v>
      </c>
      <c r="D196">
        <f>DAY('Daily Weather Input'!C189)</f>
        <v>5</v>
      </c>
      <c r="E196">
        <f>IF('Daily Weather Input'!D189, 'Daily Weather Input'!D189, ('Daily Weather Input'!E189+'Daily Weather Input'!F189)/2)</f>
        <v>79</v>
      </c>
      <c r="F196">
        <f t="shared" si="5"/>
        <v>0</v>
      </c>
      <c r="G196">
        <f t="shared" si="6"/>
        <v>14</v>
      </c>
    </row>
    <row r="197" spans="2:7" x14ac:dyDescent="0.25">
      <c r="B197">
        <f>YEAR('Daily Weather Input'!C190)</f>
        <v>2005</v>
      </c>
      <c r="C197">
        <f>MONTH('Daily Weather Input'!C190)</f>
        <v>7</v>
      </c>
      <c r="D197">
        <f>DAY('Daily Weather Input'!C190)</f>
        <v>6</v>
      </c>
      <c r="E197">
        <f>IF('Daily Weather Input'!D190, 'Daily Weather Input'!D190, ('Daily Weather Input'!E190+'Daily Weather Input'!F190)/2)</f>
        <v>77</v>
      </c>
      <c r="F197">
        <f t="shared" si="5"/>
        <v>0</v>
      </c>
      <c r="G197">
        <f t="shared" si="6"/>
        <v>12</v>
      </c>
    </row>
    <row r="198" spans="2:7" x14ac:dyDescent="0.25">
      <c r="B198">
        <f>YEAR('Daily Weather Input'!C191)</f>
        <v>2005</v>
      </c>
      <c r="C198">
        <f>MONTH('Daily Weather Input'!C191)</f>
        <v>7</v>
      </c>
      <c r="D198">
        <f>DAY('Daily Weather Input'!C191)</f>
        <v>7</v>
      </c>
      <c r="E198">
        <f>IF('Daily Weather Input'!D191, 'Daily Weather Input'!D191, ('Daily Weather Input'!E191+'Daily Weather Input'!F191)/2)</f>
        <v>73</v>
      </c>
      <c r="F198">
        <f t="shared" si="5"/>
        <v>0</v>
      </c>
      <c r="G198">
        <f t="shared" si="6"/>
        <v>8</v>
      </c>
    </row>
    <row r="199" spans="2:7" x14ac:dyDescent="0.25">
      <c r="B199">
        <f>YEAR('Daily Weather Input'!C192)</f>
        <v>2005</v>
      </c>
      <c r="C199">
        <f>MONTH('Daily Weather Input'!C192)</f>
        <v>7</v>
      </c>
      <c r="D199">
        <f>DAY('Daily Weather Input'!C192)</f>
        <v>8</v>
      </c>
      <c r="E199">
        <f>IF('Daily Weather Input'!D192, 'Daily Weather Input'!D192, ('Daily Weather Input'!E192+'Daily Weather Input'!F192)/2)</f>
        <v>74</v>
      </c>
      <c r="F199">
        <f t="shared" si="5"/>
        <v>0</v>
      </c>
      <c r="G199">
        <f t="shared" si="6"/>
        <v>9</v>
      </c>
    </row>
    <row r="200" spans="2:7" x14ac:dyDescent="0.25">
      <c r="B200">
        <f>YEAR('Daily Weather Input'!C193)</f>
        <v>2005</v>
      </c>
      <c r="C200">
        <f>MONTH('Daily Weather Input'!C193)</f>
        <v>7</v>
      </c>
      <c r="D200">
        <f>DAY('Daily Weather Input'!C193)</f>
        <v>9</v>
      </c>
      <c r="E200">
        <f>IF('Daily Weather Input'!D193, 'Daily Weather Input'!D193, ('Daily Weather Input'!E193+'Daily Weather Input'!F193)/2)</f>
        <v>75</v>
      </c>
      <c r="F200">
        <f t="shared" si="5"/>
        <v>0</v>
      </c>
      <c r="G200">
        <f t="shared" si="6"/>
        <v>10</v>
      </c>
    </row>
    <row r="201" spans="2:7" x14ac:dyDescent="0.25">
      <c r="B201">
        <f>YEAR('Daily Weather Input'!C194)</f>
        <v>2005</v>
      </c>
      <c r="C201">
        <f>MONTH('Daily Weather Input'!C194)</f>
        <v>7</v>
      </c>
      <c r="D201">
        <f>DAY('Daily Weather Input'!C194)</f>
        <v>10</v>
      </c>
      <c r="E201">
        <f>IF('Daily Weather Input'!D194, 'Daily Weather Input'!D194, ('Daily Weather Input'!E194+'Daily Weather Input'!F194)/2)</f>
        <v>76</v>
      </c>
      <c r="F201">
        <f t="shared" si="5"/>
        <v>0</v>
      </c>
      <c r="G201">
        <f t="shared" si="6"/>
        <v>11</v>
      </c>
    </row>
    <row r="202" spans="2:7" x14ac:dyDescent="0.25">
      <c r="B202">
        <f>YEAR('Daily Weather Input'!C195)</f>
        <v>2005</v>
      </c>
      <c r="C202">
        <f>MONTH('Daily Weather Input'!C195)</f>
        <v>7</v>
      </c>
      <c r="D202">
        <f>DAY('Daily Weather Input'!C195)</f>
        <v>11</v>
      </c>
      <c r="E202">
        <f>IF('Daily Weather Input'!D195, 'Daily Weather Input'!D195, ('Daily Weather Input'!E195+'Daily Weather Input'!F195)/2)</f>
        <v>76</v>
      </c>
      <c r="F202">
        <f t="shared" si="5"/>
        <v>0</v>
      </c>
      <c r="G202">
        <f t="shared" si="6"/>
        <v>11</v>
      </c>
    </row>
    <row r="203" spans="2:7" x14ac:dyDescent="0.25">
      <c r="B203">
        <f>YEAR('Daily Weather Input'!C196)</f>
        <v>2005</v>
      </c>
      <c r="C203">
        <f>MONTH('Daily Weather Input'!C196)</f>
        <v>7</v>
      </c>
      <c r="D203">
        <f>DAY('Daily Weather Input'!C196)</f>
        <v>12</v>
      </c>
      <c r="E203">
        <f>IF('Daily Weather Input'!D196, 'Daily Weather Input'!D196, ('Daily Weather Input'!E196+'Daily Weather Input'!F196)/2)</f>
        <v>80</v>
      </c>
      <c r="F203">
        <f t="shared" ref="F203:F266" si="7">IF(B$8&gt;$E203,(B$8-$E203),0)</f>
        <v>0</v>
      </c>
      <c r="G203">
        <f t="shared" si="6"/>
        <v>15</v>
      </c>
    </row>
    <row r="204" spans="2:7" x14ac:dyDescent="0.25">
      <c r="B204">
        <f>YEAR('Daily Weather Input'!C197)</f>
        <v>2005</v>
      </c>
      <c r="C204">
        <f>MONTH('Daily Weather Input'!C197)</f>
        <v>7</v>
      </c>
      <c r="D204">
        <f>DAY('Daily Weather Input'!C197)</f>
        <v>13</v>
      </c>
      <c r="E204">
        <f>IF('Daily Weather Input'!D197, 'Daily Weather Input'!D197, ('Daily Weather Input'!E197+'Daily Weather Input'!F197)/2)</f>
        <v>80</v>
      </c>
      <c r="F204">
        <f t="shared" si="7"/>
        <v>0</v>
      </c>
      <c r="G204">
        <f t="shared" ref="G204:G267" si="8">IF($E204&gt;C$8,$E204-C$8,0)</f>
        <v>15</v>
      </c>
    </row>
    <row r="205" spans="2:7" x14ac:dyDescent="0.25">
      <c r="B205">
        <f>YEAR('Daily Weather Input'!C198)</f>
        <v>2005</v>
      </c>
      <c r="C205">
        <f>MONTH('Daily Weather Input'!C198)</f>
        <v>7</v>
      </c>
      <c r="D205">
        <f>DAY('Daily Weather Input'!C198)</f>
        <v>14</v>
      </c>
      <c r="E205">
        <f>IF('Daily Weather Input'!D198, 'Daily Weather Input'!D198, ('Daily Weather Input'!E198+'Daily Weather Input'!F198)/2)</f>
        <v>76</v>
      </c>
      <c r="F205">
        <f t="shared" si="7"/>
        <v>0</v>
      </c>
      <c r="G205">
        <f t="shared" si="8"/>
        <v>11</v>
      </c>
    </row>
    <row r="206" spans="2:7" x14ac:dyDescent="0.25">
      <c r="B206">
        <f>YEAR('Daily Weather Input'!C199)</f>
        <v>2005</v>
      </c>
      <c r="C206">
        <f>MONTH('Daily Weather Input'!C199)</f>
        <v>7</v>
      </c>
      <c r="D206">
        <f>DAY('Daily Weather Input'!C199)</f>
        <v>15</v>
      </c>
      <c r="E206">
        <f>IF('Daily Weather Input'!D199, 'Daily Weather Input'!D199, ('Daily Weather Input'!E199+'Daily Weather Input'!F199)/2)</f>
        <v>79</v>
      </c>
      <c r="F206">
        <f t="shared" si="7"/>
        <v>0</v>
      </c>
      <c r="G206">
        <f t="shared" si="8"/>
        <v>14</v>
      </c>
    </row>
    <row r="207" spans="2:7" x14ac:dyDescent="0.25">
      <c r="B207">
        <f>YEAR('Daily Weather Input'!C200)</f>
        <v>2005</v>
      </c>
      <c r="C207">
        <f>MONTH('Daily Weather Input'!C200)</f>
        <v>7</v>
      </c>
      <c r="D207">
        <f>DAY('Daily Weather Input'!C200)</f>
        <v>16</v>
      </c>
      <c r="E207">
        <f>IF('Daily Weather Input'!D200, 'Daily Weather Input'!D200, ('Daily Weather Input'!E200+'Daily Weather Input'!F200)/2)</f>
        <v>82</v>
      </c>
      <c r="F207">
        <f t="shared" si="7"/>
        <v>0</v>
      </c>
      <c r="G207">
        <f t="shared" si="8"/>
        <v>17</v>
      </c>
    </row>
    <row r="208" spans="2:7" x14ac:dyDescent="0.25">
      <c r="B208">
        <f>YEAR('Daily Weather Input'!C201)</f>
        <v>2005</v>
      </c>
      <c r="C208">
        <f>MONTH('Daily Weather Input'!C201)</f>
        <v>7</v>
      </c>
      <c r="D208">
        <f>DAY('Daily Weather Input'!C201)</f>
        <v>17</v>
      </c>
      <c r="E208">
        <f>IF('Daily Weather Input'!D201, 'Daily Weather Input'!D201, ('Daily Weather Input'!E201+'Daily Weather Input'!F201)/2)</f>
        <v>82</v>
      </c>
      <c r="F208">
        <f t="shared" si="7"/>
        <v>0</v>
      </c>
      <c r="G208">
        <f t="shared" si="8"/>
        <v>17</v>
      </c>
    </row>
    <row r="209" spans="2:7" x14ac:dyDescent="0.25">
      <c r="B209">
        <f>YEAR('Daily Weather Input'!C202)</f>
        <v>2005</v>
      </c>
      <c r="C209">
        <f>MONTH('Daily Weather Input'!C202)</f>
        <v>7</v>
      </c>
      <c r="D209">
        <f>DAY('Daily Weather Input'!C202)</f>
        <v>18</v>
      </c>
      <c r="E209">
        <f>IF('Daily Weather Input'!D202, 'Daily Weather Input'!D202, ('Daily Weather Input'!E202+'Daily Weather Input'!F202)/2)</f>
        <v>82</v>
      </c>
      <c r="F209">
        <f t="shared" si="7"/>
        <v>0</v>
      </c>
      <c r="G209">
        <f t="shared" si="8"/>
        <v>17</v>
      </c>
    </row>
    <row r="210" spans="2:7" x14ac:dyDescent="0.25">
      <c r="B210">
        <f>YEAR('Daily Weather Input'!C203)</f>
        <v>2005</v>
      </c>
      <c r="C210">
        <f>MONTH('Daily Weather Input'!C203)</f>
        <v>7</v>
      </c>
      <c r="D210">
        <f>DAY('Daily Weather Input'!C203)</f>
        <v>19</v>
      </c>
      <c r="E210">
        <f>IF('Daily Weather Input'!D203, 'Daily Weather Input'!D203, ('Daily Weather Input'!E203+'Daily Weather Input'!F203)/2)</f>
        <v>82</v>
      </c>
      <c r="F210">
        <f t="shared" si="7"/>
        <v>0</v>
      </c>
      <c r="G210">
        <f t="shared" si="8"/>
        <v>17</v>
      </c>
    </row>
    <row r="211" spans="2:7" x14ac:dyDescent="0.25">
      <c r="B211">
        <f>YEAR('Daily Weather Input'!C204)</f>
        <v>2005</v>
      </c>
      <c r="C211">
        <f>MONTH('Daily Weather Input'!C204)</f>
        <v>7</v>
      </c>
      <c r="D211">
        <f>DAY('Daily Weather Input'!C204)</f>
        <v>20</v>
      </c>
      <c r="E211">
        <f>IF('Daily Weather Input'!D204, 'Daily Weather Input'!D204, ('Daily Weather Input'!E204+'Daily Weather Input'!F204)/2)</f>
        <v>82</v>
      </c>
      <c r="F211">
        <f t="shared" si="7"/>
        <v>0</v>
      </c>
      <c r="G211">
        <f t="shared" si="8"/>
        <v>17</v>
      </c>
    </row>
    <row r="212" spans="2:7" x14ac:dyDescent="0.25">
      <c r="B212">
        <f>YEAR('Daily Weather Input'!C205)</f>
        <v>2005</v>
      </c>
      <c r="C212">
        <f>MONTH('Daily Weather Input'!C205)</f>
        <v>7</v>
      </c>
      <c r="D212">
        <f>DAY('Daily Weather Input'!C205)</f>
        <v>21</v>
      </c>
      <c r="E212">
        <f>IF('Daily Weather Input'!D205, 'Daily Weather Input'!D205, ('Daily Weather Input'!E205+'Daily Weather Input'!F205)/2)</f>
        <v>79</v>
      </c>
      <c r="F212">
        <f t="shared" si="7"/>
        <v>0</v>
      </c>
      <c r="G212">
        <f t="shared" si="8"/>
        <v>14</v>
      </c>
    </row>
    <row r="213" spans="2:7" x14ac:dyDescent="0.25">
      <c r="B213">
        <f>YEAR('Daily Weather Input'!C206)</f>
        <v>2005</v>
      </c>
      <c r="C213">
        <f>MONTH('Daily Weather Input'!C206)</f>
        <v>7</v>
      </c>
      <c r="D213">
        <f>DAY('Daily Weather Input'!C206)</f>
        <v>22</v>
      </c>
      <c r="E213">
        <f>IF('Daily Weather Input'!D206, 'Daily Weather Input'!D206, ('Daily Weather Input'!E206+'Daily Weather Input'!F206)/2)</f>
        <v>81</v>
      </c>
      <c r="F213">
        <f t="shared" si="7"/>
        <v>0</v>
      </c>
      <c r="G213">
        <f t="shared" si="8"/>
        <v>16</v>
      </c>
    </row>
    <row r="214" spans="2:7" x14ac:dyDescent="0.25">
      <c r="B214">
        <f>YEAR('Daily Weather Input'!C207)</f>
        <v>2005</v>
      </c>
      <c r="C214">
        <f>MONTH('Daily Weather Input'!C207)</f>
        <v>7</v>
      </c>
      <c r="D214">
        <f>DAY('Daily Weather Input'!C207)</f>
        <v>23</v>
      </c>
      <c r="E214">
        <f>IF('Daily Weather Input'!D207, 'Daily Weather Input'!D207, ('Daily Weather Input'!E207+'Daily Weather Input'!F207)/2)</f>
        <v>76</v>
      </c>
      <c r="F214">
        <f t="shared" si="7"/>
        <v>0</v>
      </c>
      <c r="G214">
        <f t="shared" si="8"/>
        <v>11</v>
      </c>
    </row>
    <row r="215" spans="2:7" x14ac:dyDescent="0.25">
      <c r="B215">
        <f>YEAR('Daily Weather Input'!C208)</f>
        <v>2005</v>
      </c>
      <c r="C215">
        <f>MONTH('Daily Weather Input'!C208)</f>
        <v>7</v>
      </c>
      <c r="D215">
        <f>DAY('Daily Weather Input'!C208)</f>
        <v>24</v>
      </c>
      <c r="E215">
        <f>IF('Daily Weather Input'!D208, 'Daily Weather Input'!D208, ('Daily Weather Input'!E208+'Daily Weather Input'!F208)/2)</f>
        <v>74</v>
      </c>
      <c r="F215">
        <f t="shared" si="7"/>
        <v>0</v>
      </c>
      <c r="G215">
        <f t="shared" si="8"/>
        <v>9</v>
      </c>
    </row>
    <row r="216" spans="2:7" x14ac:dyDescent="0.25">
      <c r="B216">
        <f>YEAR('Daily Weather Input'!C209)</f>
        <v>2005</v>
      </c>
      <c r="C216">
        <f>MONTH('Daily Weather Input'!C209)</f>
        <v>7</v>
      </c>
      <c r="D216">
        <f>DAY('Daily Weather Input'!C209)</f>
        <v>25</v>
      </c>
      <c r="E216">
        <f>IF('Daily Weather Input'!D209, 'Daily Weather Input'!D209, ('Daily Weather Input'!E209+'Daily Weather Input'!F209)/2)</f>
        <v>81</v>
      </c>
      <c r="F216">
        <f t="shared" si="7"/>
        <v>0</v>
      </c>
      <c r="G216">
        <f t="shared" si="8"/>
        <v>16</v>
      </c>
    </row>
    <row r="217" spans="2:7" x14ac:dyDescent="0.25">
      <c r="B217">
        <f>YEAR('Daily Weather Input'!C210)</f>
        <v>2005</v>
      </c>
      <c r="C217">
        <f>MONTH('Daily Weather Input'!C210)</f>
        <v>7</v>
      </c>
      <c r="D217">
        <f>DAY('Daily Weather Input'!C210)</f>
        <v>26</v>
      </c>
      <c r="E217">
        <f>IF('Daily Weather Input'!D210, 'Daily Weather Input'!D210, ('Daily Weather Input'!E210+'Daily Weather Input'!F210)/2)</f>
        <v>85</v>
      </c>
      <c r="F217">
        <f t="shared" si="7"/>
        <v>0</v>
      </c>
      <c r="G217">
        <f t="shared" si="8"/>
        <v>20</v>
      </c>
    </row>
    <row r="218" spans="2:7" x14ac:dyDescent="0.25">
      <c r="B218">
        <f>YEAR('Daily Weather Input'!C211)</f>
        <v>2005</v>
      </c>
      <c r="C218">
        <f>MONTH('Daily Weather Input'!C211)</f>
        <v>7</v>
      </c>
      <c r="D218">
        <f>DAY('Daily Weather Input'!C211)</f>
        <v>27</v>
      </c>
      <c r="E218">
        <f>IF('Daily Weather Input'!D211, 'Daily Weather Input'!D211, ('Daily Weather Input'!E211+'Daily Weather Input'!F211)/2)</f>
        <v>84</v>
      </c>
      <c r="F218">
        <f t="shared" si="7"/>
        <v>0</v>
      </c>
      <c r="G218">
        <f t="shared" si="8"/>
        <v>19</v>
      </c>
    </row>
    <row r="219" spans="2:7" x14ac:dyDescent="0.25">
      <c r="B219">
        <f>YEAR('Daily Weather Input'!C212)</f>
        <v>2005</v>
      </c>
      <c r="C219">
        <f>MONTH('Daily Weather Input'!C212)</f>
        <v>7</v>
      </c>
      <c r="D219">
        <f>DAY('Daily Weather Input'!C212)</f>
        <v>28</v>
      </c>
      <c r="E219">
        <f>IF('Daily Weather Input'!D212, 'Daily Weather Input'!D212, ('Daily Weather Input'!E212+'Daily Weather Input'!F212)/2)</f>
        <v>74</v>
      </c>
      <c r="F219">
        <f t="shared" si="7"/>
        <v>0</v>
      </c>
      <c r="G219">
        <f t="shared" si="8"/>
        <v>9</v>
      </c>
    </row>
    <row r="220" spans="2:7" x14ac:dyDescent="0.25">
      <c r="B220">
        <f>YEAR('Daily Weather Input'!C213)</f>
        <v>2005</v>
      </c>
      <c r="C220">
        <f>MONTH('Daily Weather Input'!C213)</f>
        <v>7</v>
      </c>
      <c r="D220">
        <f>DAY('Daily Weather Input'!C213)</f>
        <v>29</v>
      </c>
      <c r="E220">
        <f>IF('Daily Weather Input'!D213, 'Daily Weather Input'!D213, ('Daily Weather Input'!E213+'Daily Weather Input'!F213)/2)</f>
        <v>74</v>
      </c>
      <c r="F220">
        <f t="shared" si="7"/>
        <v>0</v>
      </c>
      <c r="G220">
        <f t="shared" si="8"/>
        <v>9</v>
      </c>
    </row>
    <row r="221" spans="2:7" x14ac:dyDescent="0.25">
      <c r="B221">
        <f>YEAR('Daily Weather Input'!C214)</f>
        <v>2005</v>
      </c>
      <c r="C221">
        <f>MONTH('Daily Weather Input'!C214)</f>
        <v>7</v>
      </c>
      <c r="D221">
        <f>DAY('Daily Weather Input'!C214)</f>
        <v>30</v>
      </c>
      <c r="E221">
        <f>IF('Daily Weather Input'!D214, 'Daily Weather Input'!D214, ('Daily Weather Input'!E214+'Daily Weather Input'!F214)/2)</f>
        <v>77</v>
      </c>
      <c r="F221">
        <f t="shared" si="7"/>
        <v>0</v>
      </c>
      <c r="G221">
        <f t="shared" si="8"/>
        <v>12</v>
      </c>
    </row>
    <row r="222" spans="2:7" x14ac:dyDescent="0.25">
      <c r="B222">
        <f>YEAR('Daily Weather Input'!C215)</f>
        <v>2005</v>
      </c>
      <c r="C222">
        <f>MONTH('Daily Weather Input'!C215)</f>
        <v>7</v>
      </c>
      <c r="D222">
        <f>DAY('Daily Weather Input'!C215)</f>
        <v>31</v>
      </c>
      <c r="E222">
        <f>IF('Daily Weather Input'!D215, 'Daily Weather Input'!D215, ('Daily Weather Input'!E215+'Daily Weather Input'!F215)/2)</f>
        <v>75</v>
      </c>
      <c r="F222">
        <f t="shared" si="7"/>
        <v>0</v>
      </c>
      <c r="G222">
        <f t="shared" si="8"/>
        <v>10</v>
      </c>
    </row>
    <row r="223" spans="2:7" x14ac:dyDescent="0.25">
      <c r="B223">
        <f>YEAR('Daily Weather Input'!C216)</f>
        <v>2005</v>
      </c>
      <c r="C223">
        <f>MONTH('Daily Weather Input'!C216)</f>
        <v>8</v>
      </c>
      <c r="D223">
        <f>DAY('Daily Weather Input'!C216)</f>
        <v>1</v>
      </c>
      <c r="E223">
        <f>IF('Daily Weather Input'!D216, 'Daily Weather Input'!D216, ('Daily Weather Input'!E216+'Daily Weather Input'!F216)/2)</f>
        <v>76.5</v>
      </c>
      <c r="F223">
        <f t="shared" si="7"/>
        <v>0</v>
      </c>
      <c r="G223">
        <f t="shared" si="8"/>
        <v>11.5</v>
      </c>
    </row>
    <row r="224" spans="2:7" x14ac:dyDescent="0.25">
      <c r="B224">
        <f>YEAR('Daily Weather Input'!C217)</f>
        <v>2005</v>
      </c>
      <c r="C224">
        <f>MONTH('Daily Weather Input'!C217)</f>
        <v>8</v>
      </c>
      <c r="D224">
        <f>DAY('Daily Weather Input'!C217)</f>
        <v>2</v>
      </c>
      <c r="E224">
        <f>IF('Daily Weather Input'!D217, 'Daily Weather Input'!D217, ('Daily Weather Input'!E217+'Daily Weather Input'!F217)/2)</f>
        <v>79.5</v>
      </c>
      <c r="F224">
        <f t="shared" si="7"/>
        <v>0</v>
      </c>
      <c r="G224">
        <f t="shared" si="8"/>
        <v>14.5</v>
      </c>
    </row>
    <row r="225" spans="2:7" x14ac:dyDescent="0.25">
      <c r="B225">
        <f>YEAR('Daily Weather Input'!C218)</f>
        <v>2005</v>
      </c>
      <c r="C225">
        <f>MONTH('Daily Weather Input'!C218)</f>
        <v>8</v>
      </c>
      <c r="D225">
        <f>DAY('Daily Weather Input'!C218)</f>
        <v>3</v>
      </c>
      <c r="E225">
        <f>IF('Daily Weather Input'!D218, 'Daily Weather Input'!D218, ('Daily Weather Input'!E218+'Daily Weather Input'!F218)/2)</f>
        <v>81</v>
      </c>
      <c r="F225">
        <f t="shared" si="7"/>
        <v>0</v>
      </c>
      <c r="G225">
        <f t="shared" si="8"/>
        <v>16</v>
      </c>
    </row>
    <row r="226" spans="2:7" x14ac:dyDescent="0.25">
      <c r="B226">
        <f>YEAR('Daily Weather Input'!C219)</f>
        <v>2005</v>
      </c>
      <c r="C226">
        <f>MONTH('Daily Weather Input'!C219)</f>
        <v>8</v>
      </c>
      <c r="D226">
        <f>DAY('Daily Weather Input'!C219)</f>
        <v>4</v>
      </c>
      <c r="E226">
        <f>IF('Daily Weather Input'!D219, 'Daily Weather Input'!D219, ('Daily Weather Input'!E219+'Daily Weather Input'!F219)/2)</f>
        <v>82</v>
      </c>
      <c r="F226">
        <f t="shared" si="7"/>
        <v>0</v>
      </c>
      <c r="G226">
        <f t="shared" si="8"/>
        <v>17</v>
      </c>
    </row>
    <row r="227" spans="2:7" x14ac:dyDescent="0.25">
      <c r="B227">
        <f>YEAR('Daily Weather Input'!C220)</f>
        <v>2005</v>
      </c>
      <c r="C227">
        <f>MONTH('Daily Weather Input'!C220)</f>
        <v>8</v>
      </c>
      <c r="D227">
        <f>DAY('Daily Weather Input'!C220)</f>
        <v>5</v>
      </c>
      <c r="E227">
        <f>IF('Daily Weather Input'!D220, 'Daily Weather Input'!D220, ('Daily Weather Input'!E220+'Daily Weather Input'!F220)/2)</f>
        <v>83.5</v>
      </c>
      <c r="F227">
        <f t="shared" si="7"/>
        <v>0</v>
      </c>
      <c r="G227">
        <f t="shared" si="8"/>
        <v>18.5</v>
      </c>
    </row>
    <row r="228" spans="2:7" x14ac:dyDescent="0.25">
      <c r="B228">
        <f>YEAR('Daily Weather Input'!C221)</f>
        <v>2005</v>
      </c>
      <c r="C228">
        <f>MONTH('Daily Weather Input'!C221)</f>
        <v>8</v>
      </c>
      <c r="D228">
        <f>DAY('Daily Weather Input'!C221)</f>
        <v>6</v>
      </c>
      <c r="E228">
        <f>IF('Daily Weather Input'!D221, 'Daily Weather Input'!D221, ('Daily Weather Input'!E221+'Daily Weather Input'!F221)/2)</f>
        <v>79.5</v>
      </c>
      <c r="F228">
        <f t="shared" si="7"/>
        <v>0</v>
      </c>
      <c r="G228">
        <f t="shared" si="8"/>
        <v>14.5</v>
      </c>
    </row>
    <row r="229" spans="2:7" x14ac:dyDescent="0.25">
      <c r="B229">
        <f>YEAR('Daily Weather Input'!C222)</f>
        <v>2005</v>
      </c>
      <c r="C229">
        <f>MONTH('Daily Weather Input'!C222)</f>
        <v>8</v>
      </c>
      <c r="D229">
        <f>DAY('Daily Weather Input'!C222)</f>
        <v>7</v>
      </c>
      <c r="E229">
        <f>IF('Daily Weather Input'!D222, 'Daily Weather Input'!D222, ('Daily Weather Input'!E222+'Daily Weather Input'!F222)/2)</f>
        <v>79</v>
      </c>
      <c r="F229">
        <f t="shared" si="7"/>
        <v>0</v>
      </c>
      <c r="G229">
        <f t="shared" si="8"/>
        <v>14</v>
      </c>
    </row>
    <row r="230" spans="2:7" x14ac:dyDescent="0.25">
      <c r="B230">
        <f>YEAR('Daily Weather Input'!C223)</f>
        <v>2005</v>
      </c>
      <c r="C230">
        <f>MONTH('Daily Weather Input'!C223)</f>
        <v>8</v>
      </c>
      <c r="D230">
        <f>DAY('Daily Weather Input'!C223)</f>
        <v>8</v>
      </c>
      <c r="E230">
        <f>IF('Daily Weather Input'!D223, 'Daily Weather Input'!D223, ('Daily Weather Input'!E223+'Daily Weather Input'!F223)/2)</f>
        <v>78</v>
      </c>
      <c r="F230">
        <f t="shared" si="7"/>
        <v>0</v>
      </c>
      <c r="G230">
        <f t="shared" si="8"/>
        <v>13</v>
      </c>
    </row>
    <row r="231" spans="2:7" x14ac:dyDescent="0.25">
      <c r="B231">
        <f>YEAR('Daily Weather Input'!C224)</f>
        <v>2005</v>
      </c>
      <c r="C231">
        <f>MONTH('Daily Weather Input'!C224)</f>
        <v>8</v>
      </c>
      <c r="D231">
        <f>DAY('Daily Weather Input'!C224)</f>
        <v>9</v>
      </c>
      <c r="E231">
        <f>IF('Daily Weather Input'!D224, 'Daily Weather Input'!D224, ('Daily Weather Input'!E224+'Daily Weather Input'!F224)/2)</f>
        <v>73</v>
      </c>
      <c r="F231">
        <f t="shared" si="7"/>
        <v>0</v>
      </c>
      <c r="G231">
        <f t="shared" si="8"/>
        <v>8</v>
      </c>
    </row>
    <row r="232" spans="2:7" x14ac:dyDescent="0.25">
      <c r="B232">
        <f>YEAR('Daily Weather Input'!C225)</f>
        <v>2005</v>
      </c>
      <c r="C232">
        <f>MONTH('Daily Weather Input'!C225)</f>
        <v>8</v>
      </c>
      <c r="D232">
        <f>DAY('Daily Weather Input'!C225)</f>
        <v>10</v>
      </c>
      <c r="E232">
        <f>IF('Daily Weather Input'!D225, 'Daily Weather Input'!D225, ('Daily Weather Input'!E225+'Daily Weather Input'!F225)/2)</f>
        <v>79</v>
      </c>
      <c r="F232">
        <f t="shared" si="7"/>
        <v>0</v>
      </c>
      <c r="G232">
        <f t="shared" si="8"/>
        <v>14</v>
      </c>
    </row>
    <row r="233" spans="2:7" x14ac:dyDescent="0.25">
      <c r="B233">
        <f>YEAR('Daily Weather Input'!C226)</f>
        <v>2005</v>
      </c>
      <c r="C233">
        <f>MONTH('Daily Weather Input'!C226)</f>
        <v>8</v>
      </c>
      <c r="D233">
        <f>DAY('Daily Weather Input'!C226)</f>
        <v>11</v>
      </c>
      <c r="E233">
        <f>IF('Daily Weather Input'!D226, 'Daily Weather Input'!D226, ('Daily Weather Input'!E226+'Daily Weather Input'!F226)/2)</f>
        <v>80.5</v>
      </c>
      <c r="F233">
        <f t="shared" si="7"/>
        <v>0</v>
      </c>
      <c r="G233">
        <f t="shared" si="8"/>
        <v>15.5</v>
      </c>
    </row>
    <row r="234" spans="2:7" x14ac:dyDescent="0.25">
      <c r="B234">
        <f>YEAR('Daily Weather Input'!C227)</f>
        <v>2005</v>
      </c>
      <c r="C234">
        <f>MONTH('Daily Weather Input'!C227)</f>
        <v>8</v>
      </c>
      <c r="D234">
        <f>DAY('Daily Weather Input'!C227)</f>
        <v>12</v>
      </c>
      <c r="E234">
        <f>IF('Daily Weather Input'!D227, 'Daily Weather Input'!D227, ('Daily Weather Input'!E227+'Daily Weather Input'!F227)/2)</f>
        <v>84</v>
      </c>
      <c r="F234">
        <f t="shared" si="7"/>
        <v>0</v>
      </c>
      <c r="G234">
        <f t="shared" si="8"/>
        <v>19</v>
      </c>
    </row>
    <row r="235" spans="2:7" x14ac:dyDescent="0.25">
      <c r="B235">
        <f>YEAR('Daily Weather Input'!C228)</f>
        <v>2005</v>
      </c>
      <c r="C235">
        <f>MONTH('Daily Weather Input'!C228)</f>
        <v>8</v>
      </c>
      <c r="D235">
        <f>DAY('Daily Weather Input'!C228)</f>
        <v>13</v>
      </c>
      <c r="E235">
        <f>IF('Daily Weather Input'!D228, 'Daily Weather Input'!D228, ('Daily Weather Input'!E228+'Daily Weather Input'!F228)/2)</f>
        <v>85.5</v>
      </c>
      <c r="F235">
        <f t="shared" si="7"/>
        <v>0</v>
      </c>
      <c r="G235">
        <f t="shared" si="8"/>
        <v>20.5</v>
      </c>
    </row>
    <row r="236" spans="2:7" x14ac:dyDescent="0.25">
      <c r="B236">
        <f>YEAR('Daily Weather Input'!C229)</f>
        <v>2005</v>
      </c>
      <c r="C236">
        <f>MONTH('Daily Weather Input'!C229)</f>
        <v>8</v>
      </c>
      <c r="D236">
        <f>DAY('Daily Weather Input'!C229)</f>
        <v>14</v>
      </c>
      <c r="E236">
        <f>IF('Daily Weather Input'!D229, 'Daily Weather Input'!D229, ('Daily Weather Input'!E229+'Daily Weather Input'!F229)/2)</f>
        <v>85</v>
      </c>
      <c r="F236">
        <f t="shared" si="7"/>
        <v>0</v>
      </c>
      <c r="G236">
        <f t="shared" si="8"/>
        <v>20</v>
      </c>
    </row>
    <row r="237" spans="2:7" x14ac:dyDescent="0.25">
      <c r="B237">
        <f>YEAR('Daily Weather Input'!C230)</f>
        <v>2005</v>
      </c>
      <c r="C237">
        <f>MONTH('Daily Weather Input'!C230)</f>
        <v>8</v>
      </c>
      <c r="D237">
        <f>DAY('Daily Weather Input'!C230)</f>
        <v>15</v>
      </c>
      <c r="E237">
        <f>IF('Daily Weather Input'!D230, 'Daily Weather Input'!D230, ('Daily Weather Input'!E230+'Daily Weather Input'!F230)/2)</f>
        <v>82</v>
      </c>
      <c r="F237">
        <f t="shared" si="7"/>
        <v>0</v>
      </c>
      <c r="G237">
        <f t="shared" si="8"/>
        <v>17</v>
      </c>
    </row>
    <row r="238" spans="2:7" x14ac:dyDescent="0.25">
      <c r="B238">
        <f>YEAR('Daily Weather Input'!C231)</f>
        <v>2005</v>
      </c>
      <c r="C238">
        <f>MONTH('Daily Weather Input'!C231)</f>
        <v>8</v>
      </c>
      <c r="D238">
        <f>DAY('Daily Weather Input'!C231)</f>
        <v>16</v>
      </c>
      <c r="E238">
        <f>IF('Daily Weather Input'!D231, 'Daily Weather Input'!D231, ('Daily Weather Input'!E231+'Daily Weather Input'!F231)/2)</f>
        <v>76</v>
      </c>
      <c r="F238">
        <f t="shared" si="7"/>
        <v>0</v>
      </c>
      <c r="G238">
        <f t="shared" si="8"/>
        <v>11</v>
      </c>
    </row>
    <row r="239" spans="2:7" x14ac:dyDescent="0.25">
      <c r="B239">
        <f>YEAR('Daily Weather Input'!C232)</f>
        <v>2005</v>
      </c>
      <c r="C239">
        <f>MONTH('Daily Weather Input'!C232)</f>
        <v>8</v>
      </c>
      <c r="D239">
        <f>DAY('Daily Weather Input'!C232)</f>
        <v>17</v>
      </c>
      <c r="E239">
        <f>IF('Daily Weather Input'!D232, 'Daily Weather Input'!D232, ('Daily Weather Input'!E232+'Daily Weather Input'!F232)/2)</f>
        <v>76</v>
      </c>
      <c r="F239">
        <f t="shared" si="7"/>
        <v>0</v>
      </c>
      <c r="G239">
        <f t="shared" si="8"/>
        <v>11</v>
      </c>
    </row>
    <row r="240" spans="2:7" x14ac:dyDescent="0.25">
      <c r="B240">
        <f>YEAR('Daily Weather Input'!C233)</f>
        <v>2005</v>
      </c>
      <c r="C240">
        <f>MONTH('Daily Weather Input'!C233)</f>
        <v>8</v>
      </c>
      <c r="D240">
        <f>DAY('Daily Weather Input'!C233)</f>
        <v>18</v>
      </c>
      <c r="E240">
        <f>IF('Daily Weather Input'!D233, 'Daily Weather Input'!D233, ('Daily Weather Input'!E233+'Daily Weather Input'!F233)/2)</f>
        <v>74.5</v>
      </c>
      <c r="F240">
        <f t="shared" si="7"/>
        <v>0</v>
      </c>
      <c r="G240">
        <f t="shared" si="8"/>
        <v>9.5</v>
      </c>
    </row>
    <row r="241" spans="2:7" x14ac:dyDescent="0.25">
      <c r="B241">
        <f>YEAR('Daily Weather Input'!C234)</f>
        <v>2005</v>
      </c>
      <c r="C241">
        <f>MONTH('Daily Weather Input'!C234)</f>
        <v>8</v>
      </c>
      <c r="D241">
        <f>DAY('Daily Weather Input'!C234)</f>
        <v>19</v>
      </c>
      <c r="E241">
        <f>IF('Daily Weather Input'!D234, 'Daily Weather Input'!D234, ('Daily Weather Input'!E234+'Daily Weather Input'!F234)/2)</f>
        <v>72</v>
      </c>
      <c r="F241">
        <f t="shared" si="7"/>
        <v>0</v>
      </c>
      <c r="G241">
        <f t="shared" si="8"/>
        <v>7</v>
      </c>
    </row>
    <row r="242" spans="2:7" x14ac:dyDescent="0.25">
      <c r="B242">
        <f>YEAR('Daily Weather Input'!C235)</f>
        <v>2005</v>
      </c>
      <c r="C242">
        <f>MONTH('Daily Weather Input'!C235)</f>
        <v>8</v>
      </c>
      <c r="D242">
        <f>DAY('Daily Weather Input'!C235)</f>
        <v>20</v>
      </c>
      <c r="E242">
        <f>IF('Daily Weather Input'!D235, 'Daily Weather Input'!D235, ('Daily Weather Input'!E235+'Daily Weather Input'!F235)/2)</f>
        <v>80.5</v>
      </c>
      <c r="F242">
        <f t="shared" si="7"/>
        <v>0</v>
      </c>
      <c r="G242">
        <f t="shared" si="8"/>
        <v>15.5</v>
      </c>
    </row>
    <row r="243" spans="2:7" x14ac:dyDescent="0.25">
      <c r="B243">
        <f>YEAR('Daily Weather Input'!C236)</f>
        <v>2005</v>
      </c>
      <c r="C243">
        <f>MONTH('Daily Weather Input'!C236)</f>
        <v>8</v>
      </c>
      <c r="D243">
        <f>DAY('Daily Weather Input'!C236)</f>
        <v>21</v>
      </c>
      <c r="E243">
        <f>IF('Daily Weather Input'!D236, 'Daily Weather Input'!D236, ('Daily Weather Input'!E236+'Daily Weather Input'!F236)/2)</f>
        <v>82.5</v>
      </c>
      <c r="F243">
        <f t="shared" si="7"/>
        <v>0</v>
      </c>
      <c r="G243">
        <f t="shared" si="8"/>
        <v>17.5</v>
      </c>
    </row>
    <row r="244" spans="2:7" x14ac:dyDescent="0.25">
      <c r="B244">
        <f>YEAR('Daily Weather Input'!C237)</f>
        <v>2005</v>
      </c>
      <c r="C244">
        <f>MONTH('Daily Weather Input'!C237)</f>
        <v>8</v>
      </c>
      <c r="D244">
        <f>DAY('Daily Weather Input'!C237)</f>
        <v>22</v>
      </c>
      <c r="E244">
        <f>IF('Daily Weather Input'!D237, 'Daily Weather Input'!D237, ('Daily Weather Input'!E237+'Daily Weather Input'!F237)/2)</f>
        <v>75.5</v>
      </c>
      <c r="F244">
        <f t="shared" si="7"/>
        <v>0</v>
      </c>
      <c r="G244">
        <f t="shared" si="8"/>
        <v>10.5</v>
      </c>
    </row>
    <row r="245" spans="2:7" x14ac:dyDescent="0.25">
      <c r="B245">
        <f>YEAR('Daily Weather Input'!C238)</f>
        <v>2005</v>
      </c>
      <c r="C245">
        <f>MONTH('Daily Weather Input'!C238)</f>
        <v>8</v>
      </c>
      <c r="D245">
        <f>DAY('Daily Weather Input'!C238)</f>
        <v>23</v>
      </c>
      <c r="E245">
        <f>IF('Daily Weather Input'!D238, 'Daily Weather Input'!D238, ('Daily Weather Input'!E238+'Daily Weather Input'!F238)/2)</f>
        <v>73.5</v>
      </c>
      <c r="F245">
        <f t="shared" si="7"/>
        <v>0</v>
      </c>
      <c r="G245">
        <f t="shared" si="8"/>
        <v>8.5</v>
      </c>
    </row>
    <row r="246" spans="2:7" x14ac:dyDescent="0.25">
      <c r="B246">
        <f>YEAR('Daily Weather Input'!C239)</f>
        <v>2005</v>
      </c>
      <c r="C246">
        <f>MONTH('Daily Weather Input'!C239)</f>
        <v>8</v>
      </c>
      <c r="D246">
        <f>DAY('Daily Weather Input'!C239)</f>
        <v>24</v>
      </c>
      <c r="E246">
        <f>IF('Daily Weather Input'!D239, 'Daily Weather Input'!D239, ('Daily Weather Input'!E239+'Daily Weather Input'!F239)/2)</f>
        <v>72.5</v>
      </c>
      <c r="F246">
        <f t="shared" si="7"/>
        <v>0</v>
      </c>
      <c r="G246">
        <f t="shared" si="8"/>
        <v>7.5</v>
      </c>
    </row>
    <row r="247" spans="2:7" x14ac:dyDescent="0.25">
      <c r="B247">
        <f>YEAR('Daily Weather Input'!C240)</f>
        <v>2005</v>
      </c>
      <c r="C247">
        <f>MONTH('Daily Weather Input'!C240)</f>
        <v>8</v>
      </c>
      <c r="D247">
        <f>DAY('Daily Weather Input'!C240)</f>
        <v>25</v>
      </c>
      <c r="E247">
        <f>IF('Daily Weather Input'!D240, 'Daily Weather Input'!D240, ('Daily Weather Input'!E240+'Daily Weather Input'!F240)/2)</f>
        <v>69.5</v>
      </c>
      <c r="F247">
        <f t="shared" si="7"/>
        <v>0</v>
      </c>
      <c r="G247">
        <f t="shared" si="8"/>
        <v>4.5</v>
      </c>
    </row>
    <row r="248" spans="2:7" x14ac:dyDescent="0.25">
      <c r="B248">
        <f>YEAR('Daily Weather Input'!C241)</f>
        <v>2005</v>
      </c>
      <c r="C248">
        <f>MONTH('Daily Weather Input'!C241)</f>
        <v>8</v>
      </c>
      <c r="D248">
        <f>DAY('Daily Weather Input'!C241)</f>
        <v>26</v>
      </c>
      <c r="E248">
        <f>IF('Daily Weather Input'!D241, 'Daily Weather Input'!D241, ('Daily Weather Input'!E241+'Daily Weather Input'!F241)/2)</f>
        <v>68</v>
      </c>
      <c r="F248">
        <f t="shared" si="7"/>
        <v>0</v>
      </c>
      <c r="G248">
        <f t="shared" si="8"/>
        <v>3</v>
      </c>
    </row>
    <row r="249" spans="2:7" x14ac:dyDescent="0.25">
      <c r="B249">
        <f>YEAR('Daily Weather Input'!C242)</f>
        <v>2005</v>
      </c>
      <c r="C249">
        <f>MONTH('Daily Weather Input'!C242)</f>
        <v>8</v>
      </c>
      <c r="D249">
        <f>DAY('Daily Weather Input'!C242)</f>
        <v>27</v>
      </c>
      <c r="E249">
        <f>IF('Daily Weather Input'!D242, 'Daily Weather Input'!D242, ('Daily Weather Input'!E242+'Daily Weather Input'!F242)/2)</f>
        <v>66.5</v>
      </c>
      <c r="F249">
        <f t="shared" si="7"/>
        <v>0</v>
      </c>
      <c r="G249">
        <f t="shared" si="8"/>
        <v>1.5</v>
      </c>
    </row>
    <row r="250" spans="2:7" x14ac:dyDescent="0.25">
      <c r="B250">
        <f>YEAR('Daily Weather Input'!C243)</f>
        <v>2005</v>
      </c>
      <c r="C250">
        <f>MONTH('Daily Weather Input'!C243)</f>
        <v>8</v>
      </c>
      <c r="D250">
        <f>DAY('Daily Weather Input'!C243)</f>
        <v>28</v>
      </c>
      <c r="E250">
        <f>IF('Daily Weather Input'!D243, 'Daily Weather Input'!D243, ('Daily Weather Input'!E243+'Daily Weather Input'!F243)/2)</f>
        <v>78</v>
      </c>
      <c r="F250">
        <f t="shared" si="7"/>
        <v>0</v>
      </c>
      <c r="G250">
        <f t="shared" si="8"/>
        <v>13</v>
      </c>
    </row>
    <row r="251" spans="2:7" x14ac:dyDescent="0.25">
      <c r="B251">
        <f>YEAR('Daily Weather Input'!C244)</f>
        <v>2005</v>
      </c>
      <c r="C251">
        <f>MONTH('Daily Weather Input'!C244)</f>
        <v>8</v>
      </c>
      <c r="D251">
        <f>DAY('Daily Weather Input'!C244)</f>
        <v>29</v>
      </c>
      <c r="E251">
        <f>IF('Daily Weather Input'!D244, 'Daily Weather Input'!D244, ('Daily Weather Input'!E244+'Daily Weather Input'!F244)/2)</f>
        <v>77.5</v>
      </c>
      <c r="F251">
        <f t="shared" si="7"/>
        <v>0</v>
      </c>
      <c r="G251">
        <f t="shared" si="8"/>
        <v>12.5</v>
      </c>
    </row>
    <row r="252" spans="2:7" x14ac:dyDescent="0.25">
      <c r="B252">
        <f>YEAR('Daily Weather Input'!C245)</f>
        <v>2005</v>
      </c>
      <c r="C252">
        <f>MONTH('Daily Weather Input'!C245)</f>
        <v>8</v>
      </c>
      <c r="D252">
        <f>DAY('Daily Weather Input'!C245)</f>
        <v>30</v>
      </c>
      <c r="E252">
        <f>IF('Daily Weather Input'!D245, 'Daily Weather Input'!D245, ('Daily Weather Input'!E245+'Daily Weather Input'!F245)/2)</f>
        <v>79</v>
      </c>
      <c r="F252">
        <f t="shared" si="7"/>
        <v>0</v>
      </c>
      <c r="G252">
        <f t="shared" si="8"/>
        <v>14</v>
      </c>
    </row>
    <row r="253" spans="2:7" x14ac:dyDescent="0.25">
      <c r="B253">
        <f>YEAR('Daily Weather Input'!C246)</f>
        <v>2005</v>
      </c>
      <c r="C253">
        <f>MONTH('Daily Weather Input'!C246)</f>
        <v>8</v>
      </c>
      <c r="D253">
        <f>DAY('Daily Weather Input'!C246)</f>
        <v>31</v>
      </c>
      <c r="E253">
        <f>IF('Daily Weather Input'!D246, 'Daily Weather Input'!D246, ('Daily Weather Input'!E246+'Daily Weather Input'!F246)/2)</f>
        <v>79</v>
      </c>
      <c r="F253">
        <f t="shared" si="7"/>
        <v>0</v>
      </c>
      <c r="G253">
        <f t="shared" si="8"/>
        <v>14</v>
      </c>
    </row>
    <row r="254" spans="2:7" x14ac:dyDescent="0.25">
      <c r="B254">
        <f>YEAR('Daily Weather Input'!C247)</f>
        <v>2005</v>
      </c>
      <c r="C254">
        <f>MONTH('Daily Weather Input'!C247)</f>
        <v>9</v>
      </c>
      <c r="D254">
        <f>DAY('Daily Weather Input'!C247)</f>
        <v>1</v>
      </c>
      <c r="E254">
        <f>IF('Daily Weather Input'!D247, 'Daily Weather Input'!D247, ('Daily Weather Input'!E247+'Daily Weather Input'!F247)/2)</f>
        <v>75.5</v>
      </c>
      <c r="F254">
        <f t="shared" si="7"/>
        <v>0</v>
      </c>
      <c r="G254">
        <f t="shared" si="8"/>
        <v>10.5</v>
      </c>
    </row>
    <row r="255" spans="2:7" x14ac:dyDescent="0.25">
      <c r="B255">
        <f>YEAR('Daily Weather Input'!C248)</f>
        <v>2005</v>
      </c>
      <c r="C255">
        <f>MONTH('Daily Weather Input'!C248)</f>
        <v>9</v>
      </c>
      <c r="D255">
        <f>DAY('Daily Weather Input'!C248)</f>
        <v>2</v>
      </c>
      <c r="E255">
        <f>IF('Daily Weather Input'!D248, 'Daily Weather Input'!D248, ('Daily Weather Input'!E248+'Daily Weather Input'!F248)/2)</f>
        <v>74.5</v>
      </c>
      <c r="F255">
        <f t="shared" si="7"/>
        <v>0</v>
      </c>
      <c r="G255">
        <f t="shared" si="8"/>
        <v>9.5</v>
      </c>
    </row>
    <row r="256" spans="2:7" x14ac:dyDescent="0.25">
      <c r="B256">
        <f>YEAR('Daily Weather Input'!C249)</f>
        <v>2005</v>
      </c>
      <c r="C256">
        <f>MONTH('Daily Weather Input'!C249)</f>
        <v>9</v>
      </c>
      <c r="D256">
        <f>DAY('Daily Weather Input'!C249)</f>
        <v>3</v>
      </c>
      <c r="E256">
        <f>IF('Daily Weather Input'!D249, 'Daily Weather Input'!D249, ('Daily Weather Input'!E249+'Daily Weather Input'!F249)/2)</f>
        <v>72</v>
      </c>
      <c r="F256">
        <f t="shared" si="7"/>
        <v>0</v>
      </c>
      <c r="G256">
        <f t="shared" si="8"/>
        <v>7</v>
      </c>
    </row>
    <row r="257" spans="2:7" x14ac:dyDescent="0.25">
      <c r="B257">
        <f>YEAR('Daily Weather Input'!C250)</f>
        <v>2005</v>
      </c>
      <c r="C257">
        <f>MONTH('Daily Weather Input'!C250)</f>
        <v>9</v>
      </c>
      <c r="D257">
        <f>DAY('Daily Weather Input'!C250)</f>
        <v>4</v>
      </c>
      <c r="E257">
        <f>IF('Daily Weather Input'!D250, 'Daily Weather Input'!D250, ('Daily Weather Input'!E250+'Daily Weather Input'!F250)/2)</f>
        <v>70</v>
      </c>
      <c r="F257">
        <f t="shared" si="7"/>
        <v>0</v>
      </c>
      <c r="G257">
        <f t="shared" si="8"/>
        <v>5</v>
      </c>
    </row>
    <row r="258" spans="2:7" x14ac:dyDescent="0.25">
      <c r="B258">
        <f>YEAR('Daily Weather Input'!C251)</f>
        <v>2005</v>
      </c>
      <c r="C258">
        <f>MONTH('Daily Weather Input'!C251)</f>
        <v>9</v>
      </c>
      <c r="D258">
        <f>DAY('Daily Weather Input'!C251)</f>
        <v>5</v>
      </c>
      <c r="E258">
        <f>IF('Daily Weather Input'!D251, 'Daily Weather Input'!D251, ('Daily Weather Input'!E251+'Daily Weather Input'!F251)/2)</f>
        <v>72</v>
      </c>
      <c r="F258">
        <f t="shared" si="7"/>
        <v>0</v>
      </c>
      <c r="G258">
        <f t="shared" si="8"/>
        <v>7</v>
      </c>
    </row>
    <row r="259" spans="2:7" x14ac:dyDescent="0.25">
      <c r="B259">
        <f>YEAR('Daily Weather Input'!C252)</f>
        <v>2005</v>
      </c>
      <c r="C259">
        <f>MONTH('Daily Weather Input'!C252)</f>
        <v>9</v>
      </c>
      <c r="D259">
        <f>DAY('Daily Weather Input'!C252)</f>
        <v>6</v>
      </c>
      <c r="E259">
        <f>IF('Daily Weather Input'!D252, 'Daily Weather Input'!D252, ('Daily Weather Input'!E252+'Daily Weather Input'!F252)/2)</f>
        <v>69</v>
      </c>
      <c r="F259">
        <f t="shared" si="7"/>
        <v>0</v>
      </c>
      <c r="G259">
        <f t="shared" si="8"/>
        <v>4</v>
      </c>
    </row>
    <row r="260" spans="2:7" x14ac:dyDescent="0.25">
      <c r="B260">
        <f>YEAR('Daily Weather Input'!C253)</f>
        <v>2005</v>
      </c>
      <c r="C260">
        <f>MONTH('Daily Weather Input'!C253)</f>
        <v>9</v>
      </c>
      <c r="D260">
        <f>DAY('Daily Weather Input'!C253)</f>
        <v>7</v>
      </c>
      <c r="E260">
        <f>IF('Daily Weather Input'!D253, 'Daily Weather Input'!D253, ('Daily Weather Input'!E253+'Daily Weather Input'!F253)/2)</f>
        <v>68</v>
      </c>
      <c r="F260">
        <f t="shared" si="7"/>
        <v>0</v>
      </c>
      <c r="G260">
        <f t="shared" si="8"/>
        <v>3</v>
      </c>
    </row>
    <row r="261" spans="2:7" x14ac:dyDescent="0.25">
      <c r="B261">
        <f>YEAR('Daily Weather Input'!C254)</f>
        <v>2005</v>
      </c>
      <c r="C261">
        <f>MONTH('Daily Weather Input'!C254)</f>
        <v>9</v>
      </c>
      <c r="D261">
        <f>DAY('Daily Weather Input'!C254)</f>
        <v>8</v>
      </c>
      <c r="E261">
        <f>IF('Daily Weather Input'!D254, 'Daily Weather Input'!D254, ('Daily Weather Input'!E254+'Daily Weather Input'!F254)/2)</f>
        <v>68.5</v>
      </c>
      <c r="F261">
        <f t="shared" si="7"/>
        <v>0</v>
      </c>
      <c r="G261">
        <f t="shared" si="8"/>
        <v>3.5</v>
      </c>
    </row>
    <row r="262" spans="2:7" x14ac:dyDescent="0.25">
      <c r="B262">
        <f>YEAR('Daily Weather Input'!C255)</f>
        <v>2005</v>
      </c>
      <c r="C262">
        <f>MONTH('Daily Weather Input'!C255)</f>
        <v>9</v>
      </c>
      <c r="D262">
        <f>DAY('Daily Weather Input'!C255)</f>
        <v>9</v>
      </c>
      <c r="E262">
        <f>IF('Daily Weather Input'!D255, 'Daily Weather Input'!D255, ('Daily Weather Input'!E255+'Daily Weather Input'!F255)/2)</f>
        <v>71</v>
      </c>
      <c r="F262">
        <f t="shared" si="7"/>
        <v>0</v>
      </c>
      <c r="G262">
        <f t="shared" si="8"/>
        <v>6</v>
      </c>
    </row>
    <row r="263" spans="2:7" x14ac:dyDescent="0.25">
      <c r="B263">
        <f>YEAR('Daily Weather Input'!C256)</f>
        <v>2005</v>
      </c>
      <c r="C263">
        <f>MONTH('Daily Weather Input'!C256)</f>
        <v>9</v>
      </c>
      <c r="D263">
        <f>DAY('Daily Weather Input'!C256)</f>
        <v>10</v>
      </c>
      <c r="E263">
        <f>IF('Daily Weather Input'!D256, 'Daily Weather Input'!D256, ('Daily Weather Input'!E256+'Daily Weather Input'!F256)/2)</f>
        <v>73</v>
      </c>
      <c r="F263">
        <f t="shared" si="7"/>
        <v>0</v>
      </c>
      <c r="G263">
        <f t="shared" si="8"/>
        <v>8</v>
      </c>
    </row>
    <row r="264" spans="2:7" x14ac:dyDescent="0.25">
      <c r="B264">
        <f>YEAR('Daily Weather Input'!C257)</f>
        <v>2005</v>
      </c>
      <c r="C264">
        <f>MONTH('Daily Weather Input'!C257)</f>
        <v>9</v>
      </c>
      <c r="D264">
        <f>DAY('Daily Weather Input'!C257)</f>
        <v>11</v>
      </c>
      <c r="E264">
        <f>IF('Daily Weather Input'!D257, 'Daily Weather Input'!D257, ('Daily Weather Input'!E257+'Daily Weather Input'!F257)/2)</f>
        <v>71.5</v>
      </c>
      <c r="F264">
        <f t="shared" si="7"/>
        <v>0</v>
      </c>
      <c r="G264">
        <f t="shared" si="8"/>
        <v>6.5</v>
      </c>
    </row>
    <row r="265" spans="2:7" x14ac:dyDescent="0.25">
      <c r="B265">
        <f>YEAR('Daily Weather Input'!C258)</f>
        <v>2005</v>
      </c>
      <c r="C265">
        <f>MONTH('Daily Weather Input'!C258)</f>
        <v>9</v>
      </c>
      <c r="D265">
        <f>DAY('Daily Weather Input'!C258)</f>
        <v>12</v>
      </c>
      <c r="E265">
        <f>IF('Daily Weather Input'!D258, 'Daily Weather Input'!D258, ('Daily Weather Input'!E258+'Daily Weather Input'!F258)/2)</f>
        <v>72.5</v>
      </c>
      <c r="F265">
        <f t="shared" si="7"/>
        <v>0</v>
      </c>
      <c r="G265">
        <f t="shared" si="8"/>
        <v>7.5</v>
      </c>
    </row>
    <row r="266" spans="2:7" x14ac:dyDescent="0.25">
      <c r="B266">
        <f>YEAR('Daily Weather Input'!C259)</f>
        <v>2005</v>
      </c>
      <c r="C266">
        <f>MONTH('Daily Weather Input'!C259)</f>
        <v>9</v>
      </c>
      <c r="D266">
        <f>DAY('Daily Weather Input'!C259)</f>
        <v>13</v>
      </c>
      <c r="E266">
        <f>IF('Daily Weather Input'!D259, 'Daily Weather Input'!D259, ('Daily Weather Input'!E259+'Daily Weather Input'!F259)/2)</f>
        <v>72.5</v>
      </c>
      <c r="F266">
        <f t="shared" si="7"/>
        <v>0</v>
      </c>
      <c r="G266">
        <f t="shared" si="8"/>
        <v>7.5</v>
      </c>
    </row>
    <row r="267" spans="2:7" x14ac:dyDescent="0.25">
      <c r="B267">
        <f>YEAR('Daily Weather Input'!C260)</f>
        <v>2005</v>
      </c>
      <c r="C267">
        <f>MONTH('Daily Weather Input'!C260)</f>
        <v>9</v>
      </c>
      <c r="D267">
        <f>DAY('Daily Weather Input'!C260)</f>
        <v>14</v>
      </c>
      <c r="E267">
        <f>IF('Daily Weather Input'!D260, 'Daily Weather Input'!D260, ('Daily Weather Input'!E260+'Daily Weather Input'!F260)/2)</f>
        <v>78</v>
      </c>
      <c r="F267">
        <f t="shared" ref="F267:F330" si="9">IF(B$8&gt;$E267,(B$8-$E267),0)</f>
        <v>0</v>
      </c>
      <c r="G267">
        <f t="shared" si="8"/>
        <v>13</v>
      </c>
    </row>
    <row r="268" spans="2:7" x14ac:dyDescent="0.25">
      <c r="B268">
        <f>YEAR('Daily Weather Input'!C261)</f>
        <v>2005</v>
      </c>
      <c r="C268">
        <f>MONTH('Daily Weather Input'!C261)</f>
        <v>9</v>
      </c>
      <c r="D268">
        <f>DAY('Daily Weather Input'!C261)</f>
        <v>15</v>
      </c>
      <c r="E268">
        <f>IF('Daily Weather Input'!D261, 'Daily Weather Input'!D261, ('Daily Weather Input'!E261+'Daily Weather Input'!F261)/2)</f>
        <v>81</v>
      </c>
      <c r="F268">
        <f t="shared" si="9"/>
        <v>0</v>
      </c>
      <c r="G268">
        <f t="shared" ref="G268:G331" si="10">IF($E268&gt;C$8,$E268-C$8,0)</f>
        <v>16</v>
      </c>
    </row>
    <row r="269" spans="2:7" x14ac:dyDescent="0.25">
      <c r="B269">
        <f>YEAR('Daily Weather Input'!C262)</f>
        <v>2005</v>
      </c>
      <c r="C269">
        <f>MONTH('Daily Weather Input'!C262)</f>
        <v>9</v>
      </c>
      <c r="D269">
        <f>DAY('Daily Weather Input'!C262)</f>
        <v>16</v>
      </c>
      <c r="E269">
        <f>IF('Daily Weather Input'!D262, 'Daily Weather Input'!D262, ('Daily Weather Input'!E262+'Daily Weather Input'!F262)/2)</f>
        <v>80</v>
      </c>
      <c r="F269">
        <f t="shared" si="9"/>
        <v>0</v>
      </c>
      <c r="G269">
        <f t="shared" si="10"/>
        <v>15</v>
      </c>
    </row>
    <row r="270" spans="2:7" x14ac:dyDescent="0.25">
      <c r="B270">
        <f>YEAR('Daily Weather Input'!C263)</f>
        <v>2005</v>
      </c>
      <c r="C270">
        <f>MONTH('Daily Weather Input'!C263)</f>
        <v>9</v>
      </c>
      <c r="D270">
        <f>DAY('Daily Weather Input'!C263)</f>
        <v>17</v>
      </c>
      <c r="E270">
        <f>IF('Daily Weather Input'!D263, 'Daily Weather Input'!D263, ('Daily Weather Input'!E263+'Daily Weather Input'!F263)/2)</f>
        <v>78</v>
      </c>
      <c r="F270">
        <f t="shared" si="9"/>
        <v>0</v>
      </c>
      <c r="G270">
        <f t="shared" si="10"/>
        <v>13</v>
      </c>
    </row>
    <row r="271" spans="2:7" x14ac:dyDescent="0.25">
      <c r="B271">
        <f>YEAR('Daily Weather Input'!C264)</f>
        <v>2005</v>
      </c>
      <c r="C271">
        <f>MONTH('Daily Weather Input'!C264)</f>
        <v>9</v>
      </c>
      <c r="D271">
        <f>DAY('Daily Weather Input'!C264)</f>
        <v>18</v>
      </c>
      <c r="E271">
        <f>IF('Daily Weather Input'!D264, 'Daily Weather Input'!D264, ('Daily Weather Input'!E264+'Daily Weather Input'!F264)/2)</f>
        <v>73</v>
      </c>
      <c r="F271">
        <f t="shared" si="9"/>
        <v>0</v>
      </c>
      <c r="G271">
        <f t="shared" si="10"/>
        <v>8</v>
      </c>
    </row>
    <row r="272" spans="2:7" x14ac:dyDescent="0.25">
      <c r="B272">
        <f>YEAR('Daily Weather Input'!C265)</f>
        <v>2005</v>
      </c>
      <c r="C272">
        <f>MONTH('Daily Weather Input'!C265)</f>
        <v>9</v>
      </c>
      <c r="D272">
        <f>DAY('Daily Weather Input'!C265)</f>
        <v>19</v>
      </c>
      <c r="E272">
        <f>IF('Daily Weather Input'!D265, 'Daily Weather Input'!D265, ('Daily Weather Input'!E265+'Daily Weather Input'!F265)/2)</f>
        <v>73</v>
      </c>
      <c r="F272">
        <f t="shared" si="9"/>
        <v>0</v>
      </c>
      <c r="G272">
        <f t="shared" si="10"/>
        <v>8</v>
      </c>
    </row>
    <row r="273" spans="2:7" x14ac:dyDescent="0.25">
      <c r="B273">
        <f>YEAR('Daily Weather Input'!C266)</f>
        <v>2005</v>
      </c>
      <c r="C273">
        <f>MONTH('Daily Weather Input'!C266)</f>
        <v>9</v>
      </c>
      <c r="D273">
        <f>DAY('Daily Weather Input'!C266)</f>
        <v>20</v>
      </c>
      <c r="E273">
        <f>IF('Daily Weather Input'!D266, 'Daily Weather Input'!D266, ('Daily Weather Input'!E266+'Daily Weather Input'!F266)/2)</f>
        <v>77.5</v>
      </c>
      <c r="F273">
        <f t="shared" si="9"/>
        <v>0</v>
      </c>
      <c r="G273">
        <f t="shared" si="10"/>
        <v>12.5</v>
      </c>
    </row>
    <row r="274" spans="2:7" x14ac:dyDescent="0.25">
      <c r="B274">
        <f>YEAR('Daily Weather Input'!C267)</f>
        <v>2005</v>
      </c>
      <c r="C274">
        <f>MONTH('Daily Weather Input'!C267)</f>
        <v>9</v>
      </c>
      <c r="D274">
        <f>DAY('Daily Weather Input'!C267)</f>
        <v>21</v>
      </c>
      <c r="E274">
        <f>IF('Daily Weather Input'!D267, 'Daily Weather Input'!D267, ('Daily Weather Input'!E267+'Daily Weather Input'!F267)/2)</f>
        <v>71.5</v>
      </c>
      <c r="F274">
        <f t="shared" si="9"/>
        <v>0</v>
      </c>
      <c r="G274">
        <f t="shared" si="10"/>
        <v>6.5</v>
      </c>
    </row>
    <row r="275" spans="2:7" x14ac:dyDescent="0.25">
      <c r="B275">
        <f>YEAR('Daily Weather Input'!C268)</f>
        <v>2005</v>
      </c>
      <c r="C275">
        <f>MONTH('Daily Weather Input'!C268)</f>
        <v>9</v>
      </c>
      <c r="D275">
        <f>DAY('Daily Weather Input'!C268)</f>
        <v>22</v>
      </c>
      <c r="E275">
        <f>IF('Daily Weather Input'!D268, 'Daily Weather Input'!D268, ('Daily Weather Input'!E268+'Daily Weather Input'!F268)/2)</f>
        <v>71.5</v>
      </c>
      <c r="F275">
        <f t="shared" si="9"/>
        <v>0</v>
      </c>
      <c r="G275">
        <f t="shared" si="10"/>
        <v>6.5</v>
      </c>
    </row>
    <row r="276" spans="2:7" x14ac:dyDescent="0.25">
      <c r="B276">
        <f>YEAR('Daily Weather Input'!C269)</f>
        <v>2005</v>
      </c>
      <c r="C276">
        <f>MONTH('Daily Weather Input'!C269)</f>
        <v>9</v>
      </c>
      <c r="D276">
        <f>DAY('Daily Weather Input'!C269)</f>
        <v>23</v>
      </c>
      <c r="E276">
        <f>IF('Daily Weather Input'!D269, 'Daily Weather Input'!D269, ('Daily Weather Input'!E269+'Daily Weather Input'!F269)/2)</f>
        <v>80.5</v>
      </c>
      <c r="F276">
        <f t="shared" si="9"/>
        <v>0</v>
      </c>
      <c r="G276">
        <f t="shared" si="10"/>
        <v>15.5</v>
      </c>
    </row>
    <row r="277" spans="2:7" x14ac:dyDescent="0.25">
      <c r="B277">
        <f>YEAR('Daily Weather Input'!C270)</f>
        <v>2005</v>
      </c>
      <c r="C277">
        <f>MONTH('Daily Weather Input'!C270)</f>
        <v>9</v>
      </c>
      <c r="D277">
        <f>DAY('Daily Weather Input'!C270)</f>
        <v>24</v>
      </c>
      <c r="E277">
        <f>IF('Daily Weather Input'!D270, 'Daily Weather Input'!D270, ('Daily Weather Input'!E270+'Daily Weather Input'!F270)/2)</f>
        <v>68</v>
      </c>
      <c r="F277">
        <f t="shared" si="9"/>
        <v>0</v>
      </c>
      <c r="G277">
        <f t="shared" si="10"/>
        <v>3</v>
      </c>
    </row>
    <row r="278" spans="2:7" x14ac:dyDescent="0.25">
      <c r="B278">
        <f>YEAR('Daily Weather Input'!C271)</f>
        <v>2005</v>
      </c>
      <c r="C278">
        <f>MONTH('Daily Weather Input'!C271)</f>
        <v>9</v>
      </c>
      <c r="D278">
        <f>DAY('Daily Weather Input'!C271)</f>
        <v>25</v>
      </c>
      <c r="E278">
        <f>IF('Daily Weather Input'!D271, 'Daily Weather Input'!D271, ('Daily Weather Input'!E271+'Daily Weather Input'!F271)/2)</f>
        <v>72</v>
      </c>
      <c r="F278">
        <f t="shared" si="9"/>
        <v>0</v>
      </c>
      <c r="G278">
        <f t="shared" si="10"/>
        <v>7</v>
      </c>
    </row>
    <row r="279" spans="2:7" x14ac:dyDescent="0.25">
      <c r="B279">
        <f>YEAR('Daily Weather Input'!C272)</f>
        <v>2005</v>
      </c>
      <c r="C279">
        <f>MONTH('Daily Weather Input'!C272)</f>
        <v>9</v>
      </c>
      <c r="D279">
        <f>DAY('Daily Weather Input'!C272)</f>
        <v>26</v>
      </c>
      <c r="E279">
        <f>IF('Daily Weather Input'!D272, 'Daily Weather Input'!D272, ('Daily Weather Input'!E272+'Daily Weather Input'!F272)/2)</f>
        <v>75.5</v>
      </c>
      <c r="F279">
        <f t="shared" si="9"/>
        <v>0</v>
      </c>
      <c r="G279">
        <f t="shared" si="10"/>
        <v>10.5</v>
      </c>
    </row>
    <row r="280" spans="2:7" x14ac:dyDescent="0.25">
      <c r="B280">
        <f>YEAR('Daily Weather Input'!C273)</f>
        <v>2005</v>
      </c>
      <c r="C280">
        <f>MONTH('Daily Weather Input'!C273)</f>
        <v>9</v>
      </c>
      <c r="D280">
        <f>DAY('Daily Weather Input'!C273)</f>
        <v>27</v>
      </c>
      <c r="E280">
        <f>IF('Daily Weather Input'!D273, 'Daily Weather Input'!D273, ('Daily Weather Input'!E273+'Daily Weather Input'!F273)/2)</f>
        <v>65</v>
      </c>
      <c r="F280">
        <f t="shared" si="9"/>
        <v>0</v>
      </c>
      <c r="G280">
        <f t="shared" si="10"/>
        <v>0</v>
      </c>
    </row>
    <row r="281" spans="2:7" x14ac:dyDescent="0.25">
      <c r="B281">
        <f>YEAR('Daily Weather Input'!C274)</f>
        <v>2005</v>
      </c>
      <c r="C281">
        <f>MONTH('Daily Weather Input'!C274)</f>
        <v>9</v>
      </c>
      <c r="D281">
        <f>DAY('Daily Weather Input'!C274)</f>
        <v>28</v>
      </c>
      <c r="E281">
        <f>IF('Daily Weather Input'!D274, 'Daily Weather Input'!D274, ('Daily Weather Input'!E274+'Daily Weather Input'!F274)/2)</f>
        <v>63</v>
      </c>
      <c r="F281">
        <f t="shared" si="9"/>
        <v>2</v>
      </c>
      <c r="G281">
        <f t="shared" si="10"/>
        <v>0</v>
      </c>
    </row>
    <row r="282" spans="2:7" x14ac:dyDescent="0.25">
      <c r="B282">
        <f>YEAR('Daily Weather Input'!C275)</f>
        <v>2005</v>
      </c>
      <c r="C282">
        <f>MONTH('Daily Weather Input'!C275)</f>
        <v>9</v>
      </c>
      <c r="D282">
        <f>DAY('Daily Weather Input'!C275)</f>
        <v>29</v>
      </c>
      <c r="E282">
        <f>IF('Daily Weather Input'!D275, 'Daily Weather Input'!D275, ('Daily Weather Input'!E275+'Daily Weather Input'!F275)/2)</f>
        <v>65.5</v>
      </c>
      <c r="F282">
        <f t="shared" si="9"/>
        <v>0</v>
      </c>
      <c r="G282">
        <f t="shared" si="10"/>
        <v>0.5</v>
      </c>
    </row>
    <row r="283" spans="2:7" x14ac:dyDescent="0.25">
      <c r="B283">
        <f>YEAR('Daily Weather Input'!C276)</f>
        <v>2005</v>
      </c>
      <c r="C283">
        <f>MONTH('Daily Weather Input'!C276)</f>
        <v>9</v>
      </c>
      <c r="D283">
        <f>DAY('Daily Weather Input'!C276)</f>
        <v>30</v>
      </c>
      <c r="E283">
        <f>IF('Daily Weather Input'!D276, 'Daily Weather Input'!D276, ('Daily Weather Input'!E276+'Daily Weather Input'!F276)/2)</f>
        <v>55</v>
      </c>
      <c r="F283">
        <f t="shared" si="9"/>
        <v>10</v>
      </c>
      <c r="G283">
        <f t="shared" si="10"/>
        <v>0</v>
      </c>
    </row>
    <row r="284" spans="2:7" x14ac:dyDescent="0.25">
      <c r="B284">
        <f>YEAR('Daily Weather Input'!C277)</f>
        <v>2005</v>
      </c>
      <c r="C284">
        <f>MONTH('Daily Weather Input'!C277)</f>
        <v>10</v>
      </c>
      <c r="D284">
        <f>DAY('Daily Weather Input'!C277)</f>
        <v>1</v>
      </c>
      <c r="E284">
        <f>IF('Daily Weather Input'!D277, 'Daily Weather Input'!D277, ('Daily Weather Input'!E277+'Daily Weather Input'!F277)/2)</f>
        <v>62.5</v>
      </c>
      <c r="F284">
        <f t="shared" si="9"/>
        <v>2.5</v>
      </c>
      <c r="G284">
        <f t="shared" si="10"/>
        <v>0</v>
      </c>
    </row>
    <row r="285" spans="2:7" x14ac:dyDescent="0.25">
      <c r="B285">
        <f>YEAR('Daily Weather Input'!C278)</f>
        <v>2005</v>
      </c>
      <c r="C285">
        <f>MONTH('Daily Weather Input'!C278)</f>
        <v>10</v>
      </c>
      <c r="D285">
        <f>DAY('Daily Weather Input'!C278)</f>
        <v>2</v>
      </c>
      <c r="E285">
        <f>IF('Daily Weather Input'!D278, 'Daily Weather Input'!D278, ('Daily Weather Input'!E278+'Daily Weather Input'!F278)/2)</f>
        <v>68.5</v>
      </c>
      <c r="F285">
        <f t="shared" si="9"/>
        <v>0</v>
      </c>
      <c r="G285">
        <f t="shared" si="10"/>
        <v>3.5</v>
      </c>
    </row>
    <row r="286" spans="2:7" x14ac:dyDescent="0.25">
      <c r="B286">
        <f>YEAR('Daily Weather Input'!C279)</f>
        <v>2005</v>
      </c>
      <c r="C286">
        <f>MONTH('Daily Weather Input'!C279)</f>
        <v>10</v>
      </c>
      <c r="D286">
        <f>DAY('Daily Weather Input'!C279)</f>
        <v>3</v>
      </c>
      <c r="E286">
        <f>IF('Daily Weather Input'!D279, 'Daily Weather Input'!D279, ('Daily Weather Input'!E279+'Daily Weather Input'!F279)/2)</f>
        <v>66</v>
      </c>
      <c r="F286">
        <f t="shared" si="9"/>
        <v>0</v>
      </c>
      <c r="G286">
        <f t="shared" si="10"/>
        <v>1</v>
      </c>
    </row>
    <row r="287" spans="2:7" x14ac:dyDescent="0.25">
      <c r="B287">
        <f>YEAR('Daily Weather Input'!C280)</f>
        <v>2005</v>
      </c>
      <c r="C287">
        <f>MONTH('Daily Weather Input'!C280)</f>
        <v>10</v>
      </c>
      <c r="D287">
        <f>DAY('Daily Weather Input'!C280)</f>
        <v>4</v>
      </c>
      <c r="E287">
        <f>IF('Daily Weather Input'!D280, 'Daily Weather Input'!D280, ('Daily Weather Input'!E280+'Daily Weather Input'!F280)/2)</f>
        <v>70.5</v>
      </c>
      <c r="F287">
        <f t="shared" si="9"/>
        <v>0</v>
      </c>
      <c r="G287">
        <f t="shared" si="10"/>
        <v>5.5</v>
      </c>
    </row>
    <row r="288" spans="2:7" x14ac:dyDescent="0.25">
      <c r="B288">
        <f>YEAR('Daily Weather Input'!C281)</f>
        <v>2005</v>
      </c>
      <c r="C288">
        <f>MONTH('Daily Weather Input'!C281)</f>
        <v>10</v>
      </c>
      <c r="D288">
        <f>DAY('Daily Weather Input'!C281)</f>
        <v>5</v>
      </c>
      <c r="E288">
        <f>IF('Daily Weather Input'!D281, 'Daily Weather Input'!D281, ('Daily Weather Input'!E281+'Daily Weather Input'!F281)/2)</f>
        <v>72.5</v>
      </c>
      <c r="F288">
        <f t="shared" si="9"/>
        <v>0</v>
      </c>
      <c r="G288">
        <f t="shared" si="10"/>
        <v>7.5</v>
      </c>
    </row>
    <row r="289" spans="2:7" x14ac:dyDescent="0.25">
      <c r="B289">
        <f>YEAR('Daily Weather Input'!C282)</f>
        <v>2005</v>
      </c>
      <c r="C289">
        <f>MONTH('Daily Weather Input'!C282)</f>
        <v>10</v>
      </c>
      <c r="D289">
        <f>DAY('Daily Weather Input'!C282)</f>
        <v>6</v>
      </c>
      <c r="E289">
        <f>IF('Daily Weather Input'!D282, 'Daily Weather Input'!D282, ('Daily Weather Input'!E282+'Daily Weather Input'!F282)/2)</f>
        <v>72.5</v>
      </c>
      <c r="F289">
        <f t="shared" si="9"/>
        <v>0</v>
      </c>
      <c r="G289">
        <f t="shared" si="10"/>
        <v>7.5</v>
      </c>
    </row>
    <row r="290" spans="2:7" x14ac:dyDescent="0.25">
      <c r="B290">
        <f>YEAR('Daily Weather Input'!C283)</f>
        <v>2005</v>
      </c>
      <c r="C290">
        <f>MONTH('Daily Weather Input'!C283)</f>
        <v>10</v>
      </c>
      <c r="D290">
        <f>DAY('Daily Weather Input'!C283)</f>
        <v>7</v>
      </c>
      <c r="E290">
        <f>IF('Daily Weather Input'!D283, 'Daily Weather Input'!D283, ('Daily Weather Input'!E283+'Daily Weather Input'!F283)/2)</f>
        <v>72</v>
      </c>
      <c r="F290">
        <f t="shared" si="9"/>
        <v>0</v>
      </c>
      <c r="G290">
        <f t="shared" si="10"/>
        <v>7</v>
      </c>
    </row>
    <row r="291" spans="2:7" x14ac:dyDescent="0.25">
      <c r="B291">
        <f>YEAR('Daily Weather Input'!C284)</f>
        <v>2005</v>
      </c>
      <c r="C291">
        <f>MONTH('Daily Weather Input'!C284)</f>
        <v>10</v>
      </c>
      <c r="D291">
        <f>DAY('Daily Weather Input'!C284)</f>
        <v>8</v>
      </c>
      <c r="E291">
        <f>IF('Daily Weather Input'!D284, 'Daily Weather Input'!D284, ('Daily Weather Input'!E284+'Daily Weather Input'!F284)/2)</f>
        <v>64.5</v>
      </c>
      <c r="F291">
        <f t="shared" si="9"/>
        <v>0.5</v>
      </c>
      <c r="G291">
        <f t="shared" si="10"/>
        <v>0</v>
      </c>
    </row>
    <row r="292" spans="2:7" x14ac:dyDescent="0.25">
      <c r="B292">
        <f>YEAR('Daily Weather Input'!C285)</f>
        <v>2005</v>
      </c>
      <c r="C292">
        <f>MONTH('Daily Weather Input'!C285)</f>
        <v>10</v>
      </c>
      <c r="D292">
        <f>DAY('Daily Weather Input'!C285)</f>
        <v>9</v>
      </c>
      <c r="E292">
        <f>IF('Daily Weather Input'!D285, 'Daily Weather Input'!D285, ('Daily Weather Input'!E285+'Daily Weather Input'!F285)/2)</f>
        <v>59</v>
      </c>
      <c r="F292">
        <f t="shared" si="9"/>
        <v>6</v>
      </c>
      <c r="G292">
        <f t="shared" si="10"/>
        <v>0</v>
      </c>
    </row>
    <row r="293" spans="2:7" x14ac:dyDescent="0.25">
      <c r="B293">
        <f>YEAR('Daily Weather Input'!C286)</f>
        <v>2005</v>
      </c>
      <c r="C293">
        <f>MONTH('Daily Weather Input'!C286)</f>
        <v>10</v>
      </c>
      <c r="D293">
        <f>DAY('Daily Weather Input'!C286)</f>
        <v>10</v>
      </c>
      <c r="E293">
        <f>IF('Daily Weather Input'!D286, 'Daily Weather Input'!D286, ('Daily Weather Input'!E286+'Daily Weather Input'!F286)/2)</f>
        <v>63.5</v>
      </c>
      <c r="F293">
        <f t="shared" si="9"/>
        <v>1.5</v>
      </c>
      <c r="G293">
        <f t="shared" si="10"/>
        <v>0</v>
      </c>
    </row>
    <row r="294" spans="2:7" x14ac:dyDescent="0.25">
      <c r="B294">
        <f>YEAR('Daily Weather Input'!C287)</f>
        <v>2005</v>
      </c>
      <c r="C294">
        <f>MONTH('Daily Weather Input'!C287)</f>
        <v>10</v>
      </c>
      <c r="D294">
        <f>DAY('Daily Weather Input'!C287)</f>
        <v>11</v>
      </c>
      <c r="E294">
        <f>IF('Daily Weather Input'!D287, 'Daily Weather Input'!D287, ('Daily Weather Input'!E287+'Daily Weather Input'!F287)/2)</f>
        <v>62.5</v>
      </c>
      <c r="F294">
        <f t="shared" si="9"/>
        <v>2.5</v>
      </c>
      <c r="G294">
        <f t="shared" si="10"/>
        <v>0</v>
      </c>
    </row>
    <row r="295" spans="2:7" x14ac:dyDescent="0.25">
      <c r="B295">
        <f>YEAR('Daily Weather Input'!C288)</f>
        <v>2005</v>
      </c>
      <c r="C295">
        <f>MONTH('Daily Weather Input'!C288)</f>
        <v>10</v>
      </c>
      <c r="D295">
        <f>DAY('Daily Weather Input'!C288)</f>
        <v>12</v>
      </c>
      <c r="E295">
        <f>IF('Daily Weather Input'!D288, 'Daily Weather Input'!D288, ('Daily Weather Input'!E288+'Daily Weather Input'!F288)/2)</f>
        <v>61</v>
      </c>
      <c r="F295">
        <f t="shared" si="9"/>
        <v>4</v>
      </c>
      <c r="G295">
        <f t="shared" si="10"/>
        <v>0</v>
      </c>
    </row>
    <row r="296" spans="2:7" x14ac:dyDescent="0.25">
      <c r="B296">
        <f>YEAR('Daily Weather Input'!C289)</f>
        <v>2005</v>
      </c>
      <c r="C296">
        <f>MONTH('Daily Weather Input'!C289)</f>
        <v>10</v>
      </c>
      <c r="D296">
        <f>DAY('Daily Weather Input'!C289)</f>
        <v>13</v>
      </c>
      <c r="E296">
        <f>IF('Daily Weather Input'!D289, 'Daily Weather Input'!D289, ('Daily Weather Input'!E289+'Daily Weather Input'!F289)/2)</f>
        <v>58</v>
      </c>
      <c r="F296">
        <f t="shared" si="9"/>
        <v>7</v>
      </c>
      <c r="G296">
        <f t="shared" si="10"/>
        <v>0</v>
      </c>
    </row>
    <row r="297" spans="2:7" x14ac:dyDescent="0.25">
      <c r="B297">
        <f>YEAR('Daily Weather Input'!C290)</f>
        <v>2005</v>
      </c>
      <c r="C297">
        <f>MONTH('Daily Weather Input'!C290)</f>
        <v>10</v>
      </c>
      <c r="D297">
        <f>DAY('Daily Weather Input'!C290)</f>
        <v>14</v>
      </c>
      <c r="E297">
        <f>IF('Daily Weather Input'!D290, 'Daily Weather Input'!D290, ('Daily Weather Input'!E290+'Daily Weather Input'!F290)/2)</f>
        <v>64.5</v>
      </c>
      <c r="F297">
        <f t="shared" si="9"/>
        <v>0.5</v>
      </c>
      <c r="G297">
        <f t="shared" si="10"/>
        <v>0</v>
      </c>
    </row>
    <row r="298" spans="2:7" x14ac:dyDescent="0.25">
      <c r="B298">
        <f>YEAR('Daily Weather Input'!C291)</f>
        <v>2005</v>
      </c>
      <c r="C298">
        <f>MONTH('Daily Weather Input'!C291)</f>
        <v>10</v>
      </c>
      <c r="D298">
        <f>DAY('Daily Weather Input'!C291)</f>
        <v>15</v>
      </c>
      <c r="E298">
        <f>IF('Daily Weather Input'!D291, 'Daily Weather Input'!D291, ('Daily Weather Input'!E291+'Daily Weather Input'!F291)/2)</f>
        <v>66</v>
      </c>
      <c r="F298">
        <f t="shared" si="9"/>
        <v>0</v>
      </c>
      <c r="G298">
        <f t="shared" si="10"/>
        <v>1</v>
      </c>
    </row>
    <row r="299" spans="2:7" x14ac:dyDescent="0.25">
      <c r="B299">
        <f>YEAR('Daily Weather Input'!C292)</f>
        <v>2005</v>
      </c>
      <c r="C299">
        <f>MONTH('Daily Weather Input'!C292)</f>
        <v>10</v>
      </c>
      <c r="D299">
        <f>DAY('Daily Weather Input'!C292)</f>
        <v>16</v>
      </c>
      <c r="E299">
        <f>IF('Daily Weather Input'!D292, 'Daily Weather Input'!D292, ('Daily Weather Input'!E292+'Daily Weather Input'!F292)/2)</f>
        <v>59</v>
      </c>
      <c r="F299">
        <f t="shared" si="9"/>
        <v>6</v>
      </c>
      <c r="G299">
        <f t="shared" si="10"/>
        <v>0</v>
      </c>
    </row>
    <row r="300" spans="2:7" x14ac:dyDescent="0.25">
      <c r="B300">
        <f>YEAR('Daily Weather Input'!C293)</f>
        <v>2005</v>
      </c>
      <c r="C300">
        <f>MONTH('Daily Weather Input'!C293)</f>
        <v>10</v>
      </c>
      <c r="D300">
        <f>DAY('Daily Weather Input'!C293)</f>
        <v>17</v>
      </c>
      <c r="E300">
        <f>IF('Daily Weather Input'!D293, 'Daily Weather Input'!D293, ('Daily Weather Input'!E293+'Daily Weather Input'!F293)/2)</f>
        <v>58</v>
      </c>
      <c r="F300">
        <f t="shared" si="9"/>
        <v>7</v>
      </c>
      <c r="G300">
        <f t="shared" si="10"/>
        <v>0</v>
      </c>
    </row>
    <row r="301" spans="2:7" x14ac:dyDescent="0.25">
      <c r="B301">
        <f>YEAR('Daily Weather Input'!C294)</f>
        <v>2005</v>
      </c>
      <c r="C301">
        <f>MONTH('Daily Weather Input'!C294)</f>
        <v>10</v>
      </c>
      <c r="D301">
        <f>DAY('Daily Weather Input'!C294)</f>
        <v>18</v>
      </c>
      <c r="E301">
        <f>IF('Daily Weather Input'!D294, 'Daily Weather Input'!D294, ('Daily Weather Input'!E294+'Daily Weather Input'!F294)/2)</f>
        <v>63</v>
      </c>
      <c r="F301">
        <f t="shared" si="9"/>
        <v>2</v>
      </c>
      <c r="G301">
        <f t="shared" si="10"/>
        <v>0</v>
      </c>
    </row>
    <row r="302" spans="2:7" x14ac:dyDescent="0.25">
      <c r="B302">
        <f>YEAR('Daily Weather Input'!C295)</f>
        <v>2005</v>
      </c>
      <c r="C302">
        <f>MONTH('Daily Weather Input'!C295)</f>
        <v>10</v>
      </c>
      <c r="D302">
        <f>DAY('Daily Weather Input'!C295)</f>
        <v>19</v>
      </c>
      <c r="E302">
        <f>IF('Daily Weather Input'!D295, 'Daily Weather Input'!D295, ('Daily Weather Input'!E295+'Daily Weather Input'!F295)/2)</f>
        <v>60</v>
      </c>
      <c r="F302">
        <f t="shared" si="9"/>
        <v>5</v>
      </c>
      <c r="G302">
        <f t="shared" si="10"/>
        <v>0</v>
      </c>
    </row>
    <row r="303" spans="2:7" x14ac:dyDescent="0.25">
      <c r="B303">
        <f>YEAR('Daily Weather Input'!C296)</f>
        <v>2005</v>
      </c>
      <c r="C303">
        <f>MONTH('Daily Weather Input'!C296)</f>
        <v>10</v>
      </c>
      <c r="D303">
        <f>DAY('Daily Weather Input'!C296)</f>
        <v>20</v>
      </c>
      <c r="E303">
        <f>IF('Daily Weather Input'!D296, 'Daily Weather Input'!D296, ('Daily Weather Input'!E296+'Daily Weather Input'!F296)/2)</f>
        <v>58</v>
      </c>
      <c r="F303">
        <f t="shared" si="9"/>
        <v>7</v>
      </c>
      <c r="G303">
        <f t="shared" si="10"/>
        <v>0</v>
      </c>
    </row>
    <row r="304" spans="2:7" x14ac:dyDescent="0.25">
      <c r="B304">
        <f>YEAR('Daily Weather Input'!C297)</f>
        <v>2005</v>
      </c>
      <c r="C304">
        <f>MONTH('Daily Weather Input'!C297)</f>
        <v>10</v>
      </c>
      <c r="D304">
        <f>DAY('Daily Weather Input'!C297)</f>
        <v>21</v>
      </c>
      <c r="E304">
        <f>IF('Daily Weather Input'!D297, 'Daily Weather Input'!D297, ('Daily Weather Input'!E297+'Daily Weather Input'!F297)/2)</f>
        <v>51.5</v>
      </c>
      <c r="F304">
        <f t="shared" si="9"/>
        <v>13.5</v>
      </c>
      <c r="G304">
        <f t="shared" si="10"/>
        <v>0</v>
      </c>
    </row>
    <row r="305" spans="2:7" x14ac:dyDescent="0.25">
      <c r="B305">
        <f>YEAR('Daily Weather Input'!C298)</f>
        <v>2005</v>
      </c>
      <c r="C305">
        <f>MONTH('Daily Weather Input'!C298)</f>
        <v>10</v>
      </c>
      <c r="D305">
        <f>DAY('Daily Weather Input'!C298)</f>
        <v>22</v>
      </c>
      <c r="E305">
        <f>IF('Daily Weather Input'!D298, 'Daily Weather Input'!D298, ('Daily Weather Input'!E298+'Daily Weather Input'!F298)/2)</f>
        <v>51.5</v>
      </c>
      <c r="F305">
        <f t="shared" si="9"/>
        <v>13.5</v>
      </c>
      <c r="G305">
        <f t="shared" si="10"/>
        <v>0</v>
      </c>
    </row>
    <row r="306" spans="2:7" x14ac:dyDescent="0.25">
      <c r="B306">
        <f>YEAR('Daily Weather Input'!C299)</f>
        <v>2005</v>
      </c>
      <c r="C306">
        <f>MONTH('Daily Weather Input'!C299)</f>
        <v>10</v>
      </c>
      <c r="D306">
        <f>DAY('Daily Weather Input'!C299)</f>
        <v>23</v>
      </c>
      <c r="E306">
        <f>IF('Daily Weather Input'!D299, 'Daily Weather Input'!D299, ('Daily Weather Input'!E299+'Daily Weather Input'!F299)/2)</f>
        <v>55</v>
      </c>
      <c r="F306">
        <f t="shared" si="9"/>
        <v>10</v>
      </c>
      <c r="G306">
        <f t="shared" si="10"/>
        <v>0</v>
      </c>
    </row>
    <row r="307" spans="2:7" x14ac:dyDescent="0.25">
      <c r="B307">
        <f>YEAR('Daily Weather Input'!C300)</f>
        <v>2005</v>
      </c>
      <c r="C307">
        <f>MONTH('Daily Weather Input'!C300)</f>
        <v>10</v>
      </c>
      <c r="D307">
        <f>DAY('Daily Weather Input'!C300)</f>
        <v>24</v>
      </c>
      <c r="E307">
        <f>IF('Daily Weather Input'!D300, 'Daily Weather Input'!D300, ('Daily Weather Input'!E300+'Daily Weather Input'!F300)/2)</f>
        <v>53</v>
      </c>
      <c r="F307">
        <f t="shared" si="9"/>
        <v>12</v>
      </c>
      <c r="G307">
        <f t="shared" si="10"/>
        <v>0</v>
      </c>
    </row>
    <row r="308" spans="2:7" x14ac:dyDescent="0.25">
      <c r="B308">
        <f>YEAR('Daily Weather Input'!C301)</f>
        <v>2005</v>
      </c>
      <c r="C308">
        <f>MONTH('Daily Weather Input'!C301)</f>
        <v>10</v>
      </c>
      <c r="D308">
        <f>DAY('Daily Weather Input'!C301)</f>
        <v>25</v>
      </c>
      <c r="E308">
        <f>IF('Daily Weather Input'!D301, 'Daily Weather Input'!D301, ('Daily Weather Input'!E301+'Daily Weather Input'!F301)/2)</f>
        <v>43.5</v>
      </c>
      <c r="F308">
        <f t="shared" si="9"/>
        <v>21.5</v>
      </c>
      <c r="G308">
        <f t="shared" si="10"/>
        <v>0</v>
      </c>
    </row>
    <row r="309" spans="2:7" x14ac:dyDescent="0.25">
      <c r="B309">
        <f>YEAR('Daily Weather Input'!C302)</f>
        <v>2005</v>
      </c>
      <c r="C309">
        <f>MONTH('Daily Weather Input'!C302)</f>
        <v>10</v>
      </c>
      <c r="D309">
        <f>DAY('Daily Weather Input'!C302)</f>
        <v>26</v>
      </c>
      <c r="E309">
        <f>IF('Daily Weather Input'!D302, 'Daily Weather Input'!D302, ('Daily Weather Input'!E302+'Daily Weather Input'!F302)/2)</f>
        <v>47.5</v>
      </c>
      <c r="F309">
        <f t="shared" si="9"/>
        <v>17.5</v>
      </c>
      <c r="G309">
        <f t="shared" si="10"/>
        <v>0</v>
      </c>
    </row>
    <row r="310" spans="2:7" x14ac:dyDescent="0.25">
      <c r="B310">
        <f>YEAR('Daily Weather Input'!C303)</f>
        <v>2005</v>
      </c>
      <c r="C310">
        <f>MONTH('Daily Weather Input'!C303)</f>
        <v>10</v>
      </c>
      <c r="D310">
        <f>DAY('Daily Weather Input'!C303)</f>
        <v>27</v>
      </c>
      <c r="E310">
        <f>IF('Daily Weather Input'!D303, 'Daily Weather Input'!D303, ('Daily Weather Input'!E303+'Daily Weather Input'!F303)/2)</f>
        <v>44.5</v>
      </c>
      <c r="F310">
        <f t="shared" si="9"/>
        <v>20.5</v>
      </c>
      <c r="G310">
        <f t="shared" si="10"/>
        <v>0</v>
      </c>
    </row>
    <row r="311" spans="2:7" x14ac:dyDescent="0.25">
      <c r="B311">
        <f>YEAR('Daily Weather Input'!C304)</f>
        <v>2005</v>
      </c>
      <c r="C311">
        <f>MONTH('Daily Weather Input'!C304)</f>
        <v>10</v>
      </c>
      <c r="D311">
        <f>DAY('Daily Weather Input'!C304)</f>
        <v>28</v>
      </c>
      <c r="E311">
        <f>IF('Daily Weather Input'!D304, 'Daily Weather Input'!D304, ('Daily Weather Input'!E304+'Daily Weather Input'!F304)/2)</f>
        <v>44</v>
      </c>
      <c r="F311">
        <f t="shared" si="9"/>
        <v>21</v>
      </c>
      <c r="G311">
        <f t="shared" si="10"/>
        <v>0</v>
      </c>
    </row>
    <row r="312" spans="2:7" x14ac:dyDescent="0.25">
      <c r="B312">
        <f>YEAR('Daily Weather Input'!C305)</f>
        <v>2005</v>
      </c>
      <c r="C312">
        <f>MONTH('Daily Weather Input'!C305)</f>
        <v>10</v>
      </c>
      <c r="D312">
        <f>DAY('Daily Weather Input'!C305)</f>
        <v>29</v>
      </c>
      <c r="E312">
        <f>IF('Daily Weather Input'!D305, 'Daily Weather Input'!D305, ('Daily Weather Input'!E305+'Daily Weather Input'!F305)/2)</f>
        <v>43</v>
      </c>
      <c r="F312">
        <f t="shared" si="9"/>
        <v>22</v>
      </c>
      <c r="G312">
        <f t="shared" si="10"/>
        <v>0</v>
      </c>
    </row>
    <row r="313" spans="2:7" x14ac:dyDescent="0.25">
      <c r="B313">
        <f>YEAR('Daily Weather Input'!C306)</f>
        <v>2005</v>
      </c>
      <c r="C313">
        <f>MONTH('Daily Weather Input'!C306)</f>
        <v>10</v>
      </c>
      <c r="D313">
        <f>DAY('Daily Weather Input'!C306)</f>
        <v>30</v>
      </c>
      <c r="E313">
        <f>IF('Daily Weather Input'!D306, 'Daily Weather Input'!D306, ('Daily Weather Input'!E306+'Daily Weather Input'!F306)/2)</f>
        <v>53.5</v>
      </c>
      <c r="F313">
        <f t="shared" si="9"/>
        <v>11.5</v>
      </c>
      <c r="G313">
        <f t="shared" si="10"/>
        <v>0</v>
      </c>
    </row>
    <row r="314" spans="2:7" x14ac:dyDescent="0.25">
      <c r="B314">
        <f>YEAR('Daily Weather Input'!C307)</f>
        <v>2005</v>
      </c>
      <c r="C314">
        <f>MONTH('Daily Weather Input'!C307)</f>
        <v>10</v>
      </c>
      <c r="D314">
        <f>DAY('Daily Weather Input'!C307)</f>
        <v>31</v>
      </c>
      <c r="E314">
        <f>IF('Daily Weather Input'!D307, 'Daily Weather Input'!D307, ('Daily Weather Input'!E307+'Daily Weather Input'!F307)/2)</f>
        <v>53</v>
      </c>
      <c r="F314">
        <f t="shared" si="9"/>
        <v>12</v>
      </c>
      <c r="G314">
        <f t="shared" si="10"/>
        <v>0</v>
      </c>
    </row>
    <row r="315" spans="2:7" x14ac:dyDescent="0.25">
      <c r="B315">
        <f>YEAR('Daily Weather Input'!C308)</f>
        <v>2005</v>
      </c>
      <c r="C315">
        <f>MONTH('Daily Weather Input'!C308)</f>
        <v>11</v>
      </c>
      <c r="D315">
        <f>DAY('Daily Weather Input'!C308)</f>
        <v>1</v>
      </c>
      <c r="E315">
        <f>IF('Daily Weather Input'!D308, 'Daily Weather Input'!D308, ('Daily Weather Input'!E308+'Daily Weather Input'!F308)/2)</f>
        <v>55</v>
      </c>
      <c r="F315">
        <f t="shared" si="9"/>
        <v>10</v>
      </c>
      <c r="G315">
        <f t="shared" si="10"/>
        <v>0</v>
      </c>
    </row>
    <row r="316" spans="2:7" x14ac:dyDescent="0.25">
      <c r="B316">
        <f>YEAR('Daily Weather Input'!C309)</f>
        <v>2005</v>
      </c>
      <c r="C316">
        <f>MONTH('Daily Weather Input'!C309)</f>
        <v>11</v>
      </c>
      <c r="D316">
        <f>DAY('Daily Weather Input'!C309)</f>
        <v>2</v>
      </c>
      <c r="E316">
        <f>IF('Daily Weather Input'!D309, 'Daily Weather Input'!D309, ('Daily Weather Input'!E309+'Daily Weather Input'!F309)/2)</f>
        <v>49.5</v>
      </c>
      <c r="F316">
        <f t="shared" si="9"/>
        <v>15.5</v>
      </c>
      <c r="G316">
        <f t="shared" si="10"/>
        <v>0</v>
      </c>
    </row>
    <row r="317" spans="2:7" x14ac:dyDescent="0.25">
      <c r="B317">
        <f>YEAR('Daily Weather Input'!C310)</f>
        <v>2005</v>
      </c>
      <c r="C317">
        <f>MONTH('Daily Weather Input'!C310)</f>
        <v>11</v>
      </c>
      <c r="D317">
        <f>DAY('Daily Weather Input'!C310)</f>
        <v>3</v>
      </c>
      <c r="E317">
        <f>IF('Daily Weather Input'!D310, 'Daily Weather Input'!D310, ('Daily Weather Input'!E310+'Daily Weather Input'!F310)/2)</f>
        <v>51</v>
      </c>
      <c r="F317">
        <f t="shared" si="9"/>
        <v>14</v>
      </c>
      <c r="G317">
        <f t="shared" si="10"/>
        <v>0</v>
      </c>
    </row>
    <row r="318" spans="2:7" x14ac:dyDescent="0.25">
      <c r="B318">
        <f>YEAR('Daily Weather Input'!C311)</f>
        <v>2005</v>
      </c>
      <c r="C318">
        <f>MONTH('Daily Weather Input'!C311)</f>
        <v>11</v>
      </c>
      <c r="D318">
        <f>DAY('Daily Weather Input'!C311)</f>
        <v>4</v>
      </c>
      <c r="E318">
        <f>IF('Daily Weather Input'!D311, 'Daily Weather Input'!D311, ('Daily Weather Input'!E311+'Daily Weather Input'!F311)/2)</f>
        <v>57</v>
      </c>
      <c r="F318">
        <f t="shared" si="9"/>
        <v>8</v>
      </c>
      <c r="G318">
        <f t="shared" si="10"/>
        <v>0</v>
      </c>
    </row>
    <row r="319" spans="2:7" x14ac:dyDescent="0.25">
      <c r="B319">
        <f>YEAR('Daily Weather Input'!C312)</f>
        <v>2005</v>
      </c>
      <c r="C319">
        <f>MONTH('Daily Weather Input'!C312)</f>
        <v>11</v>
      </c>
      <c r="D319">
        <f>DAY('Daily Weather Input'!C312)</f>
        <v>5</v>
      </c>
      <c r="E319">
        <f>IF('Daily Weather Input'!D312, 'Daily Weather Input'!D312, ('Daily Weather Input'!E312+'Daily Weather Input'!F312)/2)</f>
        <v>59</v>
      </c>
      <c r="F319">
        <f t="shared" si="9"/>
        <v>6</v>
      </c>
      <c r="G319">
        <f t="shared" si="10"/>
        <v>0</v>
      </c>
    </row>
    <row r="320" spans="2:7" x14ac:dyDescent="0.25">
      <c r="B320">
        <f>YEAR('Daily Weather Input'!C313)</f>
        <v>2005</v>
      </c>
      <c r="C320">
        <f>MONTH('Daily Weather Input'!C313)</f>
        <v>11</v>
      </c>
      <c r="D320">
        <f>DAY('Daily Weather Input'!C313)</f>
        <v>6</v>
      </c>
      <c r="E320">
        <f>IF('Daily Weather Input'!D313, 'Daily Weather Input'!D313, ('Daily Weather Input'!E313+'Daily Weather Input'!F313)/2)</f>
        <v>62.5</v>
      </c>
      <c r="F320">
        <f t="shared" si="9"/>
        <v>2.5</v>
      </c>
      <c r="G320">
        <f t="shared" si="10"/>
        <v>0</v>
      </c>
    </row>
    <row r="321" spans="2:7" x14ac:dyDescent="0.25">
      <c r="B321">
        <f>YEAR('Daily Weather Input'!C314)</f>
        <v>2005</v>
      </c>
      <c r="C321">
        <f>MONTH('Daily Weather Input'!C314)</f>
        <v>11</v>
      </c>
      <c r="D321">
        <f>DAY('Daily Weather Input'!C314)</f>
        <v>7</v>
      </c>
      <c r="E321">
        <f>IF('Daily Weather Input'!D314, 'Daily Weather Input'!D314, ('Daily Weather Input'!E314+'Daily Weather Input'!F314)/2)</f>
        <v>52.5</v>
      </c>
      <c r="F321">
        <f t="shared" si="9"/>
        <v>12.5</v>
      </c>
      <c r="G321">
        <f t="shared" si="10"/>
        <v>0</v>
      </c>
    </row>
    <row r="322" spans="2:7" x14ac:dyDescent="0.25">
      <c r="B322">
        <f>YEAR('Daily Weather Input'!C315)</f>
        <v>2005</v>
      </c>
      <c r="C322">
        <f>MONTH('Daily Weather Input'!C315)</f>
        <v>11</v>
      </c>
      <c r="D322">
        <f>DAY('Daily Weather Input'!C315)</f>
        <v>8</v>
      </c>
      <c r="E322">
        <f>IF('Daily Weather Input'!D315, 'Daily Weather Input'!D315, ('Daily Weather Input'!E315+'Daily Weather Input'!F315)/2)</f>
        <v>52.5</v>
      </c>
      <c r="F322">
        <f t="shared" si="9"/>
        <v>12.5</v>
      </c>
      <c r="G322">
        <f t="shared" si="10"/>
        <v>0</v>
      </c>
    </row>
    <row r="323" spans="2:7" x14ac:dyDescent="0.25">
      <c r="B323">
        <f>YEAR('Daily Weather Input'!C316)</f>
        <v>2005</v>
      </c>
      <c r="C323">
        <f>MONTH('Daily Weather Input'!C316)</f>
        <v>11</v>
      </c>
      <c r="D323">
        <f>DAY('Daily Weather Input'!C316)</f>
        <v>9</v>
      </c>
      <c r="E323">
        <f>IF('Daily Weather Input'!D316, 'Daily Weather Input'!D316, ('Daily Weather Input'!E316+'Daily Weather Input'!F316)/2)</f>
        <v>59</v>
      </c>
      <c r="F323">
        <f t="shared" si="9"/>
        <v>6</v>
      </c>
      <c r="G323">
        <f t="shared" si="10"/>
        <v>0</v>
      </c>
    </row>
    <row r="324" spans="2:7" x14ac:dyDescent="0.25">
      <c r="B324">
        <f>YEAR('Daily Weather Input'!C317)</f>
        <v>2005</v>
      </c>
      <c r="C324">
        <f>MONTH('Daily Weather Input'!C317)</f>
        <v>11</v>
      </c>
      <c r="D324">
        <f>DAY('Daily Weather Input'!C317)</f>
        <v>10</v>
      </c>
      <c r="E324">
        <f>IF('Daily Weather Input'!D317, 'Daily Weather Input'!D317, ('Daily Weather Input'!E317+'Daily Weather Input'!F317)/2)</f>
        <v>52.5</v>
      </c>
      <c r="F324">
        <f t="shared" si="9"/>
        <v>12.5</v>
      </c>
      <c r="G324">
        <f t="shared" si="10"/>
        <v>0</v>
      </c>
    </row>
    <row r="325" spans="2:7" x14ac:dyDescent="0.25">
      <c r="B325">
        <f>YEAR('Daily Weather Input'!C318)</f>
        <v>2005</v>
      </c>
      <c r="C325">
        <f>MONTH('Daily Weather Input'!C318)</f>
        <v>11</v>
      </c>
      <c r="D325">
        <f>DAY('Daily Weather Input'!C318)</f>
        <v>11</v>
      </c>
      <c r="E325">
        <f>IF('Daily Weather Input'!D318, 'Daily Weather Input'!D318, ('Daily Weather Input'!E318+'Daily Weather Input'!F318)/2)</f>
        <v>43</v>
      </c>
      <c r="F325">
        <f t="shared" si="9"/>
        <v>22</v>
      </c>
      <c r="G325">
        <f t="shared" si="10"/>
        <v>0</v>
      </c>
    </row>
    <row r="326" spans="2:7" x14ac:dyDescent="0.25">
      <c r="B326">
        <f>YEAR('Daily Weather Input'!C319)</f>
        <v>2005</v>
      </c>
      <c r="C326">
        <f>MONTH('Daily Weather Input'!C319)</f>
        <v>11</v>
      </c>
      <c r="D326">
        <f>DAY('Daily Weather Input'!C319)</f>
        <v>12</v>
      </c>
      <c r="E326">
        <f>IF('Daily Weather Input'!D319, 'Daily Weather Input'!D319, ('Daily Weather Input'!E319+'Daily Weather Input'!F319)/2)</f>
        <v>45</v>
      </c>
      <c r="F326">
        <f t="shared" si="9"/>
        <v>20</v>
      </c>
      <c r="G326">
        <f t="shared" si="10"/>
        <v>0</v>
      </c>
    </row>
    <row r="327" spans="2:7" x14ac:dyDescent="0.25">
      <c r="B327">
        <f>YEAR('Daily Weather Input'!C320)</f>
        <v>2005</v>
      </c>
      <c r="C327">
        <f>MONTH('Daily Weather Input'!C320)</f>
        <v>11</v>
      </c>
      <c r="D327">
        <f>DAY('Daily Weather Input'!C320)</f>
        <v>13</v>
      </c>
      <c r="E327">
        <f>IF('Daily Weather Input'!D320, 'Daily Weather Input'!D320, ('Daily Weather Input'!E320+'Daily Weather Input'!F320)/2)</f>
        <v>53.5</v>
      </c>
      <c r="F327">
        <f t="shared" si="9"/>
        <v>11.5</v>
      </c>
      <c r="G327">
        <f t="shared" si="10"/>
        <v>0</v>
      </c>
    </row>
    <row r="328" spans="2:7" x14ac:dyDescent="0.25">
      <c r="B328">
        <f>YEAR('Daily Weather Input'!C321)</f>
        <v>2005</v>
      </c>
      <c r="C328">
        <f>MONTH('Daily Weather Input'!C321)</f>
        <v>11</v>
      </c>
      <c r="D328">
        <f>DAY('Daily Weather Input'!C321)</f>
        <v>14</v>
      </c>
      <c r="E328">
        <f>IF('Daily Weather Input'!D321, 'Daily Weather Input'!D321, ('Daily Weather Input'!E321+'Daily Weather Input'!F321)/2)</f>
        <v>56.5</v>
      </c>
      <c r="F328">
        <f t="shared" si="9"/>
        <v>8.5</v>
      </c>
      <c r="G328">
        <f t="shared" si="10"/>
        <v>0</v>
      </c>
    </row>
    <row r="329" spans="2:7" x14ac:dyDescent="0.25">
      <c r="B329">
        <f>YEAR('Daily Weather Input'!C322)</f>
        <v>2005</v>
      </c>
      <c r="C329">
        <f>MONTH('Daily Weather Input'!C322)</f>
        <v>11</v>
      </c>
      <c r="D329">
        <f>DAY('Daily Weather Input'!C322)</f>
        <v>15</v>
      </c>
      <c r="E329">
        <f>IF('Daily Weather Input'!D322, 'Daily Weather Input'!D322, ('Daily Weather Input'!E322+'Daily Weather Input'!F322)/2)</f>
        <v>59.5</v>
      </c>
      <c r="F329">
        <f t="shared" si="9"/>
        <v>5.5</v>
      </c>
      <c r="G329">
        <f t="shared" si="10"/>
        <v>0</v>
      </c>
    </row>
    <row r="330" spans="2:7" x14ac:dyDescent="0.25">
      <c r="B330">
        <f>YEAR('Daily Weather Input'!C323)</f>
        <v>2005</v>
      </c>
      <c r="C330">
        <f>MONTH('Daily Weather Input'!C323)</f>
        <v>11</v>
      </c>
      <c r="D330">
        <f>DAY('Daily Weather Input'!C323)</f>
        <v>16</v>
      </c>
      <c r="E330">
        <f>IF('Daily Weather Input'!D323, 'Daily Weather Input'!D323, ('Daily Weather Input'!E323+'Daily Weather Input'!F323)/2)</f>
        <v>58.5</v>
      </c>
      <c r="F330">
        <f t="shared" si="9"/>
        <v>6.5</v>
      </c>
      <c r="G330">
        <f t="shared" si="10"/>
        <v>0</v>
      </c>
    </row>
    <row r="331" spans="2:7" x14ac:dyDescent="0.25">
      <c r="B331">
        <f>YEAR('Daily Weather Input'!C324)</f>
        <v>2005</v>
      </c>
      <c r="C331">
        <f>MONTH('Daily Weather Input'!C324)</f>
        <v>11</v>
      </c>
      <c r="D331">
        <f>DAY('Daily Weather Input'!C324)</f>
        <v>17</v>
      </c>
      <c r="E331">
        <f>IF('Daily Weather Input'!D324, 'Daily Weather Input'!D324, ('Daily Weather Input'!E324+'Daily Weather Input'!F324)/2)</f>
        <v>36</v>
      </c>
      <c r="F331">
        <f t="shared" ref="F331:F394" si="11">IF(B$8&gt;$E331,(B$8-$E331),0)</f>
        <v>29</v>
      </c>
      <c r="G331">
        <f t="shared" si="10"/>
        <v>0</v>
      </c>
    </row>
    <row r="332" spans="2:7" x14ac:dyDescent="0.25">
      <c r="B332">
        <f>YEAR('Daily Weather Input'!C325)</f>
        <v>2005</v>
      </c>
      <c r="C332">
        <f>MONTH('Daily Weather Input'!C325)</f>
        <v>11</v>
      </c>
      <c r="D332">
        <f>DAY('Daily Weather Input'!C325)</f>
        <v>18</v>
      </c>
      <c r="E332">
        <f>IF('Daily Weather Input'!D325, 'Daily Weather Input'!D325, ('Daily Weather Input'!E325+'Daily Weather Input'!F325)/2)</f>
        <v>33</v>
      </c>
      <c r="F332">
        <f t="shared" si="11"/>
        <v>32</v>
      </c>
      <c r="G332">
        <f t="shared" ref="G332:G395" si="12">IF($E332&gt;C$8,$E332-C$8,0)</f>
        <v>0</v>
      </c>
    </row>
    <row r="333" spans="2:7" x14ac:dyDescent="0.25">
      <c r="B333">
        <f>YEAR('Daily Weather Input'!C326)</f>
        <v>2005</v>
      </c>
      <c r="C333">
        <f>MONTH('Daily Weather Input'!C326)</f>
        <v>11</v>
      </c>
      <c r="D333">
        <f>DAY('Daily Weather Input'!C326)</f>
        <v>19</v>
      </c>
      <c r="E333">
        <f>IF('Daily Weather Input'!D326, 'Daily Weather Input'!D326, ('Daily Weather Input'!E326+'Daily Weather Input'!F326)/2)</f>
        <v>36.5</v>
      </c>
      <c r="F333">
        <f t="shared" si="11"/>
        <v>28.5</v>
      </c>
      <c r="G333">
        <f t="shared" si="12"/>
        <v>0</v>
      </c>
    </row>
    <row r="334" spans="2:7" x14ac:dyDescent="0.25">
      <c r="B334">
        <f>YEAR('Daily Weather Input'!C327)</f>
        <v>2005</v>
      </c>
      <c r="C334">
        <f>MONTH('Daily Weather Input'!C327)</f>
        <v>11</v>
      </c>
      <c r="D334">
        <f>DAY('Daily Weather Input'!C327)</f>
        <v>20</v>
      </c>
      <c r="E334">
        <f>IF('Daily Weather Input'!D327, 'Daily Weather Input'!D327, ('Daily Weather Input'!E327+'Daily Weather Input'!F327)/2)</f>
        <v>45.5</v>
      </c>
      <c r="F334">
        <f t="shared" si="11"/>
        <v>19.5</v>
      </c>
      <c r="G334">
        <f t="shared" si="12"/>
        <v>0</v>
      </c>
    </row>
    <row r="335" spans="2:7" x14ac:dyDescent="0.25">
      <c r="B335">
        <f>YEAR('Daily Weather Input'!C328)</f>
        <v>2005</v>
      </c>
      <c r="C335">
        <f>MONTH('Daily Weather Input'!C328)</f>
        <v>11</v>
      </c>
      <c r="D335">
        <f>DAY('Daily Weather Input'!C328)</f>
        <v>21</v>
      </c>
      <c r="E335">
        <f>IF('Daily Weather Input'!D328, 'Daily Weather Input'!D328, ('Daily Weather Input'!E328+'Daily Weather Input'!F328)/2)</f>
        <v>43.5</v>
      </c>
      <c r="F335">
        <f t="shared" si="11"/>
        <v>21.5</v>
      </c>
      <c r="G335">
        <f t="shared" si="12"/>
        <v>0</v>
      </c>
    </row>
    <row r="336" spans="2:7" x14ac:dyDescent="0.25">
      <c r="B336">
        <f>YEAR('Daily Weather Input'!C329)</f>
        <v>2005</v>
      </c>
      <c r="C336">
        <f>MONTH('Daily Weather Input'!C329)</f>
        <v>11</v>
      </c>
      <c r="D336">
        <f>DAY('Daily Weather Input'!C329)</f>
        <v>22</v>
      </c>
      <c r="E336">
        <f>IF('Daily Weather Input'!D329, 'Daily Weather Input'!D329, ('Daily Weather Input'!E329+'Daily Weather Input'!F329)/2)</f>
        <v>42.5</v>
      </c>
      <c r="F336">
        <f t="shared" si="11"/>
        <v>22.5</v>
      </c>
      <c r="G336">
        <f t="shared" si="12"/>
        <v>0</v>
      </c>
    </row>
    <row r="337" spans="2:7" x14ac:dyDescent="0.25">
      <c r="B337">
        <f>YEAR('Daily Weather Input'!C330)</f>
        <v>2005</v>
      </c>
      <c r="C337">
        <f>MONTH('Daily Weather Input'!C330)</f>
        <v>11</v>
      </c>
      <c r="D337">
        <f>DAY('Daily Weather Input'!C330)</f>
        <v>23</v>
      </c>
      <c r="E337">
        <f>IF('Daily Weather Input'!D330, 'Daily Weather Input'!D330, ('Daily Weather Input'!E330+'Daily Weather Input'!F330)/2)</f>
        <v>35</v>
      </c>
      <c r="F337">
        <f t="shared" si="11"/>
        <v>30</v>
      </c>
      <c r="G337">
        <f t="shared" si="12"/>
        <v>0</v>
      </c>
    </row>
    <row r="338" spans="2:7" x14ac:dyDescent="0.25">
      <c r="B338">
        <f>YEAR('Daily Weather Input'!C331)</f>
        <v>2005</v>
      </c>
      <c r="C338">
        <f>MONTH('Daily Weather Input'!C331)</f>
        <v>11</v>
      </c>
      <c r="D338">
        <f>DAY('Daily Weather Input'!C331)</f>
        <v>24</v>
      </c>
      <c r="E338">
        <f>IF('Daily Weather Input'!D331, 'Daily Weather Input'!D331, ('Daily Weather Input'!E331+'Daily Weather Input'!F331)/2)</f>
        <v>36.5</v>
      </c>
      <c r="F338">
        <f t="shared" si="11"/>
        <v>28.5</v>
      </c>
      <c r="G338">
        <f t="shared" si="12"/>
        <v>0</v>
      </c>
    </row>
    <row r="339" spans="2:7" x14ac:dyDescent="0.25">
      <c r="B339">
        <f>YEAR('Daily Weather Input'!C332)</f>
        <v>2005</v>
      </c>
      <c r="C339">
        <f>MONTH('Daily Weather Input'!C332)</f>
        <v>11</v>
      </c>
      <c r="D339">
        <f>DAY('Daily Weather Input'!C332)</f>
        <v>25</v>
      </c>
      <c r="E339">
        <f>IF('Daily Weather Input'!D332, 'Daily Weather Input'!D332, ('Daily Weather Input'!E332+'Daily Weather Input'!F332)/2)</f>
        <v>26.5</v>
      </c>
      <c r="F339">
        <f t="shared" si="11"/>
        <v>38.5</v>
      </c>
      <c r="G339">
        <f t="shared" si="12"/>
        <v>0</v>
      </c>
    </row>
    <row r="340" spans="2:7" x14ac:dyDescent="0.25">
      <c r="B340">
        <f>YEAR('Daily Weather Input'!C333)</f>
        <v>2005</v>
      </c>
      <c r="C340">
        <f>MONTH('Daily Weather Input'!C333)</f>
        <v>11</v>
      </c>
      <c r="D340">
        <f>DAY('Daily Weather Input'!C333)</f>
        <v>26</v>
      </c>
      <c r="E340">
        <f>IF('Daily Weather Input'!D333, 'Daily Weather Input'!D333, ('Daily Weather Input'!E333+'Daily Weather Input'!F333)/2)</f>
        <v>33.5</v>
      </c>
      <c r="F340">
        <f t="shared" si="11"/>
        <v>31.5</v>
      </c>
      <c r="G340">
        <f t="shared" si="12"/>
        <v>0</v>
      </c>
    </row>
    <row r="341" spans="2:7" x14ac:dyDescent="0.25">
      <c r="B341">
        <f>YEAR('Daily Weather Input'!C334)</f>
        <v>2005</v>
      </c>
      <c r="C341">
        <f>MONTH('Daily Weather Input'!C334)</f>
        <v>11</v>
      </c>
      <c r="D341">
        <f>DAY('Daily Weather Input'!C334)</f>
        <v>27</v>
      </c>
      <c r="E341">
        <f>IF('Daily Weather Input'!D334, 'Daily Weather Input'!D334, ('Daily Weather Input'!E334+'Daily Weather Input'!F334)/2)</f>
        <v>41</v>
      </c>
      <c r="F341">
        <f t="shared" si="11"/>
        <v>24</v>
      </c>
      <c r="G341">
        <f t="shared" si="12"/>
        <v>0</v>
      </c>
    </row>
    <row r="342" spans="2:7" x14ac:dyDescent="0.25">
      <c r="B342">
        <f>YEAR('Daily Weather Input'!C335)</f>
        <v>2005</v>
      </c>
      <c r="C342">
        <f>MONTH('Daily Weather Input'!C335)</f>
        <v>11</v>
      </c>
      <c r="D342">
        <f>DAY('Daily Weather Input'!C335)</f>
        <v>28</v>
      </c>
      <c r="E342">
        <f>IF('Daily Weather Input'!D335, 'Daily Weather Input'!D335, ('Daily Weather Input'!E335+'Daily Weather Input'!F335)/2)</f>
        <v>55.5</v>
      </c>
      <c r="F342">
        <f t="shared" si="11"/>
        <v>9.5</v>
      </c>
      <c r="G342">
        <f t="shared" si="12"/>
        <v>0</v>
      </c>
    </row>
    <row r="343" spans="2:7" x14ac:dyDescent="0.25">
      <c r="B343">
        <f>YEAR('Daily Weather Input'!C336)</f>
        <v>2005</v>
      </c>
      <c r="C343">
        <f>MONTH('Daily Weather Input'!C336)</f>
        <v>11</v>
      </c>
      <c r="D343">
        <f>DAY('Daily Weather Input'!C336)</f>
        <v>29</v>
      </c>
      <c r="E343">
        <f>IF('Daily Weather Input'!D336, 'Daily Weather Input'!D336, ('Daily Weather Input'!E336+'Daily Weather Input'!F336)/2)</f>
        <v>58.5</v>
      </c>
      <c r="F343">
        <f t="shared" si="11"/>
        <v>6.5</v>
      </c>
      <c r="G343">
        <f t="shared" si="12"/>
        <v>0</v>
      </c>
    </row>
    <row r="344" spans="2:7" x14ac:dyDescent="0.25">
      <c r="B344">
        <f>YEAR('Daily Weather Input'!C337)</f>
        <v>2005</v>
      </c>
      <c r="C344">
        <f>MONTH('Daily Weather Input'!C337)</f>
        <v>11</v>
      </c>
      <c r="D344">
        <f>DAY('Daily Weather Input'!C337)</f>
        <v>30</v>
      </c>
      <c r="E344">
        <f>IF('Daily Weather Input'!D337, 'Daily Weather Input'!D337, ('Daily Weather Input'!E337+'Daily Weather Input'!F337)/2)</f>
        <v>44.5</v>
      </c>
      <c r="F344">
        <f t="shared" si="11"/>
        <v>20.5</v>
      </c>
      <c r="G344">
        <f t="shared" si="12"/>
        <v>0</v>
      </c>
    </row>
    <row r="345" spans="2:7" x14ac:dyDescent="0.25">
      <c r="B345">
        <f>YEAR('Daily Weather Input'!C338)</f>
        <v>2005</v>
      </c>
      <c r="C345">
        <f>MONTH('Daily Weather Input'!C338)</f>
        <v>12</v>
      </c>
      <c r="D345">
        <f>DAY('Daily Weather Input'!C338)</f>
        <v>1</v>
      </c>
      <c r="E345">
        <f>IF('Daily Weather Input'!D338, 'Daily Weather Input'!D338, ('Daily Weather Input'!E338+'Daily Weather Input'!F338)/2)</f>
        <v>35</v>
      </c>
      <c r="F345">
        <f t="shared" si="11"/>
        <v>30</v>
      </c>
      <c r="G345">
        <f t="shared" si="12"/>
        <v>0</v>
      </c>
    </row>
    <row r="346" spans="2:7" x14ac:dyDescent="0.25">
      <c r="B346">
        <f>YEAR('Daily Weather Input'!C339)</f>
        <v>2005</v>
      </c>
      <c r="C346">
        <f>MONTH('Daily Weather Input'!C339)</f>
        <v>12</v>
      </c>
      <c r="D346">
        <f>DAY('Daily Weather Input'!C339)</f>
        <v>2</v>
      </c>
      <c r="E346">
        <f>IF('Daily Weather Input'!D339, 'Daily Weather Input'!D339, ('Daily Weather Input'!E339+'Daily Weather Input'!F339)/2)</f>
        <v>33.5</v>
      </c>
      <c r="F346">
        <f t="shared" si="11"/>
        <v>31.5</v>
      </c>
      <c r="G346">
        <f t="shared" si="12"/>
        <v>0</v>
      </c>
    </row>
    <row r="347" spans="2:7" x14ac:dyDescent="0.25">
      <c r="B347">
        <f>YEAR('Daily Weather Input'!C340)</f>
        <v>2005</v>
      </c>
      <c r="C347">
        <f>MONTH('Daily Weather Input'!C340)</f>
        <v>12</v>
      </c>
      <c r="D347">
        <f>DAY('Daily Weather Input'!C340)</f>
        <v>3</v>
      </c>
      <c r="E347">
        <f>IF('Daily Weather Input'!D340, 'Daily Weather Input'!D340, ('Daily Weather Input'!E340+'Daily Weather Input'!F340)/2)</f>
        <v>28.5</v>
      </c>
      <c r="F347">
        <f t="shared" si="11"/>
        <v>36.5</v>
      </c>
      <c r="G347">
        <f t="shared" si="12"/>
        <v>0</v>
      </c>
    </row>
    <row r="348" spans="2:7" x14ac:dyDescent="0.25">
      <c r="B348">
        <f>YEAR('Daily Weather Input'!C341)</f>
        <v>2005</v>
      </c>
      <c r="C348">
        <f>MONTH('Daily Weather Input'!C341)</f>
        <v>12</v>
      </c>
      <c r="D348">
        <f>DAY('Daily Weather Input'!C341)</f>
        <v>4</v>
      </c>
      <c r="E348">
        <f>IF('Daily Weather Input'!D341, 'Daily Weather Input'!D341, ('Daily Weather Input'!E341+'Daily Weather Input'!F341)/2)</f>
        <v>41</v>
      </c>
      <c r="F348">
        <f t="shared" si="11"/>
        <v>24</v>
      </c>
      <c r="G348">
        <f t="shared" si="12"/>
        <v>0</v>
      </c>
    </row>
    <row r="349" spans="2:7" x14ac:dyDescent="0.25">
      <c r="B349">
        <f>YEAR('Daily Weather Input'!C342)</f>
        <v>2005</v>
      </c>
      <c r="C349">
        <f>MONTH('Daily Weather Input'!C342)</f>
        <v>12</v>
      </c>
      <c r="D349">
        <f>DAY('Daily Weather Input'!C342)</f>
        <v>5</v>
      </c>
      <c r="E349">
        <f>IF('Daily Weather Input'!D342, 'Daily Weather Input'!D342, ('Daily Weather Input'!E342+'Daily Weather Input'!F342)/2)</f>
        <v>33.5</v>
      </c>
      <c r="F349">
        <f t="shared" si="11"/>
        <v>31.5</v>
      </c>
      <c r="G349">
        <f t="shared" si="12"/>
        <v>0</v>
      </c>
    </row>
    <row r="350" spans="2:7" x14ac:dyDescent="0.25">
      <c r="B350">
        <f>YEAR('Daily Weather Input'!C343)</f>
        <v>2005</v>
      </c>
      <c r="C350">
        <f>MONTH('Daily Weather Input'!C343)</f>
        <v>12</v>
      </c>
      <c r="D350">
        <f>DAY('Daily Weather Input'!C343)</f>
        <v>6</v>
      </c>
      <c r="E350">
        <f>IF('Daily Weather Input'!D343, 'Daily Weather Input'!D343, ('Daily Weather Input'!E343+'Daily Weather Input'!F343)/2)</f>
        <v>30</v>
      </c>
      <c r="F350">
        <f t="shared" si="11"/>
        <v>35</v>
      </c>
      <c r="G350">
        <f t="shared" si="12"/>
        <v>0</v>
      </c>
    </row>
    <row r="351" spans="2:7" x14ac:dyDescent="0.25">
      <c r="B351">
        <f>YEAR('Daily Weather Input'!C344)</f>
        <v>2005</v>
      </c>
      <c r="C351">
        <f>MONTH('Daily Weather Input'!C344)</f>
        <v>12</v>
      </c>
      <c r="D351">
        <f>DAY('Daily Weather Input'!C344)</f>
        <v>7</v>
      </c>
      <c r="E351">
        <f>IF('Daily Weather Input'!D344, 'Daily Weather Input'!D344, ('Daily Weather Input'!E344+'Daily Weather Input'!F344)/2)</f>
        <v>28.5</v>
      </c>
      <c r="F351">
        <f t="shared" si="11"/>
        <v>36.5</v>
      </c>
      <c r="G351">
        <f t="shared" si="12"/>
        <v>0</v>
      </c>
    </row>
    <row r="352" spans="2:7" x14ac:dyDescent="0.25">
      <c r="B352">
        <f>YEAR('Daily Weather Input'!C345)</f>
        <v>2005</v>
      </c>
      <c r="C352">
        <f>MONTH('Daily Weather Input'!C345)</f>
        <v>12</v>
      </c>
      <c r="D352">
        <f>DAY('Daily Weather Input'!C345)</f>
        <v>8</v>
      </c>
      <c r="E352">
        <f>IF('Daily Weather Input'!D345, 'Daily Weather Input'!D345, ('Daily Weather Input'!E345+'Daily Weather Input'!F345)/2)</f>
        <v>26.5</v>
      </c>
      <c r="F352">
        <f t="shared" si="11"/>
        <v>38.5</v>
      </c>
      <c r="G352">
        <f t="shared" si="12"/>
        <v>0</v>
      </c>
    </row>
    <row r="353" spans="2:7" x14ac:dyDescent="0.25">
      <c r="B353">
        <f>YEAR('Daily Weather Input'!C346)</f>
        <v>2005</v>
      </c>
      <c r="C353">
        <f>MONTH('Daily Weather Input'!C346)</f>
        <v>12</v>
      </c>
      <c r="D353">
        <f>DAY('Daily Weather Input'!C346)</f>
        <v>9</v>
      </c>
      <c r="E353">
        <f>IF('Daily Weather Input'!D346, 'Daily Weather Input'!D346, ('Daily Weather Input'!E346+'Daily Weather Input'!F346)/2)</f>
        <v>31.5</v>
      </c>
      <c r="F353">
        <f t="shared" si="11"/>
        <v>33.5</v>
      </c>
      <c r="G353">
        <f t="shared" si="12"/>
        <v>0</v>
      </c>
    </row>
    <row r="354" spans="2:7" x14ac:dyDescent="0.25">
      <c r="B354">
        <f>YEAR('Daily Weather Input'!C347)</f>
        <v>2005</v>
      </c>
      <c r="C354">
        <f>MONTH('Daily Weather Input'!C347)</f>
        <v>12</v>
      </c>
      <c r="D354">
        <f>DAY('Daily Weather Input'!C347)</f>
        <v>10</v>
      </c>
      <c r="E354">
        <f>IF('Daily Weather Input'!D347, 'Daily Weather Input'!D347, ('Daily Weather Input'!E347+'Daily Weather Input'!F347)/2)</f>
        <v>27.5</v>
      </c>
      <c r="F354">
        <f t="shared" si="11"/>
        <v>37.5</v>
      </c>
      <c r="G354">
        <f t="shared" si="12"/>
        <v>0</v>
      </c>
    </row>
    <row r="355" spans="2:7" x14ac:dyDescent="0.25">
      <c r="B355">
        <f>YEAR('Daily Weather Input'!C348)</f>
        <v>2005</v>
      </c>
      <c r="C355">
        <f>MONTH('Daily Weather Input'!C348)</f>
        <v>12</v>
      </c>
      <c r="D355">
        <f>DAY('Daily Weather Input'!C348)</f>
        <v>11</v>
      </c>
      <c r="E355">
        <f>IF('Daily Weather Input'!D348, 'Daily Weather Input'!D348, ('Daily Weather Input'!E348+'Daily Weather Input'!F348)/2)</f>
        <v>32.5</v>
      </c>
      <c r="F355">
        <f t="shared" si="11"/>
        <v>32.5</v>
      </c>
      <c r="G355">
        <f t="shared" si="12"/>
        <v>0</v>
      </c>
    </row>
    <row r="356" spans="2:7" x14ac:dyDescent="0.25">
      <c r="B356">
        <f>YEAR('Daily Weather Input'!C349)</f>
        <v>2005</v>
      </c>
      <c r="C356">
        <f>MONTH('Daily Weather Input'!C349)</f>
        <v>12</v>
      </c>
      <c r="D356">
        <f>DAY('Daily Weather Input'!C349)</f>
        <v>12</v>
      </c>
      <c r="E356">
        <f>IF('Daily Weather Input'!D349, 'Daily Weather Input'!D349, ('Daily Weather Input'!E349+'Daily Weather Input'!F349)/2)</f>
        <v>32</v>
      </c>
      <c r="F356">
        <f t="shared" si="11"/>
        <v>33</v>
      </c>
      <c r="G356">
        <f t="shared" si="12"/>
        <v>0</v>
      </c>
    </row>
    <row r="357" spans="2:7" x14ac:dyDescent="0.25">
      <c r="B357">
        <f>YEAR('Daily Weather Input'!C350)</f>
        <v>2005</v>
      </c>
      <c r="C357">
        <f>MONTH('Daily Weather Input'!C350)</f>
        <v>12</v>
      </c>
      <c r="D357">
        <f>DAY('Daily Weather Input'!C350)</f>
        <v>13</v>
      </c>
      <c r="E357">
        <f>IF('Daily Weather Input'!D350, 'Daily Weather Input'!D350, ('Daily Weather Input'!E350+'Daily Weather Input'!F350)/2)</f>
        <v>24.5</v>
      </c>
      <c r="F357">
        <f t="shared" si="11"/>
        <v>40.5</v>
      </c>
      <c r="G357">
        <f t="shared" si="12"/>
        <v>0</v>
      </c>
    </row>
    <row r="358" spans="2:7" x14ac:dyDescent="0.25">
      <c r="B358">
        <f>YEAR('Daily Weather Input'!C351)</f>
        <v>2005</v>
      </c>
      <c r="C358">
        <f>MONTH('Daily Weather Input'!C351)</f>
        <v>12</v>
      </c>
      <c r="D358">
        <f>DAY('Daily Weather Input'!C351)</f>
        <v>14</v>
      </c>
      <c r="E358">
        <f>IF('Daily Weather Input'!D351, 'Daily Weather Input'!D351, ('Daily Weather Input'!E351+'Daily Weather Input'!F351)/2)</f>
        <v>19</v>
      </c>
      <c r="F358">
        <f t="shared" si="11"/>
        <v>46</v>
      </c>
      <c r="G358">
        <f t="shared" si="12"/>
        <v>0</v>
      </c>
    </row>
    <row r="359" spans="2:7" x14ac:dyDescent="0.25">
      <c r="B359">
        <f>YEAR('Daily Weather Input'!C352)</f>
        <v>2005</v>
      </c>
      <c r="C359">
        <f>MONTH('Daily Weather Input'!C352)</f>
        <v>12</v>
      </c>
      <c r="D359">
        <f>DAY('Daily Weather Input'!C352)</f>
        <v>15</v>
      </c>
      <c r="E359">
        <f>IF('Daily Weather Input'!D352, 'Daily Weather Input'!D352, ('Daily Weather Input'!E352+'Daily Weather Input'!F352)/2)</f>
        <v>29.5</v>
      </c>
      <c r="F359">
        <f t="shared" si="11"/>
        <v>35.5</v>
      </c>
      <c r="G359">
        <f t="shared" si="12"/>
        <v>0</v>
      </c>
    </row>
    <row r="360" spans="2:7" x14ac:dyDescent="0.25">
      <c r="B360">
        <f>YEAR('Daily Weather Input'!C353)</f>
        <v>2005</v>
      </c>
      <c r="C360">
        <f>MONTH('Daily Weather Input'!C353)</f>
        <v>12</v>
      </c>
      <c r="D360">
        <f>DAY('Daily Weather Input'!C353)</f>
        <v>16</v>
      </c>
      <c r="E360">
        <f>IF('Daily Weather Input'!D353, 'Daily Weather Input'!D353, ('Daily Weather Input'!E353+'Daily Weather Input'!F353)/2)</f>
        <v>38</v>
      </c>
      <c r="F360">
        <f t="shared" si="11"/>
        <v>27</v>
      </c>
      <c r="G360">
        <f t="shared" si="12"/>
        <v>0</v>
      </c>
    </row>
    <row r="361" spans="2:7" x14ac:dyDescent="0.25">
      <c r="B361">
        <f>YEAR('Daily Weather Input'!C354)</f>
        <v>2005</v>
      </c>
      <c r="C361">
        <f>MONTH('Daily Weather Input'!C354)</f>
        <v>12</v>
      </c>
      <c r="D361">
        <f>DAY('Daily Weather Input'!C354)</f>
        <v>17</v>
      </c>
      <c r="E361">
        <f>IF('Daily Weather Input'!D354, 'Daily Weather Input'!D354, ('Daily Weather Input'!E354+'Daily Weather Input'!F354)/2)</f>
        <v>35.5</v>
      </c>
      <c r="F361">
        <f t="shared" si="11"/>
        <v>29.5</v>
      </c>
      <c r="G361">
        <f t="shared" si="12"/>
        <v>0</v>
      </c>
    </row>
    <row r="362" spans="2:7" x14ac:dyDescent="0.25">
      <c r="B362">
        <f>YEAR('Daily Weather Input'!C355)</f>
        <v>2005</v>
      </c>
      <c r="C362">
        <f>MONTH('Daily Weather Input'!C355)</f>
        <v>12</v>
      </c>
      <c r="D362">
        <f>DAY('Daily Weather Input'!C355)</f>
        <v>18</v>
      </c>
      <c r="E362">
        <f>IF('Daily Weather Input'!D355, 'Daily Weather Input'!D355, ('Daily Weather Input'!E355+'Daily Weather Input'!F355)/2)</f>
        <v>36</v>
      </c>
      <c r="F362">
        <f t="shared" si="11"/>
        <v>29</v>
      </c>
      <c r="G362">
        <f t="shared" si="12"/>
        <v>0</v>
      </c>
    </row>
    <row r="363" spans="2:7" x14ac:dyDescent="0.25">
      <c r="B363">
        <f>YEAR('Daily Weather Input'!C356)</f>
        <v>2005</v>
      </c>
      <c r="C363">
        <f>MONTH('Daily Weather Input'!C356)</f>
        <v>12</v>
      </c>
      <c r="D363">
        <f>DAY('Daily Weather Input'!C356)</f>
        <v>19</v>
      </c>
      <c r="E363">
        <f>IF('Daily Weather Input'!D356, 'Daily Weather Input'!D356, ('Daily Weather Input'!E356+'Daily Weather Input'!F356)/2)</f>
        <v>31.5</v>
      </c>
      <c r="F363">
        <f t="shared" si="11"/>
        <v>33.5</v>
      </c>
      <c r="G363">
        <f t="shared" si="12"/>
        <v>0</v>
      </c>
    </row>
    <row r="364" spans="2:7" x14ac:dyDescent="0.25">
      <c r="B364">
        <f>YEAR('Daily Weather Input'!C357)</f>
        <v>2005</v>
      </c>
      <c r="C364">
        <f>MONTH('Daily Weather Input'!C357)</f>
        <v>12</v>
      </c>
      <c r="D364">
        <f>DAY('Daily Weather Input'!C357)</f>
        <v>20</v>
      </c>
      <c r="E364">
        <f>IF('Daily Weather Input'!D357, 'Daily Weather Input'!D357, ('Daily Weather Input'!E357+'Daily Weather Input'!F357)/2)</f>
        <v>28</v>
      </c>
      <c r="F364">
        <f t="shared" si="11"/>
        <v>37</v>
      </c>
      <c r="G364">
        <f t="shared" si="12"/>
        <v>0</v>
      </c>
    </row>
    <row r="365" spans="2:7" x14ac:dyDescent="0.25">
      <c r="B365">
        <f>YEAR('Daily Weather Input'!C358)</f>
        <v>2005</v>
      </c>
      <c r="C365">
        <f>MONTH('Daily Weather Input'!C358)</f>
        <v>12</v>
      </c>
      <c r="D365">
        <f>DAY('Daily Weather Input'!C358)</f>
        <v>21</v>
      </c>
      <c r="E365">
        <f>IF('Daily Weather Input'!D358, 'Daily Weather Input'!D358, ('Daily Weather Input'!E358+'Daily Weather Input'!F358)/2)</f>
        <v>28</v>
      </c>
      <c r="F365">
        <f t="shared" si="11"/>
        <v>37</v>
      </c>
      <c r="G365">
        <f t="shared" si="12"/>
        <v>0</v>
      </c>
    </row>
    <row r="366" spans="2:7" x14ac:dyDescent="0.25">
      <c r="B366">
        <f>YEAR('Daily Weather Input'!C359)</f>
        <v>2005</v>
      </c>
      <c r="C366">
        <f>MONTH('Daily Weather Input'!C359)</f>
        <v>12</v>
      </c>
      <c r="D366">
        <f>DAY('Daily Weather Input'!C359)</f>
        <v>22</v>
      </c>
      <c r="E366">
        <f>IF('Daily Weather Input'!D359, 'Daily Weather Input'!D359, ('Daily Weather Input'!E359+'Daily Weather Input'!F359)/2)</f>
        <v>30.5</v>
      </c>
      <c r="F366">
        <f t="shared" si="11"/>
        <v>34.5</v>
      </c>
      <c r="G366">
        <f t="shared" si="12"/>
        <v>0</v>
      </c>
    </row>
    <row r="367" spans="2:7" x14ac:dyDescent="0.25">
      <c r="B367">
        <f>YEAR('Daily Weather Input'!C360)</f>
        <v>2005</v>
      </c>
      <c r="C367">
        <f>MONTH('Daily Weather Input'!C360)</f>
        <v>12</v>
      </c>
      <c r="D367">
        <f>DAY('Daily Weather Input'!C360)</f>
        <v>23</v>
      </c>
      <c r="E367">
        <f>IF('Daily Weather Input'!D360, 'Daily Weather Input'!D360, ('Daily Weather Input'!E360+'Daily Weather Input'!F360)/2)</f>
        <v>39.5</v>
      </c>
      <c r="F367">
        <f t="shared" si="11"/>
        <v>25.5</v>
      </c>
      <c r="G367">
        <f t="shared" si="12"/>
        <v>0</v>
      </c>
    </row>
    <row r="368" spans="2:7" x14ac:dyDescent="0.25">
      <c r="B368">
        <f>YEAR('Daily Weather Input'!C361)</f>
        <v>2005</v>
      </c>
      <c r="C368">
        <f>MONTH('Daily Weather Input'!C361)</f>
        <v>12</v>
      </c>
      <c r="D368">
        <f>DAY('Daily Weather Input'!C361)</f>
        <v>24</v>
      </c>
      <c r="E368">
        <f>IF('Daily Weather Input'!D361, 'Daily Weather Input'!D361, ('Daily Weather Input'!E361+'Daily Weather Input'!F361)/2)</f>
        <v>43</v>
      </c>
      <c r="F368">
        <f t="shared" si="11"/>
        <v>22</v>
      </c>
      <c r="G368">
        <f t="shared" si="12"/>
        <v>0</v>
      </c>
    </row>
    <row r="369" spans="2:7" x14ac:dyDescent="0.25">
      <c r="B369">
        <f>YEAR('Daily Weather Input'!C362)</f>
        <v>2005</v>
      </c>
      <c r="C369">
        <f>MONTH('Daily Weather Input'!C362)</f>
        <v>12</v>
      </c>
      <c r="D369">
        <f>DAY('Daily Weather Input'!C362)</f>
        <v>25</v>
      </c>
      <c r="E369">
        <f>IF('Daily Weather Input'!D362, 'Daily Weather Input'!D362, ('Daily Weather Input'!E362+'Daily Weather Input'!F362)/2)</f>
        <v>31.5</v>
      </c>
      <c r="F369">
        <f t="shared" si="11"/>
        <v>33.5</v>
      </c>
      <c r="G369">
        <f t="shared" si="12"/>
        <v>0</v>
      </c>
    </row>
    <row r="370" spans="2:7" x14ac:dyDescent="0.25">
      <c r="B370">
        <f>YEAR('Daily Weather Input'!C363)</f>
        <v>2005</v>
      </c>
      <c r="C370">
        <f>MONTH('Daily Weather Input'!C363)</f>
        <v>12</v>
      </c>
      <c r="D370">
        <f>DAY('Daily Weather Input'!C363)</f>
        <v>26</v>
      </c>
      <c r="E370">
        <f>IF('Daily Weather Input'!D363, 'Daily Weather Input'!D363, ('Daily Weather Input'!E363+'Daily Weather Input'!F363)/2)</f>
        <v>40.5</v>
      </c>
      <c r="F370">
        <f t="shared" si="11"/>
        <v>24.5</v>
      </c>
      <c r="G370">
        <f t="shared" si="12"/>
        <v>0</v>
      </c>
    </row>
    <row r="371" spans="2:7" x14ac:dyDescent="0.25">
      <c r="B371">
        <f>YEAR('Daily Weather Input'!C364)</f>
        <v>2005</v>
      </c>
      <c r="C371">
        <f>MONTH('Daily Weather Input'!C364)</f>
        <v>12</v>
      </c>
      <c r="D371">
        <f>DAY('Daily Weather Input'!C364)</f>
        <v>27</v>
      </c>
      <c r="E371">
        <f>IF('Daily Weather Input'!D364, 'Daily Weather Input'!D364, ('Daily Weather Input'!E364+'Daily Weather Input'!F364)/2)</f>
        <v>37</v>
      </c>
      <c r="F371">
        <f t="shared" si="11"/>
        <v>28</v>
      </c>
      <c r="G371">
        <f t="shared" si="12"/>
        <v>0</v>
      </c>
    </row>
    <row r="372" spans="2:7" x14ac:dyDescent="0.25">
      <c r="B372">
        <f>YEAR('Daily Weather Input'!C365)</f>
        <v>2005</v>
      </c>
      <c r="C372">
        <f>MONTH('Daily Weather Input'!C365)</f>
        <v>12</v>
      </c>
      <c r="D372">
        <f>DAY('Daily Weather Input'!C365)</f>
        <v>28</v>
      </c>
      <c r="E372">
        <f>IF('Daily Weather Input'!D365, 'Daily Weather Input'!D365, ('Daily Weather Input'!E365+'Daily Weather Input'!F365)/2)</f>
        <v>40</v>
      </c>
      <c r="F372">
        <f t="shared" si="11"/>
        <v>25</v>
      </c>
      <c r="G372">
        <f t="shared" si="12"/>
        <v>0</v>
      </c>
    </row>
    <row r="373" spans="2:7" x14ac:dyDescent="0.25">
      <c r="B373">
        <f>YEAR('Daily Weather Input'!C366)</f>
        <v>2005</v>
      </c>
      <c r="C373">
        <f>MONTH('Daily Weather Input'!C366)</f>
        <v>12</v>
      </c>
      <c r="D373">
        <f>DAY('Daily Weather Input'!C366)</f>
        <v>29</v>
      </c>
      <c r="E373">
        <f>IF('Daily Weather Input'!D366, 'Daily Weather Input'!D366, ('Daily Weather Input'!E366+'Daily Weather Input'!F366)/2)</f>
        <v>45</v>
      </c>
      <c r="F373">
        <f t="shared" si="11"/>
        <v>20</v>
      </c>
      <c r="G373">
        <f t="shared" si="12"/>
        <v>0</v>
      </c>
    </row>
    <row r="374" spans="2:7" x14ac:dyDescent="0.25">
      <c r="B374">
        <f>YEAR('Daily Weather Input'!C367)</f>
        <v>2005</v>
      </c>
      <c r="C374">
        <f>MONTH('Daily Weather Input'!C367)</f>
        <v>12</v>
      </c>
      <c r="D374">
        <f>DAY('Daily Weather Input'!C367)</f>
        <v>30</v>
      </c>
      <c r="E374">
        <f>IF('Daily Weather Input'!D367, 'Daily Weather Input'!D367, ('Daily Weather Input'!E367+'Daily Weather Input'!F367)/2)</f>
        <v>39</v>
      </c>
      <c r="F374">
        <f t="shared" si="11"/>
        <v>26</v>
      </c>
      <c r="G374">
        <f t="shared" si="12"/>
        <v>0</v>
      </c>
    </row>
    <row r="375" spans="2:7" x14ac:dyDescent="0.25">
      <c r="B375">
        <f>YEAR('Daily Weather Input'!C368)</f>
        <v>2005</v>
      </c>
      <c r="C375">
        <f>MONTH('Daily Weather Input'!C368)</f>
        <v>12</v>
      </c>
      <c r="D375">
        <f>DAY('Daily Weather Input'!C368)</f>
        <v>31</v>
      </c>
      <c r="E375">
        <f>IF('Daily Weather Input'!D368, 'Daily Weather Input'!D368, ('Daily Weather Input'!E368+'Daily Weather Input'!F368)/2)</f>
        <v>39.5</v>
      </c>
      <c r="F375">
        <f t="shared" si="11"/>
        <v>25.5</v>
      </c>
      <c r="G375">
        <f t="shared" si="12"/>
        <v>0</v>
      </c>
    </row>
    <row r="376" spans="2:7" x14ac:dyDescent="0.25">
      <c r="B376">
        <f>YEAR('Daily Weather Input'!C369)</f>
        <v>2006</v>
      </c>
      <c r="C376">
        <f>MONTH('Daily Weather Input'!C369)</f>
        <v>1</v>
      </c>
      <c r="D376">
        <f>DAY('Daily Weather Input'!C369)</f>
        <v>1</v>
      </c>
      <c r="E376">
        <f>IF('Daily Weather Input'!D369, 'Daily Weather Input'!D369, ('Daily Weather Input'!E369+'Daily Weather Input'!F369)/2)</f>
        <v>40</v>
      </c>
      <c r="F376">
        <f t="shared" si="11"/>
        <v>25</v>
      </c>
      <c r="G376">
        <f t="shared" si="12"/>
        <v>0</v>
      </c>
    </row>
    <row r="377" spans="2:7" x14ac:dyDescent="0.25">
      <c r="B377">
        <f>YEAR('Daily Weather Input'!C370)</f>
        <v>2006</v>
      </c>
      <c r="C377">
        <f>MONTH('Daily Weather Input'!C370)</f>
        <v>1</v>
      </c>
      <c r="D377">
        <f>DAY('Daily Weather Input'!C370)</f>
        <v>2</v>
      </c>
      <c r="E377">
        <f>IF('Daily Weather Input'!D370, 'Daily Weather Input'!D370, ('Daily Weather Input'!E370+'Daily Weather Input'!F370)/2)</f>
        <v>36</v>
      </c>
      <c r="F377">
        <f t="shared" si="11"/>
        <v>29</v>
      </c>
      <c r="G377">
        <f t="shared" si="12"/>
        <v>0</v>
      </c>
    </row>
    <row r="378" spans="2:7" x14ac:dyDescent="0.25">
      <c r="B378">
        <f>YEAR('Daily Weather Input'!C371)</f>
        <v>2006</v>
      </c>
      <c r="C378">
        <f>MONTH('Daily Weather Input'!C371)</f>
        <v>1</v>
      </c>
      <c r="D378">
        <f>DAY('Daily Weather Input'!C371)</f>
        <v>3</v>
      </c>
      <c r="E378">
        <f>IF('Daily Weather Input'!D371, 'Daily Weather Input'!D371, ('Daily Weather Input'!E371+'Daily Weather Input'!F371)/2)</f>
        <v>41.5</v>
      </c>
      <c r="F378">
        <f t="shared" si="11"/>
        <v>23.5</v>
      </c>
      <c r="G378">
        <f t="shared" si="12"/>
        <v>0</v>
      </c>
    </row>
    <row r="379" spans="2:7" x14ac:dyDescent="0.25">
      <c r="B379">
        <f>YEAR('Daily Weather Input'!C372)</f>
        <v>2006</v>
      </c>
      <c r="C379">
        <f>MONTH('Daily Weather Input'!C372)</f>
        <v>1</v>
      </c>
      <c r="D379">
        <f>DAY('Daily Weather Input'!C372)</f>
        <v>4</v>
      </c>
      <c r="E379">
        <f>IF('Daily Weather Input'!D372, 'Daily Weather Input'!D372, ('Daily Weather Input'!E372+'Daily Weather Input'!F372)/2)</f>
        <v>38.5</v>
      </c>
      <c r="F379">
        <f t="shared" si="11"/>
        <v>26.5</v>
      </c>
      <c r="G379">
        <f t="shared" si="12"/>
        <v>0</v>
      </c>
    </row>
    <row r="380" spans="2:7" x14ac:dyDescent="0.25">
      <c r="B380">
        <f>YEAR('Daily Weather Input'!C373)</f>
        <v>2006</v>
      </c>
      <c r="C380">
        <f>MONTH('Daily Weather Input'!C373)</f>
        <v>1</v>
      </c>
      <c r="D380">
        <f>DAY('Daily Weather Input'!C373)</f>
        <v>5</v>
      </c>
      <c r="E380">
        <f>IF('Daily Weather Input'!D373, 'Daily Weather Input'!D373, ('Daily Weather Input'!E373+'Daily Weather Input'!F373)/2)</f>
        <v>45.5</v>
      </c>
      <c r="F380">
        <f t="shared" si="11"/>
        <v>19.5</v>
      </c>
      <c r="G380">
        <f t="shared" si="12"/>
        <v>0</v>
      </c>
    </row>
    <row r="381" spans="2:7" x14ac:dyDescent="0.25">
      <c r="B381">
        <f>YEAR('Daily Weather Input'!C374)</f>
        <v>2006</v>
      </c>
      <c r="C381">
        <f>MONTH('Daily Weather Input'!C374)</f>
        <v>1</v>
      </c>
      <c r="D381">
        <f>DAY('Daily Weather Input'!C374)</f>
        <v>6</v>
      </c>
      <c r="E381">
        <f>IF('Daily Weather Input'!D374, 'Daily Weather Input'!D374, ('Daily Weather Input'!E374+'Daily Weather Input'!F374)/2)</f>
        <v>35</v>
      </c>
      <c r="F381">
        <f t="shared" si="11"/>
        <v>30</v>
      </c>
      <c r="G381">
        <f t="shared" si="12"/>
        <v>0</v>
      </c>
    </row>
    <row r="382" spans="2:7" x14ac:dyDescent="0.25">
      <c r="B382">
        <f>YEAR('Daily Weather Input'!C375)</f>
        <v>2006</v>
      </c>
      <c r="C382">
        <f>MONTH('Daily Weather Input'!C375)</f>
        <v>1</v>
      </c>
      <c r="D382">
        <f>DAY('Daily Weather Input'!C375)</f>
        <v>7</v>
      </c>
      <c r="E382">
        <f>IF('Daily Weather Input'!D375, 'Daily Weather Input'!D375, ('Daily Weather Input'!E375+'Daily Weather Input'!F375)/2)</f>
        <v>30</v>
      </c>
      <c r="F382">
        <f t="shared" si="11"/>
        <v>35</v>
      </c>
      <c r="G382">
        <f t="shared" si="12"/>
        <v>0</v>
      </c>
    </row>
    <row r="383" spans="2:7" x14ac:dyDescent="0.25">
      <c r="B383">
        <f>YEAR('Daily Weather Input'!C376)</f>
        <v>2006</v>
      </c>
      <c r="C383">
        <f>MONTH('Daily Weather Input'!C376)</f>
        <v>1</v>
      </c>
      <c r="D383">
        <f>DAY('Daily Weather Input'!C376)</f>
        <v>8</v>
      </c>
      <c r="E383">
        <f>IF('Daily Weather Input'!D376, 'Daily Weather Input'!D376, ('Daily Weather Input'!E376+'Daily Weather Input'!F376)/2)</f>
        <v>39</v>
      </c>
      <c r="F383">
        <f t="shared" si="11"/>
        <v>26</v>
      </c>
      <c r="G383">
        <f t="shared" si="12"/>
        <v>0</v>
      </c>
    </row>
    <row r="384" spans="2:7" x14ac:dyDescent="0.25">
      <c r="B384">
        <f>YEAR('Daily Weather Input'!C377)</f>
        <v>2006</v>
      </c>
      <c r="C384">
        <f>MONTH('Daily Weather Input'!C377)</f>
        <v>1</v>
      </c>
      <c r="D384">
        <f>DAY('Daily Weather Input'!C377)</f>
        <v>9</v>
      </c>
      <c r="E384">
        <f>IF('Daily Weather Input'!D377, 'Daily Weather Input'!D377, ('Daily Weather Input'!E377+'Daily Weather Input'!F377)/2)</f>
        <v>53</v>
      </c>
      <c r="F384">
        <f t="shared" si="11"/>
        <v>12</v>
      </c>
      <c r="G384">
        <f t="shared" si="12"/>
        <v>0</v>
      </c>
    </row>
    <row r="385" spans="2:7" x14ac:dyDescent="0.25">
      <c r="B385">
        <f>YEAR('Daily Weather Input'!C378)</f>
        <v>2006</v>
      </c>
      <c r="C385">
        <f>MONTH('Daily Weather Input'!C378)</f>
        <v>1</v>
      </c>
      <c r="D385">
        <f>DAY('Daily Weather Input'!C378)</f>
        <v>10</v>
      </c>
      <c r="E385">
        <f>IF('Daily Weather Input'!D378, 'Daily Weather Input'!D378, ('Daily Weather Input'!E378+'Daily Weather Input'!F378)/2)</f>
        <v>43</v>
      </c>
      <c r="F385">
        <f t="shared" si="11"/>
        <v>22</v>
      </c>
      <c r="G385">
        <f t="shared" si="12"/>
        <v>0</v>
      </c>
    </row>
    <row r="386" spans="2:7" x14ac:dyDescent="0.25">
      <c r="B386">
        <f>YEAR('Daily Weather Input'!C379)</f>
        <v>2006</v>
      </c>
      <c r="C386">
        <f>MONTH('Daily Weather Input'!C379)</f>
        <v>1</v>
      </c>
      <c r="D386">
        <f>DAY('Daily Weather Input'!C379)</f>
        <v>11</v>
      </c>
      <c r="E386">
        <f>IF('Daily Weather Input'!D379, 'Daily Weather Input'!D379, ('Daily Weather Input'!E379+'Daily Weather Input'!F379)/2)</f>
        <v>44.5</v>
      </c>
      <c r="F386">
        <f t="shared" si="11"/>
        <v>20.5</v>
      </c>
      <c r="G386">
        <f t="shared" si="12"/>
        <v>0</v>
      </c>
    </row>
    <row r="387" spans="2:7" x14ac:dyDescent="0.25">
      <c r="B387">
        <f>YEAR('Daily Weather Input'!C380)</f>
        <v>2006</v>
      </c>
      <c r="C387">
        <f>MONTH('Daily Weather Input'!C380)</f>
        <v>1</v>
      </c>
      <c r="D387">
        <f>DAY('Daily Weather Input'!C380)</f>
        <v>12</v>
      </c>
      <c r="E387">
        <f>IF('Daily Weather Input'!D380, 'Daily Weather Input'!D380, ('Daily Weather Input'!E380+'Daily Weather Input'!F380)/2)</f>
        <v>48</v>
      </c>
      <c r="F387">
        <f t="shared" si="11"/>
        <v>17</v>
      </c>
      <c r="G387">
        <f t="shared" si="12"/>
        <v>0</v>
      </c>
    </row>
    <row r="388" spans="2:7" x14ac:dyDescent="0.25">
      <c r="B388">
        <f>YEAR('Daily Weather Input'!C381)</f>
        <v>2006</v>
      </c>
      <c r="C388">
        <f>MONTH('Daily Weather Input'!C381)</f>
        <v>1</v>
      </c>
      <c r="D388">
        <f>DAY('Daily Weather Input'!C381)</f>
        <v>13</v>
      </c>
      <c r="E388">
        <f>IF('Daily Weather Input'!D381, 'Daily Weather Input'!D381, ('Daily Weather Input'!E381+'Daily Weather Input'!F381)/2)</f>
        <v>46.5</v>
      </c>
      <c r="F388">
        <f t="shared" si="11"/>
        <v>18.5</v>
      </c>
      <c r="G388">
        <f t="shared" si="12"/>
        <v>0</v>
      </c>
    </row>
    <row r="389" spans="2:7" x14ac:dyDescent="0.25">
      <c r="B389">
        <f>YEAR('Daily Weather Input'!C382)</f>
        <v>2006</v>
      </c>
      <c r="C389">
        <f>MONTH('Daily Weather Input'!C382)</f>
        <v>1</v>
      </c>
      <c r="D389">
        <f>DAY('Daily Weather Input'!C382)</f>
        <v>14</v>
      </c>
      <c r="E389">
        <f>IF('Daily Weather Input'!D382, 'Daily Weather Input'!D382, ('Daily Weather Input'!E382+'Daily Weather Input'!F382)/2)</f>
        <v>46</v>
      </c>
      <c r="F389">
        <f t="shared" si="11"/>
        <v>19</v>
      </c>
      <c r="G389">
        <f t="shared" si="12"/>
        <v>0</v>
      </c>
    </row>
    <row r="390" spans="2:7" x14ac:dyDescent="0.25">
      <c r="B390">
        <f>YEAR('Daily Weather Input'!C383)</f>
        <v>2006</v>
      </c>
      <c r="C390">
        <f>MONTH('Daily Weather Input'!C383)</f>
        <v>1</v>
      </c>
      <c r="D390">
        <f>DAY('Daily Weather Input'!C383)</f>
        <v>15</v>
      </c>
      <c r="E390">
        <f>IF('Daily Weather Input'!D383, 'Daily Weather Input'!D383, ('Daily Weather Input'!E383+'Daily Weather Input'!F383)/2)</f>
        <v>33</v>
      </c>
      <c r="F390">
        <f t="shared" si="11"/>
        <v>32</v>
      </c>
      <c r="G390">
        <f t="shared" si="12"/>
        <v>0</v>
      </c>
    </row>
    <row r="391" spans="2:7" x14ac:dyDescent="0.25">
      <c r="B391">
        <f>YEAR('Daily Weather Input'!C384)</f>
        <v>2006</v>
      </c>
      <c r="C391">
        <f>MONTH('Daily Weather Input'!C384)</f>
        <v>1</v>
      </c>
      <c r="D391">
        <f>DAY('Daily Weather Input'!C384)</f>
        <v>16</v>
      </c>
      <c r="E391">
        <f>IF('Daily Weather Input'!D384, 'Daily Weather Input'!D384, ('Daily Weather Input'!E384+'Daily Weather Input'!F384)/2)</f>
        <v>36.5</v>
      </c>
      <c r="F391">
        <f t="shared" si="11"/>
        <v>28.5</v>
      </c>
      <c r="G391">
        <f t="shared" si="12"/>
        <v>0</v>
      </c>
    </row>
    <row r="392" spans="2:7" x14ac:dyDescent="0.25">
      <c r="B392">
        <f>YEAR('Daily Weather Input'!C385)</f>
        <v>2006</v>
      </c>
      <c r="C392">
        <f>MONTH('Daily Weather Input'!C385)</f>
        <v>1</v>
      </c>
      <c r="D392">
        <f>DAY('Daily Weather Input'!C385)</f>
        <v>17</v>
      </c>
      <c r="E392">
        <f>IF('Daily Weather Input'!D385, 'Daily Weather Input'!D385, ('Daily Weather Input'!E385+'Daily Weather Input'!F385)/2)</f>
        <v>44</v>
      </c>
      <c r="F392">
        <f t="shared" si="11"/>
        <v>21</v>
      </c>
      <c r="G392">
        <f t="shared" si="12"/>
        <v>0</v>
      </c>
    </row>
    <row r="393" spans="2:7" x14ac:dyDescent="0.25">
      <c r="B393">
        <f>YEAR('Daily Weather Input'!C386)</f>
        <v>2006</v>
      </c>
      <c r="C393">
        <f>MONTH('Daily Weather Input'!C386)</f>
        <v>1</v>
      </c>
      <c r="D393">
        <f>DAY('Daily Weather Input'!C386)</f>
        <v>18</v>
      </c>
      <c r="E393">
        <f>IF('Daily Weather Input'!D386, 'Daily Weather Input'!D386, ('Daily Weather Input'!E386+'Daily Weather Input'!F386)/2)</f>
        <v>46</v>
      </c>
      <c r="F393">
        <f t="shared" si="11"/>
        <v>19</v>
      </c>
      <c r="G393">
        <f t="shared" si="12"/>
        <v>0</v>
      </c>
    </row>
    <row r="394" spans="2:7" x14ac:dyDescent="0.25">
      <c r="B394">
        <f>YEAR('Daily Weather Input'!C387)</f>
        <v>2006</v>
      </c>
      <c r="C394">
        <f>MONTH('Daily Weather Input'!C387)</f>
        <v>1</v>
      </c>
      <c r="D394">
        <f>DAY('Daily Weather Input'!C387)</f>
        <v>19</v>
      </c>
      <c r="E394">
        <f>IF('Daily Weather Input'!D387, 'Daily Weather Input'!D387, ('Daily Weather Input'!E387+'Daily Weather Input'!F387)/2)</f>
        <v>40.5</v>
      </c>
      <c r="F394">
        <f t="shared" si="11"/>
        <v>24.5</v>
      </c>
      <c r="G394">
        <f t="shared" si="12"/>
        <v>0</v>
      </c>
    </row>
    <row r="395" spans="2:7" x14ac:dyDescent="0.25">
      <c r="B395">
        <f>YEAR('Daily Weather Input'!C388)</f>
        <v>2006</v>
      </c>
      <c r="C395">
        <f>MONTH('Daily Weather Input'!C388)</f>
        <v>1</v>
      </c>
      <c r="D395">
        <f>DAY('Daily Weather Input'!C388)</f>
        <v>20</v>
      </c>
      <c r="E395">
        <f>IF('Daily Weather Input'!D388, 'Daily Weather Input'!D388, ('Daily Weather Input'!E388+'Daily Weather Input'!F388)/2)</f>
        <v>51</v>
      </c>
      <c r="F395">
        <f t="shared" ref="F395:F458" si="13">IF(B$8&gt;$E395,(B$8-$E395),0)</f>
        <v>14</v>
      </c>
      <c r="G395">
        <f t="shared" si="12"/>
        <v>0</v>
      </c>
    </row>
    <row r="396" spans="2:7" x14ac:dyDescent="0.25">
      <c r="B396">
        <f>YEAR('Daily Weather Input'!C389)</f>
        <v>2006</v>
      </c>
      <c r="C396">
        <f>MONTH('Daily Weather Input'!C389)</f>
        <v>1</v>
      </c>
      <c r="D396">
        <f>DAY('Daily Weather Input'!C389)</f>
        <v>21</v>
      </c>
      <c r="E396">
        <f>IF('Daily Weather Input'!D389, 'Daily Weather Input'!D389, ('Daily Weather Input'!E389+'Daily Weather Input'!F389)/2)</f>
        <v>50</v>
      </c>
      <c r="F396">
        <f t="shared" si="13"/>
        <v>15</v>
      </c>
      <c r="G396">
        <f t="shared" ref="G396:G459" si="14">IF($E396&gt;C$8,$E396-C$8,0)</f>
        <v>0</v>
      </c>
    </row>
    <row r="397" spans="2:7" x14ac:dyDescent="0.25">
      <c r="B397">
        <f>YEAR('Daily Weather Input'!C390)</f>
        <v>2006</v>
      </c>
      <c r="C397">
        <f>MONTH('Daily Weather Input'!C390)</f>
        <v>1</v>
      </c>
      <c r="D397">
        <f>DAY('Daily Weather Input'!C390)</f>
        <v>22</v>
      </c>
      <c r="E397">
        <f>IF('Daily Weather Input'!D390, 'Daily Weather Input'!D390, ('Daily Weather Input'!E390+'Daily Weather Input'!F390)/2)</f>
        <v>35</v>
      </c>
      <c r="F397">
        <f t="shared" si="13"/>
        <v>30</v>
      </c>
      <c r="G397">
        <f t="shared" si="14"/>
        <v>0</v>
      </c>
    </row>
    <row r="398" spans="2:7" x14ac:dyDescent="0.25">
      <c r="B398">
        <f>YEAR('Daily Weather Input'!C391)</f>
        <v>2006</v>
      </c>
      <c r="C398">
        <f>MONTH('Daily Weather Input'!C391)</f>
        <v>1</v>
      </c>
      <c r="D398">
        <f>DAY('Daily Weather Input'!C391)</f>
        <v>23</v>
      </c>
      <c r="E398">
        <f>IF('Daily Weather Input'!D391, 'Daily Weather Input'!D391, ('Daily Weather Input'!E391+'Daily Weather Input'!F391)/2)</f>
        <v>38</v>
      </c>
      <c r="F398">
        <f t="shared" si="13"/>
        <v>27</v>
      </c>
      <c r="G398">
        <f t="shared" si="14"/>
        <v>0</v>
      </c>
    </row>
    <row r="399" spans="2:7" x14ac:dyDescent="0.25">
      <c r="B399">
        <f>YEAR('Daily Weather Input'!C392)</f>
        <v>2006</v>
      </c>
      <c r="C399">
        <f>MONTH('Daily Weather Input'!C392)</f>
        <v>1</v>
      </c>
      <c r="D399">
        <f>DAY('Daily Weather Input'!C392)</f>
        <v>24</v>
      </c>
      <c r="E399">
        <f>IF('Daily Weather Input'!D392, 'Daily Weather Input'!D392, ('Daily Weather Input'!E392+'Daily Weather Input'!F392)/2)</f>
        <v>37.5</v>
      </c>
      <c r="F399">
        <f t="shared" si="13"/>
        <v>27.5</v>
      </c>
      <c r="G399">
        <f t="shared" si="14"/>
        <v>0</v>
      </c>
    </row>
    <row r="400" spans="2:7" x14ac:dyDescent="0.25">
      <c r="B400">
        <f>YEAR('Daily Weather Input'!C393)</f>
        <v>2006</v>
      </c>
      <c r="C400">
        <f>MONTH('Daily Weather Input'!C393)</f>
        <v>1</v>
      </c>
      <c r="D400">
        <f>DAY('Daily Weather Input'!C393)</f>
        <v>25</v>
      </c>
      <c r="E400">
        <f>IF('Daily Weather Input'!D393, 'Daily Weather Input'!D393, ('Daily Weather Input'!E393+'Daily Weather Input'!F393)/2)</f>
        <v>37</v>
      </c>
      <c r="F400">
        <f t="shared" si="13"/>
        <v>28</v>
      </c>
      <c r="G400">
        <f t="shared" si="14"/>
        <v>0</v>
      </c>
    </row>
    <row r="401" spans="2:7" x14ac:dyDescent="0.25">
      <c r="B401">
        <f>YEAR('Daily Weather Input'!C394)</f>
        <v>2006</v>
      </c>
      <c r="C401">
        <f>MONTH('Daily Weather Input'!C394)</f>
        <v>1</v>
      </c>
      <c r="D401">
        <f>DAY('Daily Weather Input'!C394)</f>
        <v>26</v>
      </c>
      <c r="E401">
        <f>IF('Daily Weather Input'!D394, 'Daily Weather Input'!D394, ('Daily Weather Input'!E394+'Daily Weather Input'!F394)/2)</f>
        <v>33</v>
      </c>
      <c r="F401">
        <f t="shared" si="13"/>
        <v>32</v>
      </c>
      <c r="G401">
        <f t="shared" si="14"/>
        <v>0</v>
      </c>
    </row>
    <row r="402" spans="2:7" x14ac:dyDescent="0.25">
      <c r="B402">
        <f>YEAR('Daily Weather Input'!C395)</f>
        <v>2006</v>
      </c>
      <c r="C402">
        <f>MONTH('Daily Weather Input'!C395)</f>
        <v>1</v>
      </c>
      <c r="D402">
        <f>DAY('Daily Weather Input'!C395)</f>
        <v>27</v>
      </c>
      <c r="E402">
        <f>IF('Daily Weather Input'!D395, 'Daily Weather Input'!D395, ('Daily Weather Input'!E395+'Daily Weather Input'!F395)/2)</f>
        <v>35</v>
      </c>
      <c r="F402">
        <f t="shared" si="13"/>
        <v>30</v>
      </c>
      <c r="G402">
        <f t="shared" si="14"/>
        <v>0</v>
      </c>
    </row>
    <row r="403" spans="2:7" x14ac:dyDescent="0.25">
      <c r="B403">
        <f>YEAR('Daily Weather Input'!C396)</f>
        <v>2006</v>
      </c>
      <c r="C403">
        <f>MONTH('Daily Weather Input'!C396)</f>
        <v>1</v>
      </c>
      <c r="D403">
        <f>DAY('Daily Weather Input'!C396)</f>
        <v>28</v>
      </c>
      <c r="E403">
        <f>IF('Daily Weather Input'!D396, 'Daily Weather Input'!D396, ('Daily Weather Input'!E396+'Daily Weather Input'!F396)/2)</f>
        <v>46</v>
      </c>
      <c r="F403">
        <f t="shared" si="13"/>
        <v>19</v>
      </c>
      <c r="G403">
        <f t="shared" si="14"/>
        <v>0</v>
      </c>
    </row>
    <row r="404" spans="2:7" x14ac:dyDescent="0.25">
      <c r="B404">
        <f>YEAR('Daily Weather Input'!C397)</f>
        <v>2006</v>
      </c>
      <c r="C404">
        <f>MONTH('Daily Weather Input'!C397)</f>
        <v>1</v>
      </c>
      <c r="D404">
        <f>DAY('Daily Weather Input'!C397)</f>
        <v>29</v>
      </c>
      <c r="E404">
        <f>IF('Daily Weather Input'!D397, 'Daily Weather Input'!D397, ('Daily Weather Input'!E397+'Daily Weather Input'!F397)/2)</f>
        <v>51</v>
      </c>
      <c r="F404">
        <f t="shared" si="13"/>
        <v>14</v>
      </c>
      <c r="G404">
        <f t="shared" si="14"/>
        <v>0</v>
      </c>
    </row>
    <row r="405" spans="2:7" x14ac:dyDescent="0.25">
      <c r="B405">
        <f>YEAR('Daily Weather Input'!C398)</f>
        <v>2006</v>
      </c>
      <c r="C405">
        <f>MONTH('Daily Weather Input'!C398)</f>
        <v>1</v>
      </c>
      <c r="D405">
        <f>DAY('Daily Weather Input'!C398)</f>
        <v>30</v>
      </c>
      <c r="E405">
        <f>IF('Daily Weather Input'!D398, 'Daily Weather Input'!D398, ('Daily Weather Input'!E398+'Daily Weather Input'!F398)/2)</f>
        <v>51</v>
      </c>
      <c r="F405">
        <f t="shared" si="13"/>
        <v>14</v>
      </c>
      <c r="G405">
        <f t="shared" si="14"/>
        <v>0</v>
      </c>
    </row>
    <row r="406" spans="2:7" x14ac:dyDescent="0.25">
      <c r="B406">
        <f>YEAR('Daily Weather Input'!C399)</f>
        <v>2006</v>
      </c>
      <c r="C406">
        <f>MONTH('Daily Weather Input'!C399)</f>
        <v>1</v>
      </c>
      <c r="D406">
        <f>DAY('Daily Weather Input'!C399)</f>
        <v>31</v>
      </c>
      <c r="E406">
        <f>IF('Daily Weather Input'!D399, 'Daily Weather Input'!D399, ('Daily Weather Input'!E399+'Daily Weather Input'!F399)/2)</f>
        <v>45</v>
      </c>
      <c r="F406">
        <f t="shared" si="13"/>
        <v>20</v>
      </c>
      <c r="G406">
        <f t="shared" si="14"/>
        <v>0</v>
      </c>
    </row>
    <row r="407" spans="2:7" x14ac:dyDescent="0.25">
      <c r="B407">
        <f>YEAR('Daily Weather Input'!C400)</f>
        <v>2006</v>
      </c>
      <c r="C407">
        <f>MONTH('Daily Weather Input'!C400)</f>
        <v>2</v>
      </c>
      <c r="D407">
        <f>DAY('Daily Weather Input'!C400)</f>
        <v>1</v>
      </c>
      <c r="E407">
        <f>IF('Daily Weather Input'!D400, 'Daily Weather Input'!D400, ('Daily Weather Input'!E400+'Daily Weather Input'!F400)/2)</f>
        <v>42.5</v>
      </c>
      <c r="F407">
        <f t="shared" si="13"/>
        <v>22.5</v>
      </c>
      <c r="G407">
        <f t="shared" si="14"/>
        <v>0</v>
      </c>
    </row>
    <row r="408" spans="2:7" x14ac:dyDescent="0.25">
      <c r="B408">
        <f>YEAR('Daily Weather Input'!C401)</f>
        <v>2006</v>
      </c>
      <c r="C408">
        <f>MONTH('Daily Weather Input'!C401)</f>
        <v>2</v>
      </c>
      <c r="D408">
        <f>DAY('Daily Weather Input'!C401)</f>
        <v>2</v>
      </c>
      <c r="E408">
        <f>IF('Daily Weather Input'!D401, 'Daily Weather Input'!D401, ('Daily Weather Input'!E401+'Daily Weather Input'!F401)/2)</f>
        <v>42.5</v>
      </c>
      <c r="F408">
        <f t="shared" si="13"/>
        <v>22.5</v>
      </c>
      <c r="G408">
        <f t="shared" si="14"/>
        <v>0</v>
      </c>
    </row>
    <row r="409" spans="2:7" x14ac:dyDescent="0.25">
      <c r="B409">
        <f>YEAR('Daily Weather Input'!C402)</f>
        <v>2006</v>
      </c>
      <c r="C409">
        <f>MONTH('Daily Weather Input'!C402)</f>
        <v>2</v>
      </c>
      <c r="D409">
        <f>DAY('Daily Weather Input'!C402)</f>
        <v>3</v>
      </c>
      <c r="E409">
        <f>IF('Daily Weather Input'!D402, 'Daily Weather Input'!D402, ('Daily Weather Input'!E402+'Daily Weather Input'!F402)/2)</f>
        <v>52.5</v>
      </c>
      <c r="F409">
        <f t="shared" si="13"/>
        <v>12.5</v>
      </c>
      <c r="G409">
        <f t="shared" si="14"/>
        <v>0</v>
      </c>
    </row>
    <row r="410" spans="2:7" x14ac:dyDescent="0.25">
      <c r="B410">
        <f>YEAR('Daily Weather Input'!C403)</f>
        <v>2006</v>
      </c>
      <c r="C410">
        <f>MONTH('Daily Weather Input'!C403)</f>
        <v>2</v>
      </c>
      <c r="D410">
        <f>DAY('Daily Weather Input'!C403)</f>
        <v>4</v>
      </c>
      <c r="E410">
        <f>IF('Daily Weather Input'!D403, 'Daily Weather Input'!D403, ('Daily Weather Input'!E403+'Daily Weather Input'!F403)/2)</f>
        <v>49.5</v>
      </c>
      <c r="F410">
        <f t="shared" si="13"/>
        <v>15.5</v>
      </c>
      <c r="G410">
        <f t="shared" si="14"/>
        <v>0</v>
      </c>
    </row>
    <row r="411" spans="2:7" x14ac:dyDescent="0.25">
      <c r="B411">
        <f>YEAR('Daily Weather Input'!C404)</f>
        <v>2006</v>
      </c>
      <c r="C411">
        <f>MONTH('Daily Weather Input'!C404)</f>
        <v>2</v>
      </c>
      <c r="D411">
        <f>DAY('Daily Weather Input'!C404)</f>
        <v>5</v>
      </c>
      <c r="E411">
        <f>IF('Daily Weather Input'!D404, 'Daily Weather Input'!D404, ('Daily Weather Input'!E404+'Daily Weather Input'!F404)/2)</f>
        <v>37</v>
      </c>
      <c r="F411">
        <f t="shared" si="13"/>
        <v>28</v>
      </c>
      <c r="G411">
        <f t="shared" si="14"/>
        <v>0</v>
      </c>
    </row>
    <row r="412" spans="2:7" x14ac:dyDescent="0.25">
      <c r="B412">
        <f>YEAR('Daily Weather Input'!C405)</f>
        <v>2006</v>
      </c>
      <c r="C412">
        <f>MONTH('Daily Weather Input'!C405)</f>
        <v>2</v>
      </c>
      <c r="D412">
        <f>DAY('Daily Weather Input'!C405)</f>
        <v>6</v>
      </c>
      <c r="E412">
        <f>IF('Daily Weather Input'!D405, 'Daily Weather Input'!D405, ('Daily Weather Input'!E405+'Daily Weather Input'!F405)/2)</f>
        <v>36.5</v>
      </c>
      <c r="F412">
        <f t="shared" si="13"/>
        <v>28.5</v>
      </c>
      <c r="G412">
        <f t="shared" si="14"/>
        <v>0</v>
      </c>
    </row>
    <row r="413" spans="2:7" x14ac:dyDescent="0.25">
      <c r="B413">
        <f>YEAR('Daily Weather Input'!C406)</f>
        <v>2006</v>
      </c>
      <c r="C413">
        <f>MONTH('Daily Weather Input'!C406)</f>
        <v>2</v>
      </c>
      <c r="D413">
        <f>DAY('Daily Weather Input'!C406)</f>
        <v>7</v>
      </c>
      <c r="E413">
        <f>IF('Daily Weather Input'!D406, 'Daily Weather Input'!D406, ('Daily Weather Input'!E406+'Daily Weather Input'!F406)/2)</f>
        <v>34.5</v>
      </c>
      <c r="F413">
        <f t="shared" si="13"/>
        <v>30.5</v>
      </c>
      <c r="G413">
        <f t="shared" si="14"/>
        <v>0</v>
      </c>
    </row>
    <row r="414" spans="2:7" x14ac:dyDescent="0.25">
      <c r="B414">
        <f>YEAR('Daily Weather Input'!C407)</f>
        <v>2006</v>
      </c>
      <c r="C414">
        <f>MONTH('Daily Weather Input'!C407)</f>
        <v>2</v>
      </c>
      <c r="D414">
        <f>DAY('Daily Weather Input'!C407)</f>
        <v>8</v>
      </c>
      <c r="E414">
        <f>IF('Daily Weather Input'!D407, 'Daily Weather Input'!D407, ('Daily Weather Input'!E407+'Daily Weather Input'!F407)/2)</f>
        <v>30</v>
      </c>
      <c r="F414">
        <f t="shared" si="13"/>
        <v>35</v>
      </c>
      <c r="G414">
        <f t="shared" si="14"/>
        <v>0</v>
      </c>
    </row>
    <row r="415" spans="2:7" x14ac:dyDescent="0.25">
      <c r="B415">
        <f>YEAR('Daily Weather Input'!C408)</f>
        <v>2006</v>
      </c>
      <c r="C415">
        <f>MONTH('Daily Weather Input'!C408)</f>
        <v>2</v>
      </c>
      <c r="D415">
        <f>DAY('Daily Weather Input'!C408)</f>
        <v>9</v>
      </c>
      <c r="E415">
        <f>IF('Daily Weather Input'!D408, 'Daily Weather Input'!D408, ('Daily Weather Input'!E408+'Daily Weather Input'!F408)/2)</f>
        <v>31.5</v>
      </c>
      <c r="F415">
        <f t="shared" si="13"/>
        <v>33.5</v>
      </c>
      <c r="G415">
        <f t="shared" si="14"/>
        <v>0</v>
      </c>
    </row>
    <row r="416" spans="2:7" x14ac:dyDescent="0.25">
      <c r="B416">
        <f>YEAR('Daily Weather Input'!C409)</f>
        <v>2006</v>
      </c>
      <c r="C416">
        <f>MONTH('Daily Weather Input'!C409)</f>
        <v>2</v>
      </c>
      <c r="D416">
        <f>DAY('Daily Weather Input'!C409)</f>
        <v>10</v>
      </c>
      <c r="E416">
        <f>IF('Daily Weather Input'!D409, 'Daily Weather Input'!D409, ('Daily Weather Input'!E409+'Daily Weather Input'!F409)/2)</f>
        <v>33</v>
      </c>
      <c r="F416">
        <f t="shared" si="13"/>
        <v>32</v>
      </c>
      <c r="G416">
        <f t="shared" si="14"/>
        <v>0</v>
      </c>
    </row>
    <row r="417" spans="2:7" x14ac:dyDescent="0.25">
      <c r="B417">
        <f>YEAR('Daily Weather Input'!C410)</f>
        <v>2006</v>
      </c>
      <c r="C417">
        <f>MONTH('Daily Weather Input'!C410)</f>
        <v>2</v>
      </c>
      <c r="D417">
        <f>DAY('Daily Weather Input'!C410)</f>
        <v>11</v>
      </c>
      <c r="E417">
        <f>IF('Daily Weather Input'!D410, 'Daily Weather Input'!D410, ('Daily Weather Input'!E410+'Daily Weather Input'!F410)/2)</f>
        <v>33.5</v>
      </c>
      <c r="F417">
        <f t="shared" si="13"/>
        <v>31.5</v>
      </c>
      <c r="G417">
        <f t="shared" si="14"/>
        <v>0</v>
      </c>
    </row>
    <row r="418" spans="2:7" x14ac:dyDescent="0.25">
      <c r="B418">
        <f>YEAR('Daily Weather Input'!C411)</f>
        <v>2006</v>
      </c>
      <c r="C418">
        <f>MONTH('Daily Weather Input'!C411)</f>
        <v>2</v>
      </c>
      <c r="D418">
        <f>DAY('Daily Weather Input'!C411)</f>
        <v>12</v>
      </c>
      <c r="E418">
        <f>IF('Daily Weather Input'!D411, 'Daily Weather Input'!D411, ('Daily Weather Input'!E411+'Daily Weather Input'!F411)/2)</f>
        <v>31</v>
      </c>
      <c r="F418">
        <f t="shared" si="13"/>
        <v>34</v>
      </c>
      <c r="G418">
        <f t="shared" si="14"/>
        <v>0</v>
      </c>
    </row>
    <row r="419" spans="2:7" x14ac:dyDescent="0.25">
      <c r="B419">
        <f>YEAR('Daily Weather Input'!C412)</f>
        <v>2006</v>
      </c>
      <c r="C419">
        <f>MONTH('Daily Weather Input'!C412)</f>
        <v>2</v>
      </c>
      <c r="D419">
        <f>DAY('Daily Weather Input'!C412)</f>
        <v>13</v>
      </c>
      <c r="E419">
        <f>IF('Daily Weather Input'!D412, 'Daily Weather Input'!D412, ('Daily Weather Input'!E412+'Daily Weather Input'!F412)/2)</f>
        <v>27</v>
      </c>
      <c r="F419">
        <f t="shared" si="13"/>
        <v>38</v>
      </c>
      <c r="G419">
        <f t="shared" si="14"/>
        <v>0</v>
      </c>
    </row>
    <row r="420" spans="2:7" x14ac:dyDescent="0.25">
      <c r="B420">
        <f>YEAR('Daily Weather Input'!C413)</f>
        <v>2006</v>
      </c>
      <c r="C420">
        <f>MONTH('Daily Weather Input'!C413)</f>
        <v>2</v>
      </c>
      <c r="D420">
        <f>DAY('Daily Weather Input'!C413)</f>
        <v>14</v>
      </c>
      <c r="E420">
        <f>IF('Daily Weather Input'!D413, 'Daily Weather Input'!D413, ('Daily Weather Input'!E413+'Daily Weather Input'!F413)/2)</f>
        <v>31</v>
      </c>
      <c r="F420">
        <f t="shared" si="13"/>
        <v>34</v>
      </c>
      <c r="G420">
        <f t="shared" si="14"/>
        <v>0</v>
      </c>
    </row>
    <row r="421" spans="2:7" x14ac:dyDescent="0.25">
      <c r="B421">
        <f>YEAR('Daily Weather Input'!C414)</f>
        <v>2006</v>
      </c>
      <c r="C421">
        <f>MONTH('Daily Weather Input'!C414)</f>
        <v>2</v>
      </c>
      <c r="D421">
        <f>DAY('Daily Weather Input'!C414)</f>
        <v>15</v>
      </c>
      <c r="E421">
        <f>IF('Daily Weather Input'!D414, 'Daily Weather Input'!D414, ('Daily Weather Input'!E414+'Daily Weather Input'!F414)/2)</f>
        <v>39.5</v>
      </c>
      <c r="F421">
        <f t="shared" si="13"/>
        <v>25.5</v>
      </c>
      <c r="G421">
        <f t="shared" si="14"/>
        <v>0</v>
      </c>
    </row>
    <row r="422" spans="2:7" x14ac:dyDescent="0.25">
      <c r="B422">
        <f>YEAR('Daily Weather Input'!C415)</f>
        <v>2006</v>
      </c>
      <c r="C422">
        <f>MONTH('Daily Weather Input'!C415)</f>
        <v>2</v>
      </c>
      <c r="D422">
        <f>DAY('Daily Weather Input'!C415)</f>
        <v>16</v>
      </c>
      <c r="E422">
        <f>IF('Daily Weather Input'!D415, 'Daily Weather Input'!D415, ('Daily Weather Input'!E415+'Daily Weather Input'!F415)/2)</f>
        <v>51</v>
      </c>
      <c r="F422">
        <f t="shared" si="13"/>
        <v>14</v>
      </c>
      <c r="G422">
        <f t="shared" si="14"/>
        <v>0</v>
      </c>
    </row>
    <row r="423" spans="2:7" x14ac:dyDescent="0.25">
      <c r="B423">
        <f>YEAR('Daily Weather Input'!C416)</f>
        <v>2006</v>
      </c>
      <c r="C423">
        <f>MONTH('Daily Weather Input'!C416)</f>
        <v>2</v>
      </c>
      <c r="D423">
        <f>DAY('Daily Weather Input'!C416)</f>
        <v>17</v>
      </c>
      <c r="E423">
        <f>IF('Daily Weather Input'!D416, 'Daily Weather Input'!D416, ('Daily Weather Input'!E416+'Daily Weather Input'!F416)/2)</f>
        <v>48.5</v>
      </c>
      <c r="F423">
        <f t="shared" si="13"/>
        <v>16.5</v>
      </c>
      <c r="G423">
        <f t="shared" si="14"/>
        <v>0</v>
      </c>
    </row>
    <row r="424" spans="2:7" x14ac:dyDescent="0.25">
      <c r="B424">
        <f>YEAR('Daily Weather Input'!C417)</f>
        <v>2006</v>
      </c>
      <c r="C424">
        <f>MONTH('Daily Weather Input'!C417)</f>
        <v>2</v>
      </c>
      <c r="D424">
        <f>DAY('Daily Weather Input'!C417)</f>
        <v>18</v>
      </c>
      <c r="E424">
        <f>IF('Daily Weather Input'!D417, 'Daily Weather Input'!D417, ('Daily Weather Input'!E417+'Daily Weather Input'!F417)/2)</f>
        <v>26.5</v>
      </c>
      <c r="F424">
        <f t="shared" si="13"/>
        <v>38.5</v>
      </c>
      <c r="G424">
        <f t="shared" si="14"/>
        <v>0</v>
      </c>
    </row>
    <row r="425" spans="2:7" x14ac:dyDescent="0.25">
      <c r="B425">
        <f>YEAR('Daily Weather Input'!C418)</f>
        <v>2006</v>
      </c>
      <c r="C425">
        <f>MONTH('Daily Weather Input'!C418)</f>
        <v>2</v>
      </c>
      <c r="D425">
        <f>DAY('Daily Weather Input'!C418)</f>
        <v>19</v>
      </c>
      <c r="E425">
        <f>IF('Daily Weather Input'!D418, 'Daily Weather Input'!D418, ('Daily Weather Input'!E418+'Daily Weather Input'!F418)/2)</f>
        <v>19.5</v>
      </c>
      <c r="F425">
        <f t="shared" si="13"/>
        <v>45.5</v>
      </c>
      <c r="G425">
        <f t="shared" si="14"/>
        <v>0</v>
      </c>
    </row>
    <row r="426" spans="2:7" x14ac:dyDescent="0.25">
      <c r="B426">
        <f>YEAR('Daily Weather Input'!C419)</f>
        <v>2006</v>
      </c>
      <c r="C426">
        <f>MONTH('Daily Weather Input'!C419)</f>
        <v>2</v>
      </c>
      <c r="D426">
        <f>DAY('Daily Weather Input'!C419)</f>
        <v>20</v>
      </c>
      <c r="E426">
        <f>IF('Daily Weather Input'!D419, 'Daily Weather Input'!D419, ('Daily Weather Input'!E419+'Daily Weather Input'!F419)/2)</f>
        <v>33</v>
      </c>
      <c r="F426">
        <f t="shared" si="13"/>
        <v>32</v>
      </c>
      <c r="G426">
        <f t="shared" si="14"/>
        <v>0</v>
      </c>
    </row>
    <row r="427" spans="2:7" x14ac:dyDescent="0.25">
      <c r="B427">
        <f>YEAR('Daily Weather Input'!C420)</f>
        <v>2006</v>
      </c>
      <c r="C427">
        <f>MONTH('Daily Weather Input'!C420)</f>
        <v>2</v>
      </c>
      <c r="D427">
        <f>DAY('Daily Weather Input'!C420)</f>
        <v>21</v>
      </c>
      <c r="E427">
        <f>IF('Daily Weather Input'!D420, 'Daily Weather Input'!D420, ('Daily Weather Input'!E420+'Daily Weather Input'!F420)/2)</f>
        <v>35.5</v>
      </c>
      <c r="F427">
        <f t="shared" si="13"/>
        <v>29.5</v>
      </c>
      <c r="G427">
        <f t="shared" si="14"/>
        <v>0</v>
      </c>
    </row>
    <row r="428" spans="2:7" x14ac:dyDescent="0.25">
      <c r="B428">
        <f>YEAR('Daily Weather Input'!C421)</f>
        <v>2006</v>
      </c>
      <c r="C428">
        <f>MONTH('Daily Weather Input'!C421)</f>
        <v>2</v>
      </c>
      <c r="D428">
        <f>DAY('Daily Weather Input'!C421)</f>
        <v>22</v>
      </c>
      <c r="E428">
        <f>IF('Daily Weather Input'!D421, 'Daily Weather Input'!D421, ('Daily Weather Input'!E421+'Daily Weather Input'!F421)/2)</f>
        <v>32</v>
      </c>
      <c r="F428">
        <f t="shared" si="13"/>
        <v>33</v>
      </c>
      <c r="G428">
        <f t="shared" si="14"/>
        <v>0</v>
      </c>
    </row>
    <row r="429" spans="2:7" x14ac:dyDescent="0.25">
      <c r="B429">
        <f>YEAR('Daily Weather Input'!C422)</f>
        <v>2006</v>
      </c>
      <c r="C429">
        <f>MONTH('Daily Weather Input'!C422)</f>
        <v>2</v>
      </c>
      <c r="D429">
        <f>DAY('Daily Weather Input'!C422)</f>
        <v>23</v>
      </c>
      <c r="E429">
        <f>IF('Daily Weather Input'!D422, 'Daily Weather Input'!D422, ('Daily Weather Input'!E422+'Daily Weather Input'!F422)/2)</f>
        <v>43.5</v>
      </c>
      <c r="F429">
        <f t="shared" si="13"/>
        <v>21.5</v>
      </c>
      <c r="G429">
        <f t="shared" si="14"/>
        <v>0</v>
      </c>
    </row>
    <row r="430" spans="2:7" x14ac:dyDescent="0.25">
      <c r="B430">
        <f>YEAR('Daily Weather Input'!C423)</f>
        <v>2006</v>
      </c>
      <c r="C430">
        <f>MONTH('Daily Weather Input'!C423)</f>
        <v>2</v>
      </c>
      <c r="D430">
        <f>DAY('Daily Weather Input'!C423)</f>
        <v>24</v>
      </c>
      <c r="E430">
        <f>IF('Daily Weather Input'!D423, 'Daily Weather Input'!D423, ('Daily Weather Input'!E423+'Daily Weather Input'!F423)/2)</f>
        <v>35</v>
      </c>
      <c r="F430">
        <f t="shared" si="13"/>
        <v>30</v>
      </c>
      <c r="G430">
        <f t="shared" si="14"/>
        <v>0</v>
      </c>
    </row>
    <row r="431" spans="2:7" x14ac:dyDescent="0.25">
      <c r="B431">
        <f>YEAR('Daily Weather Input'!C424)</f>
        <v>2006</v>
      </c>
      <c r="C431">
        <f>MONTH('Daily Weather Input'!C424)</f>
        <v>2</v>
      </c>
      <c r="D431">
        <f>DAY('Daily Weather Input'!C424)</f>
        <v>25</v>
      </c>
      <c r="E431">
        <f>IF('Daily Weather Input'!D424, 'Daily Weather Input'!D424, ('Daily Weather Input'!E424+'Daily Weather Input'!F424)/2)</f>
        <v>40.5</v>
      </c>
      <c r="F431">
        <f t="shared" si="13"/>
        <v>24.5</v>
      </c>
      <c r="G431">
        <f t="shared" si="14"/>
        <v>0</v>
      </c>
    </row>
    <row r="432" spans="2:7" x14ac:dyDescent="0.25">
      <c r="B432">
        <f>YEAR('Daily Weather Input'!C425)</f>
        <v>2006</v>
      </c>
      <c r="C432">
        <f>MONTH('Daily Weather Input'!C425)</f>
        <v>2</v>
      </c>
      <c r="D432">
        <f>DAY('Daily Weather Input'!C425)</f>
        <v>26</v>
      </c>
      <c r="E432">
        <f>IF('Daily Weather Input'!D425, 'Daily Weather Input'!D425, ('Daily Weather Input'!E425+'Daily Weather Input'!F425)/2)</f>
        <v>28.5</v>
      </c>
      <c r="F432">
        <f t="shared" si="13"/>
        <v>36.5</v>
      </c>
      <c r="G432">
        <f t="shared" si="14"/>
        <v>0</v>
      </c>
    </row>
    <row r="433" spans="2:7" x14ac:dyDescent="0.25">
      <c r="B433">
        <f>YEAR('Daily Weather Input'!C426)</f>
        <v>2006</v>
      </c>
      <c r="C433">
        <f>MONTH('Daily Weather Input'!C426)</f>
        <v>2</v>
      </c>
      <c r="D433">
        <f>DAY('Daily Weather Input'!C426)</f>
        <v>27</v>
      </c>
      <c r="E433">
        <f>IF('Daily Weather Input'!D426, 'Daily Weather Input'!D426, ('Daily Weather Input'!E426+'Daily Weather Input'!F426)/2)</f>
        <v>27</v>
      </c>
      <c r="F433">
        <f t="shared" si="13"/>
        <v>38</v>
      </c>
      <c r="G433">
        <f t="shared" si="14"/>
        <v>0</v>
      </c>
    </row>
    <row r="434" spans="2:7" x14ac:dyDescent="0.25">
      <c r="B434">
        <f>YEAR('Daily Weather Input'!C427)</f>
        <v>2006</v>
      </c>
      <c r="C434">
        <f>MONTH('Daily Weather Input'!C427)</f>
        <v>2</v>
      </c>
      <c r="D434">
        <f>DAY('Daily Weather Input'!C427)</f>
        <v>28</v>
      </c>
      <c r="E434">
        <f>IF('Daily Weather Input'!D427, 'Daily Weather Input'!D427, ('Daily Weather Input'!E427+'Daily Weather Input'!F427)/2)</f>
        <v>36.5</v>
      </c>
      <c r="F434">
        <f t="shared" si="13"/>
        <v>28.5</v>
      </c>
      <c r="G434">
        <f t="shared" si="14"/>
        <v>0</v>
      </c>
    </row>
    <row r="435" spans="2:7" x14ac:dyDescent="0.25">
      <c r="B435">
        <f>YEAR('Daily Weather Input'!C428)</f>
        <v>2006</v>
      </c>
      <c r="C435">
        <f>MONTH('Daily Weather Input'!C428)</f>
        <v>3</v>
      </c>
      <c r="D435">
        <f>DAY('Daily Weather Input'!C428)</f>
        <v>1</v>
      </c>
      <c r="E435">
        <f>IF('Daily Weather Input'!D428, 'Daily Weather Input'!D428, ('Daily Weather Input'!E428+'Daily Weather Input'!F428)/2)</f>
        <v>40</v>
      </c>
      <c r="F435">
        <f t="shared" si="13"/>
        <v>25</v>
      </c>
      <c r="G435">
        <f t="shared" si="14"/>
        <v>0</v>
      </c>
    </row>
    <row r="436" spans="2:7" x14ac:dyDescent="0.25">
      <c r="B436">
        <f>YEAR('Daily Weather Input'!C429)</f>
        <v>2006</v>
      </c>
      <c r="C436">
        <f>MONTH('Daily Weather Input'!C429)</f>
        <v>3</v>
      </c>
      <c r="D436">
        <f>DAY('Daily Weather Input'!C429)</f>
        <v>2</v>
      </c>
      <c r="E436">
        <f>IF('Daily Weather Input'!D429, 'Daily Weather Input'!D429, ('Daily Weather Input'!E429+'Daily Weather Input'!F429)/2)</f>
        <v>42.5</v>
      </c>
      <c r="F436">
        <f t="shared" si="13"/>
        <v>22.5</v>
      </c>
      <c r="G436">
        <f t="shared" si="14"/>
        <v>0</v>
      </c>
    </row>
    <row r="437" spans="2:7" x14ac:dyDescent="0.25">
      <c r="B437">
        <f>YEAR('Daily Weather Input'!C430)</f>
        <v>2006</v>
      </c>
      <c r="C437">
        <f>MONTH('Daily Weather Input'!C430)</f>
        <v>3</v>
      </c>
      <c r="D437">
        <f>DAY('Daily Weather Input'!C430)</f>
        <v>3</v>
      </c>
      <c r="E437">
        <f>IF('Daily Weather Input'!D430, 'Daily Weather Input'!D430, ('Daily Weather Input'!E430+'Daily Weather Input'!F430)/2)</f>
        <v>37</v>
      </c>
      <c r="F437">
        <f t="shared" si="13"/>
        <v>28</v>
      </c>
      <c r="G437">
        <f t="shared" si="14"/>
        <v>0</v>
      </c>
    </row>
    <row r="438" spans="2:7" x14ac:dyDescent="0.25">
      <c r="B438">
        <f>YEAR('Daily Weather Input'!C431)</f>
        <v>2006</v>
      </c>
      <c r="C438">
        <f>MONTH('Daily Weather Input'!C431)</f>
        <v>3</v>
      </c>
      <c r="D438">
        <f>DAY('Daily Weather Input'!C431)</f>
        <v>4</v>
      </c>
      <c r="E438">
        <f>IF('Daily Weather Input'!D431, 'Daily Weather Input'!D431, ('Daily Weather Input'!E431+'Daily Weather Input'!F431)/2)</f>
        <v>36.5</v>
      </c>
      <c r="F438">
        <f t="shared" si="13"/>
        <v>28.5</v>
      </c>
      <c r="G438">
        <f t="shared" si="14"/>
        <v>0</v>
      </c>
    </row>
    <row r="439" spans="2:7" x14ac:dyDescent="0.25">
      <c r="B439">
        <f>YEAR('Daily Weather Input'!C432)</f>
        <v>2006</v>
      </c>
      <c r="C439">
        <f>MONTH('Daily Weather Input'!C432)</f>
        <v>3</v>
      </c>
      <c r="D439">
        <f>DAY('Daily Weather Input'!C432)</f>
        <v>5</v>
      </c>
      <c r="E439">
        <f>IF('Daily Weather Input'!D432, 'Daily Weather Input'!D432, ('Daily Weather Input'!E432+'Daily Weather Input'!F432)/2)</f>
        <v>38.5</v>
      </c>
      <c r="F439">
        <f t="shared" si="13"/>
        <v>26.5</v>
      </c>
      <c r="G439">
        <f t="shared" si="14"/>
        <v>0</v>
      </c>
    </row>
    <row r="440" spans="2:7" x14ac:dyDescent="0.25">
      <c r="B440">
        <f>YEAR('Daily Weather Input'!C433)</f>
        <v>2006</v>
      </c>
      <c r="C440">
        <f>MONTH('Daily Weather Input'!C433)</f>
        <v>3</v>
      </c>
      <c r="D440">
        <f>DAY('Daily Weather Input'!C433)</f>
        <v>6</v>
      </c>
      <c r="E440">
        <f>IF('Daily Weather Input'!D433, 'Daily Weather Input'!D433, ('Daily Weather Input'!E433+'Daily Weather Input'!F433)/2)</f>
        <v>40.5</v>
      </c>
      <c r="F440">
        <f t="shared" si="13"/>
        <v>24.5</v>
      </c>
      <c r="G440">
        <f t="shared" si="14"/>
        <v>0</v>
      </c>
    </row>
    <row r="441" spans="2:7" x14ac:dyDescent="0.25">
      <c r="B441">
        <f>YEAR('Daily Weather Input'!C434)</f>
        <v>2006</v>
      </c>
      <c r="C441">
        <f>MONTH('Daily Weather Input'!C434)</f>
        <v>3</v>
      </c>
      <c r="D441">
        <f>DAY('Daily Weather Input'!C434)</f>
        <v>7</v>
      </c>
      <c r="E441">
        <f>IF('Daily Weather Input'!D434, 'Daily Weather Input'!D434, ('Daily Weather Input'!E434+'Daily Weather Input'!F434)/2)</f>
        <v>40.5</v>
      </c>
      <c r="F441">
        <f t="shared" si="13"/>
        <v>24.5</v>
      </c>
      <c r="G441">
        <f t="shared" si="14"/>
        <v>0</v>
      </c>
    </row>
    <row r="442" spans="2:7" x14ac:dyDescent="0.25">
      <c r="B442">
        <f>YEAR('Daily Weather Input'!C435)</f>
        <v>2006</v>
      </c>
      <c r="C442">
        <f>MONTH('Daily Weather Input'!C435)</f>
        <v>3</v>
      </c>
      <c r="D442">
        <f>DAY('Daily Weather Input'!C435)</f>
        <v>8</v>
      </c>
      <c r="E442">
        <f>IF('Daily Weather Input'!D435, 'Daily Weather Input'!D435, ('Daily Weather Input'!E435+'Daily Weather Input'!F435)/2)</f>
        <v>37</v>
      </c>
      <c r="F442">
        <f t="shared" si="13"/>
        <v>28</v>
      </c>
      <c r="G442">
        <f t="shared" si="14"/>
        <v>0</v>
      </c>
    </row>
    <row r="443" spans="2:7" x14ac:dyDescent="0.25">
      <c r="B443">
        <f>YEAR('Daily Weather Input'!C436)</f>
        <v>2006</v>
      </c>
      <c r="C443">
        <f>MONTH('Daily Weather Input'!C436)</f>
        <v>3</v>
      </c>
      <c r="D443">
        <f>DAY('Daily Weather Input'!C436)</f>
        <v>9</v>
      </c>
      <c r="E443">
        <f>IF('Daily Weather Input'!D436, 'Daily Weather Input'!D436, ('Daily Weather Input'!E436+'Daily Weather Input'!F436)/2)</f>
        <v>55</v>
      </c>
      <c r="F443">
        <f t="shared" si="13"/>
        <v>10</v>
      </c>
      <c r="G443">
        <f t="shared" si="14"/>
        <v>0</v>
      </c>
    </row>
    <row r="444" spans="2:7" x14ac:dyDescent="0.25">
      <c r="B444">
        <f>YEAR('Daily Weather Input'!C437)</f>
        <v>2006</v>
      </c>
      <c r="C444">
        <f>MONTH('Daily Weather Input'!C437)</f>
        <v>3</v>
      </c>
      <c r="D444">
        <f>DAY('Daily Weather Input'!C437)</f>
        <v>10</v>
      </c>
      <c r="E444">
        <f>IF('Daily Weather Input'!D437, 'Daily Weather Input'!D437, ('Daily Weather Input'!E437+'Daily Weather Input'!F437)/2)</f>
        <v>67</v>
      </c>
      <c r="F444">
        <f t="shared" si="13"/>
        <v>0</v>
      </c>
      <c r="G444">
        <f t="shared" si="14"/>
        <v>2</v>
      </c>
    </row>
    <row r="445" spans="2:7" x14ac:dyDescent="0.25">
      <c r="B445">
        <f>YEAR('Daily Weather Input'!C438)</f>
        <v>2006</v>
      </c>
      <c r="C445">
        <f>MONTH('Daily Weather Input'!C438)</f>
        <v>3</v>
      </c>
      <c r="D445">
        <f>DAY('Daily Weather Input'!C438)</f>
        <v>11</v>
      </c>
      <c r="E445">
        <f>IF('Daily Weather Input'!D438, 'Daily Weather Input'!D438, ('Daily Weather Input'!E438+'Daily Weather Input'!F438)/2)</f>
        <v>56</v>
      </c>
      <c r="F445">
        <f t="shared" si="13"/>
        <v>9</v>
      </c>
      <c r="G445">
        <f t="shared" si="14"/>
        <v>0</v>
      </c>
    </row>
    <row r="446" spans="2:7" x14ac:dyDescent="0.25">
      <c r="B446">
        <f>YEAR('Daily Weather Input'!C439)</f>
        <v>2006</v>
      </c>
      <c r="C446">
        <f>MONTH('Daily Weather Input'!C439)</f>
        <v>3</v>
      </c>
      <c r="D446">
        <f>DAY('Daily Weather Input'!C439)</f>
        <v>12</v>
      </c>
      <c r="E446">
        <f>IF('Daily Weather Input'!D439, 'Daily Weather Input'!D439, ('Daily Weather Input'!E439+'Daily Weather Input'!F439)/2)</f>
        <v>62</v>
      </c>
      <c r="F446">
        <f t="shared" si="13"/>
        <v>3</v>
      </c>
      <c r="G446">
        <f t="shared" si="14"/>
        <v>0</v>
      </c>
    </row>
    <row r="447" spans="2:7" x14ac:dyDescent="0.25">
      <c r="B447">
        <f>YEAR('Daily Weather Input'!C440)</f>
        <v>2006</v>
      </c>
      <c r="C447">
        <f>MONTH('Daily Weather Input'!C440)</f>
        <v>3</v>
      </c>
      <c r="D447">
        <f>DAY('Daily Weather Input'!C440)</f>
        <v>13</v>
      </c>
      <c r="E447">
        <f>IF('Daily Weather Input'!D440, 'Daily Weather Input'!D440, ('Daily Weather Input'!E440+'Daily Weather Input'!F440)/2)</f>
        <v>66</v>
      </c>
      <c r="F447">
        <f t="shared" si="13"/>
        <v>0</v>
      </c>
      <c r="G447">
        <f t="shared" si="14"/>
        <v>1</v>
      </c>
    </row>
    <row r="448" spans="2:7" x14ac:dyDescent="0.25">
      <c r="B448">
        <f>YEAR('Daily Weather Input'!C441)</f>
        <v>2006</v>
      </c>
      <c r="C448">
        <f>MONTH('Daily Weather Input'!C441)</f>
        <v>3</v>
      </c>
      <c r="D448">
        <f>DAY('Daily Weather Input'!C441)</f>
        <v>14</v>
      </c>
      <c r="E448">
        <f>IF('Daily Weather Input'!D441, 'Daily Weather Input'!D441, ('Daily Weather Input'!E441+'Daily Weather Input'!F441)/2)</f>
        <v>57</v>
      </c>
      <c r="F448">
        <f t="shared" si="13"/>
        <v>8</v>
      </c>
      <c r="G448">
        <f t="shared" si="14"/>
        <v>0</v>
      </c>
    </row>
    <row r="449" spans="2:7" x14ac:dyDescent="0.25">
      <c r="B449">
        <f>YEAR('Daily Weather Input'!C442)</f>
        <v>2006</v>
      </c>
      <c r="C449">
        <f>MONTH('Daily Weather Input'!C442)</f>
        <v>3</v>
      </c>
      <c r="D449">
        <f>DAY('Daily Weather Input'!C442)</f>
        <v>15</v>
      </c>
      <c r="E449">
        <f>IF('Daily Weather Input'!D442, 'Daily Weather Input'!D442, ('Daily Weather Input'!E442+'Daily Weather Input'!F442)/2)</f>
        <v>44.5</v>
      </c>
      <c r="F449">
        <f t="shared" si="13"/>
        <v>20.5</v>
      </c>
      <c r="G449">
        <f t="shared" si="14"/>
        <v>0</v>
      </c>
    </row>
    <row r="450" spans="2:7" x14ac:dyDescent="0.25">
      <c r="B450">
        <f>YEAR('Daily Weather Input'!C443)</f>
        <v>2006</v>
      </c>
      <c r="C450">
        <f>MONTH('Daily Weather Input'!C443)</f>
        <v>3</v>
      </c>
      <c r="D450">
        <f>DAY('Daily Weather Input'!C443)</f>
        <v>16</v>
      </c>
      <c r="E450">
        <f>IF('Daily Weather Input'!D443, 'Daily Weather Input'!D443, ('Daily Weather Input'!E443+'Daily Weather Input'!F443)/2)</f>
        <v>46</v>
      </c>
      <c r="F450">
        <f t="shared" si="13"/>
        <v>19</v>
      </c>
      <c r="G450">
        <f t="shared" si="14"/>
        <v>0</v>
      </c>
    </row>
    <row r="451" spans="2:7" x14ac:dyDescent="0.25">
      <c r="B451">
        <f>YEAR('Daily Weather Input'!C444)</f>
        <v>2006</v>
      </c>
      <c r="C451">
        <f>MONTH('Daily Weather Input'!C444)</f>
        <v>3</v>
      </c>
      <c r="D451">
        <f>DAY('Daily Weather Input'!C444)</f>
        <v>17</v>
      </c>
      <c r="E451">
        <f>IF('Daily Weather Input'!D444, 'Daily Weather Input'!D444, ('Daily Weather Input'!E444+'Daily Weather Input'!F444)/2)</f>
        <v>45</v>
      </c>
      <c r="F451">
        <f t="shared" si="13"/>
        <v>20</v>
      </c>
      <c r="G451">
        <f t="shared" si="14"/>
        <v>0</v>
      </c>
    </row>
    <row r="452" spans="2:7" x14ac:dyDescent="0.25">
      <c r="B452">
        <f>YEAR('Daily Weather Input'!C445)</f>
        <v>2006</v>
      </c>
      <c r="C452">
        <f>MONTH('Daily Weather Input'!C445)</f>
        <v>3</v>
      </c>
      <c r="D452">
        <f>DAY('Daily Weather Input'!C445)</f>
        <v>18</v>
      </c>
      <c r="E452">
        <f>IF('Daily Weather Input'!D445, 'Daily Weather Input'!D445, ('Daily Weather Input'!E445+'Daily Weather Input'!F445)/2)</f>
        <v>36.5</v>
      </c>
      <c r="F452">
        <f t="shared" si="13"/>
        <v>28.5</v>
      </c>
      <c r="G452">
        <f t="shared" si="14"/>
        <v>0</v>
      </c>
    </row>
    <row r="453" spans="2:7" x14ac:dyDescent="0.25">
      <c r="B453">
        <f>YEAR('Daily Weather Input'!C446)</f>
        <v>2006</v>
      </c>
      <c r="C453">
        <f>MONTH('Daily Weather Input'!C446)</f>
        <v>3</v>
      </c>
      <c r="D453">
        <f>DAY('Daily Weather Input'!C446)</f>
        <v>19</v>
      </c>
      <c r="E453">
        <f>IF('Daily Weather Input'!D446, 'Daily Weather Input'!D446, ('Daily Weather Input'!E446+'Daily Weather Input'!F446)/2)</f>
        <v>38.5</v>
      </c>
      <c r="F453">
        <f t="shared" si="13"/>
        <v>26.5</v>
      </c>
      <c r="G453">
        <f t="shared" si="14"/>
        <v>0</v>
      </c>
    </row>
    <row r="454" spans="2:7" x14ac:dyDescent="0.25">
      <c r="B454">
        <f>YEAR('Daily Weather Input'!C447)</f>
        <v>2006</v>
      </c>
      <c r="C454">
        <f>MONTH('Daily Weather Input'!C447)</f>
        <v>3</v>
      </c>
      <c r="D454">
        <f>DAY('Daily Weather Input'!C447)</f>
        <v>20</v>
      </c>
      <c r="E454">
        <f>IF('Daily Weather Input'!D447, 'Daily Weather Input'!D447, ('Daily Weather Input'!E447+'Daily Weather Input'!F447)/2)</f>
        <v>37.5</v>
      </c>
      <c r="F454">
        <f t="shared" si="13"/>
        <v>27.5</v>
      </c>
      <c r="G454">
        <f t="shared" si="14"/>
        <v>0</v>
      </c>
    </row>
    <row r="455" spans="2:7" x14ac:dyDescent="0.25">
      <c r="B455">
        <f>YEAR('Daily Weather Input'!C448)</f>
        <v>2006</v>
      </c>
      <c r="C455">
        <f>MONTH('Daily Weather Input'!C448)</f>
        <v>3</v>
      </c>
      <c r="D455">
        <f>DAY('Daily Weather Input'!C448)</f>
        <v>21</v>
      </c>
      <c r="E455">
        <f>IF('Daily Weather Input'!D448, 'Daily Weather Input'!D448, ('Daily Weather Input'!E448+'Daily Weather Input'!F448)/2)</f>
        <v>33.5</v>
      </c>
      <c r="F455">
        <f t="shared" si="13"/>
        <v>31.5</v>
      </c>
      <c r="G455">
        <f t="shared" si="14"/>
        <v>0</v>
      </c>
    </row>
    <row r="456" spans="2:7" x14ac:dyDescent="0.25">
      <c r="B456">
        <f>YEAR('Daily Weather Input'!C449)</f>
        <v>2006</v>
      </c>
      <c r="C456">
        <f>MONTH('Daily Weather Input'!C449)</f>
        <v>3</v>
      </c>
      <c r="D456">
        <f>DAY('Daily Weather Input'!C449)</f>
        <v>22</v>
      </c>
      <c r="E456">
        <f>IF('Daily Weather Input'!D449, 'Daily Weather Input'!D449, ('Daily Weather Input'!E449+'Daily Weather Input'!F449)/2)</f>
        <v>37.5</v>
      </c>
      <c r="F456">
        <f t="shared" si="13"/>
        <v>27.5</v>
      </c>
      <c r="G456">
        <f t="shared" si="14"/>
        <v>0</v>
      </c>
    </row>
    <row r="457" spans="2:7" x14ac:dyDescent="0.25">
      <c r="B457">
        <f>YEAR('Daily Weather Input'!C450)</f>
        <v>2006</v>
      </c>
      <c r="C457">
        <f>MONTH('Daily Weather Input'!C450)</f>
        <v>3</v>
      </c>
      <c r="D457">
        <f>DAY('Daily Weather Input'!C450)</f>
        <v>23</v>
      </c>
      <c r="E457">
        <f>IF('Daily Weather Input'!D450, 'Daily Weather Input'!D450, ('Daily Weather Input'!E450+'Daily Weather Input'!F450)/2)</f>
        <v>39.5</v>
      </c>
      <c r="F457">
        <f t="shared" si="13"/>
        <v>25.5</v>
      </c>
      <c r="G457">
        <f t="shared" si="14"/>
        <v>0</v>
      </c>
    </row>
    <row r="458" spans="2:7" x14ac:dyDescent="0.25">
      <c r="B458">
        <f>YEAR('Daily Weather Input'!C451)</f>
        <v>2006</v>
      </c>
      <c r="C458">
        <f>MONTH('Daily Weather Input'!C451)</f>
        <v>3</v>
      </c>
      <c r="D458">
        <f>DAY('Daily Weather Input'!C451)</f>
        <v>24</v>
      </c>
      <c r="E458">
        <f>IF('Daily Weather Input'!D451, 'Daily Weather Input'!D451, ('Daily Weather Input'!E451+'Daily Weather Input'!F451)/2)</f>
        <v>41.5</v>
      </c>
      <c r="F458">
        <f t="shared" si="13"/>
        <v>23.5</v>
      </c>
      <c r="G458">
        <f t="shared" si="14"/>
        <v>0</v>
      </c>
    </row>
    <row r="459" spans="2:7" x14ac:dyDescent="0.25">
      <c r="B459">
        <f>YEAR('Daily Weather Input'!C452)</f>
        <v>2006</v>
      </c>
      <c r="C459">
        <f>MONTH('Daily Weather Input'!C452)</f>
        <v>3</v>
      </c>
      <c r="D459">
        <f>DAY('Daily Weather Input'!C452)</f>
        <v>25</v>
      </c>
      <c r="E459">
        <f>IF('Daily Weather Input'!D452, 'Daily Weather Input'!D452, ('Daily Weather Input'!E452+'Daily Weather Input'!F452)/2)</f>
        <v>44.5</v>
      </c>
      <c r="F459">
        <f t="shared" ref="F459:F522" si="15">IF(B$8&gt;$E459,(B$8-$E459),0)</f>
        <v>20.5</v>
      </c>
      <c r="G459">
        <f t="shared" si="14"/>
        <v>0</v>
      </c>
    </row>
    <row r="460" spans="2:7" x14ac:dyDescent="0.25">
      <c r="B460">
        <f>YEAR('Daily Weather Input'!C453)</f>
        <v>2006</v>
      </c>
      <c r="C460">
        <f>MONTH('Daily Weather Input'!C453)</f>
        <v>3</v>
      </c>
      <c r="D460">
        <f>DAY('Daily Weather Input'!C453)</f>
        <v>26</v>
      </c>
      <c r="E460">
        <f>IF('Daily Weather Input'!D453, 'Daily Weather Input'!D453, ('Daily Weather Input'!E453+'Daily Weather Input'!F453)/2)</f>
        <v>41.5</v>
      </c>
      <c r="F460">
        <f t="shared" si="15"/>
        <v>23.5</v>
      </c>
      <c r="G460">
        <f t="shared" ref="G460:G523" si="16">IF($E460&gt;C$8,$E460-C$8,0)</f>
        <v>0</v>
      </c>
    </row>
    <row r="461" spans="2:7" x14ac:dyDescent="0.25">
      <c r="B461">
        <f>YEAR('Daily Weather Input'!C454)</f>
        <v>2006</v>
      </c>
      <c r="C461">
        <f>MONTH('Daily Weather Input'!C454)</f>
        <v>3</v>
      </c>
      <c r="D461">
        <f>DAY('Daily Weather Input'!C454)</f>
        <v>27</v>
      </c>
      <c r="E461">
        <f>IF('Daily Weather Input'!D454, 'Daily Weather Input'!D454, ('Daily Weather Input'!E454+'Daily Weather Input'!F454)/2)</f>
        <v>46</v>
      </c>
      <c r="F461">
        <f t="shared" si="15"/>
        <v>19</v>
      </c>
      <c r="G461">
        <f t="shared" si="16"/>
        <v>0</v>
      </c>
    </row>
    <row r="462" spans="2:7" x14ac:dyDescent="0.25">
      <c r="B462">
        <f>YEAR('Daily Weather Input'!C455)</f>
        <v>2006</v>
      </c>
      <c r="C462">
        <f>MONTH('Daily Weather Input'!C455)</f>
        <v>3</v>
      </c>
      <c r="D462">
        <f>DAY('Daily Weather Input'!C455)</f>
        <v>28</v>
      </c>
      <c r="E462">
        <f>IF('Daily Weather Input'!D455, 'Daily Weather Input'!D455, ('Daily Weather Input'!E455+'Daily Weather Input'!F455)/2)</f>
        <v>48</v>
      </c>
      <c r="F462">
        <f t="shared" si="15"/>
        <v>17</v>
      </c>
      <c r="G462">
        <f t="shared" si="16"/>
        <v>0</v>
      </c>
    </row>
    <row r="463" spans="2:7" x14ac:dyDescent="0.25">
      <c r="B463">
        <f>YEAR('Daily Weather Input'!C456)</f>
        <v>2006</v>
      </c>
      <c r="C463">
        <f>MONTH('Daily Weather Input'!C456)</f>
        <v>3</v>
      </c>
      <c r="D463">
        <f>DAY('Daily Weather Input'!C456)</f>
        <v>29</v>
      </c>
      <c r="E463">
        <f>IF('Daily Weather Input'!D456, 'Daily Weather Input'!D456, ('Daily Weather Input'!E456+'Daily Weather Input'!F456)/2)</f>
        <v>52</v>
      </c>
      <c r="F463">
        <f t="shared" si="15"/>
        <v>13</v>
      </c>
      <c r="G463">
        <f t="shared" si="16"/>
        <v>0</v>
      </c>
    </row>
    <row r="464" spans="2:7" x14ac:dyDescent="0.25">
      <c r="B464">
        <f>YEAR('Daily Weather Input'!C457)</f>
        <v>2006</v>
      </c>
      <c r="C464">
        <f>MONTH('Daily Weather Input'!C457)</f>
        <v>3</v>
      </c>
      <c r="D464">
        <f>DAY('Daily Weather Input'!C457)</f>
        <v>30</v>
      </c>
      <c r="E464">
        <f>IF('Daily Weather Input'!D457, 'Daily Weather Input'!D457, ('Daily Weather Input'!E457+'Daily Weather Input'!F457)/2)</f>
        <v>51.5</v>
      </c>
      <c r="F464">
        <f t="shared" si="15"/>
        <v>13.5</v>
      </c>
      <c r="G464">
        <f t="shared" si="16"/>
        <v>0</v>
      </c>
    </row>
    <row r="465" spans="2:7" x14ac:dyDescent="0.25">
      <c r="B465">
        <f>YEAR('Daily Weather Input'!C458)</f>
        <v>2006</v>
      </c>
      <c r="C465">
        <f>MONTH('Daily Weather Input'!C458)</f>
        <v>3</v>
      </c>
      <c r="D465">
        <f>DAY('Daily Weather Input'!C458)</f>
        <v>31</v>
      </c>
      <c r="E465">
        <f>IF('Daily Weather Input'!D458, 'Daily Weather Input'!D458, ('Daily Weather Input'!E458+'Daily Weather Input'!F458)/2)</f>
        <v>62</v>
      </c>
      <c r="F465">
        <f t="shared" si="15"/>
        <v>3</v>
      </c>
      <c r="G465">
        <f t="shared" si="16"/>
        <v>0</v>
      </c>
    </row>
    <row r="466" spans="2:7" x14ac:dyDescent="0.25">
      <c r="B466">
        <f>YEAR('Daily Weather Input'!C459)</f>
        <v>2006</v>
      </c>
      <c r="C466">
        <f>MONTH('Daily Weather Input'!C459)</f>
        <v>4</v>
      </c>
      <c r="D466">
        <f>DAY('Daily Weather Input'!C459)</f>
        <v>1</v>
      </c>
      <c r="E466">
        <f>IF('Daily Weather Input'!D459, 'Daily Weather Input'!D459, ('Daily Weather Input'!E459+'Daily Weather Input'!F459)/2)</f>
        <v>65.5</v>
      </c>
      <c r="F466">
        <f t="shared" si="15"/>
        <v>0</v>
      </c>
      <c r="G466">
        <f t="shared" si="16"/>
        <v>0.5</v>
      </c>
    </row>
    <row r="467" spans="2:7" x14ac:dyDescent="0.25">
      <c r="B467">
        <f>YEAR('Daily Weather Input'!C460)</f>
        <v>2006</v>
      </c>
      <c r="C467">
        <f>MONTH('Daily Weather Input'!C460)</f>
        <v>4</v>
      </c>
      <c r="D467">
        <f>DAY('Daily Weather Input'!C460)</f>
        <v>2</v>
      </c>
      <c r="E467">
        <f>IF('Daily Weather Input'!D460, 'Daily Weather Input'!D460, ('Daily Weather Input'!E460+'Daily Weather Input'!F460)/2)</f>
        <v>60.5</v>
      </c>
      <c r="F467">
        <f t="shared" si="15"/>
        <v>4.5</v>
      </c>
      <c r="G467">
        <f t="shared" si="16"/>
        <v>0</v>
      </c>
    </row>
    <row r="468" spans="2:7" x14ac:dyDescent="0.25">
      <c r="B468">
        <f>YEAR('Daily Weather Input'!C461)</f>
        <v>2006</v>
      </c>
      <c r="C468">
        <f>MONTH('Daily Weather Input'!C461)</f>
        <v>4</v>
      </c>
      <c r="D468">
        <f>DAY('Daily Weather Input'!C461)</f>
        <v>3</v>
      </c>
      <c r="E468">
        <f>IF('Daily Weather Input'!D461, 'Daily Weather Input'!D461, ('Daily Weather Input'!E461+'Daily Weather Input'!F461)/2)</f>
        <v>61.5</v>
      </c>
      <c r="F468">
        <f t="shared" si="15"/>
        <v>3.5</v>
      </c>
      <c r="G468">
        <f t="shared" si="16"/>
        <v>0</v>
      </c>
    </row>
    <row r="469" spans="2:7" x14ac:dyDescent="0.25">
      <c r="B469">
        <f>YEAR('Daily Weather Input'!C462)</f>
        <v>2006</v>
      </c>
      <c r="C469">
        <f>MONTH('Daily Weather Input'!C462)</f>
        <v>4</v>
      </c>
      <c r="D469">
        <f>DAY('Daily Weather Input'!C462)</f>
        <v>4</v>
      </c>
      <c r="E469">
        <f>IF('Daily Weather Input'!D462, 'Daily Weather Input'!D462, ('Daily Weather Input'!E462+'Daily Weather Input'!F462)/2)</f>
        <v>51</v>
      </c>
      <c r="F469">
        <f t="shared" si="15"/>
        <v>14</v>
      </c>
      <c r="G469">
        <f t="shared" si="16"/>
        <v>0</v>
      </c>
    </row>
    <row r="470" spans="2:7" x14ac:dyDescent="0.25">
      <c r="B470">
        <f>YEAR('Daily Weather Input'!C463)</f>
        <v>2006</v>
      </c>
      <c r="C470">
        <f>MONTH('Daily Weather Input'!C463)</f>
        <v>4</v>
      </c>
      <c r="D470">
        <f>DAY('Daily Weather Input'!C463)</f>
        <v>5</v>
      </c>
      <c r="E470">
        <f>IF('Daily Weather Input'!D463, 'Daily Weather Input'!D463, ('Daily Weather Input'!E463+'Daily Weather Input'!F463)/2)</f>
        <v>45.5</v>
      </c>
      <c r="F470">
        <f t="shared" si="15"/>
        <v>19.5</v>
      </c>
      <c r="G470">
        <f t="shared" si="16"/>
        <v>0</v>
      </c>
    </row>
    <row r="471" spans="2:7" x14ac:dyDescent="0.25">
      <c r="B471">
        <f>YEAR('Daily Weather Input'!C464)</f>
        <v>2006</v>
      </c>
      <c r="C471">
        <f>MONTH('Daily Weather Input'!C464)</f>
        <v>4</v>
      </c>
      <c r="D471">
        <f>DAY('Daily Weather Input'!C464)</f>
        <v>6</v>
      </c>
      <c r="E471">
        <f>IF('Daily Weather Input'!D464, 'Daily Weather Input'!D464, ('Daily Weather Input'!E464+'Daily Weather Input'!F464)/2)</f>
        <v>54.5</v>
      </c>
      <c r="F471">
        <f t="shared" si="15"/>
        <v>10.5</v>
      </c>
      <c r="G471">
        <f t="shared" si="16"/>
        <v>0</v>
      </c>
    </row>
    <row r="472" spans="2:7" x14ac:dyDescent="0.25">
      <c r="B472">
        <f>YEAR('Daily Weather Input'!C465)</f>
        <v>2006</v>
      </c>
      <c r="C472">
        <f>MONTH('Daily Weather Input'!C465)</f>
        <v>4</v>
      </c>
      <c r="D472">
        <f>DAY('Daily Weather Input'!C465)</f>
        <v>7</v>
      </c>
      <c r="E472">
        <f>IF('Daily Weather Input'!D465, 'Daily Weather Input'!D465, ('Daily Weather Input'!E465+'Daily Weather Input'!F465)/2)</f>
        <v>63.5</v>
      </c>
      <c r="F472">
        <f t="shared" si="15"/>
        <v>1.5</v>
      </c>
      <c r="G472">
        <f t="shared" si="16"/>
        <v>0</v>
      </c>
    </row>
    <row r="473" spans="2:7" x14ac:dyDescent="0.25">
      <c r="B473">
        <f>YEAR('Daily Weather Input'!C466)</f>
        <v>2006</v>
      </c>
      <c r="C473">
        <f>MONTH('Daily Weather Input'!C466)</f>
        <v>4</v>
      </c>
      <c r="D473">
        <f>DAY('Daily Weather Input'!C466)</f>
        <v>8</v>
      </c>
      <c r="E473">
        <f>IF('Daily Weather Input'!D466, 'Daily Weather Input'!D466, ('Daily Weather Input'!E466+'Daily Weather Input'!F466)/2)</f>
        <v>49</v>
      </c>
      <c r="F473">
        <f t="shared" si="15"/>
        <v>16</v>
      </c>
      <c r="G473">
        <f t="shared" si="16"/>
        <v>0</v>
      </c>
    </row>
    <row r="474" spans="2:7" x14ac:dyDescent="0.25">
      <c r="B474">
        <f>YEAR('Daily Weather Input'!C467)</f>
        <v>2006</v>
      </c>
      <c r="C474">
        <f>MONTH('Daily Weather Input'!C467)</f>
        <v>4</v>
      </c>
      <c r="D474">
        <f>DAY('Daily Weather Input'!C467)</f>
        <v>9</v>
      </c>
      <c r="E474">
        <f>IF('Daily Weather Input'!D467, 'Daily Weather Input'!D467, ('Daily Weather Input'!E467+'Daily Weather Input'!F467)/2)</f>
        <v>45</v>
      </c>
      <c r="F474">
        <f t="shared" si="15"/>
        <v>20</v>
      </c>
      <c r="G474">
        <f t="shared" si="16"/>
        <v>0</v>
      </c>
    </row>
    <row r="475" spans="2:7" x14ac:dyDescent="0.25">
      <c r="B475">
        <f>YEAR('Daily Weather Input'!C468)</f>
        <v>2006</v>
      </c>
      <c r="C475">
        <f>MONTH('Daily Weather Input'!C468)</f>
        <v>4</v>
      </c>
      <c r="D475">
        <f>DAY('Daily Weather Input'!C468)</f>
        <v>10</v>
      </c>
      <c r="E475">
        <f>IF('Daily Weather Input'!D468, 'Daily Weather Input'!D468, ('Daily Weather Input'!E468+'Daily Weather Input'!F468)/2)</f>
        <v>48</v>
      </c>
      <c r="F475">
        <f t="shared" si="15"/>
        <v>17</v>
      </c>
      <c r="G475">
        <f t="shared" si="16"/>
        <v>0</v>
      </c>
    </row>
    <row r="476" spans="2:7" x14ac:dyDescent="0.25">
      <c r="B476">
        <f>YEAR('Daily Weather Input'!C469)</f>
        <v>2006</v>
      </c>
      <c r="C476">
        <f>MONTH('Daily Weather Input'!C469)</f>
        <v>4</v>
      </c>
      <c r="D476">
        <f>DAY('Daily Weather Input'!C469)</f>
        <v>11</v>
      </c>
      <c r="E476">
        <f>IF('Daily Weather Input'!D469, 'Daily Weather Input'!D469, ('Daily Weather Input'!E469+'Daily Weather Input'!F469)/2)</f>
        <v>57</v>
      </c>
      <c r="F476">
        <f t="shared" si="15"/>
        <v>8</v>
      </c>
      <c r="G476">
        <f t="shared" si="16"/>
        <v>0</v>
      </c>
    </row>
    <row r="477" spans="2:7" x14ac:dyDescent="0.25">
      <c r="B477">
        <f>YEAR('Daily Weather Input'!C470)</f>
        <v>2006</v>
      </c>
      <c r="C477">
        <f>MONTH('Daily Weather Input'!C470)</f>
        <v>4</v>
      </c>
      <c r="D477">
        <f>DAY('Daily Weather Input'!C470)</f>
        <v>12</v>
      </c>
      <c r="E477">
        <f>IF('Daily Weather Input'!D470, 'Daily Weather Input'!D470, ('Daily Weather Input'!E470+'Daily Weather Input'!F470)/2)</f>
        <v>63</v>
      </c>
      <c r="F477">
        <f t="shared" si="15"/>
        <v>2</v>
      </c>
      <c r="G477">
        <f t="shared" si="16"/>
        <v>0</v>
      </c>
    </row>
    <row r="478" spans="2:7" x14ac:dyDescent="0.25">
      <c r="B478">
        <f>YEAR('Daily Weather Input'!C471)</f>
        <v>2006</v>
      </c>
      <c r="C478">
        <f>MONTH('Daily Weather Input'!C471)</f>
        <v>4</v>
      </c>
      <c r="D478">
        <f>DAY('Daily Weather Input'!C471)</f>
        <v>13</v>
      </c>
      <c r="E478">
        <f>IF('Daily Weather Input'!D471, 'Daily Weather Input'!D471, ('Daily Weather Input'!E471+'Daily Weather Input'!F471)/2)</f>
        <v>67</v>
      </c>
      <c r="F478">
        <f t="shared" si="15"/>
        <v>0</v>
      </c>
      <c r="G478">
        <f t="shared" si="16"/>
        <v>2</v>
      </c>
    </row>
    <row r="479" spans="2:7" x14ac:dyDescent="0.25">
      <c r="B479">
        <f>YEAR('Daily Weather Input'!C472)</f>
        <v>2006</v>
      </c>
      <c r="C479">
        <f>MONTH('Daily Weather Input'!C472)</f>
        <v>4</v>
      </c>
      <c r="D479">
        <f>DAY('Daily Weather Input'!C472)</f>
        <v>14</v>
      </c>
      <c r="E479">
        <f>IF('Daily Weather Input'!D472, 'Daily Weather Input'!D472, ('Daily Weather Input'!E472+'Daily Weather Input'!F472)/2)</f>
        <v>64</v>
      </c>
      <c r="F479">
        <f t="shared" si="15"/>
        <v>1</v>
      </c>
      <c r="G479">
        <f t="shared" si="16"/>
        <v>0</v>
      </c>
    </row>
    <row r="480" spans="2:7" x14ac:dyDescent="0.25">
      <c r="B480">
        <f>YEAR('Daily Weather Input'!C473)</f>
        <v>2006</v>
      </c>
      <c r="C480">
        <f>MONTH('Daily Weather Input'!C473)</f>
        <v>4</v>
      </c>
      <c r="D480">
        <f>DAY('Daily Weather Input'!C473)</f>
        <v>15</v>
      </c>
      <c r="E480">
        <f>IF('Daily Weather Input'!D473, 'Daily Weather Input'!D473, ('Daily Weather Input'!E473+'Daily Weather Input'!F473)/2)</f>
        <v>71</v>
      </c>
      <c r="F480">
        <f t="shared" si="15"/>
        <v>0</v>
      </c>
      <c r="G480">
        <f t="shared" si="16"/>
        <v>6</v>
      </c>
    </row>
    <row r="481" spans="2:7" x14ac:dyDescent="0.25">
      <c r="B481">
        <f>YEAR('Daily Weather Input'!C474)</f>
        <v>2006</v>
      </c>
      <c r="C481">
        <f>MONTH('Daily Weather Input'!C474)</f>
        <v>4</v>
      </c>
      <c r="D481">
        <f>DAY('Daily Weather Input'!C474)</f>
        <v>16</v>
      </c>
      <c r="E481">
        <f>IF('Daily Weather Input'!D474, 'Daily Weather Input'!D474, ('Daily Weather Input'!E474+'Daily Weather Input'!F474)/2)</f>
        <v>59</v>
      </c>
      <c r="F481">
        <f t="shared" si="15"/>
        <v>6</v>
      </c>
      <c r="G481">
        <f t="shared" si="16"/>
        <v>0</v>
      </c>
    </row>
    <row r="482" spans="2:7" x14ac:dyDescent="0.25">
      <c r="B482">
        <f>YEAR('Daily Weather Input'!C475)</f>
        <v>2006</v>
      </c>
      <c r="C482">
        <f>MONTH('Daily Weather Input'!C475)</f>
        <v>4</v>
      </c>
      <c r="D482">
        <f>DAY('Daily Weather Input'!C475)</f>
        <v>17</v>
      </c>
      <c r="E482">
        <f>IF('Daily Weather Input'!D475, 'Daily Weather Input'!D475, ('Daily Weather Input'!E475+'Daily Weather Input'!F475)/2)</f>
        <v>49</v>
      </c>
      <c r="F482">
        <f t="shared" si="15"/>
        <v>16</v>
      </c>
      <c r="G482">
        <f t="shared" si="16"/>
        <v>0</v>
      </c>
    </row>
    <row r="483" spans="2:7" x14ac:dyDescent="0.25">
      <c r="B483">
        <f>YEAR('Daily Weather Input'!C476)</f>
        <v>2006</v>
      </c>
      <c r="C483">
        <f>MONTH('Daily Weather Input'!C476)</f>
        <v>4</v>
      </c>
      <c r="D483">
        <f>DAY('Daily Weather Input'!C476)</f>
        <v>18</v>
      </c>
      <c r="E483">
        <f>IF('Daily Weather Input'!D476, 'Daily Weather Input'!D476, ('Daily Weather Input'!E476+'Daily Weather Input'!F476)/2)</f>
        <v>57.5</v>
      </c>
      <c r="F483">
        <f t="shared" si="15"/>
        <v>7.5</v>
      </c>
      <c r="G483">
        <f t="shared" si="16"/>
        <v>0</v>
      </c>
    </row>
    <row r="484" spans="2:7" x14ac:dyDescent="0.25">
      <c r="B484">
        <f>YEAR('Daily Weather Input'!C477)</f>
        <v>2006</v>
      </c>
      <c r="C484">
        <f>MONTH('Daily Weather Input'!C477)</f>
        <v>4</v>
      </c>
      <c r="D484">
        <f>DAY('Daily Weather Input'!C477)</f>
        <v>19</v>
      </c>
      <c r="E484">
        <f>IF('Daily Weather Input'!D477, 'Daily Weather Input'!D477, ('Daily Weather Input'!E477+'Daily Weather Input'!F477)/2)</f>
        <v>59.5</v>
      </c>
      <c r="F484">
        <f t="shared" si="15"/>
        <v>5.5</v>
      </c>
      <c r="G484">
        <f t="shared" si="16"/>
        <v>0</v>
      </c>
    </row>
    <row r="485" spans="2:7" x14ac:dyDescent="0.25">
      <c r="B485">
        <f>YEAR('Daily Weather Input'!C478)</f>
        <v>2006</v>
      </c>
      <c r="C485">
        <f>MONTH('Daily Weather Input'!C478)</f>
        <v>4</v>
      </c>
      <c r="D485">
        <f>DAY('Daily Weather Input'!C478)</f>
        <v>20</v>
      </c>
      <c r="E485">
        <f>IF('Daily Weather Input'!D478, 'Daily Weather Input'!D478, ('Daily Weather Input'!E478+'Daily Weather Input'!F478)/2)</f>
        <v>62</v>
      </c>
      <c r="F485">
        <f t="shared" si="15"/>
        <v>3</v>
      </c>
      <c r="G485">
        <f t="shared" si="16"/>
        <v>0</v>
      </c>
    </row>
    <row r="486" spans="2:7" x14ac:dyDescent="0.25">
      <c r="B486">
        <f>YEAR('Daily Weather Input'!C479)</f>
        <v>2006</v>
      </c>
      <c r="C486">
        <f>MONTH('Daily Weather Input'!C479)</f>
        <v>4</v>
      </c>
      <c r="D486">
        <f>DAY('Daily Weather Input'!C479)</f>
        <v>21</v>
      </c>
      <c r="E486">
        <f>IF('Daily Weather Input'!D479, 'Daily Weather Input'!D479, ('Daily Weather Input'!E479+'Daily Weather Input'!F479)/2)</f>
        <v>60</v>
      </c>
      <c r="F486">
        <f t="shared" si="15"/>
        <v>5</v>
      </c>
      <c r="G486">
        <f t="shared" si="16"/>
        <v>0</v>
      </c>
    </row>
    <row r="487" spans="2:7" x14ac:dyDescent="0.25">
      <c r="B487">
        <f>YEAR('Daily Weather Input'!C480)</f>
        <v>2006</v>
      </c>
      <c r="C487">
        <f>MONTH('Daily Weather Input'!C480)</f>
        <v>4</v>
      </c>
      <c r="D487">
        <f>DAY('Daily Weather Input'!C480)</f>
        <v>22</v>
      </c>
      <c r="E487">
        <f>IF('Daily Weather Input'!D480, 'Daily Weather Input'!D480, ('Daily Weather Input'!E480+'Daily Weather Input'!F480)/2)</f>
        <v>61.5</v>
      </c>
      <c r="F487">
        <f t="shared" si="15"/>
        <v>3.5</v>
      </c>
      <c r="G487">
        <f t="shared" si="16"/>
        <v>0</v>
      </c>
    </row>
    <row r="488" spans="2:7" x14ac:dyDescent="0.25">
      <c r="B488">
        <f>YEAR('Daily Weather Input'!C481)</f>
        <v>2006</v>
      </c>
      <c r="C488">
        <f>MONTH('Daily Weather Input'!C481)</f>
        <v>4</v>
      </c>
      <c r="D488">
        <f>DAY('Daily Weather Input'!C481)</f>
        <v>23</v>
      </c>
      <c r="E488">
        <f>IF('Daily Weather Input'!D481, 'Daily Weather Input'!D481, ('Daily Weather Input'!E481+'Daily Weather Input'!F481)/2)</f>
        <v>60.5</v>
      </c>
      <c r="F488">
        <f t="shared" si="15"/>
        <v>4.5</v>
      </c>
      <c r="G488">
        <f t="shared" si="16"/>
        <v>0</v>
      </c>
    </row>
    <row r="489" spans="2:7" x14ac:dyDescent="0.25">
      <c r="B489">
        <f>YEAR('Daily Weather Input'!C482)</f>
        <v>2006</v>
      </c>
      <c r="C489">
        <f>MONTH('Daily Weather Input'!C482)</f>
        <v>4</v>
      </c>
      <c r="D489">
        <f>DAY('Daily Weather Input'!C482)</f>
        <v>24</v>
      </c>
      <c r="E489">
        <f>IF('Daily Weather Input'!D482, 'Daily Weather Input'!D482, ('Daily Weather Input'!E482+'Daily Weather Input'!F482)/2)</f>
        <v>60.5</v>
      </c>
      <c r="F489">
        <f t="shared" si="15"/>
        <v>4.5</v>
      </c>
      <c r="G489">
        <f t="shared" si="16"/>
        <v>0</v>
      </c>
    </row>
    <row r="490" spans="2:7" x14ac:dyDescent="0.25">
      <c r="B490">
        <f>YEAR('Daily Weather Input'!C483)</f>
        <v>2006</v>
      </c>
      <c r="C490">
        <f>MONTH('Daily Weather Input'!C483)</f>
        <v>4</v>
      </c>
      <c r="D490">
        <f>DAY('Daily Weather Input'!C483)</f>
        <v>25</v>
      </c>
      <c r="E490">
        <f>IF('Daily Weather Input'!D483, 'Daily Weather Input'!D483, ('Daily Weather Input'!E483+'Daily Weather Input'!F483)/2)</f>
        <v>61</v>
      </c>
      <c r="F490">
        <f t="shared" si="15"/>
        <v>4</v>
      </c>
      <c r="G490">
        <f t="shared" si="16"/>
        <v>0</v>
      </c>
    </row>
    <row r="491" spans="2:7" x14ac:dyDescent="0.25">
      <c r="B491">
        <f>YEAR('Daily Weather Input'!C484)</f>
        <v>2006</v>
      </c>
      <c r="C491">
        <f>MONTH('Daily Weather Input'!C484)</f>
        <v>4</v>
      </c>
      <c r="D491">
        <f>DAY('Daily Weather Input'!C484)</f>
        <v>26</v>
      </c>
      <c r="E491">
        <f>IF('Daily Weather Input'!D484, 'Daily Weather Input'!D484, ('Daily Weather Input'!E484+'Daily Weather Input'!F484)/2)</f>
        <v>50.5</v>
      </c>
      <c r="F491">
        <f t="shared" si="15"/>
        <v>14.5</v>
      </c>
      <c r="G491">
        <f t="shared" si="16"/>
        <v>0</v>
      </c>
    </row>
    <row r="492" spans="2:7" x14ac:dyDescent="0.25">
      <c r="B492">
        <f>YEAR('Daily Weather Input'!C485)</f>
        <v>2006</v>
      </c>
      <c r="C492">
        <f>MONTH('Daily Weather Input'!C485)</f>
        <v>4</v>
      </c>
      <c r="D492">
        <f>DAY('Daily Weather Input'!C485)</f>
        <v>27</v>
      </c>
      <c r="E492">
        <f>IF('Daily Weather Input'!D485, 'Daily Weather Input'!D485, ('Daily Weather Input'!E485+'Daily Weather Input'!F485)/2)</f>
        <v>55</v>
      </c>
      <c r="F492">
        <f t="shared" si="15"/>
        <v>10</v>
      </c>
      <c r="G492">
        <f t="shared" si="16"/>
        <v>0</v>
      </c>
    </row>
    <row r="493" spans="2:7" x14ac:dyDescent="0.25">
      <c r="B493">
        <f>YEAR('Daily Weather Input'!C486)</f>
        <v>2006</v>
      </c>
      <c r="C493">
        <f>MONTH('Daily Weather Input'!C486)</f>
        <v>4</v>
      </c>
      <c r="D493">
        <f>DAY('Daily Weather Input'!C486)</f>
        <v>28</v>
      </c>
      <c r="E493">
        <f>IF('Daily Weather Input'!D486, 'Daily Weather Input'!D486, ('Daily Weather Input'!E486+'Daily Weather Input'!F486)/2)</f>
        <v>53</v>
      </c>
      <c r="F493">
        <f t="shared" si="15"/>
        <v>12</v>
      </c>
      <c r="G493">
        <f t="shared" si="16"/>
        <v>0</v>
      </c>
    </row>
    <row r="494" spans="2:7" x14ac:dyDescent="0.25">
      <c r="B494">
        <f>YEAR('Daily Weather Input'!C487)</f>
        <v>2006</v>
      </c>
      <c r="C494">
        <f>MONTH('Daily Weather Input'!C487)</f>
        <v>4</v>
      </c>
      <c r="D494">
        <f>DAY('Daily Weather Input'!C487)</f>
        <v>29</v>
      </c>
      <c r="E494">
        <f>IF('Daily Weather Input'!D487, 'Daily Weather Input'!D487, ('Daily Weather Input'!E487+'Daily Weather Input'!F487)/2)</f>
        <v>53</v>
      </c>
      <c r="F494">
        <f t="shared" si="15"/>
        <v>12</v>
      </c>
      <c r="G494">
        <f t="shared" si="16"/>
        <v>0</v>
      </c>
    </row>
    <row r="495" spans="2:7" x14ac:dyDescent="0.25">
      <c r="B495">
        <f>YEAR('Daily Weather Input'!C488)</f>
        <v>2006</v>
      </c>
      <c r="C495">
        <f>MONTH('Daily Weather Input'!C488)</f>
        <v>4</v>
      </c>
      <c r="D495">
        <f>DAY('Daily Weather Input'!C488)</f>
        <v>30</v>
      </c>
      <c r="E495">
        <f>IF('Daily Weather Input'!D488, 'Daily Weather Input'!D488, ('Daily Weather Input'!E488+'Daily Weather Input'!F488)/2)</f>
        <v>53</v>
      </c>
      <c r="F495">
        <f t="shared" si="15"/>
        <v>12</v>
      </c>
      <c r="G495">
        <f t="shared" si="16"/>
        <v>0</v>
      </c>
    </row>
    <row r="496" spans="2:7" x14ac:dyDescent="0.25">
      <c r="B496">
        <f>YEAR('Daily Weather Input'!C489)</f>
        <v>2006</v>
      </c>
      <c r="C496">
        <f>MONTH('Daily Weather Input'!C489)</f>
        <v>5</v>
      </c>
      <c r="D496">
        <f>DAY('Daily Weather Input'!C489)</f>
        <v>1</v>
      </c>
      <c r="E496">
        <f>IF('Daily Weather Input'!D489, 'Daily Weather Input'!D489, ('Daily Weather Input'!E489+'Daily Weather Input'!F489)/2)</f>
        <v>55</v>
      </c>
      <c r="F496">
        <f t="shared" si="15"/>
        <v>10</v>
      </c>
      <c r="G496">
        <f t="shared" si="16"/>
        <v>0</v>
      </c>
    </row>
    <row r="497" spans="2:7" x14ac:dyDescent="0.25">
      <c r="B497">
        <f>YEAR('Daily Weather Input'!C490)</f>
        <v>2006</v>
      </c>
      <c r="C497">
        <f>MONTH('Daily Weather Input'!C490)</f>
        <v>5</v>
      </c>
      <c r="D497">
        <f>DAY('Daily Weather Input'!C490)</f>
        <v>2</v>
      </c>
      <c r="E497">
        <f>IF('Daily Weather Input'!D490, 'Daily Weather Input'!D490, ('Daily Weather Input'!E490+'Daily Weather Input'!F490)/2)</f>
        <v>61</v>
      </c>
      <c r="F497">
        <f t="shared" si="15"/>
        <v>4</v>
      </c>
      <c r="G497">
        <f t="shared" si="16"/>
        <v>0</v>
      </c>
    </row>
    <row r="498" spans="2:7" x14ac:dyDescent="0.25">
      <c r="B498">
        <f>YEAR('Daily Weather Input'!C491)</f>
        <v>2006</v>
      </c>
      <c r="C498">
        <f>MONTH('Daily Weather Input'!C491)</f>
        <v>5</v>
      </c>
      <c r="D498">
        <f>DAY('Daily Weather Input'!C491)</f>
        <v>3</v>
      </c>
      <c r="E498">
        <f>IF('Daily Weather Input'!D491, 'Daily Weather Input'!D491, ('Daily Weather Input'!E491+'Daily Weather Input'!F491)/2)</f>
        <v>64</v>
      </c>
      <c r="F498">
        <f t="shared" si="15"/>
        <v>1</v>
      </c>
      <c r="G498">
        <f t="shared" si="16"/>
        <v>0</v>
      </c>
    </row>
    <row r="499" spans="2:7" x14ac:dyDescent="0.25">
      <c r="B499">
        <f>YEAR('Daily Weather Input'!C492)</f>
        <v>2006</v>
      </c>
      <c r="C499">
        <f>MONTH('Daily Weather Input'!C492)</f>
        <v>5</v>
      </c>
      <c r="D499">
        <f>DAY('Daily Weather Input'!C492)</f>
        <v>4</v>
      </c>
      <c r="E499">
        <f>IF('Daily Weather Input'!D492, 'Daily Weather Input'!D492, ('Daily Weather Input'!E492+'Daily Weather Input'!F492)/2)</f>
        <v>66</v>
      </c>
      <c r="F499">
        <f t="shared" si="15"/>
        <v>0</v>
      </c>
      <c r="G499">
        <f t="shared" si="16"/>
        <v>1</v>
      </c>
    </row>
    <row r="500" spans="2:7" x14ac:dyDescent="0.25">
      <c r="B500">
        <f>YEAR('Daily Weather Input'!C493)</f>
        <v>2006</v>
      </c>
      <c r="C500">
        <f>MONTH('Daily Weather Input'!C493)</f>
        <v>5</v>
      </c>
      <c r="D500">
        <f>DAY('Daily Weather Input'!C493)</f>
        <v>5</v>
      </c>
      <c r="E500">
        <f>IF('Daily Weather Input'!D493, 'Daily Weather Input'!D493, ('Daily Weather Input'!E493+'Daily Weather Input'!F493)/2)</f>
        <v>70.5</v>
      </c>
      <c r="F500">
        <f t="shared" si="15"/>
        <v>0</v>
      </c>
      <c r="G500">
        <f t="shared" si="16"/>
        <v>5.5</v>
      </c>
    </row>
    <row r="501" spans="2:7" x14ac:dyDescent="0.25">
      <c r="B501">
        <f>YEAR('Daily Weather Input'!C494)</f>
        <v>2006</v>
      </c>
      <c r="C501">
        <f>MONTH('Daily Weather Input'!C494)</f>
        <v>5</v>
      </c>
      <c r="D501">
        <f>DAY('Daily Weather Input'!C494)</f>
        <v>6</v>
      </c>
      <c r="E501">
        <f>IF('Daily Weather Input'!D494, 'Daily Weather Input'!D494, ('Daily Weather Input'!E494+'Daily Weather Input'!F494)/2)</f>
        <v>65.5</v>
      </c>
      <c r="F501">
        <f t="shared" si="15"/>
        <v>0</v>
      </c>
      <c r="G501">
        <f t="shared" si="16"/>
        <v>0.5</v>
      </c>
    </row>
    <row r="502" spans="2:7" x14ac:dyDescent="0.25">
      <c r="B502">
        <f>YEAR('Daily Weather Input'!C495)</f>
        <v>2006</v>
      </c>
      <c r="C502">
        <f>MONTH('Daily Weather Input'!C495)</f>
        <v>5</v>
      </c>
      <c r="D502">
        <f>DAY('Daily Weather Input'!C495)</f>
        <v>7</v>
      </c>
      <c r="E502">
        <f>IF('Daily Weather Input'!D495, 'Daily Weather Input'!D495, ('Daily Weather Input'!E495+'Daily Weather Input'!F495)/2)</f>
        <v>57</v>
      </c>
      <c r="F502">
        <f t="shared" si="15"/>
        <v>8</v>
      </c>
      <c r="G502">
        <f t="shared" si="16"/>
        <v>0</v>
      </c>
    </row>
    <row r="503" spans="2:7" x14ac:dyDescent="0.25">
      <c r="B503">
        <f>YEAR('Daily Weather Input'!C496)</f>
        <v>2006</v>
      </c>
      <c r="C503">
        <f>MONTH('Daily Weather Input'!C496)</f>
        <v>5</v>
      </c>
      <c r="D503">
        <f>DAY('Daily Weather Input'!C496)</f>
        <v>8</v>
      </c>
      <c r="E503">
        <f>IF('Daily Weather Input'!D496, 'Daily Weather Input'!D496, ('Daily Weather Input'!E496+'Daily Weather Input'!F496)/2)</f>
        <v>52</v>
      </c>
      <c r="F503">
        <f t="shared" si="15"/>
        <v>13</v>
      </c>
      <c r="G503">
        <f t="shared" si="16"/>
        <v>0</v>
      </c>
    </row>
    <row r="504" spans="2:7" x14ac:dyDescent="0.25">
      <c r="B504">
        <f>YEAR('Daily Weather Input'!C497)</f>
        <v>2006</v>
      </c>
      <c r="C504">
        <f>MONTH('Daily Weather Input'!C497)</f>
        <v>5</v>
      </c>
      <c r="D504">
        <f>DAY('Daily Weather Input'!C497)</f>
        <v>9</v>
      </c>
      <c r="E504">
        <f>IF('Daily Weather Input'!D497, 'Daily Weather Input'!D497, ('Daily Weather Input'!E497+'Daily Weather Input'!F497)/2)</f>
        <v>60</v>
      </c>
      <c r="F504">
        <f t="shared" si="15"/>
        <v>5</v>
      </c>
      <c r="G504">
        <f t="shared" si="16"/>
        <v>0</v>
      </c>
    </row>
    <row r="505" spans="2:7" x14ac:dyDescent="0.25">
      <c r="B505">
        <f>YEAR('Daily Weather Input'!C498)</f>
        <v>2006</v>
      </c>
      <c r="C505">
        <f>MONTH('Daily Weather Input'!C498)</f>
        <v>5</v>
      </c>
      <c r="D505">
        <f>DAY('Daily Weather Input'!C498)</f>
        <v>10</v>
      </c>
      <c r="E505">
        <f>IF('Daily Weather Input'!D498, 'Daily Weather Input'!D498, ('Daily Weather Input'!E498+'Daily Weather Input'!F498)/2)</f>
        <v>59.5</v>
      </c>
      <c r="F505">
        <f t="shared" si="15"/>
        <v>5.5</v>
      </c>
      <c r="G505">
        <f t="shared" si="16"/>
        <v>0</v>
      </c>
    </row>
    <row r="506" spans="2:7" x14ac:dyDescent="0.25">
      <c r="B506">
        <f>YEAR('Daily Weather Input'!C499)</f>
        <v>2006</v>
      </c>
      <c r="C506">
        <f>MONTH('Daily Weather Input'!C499)</f>
        <v>5</v>
      </c>
      <c r="D506">
        <f>DAY('Daily Weather Input'!C499)</f>
        <v>11</v>
      </c>
      <c r="E506">
        <f>IF('Daily Weather Input'!D499, 'Daily Weather Input'!D499, ('Daily Weather Input'!E499+'Daily Weather Input'!F499)/2)</f>
        <v>61</v>
      </c>
      <c r="F506">
        <f t="shared" si="15"/>
        <v>4</v>
      </c>
      <c r="G506">
        <f t="shared" si="16"/>
        <v>0</v>
      </c>
    </row>
    <row r="507" spans="2:7" x14ac:dyDescent="0.25">
      <c r="B507">
        <f>YEAR('Daily Weather Input'!C500)</f>
        <v>2006</v>
      </c>
      <c r="C507">
        <f>MONTH('Daily Weather Input'!C500)</f>
        <v>5</v>
      </c>
      <c r="D507">
        <f>DAY('Daily Weather Input'!C500)</f>
        <v>12</v>
      </c>
      <c r="E507">
        <f>IF('Daily Weather Input'!D500, 'Daily Weather Input'!D500, ('Daily Weather Input'!E500+'Daily Weather Input'!F500)/2)</f>
        <v>56</v>
      </c>
      <c r="F507">
        <f t="shared" si="15"/>
        <v>9</v>
      </c>
      <c r="G507">
        <f t="shared" si="16"/>
        <v>0</v>
      </c>
    </row>
    <row r="508" spans="2:7" x14ac:dyDescent="0.25">
      <c r="B508">
        <f>YEAR('Daily Weather Input'!C501)</f>
        <v>2006</v>
      </c>
      <c r="C508">
        <f>MONTH('Daily Weather Input'!C501)</f>
        <v>5</v>
      </c>
      <c r="D508">
        <f>DAY('Daily Weather Input'!C501)</f>
        <v>13</v>
      </c>
      <c r="E508">
        <f>IF('Daily Weather Input'!D501, 'Daily Weather Input'!D501, ('Daily Weather Input'!E501+'Daily Weather Input'!F501)/2)</f>
        <v>60.5</v>
      </c>
      <c r="F508">
        <f t="shared" si="15"/>
        <v>4.5</v>
      </c>
      <c r="G508">
        <f t="shared" si="16"/>
        <v>0</v>
      </c>
    </row>
    <row r="509" spans="2:7" x14ac:dyDescent="0.25">
      <c r="B509">
        <f>YEAR('Daily Weather Input'!C502)</f>
        <v>2006</v>
      </c>
      <c r="C509">
        <f>MONTH('Daily Weather Input'!C502)</f>
        <v>5</v>
      </c>
      <c r="D509">
        <f>DAY('Daily Weather Input'!C502)</f>
        <v>14</v>
      </c>
      <c r="E509">
        <f>IF('Daily Weather Input'!D502, 'Daily Weather Input'!D502, ('Daily Weather Input'!E502+'Daily Weather Input'!F502)/2)</f>
        <v>60.5</v>
      </c>
      <c r="F509">
        <f t="shared" si="15"/>
        <v>4.5</v>
      </c>
      <c r="G509">
        <f t="shared" si="16"/>
        <v>0</v>
      </c>
    </row>
    <row r="510" spans="2:7" x14ac:dyDescent="0.25">
      <c r="B510">
        <f>YEAR('Daily Weather Input'!C503)</f>
        <v>2006</v>
      </c>
      <c r="C510">
        <f>MONTH('Daily Weather Input'!C503)</f>
        <v>5</v>
      </c>
      <c r="D510">
        <f>DAY('Daily Weather Input'!C503)</f>
        <v>15</v>
      </c>
      <c r="E510">
        <f>IF('Daily Weather Input'!D503, 'Daily Weather Input'!D503, ('Daily Weather Input'!E503+'Daily Weather Input'!F503)/2)</f>
        <v>58</v>
      </c>
      <c r="F510">
        <f t="shared" si="15"/>
        <v>7</v>
      </c>
      <c r="G510">
        <f t="shared" si="16"/>
        <v>0</v>
      </c>
    </row>
    <row r="511" spans="2:7" x14ac:dyDescent="0.25">
      <c r="B511">
        <f>YEAR('Daily Weather Input'!C504)</f>
        <v>2006</v>
      </c>
      <c r="C511">
        <f>MONTH('Daily Weather Input'!C504)</f>
        <v>5</v>
      </c>
      <c r="D511">
        <f>DAY('Daily Weather Input'!C504)</f>
        <v>16</v>
      </c>
      <c r="E511">
        <f>IF('Daily Weather Input'!D504, 'Daily Weather Input'!D504, ('Daily Weather Input'!E504+'Daily Weather Input'!F504)/2)</f>
        <v>58</v>
      </c>
      <c r="F511">
        <f t="shared" si="15"/>
        <v>7</v>
      </c>
      <c r="G511">
        <f t="shared" si="16"/>
        <v>0</v>
      </c>
    </row>
    <row r="512" spans="2:7" x14ac:dyDescent="0.25">
      <c r="B512">
        <f>YEAR('Daily Weather Input'!C505)</f>
        <v>2006</v>
      </c>
      <c r="C512">
        <f>MONTH('Daily Weather Input'!C505)</f>
        <v>5</v>
      </c>
      <c r="D512">
        <f>DAY('Daily Weather Input'!C505)</f>
        <v>17</v>
      </c>
      <c r="E512">
        <f>IF('Daily Weather Input'!D505, 'Daily Weather Input'!D505, ('Daily Weather Input'!E505+'Daily Weather Input'!F505)/2)</f>
        <v>59</v>
      </c>
      <c r="F512">
        <f t="shared" si="15"/>
        <v>6</v>
      </c>
      <c r="G512">
        <f t="shared" si="16"/>
        <v>0</v>
      </c>
    </row>
    <row r="513" spans="2:7" x14ac:dyDescent="0.25">
      <c r="B513">
        <f>YEAR('Daily Weather Input'!C506)</f>
        <v>2006</v>
      </c>
      <c r="C513">
        <f>MONTH('Daily Weather Input'!C506)</f>
        <v>5</v>
      </c>
      <c r="D513">
        <f>DAY('Daily Weather Input'!C506)</f>
        <v>18</v>
      </c>
      <c r="E513">
        <f>IF('Daily Weather Input'!D506, 'Daily Weather Input'!D506, ('Daily Weather Input'!E506+'Daily Weather Input'!F506)/2)</f>
        <v>60.5</v>
      </c>
      <c r="F513">
        <f t="shared" si="15"/>
        <v>4.5</v>
      </c>
      <c r="G513">
        <f t="shared" si="16"/>
        <v>0</v>
      </c>
    </row>
    <row r="514" spans="2:7" x14ac:dyDescent="0.25">
      <c r="B514">
        <f>YEAR('Daily Weather Input'!C507)</f>
        <v>2006</v>
      </c>
      <c r="C514">
        <f>MONTH('Daily Weather Input'!C507)</f>
        <v>5</v>
      </c>
      <c r="D514">
        <f>DAY('Daily Weather Input'!C507)</f>
        <v>19</v>
      </c>
      <c r="E514">
        <f>IF('Daily Weather Input'!D507, 'Daily Weather Input'!D507, ('Daily Weather Input'!E507+'Daily Weather Input'!F507)/2)</f>
        <v>55.5</v>
      </c>
      <c r="F514">
        <f t="shared" si="15"/>
        <v>9.5</v>
      </c>
      <c r="G514">
        <f t="shared" si="16"/>
        <v>0</v>
      </c>
    </row>
    <row r="515" spans="2:7" x14ac:dyDescent="0.25">
      <c r="B515">
        <f>YEAR('Daily Weather Input'!C508)</f>
        <v>2006</v>
      </c>
      <c r="C515">
        <f>MONTH('Daily Weather Input'!C508)</f>
        <v>5</v>
      </c>
      <c r="D515">
        <f>DAY('Daily Weather Input'!C508)</f>
        <v>20</v>
      </c>
      <c r="E515">
        <f>IF('Daily Weather Input'!D508, 'Daily Weather Input'!D508, ('Daily Weather Input'!E508+'Daily Weather Input'!F508)/2)</f>
        <v>62</v>
      </c>
      <c r="F515">
        <f t="shared" si="15"/>
        <v>3</v>
      </c>
      <c r="G515">
        <f t="shared" si="16"/>
        <v>0</v>
      </c>
    </row>
    <row r="516" spans="2:7" x14ac:dyDescent="0.25">
      <c r="B516">
        <f>YEAR('Daily Weather Input'!C509)</f>
        <v>2006</v>
      </c>
      <c r="C516">
        <f>MONTH('Daily Weather Input'!C509)</f>
        <v>5</v>
      </c>
      <c r="D516">
        <f>DAY('Daily Weather Input'!C509)</f>
        <v>21</v>
      </c>
      <c r="E516">
        <f>IF('Daily Weather Input'!D509, 'Daily Weather Input'!D509, ('Daily Weather Input'!E509+'Daily Weather Input'!F509)/2)</f>
        <v>59.5</v>
      </c>
      <c r="F516">
        <f t="shared" si="15"/>
        <v>5.5</v>
      </c>
      <c r="G516">
        <f t="shared" si="16"/>
        <v>0</v>
      </c>
    </row>
    <row r="517" spans="2:7" x14ac:dyDescent="0.25">
      <c r="B517">
        <f>YEAR('Daily Weather Input'!C510)</f>
        <v>2006</v>
      </c>
      <c r="C517">
        <f>MONTH('Daily Weather Input'!C510)</f>
        <v>5</v>
      </c>
      <c r="D517">
        <f>DAY('Daily Weather Input'!C510)</f>
        <v>22</v>
      </c>
      <c r="E517">
        <f>IF('Daily Weather Input'!D510, 'Daily Weather Input'!D510, ('Daily Weather Input'!E510+'Daily Weather Input'!F510)/2)</f>
        <v>57.5</v>
      </c>
      <c r="F517">
        <f t="shared" si="15"/>
        <v>7.5</v>
      </c>
      <c r="G517">
        <f t="shared" si="16"/>
        <v>0</v>
      </c>
    </row>
    <row r="518" spans="2:7" x14ac:dyDescent="0.25">
      <c r="B518">
        <f>YEAR('Daily Weather Input'!C511)</f>
        <v>2006</v>
      </c>
      <c r="C518">
        <f>MONTH('Daily Weather Input'!C511)</f>
        <v>5</v>
      </c>
      <c r="D518">
        <f>DAY('Daily Weather Input'!C511)</f>
        <v>23</v>
      </c>
      <c r="E518">
        <f>IF('Daily Weather Input'!D511, 'Daily Weather Input'!D511, ('Daily Weather Input'!E511+'Daily Weather Input'!F511)/2)</f>
        <v>55</v>
      </c>
      <c r="F518">
        <f t="shared" si="15"/>
        <v>10</v>
      </c>
      <c r="G518">
        <f t="shared" si="16"/>
        <v>0</v>
      </c>
    </row>
    <row r="519" spans="2:7" x14ac:dyDescent="0.25">
      <c r="B519">
        <f>YEAR('Daily Weather Input'!C512)</f>
        <v>2006</v>
      </c>
      <c r="C519">
        <f>MONTH('Daily Weather Input'!C512)</f>
        <v>5</v>
      </c>
      <c r="D519">
        <f>DAY('Daily Weather Input'!C512)</f>
        <v>24</v>
      </c>
      <c r="E519">
        <f>IF('Daily Weather Input'!D512, 'Daily Weather Input'!D512, ('Daily Weather Input'!E512+'Daily Weather Input'!F512)/2)</f>
        <v>57.5</v>
      </c>
      <c r="F519">
        <f t="shared" si="15"/>
        <v>7.5</v>
      </c>
      <c r="G519">
        <f t="shared" si="16"/>
        <v>0</v>
      </c>
    </row>
    <row r="520" spans="2:7" x14ac:dyDescent="0.25">
      <c r="B520">
        <f>YEAR('Daily Weather Input'!C513)</f>
        <v>2006</v>
      </c>
      <c r="C520">
        <f>MONTH('Daily Weather Input'!C513)</f>
        <v>5</v>
      </c>
      <c r="D520">
        <f>DAY('Daily Weather Input'!C513)</f>
        <v>25</v>
      </c>
      <c r="E520">
        <f>IF('Daily Weather Input'!D513, 'Daily Weather Input'!D513, ('Daily Weather Input'!E513+'Daily Weather Input'!F513)/2)</f>
        <v>65.5</v>
      </c>
      <c r="F520">
        <f t="shared" si="15"/>
        <v>0</v>
      </c>
      <c r="G520">
        <f t="shared" si="16"/>
        <v>0.5</v>
      </c>
    </row>
    <row r="521" spans="2:7" x14ac:dyDescent="0.25">
      <c r="B521">
        <f>YEAR('Daily Weather Input'!C514)</f>
        <v>2006</v>
      </c>
      <c r="C521">
        <f>MONTH('Daily Weather Input'!C514)</f>
        <v>5</v>
      </c>
      <c r="D521">
        <f>DAY('Daily Weather Input'!C514)</f>
        <v>26</v>
      </c>
      <c r="E521">
        <f>IF('Daily Weather Input'!D514, 'Daily Weather Input'!D514, ('Daily Weather Input'!E514+'Daily Weather Input'!F514)/2)</f>
        <v>69.5</v>
      </c>
      <c r="F521">
        <f t="shared" si="15"/>
        <v>0</v>
      </c>
      <c r="G521">
        <f t="shared" si="16"/>
        <v>4.5</v>
      </c>
    </row>
    <row r="522" spans="2:7" x14ac:dyDescent="0.25">
      <c r="B522">
        <f>YEAR('Daily Weather Input'!C515)</f>
        <v>2006</v>
      </c>
      <c r="C522">
        <f>MONTH('Daily Weather Input'!C515)</f>
        <v>5</v>
      </c>
      <c r="D522">
        <f>DAY('Daily Weather Input'!C515)</f>
        <v>27</v>
      </c>
      <c r="E522">
        <f>IF('Daily Weather Input'!D515, 'Daily Weather Input'!D515, ('Daily Weather Input'!E515+'Daily Weather Input'!F515)/2)</f>
        <v>72.5</v>
      </c>
      <c r="F522">
        <f t="shared" si="15"/>
        <v>0</v>
      </c>
      <c r="G522">
        <f t="shared" si="16"/>
        <v>7.5</v>
      </c>
    </row>
    <row r="523" spans="2:7" x14ac:dyDescent="0.25">
      <c r="B523">
        <f>YEAR('Daily Weather Input'!C516)</f>
        <v>2006</v>
      </c>
      <c r="C523">
        <f>MONTH('Daily Weather Input'!C516)</f>
        <v>5</v>
      </c>
      <c r="D523">
        <f>DAY('Daily Weather Input'!C516)</f>
        <v>28</v>
      </c>
      <c r="E523">
        <f>IF('Daily Weather Input'!D516, 'Daily Weather Input'!D516, ('Daily Weather Input'!E516+'Daily Weather Input'!F516)/2)</f>
        <v>73</v>
      </c>
      <c r="F523">
        <f t="shared" ref="F523:F586" si="17">IF(B$8&gt;$E523,(B$8-$E523),0)</f>
        <v>0</v>
      </c>
      <c r="G523">
        <f t="shared" si="16"/>
        <v>8</v>
      </c>
    </row>
    <row r="524" spans="2:7" x14ac:dyDescent="0.25">
      <c r="B524">
        <f>YEAR('Daily Weather Input'!C517)</f>
        <v>2006</v>
      </c>
      <c r="C524">
        <f>MONTH('Daily Weather Input'!C517)</f>
        <v>5</v>
      </c>
      <c r="D524">
        <f>DAY('Daily Weather Input'!C517)</f>
        <v>29</v>
      </c>
      <c r="E524">
        <f>IF('Daily Weather Input'!D517, 'Daily Weather Input'!D517, ('Daily Weather Input'!E517+'Daily Weather Input'!F517)/2)</f>
        <v>74.5</v>
      </c>
      <c r="F524">
        <f t="shared" si="17"/>
        <v>0</v>
      </c>
      <c r="G524">
        <f t="shared" ref="G524:G587" si="18">IF($E524&gt;C$8,$E524-C$8,0)</f>
        <v>9.5</v>
      </c>
    </row>
    <row r="525" spans="2:7" x14ac:dyDescent="0.25">
      <c r="B525">
        <f>YEAR('Daily Weather Input'!C518)</f>
        <v>2006</v>
      </c>
      <c r="C525">
        <f>MONTH('Daily Weather Input'!C518)</f>
        <v>5</v>
      </c>
      <c r="D525">
        <f>DAY('Daily Weather Input'!C518)</f>
        <v>30</v>
      </c>
      <c r="E525">
        <f>IF('Daily Weather Input'!D518, 'Daily Weather Input'!D518, ('Daily Weather Input'!E518+'Daily Weather Input'!F518)/2)</f>
        <v>79.5</v>
      </c>
      <c r="F525">
        <f t="shared" si="17"/>
        <v>0</v>
      </c>
      <c r="G525">
        <f t="shared" si="18"/>
        <v>14.5</v>
      </c>
    </row>
    <row r="526" spans="2:7" x14ac:dyDescent="0.25">
      <c r="B526">
        <f>YEAR('Daily Weather Input'!C519)</f>
        <v>2006</v>
      </c>
      <c r="C526">
        <f>MONTH('Daily Weather Input'!C519)</f>
        <v>5</v>
      </c>
      <c r="D526">
        <f>DAY('Daily Weather Input'!C519)</f>
        <v>31</v>
      </c>
      <c r="E526">
        <f>IF('Daily Weather Input'!D519, 'Daily Weather Input'!D519, ('Daily Weather Input'!E519+'Daily Weather Input'!F519)/2)</f>
        <v>80</v>
      </c>
      <c r="F526">
        <f t="shared" si="17"/>
        <v>0</v>
      </c>
      <c r="G526">
        <f t="shared" si="18"/>
        <v>15</v>
      </c>
    </row>
    <row r="527" spans="2:7" x14ac:dyDescent="0.25">
      <c r="B527">
        <f>YEAR('Daily Weather Input'!C520)</f>
        <v>2006</v>
      </c>
      <c r="C527">
        <f>MONTH('Daily Weather Input'!C520)</f>
        <v>6</v>
      </c>
      <c r="D527">
        <f>DAY('Daily Weather Input'!C520)</f>
        <v>1</v>
      </c>
      <c r="E527">
        <f>IF('Daily Weather Input'!D520, 'Daily Weather Input'!D520, ('Daily Weather Input'!E520+'Daily Weather Input'!F520)/2)</f>
        <v>80.5</v>
      </c>
      <c r="F527">
        <f t="shared" si="17"/>
        <v>0</v>
      </c>
      <c r="G527">
        <f t="shared" si="18"/>
        <v>15.5</v>
      </c>
    </row>
    <row r="528" spans="2:7" x14ac:dyDescent="0.25">
      <c r="B528">
        <f>YEAR('Daily Weather Input'!C521)</f>
        <v>2006</v>
      </c>
      <c r="C528">
        <f>MONTH('Daily Weather Input'!C521)</f>
        <v>6</v>
      </c>
      <c r="D528">
        <f>DAY('Daily Weather Input'!C521)</f>
        <v>2</v>
      </c>
      <c r="E528">
        <f>IF('Daily Weather Input'!D521, 'Daily Weather Input'!D521, ('Daily Weather Input'!E521+'Daily Weather Input'!F521)/2)</f>
        <v>76.5</v>
      </c>
      <c r="F528">
        <f t="shared" si="17"/>
        <v>0</v>
      </c>
      <c r="G528">
        <f t="shared" si="18"/>
        <v>11.5</v>
      </c>
    </row>
    <row r="529" spans="2:7" x14ac:dyDescent="0.25">
      <c r="B529">
        <f>YEAR('Daily Weather Input'!C522)</f>
        <v>2006</v>
      </c>
      <c r="C529">
        <f>MONTH('Daily Weather Input'!C522)</f>
        <v>6</v>
      </c>
      <c r="D529">
        <f>DAY('Daily Weather Input'!C522)</f>
        <v>3</v>
      </c>
      <c r="E529">
        <f>IF('Daily Weather Input'!D522, 'Daily Weather Input'!D522, ('Daily Weather Input'!E522+'Daily Weather Input'!F522)/2)</f>
        <v>68.5</v>
      </c>
      <c r="F529">
        <f t="shared" si="17"/>
        <v>0</v>
      </c>
      <c r="G529">
        <f t="shared" si="18"/>
        <v>3.5</v>
      </c>
    </row>
    <row r="530" spans="2:7" x14ac:dyDescent="0.25">
      <c r="B530">
        <f>YEAR('Daily Weather Input'!C523)</f>
        <v>2006</v>
      </c>
      <c r="C530">
        <f>MONTH('Daily Weather Input'!C523)</f>
        <v>6</v>
      </c>
      <c r="D530">
        <f>DAY('Daily Weather Input'!C523)</f>
        <v>4</v>
      </c>
      <c r="E530">
        <f>IF('Daily Weather Input'!D523, 'Daily Weather Input'!D523, ('Daily Weather Input'!E523+'Daily Weather Input'!F523)/2)</f>
        <v>66</v>
      </c>
      <c r="F530">
        <f t="shared" si="17"/>
        <v>0</v>
      </c>
      <c r="G530">
        <f t="shared" si="18"/>
        <v>1</v>
      </c>
    </row>
    <row r="531" spans="2:7" x14ac:dyDescent="0.25">
      <c r="B531">
        <f>YEAR('Daily Weather Input'!C524)</f>
        <v>2006</v>
      </c>
      <c r="C531">
        <f>MONTH('Daily Weather Input'!C524)</f>
        <v>6</v>
      </c>
      <c r="D531">
        <f>DAY('Daily Weather Input'!C524)</f>
        <v>5</v>
      </c>
      <c r="E531">
        <f>IF('Daily Weather Input'!D524, 'Daily Weather Input'!D524, ('Daily Weather Input'!E524+'Daily Weather Input'!F524)/2)</f>
        <v>66.5</v>
      </c>
      <c r="F531">
        <f t="shared" si="17"/>
        <v>0</v>
      </c>
      <c r="G531">
        <f t="shared" si="18"/>
        <v>1.5</v>
      </c>
    </row>
    <row r="532" spans="2:7" x14ac:dyDescent="0.25">
      <c r="B532">
        <f>YEAR('Daily Weather Input'!C525)</f>
        <v>2006</v>
      </c>
      <c r="C532">
        <f>MONTH('Daily Weather Input'!C525)</f>
        <v>6</v>
      </c>
      <c r="D532">
        <f>DAY('Daily Weather Input'!C525)</f>
        <v>6</v>
      </c>
      <c r="E532">
        <f>IF('Daily Weather Input'!D525, 'Daily Weather Input'!D525, ('Daily Weather Input'!E525+'Daily Weather Input'!F525)/2)</f>
        <v>68</v>
      </c>
      <c r="F532">
        <f t="shared" si="17"/>
        <v>0</v>
      </c>
      <c r="G532">
        <f t="shared" si="18"/>
        <v>3</v>
      </c>
    </row>
    <row r="533" spans="2:7" x14ac:dyDescent="0.25">
      <c r="B533">
        <f>YEAR('Daily Weather Input'!C526)</f>
        <v>2006</v>
      </c>
      <c r="C533">
        <f>MONTH('Daily Weather Input'!C526)</f>
        <v>6</v>
      </c>
      <c r="D533">
        <f>DAY('Daily Weather Input'!C526)</f>
        <v>7</v>
      </c>
      <c r="E533">
        <f>IF('Daily Weather Input'!D526, 'Daily Weather Input'!D526, ('Daily Weather Input'!E526+'Daily Weather Input'!F526)/2)</f>
        <v>70</v>
      </c>
      <c r="F533">
        <f t="shared" si="17"/>
        <v>0</v>
      </c>
      <c r="G533">
        <f t="shared" si="18"/>
        <v>5</v>
      </c>
    </row>
    <row r="534" spans="2:7" x14ac:dyDescent="0.25">
      <c r="B534">
        <f>YEAR('Daily Weather Input'!C527)</f>
        <v>2006</v>
      </c>
      <c r="C534">
        <f>MONTH('Daily Weather Input'!C527)</f>
        <v>6</v>
      </c>
      <c r="D534">
        <f>DAY('Daily Weather Input'!C527)</f>
        <v>8</v>
      </c>
      <c r="E534">
        <f>IF('Daily Weather Input'!D527, 'Daily Weather Input'!D527, ('Daily Weather Input'!E527+'Daily Weather Input'!F527)/2)</f>
        <v>70</v>
      </c>
      <c r="F534">
        <f t="shared" si="17"/>
        <v>0</v>
      </c>
      <c r="G534">
        <f t="shared" si="18"/>
        <v>5</v>
      </c>
    </row>
    <row r="535" spans="2:7" x14ac:dyDescent="0.25">
      <c r="B535">
        <f>YEAR('Daily Weather Input'!C528)</f>
        <v>2006</v>
      </c>
      <c r="C535">
        <f>MONTH('Daily Weather Input'!C528)</f>
        <v>6</v>
      </c>
      <c r="D535">
        <f>DAY('Daily Weather Input'!C528)</f>
        <v>9</v>
      </c>
      <c r="E535">
        <f>IF('Daily Weather Input'!D528, 'Daily Weather Input'!D528, ('Daily Weather Input'!E528+'Daily Weather Input'!F528)/2)</f>
        <v>71</v>
      </c>
      <c r="F535">
        <f t="shared" si="17"/>
        <v>0</v>
      </c>
      <c r="G535">
        <f t="shared" si="18"/>
        <v>6</v>
      </c>
    </row>
    <row r="536" spans="2:7" x14ac:dyDescent="0.25">
      <c r="B536">
        <f>YEAR('Daily Weather Input'!C529)</f>
        <v>2006</v>
      </c>
      <c r="C536">
        <f>MONTH('Daily Weather Input'!C529)</f>
        <v>6</v>
      </c>
      <c r="D536">
        <f>DAY('Daily Weather Input'!C529)</f>
        <v>10</v>
      </c>
      <c r="E536">
        <f>IF('Daily Weather Input'!D529, 'Daily Weather Input'!D529, ('Daily Weather Input'!E529+'Daily Weather Input'!F529)/2)</f>
        <v>62.5</v>
      </c>
      <c r="F536">
        <f t="shared" si="17"/>
        <v>2.5</v>
      </c>
      <c r="G536">
        <f t="shared" si="18"/>
        <v>0</v>
      </c>
    </row>
    <row r="537" spans="2:7" x14ac:dyDescent="0.25">
      <c r="B537">
        <f>YEAR('Daily Weather Input'!C530)</f>
        <v>2006</v>
      </c>
      <c r="C537">
        <f>MONTH('Daily Weather Input'!C530)</f>
        <v>6</v>
      </c>
      <c r="D537">
        <f>DAY('Daily Weather Input'!C530)</f>
        <v>11</v>
      </c>
      <c r="E537">
        <f>IF('Daily Weather Input'!D530, 'Daily Weather Input'!D530, ('Daily Weather Input'!E530+'Daily Weather Input'!F530)/2)</f>
        <v>62.5</v>
      </c>
      <c r="F537">
        <f t="shared" si="17"/>
        <v>2.5</v>
      </c>
      <c r="G537">
        <f t="shared" si="18"/>
        <v>0</v>
      </c>
    </row>
    <row r="538" spans="2:7" x14ac:dyDescent="0.25">
      <c r="B538">
        <f>YEAR('Daily Weather Input'!C531)</f>
        <v>2006</v>
      </c>
      <c r="C538">
        <f>MONTH('Daily Weather Input'!C531)</f>
        <v>6</v>
      </c>
      <c r="D538">
        <f>DAY('Daily Weather Input'!C531)</f>
        <v>12</v>
      </c>
      <c r="E538">
        <f>IF('Daily Weather Input'!D531, 'Daily Weather Input'!D531, ('Daily Weather Input'!E531+'Daily Weather Input'!F531)/2)</f>
        <v>67.5</v>
      </c>
      <c r="F538">
        <f t="shared" si="17"/>
        <v>0</v>
      </c>
      <c r="G538">
        <f t="shared" si="18"/>
        <v>2.5</v>
      </c>
    </row>
    <row r="539" spans="2:7" x14ac:dyDescent="0.25">
      <c r="B539">
        <f>YEAR('Daily Weather Input'!C532)</f>
        <v>2006</v>
      </c>
      <c r="C539">
        <f>MONTH('Daily Weather Input'!C532)</f>
        <v>6</v>
      </c>
      <c r="D539">
        <f>DAY('Daily Weather Input'!C532)</f>
        <v>13</v>
      </c>
      <c r="E539">
        <f>IF('Daily Weather Input'!D532, 'Daily Weather Input'!D532, ('Daily Weather Input'!E532+'Daily Weather Input'!F532)/2)</f>
        <v>67.5</v>
      </c>
      <c r="F539">
        <f t="shared" si="17"/>
        <v>0</v>
      </c>
      <c r="G539">
        <f t="shared" si="18"/>
        <v>2.5</v>
      </c>
    </row>
    <row r="540" spans="2:7" x14ac:dyDescent="0.25">
      <c r="B540">
        <f>YEAR('Daily Weather Input'!C533)</f>
        <v>2006</v>
      </c>
      <c r="C540">
        <f>MONTH('Daily Weather Input'!C533)</f>
        <v>6</v>
      </c>
      <c r="D540">
        <f>DAY('Daily Weather Input'!C533)</f>
        <v>14</v>
      </c>
      <c r="E540">
        <f>IF('Daily Weather Input'!D533, 'Daily Weather Input'!D533, ('Daily Weather Input'!E533+'Daily Weather Input'!F533)/2)</f>
        <v>66.5</v>
      </c>
      <c r="F540">
        <f t="shared" si="17"/>
        <v>0</v>
      </c>
      <c r="G540">
        <f t="shared" si="18"/>
        <v>1.5</v>
      </c>
    </row>
    <row r="541" spans="2:7" x14ac:dyDescent="0.25">
      <c r="B541">
        <f>YEAR('Daily Weather Input'!C534)</f>
        <v>2006</v>
      </c>
      <c r="C541">
        <f>MONTH('Daily Weather Input'!C534)</f>
        <v>6</v>
      </c>
      <c r="D541">
        <f>DAY('Daily Weather Input'!C534)</f>
        <v>15</v>
      </c>
      <c r="E541">
        <f>IF('Daily Weather Input'!D534, 'Daily Weather Input'!D534, ('Daily Weather Input'!E534+'Daily Weather Input'!F534)/2)</f>
        <v>72.5</v>
      </c>
      <c r="F541">
        <f t="shared" si="17"/>
        <v>0</v>
      </c>
      <c r="G541">
        <f t="shared" si="18"/>
        <v>7.5</v>
      </c>
    </row>
    <row r="542" spans="2:7" x14ac:dyDescent="0.25">
      <c r="B542">
        <f>YEAR('Daily Weather Input'!C535)</f>
        <v>2006</v>
      </c>
      <c r="C542">
        <f>MONTH('Daily Weather Input'!C535)</f>
        <v>6</v>
      </c>
      <c r="D542">
        <f>DAY('Daily Weather Input'!C535)</f>
        <v>16</v>
      </c>
      <c r="E542">
        <f>IF('Daily Weather Input'!D535, 'Daily Weather Input'!D535, ('Daily Weather Input'!E535+'Daily Weather Input'!F535)/2)</f>
        <v>69</v>
      </c>
      <c r="F542">
        <f t="shared" si="17"/>
        <v>0</v>
      </c>
      <c r="G542">
        <f t="shared" si="18"/>
        <v>4</v>
      </c>
    </row>
    <row r="543" spans="2:7" x14ac:dyDescent="0.25">
      <c r="B543">
        <f>YEAR('Daily Weather Input'!C536)</f>
        <v>2006</v>
      </c>
      <c r="C543">
        <f>MONTH('Daily Weather Input'!C536)</f>
        <v>6</v>
      </c>
      <c r="D543">
        <f>DAY('Daily Weather Input'!C536)</f>
        <v>17</v>
      </c>
      <c r="E543">
        <f>IF('Daily Weather Input'!D536, 'Daily Weather Input'!D536, ('Daily Weather Input'!E536+'Daily Weather Input'!F536)/2)</f>
        <v>76</v>
      </c>
      <c r="F543">
        <f t="shared" si="17"/>
        <v>0</v>
      </c>
      <c r="G543">
        <f t="shared" si="18"/>
        <v>11</v>
      </c>
    </row>
    <row r="544" spans="2:7" x14ac:dyDescent="0.25">
      <c r="B544">
        <f>YEAR('Daily Weather Input'!C537)</f>
        <v>2006</v>
      </c>
      <c r="C544">
        <f>MONTH('Daily Weather Input'!C537)</f>
        <v>6</v>
      </c>
      <c r="D544">
        <f>DAY('Daily Weather Input'!C537)</f>
        <v>18</v>
      </c>
      <c r="E544">
        <f>IF('Daily Weather Input'!D537, 'Daily Weather Input'!D537, ('Daily Weather Input'!E537+'Daily Weather Input'!F537)/2)</f>
        <v>80</v>
      </c>
      <c r="F544">
        <f t="shared" si="17"/>
        <v>0</v>
      </c>
      <c r="G544">
        <f t="shared" si="18"/>
        <v>15</v>
      </c>
    </row>
    <row r="545" spans="2:7" x14ac:dyDescent="0.25">
      <c r="B545">
        <f>YEAR('Daily Weather Input'!C538)</f>
        <v>2006</v>
      </c>
      <c r="C545">
        <f>MONTH('Daily Weather Input'!C538)</f>
        <v>6</v>
      </c>
      <c r="D545">
        <f>DAY('Daily Weather Input'!C538)</f>
        <v>19</v>
      </c>
      <c r="E545">
        <f>IF('Daily Weather Input'!D538, 'Daily Weather Input'!D538, ('Daily Weather Input'!E538+'Daily Weather Input'!F538)/2)</f>
        <v>80.5</v>
      </c>
      <c r="F545">
        <f t="shared" si="17"/>
        <v>0</v>
      </c>
      <c r="G545">
        <f t="shared" si="18"/>
        <v>15.5</v>
      </c>
    </row>
    <row r="546" spans="2:7" x14ac:dyDescent="0.25">
      <c r="B546">
        <f>YEAR('Daily Weather Input'!C539)</f>
        <v>2006</v>
      </c>
      <c r="C546">
        <f>MONTH('Daily Weather Input'!C539)</f>
        <v>6</v>
      </c>
      <c r="D546">
        <f>DAY('Daily Weather Input'!C539)</f>
        <v>20</v>
      </c>
      <c r="E546">
        <f>IF('Daily Weather Input'!D539, 'Daily Weather Input'!D539, ('Daily Weather Input'!E539+'Daily Weather Input'!F539)/2)</f>
        <v>77.5</v>
      </c>
      <c r="F546">
        <f t="shared" si="17"/>
        <v>0</v>
      </c>
      <c r="G546">
        <f t="shared" si="18"/>
        <v>12.5</v>
      </c>
    </row>
    <row r="547" spans="2:7" x14ac:dyDescent="0.25">
      <c r="B547">
        <f>YEAR('Daily Weather Input'!C540)</f>
        <v>2006</v>
      </c>
      <c r="C547">
        <f>MONTH('Daily Weather Input'!C540)</f>
        <v>6</v>
      </c>
      <c r="D547">
        <f>DAY('Daily Weather Input'!C540)</f>
        <v>21</v>
      </c>
      <c r="E547">
        <f>IF('Daily Weather Input'!D540, 'Daily Weather Input'!D540, ('Daily Weather Input'!E540+'Daily Weather Input'!F540)/2)</f>
        <v>75.5</v>
      </c>
      <c r="F547">
        <f t="shared" si="17"/>
        <v>0</v>
      </c>
      <c r="G547">
        <f t="shared" si="18"/>
        <v>10.5</v>
      </c>
    </row>
    <row r="548" spans="2:7" x14ac:dyDescent="0.25">
      <c r="B548">
        <f>YEAR('Daily Weather Input'!C541)</f>
        <v>2006</v>
      </c>
      <c r="C548">
        <f>MONTH('Daily Weather Input'!C541)</f>
        <v>6</v>
      </c>
      <c r="D548">
        <f>DAY('Daily Weather Input'!C541)</f>
        <v>22</v>
      </c>
      <c r="E548">
        <f>IF('Daily Weather Input'!D541, 'Daily Weather Input'!D541, ('Daily Weather Input'!E541+'Daily Weather Input'!F541)/2)</f>
        <v>81.5</v>
      </c>
      <c r="F548">
        <f t="shared" si="17"/>
        <v>0</v>
      </c>
      <c r="G548">
        <f t="shared" si="18"/>
        <v>16.5</v>
      </c>
    </row>
    <row r="549" spans="2:7" x14ac:dyDescent="0.25">
      <c r="B549">
        <f>YEAR('Daily Weather Input'!C542)</f>
        <v>2006</v>
      </c>
      <c r="C549">
        <f>MONTH('Daily Weather Input'!C542)</f>
        <v>6</v>
      </c>
      <c r="D549">
        <f>DAY('Daily Weather Input'!C542)</f>
        <v>23</v>
      </c>
      <c r="E549">
        <f>IF('Daily Weather Input'!D542, 'Daily Weather Input'!D542, ('Daily Weather Input'!E542+'Daily Weather Input'!F542)/2)</f>
        <v>77</v>
      </c>
      <c r="F549">
        <f t="shared" si="17"/>
        <v>0</v>
      </c>
      <c r="G549">
        <f t="shared" si="18"/>
        <v>12</v>
      </c>
    </row>
    <row r="550" spans="2:7" x14ac:dyDescent="0.25">
      <c r="B550">
        <f>YEAR('Daily Weather Input'!C543)</f>
        <v>2006</v>
      </c>
      <c r="C550">
        <f>MONTH('Daily Weather Input'!C543)</f>
        <v>6</v>
      </c>
      <c r="D550">
        <f>DAY('Daily Weather Input'!C543)</f>
        <v>24</v>
      </c>
      <c r="E550">
        <f>IF('Daily Weather Input'!D543, 'Daily Weather Input'!D543, ('Daily Weather Input'!E543+'Daily Weather Input'!F543)/2)</f>
        <v>77.5</v>
      </c>
      <c r="F550">
        <f t="shared" si="17"/>
        <v>0</v>
      </c>
      <c r="G550">
        <f t="shared" si="18"/>
        <v>12.5</v>
      </c>
    </row>
    <row r="551" spans="2:7" x14ac:dyDescent="0.25">
      <c r="B551">
        <f>YEAR('Daily Weather Input'!C544)</f>
        <v>2006</v>
      </c>
      <c r="C551">
        <f>MONTH('Daily Weather Input'!C544)</f>
        <v>6</v>
      </c>
      <c r="D551">
        <f>DAY('Daily Weather Input'!C544)</f>
        <v>25</v>
      </c>
      <c r="E551">
        <f>IF('Daily Weather Input'!D544, 'Daily Weather Input'!D544, ('Daily Weather Input'!E544+'Daily Weather Input'!F544)/2)</f>
        <v>73</v>
      </c>
      <c r="F551">
        <f t="shared" si="17"/>
        <v>0</v>
      </c>
      <c r="G551">
        <f t="shared" si="18"/>
        <v>8</v>
      </c>
    </row>
    <row r="552" spans="2:7" x14ac:dyDescent="0.25">
      <c r="B552">
        <f>YEAR('Daily Weather Input'!C545)</f>
        <v>2006</v>
      </c>
      <c r="C552">
        <f>MONTH('Daily Weather Input'!C545)</f>
        <v>6</v>
      </c>
      <c r="D552">
        <f>DAY('Daily Weather Input'!C545)</f>
        <v>26</v>
      </c>
      <c r="E552">
        <f>IF('Daily Weather Input'!D545, 'Daily Weather Input'!D545, ('Daily Weather Input'!E545+'Daily Weather Input'!F545)/2)</f>
        <v>73.5</v>
      </c>
      <c r="F552">
        <f t="shared" si="17"/>
        <v>0</v>
      </c>
      <c r="G552">
        <f t="shared" si="18"/>
        <v>8.5</v>
      </c>
    </row>
    <row r="553" spans="2:7" x14ac:dyDescent="0.25">
      <c r="B553">
        <f>YEAR('Daily Weather Input'!C546)</f>
        <v>2006</v>
      </c>
      <c r="C553">
        <f>MONTH('Daily Weather Input'!C546)</f>
        <v>6</v>
      </c>
      <c r="D553">
        <f>DAY('Daily Weather Input'!C546)</f>
        <v>27</v>
      </c>
      <c r="E553">
        <f>IF('Daily Weather Input'!D546, 'Daily Weather Input'!D546, ('Daily Weather Input'!E546+'Daily Weather Input'!F546)/2)</f>
        <v>76</v>
      </c>
      <c r="F553">
        <f t="shared" si="17"/>
        <v>0</v>
      </c>
      <c r="G553">
        <f t="shared" si="18"/>
        <v>11</v>
      </c>
    </row>
    <row r="554" spans="2:7" x14ac:dyDescent="0.25">
      <c r="B554">
        <f>YEAR('Daily Weather Input'!C547)</f>
        <v>2006</v>
      </c>
      <c r="C554">
        <f>MONTH('Daily Weather Input'!C547)</f>
        <v>6</v>
      </c>
      <c r="D554">
        <f>DAY('Daily Weather Input'!C547)</f>
        <v>28</v>
      </c>
      <c r="E554">
        <f>IF('Daily Weather Input'!D547, 'Daily Weather Input'!D547, ('Daily Weather Input'!E547+'Daily Weather Input'!F547)/2)</f>
        <v>77.5</v>
      </c>
      <c r="F554">
        <f t="shared" si="17"/>
        <v>0</v>
      </c>
      <c r="G554">
        <f t="shared" si="18"/>
        <v>12.5</v>
      </c>
    </row>
    <row r="555" spans="2:7" x14ac:dyDescent="0.25">
      <c r="B555">
        <f>YEAR('Daily Weather Input'!C548)</f>
        <v>2006</v>
      </c>
      <c r="C555">
        <f>MONTH('Daily Weather Input'!C548)</f>
        <v>6</v>
      </c>
      <c r="D555">
        <f>DAY('Daily Weather Input'!C548)</f>
        <v>29</v>
      </c>
      <c r="E555">
        <f>IF('Daily Weather Input'!D548, 'Daily Weather Input'!D548, ('Daily Weather Input'!E548+'Daily Weather Input'!F548)/2)</f>
        <v>75</v>
      </c>
      <c r="F555">
        <f t="shared" si="17"/>
        <v>0</v>
      </c>
      <c r="G555">
        <f t="shared" si="18"/>
        <v>10</v>
      </c>
    </row>
    <row r="556" spans="2:7" x14ac:dyDescent="0.25">
      <c r="B556">
        <f>YEAR('Daily Weather Input'!C549)</f>
        <v>2006</v>
      </c>
      <c r="C556">
        <f>MONTH('Daily Weather Input'!C549)</f>
        <v>6</v>
      </c>
      <c r="D556">
        <f>DAY('Daily Weather Input'!C549)</f>
        <v>30</v>
      </c>
      <c r="E556">
        <f>IF('Daily Weather Input'!D549, 'Daily Weather Input'!D549, ('Daily Weather Input'!E549+'Daily Weather Input'!F549)/2)</f>
        <v>71</v>
      </c>
      <c r="F556">
        <f t="shared" si="17"/>
        <v>0</v>
      </c>
      <c r="G556">
        <f t="shared" si="18"/>
        <v>6</v>
      </c>
    </row>
    <row r="557" spans="2:7" x14ac:dyDescent="0.25">
      <c r="B557">
        <f>YEAR('Daily Weather Input'!C550)</f>
        <v>2006</v>
      </c>
      <c r="C557">
        <f>MONTH('Daily Weather Input'!C550)</f>
        <v>7</v>
      </c>
      <c r="D557">
        <f>DAY('Daily Weather Input'!C550)</f>
        <v>1</v>
      </c>
      <c r="E557">
        <f>IF('Daily Weather Input'!D550, 'Daily Weather Input'!D550, ('Daily Weather Input'!E550+'Daily Weather Input'!F550)/2)</f>
        <v>74</v>
      </c>
      <c r="F557">
        <f t="shared" si="17"/>
        <v>0</v>
      </c>
      <c r="G557">
        <f t="shared" si="18"/>
        <v>9</v>
      </c>
    </row>
    <row r="558" spans="2:7" x14ac:dyDescent="0.25">
      <c r="B558">
        <f>YEAR('Daily Weather Input'!C551)</f>
        <v>2006</v>
      </c>
      <c r="C558">
        <f>MONTH('Daily Weather Input'!C551)</f>
        <v>7</v>
      </c>
      <c r="D558">
        <f>DAY('Daily Weather Input'!C551)</f>
        <v>2</v>
      </c>
      <c r="E558">
        <f>IF('Daily Weather Input'!D551, 'Daily Weather Input'!D551, ('Daily Weather Input'!E551+'Daily Weather Input'!F551)/2)</f>
        <v>81</v>
      </c>
      <c r="F558">
        <f t="shared" si="17"/>
        <v>0</v>
      </c>
      <c r="G558">
        <f t="shared" si="18"/>
        <v>16</v>
      </c>
    </row>
    <row r="559" spans="2:7" x14ac:dyDescent="0.25">
      <c r="B559">
        <f>YEAR('Daily Weather Input'!C552)</f>
        <v>2006</v>
      </c>
      <c r="C559">
        <f>MONTH('Daily Weather Input'!C552)</f>
        <v>7</v>
      </c>
      <c r="D559">
        <f>DAY('Daily Weather Input'!C552)</f>
        <v>3</v>
      </c>
      <c r="E559">
        <f>IF('Daily Weather Input'!D552, 'Daily Weather Input'!D552, ('Daily Weather Input'!E552+'Daily Weather Input'!F552)/2)</f>
        <v>81.5</v>
      </c>
      <c r="F559">
        <f t="shared" si="17"/>
        <v>0</v>
      </c>
      <c r="G559">
        <f t="shared" si="18"/>
        <v>16.5</v>
      </c>
    </row>
    <row r="560" spans="2:7" x14ac:dyDescent="0.25">
      <c r="B560">
        <f>YEAR('Daily Weather Input'!C553)</f>
        <v>2006</v>
      </c>
      <c r="C560">
        <f>MONTH('Daily Weather Input'!C553)</f>
        <v>7</v>
      </c>
      <c r="D560">
        <f>DAY('Daily Weather Input'!C553)</f>
        <v>4</v>
      </c>
      <c r="E560">
        <f>IF('Daily Weather Input'!D553, 'Daily Weather Input'!D553, ('Daily Weather Input'!E553+'Daily Weather Input'!F553)/2)</f>
        <v>83</v>
      </c>
      <c r="F560">
        <f t="shared" si="17"/>
        <v>0</v>
      </c>
      <c r="G560">
        <f t="shared" si="18"/>
        <v>18</v>
      </c>
    </row>
    <row r="561" spans="2:7" x14ac:dyDescent="0.25">
      <c r="B561">
        <f>YEAR('Daily Weather Input'!C554)</f>
        <v>2006</v>
      </c>
      <c r="C561">
        <f>MONTH('Daily Weather Input'!C554)</f>
        <v>7</v>
      </c>
      <c r="D561">
        <f>DAY('Daily Weather Input'!C554)</f>
        <v>5</v>
      </c>
      <c r="E561">
        <f>IF('Daily Weather Input'!D554, 'Daily Weather Input'!D554, ('Daily Weather Input'!E554+'Daily Weather Input'!F554)/2)</f>
        <v>76</v>
      </c>
      <c r="F561">
        <f t="shared" si="17"/>
        <v>0</v>
      </c>
      <c r="G561">
        <f t="shared" si="18"/>
        <v>11</v>
      </c>
    </row>
    <row r="562" spans="2:7" x14ac:dyDescent="0.25">
      <c r="B562">
        <f>YEAR('Daily Weather Input'!C555)</f>
        <v>2006</v>
      </c>
      <c r="C562">
        <f>MONTH('Daily Weather Input'!C555)</f>
        <v>7</v>
      </c>
      <c r="D562">
        <f>DAY('Daily Weather Input'!C555)</f>
        <v>6</v>
      </c>
      <c r="E562">
        <f>IF('Daily Weather Input'!D555, 'Daily Weather Input'!D555, ('Daily Weather Input'!E555+'Daily Weather Input'!F555)/2)</f>
        <v>69.5</v>
      </c>
      <c r="F562">
        <f t="shared" si="17"/>
        <v>0</v>
      </c>
      <c r="G562">
        <f t="shared" si="18"/>
        <v>4.5</v>
      </c>
    </row>
    <row r="563" spans="2:7" x14ac:dyDescent="0.25">
      <c r="B563">
        <f>YEAR('Daily Weather Input'!C556)</f>
        <v>2006</v>
      </c>
      <c r="C563">
        <f>MONTH('Daily Weather Input'!C556)</f>
        <v>7</v>
      </c>
      <c r="D563">
        <f>DAY('Daily Weather Input'!C556)</f>
        <v>7</v>
      </c>
      <c r="E563">
        <f>IF('Daily Weather Input'!D556, 'Daily Weather Input'!D556, ('Daily Weather Input'!E556+'Daily Weather Input'!F556)/2)</f>
        <v>68</v>
      </c>
      <c r="F563">
        <f t="shared" si="17"/>
        <v>0</v>
      </c>
      <c r="G563">
        <f t="shared" si="18"/>
        <v>3</v>
      </c>
    </row>
    <row r="564" spans="2:7" x14ac:dyDescent="0.25">
      <c r="B564">
        <f>YEAR('Daily Weather Input'!C557)</f>
        <v>2006</v>
      </c>
      <c r="C564">
        <f>MONTH('Daily Weather Input'!C557)</f>
        <v>7</v>
      </c>
      <c r="D564">
        <f>DAY('Daily Weather Input'!C557)</f>
        <v>8</v>
      </c>
      <c r="E564">
        <f>IF('Daily Weather Input'!D557, 'Daily Weather Input'!D557, ('Daily Weather Input'!E557+'Daily Weather Input'!F557)/2)</f>
        <v>70.5</v>
      </c>
      <c r="F564">
        <f t="shared" si="17"/>
        <v>0</v>
      </c>
      <c r="G564">
        <f t="shared" si="18"/>
        <v>5.5</v>
      </c>
    </row>
    <row r="565" spans="2:7" x14ac:dyDescent="0.25">
      <c r="B565">
        <f>YEAR('Daily Weather Input'!C558)</f>
        <v>2006</v>
      </c>
      <c r="C565">
        <f>MONTH('Daily Weather Input'!C558)</f>
        <v>7</v>
      </c>
      <c r="D565">
        <f>DAY('Daily Weather Input'!C558)</f>
        <v>9</v>
      </c>
      <c r="E565">
        <f>IF('Daily Weather Input'!D558, 'Daily Weather Input'!D558, ('Daily Weather Input'!E558+'Daily Weather Input'!F558)/2)</f>
        <v>72</v>
      </c>
      <c r="F565">
        <f t="shared" si="17"/>
        <v>0</v>
      </c>
      <c r="G565">
        <f t="shared" si="18"/>
        <v>7</v>
      </c>
    </row>
    <row r="566" spans="2:7" x14ac:dyDescent="0.25">
      <c r="B566">
        <f>YEAR('Daily Weather Input'!C559)</f>
        <v>2006</v>
      </c>
      <c r="C566">
        <f>MONTH('Daily Weather Input'!C559)</f>
        <v>7</v>
      </c>
      <c r="D566">
        <f>DAY('Daily Weather Input'!C559)</f>
        <v>10</v>
      </c>
      <c r="E566">
        <f>IF('Daily Weather Input'!D559, 'Daily Weather Input'!D559, ('Daily Weather Input'!E559+'Daily Weather Input'!F559)/2)</f>
        <v>75.5</v>
      </c>
      <c r="F566">
        <f t="shared" si="17"/>
        <v>0</v>
      </c>
      <c r="G566">
        <f t="shared" si="18"/>
        <v>10.5</v>
      </c>
    </row>
    <row r="567" spans="2:7" x14ac:dyDescent="0.25">
      <c r="B567">
        <f>YEAR('Daily Weather Input'!C560)</f>
        <v>2006</v>
      </c>
      <c r="C567">
        <f>MONTH('Daily Weather Input'!C560)</f>
        <v>7</v>
      </c>
      <c r="D567">
        <f>DAY('Daily Weather Input'!C560)</f>
        <v>11</v>
      </c>
      <c r="E567">
        <f>IF('Daily Weather Input'!D560, 'Daily Weather Input'!D560, ('Daily Weather Input'!E560+'Daily Weather Input'!F560)/2)</f>
        <v>80.5</v>
      </c>
      <c r="F567">
        <f t="shared" si="17"/>
        <v>0</v>
      </c>
      <c r="G567">
        <f t="shared" si="18"/>
        <v>15.5</v>
      </c>
    </row>
    <row r="568" spans="2:7" x14ac:dyDescent="0.25">
      <c r="B568">
        <f>YEAR('Daily Weather Input'!C561)</f>
        <v>2006</v>
      </c>
      <c r="C568">
        <f>MONTH('Daily Weather Input'!C561)</f>
        <v>7</v>
      </c>
      <c r="D568">
        <f>DAY('Daily Weather Input'!C561)</f>
        <v>12</v>
      </c>
      <c r="E568">
        <f>IF('Daily Weather Input'!D561, 'Daily Weather Input'!D561, ('Daily Weather Input'!E561+'Daily Weather Input'!F561)/2)</f>
        <v>81.5</v>
      </c>
      <c r="F568">
        <f t="shared" si="17"/>
        <v>0</v>
      </c>
      <c r="G568">
        <f t="shared" si="18"/>
        <v>16.5</v>
      </c>
    </row>
    <row r="569" spans="2:7" x14ac:dyDescent="0.25">
      <c r="B569">
        <f>YEAR('Daily Weather Input'!C562)</f>
        <v>2006</v>
      </c>
      <c r="C569">
        <f>MONTH('Daily Weather Input'!C562)</f>
        <v>7</v>
      </c>
      <c r="D569">
        <f>DAY('Daily Weather Input'!C562)</f>
        <v>13</v>
      </c>
      <c r="E569">
        <f>IF('Daily Weather Input'!D562, 'Daily Weather Input'!D562, ('Daily Weather Input'!E562+'Daily Weather Input'!F562)/2)</f>
        <v>78</v>
      </c>
      <c r="F569">
        <f t="shared" si="17"/>
        <v>0</v>
      </c>
      <c r="G569">
        <f t="shared" si="18"/>
        <v>13</v>
      </c>
    </row>
    <row r="570" spans="2:7" x14ac:dyDescent="0.25">
      <c r="B570">
        <f>YEAR('Daily Weather Input'!C563)</f>
        <v>2006</v>
      </c>
      <c r="C570">
        <f>MONTH('Daily Weather Input'!C563)</f>
        <v>7</v>
      </c>
      <c r="D570">
        <f>DAY('Daily Weather Input'!C563)</f>
        <v>14</v>
      </c>
      <c r="E570">
        <f>IF('Daily Weather Input'!D563, 'Daily Weather Input'!D563, ('Daily Weather Input'!E563+'Daily Weather Input'!F563)/2)</f>
        <v>79.5</v>
      </c>
      <c r="F570">
        <f t="shared" si="17"/>
        <v>0</v>
      </c>
      <c r="G570">
        <f t="shared" si="18"/>
        <v>14.5</v>
      </c>
    </row>
    <row r="571" spans="2:7" x14ac:dyDescent="0.25">
      <c r="B571">
        <f>YEAR('Daily Weather Input'!C564)</f>
        <v>2006</v>
      </c>
      <c r="C571">
        <f>MONTH('Daily Weather Input'!C564)</f>
        <v>7</v>
      </c>
      <c r="D571">
        <f>DAY('Daily Weather Input'!C564)</f>
        <v>15</v>
      </c>
      <c r="E571">
        <f>IF('Daily Weather Input'!D564, 'Daily Weather Input'!D564, ('Daily Weather Input'!E564+'Daily Weather Input'!F564)/2)</f>
        <v>80.5</v>
      </c>
      <c r="F571">
        <f t="shared" si="17"/>
        <v>0</v>
      </c>
      <c r="G571">
        <f t="shared" si="18"/>
        <v>15.5</v>
      </c>
    </row>
    <row r="572" spans="2:7" x14ac:dyDescent="0.25">
      <c r="B572">
        <f>YEAR('Daily Weather Input'!C565)</f>
        <v>2006</v>
      </c>
      <c r="C572">
        <f>MONTH('Daily Weather Input'!C565)</f>
        <v>7</v>
      </c>
      <c r="D572">
        <f>DAY('Daily Weather Input'!C565)</f>
        <v>16</v>
      </c>
      <c r="E572">
        <f>IF('Daily Weather Input'!D565, 'Daily Weather Input'!D565, ('Daily Weather Input'!E565+'Daily Weather Input'!F565)/2)</f>
        <v>80</v>
      </c>
      <c r="F572">
        <f t="shared" si="17"/>
        <v>0</v>
      </c>
      <c r="G572">
        <f t="shared" si="18"/>
        <v>15</v>
      </c>
    </row>
    <row r="573" spans="2:7" x14ac:dyDescent="0.25">
      <c r="B573">
        <f>YEAR('Daily Weather Input'!C566)</f>
        <v>2006</v>
      </c>
      <c r="C573">
        <f>MONTH('Daily Weather Input'!C566)</f>
        <v>7</v>
      </c>
      <c r="D573">
        <f>DAY('Daily Weather Input'!C566)</f>
        <v>17</v>
      </c>
      <c r="E573">
        <f>IF('Daily Weather Input'!D566, 'Daily Weather Input'!D566, ('Daily Weather Input'!E566+'Daily Weather Input'!F566)/2)</f>
        <v>81.5</v>
      </c>
      <c r="F573">
        <f t="shared" si="17"/>
        <v>0</v>
      </c>
      <c r="G573">
        <f t="shared" si="18"/>
        <v>16.5</v>
      </c>
    </row>
    <row r="574" spans="2:7" x14ac:dyDescent="0.25">
      <c r="B574">
        <f>YEAR('Daily Weather Input'!C567)</f>
        <v>2006</v>
      </c>
      <c r="C574">
        <f>MONTH('Daily Weather Input'!C567)</f>
        <v>7</v>
      </c>
      <c r="D574">
        <f>DAY('Daily Weather Input'!C567)</f>
        <v>18</v>
      </c>
      <c r="E574">
        <f>IF('Daily Weather Input'!D567, 'Daily Weather Input'!D567, ('Daily Weather Input'!E567+'Daily Weather Input'!F567)/2)</f>
        <v>83.5</v>
      </c>
      <c r="F574">
        <f t="shared" si="17"/>
        <v>0</v>
      </c>
      <c r="G574">
        <f t="shared" si="18"/>
        <v>18.5</v>
      </c>
    </row>
    <row r="575" spans="2:7" x14ac:dyDescent="0.25">
      <c r="B575">
        <f>YEAR('Daily Weather Input'!C568)</f>
        <v>2006</v>
      </c>
      <c r="C575">
        <f>MONTH('Daily Weather Input'!C568)</f>
        <v>7</v>
      </c>
      <c r="D575">
        <f>DAY('Daily Weather Input'!C568)</f>
        <v>19</v>
      </c>
      <c r="E575">
        <f>IF('Daily Weather Input'!D568, 'Daily Weather Input'!D568, ('Daily Weather Input'!E568+'Daily Weather Input'!F568)/2)</f>
        <v>79.5</v>
      </c>
      <c r="F575">
        <f t="shared" si="17"/>
        <v>0</v>
      </c>
      <c r="G575">
        <f t="shared" si="18"/>
        <v>14.5</v>
      </c>
    </row>
    <row r="576" spans="2:7" x14ac:dyDescent="0.25">
      <c r="B576">
        <f>YEAR('Daily Weather Input'!C569)</f>
        <v>2006</v>
      </c>
      <c r="C576">
        <f>MONTH('Daily Weather Input'!C569)</f>
        <v>7</v>
      </c>
      <c r="D576">
        <f>DAY('Daily Weather Input'!C569)</f>
        <v>20</v>
      </c>
      <c r="E576">
        <f>IF('Daily Weather Input'!D569, 'Daily Weather Input'!D569, ('Daily Weather Input'!E569+'Daily Weather Input'!F569)/2)</f>
        <v>80</v>
      </c>
      <c r="F576">
        <f t="shared" si="17"/>
        <v>0</v>
      </c>
      <c r="G576">
        <f t="shared" si="18"/>
        <v>15</v>
      </c>
    </row>
    <row r="577" spans="2:7" x14ac:dyDescent="0.25">
      <c r="B577">
        <f>YEAR('Daily Weather Input'!C570)</f>
        <v>2006</v>
      </c>
      <c r="C577">
        <f>MONTH('Daily Weather Input'!C570)</f>
        <v>7</v>
      </c>
      <c r="D577">
        <f>DAY('Daily Weather Input'!C570)</f>
        <v>21</v>
      </c>
      <c r="E577">
        <f>IF('Daily Weather Input'!D570, 'Daily Weather Input'!D570, ('Daily Weather Input'!E570+'Daily Weather Input'!F570)/2)</f>
        <v>83</v>
      </c>
      <c r="F577">
        <f t="shared" si="17"/>
        <v>0</v>
      </c>
      <c r="G577">
        <f t="shared" si="18"/>
        <v>18</v>
      </c>
    </row>
    <row r="578" spans="2:7" x14ac:dyDescent="0.25">
      <c r="B578">
        <f>YEAR('Daily Weather Input'!C571)</f>
        <v>2006</v>
      </c>
      <c r="C578">
        <f>MONTH('Daily Weather Input'!C571)</f>
        <v>7</v>
      </c>
      <c r="D578">
        <f>DAY('Daily Weather Input'!C571)</f>
        <v>22</v>
      </c>
      <c r="E578">
        <f>IF('Daily Weather Input'!D571, 'Daily Weather Input'!D571, ('Daily Weather Input'!E571+'Daily Weather Input'!F571)/2)</f>
        <v>80.5</v>
      </c>
      <c r="F578">
        <f t="shared" si="17"/>
        <v>0</v>
      </c>
      <c r="G578">
        <f t="shared" si="18"/>
        <v>15.5</v>
      </c>
    </row>
    <row r="579" spans="2:7" x14ac:dyDescent="0.25">
      <c r="B579">
        <f>YEAR('Daily Weather Input'!C572)</f>
        <v>2006</v>
      </c>
      <c r="C579">
        <f>MONTH('Daily Weather Input'!C572)</f>
        <v>7</v>
      </c>
      <c r="D579">
        <f>DAY('Daily Weather Input'!C572)</f>
        <v>23</v>
      </c>
      <c r="E579">
        <f>IF('Daily Weather Input'!D572, 'Daily Weather Input'!D572, ('Daily Weather Input'!E572+'Daily Weather Input'!F572)/2)</f>
        <v>73.5</v>
      </c>
      <c r="F579">
        <f t="shared" si="17"/>
        <v>0</v>
      </c>
      <c r="G579">
        <f t="shared" si="18"/>
        <v>8.5</v>
      </c>
    </row>
    <row r="580" spans="2:7" x14ac:dyDescent="0.25">
      <c r="B580">
        <f>YEAR('Daily Weather Input'!C573)</f>
        <v>2006</v>
      </c>
      <c r="C580">
        <f>MONTH('Daily Weather Input'!C573)</f>
        <v>7</v>
      </c>
      <c r="D580">
        <f>DAY('Daily Weather Input'!C573)</f>
        <v>24</v>
      </c>
      <c r="E580">
        <f>IF('Daily Weather Input'!D573, 'Daily Weather Input'!D573, ('Daily Weather Input'!E573+'Daily Weather Input'!F573)/2)</f>
        <v>74</v>
      </c>
      <c r="F580">
        <f t="shared" si="17"/>
        <v>0</v>
      </c>
      <c r="G580">
        <f t="shared" si="18"/>
        <v>9</v>
      </c>
    </row>
    <row r="581" spans="2:7" x14ac:dyDescent="0.25">
      <c r="B581">
        <f>YEAR('Daily Weather Input'!C574)</f>
        <v>2006</v>
      </c>
      <c r="C581">
        <f>MONTH('Daily Weather Input'!C574)</f>
        <v>7</v>
      </c>
      <c r="D581">
        <f>DAY('Daily Weather Input'!C574)</f>
        <v>25</v>
      </c>
      <c r="E581">
        <f>IF('Daily Weather Input'!D574, 'Daily Weather Input'!D574, ('Daily Weather Input'!E574+'Daily Weather Input'!F574)/2)</f>
        <v>77.5</v>
      </c>
      <c r="F581">
        <f t="shared" si="17"/>
        <v>0</v>
      </c>
      <c r="G581">
        <f t="shared" si="18"/>
        <v>12.5</v>
      </c>
    </row>
    <row r="582" spans="2:7" x14ac:dyDescent="0.25">
      <c r="B582">
        <f>YEAR('Daily Weather Input'!C575)</f>
        <v>2006</v>
      </c>
      <c r="C582">
        <f>MONTH('Daily Weather Input'!C575)</f>
        <v>7</v>
      </c>
      <c r="D582">
        <f>DAY('Daily Weather Input'!C575)</f>
        <v>26</v>
      </c>
      <c r="E582">
        <f>IF('Daily Weather Input'!D575, 'Daily Weather Input'!D575, ('Daily Weather Input'!E575+'Daily Weather Input'!F575)/2)</f>
        <v>78</v>
      </c>
      <c r="F582">
        <f t="shared" si="17"/>
        <v>0</v>
      </c>
      <c r="G582">
        <f t="shared" si="18"/>
        <v>13</v>
      </c>
    </row>
    <row r="583" spans="2:7" x14ac:dyDescent="0.25">
      <c r="B583">
        <f>YEAR('Daily Weather Input'!C576)</f>
        <v>2006</v>
      </c>
      <c r="C583">
        <f>MONTH('Daily Weather Input'!C576)</f>
        <v>7</v>
      </c>
      <c r="D583">
        <f>DAY('Daily Weather Input'!C576)</f>
        <v>27</v>
      </c>
      <c r="E583">
        <f>IF('Daily Weather Input'!D576, 'Daily Weather Input'!D576, ('Daily Weather Input'!E576+'Daily Weather Input'!F576)/2)</f>
        <v>83</v>
      </c>
      <c r="F583">
        <f t="shared" si="17"/>
        <v>0</v>
      </c>
      <c r="G583">
        <f t="shared" si="18"/>
        <v>18</v>
      </c>
    </row>
    <row r="584" spans="2:7" x14ac:dyDescent="0.25">
      <c r="B584">
        <f>YEAR('Daily Weather Input'!C577)</f>
        <v>2006</v>
      </c>
      <c r="C584">
        <f>MONTH('Daily Weather Input'!C577)</f>
        <v>7</v>
      </c>
      <c r="D584">
        <f>DAY('Daily Weather Input'!C577)</f>
        <v>28</v>
      </c>
      <c r="E584">
        <f>IF('Daily Weather Input'!D577, 'Daily Weather Input'!D577, ('Daily Weather Input'!E577+'Daily Weather Input'!F577)/2)</f>
        <v>82</v>
      </c>
      <c r="F584">
        <f t="shared" si="17"/>
        <v>0</v>
      </c>
      <c r="G584">
        <f t="shared" si="18"/>
        <v>17</v>
      </c>
    </row>
    <row r="585" spans="2:7" x14ac:dyDescent="0.25">
      <c r="B585">
        <f>YEAR('Daily Weather Input'!C578)</f>
        <v>2006</v>
      </c>
      <c r="C585">
        <f>MONTH('Daily Weather Input'!C578)</f>
        <v>7</v>
      </c>
      <c r="D585">
        <f>DAY('Daily Weather Input'!C578)</f>
        <v>29</v>
      </c>
      <c r="E585">
        <f>IF('Daily Weather Input'!D578, 'Daily Weather Input'!D578, ('Daily Weather Input'!E578+'Daily Weather Input'!F578)/2)</f>
        <v>82</v>
      </c>
      <c r="F585">
        <f t="shared" si="17"/>
        <v>0</v>
      </c>
      <c r="G585">
        <f t="shared" si="18"/>
        <v>17</v>
      </c>
    </row>
    <row r="586" spans="2:7" x14ac:dyDescent="0.25">
      <c r="B586">
        <f>YEAR('Daily Weather Input'!C579)</f>
        <v>2006</v>
      </c>
      <c r="C586">
        <f>MONTH('Daily Weather Input'!C579)</f>
        <v>7</v>
      </c>
      <c r="D586">
        <f>DAY('Daily Weather Input'!C579)</f>
        <v>30</v>
      </c>
      <c r="E586">
        <f>IF('Daily Weather Input'!D579, 'Daily Weather Input'!D579, ('Daily Weather Input'!E579+'Daily Weather Input'!F579)/2)</f>
        <v>83.5</v>
      </c>
      <c r="F586">
        <f t="shared" si="17"/>
        <v>0</v>
      </c>
      <c r="G586">
        <f t="shared" si="18"/>
        <v>18.5</v>
      </c>
    </row>
    <row r="587" spans="2:7" x14ac:dyDescent="0.25">
      <c r="B587">
        <f>YEAR('Daily Weather Input'!C580)</f>
        <v>2006</v>
      </c>
      <c r="C587">
        <f>MONTH('Daily Weather Input'!C580)</f>
        <v>7</v>
      </c>
      <c r="D587">
        <f>DAY('Daily Weather Input'!C580)</f>
        <v>31</v>
      </c>
      <c r="E587">
        <f>IF('Daily Weather Input'!D580, 'Daily Weather Input'!D580, ('Daily Weather Input'!E580+'Daily Weather Input'!F580)/2)</f>
        <v>84</v>
      </c>
      <c r="F587">
        <f t="shared" ref="F587:F650" si="19">IF(B$8&gt;$E587,(B$8-$E587),0)</f>
        <v>0</v>
      </c>
      <c r="G587">
        <f t="shared" si="18"/>
        <v>19</v>
      </c>
    </row>
    <row r="588" spans="2:7" x14ac:dyDescent="0.25">
      <c r="B588">
        <f>YEAR('Daily Weather Input'!C581)</f>
        <v>2006</v>
      </c>
      <c r="C588">
        <f>MONTH('Daily Weather Input'!C581)</f>
        <v>8</v>
      </c>
      <c r="D588">
        <f>DAY('Daily Weather Input'!C581)</f>
        <v>1</v>
      </c>
      <c r="E588">
        <f>IF('Daily Weather Input'!D581, 'Daily Weather Input'!D581, ('Daily Weather Input'!E581+'Daily Weather Input'!F581)/2)</f>
        <v>85.5</v>
      </c>
      <c r="F588">
        <f t="shared" si="19"/>
        <v>0</v>
      </c>
      <c r="G588">
        <f t="shared" ref="G588:G651" si="20">IF($E588&gt;C$8,$E588-C$8,0)</f>
        <v>20.5</v>
      </c>
    </row>
    <row r="589" spans="2:7" x14ac:dyDescent="0.25">
      <c r="B589">
        <f>YEAR('Daily Weather Input'!C582)</f>
        <v>2006</v>
      </c>
      <c r="C589">
        <f>MONTH('Daily Weather Input'!C582)</f>
        <v>8</v>
      </c>
      <c r="D589">
        <f>DAY('Daily Weather Input'!C582)</f>
        <v>2</v>
      </c>
      <c r="E589">
        <f>IF('Daily Weather Input'!D582, 'Daily Weather Input'!D582, ('Daily Weather Input'!E582+'Daily Weather Input'!F582)/2)</f>
        <v>86</v>
      </c>
      <c r="F589">
        <f t="shared" si="19"/>
        <v>0</v>
      </c>
      <c r="G589">
        <f t="shared" si="20"/>
        <v>21</v>
      </c>
    </row>
    <row r="590" spans="2:7" x14ac:dyDescent="0.25">
      <c r="B590">
        <f>YEAR('Daily Weather Input'!C583)</f>
        <v>2006</v>
      </c>
      <c r="C590">
        <f>MONTH('Daily Weather Input'!C583)</f>
        <v>8</v>
      </c>
      <c r="D590">
        <f>DAY('Daily Weather Input'!C583)</f>
        <v>3</v>
      </c>
      <c r="E590">
        <f>IF('Daily Weather Input'!D583, 'Daily Weather Input'!D583, ('Daily Weather Input'!E583+'Daily Weather Input'!F583)/2)</f>
        <v>87</v>
      </c>
      <c r="F590">
        <f t="shared" si="19"/>
        <v>0</v>
      </c>
      <c r="G590">
        <f t="shared" si="20"/>
        <v>22</v>
      </c>
    </row>
    <row r="591" spans="2:7" x14ac:dyDescent="0.25">
      <c r="B591">
        <f>YEAR('Daily Weather Input'!C584)</f>
        <v>2006</v>
      </c>
      <c r="C591">
        <f>MONTH('Daily Weather Input'!C584)</f>
        <v>8</v>
      </c>
      <c r="D591">
        <f>DAY('Daily Weather Input'!C584)</f>
        <v>4</v>
      </c>
      <c r="E591">
        <f>IF('Daily Weather Input'!D584, 'Daily Weather Input'!D584, ('Daily Weather Input'!E584+'Daily Weather Input'!F584)/2)</f>
        <v>82</v>
      </c>
      <c r="F591">
        <f t="shared" si="19"/>
        <v>0</v>
      </c>
      <c r="G591">
        <f t="shared" si="20"/>
        <v>17</v>
      </c>
    </row>
    <row r="592" spans="2:7" x14ac:dyDescent="0.25">
      <c r="B592">
        <f>YEAR('Daily Weather Input'!C585)</f>
        <v>2006</v>
      </c>
      <c r="C592">
        <f>MONTH('Daily Weather Input'!C585)</f>
        <v>8</v>
      </c>
      <c r="D592">
        <f>DAY('Daily Weather Input'!C585)</f>
        <v>5</v>
      </c>
      <c r="E592">
        <f>IF('Daily Weather Input'!D585, 'Daily Weather Input'!D585, ('Daily Weather Input'!E585+'Daily Weather Input'!F585)/2)</f>
        <v>78</v>
      </c>
      <c r="F592">
        <f t="shared" si="19"/>
        <v>0</v>
      </c>
      <c r="G592">
        <f t="shared" si="20"/>
        <v>13</v>
      </c>
    </row>
    <row r="593" spans="2:7" x14ac:dyDescent="0.25">
      <c r="B593">
        <f>YEAR('Daily Weather Input'!C586)</f>
        <v>2006</v>
      </c>
      <c r="C593">
        <f>MONTH('Daily Weather Input'!C586)</f>
        <v>8</v>
      </c>
      <c r="D593">
        <f>DAY('Daily Weather Input'!C586)</f>
        <v>6</v>
      </c>
      <c r="E593">
        <f>IF('Daily Weather Input'!D586, 'Daily Weather Input'!D586, ('Daily Weather Input'!E586+'Daily Weather Input'!F586)/2)</f>
        <v>79</v>
      </c>
      <c r="F593">
        <f t="shared" si="19"/>
        <v>0</v>
      </c>
      <c r="G593">
        <f t="shared" si="20"/>
        <v>14</v>
      </c>
    </row>
    <row r="594" spans="2:7" x14ac:dyDescent="0.25">
      <c r="B594">
        <f>YEAR('Daily Weather Input'!C587)</f>
        <v>2006</v>
      </c>
      <c r="C594">
        <f>MONTH('Daily Weather Input'!C587)</f>
        <v>8</v>
      </c>
      <c r="D594">
        <f>DAY('Daily Weather Input'!C587)</f>
        <v>7</v>
      </c>
      <c r="E594">
        <f>IF('Daily Weather Input'!D587, 'Daily Weather Input'!D587, ('Daily Weather Input'!E587+'Daily Weather Input'!F587)/2)</f>
        <v>81.5</v>
      </c>
      <c r="F594">
        <f t="shared" si="19"/>
        <v>0</v>
      </c>
      <c r="G594">
        <f t="shared" si="20"/>
        <v>16.5</v>
      </c>
    </row>
    <row r="595" spans="2:7" x14ac:dyDescent="0.25">
      <c r="B595">
        <f>YEAR('Daily Weather Input'!C588)</f>
        <v>2006</v>
      </c>
      <c r="C595">
        <f>MONTH('Daily Weather Input'!C588)</f>
        <v>8</v>
      </c>
      <c r="D595">
        <f>DAY('Daily Weather Input'!C588)</f>
        <v>8</v>
      </c>
      <c r="E595">
        <f>IF('Daily Weather Input'!D588, 'Daily Weather Input'!D588, ('Daily Weather Input'!E588+'Daily Weather Input'!F588)/2)</f>
        <v>78</v>
      </c>
      <c r="F595">
        <f t="shared" si="19"/>
        <v>0</v>
      </c>
      <c r="G595">
        <f t="shared" si="20"/>
        <v>13</v>
      </c>
    </row>
    <row r="596" spans="2:7" x14ac:dyDescent="0.25">
      <c r="B596">
        <f>YEAR('Daily Weather Input'!C589)</f>
        <v>2006</v>
      </c>
      <c r="C596">
        <f>MONTH('Daily Weather Input'!C589)</f>
        <v>8</v>
      </c>
      <c r="D596">
        <f>DAY('Daily Weather Input'!C589)</f>
        <v>9</v>
      </c>
      <c r="E596">
        <f>IF('Daily Weather Input'!D589, 'Daily Weather Input'!D589, ('Daily Weather Input'!E589+'Daily Weather Input'!F589)/2)</f>
        <v>75.5</v>
      </c>
      <c r="F596">
        <f t="shared" si="19"/>
        <v>0</v>
      </c>
      <c r="G596">
        <f t="shared" si="20"/>
        <v>10.5</v>
      </c>
    </row>
    <row r="597" spans="2:7" x14ac:dyDescent="0.25">
      <c r="B597">
        <f>YEAR('Daily Weather Input'!C590)</f>
        <v>2006</v>
      </c>
      <c r="C597">
        <f>MONTH('Daily Weather Input'!C590)</f>
        <v>8</v>
      </c>
      <c r="D597">
        <f>DAY('Daily Weather Input'!C590)</f>
        <v>10</v>
      </c>
      <c r="E597">
        <f>IF('Daily Weather Input'!D590, 'Daily Weather Input'!D590, ('Daily Weather Input'!E590+'Daily Weather Input'!F590)/2)</f>
        <v>72</v>
      </c>
      <c r="F597">
        <f t="shared" si="19"/>
        <v>0</v>
      </c>
      <c r="G597">
        <f t="shared" si="20"/>
        <v>7</v>
      </c>
    </row>
    <row r="598" spans="2:7" x14ac:dyDescent="0.25">
      <c r="B598">
        <f>YEAR('Daily Weather Input'!C591)</f>
        <v>2006</v>
      </c>
      <c r="C598">
        <f>MONTH('Daily Weather Input'!C591)</f>
        <v>8</v>
      </c>
      <c r="D598">
        <f>DAY('Daily Weather Input'!C591)</f>
        <v>11</v>
      </c>
      <c r="E598">
        <f>IF('Daily Weather Input'!D591, 'Daily Weather Input'!D591, ('Daily Weather Input'!E591+'Daily Weather Input'!F591)/2)</f>
        <v>71</v>
      </c>
      <c r="F598">
        <f t="shared" si="19"/>
        <v>0</v>
      </c>
      <c r="G598">
        <f t="shared" si="20"/>
        <v>6</v>
      </c>
    </row>
    <row r="599" spans="2:7" x14ac:dyDescent="0.25">
      <c r="B599">
        <f>YEAR('Daily Weather Input'!C592)</f>
        <v>2006</v>
      </c>
      <c r="C599">
        <f>MONTH('Daily Weather Input'!C592)</f>
        <v>8</v>
      </c>
      <c r="D599">
        <f>DAY('Daily Weather Input'!C592)</f>
        <v>12</v>
      </c>
      <c r="E599">
        <f>IF('Daily Weather Input'!D592, 'Daily Weather Input'!D592, ('Daily Weather Input'!E592+'Daily Weather Input'!F592)/2)</f>
        <v>70</v>
      </c>
      <c r="F599">
        <f t="shared" si="19"/>
        <v>0</v>
      </c>
      <c r="G599">
        <f t="shared" si="20"/>
        <v>5</v>
      </c>
    </row>
    <row r="600" spans="2:7" x14ac:dyDescent="0.25">
      <c r="B600">
        <f>YEAR('Daily Weather Input'!C593)</f>
        <v>2006</v>
      </c>
      <c r="C600">
        <f>MONTH('Daily Weather Input'!C593)</f>
        <v>8</v>
      </c>
      <c r="D600">
        <f>DAY('Daily Weather Input'!C593)</f>
        <v>13</v>
      </c>
      <c r="E600">
        <f>IF('Daily Weather Input'!D593, 'Daily Weather Input'!D593, ('Daily Weather Input'!E593+'Daily Weather Input'!F593)/2)</f>
        <v>68.5</v>
      </c>
      <c r="F600">
        <f t="shared" si="19"/>
        <v>0</v>
      </c>
      <c r="G600">
        <f t="shared" si="20"/>
        <v>3.5</v>
      </c>
    </row>
    <row r="601" spans="2:7" x14ac:dyDescent="0.25">
      <c r="B601">
        <f>YEAR('Daily Weather Input'!C594)</f>
        <v>2006</v>
      </c>
      <c r="C601">
        <f>MONTH('Daily Weather Input'!C594)</f>
        <v>8</v>
      </c>
      <c r="D601">
        <f>DAY('Daily Weather Input'!C594)</f>
        <v>14</v>
      </c>
      <c r="E601">
        <f>IF('Daily Weather Input'!D594, 'Daily Weather Input'!D594, ('Daily Weather Input'!E594+'Daily Weather Input'!F594)/2)</f>
        <v>77</v>
      </c>
      <c r="F601">
        <f t="shared" si="19"/>
        <v>0</v>
      </c>
      <c r="G601">
        <f t="shared" si="20"/>
        <v>12</v>
      </c>
    </row>
    <row r="602" spans="2:7" x14ac:dyDescent="0.25">
      <c r="B602">
        <f>YEAR('Daily Weather Input'!C595)</f>
        <v>2006</v>
      </c>
      <c r="C602">
        <f>MONTH('Daily Weather Input'!C595)</f>
        <v>8</v>
      </c>
      <c r="D602">
        <f>DAY('Daily Weather Input'!C595)</f>
        <v>15</v>
      </c>
      <c r="E602">
        <f>IF('Daily Weather Input'!D595, 'Daily Weather Input'!D595, ('Daily Weather Input'!E595+'Daily Weather Input'!F595)/2)</f>
        <v>80</v>
      </c>
      <c r="F602">
        <f t="shared" si="19"/>
        <v>0</v>
      </c>
      <c r="G602">
        <f t="shared" si="20"/>
        <v>15</v>
      </c>
    </row>
    <row r="603" spans="2:7" x14ac:dyDescent="0.25">
      <c r="B603">
        <f>YEAR('Daily Weather Input'!C596)</f>
        <v>2006</v>
      </c>
      <c r="C603">
        <f>MONTH('Daily Weather Input'!C596)</f>
        <v>8</v>
      </c>
      <c r="D603">
        <f>DAY('Daily Weather Input'!C596)</f>
        <v>16</v>
      </c>
      <c r="E603">
        <f>IF('Daily Weather Input'!D596, 'Daily Weather Input'!D596, ('Daily Weather Input'!E596+'Daily Weather Input'!F596)/2)</f>
        <v>75</v>
      </c>
      <c r="F603">
        <f t="shared" si="19"/>
        <v>0</v>
      </c>
      <c r="G603">
        <f t="shared" si="20"/>
        <v>10</v>
      </c>
    </row>
    <row r="604" spans="2:7" x14ac:dyDescent="0.25">
      <c r="B604">
        <f>YEAR('Daily Weather Input'!C597)</f>
        <v>2006</v>
      </c>
      <c r="C604">
        <f>MONTH('Daily Weather Input'!C597)</f>
        <v>8</v>
      </c>
      <c r="D604">
        <f>DAY('Daily Weather Input'!C597)</f>
        <v>17</v>
      </c>
      <c r="E604">
        <f>IF('Daily Weather Input'!D597, 'Daily Weather Input'!D597, ('Daily Weather Input'!E597+'Daily Weather Input'!F597)/2)</f>
        <v>76</v>
      </c>
      <c r="F604">
        <f t="shared" si="19"/>
        <v>0</v>
      </c>
      <c r="G604">
        <f t="shared" si="20"/>
        <v>11</v>
      </c>
    </row>
    <row r="605" spans="2:7" x14ac:dyDescent="0.25">
      <c r="B605">
        <f>YEAR('Daily Weather Input'!C598)</f>
        <v>2006</v>
      </c>
      <c r="C605">
        <f>MONTH('Daily Weather Input'!C598)</f>
        <v>8</v>
      </c>
      <c r="D605">
        <f>DAY('Daily Weather Input'!C598)</f>
        <v>18</v>
      </c>
      <c r="E605">
        <f>IF('Daily Weather Input'!D598, 'Daily Weather Input'!D598, ('Daily Weather Input'!E598+'Daily Weather Input'!F598)/2)</f>
        <v>74.5</v>
      </c>
      <c r="F605">
        <f t="shared" si="19"/>
        <v>0</v>
      </c>
      <c r="G605">
        <f t="shared" si="20"/>
        <v>9.5</v>
      </c>
    </row>
    <row r="606" spans="2:7" x14ac:dyDescent="0.25">
      <c r="B606">
        <f>YEAR('Daily Weather Input'!C599)</f>
        <v>2006</v>
      </c>
      <c r="C606">
        <f>MONTH('Daily Weather Input'!C599)</f>
        <v>8</v>
      </c>
      <c r="D606">
        <f>DAY('Daily Weather Input'!C599)</f>
        <v>19</v>
      </c>
      <c r="E606">
        <f>IF('Daily Weather Input'!D599, 'Daily Weather Input'!D599, ('Daily Weather Input'!E599+'Daily Weather Input'!F599)/2)</f>
        <v>81</v>
      </c>
      <c r="F606">
        <f t="shared" si="19"/>
        <v>0</v>
      </c>
      <c r="G606">
        <f t="shared" si="20"/>
        <v>16</v>
      </c>
    </row>
    <row r="607" spans="2:7" x14ac:dyDescent="0.25">
      <c r="B607">
        <f>YEAR('Daily Weather Input'!C600)</f>
        <v>2006</v>
      </c>
      <c r="C607">
        <f>MONTH('Daily Weather Input'!C600)</f>
        <v>8</v>
      </c>
      <c r="D607">
        <f>DAY('Daily Weather Input'!C600)</f>
        <v>20</v>
      </c>
      <c r="E607">
        <f>IF('Daily Weather Input'!D600, 'Daily Weather Input'!D600, ('Daily Weather Input'!E600+'Daily Weather Input'!F600)/2)</f>
        <v>82.5</v>
      </c>
      <c r="F607">
        <f t="shared" si="19"/>
        <v>0</v>
      </c>
      <c r="G607">
        <f t="shared" si="20"/>
        <v>17.5</v>
      </c>
    </row>
    <row r="608" spans="2:7" x14ac:dyDescent="0.25">
      <c r="B608">
        <f>YEAR('Daily Weather Input'!C601)</f>
        <v>2006</v>
      </c>
      <c r="C608">
        <f>MONTH('Daily Weather Input'!C601)</f>
        <v>8</v>
      </c>
      <c r="D608">
        <f>DAY('Daily Weather Input'!C601)</f>
        <v>21</v>
      </c>
      <c r="E608">
        <f>IF('Daily Weather Input'!D601, 'Daily Weather Input'!D601, ('Daily Weather Input'!E601+'Daily Weather Input'!F601)/2)</f>
        <v>74.5</v>
      </c>
      <c r="F608">
        <f t="shared" si="19"/>
        <v>0</v>
      </c>
      <c r="G608">
        <f t="shared" si="20"/>
        <v>9.5</v>
      </c>
    </row>
    <row r="609" spans="2:7" x14ac:dyDescent="0.25">
      <c r="B609">
        <f>YEAR('Daily Weather Input'!C602)</f>
        <v>2006</v>
      </c>
      <c r="C609">
        <f>MONTH('Daily Weather Input'!C602)</f>
        <v>8</v>
      </c>
      <c r="D609">
        <f>DAY('Daily Weather Input'!C602)</f>
        <v>22</v>
      </c>
      <c r="E609">
        <f>IF('Daily Weather Input'!D602, 'Daily Weather Input'!D602, ('Daily Weather Input'!E602+'Daily Weather Input'!F602)/2)</f>
        <v>75.5</v>
      </c>
      <c r="F609">
        <f t="shared" si="19"/>
        <v>0</v>
      </c>
      <c r="G609">
        <f t="shared" si="20"/>
        <v>10.5</v>
      </c>
    </row>
    <row r="610" spans="2:7" x14ac:dyDescent="0.25">
      <c r="B610">
        <f>YEAR('Daily Weather Input'!C603)</f>
        <v>2006</v>
      </c>
      <c r="C610">
        <f>MONTH('Daily Weather Input'!C603)</f>
        <v>8</v>
      </c>
      <c r="D610">
        <f>DAY('Daily Weather Input'!C603)</f>
        <v>23</v>
      </c>
      <c r="E610">
        <f>IF('Daily Weather Input'!D603, 'Daily Weather Input'!D603, ('Daily Weather Input'!E603+'Daily Weather Input'!F603)/2)</f>
        <v>77.5</v>
      </c>
      <c r="F610">
        <f t="shared" si="19"/>
        <v>0</v>
      </c>
      <c r="G610">
        <f t="shared" si="20"/>
        <v>12.5</v>
      </c>
    </row>
    <row r="611" spans="2:7" x14ac:dyDescent="0.25">
      <c r="B611">
        <f>YEAR('Daily Weather Input'!C604)</f>
        <v>2006</v>
      </c>
      <c r="C611">
        <f>MONTH('Daily Weather Input'!C604)</f>
        <v>8</v>
      </c>
      <c r="D611">
        <f>DAY('Daily Weather Input'!C604)</f>
        <v>24</v>
      </c>
      <c r="E611">
        <f>IF('Daily Weather Input'!D604, 'Daily Weather Input'!D604, ('Daily Weather Input'!E604+'Daily Weather Input'!F604)/2)</f>
        <v>78</v>
      </c>
      <c r="F611">
        <f t="shared" si="19"/>
        <v>0</v>
      </c>
      <c r="G611">
        <f t="shared" si="20"/>
        <v>13</v>
      </c>
    </row>
    <row r="612" spans="2:7" x14ac:dyDescent="0.25">
      <c r="B612">
        <f>YEAR('Daily Weather Input'!C605)</f>
        <v>2006</v>
      </c>
      <c r="C612">
        <f>MONTH('Daily Weather Input'!C605)</f>
        <v>8</v>
      </c>
      <c r="D612">
        <f>DAY('Daily Weather Input'!C605)</f>
        <v>25</v>
      </c>
      <c r="E612">
        <f>IF('Daily Weather Input'!D605, 'Daily Weather Input'!D605, ('Daily Weather Input'!E605+'Daily Weather Input'!F605)/2)</f>
        <v>80.5</v>
      </c>
      <c r="F612">
        <f t="shared" si="19"/>
        <v>0</v>
      </c>
      <c r="G612">
        <f t="shared" si="20"/>
        <v>15.5</v>
      </c>
    </row>
    <row r="613" spans="2:7" x14ac:dyDescent="0.25">
      <c r="B613">
        <f>YEAR('Daily Weather Input'!C606)</f>
        <v>2006</v>
      </c>
      <c r="C613">
        <f>MONTH('Daily Weather Input'!C606)</f>
        <v>8</v>
      </c>
      <c r="D613">
        <f>DAY('Daily Weather Input'!C606)</f>
        <v>26</v>
      </c>
      <c r="E613">
        <f>IF('Daily Weather Input'!D606, 'Daily Weather Input'!D606, ('Daily Weather Input'!E606+'Daily Weather Input'!F606)/2)</f>
        <v>79</v>
      </c>
      <c r="F613">
        <f t="shared" si="19"/>
        <v>0</v>
      </c>
      <c r="G613">
        <f t="shared" si="20"/>
        <v>14</v>
      </c>
    </row>
    <row r="614" spans="2:7" x14ac:dyDescent="0.25">
      <c r="B614">
        <f>YEAR('Daily Weather Input'!C607)</f>
        <v>2006</v>
      </c>
      <c r="C614">
        <f>MONTH('Daily Weather Input'!C607)</f>
        <v>8</v>
      </c>
      <c r="D614">
        <f>DAY('Daily Weather Input'!C607)</f>
        <v>27</v>
      </c>
      <c r="E614">
        <f>IF('Daily Weather Input'!D607, 'Daily Weather Input'!D607, ('Daily Weather Input'!E607+'Daily Weather Input'!F607)/2)</f>
        <v>81.5</v>
      </c>
      <c r="F614">
        <f t="shared" si="19"/>
        <v>0</v>
      </c>
      <c r="G614">
        <f t="shared" si="20"/>
        <v>16.5</v>
      </c>
    </row>
    <row r="615" spans="2:7" x14ac:dyDescent="0.25">
      <c r="B615">
        <f>YEAR('Daily Weather Input'!C608)</f>
        <v>2006</v>
      </c>
      <c r="C615">
        <f>MONTH('Daily Weather Input'!C608)</f>
        <v>8</v>
      </c>
      <c r="D615">
        <f>DAY('Daily Weather Input'!C608)</f>
        <v>28</v>
      </c>
      <c r="E615">
        <f>IF('Daily Weather Input'!D608, 'Daily Weather Input'!D608, ('Daily Weather Input'!E608+'Daily Weather Input'!F608)/2)</f>
        <v>82</v>
      </c>
      <c r="F615">
        <f t="shared" si="19"/>
        <v>0</v>
      </c>
      <c r="G615">
        <f t="shared" si="20"/>
        <v>17</v>
      </c>
    </row>
    <row r="616" spans="2:7" x14ac:dyDescent="0.25">
      <c r="B616">
        <f>YEAR('Daily Weather Input'!C609)</f>
        <v>2006</v>
      </c>
      <c r="C616">
        <f>MONTH('Daily Weather Input'!C609)</f>
        <v>8</v>
      </c>
      <c r="D616">
        <f>DAY('Daily Weather Input'!C609)</f>
        <v>29</v>
      </c>
      <c r="E616">
        <f>IF('Daily Weather Input'!D609, 'Daily Weather Input'!D609, ('Daily Weather Input'!E609+'Daily Weather Input'!F609)/2)</f>
        <v>84.5</v>
      </c>
      <c r="F616">
        <f t="shared" si="19"/>
        <v>0</v>
      </c>
      <c r="G616">
        <f t="shared" si="20"/>
        <v>19.5</v>
      </c>
    </row>
    <row r="617" spans="2:7" x14ac:dyDescent="0.25">
      <c r="B617">
        <f>YEAR('Daily Weather Input'!C610)</f>
        <v>2006</v>
      </c>
      <c r="C617">
        <f>MONTH('Daily Weather Input'!C610)</f>
        <v>8</v>
      </c>
      <c r="D617">
        <f>DAY('Daily Weather Input'!C610)</f>
        <v>30</v>
      </c>
      <c r="E617">
        <f>IF('Daily Weather Input'!D610, 'Daily Weather Input'!D610, ('Daily Weather Input'!E610+'Daily Weather Input'!F610)/2)</f>
        <v>75</v>
      </c>
      <c r="F617">
        <f t="shared" si="19"/>
        <v>0</v>
      </c>
      <c r="G617">
        <f t="shared" si="20"/>
        <v>10</v>
      </c>
    </row>
    <row r="618" spans="2:7" x14ac:dyDescent="0.25">
      <c r="B618">
        <f>YEAR('Daily Weather Input'!C611)</f>
        <v>2006</v>
      </c>
      <c r="C618">
        <f>MONTH('Daily Weather Input'!C611)</f>
        <v>8</v>
      </c>
      <c r="D618">
        <f>DAY('Daily Weather Input'!C611)</f>
        <v>31</v>
      </c>
      <c r="E618">
        <f>IF('Daily Weather Input'!D611, 'Daily Weather Input'!D611, ('Daily Weather Input'!E611+'Daily Weather Input'!F611)/2)</f>
        <v>71.5</v>
      </c>
      <c r="F618">
        <f t="shared" si="19"/>
        <v>0</v>
      </c>
      <c r="G618">
        <f t="shared" si="20"/>
        <v>6.5</v>
      </c>
    </row>
    <row r="619" spans="2:7" x14ac:dyDescent="0.25">
      <c r="B619">
        <f>YEAR('Daily Weather Input'!C612)</f>
        <v>2006</v>
      </c>
      <c r="C619">
        <f>MONTH('Daily Weather Input'!C612)</f>
        <v>9</v>
      </c>
      <c r="D619">
        <f>DAY('Daily Weather Input'!C612)</f>
        <v>1</v>
      </c>
      <c r="E619">
        <f>IF('Daily Weather Input'!D612, 'Daily Weather Input'!D612, ('Daily Weather Input'!E612+'Daily Weather Input'!F612)/2)</f>
        <v>62.5</v>
      </c>
      <c r="F619">
        <f t="shared" si="19"/>
        <v>2.5</v>
      </c>
      <c r="G619">
        <f t="shared" si="20"/>
        <v>0</v>
      </c>
    </row>
    <row r="620" spans="2:7" x14ac:dyDescent="0.25">
      <c r="B620">
        <f>YEAR('Daily Weather Input'!C613)</f>
        <v>2006</v>
      </c>
      <c r="C620">
        <f>MONTH('Daily Weather Input'!C613)</f>
        <v>9</v>
      </c>
      <c r="D620">
        <f>DAY('Daily Weather Input'!C613)</f>
        <v>2</v>
      </c>
      <c r="E620">
        <f>IF('Daily Weather Input'!D613, 'Daily Weather Input'!D613, ('Daily Weather Input'!E613+'Daily Weather Input'!F613)/2)</f>
        <v>63.5</v>
      </c>
      <c r="F620">
        <f t="shared" si="19"/>
        <v>1.5</v>
      </c>
      <c r="G620">
        <f t="shared" si="20"/>
        <v>0</v>
      </c>
    </row>
    <row r="621" spans="2:7" x14ac:dyDescent="0.25">
      <c r="B621">
        <f>YEAR('Daily Weather Input'!C614)</f>
        <v>2006</v>
      </c>
      <c r="C621">
        <f>MONTH('Daily Weather Input'!C614)</f>
        <v>9</v>
      </c>
      <c r="D621">
        <f>DAY('Daily Weather Input'!C614)</f>
        <v>3</v>
      </c>
      <c r="E621">
        <f>IF('Daily Weather Input'!D614, 'Daily Weather Input'!D614, ('Daily Weather Input'!E614+'Daily Weather Input'!F614)/2)</f>
        <v>70.5</v>
      </c>
      <c r="F621">
        <f t="shared" si="19"/>
        <v>0</v>
      </c>
      <c r="G621">
        <f t="shared" si="20"/>
        <v>5.5</v>
      </c>
    </row>
    <row r="622" spans="2:7" x14ac:dyDescent="0.25">
      <c r="B622">
        <f>YEAR('Daily Weather Input'!C615)</f>
        <v>2006</v>
      </c>
      <c r="C622">
        <f>MONTH('Daily Weather Input'!C615)</f>
        <v>9</v>
      </c>
      <c r="D622">
        <f>DAY('Daily Weather Input'!C615)</f>
        <v>4</v>
      </c>
      <c r="E622">
        <f>IF('Daily Weather Input'!D615, 'Daily Weather Input'!D615, ('Daily Weather Input'!E615+'Daily Weather Input'!F615)/2)</f>
        <v>71</v>
      </c>
      <c r="F622">
        <f t="shared" si="19"/>
        <v>0</v>
      </c>
      <c r="G622">
        <f t="shared" si="20"/>
        <v>6</v>
      </c>
    </row>
    <row r="623" spans="2:7" x14ac:dyDescent="0.25">
      <c r="B623">
        <f>YEAR('Daily Weather Input'!C616)</f>
        <v>2006</v>
      </c>
      <c r="C623">
        <f>MONTH('Daily Weather Input'!C616)</f>
        <v>9</v>
      </c>
      <c r="D623">
        <f>DAY('Daily Weather Input'!C616)</f>
        <v>5</v>
      </c>
      <c r="E623">
        <f>IF('Daily Weather Input'!D616, 'Daily Weather Input'!D616, ('Daily Weather Input'!E616+'Daily Weather Input'!F616)/2)</f>
        <v>65.5</v>
      </c>
      <c r="F623">
        <f t="shared" si="19"/>
        <v>0</v>
      </c>
      <c r="G623">
        <f t="shared" si="20"/>
        <v>0.5</v>
      </c>
    </row>
    <row r="624" spans="2:7" x14ac:dyDescent="0.25">
      <c r="B624">
        <f>YEAR('Daily Weather Input'!C617)</f>
        <v>2006</v>
      </c>
      <c r="C624">
        <f>MONTH('Daily Weather Input'!C617)</f>
        <v>9</v>
      </c>
      <c r="D624">
        <f>DAY('Daily Weather Input'!C617)</f>
        <v>6</v>
      </c>
      <c r="E624">
        <f>IF('Daily Weather Input'!D617, 'Daily Weather Input'!D617, ('Daily Weather Input'!E617+'Daily Weather Input'!F617)/2)</f>
        <v>68.5</v>
      </c>
      <c r="F624">
        <f t="shared" si="19"/>
        <v>0</v>
      </c>
      <c r="G624">
        <f t="shared" si="20"/>
        <v>3.5</v>
      </c>
    </row>
    <row r="625" spans="2:7" x14ac:dyDescent="0.25">
      <c r="B625">
        <f>YEAR('Daily Weather Input'!C618)</f>
        <v>2006</v>
      </c>
      <c r="C625">
        <f>MONTH('Daily Weather Input'!C618)</f>
        <v>9</v>
      </c>
      <c r="D625">
        <f>DAY('Daily Weather Input'!C618)</f>
        <v>7</v>
      </c>
      <c r="E625">
        <f>IF('Daily Weather Input'!D618, 'Daily Weather Input'!D618, ('Daily Weather Input'!E618+'Daily Weather Input'!F618)/2)</f>
        <v>69.5</v>
      </c>
      <c r="F625">
        <f t="shared" si="19"/>
        <v>0</v>
      </c>
      <c r="G625">
        <f t="shared" si="20"/>
        <v>4.5</v>
      </c>
    </row>
    <row r="626" spans="2:7" x14ac:dyDescent="0.25">
      <c r="B626">
        <f>YEAR('Daily Weather Input'!C619)</f>
        <v>2006</v>
      </c>
      <c r="C626">
        <f>MONTH('Daily Weather Input'!C619)</f>
        <v>9</v>
      </c>
      <c r="D626">
        <f>DAY('Daily Weather Input'!C619)</f>
        <v>8</v>
      </c>
      <c r="E626">
        <f>IF('Daily Weather Input'!D619, 'Daily Weather Input'!D619, ('Daily Weather Input'!E619+'Daily Weather Input'!F619)/2)</f>
        <v>72.5</v>
      </c>
      <c r="F626">
        <f t="shared" si="19"/>
        <v>0</v>
      </c>
      <c r="G626">
        <f t="shared" si="20"/>
        <v>7.5</v>
      </c>
    </row>
    <row r="627" spans="2:7" x14ac:dyDescent="0.25">
      <c r="B627">
        <f>YEAR('Daily Weather Input'!C620)</f>
        <v>2006</v>
      </c>
      <c r="C627">
        <f>MONTH('Daily Weather Input'!C620)</f>
        <v>9</v>
      </c>
      <c r="D627">
        <f>DAY('Daily Weather Input'!C620)</f>
        <v>9</v>
      </c>
      <c r="E627">
        <f>IF('Daily Weather Input'!D620, 'Daily Weather Input'!D620, ('Daily Weather Input'!E620+'Daily Weather Input'!F620)/2)</f>
        <v>72</v>
      </c>
      <c r="F627">
        <f t="shared" si="19"/>
        <v>0</v>
      </c>
      <c r="G627">
        <f t="shared" si="20"/>
        <v>7</v>
      </c>
    </row>
    <row r="628" spans="2:7" x14ac:dyDescent="0.25">
      <c r="B628">
        <f>YEAR('Daily Weather Input'!C621)</f>
        <v>2006</v>
      </c>
      <c r="C628">
        <f>MONTH('Daily Weather Input'!C621)</f>
        <v>9</v>
      </c>
      <c r="D628">
        <f>DAY('Daily Weather Input'!C621)</f>
        <v>10</v>
      </c>
      <c r="E628">
        <f>IF('Daily Weather Input'!D621, 'Daily Weather Input'!D621, ('Daily Weather Input'!E621+'Daily Weather Input'!F621)/2)</f>
        <v>71</v>
      </c>
      <c r="F628">
        <f t="shared" si="19"/>
        <v>0</v>
      </c>
      <c r="G628">
        <f t="shared" si="20"/>
        <v>6</v>
      </c>
    </row>
    <row r="629" spans="2:7" x14ac:dyDescent="0.25">
      <c r="B629">
        <f>YEAR('Daily Weather Input'!C622)</f>
        <v>2006</v>
      </c>
      <c r="C629">
        <f>MONTH('Daily Weather Input'!C622)</f>
        <v>9</v>
      </c>
      <c r="D629">
        <f>DAY('Daily Weather Input'!C622)</f>
        <v>11</v>
      </c>
      <c r="E629">
        <f>IF('Daily Weather Input'!D622, 'Daily Weather Input'!D622, ('Daily Weather Input'!E622+'Daily Weather Input'!F622)/2)</f>
        <v>65.5</v>
      </c>
      <c r="F629">
        <f t="shared" si="19"/>
        <v>0</v>
      </c>
      <c r="G629">
        <f t="shared" si="20"/>
        <v>0.5</v>
      </c>
    </row>
    <row r="630" spans="2:7" x14ac:dyDescent="0.25">
      <c r="B630">
        <f>YEAR('Daily Weather Input'!C623)</f>
        <v>2006</v>
      </c>
      <c r="C630">
        <f>MONTH('Daily Weather Input'!C623)</f>
        <v>9</v>
      </c>
      <c r="D630">
        <f>DAY('Daily Weather Input'!C623)</f>
        <v>12</v>
      </c>
      <c r="E630">
        <f>IF('Daily Weather Input'!D623, 'Daily Weather Input'!D623, ('Daily Weather Input'!E623+'Daily Weather Input'!F623)/2)</f>
        <v>65</v>
      </c>
      <c r="F630">
        <f t="shared" si="19"/>
        <v>0</v>
      </c>
      <c r="G630">
        <f t="shared" si="20"/>
        <v>0</v>
      </c>
    </row>
    <row r="631" spans="2:7" x14ac:dyDescent="0.25">
      <c r="B631">
        <f>YEAR('Daily Weather Input'!C624)</f>
        <v>2006</v>
      </c>
      <c r="C631">
        <f>MONTH('Daily Weather Input'!C624)</f>
        <v>9</v>
      </c>
      <c r="D631">
        <f>DAY('Daily Weather Input'!C624)</f>
        <v>13</v>
      </c>
      <c r="E631">
        <f>IF('Daily Weather Input'!D624, 'Daily Weather Input'!D624, ('Daily Weather Input'!E624+'Daily Weather Input'!F624)/2)</f>
        <v>62.5</v>
      </c>
      <c r="F631">
        <f t="shared" si="19"/>
        <v>2.5</v>
      </c>
      <c r="G631">
        <f t="shared" si="20"/>
        <v>0</v>
      </c>
    </row>
    <row r="632" spans="2:7" x14ac:dyDescent="0.25">
      <c r="B632">
        <f>YEAR('Daily Weather Input'!C625)</f>
        <v>2006</v>
      </c>
      <c r="C632">
        <f>MONTH('Daily Weather Input'!C625)</f>
        <v>9</v>
      </c>
      <c r="D632">
        <f>DAY('Daily Weather Input'!C625)</f>
        <v>14</v>
      </c>
      <c r="E632">
        <f>IF('Daily Weather Input'!D625, 'Daily Weather Input'!D625, ('Daily Weather Input'!E625+'Daily Weather Input'!F625)/2)</f>
        <v>64.5</v>
      </c>
      <c r="F632">
        <f t="shared" si="19"/>
        <v>0.5</v>
      </c>
      <c r="G632">
        <f t="shared" si="20"/>
        <v>0</v>
      </c>
    </row>
    <row r="633" spans="2:7" x14ac:dyDescent="0.25">
      <c r="B633">
        <f>YEAR('Daily Weather Input'!C626)</f>
        <v>2006</v>
      </c>
      <c r="C633">
        <f>MONTH('Daily Weather Input'!C626)</f>
        <v>9</v>
      </c>
      <c r="D633">
        <f>DAY('Daily Weather Input'!C626)</f>
        <v>15</v>
      </c>
      <c r="E633">
        <f>IF('Daily Weather Input'!D626, 'Daily Weather Input'!D626, ('Daily Weather Input'!E626+'Daily Weather Input'!F626)/2)</f>
        <v>65.5</v>
      </c>
      <c r="F633">
        <f t="shared" si="19"/>
        <v>0</v>
      </c>
      <c r="G633">
        <f t="shared" si="20"/>
        <v>0.5</v>
      </c>
    </row>
    <row r="634" spans="2:7" x14ac:dyDescent="0.25">
      <c r="B634">
        <f>YEAR('Daily Weather Input'!C627)</f>
        <v>2006</v>
      </c>
      <c r="C634">
        <f>MONTH('Daily Weather Input'!C627)</f>
        <v>9</v>
      </c>
      <c r="D634">
        <f>DAY('Daily Weather Input'!C627)</f>
        <v>16</v>
      </c>
      <c r="E634">
        <f>IF('Daily Weather Input'!D627, 'Daily Weather Input'!D627, ('Daily Weather Input'!E627+'Daily Weather Input'!F627)/2)</f>
        <v>68</v>
      </c>
      <c r="F634">
        <f t="shared" si="19"/>
        <v>0</v>
      </c>
      <c r="G634">
        <f t="shared" si="20"/>
        <v>3</v>
      </c>
    </row>
    <row r="635" spans="2:7" x14ac:dyDescent="0.25">
      <c r="B635">
        <f>YEAR('Daily Weather Input'!C628)</f>
        <v>2006</v>
      </c>
      <c r="C635">
        <f>MONTH('Daily Weather Input'!C628)</f>
        <v>9</v>
      </c>
      <c r="D635">
        <f>DAY('Daily Weather Input'!C628)</f>
        <v>17</v>
      </c>
      <c r="E635">
        <f>IF('Daily Weather Input'!D628, 'Daily Weather Input'!D628, ('Daily Weather Input'!E628+'Daily Weather Input'!F628)/2)</f>
        <v>69</v>
      </c>
      <c r="F635">
        <f t="shared" si="19"/>
        <v>0</v>
      </c>
      <c r="G635">
        <f t="shared" si="20"/>
        <v>4</v>
      </c>
    </row>
    <row r="636" spans="2:7" x14ac:dyDescent="0.25">
      <c r="B636">
        <f>YEAR('Daily Weather Input'!C629)</f>
        <v>2006</v>
      </c>
      <c r="C636">
        <f>MONTH('Daily Weather Input'!C629)</f>
        <v>9</v>
      </c>
      <c r="D636">
        <f>DAY('Daily Weather Input'!C629)</f>
        <v>18</v>
      </c>
      <c r="E636">
        <f>IF('Daily Weather Input'!D629, 'Daily Weather Input'!D629, ('Daily Weather Input'!E629+'Daily Weather Input'!F629)/2)</f>
        <v>71</v>
      </c>
      <c r="F636">
        <f t="shared" si="19"/>
        <v>0</v>
      </c>
      <c r="G636">
        <f t="shared" si="20"/>
        <v>6</v>
      </c>
    </row>
    <row r="637" spans="2:7" x14ac:dyDescent="0.25">
      <c r="B637">
        <f>YEAR('Daily Weather Input'!C630)</f>
        <v>2006</v>
      </c>
      <c r="C637">
        <f>MONTH('Daily Weather Input'!C630)</f>
        <v>9</v>
      </c>
      <c r="D637">
        <f>DAY('Daily Weather Input'!C630)</f>
        <v>19</v>
      </c>
      <c r="E637">
        <f>IF('Daily Weather Input'!D630, 'Daily Weather Input'!D630, ('Daily Weather Input'!E630+'Daily Weather Input'!F630)/2)</f>
        <v>68.5</v>
      </c>
      <c r="F637">
        <f t="shared" si="19"/>
        <v>0</v>
      </c>
      <c r="G637">
        <f t="shared" si="20"/>
        <v>3.5</v>
      </c>
    </row>
    <row r="638" spans="2:7" x14ac:dyDescent="0.25">
      <c r="B638">
        <f>YEAR('Daily Weather Input'!C631)</f>
        <v>2006</v>
      </c>
      <c r="C638">
        <f>MONTH('Daily Weather Input'!C631)</f>
        <v>9</v>
      </c>
      <c r="D638">
        <f>DAY('Daily Weather Input'!C631)</f>
        <v>20</v>
      </c>
      <c r="E638">
        <f>IF('Daily Weather Input'!D631, 'Daily Weather Input'!D631, ('Daily Weather Input'!E631+'Daily Weather Input'!F631)/2)</f>
        <v>57</v>
      </c>
      <c r="F638">
        <f t="shared" si="19"/>
        <v>8</v>
      </c>
      <c r="G638">
        <f t="shared" si="20"/>
        <v>0</v>
      </c>
    </row>
    <row r="639" spans="2:7" x14ac:dyDescent="0.25">
      <c r="B639">
        <f>YEAR('Daily Weather Input'!C632)</f>
        <v>2006</v>
      </c>
      <c r="C639">
        <f>MONTH('Daily Weather Input'!C632)</f>
        <v>9</v>
      </c>
      <c r="D639">
        <f>DAY('Daily Weather Input'!C632)</f>
        <v>21</v>
      </c>
      <c r="E639">
        <f>IF('Daily Weather Input'!D632, 'Daily Weather Input'!D632, ('Daily Weather Input'!E632+'Daily Weather Input'!F632)/2)</f>
        <v>55.5</v>
      </c>
      <c r="F639">
        <f t="shared" si="19"/>
        <v>9.5</v>
      </c>
      <c r="G639">
        <f t="shared" si="20"/>
        <v>0</v>
      </c>
    </row>
    <row r="640" spans="2:7" x14ac:dyDescent="0.25">
      <c r="B640">
        <f>YEAR('Daily Weather Input'!C633)</f>
        <v>2006</v>
      </c>
      <c r="C640">
        <f>MONTH('Daily Weather Input'!C633)</f>
        <v>9</v>
      </c>
      <c r="D640">
        <f>DAY('Daily Weather Input'!C633)</f>
        <v>22</v>
      </c>
      <c r="E640">
        <f>IF('Daily Weather Input'!D633, 'Daily Weather Input'!D633, ('Daily Weather Input'!E633+'Daily Weather Input'!F633)/2)</f>
        <v>58</v>
      </c>
      <c r="F640">
        <f t="shared" si="19"/>
        <v>7</v>
      </c>
      <c r="G640">
        <f t="shared" si="20"/>
        <v>0</v>
      </c>
    </row>
    <row r="641" spans="2:7" x14ac:dyDescent="0.25">
      <c r="B641">
        <f>YEAR('Daily Weather Input'!C634)</f>
        <v>2006</v>
      </c>
      <c r="C641">
        <f>MONTH('Daily Weather Input'!C634)</f>
        <v>9</v>
      </c>
      <c r="D641">
        <f>DAY('Daily Weather Input'!C634)</f>
        <v>23</v>
      </c>
      <c r="E641">
        <f>IF('Daily Weather Input'!D634, 'Daily Weather Input'!D634, ('Daily Weather Input'!E634+'Daily Weather Input'!F634)/2)</f>
        <v>71.5</v>
      </c>
      <c r="F641">
        <f t="shared" si="19"/>
        <v>0</v>
      </c>
      <c r="G641">
        <f t="shared" si="20"/>
        <v>6.5</v>
      </c>
    </row>
    <row r="642" spans="2:7" x14ac:dyDescent="0.25">
      <c r="B642">
        <f>YEAR('Daily Weather Input'!C635)</f>
        <v>2006</v>
      </c>
      <c r="C642">
        <f>MONTH('Daily Weather Input'!C635)</f>
        <v>9</v>
      </c>
      <c r="D642">
        <f>DAY('Daily Weather Input'!C635)</f>
        <v>24</v>
      </c>
      <c r="E642">
        <f>IF('Daily Weather Input'!D635, 'Daily Weather Input'!D635, ('Daily Weather Input'!E635+'Daily Weather Input'!F635)/2)</f>
        <v>73.5</v>
      </c>
      <c r="F642">
        <f t="shared" si="19"/>
        <v>0</v>
      </c>
      <c r="G642">
        <f t="shared" si="20"/>
        <v>8.5</v>
      </c>
    </row>
    <row r="643" spans="2:7" x14ac:dyDescent="0.25">
      <c r="B643">
        <f>YEAR('Daily Weather Input'!C636)</f>
        <v>2006</v>
      </c>
      <c r="C643">
        <f>MONTH('Daily Weather Input'!C636)</f>
        <v>9</v>
      </c>
      <c r="D643">
        <f>DAY('Daily Weather Input'!C636)</f>
        <v>25</v>
      </c>
      <c r="E643">
        <f>IF('Daily Weather Input'!D636, 'Daily Weather Input'!D636, ('Daily Weather Input'!E636+'Daily Weather Input'!F636)/2)</f>
        <v>64</v>
      </c>
      <c r="F643">
        <f t="shared" si="19"/>
        <v>1</v>
      </c>
      <c r="G643">
        <f t="shared" si="20"/>
        <v>0</v>
      </c>
    </row>
    <row r="644" spans="2:7" x14ac:dyDescent="0.25">
      <c r="B644">
        <f>YEAR('Daily Weather Input'!C637)</f>
        <v>2006</v>
      </c>
      <c r="C644">
        <f>MONTH('Daily Weather Input'!C637)</f>
        <v>9</v>
      </c>
      <c r="D644">
        <f>DAY('Daily Weather Input'!C637)</f>
        <v>26</v>
      </c>
      <c r="E644">
        <f>IF('Daily Weather Input'!D637, 'Daily Weather Input'!D637, ('Daily Weather Input'!E637+'Daily Weather Input'!F637)/2)</f>
        <v>61.5</v>
      </c>
      <c r="F644">
        <f t="shared" si="19"/>
        <v>3.5</v>
      </c>
      <c r="G644">
        <f t="shared" si="20"/>
        <v>0</v>
      </c>
    </row>
    <row r="645" spans="2:7" x14ac:dyDescent="0.25">
      <c r="B645">
        <f>YEAR('Daily Weather Input'!C638)</f>
        <v>2006</v>
      </c>
      <c r="C645">
        <f>MONTH('Daily Weather Input'!C638)</f>
        <v>9</v>
      </c>
      <c r="D645">
        <f>DAY('Daily Weather Input'!C638)</f>
        <v>27</v>
      </c>
      <c r="E645">
        <f>IF('Daily Weather Input'!D638, 'Daily Weather Input'!D638, ('Daily Weather Input'!E638+'Daily Weather Input'!F638)/2)</f>
        <v>63</v>
      </c>
      <c r="F645">
        <f t="shared" si="19"/>
        <v>2</v>
      </c>
      <c r="G645">
        <f t="shared" si="20"/>
        <v>0</v>
      </c>
    </row>
    <row r="646" spans="2:7" x14ac:dyDescent="0.25">
      <c r="B646">
        <f>YEAR('Daily Weather Input'!C639)</f>
        <v>2006</v>
      </c>
      <c r="C646">
        <f>MONTH('Daily Weather Input'!C639)</f>
        <v>9</v>
      </c>
      <c r="D646">
        <f>DAY('Daily Weather Input'!C639)</f>
        <v>28</v>
      </c>
      <c r="E646">
        <f>IF('Daily Weather Input'!D639, 'Daily Weather Input'!D639, ('Daily Weather Input'!E639+'Daily Weather Input'!F639)/2)</f>
        <v>67</v>
      </c>
      <c r="F646">
        <f t="shared" si="19"/>
        <v>0</v>
      </c>
      <c r="G646">
        <f t="shared" si="20"/>
        <v>2</v>
      </c>
    </row>
    <row r="647" spans="2:7" x14ac:dyDescent="0.25">
      <c r="B647">
        <f>YEAR('Daily Weather Input'!C640)</f>
        <v>2006</v>
      </c>
      <c r="C647">
        <f>MONTH('Daily Weather Input'!C640)</f>
        <v>9</v>
      </c>
      <c r="D647">
        <f>DAY('Daily Weather Input'!C640)</f>
        <v>29</v>
      </c>
      <c r="E647">
        <f>IF('Daily Weather Input'!D640, 'Daily Weather Input'!D640, ('Daily Weather Input'!E640+'Daily Weather Input'!F640)/2)</f>
        <v>56</v>
      </c>
      <c r="F647">
        <f t="shared" si="19"/>
        <v>9</v>
      </c>
      <c r="G647">
        <f t="shared" si="20"/>
        <v>0</v>
      </c>
    </row>
    <row r="648" spans="2:7" x14ac:dyDescent="0.25">
      <c r="B648">
        <f>YEAR('Daily Weather Input'!C641)</f>
        <v>2006</v>
      </c>
      <c r="C648">
        <f>MONTH('Daily Weather Input'!C641)</f>
        <v>9</v>
      </c>
      <c r="D648">
        <f>DAY('Daily Weather Input'!C641)</f>
        <v>30</v>
      </c>
      <c r="E648">
        <f>IF('Daily Weather Input'!D641, 'Daily Weather Input'!D641, ('Daily Weather Input'!E641+'Daily Weather Input'!F641)/2)</f>
        <v>54.5</v>
      </c>
      <c r="F648">
        <f t="shared" si="19"/>
        <v>10.5</v>
      </c>
      <c r="G648">
        <f t="shared" si="20"/>
        <v>0</v>
      </c>
    </row>
    <row r="649" spans="2:7" x14ac:dyDescent="0.25">
      <c r="B649">
        <f>YEAR('Daily Weather Input'!C642)</f>
        <v>2006</v>
      </c>
      <c r="C649">
        <f>MONTH('Daily Weather Input'!C642)</f>
        <v>10</v>
      </c>
      <c r="D649">
        <f>DAY('Daily Weather Input'!C642)</f>
        <v>1</v>
      </c>
      <c r="E649">
        <f>IF('Daily Weather Input'!D642, 'Daily Weather Input'!D642, ('Daily Weather Input'!E642+'Daily Weather Input'!F642)/2)</f>
        <v>60</v>
      </c>
      <c r="F649">
        <f t="shared" si="19"/>
        <v>5</v>
      </c>
      <c r="G649">
        <f t="shared" si="20"/>
        <v>0</v>
      </c>
    </row>
    <row r="650" spans="2:7" x14ac:dyDescent="0.25">
      <c r="B650">
        <f>YEAR('Daily Weather Input'!C643)</f>
        <v>2006</v>
      </c>
      <c r="C650">
        <f>MONTH('Daily Weather Input'!C643)</f>
        <v>10</v>
      </c>
      <c r="D650">
        <f>DAY('Daily Weather Input'!C643)</f>
        <v>2</v>
      </c>
      <c r="E650">
        <f>IF('Daily Weather Input'!D643, 'Daily Weather Input'!D643, ('Daily Weather Input'!E643+'Daily Weather Input'!F643)/2)</f>
        <v>60</v>
      </c>
      <c r="F650">
        <f t="shared" si="19"/>
        <v>5</v>
      </c>
      <c r="G650">
        <f t="shared" si="20"/>
        <v>0</v>
      </c>
    </row>
    <row r="651" spans="2:7" x14ac:dyDescent="0.25">
      <c r="B651">
        <f>YEAR('Daily Weather Input'!C644)</f>
        <v>2006</v>
      </c>
      <c r="C651">
        <f>MONTH('Daily Weather Input'!C644)</f>
        <v>10</v>
      </c>
      <c r="D651">
        <f>DAY('Daily Weather Input'!C644)</f>
        <v>3</v>
      </c>
      <c r="E651">
        <f>IF('Daily Weather Input'!D644, 'Daily Weather Input'!D644, ('Daily Weather Input'!E644+'Daily Weather Input'!F644)/2)</f>
        <v>70</v>
      </c>
      <c r="F651">
        <f t="shared" ref="F651:F714" si="21">IF(B$8&gt;$E651,(B$8-$E651),0)</f>
        <v>0</v>
      </c>
      <c r="G651">
        <f t="shared" si="20"/>
        <v>5</v>
      </c>
    </row>
    <row r="652" spans="2:7" x14ac:dyDescent="0.25">
      <c r="B652">
        <f>YEAR('Daily Weather Input'!C645)</f>
        <v>2006</v>
      </c>
      <c r="C652">
        <f>MONTH('Daily Weather Input'!C645)</f>
        <v>10</v>
      </c>
      <c r="D652">
        <f>DAY('Daily Weather Input'!C645)</f>
        <v>4</v>
      </c>
      <c r="E652">
        <f>IF('Daily Weather Input'!D645, 'Daily Weather Input'!D645, ('Daily Weather Input'!E645+'Daily Weather Input'!F645)/2)</f>
        <v>71</v>
      </c>
      <c r="F652">
        <f t="shared" si="21"/>
        <v>0</v>
      </c>
      <c r="G652">
        <f t="shared" ref="G652:G715" si="22">IF($E652&gt;C$8,$E652-C$8,0)</f>
        <v>6</v>
      </c>
    </row>
    <row r="653" spans="2:7" x14ac:dyDescent="0.25">
      <c r="B653">
        <f>YEAR('Daily Weather Input'!C646)</f>
        <v>2006</v>
      </c>
      <c r="C653">
        <f>MONTH('Daily Weather Input'!C646)</f>
        <v>10</v>
      </c>
      <c r="D653">
        <f>DAY('Daily Weather Input'!C646)</f>
        <v>5</v>
      </c>
      <c r="E653">
        <f>IF('Daily Weather Input'!D646, 'Daily Weather Input'!D646, ('Daily Weather Input'!E646+'Daily Weather Input'!F646)/2)</f>
        <v>65</v>
      </c>
      <c r="F653">
        <f t="shared" si="21"/>
        <v>0</v>
      </c>
      <c r="G653">
        <f t="shared" si="22"/>
        <v>0</v>
      </c>
    </row>
    <row r="654" spans="2:7" x14ac:dyDescent="0.25">
      <c r="B654">
        <f>YEAR('Daily Weather Input'!C647)</f>
        <v>2006</v>
      </c>
      <c r="C654">
        <f>MONTH('Daily Weather Input'!C647)</f>
        <v>10</v>
      </c>
      <c r="D654">
        <f>DAY('Daily Weather Input'!C647)</f>
        <v>6</v>
      </c>
      <c r="E654">
        <f>IF('Daily Weather Input'!D647, 'Daily Weather Input'!D647, ('Daily Weather Input'!E647+'Daily Weather Input'!F647)/2)</f>
        <v>53.5</v>
      </c>
      <c r="F654">
        <f t="shared" si="21"/>
        <v>11.5</v>
      </c>
      <c r="G654">
        <f t="shared" si="22"/>
        <v>0</v>
      </c>
    </row>
    <row r="655" spans="2:7" x14ac:dyDescent="0.25">
      <c r="B655">
        <f>YEAR('Daily Weather Input'!C648)</f>
        <v>2006</v>
      </c>
      <c r="C655">
        <f>MONTH('Daily Weather Input'!C648)</f>
        <v>10</v>
      </c>
      <c r="D655">
        <f>DAY('Daily Weather Input'!C648)</f>
        <v>7</v>
      </c>
      <c r="E655">
        <f>IF('Daily Weather Input'!D648, 'Daily Weather Input'!D648, ('Daily Weather Input'!E648+'Daily Weather Input'!F648)/2)</f>
        <v>50.5</v>
      </c>
      <c r="F655">
        <f t="shared" si="21"/>
        <v>14.5</v>
      </c>
      <c r="G655">
        <f t="shared" si="22"/>
        <v>0</v>
      </c>
    </row>
    <row r="656" spans="2:7" x14ac:dyDescent="0.25">
      <c r="B656">
        <f>YEAR('Daily Weather Input'!C649)</f>
        <v>2006</v>
      </c>
      <c r="C656">
        <f>MONTH('Daily Weather Input'!C649)</f>
        <v>10</v>
      </c>
      <c r="D656">
        <f>DAY('Daily Weather Input'!C649)</f>
        <v>8</v>
      </c>
      <c r="E656">
        <f>IF('Daily Weather Input'!D649, 'Daily Weather Input'!D649, ('Daily Weather Input'!E649+'Daily Weather Input'!F649)/2)</f>
        <v>60.5</v>
      </c>
      <c r="F656">
        <f t="shared" si="21"/>
        <v>4.5</v>
      </c>
      <c r="G656">
        <f t="shared" si="22"/>
        <v>0</v>
      </c>
    </row>
    <row r="657" spans="2:7" x14ac:dyDescent="0.25">
      <c r="B657">
        <f>YEAR('Daily Weather Input'!C650)</f>
        <v>2006</v>
      </c>
      <c r="C657">
        <f>MONTH('Daily Weather Input'!C650)</f>
        <v>10</v>
      </c>
      <c r="D657">
        <f>DAY('Daily Weather Input'!C650)</f>
        <v>9</v>
      </c>
      <c r="E657">
        <f>IF('Daily Weather Input'!D650, 'Daily Weather Input'!D650, ('Daily Weather Input'!E650+'Daily Weather Input'!F650)/2)</f>
        <v>62</v>
      </c>
      <c r="F657">
        <f t="shared" si="21"/>
        <v>3</v>
      </c>
      <c r="G657">
        <f t="shared" si="22"/>
        <v>0</v>
      </c>
    </row>
    <row r="658" spans="2:7" x14ac:dyDescent="0.25">
      <c r="B658">
        <f>YEAR('Daily Weather Input'!C651)</f>
        <v>2006</v>
      </c>
      <c r="C658">
        <f>MONTH('Daily Weather Input'!C651)</f>
        <v>10</v>
      </c>
      <c r="D658">
        <f>DAY('Daily Weather Input'!C651)</f>
        <v>10</v>
      </c>
      <c r="E658">
        <f>IF('Daily Weather Input'!D651, 'Daily Weather Input'!D651, ('Daily Weather Input'!E651+'Daily Weather Input'!F651)/2)</f>
        <v>65</v>
      </c>
      <c r="F658">
        <f t="shared" si="21"/>
        <v>0</v>
      </c>
      <c r="G658">
        <f t="shared" si="22"/>
        <v>0</v>
      </c>
    </row>
    <row r="659" spans="2:7" x14ac:dyDescent="0.25">
      <c r="B659">
        <f>YEAR('Daily Weather Input'!C652)</f>
        <v>2006</v>
      </c>
      <c r="C659">
        <f>MONTH('Daily Weather Input'!C652)</f>
        <v>10</v>
      </c>
      <c r="D659">
        <f>DAY('Daily Weather Input'!C652)</f>
        <v>11</v>
      </c>
      <c r="E659">
        <f>IF('Daily Weather Input'!D652, 'Daily Weather Input'!D652, ('Daily Weather Input'!E652+'Daily Weather Input'!F652)/2)</f>
        <v>61.5</v>
      </c>
      <c r="F659">
        <f t="shared" si="21"/>
        <v>3.5</v>
      </c>
      <c r="G659">
        <f t="shared" si="22"/>
        <v>0</v>
      </c>
    </row>
    <row r="660" spans="2:7" x14ac:dyDescent="0.25">
      <c r="B660">
        <f>YEAR('Daily Weather Input'!C653)</f>
        <v>2006</v>
      </c>
      <c r="C660">
        <f>MONTH('Daily Weather Input'!C653)</f>
        <v>10</v>
      </c>
      <c r="D660">
        <f>DAY('Daily Weather Input'!C653)</f>
        <v>12</v>
      </c>
      <c r="E660">
        <f>IF('Daily Weather Input'!D653, 'Daily Weather Input'!D653, ('Daily Weather Input'!E653+'Daily Weather Input'!F653)/2)</f>
        <v>56</v>
      </c>
      <c r="F660">
        <f t="shared" si="21"/>
        <v>9</v>
      </c>
      <c r="G660">
        <f t="shared" si="22"/>
        <v>0</v>
      </c>
    </row>
    <row r="661" spans="2:7" x14ac:dyDescent="0.25">
      <c r="B661">
        <f>YEAR('Daily Weather Input'!C654)</f>
        <v>2006</v>
      </c>
      <c r="C661">
        <f>MONTH('Daily Weather Input'!C654)</f>
        <v>10</v>
      </c>
      <c r="D661">
        <f>DAY('Daily Weather Input'!C654)</f>
        <v>13</v>
      </c>
      <c r="E661">
        <f>IF('Daily Weather Input'!D654, 'Daily Weather Input'!D654, ('Daily Weather Input'!E654+'Daily Weather Input'!F654)/2)</f>
        <v>43.5</v>
      </c>
      <c r="F661">
        <f t="shared" si="21"/>
        <v>21.5</v>
      </c>
      <c r="G661">
        <f t="shared" si="22"/>
        <v>0</v>
      </c>
    </row>
    <row r="662" spans="2:7" x14ac:dyDescent="0.25">
      <c r="B662">
        <f>YEAR('Daily Weather Input'!C655)</f>
        <v>2006</v>
      </c>
      <c r="C662">
        <f>MONTH('Daily Weather Input'!C655)</f>
        <v>10</v>
      </c>
      <c r="D662">
        <f>DAY('Daily Weather Input'!C655)</f>
        <v>14</v>
      </c>
      <c r="E662">
        <f>IF('Daily Weather Input'!D655, 'Daily Weather Input'!D655, ('Daily Weather Input'!E655+'Daily Weather Input'!F655)/2)</f>
        <v>47</v>
      </c>
      <c r="F662">
        <f t="shared" si="21"/>
        <v>18</v>
      </c>
      <c r="G662">
        <f t="shared" si="22"/>
        <v>0</v>
      </c>
    </row>
    <row r="663" spans="2:7" x14ac:dyDescent="0.25">
      <c r="B663">
        <f>YEAR('Daily Weather Input'!C656)</f>
        <v>2006</v>
      </c>
      <c r="C663">
        <f>MONTH('Daily Weather Input'!C656)</f>
        <v>10</v>
      </c>
      <c r="D663">
        <f>DAY('Daily Weather Input'!C656)</f>
        <v>15</v>
      </c>
      <c r="E663">
        <f>IF('Daily Weather Input'!D656, 'Daily Weather Input'!D656, ('Daily Weather Input'!E656+'Daily Weather Input'!F656)/2)</f>
        <v>46.5</v>
      </c>
      <c r="F663">
        <f t="shared" si="21"/>
        <v>18.5</v>
      </c>
      <c r="G663">
        <f t="shared" si="22"/>
        <v>0</v>
      </c>
    </row>
    <row r="664" spans="2:7" x14ac:dyDescent="0.25">
      <c r="B664">
        <f>YEAR('Daily Weather Input'!C657)</f>
        <v>2006</v>
      </c>
      <c r="C664">
        <f>MONTH('Daily Weather Input'!C657)</f>
        <v>10</v>
      </c>
      <c r="D664">
        <f>DAY('Daily Weather Input'!C657)</f>
        <v>16</v>
      </c>
      <c r="E664">
        <f>IF('Daily Weather Input'!D657, 'Daily Weather Input'!D657, ('Daily Weather Input'!E657+'Daily Weather Input'!F657)/2)</f>
        <v>49.5</v>
      </c>
      <c r="F664">
        <f t="shared" si="21"/>
        <v>15.5</v>
      </c>
      <c r="G664">
        <f t="shared" si="22"/>
        <v>0</v>
      </c>
    </row>
    <row r="665" spans="2:7" x14ac:dyDescent="0.25">
      <c r="B665">
        <f>YEAR('Daily Weather Input'!C658)</f>
        <v>2006</v>
      </c>
      <c r="C665">
        <f>MONTH('Daily Weather Input'!C658)</f>
        <v>10</v>
      </c>
      <c r="D665">
        <f>DAY('Daily Weather Input'!C658)</f>
        <v>17</v>
      </c>
      <c r="E665">
        <f>IF('Daily Weather Input'!D658, 'Daily Weather Input'!D658, ('Daily Weather Input'!E658+'Daily Weather Input'!F658)/2)</f>
        <v>58</v>
      </c>
      <c r="F665">
        <f t="shared" si="21"/>
        <v>7</v>
      </c>
      <c r="G665">
        <f t="shared" si="22"/>
        <v>0</v>
      </c>
    </row>
    <row r="666" spans="2:7" x14ac:dyDescent="0.25">
      <c r="B666">
        <f>YEAR('Daily Weather Input'!C659)</f>
        <v>2006</v>
      </c>
      <c r="C666">
        <f>MONTH('Daily Weather Input'!C659)</f>
        <v>10</v>
      </c>
      <c r="D666">
        <f>DAY('Daily Weather Input'!C659)</f>
        <v>18</v>
      </c>
      <c r="E666">
        <f>IF('Daily Weather Input'!D659, 'Daily Weather Input'!D659, ('Daily Weather Input'!E659+'Daily Weather Input'!F659)/2)</f>
        <v>68</v>
      </c>
      <c r="F666">
        <f t="shared" si="21"/>
        <v>0</v>
      </c>
      <c r="G666">
        <f t="shared" si="22"/>
        <v>3</v>
      </c>
    </row>
    <row r="667" spans="2:7" x14ac:dyDescent="0.25">
      <c r="B667">
        <f>YEAR('Daily Weather Input'!C660)</f>
        <v>2006</v>
      </c>
      <c r="C667">
        <f>MONTH('Daily Weather Input'!C660)</f>
        <v>10</v>
      </c>
      <c r="D667">
        <f>DAY('Daily Weather Input'!C660)</f>
        <v>19</v>
      </c>
      <c r="E667">
        <f>IF('Daily Weather Input'!D660, 'Daily Weather Input'!D660, ('Daily Weather Input'!E660+'Daily Weather Input'!F660)/2)</f>
        <v>61</v>
      </c>
      <c r="F667">
        <f t="shared" si="21"/>
        <v>4</v>
      </c>
      <c r="G667">
        <f t="shared" si="22"/>
        <v>0</v>
      </c>
    </row>
    <row r="668" spans="2:7" x14ac:dyDescent="0.25">
      <c r="B668">
        <f>YEAR('Daily Weather Input'!C661)</f>
        <v>2006</v>
      </c>
      <c r="C668">
        <f>MONTH('Daily Weather Input'!C661)</f>
        <v>10</v>
      </c>
      <c r="D668">
        <f>DAY('Daily Weather Input'!C661)</f>
        <v>20</v>
      </c>
      <c r="E668">
        <f>IF('Daily Weather Input'!D661, 'Daily Weather Input'!D661, ('Daily Weather Input'!E661+'Daily Weather Input'!F661)/2)</f>
        <v>57</v>
      </c>
      <c r="F668">
        <f t="shared" si="21"/>
        <v>8</v>
      </c>
      <c r="G668">
        <f t="shared" si="22"/>
        <v>0</v>
      </c>
    </row>
    <row r="669" spans="2:7" x14ac:dyDescent="0.25">
      <c r="B669">
        <f>YEAR('Daily Weather Input'!C662)</f>
        <v>2006</v>
      </c>
      <c r="C669">
        <f>MONTH('Daily Weather Input'!C662)</f>
        <v>10</v>
      </c>
      <c r="D669">
        <f>DAY('Daily Weather Input'!C662)</f>
        <v>21</v>
      </c>
      <c r="E669">
        <f>IF('Daily Weather Input'!D662, 'Daily Weather Input'!D662, ('Daily Weather Input'!E662+'Daily Weather Input'!F662)/2)</f>
        <v>51</v>
      </c>
      <c r="F669">
        <f t="shared" si="21"/>
        <v>14</v>
      </c>
      <c r="G669">
        <f t="shared" si="22"/>
        <v>0</v>
      </c>
    </row>
    <row r="670" spans="2:7" x14ac:dyDescent="0.25">
      <c r="B670">
        <f>YEAR('Daily Weather Input'!C663)</f>
        <v>2006</v>
      </c>
      <c r="C670">
        <f>MONTH('Daily Weather Input'!C663)</f>
        <v>10</v>
      </c>
      <c r="D670">
        <f>DAY('Daily Weather Input'!C663)</f>
        <v>22</v>
      </c>
      <c r="E670">
        <f>IF('Daily Weather Input'!D663, 'Daily Weather Input'!D663, ('Daily Weather Input'!E663+'Daily Weather Input'!F663)/2)</f>
        <v>49.5</v>
      </c>
      <c r="F670">
        <f t="shared" si="21"/>
        <v>15.5</v>
      </c>
      <c r="G670">
        <f t="shared" si="22"/>
        <v>0</v>
      </c>
    </row>
    <row r="671" spans="2:7" x14ac:dyDescent="0.25">
      <c r="B671">
        <f>YEAR('Daily Weather Input'!C664)</f>
        <v>2006</v>
      </c>
      <c r="C671">
        <f>MONTH('Daily Weather Input'!C664)</f>
        <v>10</v>
      </c>
      <c r="D671">
        <f>DAY('Daily Weather Input'!C664)</f>
        <v>23</v>
      </c>
      <c r="E671">
        <f>IF('Daily Weather Input'!D664, 'Daily Weather Input'!D664, ('Daily Weather Input'!E664+'Daily Weather Input'!F664)/2)</f>
        <v>45</v>
      </c>
      <c r="F671">
        <f t="shared" si="21"/>
        <v>20</v>
      </c>
      <c r="G671">
        <f t="shared" si="22"/>
        <v>0</v>
      </c>
    </row>
    <row r="672" spans="2:7" x14ac:dyDescent="0.25">
      <c r="B672">
        <f>YEAR('Daily Weather Input'!C665)</f>
        <v>2006</v>
      </c>
      <c r="C672">
        <f>MONTH('Daily Weather Input'!C665)</f>
        <v>10</v>
      </c>
      <c r="D672">
        <f>DAY('Daily Weather Input'!C665)</f>
        <v>24</v>
      </c>
      <c r="E672">
        <f>IF('Daily Weather Input'!D665, 'Daily Weather Input'!D665, ('Daily Weather Input'!E665+'Daily Weather Input'!F665)/2)</f>
        <v>44</v>
      </c>
      <c r="F672">
        <f t="shared" si="21"/>
        <v>21</v>
      </c>
      <c r="G672">
        <f t="shared" si="22"/>
        <v>0</v>
      </c>
    </row>
    <row r="673" spans="2:7" x14ac:dyDescent="0.25">
      <c r="B673">
        <f>YEAR('Daily Weather Input'!C666)</f>
        <v>2006</v>
      </c>
      <c r="C673">
        <f>MONTH('Daily Weather Input'!C666)</f>
        <v>10</v>
      </c>
      <c r="D673">
        <f>DAY('Daily Weather Input'!C666)</f>
        <v>25</v>
      </c>
      <c r="E673">
        <f>IF('Daily Weather Input'!D666, 'Daily Weather Input'!D666, ('Daily Weather Input'!E666+'Daily Weather Input'!F666)/2)</f>
        <v>46</v>
      </c>
      <c r="F673">
        <f t="shared" si="21"/>
        <v>19</v>
      </c>
      <c r="G673">
        <f t="shared" si="22"/>
        <v>0</v>
      </c>
    </row>
    <row r="674" spans="2:7" x14ac:dyDescent="0.25">
      <c r="B674">
        <f>YEAR('Daily Weather Input'!C667)</f>
        <v>2006</v>
      </c>
      <c r="C674">
        <f>MONTH('Daily Weather Input'!C667)</f>
        <v>10</v>
      </c>
      <c r="D674">
        <f>DAY('Daily Weather Input'!C667)</f>
        <v>26</v>
      </c>
      <c r="E674">
        <f>IF('Daily Weather Input'!D667, 'Daily Weather Input'!D667, ('Daily Weather Input'!E667+'Daily Weather Input'!F667)/2)</f>
        <v>45.5</v>
      </c>
      <c r="F674">
        <f t="shared" si="21"/>
        <v>19.5</v>
      </c>
      <c r="G674">
        <f t="shared" si="22"/>
        <v>0</v>
      </c>
    </row>
    <row r="675" spans="2:7" x14ac:dyDescent="0.25">
      <c r="B675">
        <f>YEAR('Daily Weather Input'!C668)</f>
        <v>2006</v>
      </c>
      <c r="C675">
        <f>MONTH('Daily Weather Input'!C668)</f>
        <v>10</v>
      </c>
      <c r="D675">
        <f>DAY('Daily Weather Input'!C668)</f>
        <v>27</v>
      </c>
      <c r="E675">
        <f>IF('Daily Weather Input'!D668, 'Daily Weather Input'!D668, ('Daily Weather Input'!E668+'Daily Weather Input'!F668)/2)</f>
        <v>46.5</v>
      </c>
      <c r="F675">
        <f t="shared" si="21"/>
        <v>18.5</v>
      </c>
      <c r="G675">
        <f t="shared" si="22"/>
        <v>0</v>
      </c>
    </row>
    <row r="676" spans="2:7" x14ac:dyDescent="0.25">
      <c r="B676">
        <f>YEAR('Daily Weather Input'!C669)</f>
        <v>2006</v>
      </c>
      <c r="C676">
        <f>MONTH('Daily Weather Input'!C669)</f>
        <v>10</v>
      </c>
      <c r="D676">
        <f>DAY('Daily Weather Input'!C669)</f>
        <v>28</v>
      </c>
      <c r="E676">
        <f>IF('Daily Weather Input'!D669, 'Daily Weather Input'!D669, ('Daily Weather Input'!E669+'Daily Weather Input'!F669)/2)</f>
        <v>52</v>
      </c>
      <c r="F676">
        <f t="shared" si="21"/>
        <v>13</v>
      </c>
      <c r="G676">
        <f t="shared" si="22"/>
        <v>0</v>
      </c>
    </row>
    <row r="677" spans="2:7" x14ac:dyDescent="0.25">
      <c r="B677">
        <f>YEAR('Daily Weather Input'!C670)</f>
        <v>2006</v>
      </c>
      <c r="C677">
        <f>MONTH('Daily Weather Input'!C670)</f>
        <v>10</v>
      </c>
      <c r="D677">
        <f>DAY('Daily Weather Input'!C670)</f>
        <v>29</v>
      </c>
      <c r="E677">
        <f>IF('Daily Weather Input'!D670, 'Daily Weather Input'!D670, ('Daily Weather Input'!E670+'Daily Weather Input'!F670)/2)</f>
        <v>47</v>
      </c>
      <c r="F677">
        <f t="shared" si="21"/>
        <v>18</v>
      </c>
      <c r="G677">
        <f t="shared" si="22"/>
        <v>0</v>
      </c>
    </row>
    <row r="678" spans="2:7" x14ac:dyDescent="0.25">
      <c r="B678">
        <f>YEAR('Daily Weather Input'!C671)</f>
        <v>2006</v>
      </c>
      <c r="C678">
        <f>MONTH('Daily Weather Input'!C671)</f>
        <v>10</v>
      </c>
      <c r="D678">
        <f>DAY('Daily Weather Input'!C671)</f>
        <v>30</v>
      </c>
      <c r="E678">
        <f>IF('Daily Weather Input'!D671, 'Daily Weather Input'!D671, ('Daily Weather Input'!E671+'Daily Weather Input'!F671)/2)</f>
        <v>50.5</v>
      </c>
      <c r="F678">
        <f t="shared" si="21"/>
        <v>14.5</v>
      </c>
      <c r="G678">
        <f t="shared" si="22"/>
        <v>0</v>
      </c>
    </row>
    <row r="679" spans="2:7" x14ac:dyDescent="0.25">
      <c r="B679">
        <f>YEAR('Daily Weather Input'!C672)</f>
        <v>2006</v>
      </c>
      <c r="C679">
        <f>MONTH('Daily Weather Input'!C672)</f>
        <v>10</v>
      </c>
      <c r="D679">
        <f>DAY('Daily Weather Input'!C672)</f>
        <v>31</v>
      </c>
      <c r="E679">
        <f>IF('Daily Weather Input'!D672, 'Daily Weather Input'!D672, ('Daily Weather Input'!E672+'Daily Weather Input'!F672)/2)</f>
        <v>59</v>
      </c>
      <c r="F679">
        <f t="shared" si="21"/>
        <v>6</v>
      </c>
      <c r="G679">
        <f t="shared" si="22"/>
        <v>0</v>
      </c>
    </row>
    <row r="680" spans="2:7" x14ac:dyDescent="0.25">
      <c r="B680">
        <f>YEAR('Daily Weather Input'!C673)</f>
        <v>2006</v>
      </c>
      <c r="C680">
        <f>MONTH('Daily Weather Input'!C673)</f>
        <v>11</v>
      </c>
      <c r="D680">
        <f>DAY('Daily Weather Input'!C673)</f>
        <v>1</v>
      </c>
      <c r="E680">
        <f>IF('Daily Weather Input'!D673, 'Daily Weather Input'!D673, ('Daily Weather Input'!E673+'Daily Weather Input'!F673)/2)</f>
        <v>61.5</v>
      </c>
      <c r="F680">
        <f t="shared" si="21"/>
        <v>3.5</v>
      </c>
      <c r="G680">
        <f t="shared" si="22"/>
        <v>0</v>
      </c>
    </row>
    <row r="681" spans="2:7" x14ac:dyDescent="0.25">
      <c r="B681">
        <f>YEAR('Daily Weather Input'!C674)</f>
        <v>2006</v>
      </c>
      <c r="C681">
        <f>MONTH('Daily Weather Input'!C674)</f>
        <v>11</v>
      </c>
      <c r="D681">
        <f>DAY('Daily Weather Input'!C674)</f>
        <v>2</v>
      </c>
      <c r="E681">
        <f>IF('Daily Weather Input'!D674, 'Daily Weather Input'!D674, ('Daily Weather Input'!E674+'Daily Weather Input'!F674)/2)</f>
        <v>48</v>
      </c>
      <c r="F681">
        <f t="shared" si="21"/>
        <v>17</v>
      </c>
      <c r="G681">
        <f t="shared" si="22"/>
        <v>0</v>
      </c>
    </row>
    <row r="682" spans="2:7" x14ac:dyDescent="0.25">
      <c r="B682">
        <f>YEAR('Daily Weather Input'!C675)</f>
        <v>2006</v>
      </c>
      <c r="C682">
        <f>MONTH('Daily Weather Input'!C675)</f>
        <v>11</v>
      </c>
      <c r="D682">
        <f>DAY('Daily Weather Input'!C675)</f>
        <v>3</v>
      </c>
      <c r="E682">
        <f>IF('Daily Weather Input'!D675, 'Daily Weather Input'!D675, ('Daily Weather Input'!E675+'Daily Weather Input'!F675)/2)</f>
        <v>35.5</v>
      </c>
      <c r="F682">
        <f t="shared" si="21"/>
        <v>29.5</v>
      </c>
      <c r="G682">
        <f t="shared" si="22"/>
        <v>0</v>
      </c>
    </row>
    <row r="683" spans="2:7" x14ac:dyDescent="0.25">
      <c r="B683">
        <f>YEAR('Daily Weather Input'!C676)</f>
        <v>2006</v>
      </c>
      <c r="C683">
        <f>MONTH('Daily Weather Input'!C676)</f>
        <v>11</v>
      </c>
      <c r="D683">
        <f>DAY('Daily Weather Input'!C676)</f>
        <v>4</v>
      </c>
      <c r="E683">
        <f>IF('Daily Weather Input'!D676, 'Daily Weather Input'!D676, ('Daily Weather Input'!E676+'Daily Weather Input'!F676)/2)</f>
        <v>33.5</v>
      </c>
      <c r="F683">
        <f t="shared" si="21"/>
        <v>31.5</v>
      </c>
      <c r="G683">
        <f t="shared" si="22"/>
        <v>0</v>
      </c>
    </row>
    <row r="684" spans="2:7" x14ac:dyDescent="0.25">
      <c r="B684">
        <f>YEAR('Daily Weather Input'!C677)</f>
        <v>2006</v>
      </c>
      <c r="C684">
        <f>MONTH('Daily Weather Input'!C677)</f>
        <v>11</v>
      </c>
      <c r="D684">
        <f>DAY('Daily Weather Input'!C677)</f>
        <v>5</v>
      </c>
      <c r="E684">
        <f>IF('Daily Weather Input'!D677, 'Daily Weather Input'!D677, ('Daily Weather Input'!E677+'Daily Weather Input'!F677)/2)</f>
        <v>40.5</v>
      </c>
      <c r="F684">
        <f t="shared" si="21"/>
        <v>24.5</v>
      </c>
      <c r="G684">
        <f t="shared" si="22"/>
        <v>0</v>
      </c>
    </row>
    <row r="685" spans="2:7" x14ac:dyDescent="0.25">
      <c r="B685">
        <f>YEAR('Daily Weather Input'!C678)</f>
        <v>2006</v>
      </c>
      <c r="C685">
        <f>MONTH('Daily Weather Input'!C678)</f>
        <v>11</v>
      </c>
      <c r="D685">
        <f>DAY('Daily Weather Input'!C678)</f>
        <v>6</v>
      </c>
      <c r="E685">
        <f>IF('Daily Weather Input'!D678, 'Daily Weather Input'!D678, ('Daily Weather Input'!E678+'Daily Weather Input'!F678)/2)</f>
        <v>44</v>
      </c>
      <c r="F685">
        <f t="shared" si="21"/>
        <v>21</v>
      </c>
      <c r="G685">
        <f t="shared" si="22"/>
        <v>0</v>
      </c>
    </row>
    <row r="686" spans="2:7" x14ac:dyDescent="0.25">
      <c r="B686">
        <f>YEAR('Daily Weather Input'!C679)</f>
        <v>2006</v>
      </c>
      <c r="C686">
        <f>MONTH('Daily Weather Input'!C679)</f>
        <v>11</v>
      </c>
      <c r="D686">
        <f>DAY('Daily Weather Input'!C679)</f>
        <v>7</v>
      </c>
      <c r="E686">
        <f>IF('Daily Weather Input'!D679, 'Daily Weather Input'!D679, ('Daily Weather Input'!E679+'Daily Weather Input'!F679)/2)</f>
        <v>43.5</v>
      </c>
      <c r="F686">
        <f t="shared" si="21"/>
        <v>21.5</v>
      </c>
      <c r="G686">
        <f t="shared" si="22"/>
        <v>0</v>
      </c>
    </row>
    <row r="687" spans="2:7" x14ac:dyDescent="0.25">
      <c r="B687">
        <f>YEAR('Daily Weather Input'!C680)</f>
        <v>2006</v>
      </c>
      <c r="C687">
        <f>MONTH('Daily Weather Input'!C680)</f>
        <v>11</v>
      </c>
      <c r="D687">
        <f>DAY('Daily Weather Input'!C680)</f>
        <v>8</v>
      </c>
      <c r="E687">
        <f>IF('Daily Weather Input'!D680, 'Daily Weather Input'!D680, ('Daily Weather Input'!E680+'Daily Weather Input'!F680)/2)</f>
        <v>58</v>
      </c>
      <c r="F687">
        <f t="shared" si="21"/>
        <v>7</v>
      </c>
      <c r="G687">
        <f t="shared" si="22"/>
        <v>0</v>
      </c>
    </row>
    <row r="688" spans="2:7" x14ac:dyDescent="0.25">
      <c r="B688">
        <f>YEAR('Daily Weather Input'!C681)</f>
        <v>2006</v>
      </c>
      <c r="C688">
        <f>MONTH('Daily Weather Input'!C681)</f>
        <v>11</v>
      </c>
      <c r="D688">
        <f>DAY('Daily Weather Input'!C681)</f>
        <v>9</v>
      </c>
      <c r="E688">
        <f>IF('Daily Weather Input'!D681, 'Daily Weather Input'!D681, ('Daily Weather Input'!E681+'Daily Weather Input'!F681)/2)</f>
        <v>58</v>
      </c>
      <c r="F688">
        <f t="shared" si="21"/>
        <v>7</v>
      </c>
      <c r="G688">
        <f t="shared" si="22"/>
        <v>0</v>
      </c>
    </row>
    <row r="689" spans="2:7" x14ac:dyDescent="0.25">
      <c r="B689">
        <f>YEAR('Daily Weather Input'!C682)</f>
        <v>2006</v>
      </c>
      <c r="C689">
        <f>MONTH('Daily Weather Input'!C682)</f>
        <v>11</v>
      </c>
      <c r="D689">
        <f>DAY('Daily Weather Input'!C682)</f>
        <v>10</v>
      </c>
      <c r="E689">
        <f>IF('Daily Weather Input'!D682, 'Daily Weather Input'!D682, ('Daily Weather Input'!E682+'Daily Weather Input'!F682)/2)</f>
        <v>59</v>
      </c>
      <c r="F689">
        <f t="shared" si="21"/>
        <v>6</v>
      </c>
      <c r="G689">
        <f t="shared" si="22"/>
        <v>0</v>
      </c>
    </row>
    <row r="690" spans="2:7" x14ac:dyDescent="0.25">
      <c r="B690">
        <f>YEAR('Daily Weather Input'!C683)</f>
        <v>2006</v>
      </c>
      <c r="C690">
        <f>MONTH('Daily Weather Input'!C683)</f>
        <v>11</v>
      </c>
      <c r="D690">
        <f>DAY('Daily Weather Input'!C683)</f>
        <v>11</v>
      </c>
      <c r="E690">
        <f>IF('Daily Weather Input'!D683, 'Daily Weather Input'!D683, ('Daily Weather Input'!E683+'Daily Weather Input'!F683)/2)</f>
        <v>65.5</v>
      </c>
      <c r="F690">
        <f t="shared" si="21"/>
        <v>0</v>
      </c>
      <c r="G690">
        <f t="shared" si="22"/>
        <v>0.5</v>
      </c>
    </row>
    <row r="691" spans="2:7" x14ac:dyDescent="0.25">
      <c r="B691">
        <f>YEAR('Daily Weather Input'!C684)</f>
        <v>2006</v>
      </c>
      <c r="C691">
        <f>MONTH('Daily Weather Input'!C684)</f>
        <v>11</v>
      </c>
      <c r="D691">
        <f>DAY('Daily Weather Input'!C684)</f>
        <v>12</v>
      </c>
      <c r="E691">
        <f>IF('Daily Weather Input'!D684, 'Daily Weather Input'!D684, ('Daily Weather Input'!E684+'Daily Weather Input'!F684)/2)</f>
        <v>52.5</v>
      </c>
      <c r="F691">
        <f t="shared" si="21"/>
        <v>12.5</v>
      </c>
      <c r="G691">
        <f t="shared" si="22"/>
        <v>0</v>
      </c>
    </row>
    <row r="692" spans="2:7" x14ac:dyDescent="0.25">
      <c r="B692">
        <f>YEAR('Daily Weather Input'!C685)</f>
        <v>2006</v>
      </c>
      <c r="C692">
        <f>MONTH('Daily Weather Input'!C685)</f>
        <v>11</v>
      </c>
      <c r="D692">
        <f>DAY('Daily Weather Input'!C685)</f>
        <v>13</v>
      </c>
      <c r="E692">
        <f>IF('Daily Weather Input'!D685, 'Daily Weather Input'!D685, ('Daily Weather Input'!E685+'Daily Weather Input'!F685)/2)</f>
        <v>48.5</v>
      </c>
      <c r="F692">
        <f t="shared" si="21"/>
        <v>16.5</v>
      </c>
      <c r="G692">
        <f t="shared" si="22"/>
        <v>0</v>
      </c>
    </row>
    <row r="693" spans="2:7" x14ac:dyDescent="0.25">
      <c r="B693">
        <f>YEAR('Daily Weather Input'!C686)</f>
        <v>2006</v>
      </c>
      <c r="C693">
        <f>MONTH('Daily Weather Input'!C686)</f>
        <v>11</v>
      </c>
      <c r="D693">
        <f>DAY('Daily Weather Input'!C686)</f>
        <v>14</v>
      </c>
      <c r="E693">
        <f>IF('Daily Weather Input'!D686, 'Daily Weather Input'!D686, ('Daily Weather Input'!E686+'Daily Weather Input'!F686)/2)</f>
        <v>55.5</v>
      </c>
      <c r="F693">
        <f t="shared" si="21"/>
        <v>9.5</v>
      </c>
      <c r="G693">
        <f t="shared" si="22"/>
        <v>0</v>
      </c>
    </row>
    <row r="694" spans="2:7" x14ac:dyDescent="0.25">
      <c r="B694">
        <f>YEAR('Daily Weather Input'!C687)</f>
        <v>2006</v>
      </c>
      <c r="C694">
        <f>MONTH('Daily Weather Input'!C687)</f>
        <v>11</v>
      </c>
      <c r="D694">
        <f>DAY('Daily Weather Input'!C687)</f>
        <v>15</v>
      </c>
      <c r="E694">
        <f>IF('Daily Weather Input'!D687, 'Daily Weather Input'!D687, ('Daily Weather Input'!E687+'Daily Weather Input'!F687)/2)</f>
        <v>54.5</v>
      </c>
      <c r="F694">
        <f t="shared" si="21"/>
        <v>10.5</v>
      </c>
      <c r="G694">
        <f t="shared" si="22"/>
        <v>0</v>
      </c>
    </row>
    <row r="695" spans="2:7" x14ac:dyDescent="0.25">
      <c r="B695">
        <f>YEAR('Daily Weather Input'!C688)</f>
        <v>2006</v>
      </c>
      <c r="C695">
        <f>MONTH('Daily Weather Input'!C688)</f>
        <v>11</v>
      </c>
      <c r="D695">
        <f>DAY('Daily Weather Input'!C688)</f>
        <v>16</v>
      </c>
      <c r="E695">
        <f>IF('Daily Weather Input'!D688, 'Daily Weather Input'!D688, ('Daily Weather Input'!E688+'Daily Weather Input'!F688)/2)</f>
        <v>62</v>
      </c>
      <c r="F695">
        <f t="shared" si="21"/>
        <v>3</v>
      </c>
      <c r="G695">
        <f t="shared" si="22"/>
        <v>0</v>
      </c>
    </row>
    <row r="696" spans="2:7" x14ac:dyDescent="0.25">
      <c r="B696">
        <f>YEAR('Daily Weather Input'!C689)</f>
        <v>2006</v>
      </c>
      <c r="C696">
        <f>MONTH('Daily Weather Input'!C689)</f>
        <v>11</v>
      </c>
      <c r="D696">
        <f>DAY('Daily Weather Input'!C689)</f>
        <v>17</v>
      </c>
      <c r="E696">
        <f>IF('Daily Weather Input'!D689, 'Daily Weather Input'!D689, ('Daily Weather Input'!E689+'Daily Weather Input'!F689)/2)</f>
        <v>50</v>
      </c>
      <c r="F696">
        <f t="shared" si="21"/>
        <v>15</v>
      </c>
      <c r="G696">
        <f t="shared" si="22"/>
        <v>0</v>
      </c>
    </row>
    <row r="697" spans="2:7" x14ac:dyDescent="0.25">
      <c r="B697">
        <f>YEAR('Daily Weather Input'!C690)</f>
        <v>2006</v>
      </c>
      <c r="C697">
        <f>MONTH('Daily Weather Input'!C690)</f>
        <v>11</v>
      </c>
      <c r="D697">
        <f>DAY('Daily Weather Input'!C690)</f>
        <v>18</v>
      </c>
      <c r="E697">
        <f>IF('Daily Weather Input'!D690, 'Daily Weather Input'!D690, ('Daily Weather Input'!E690+'Daily Weather Input'!F690)/2)</f>
        <v>42</v>
      </c>
      <c r="F697">
        <f t="shared" si="21"/>
        <v>23</v>
      </c>
      <c r="G697">
        <f t="shared" si="22"/>
        <v>0</v>
      </c>
    </row>
    <row r="698" spans="2:7" x14ac:dyDescent="0.25">
      <c r="B698">
        <f>YEAR('Daily Weather Input'!C691)</f>
        <v>2006</v>
      </c>
      <c r="C698">
        <f>MONTH('Daily Weather Input'!C691)</f>
        <v>11</v>
      </c>
      <c r="D698">
        <f>DAY('Daily Weather Input'!C691)</f>
        <v>19</v>
      </c>
      <c r="E698">
        <f>IF('Daily Weather Input'!D691, 'Daily Weather Input'!D691, ('Daily Weather Input'!E691+'Daily Weather Input'!F691)/2)</f>
        <v>42.5</v>
      </c>
      <c r="F698">
        <f t="shared" si="21"/>
        <v>22.5</v>
      </c>
      <c r="G698">
        <f t="shared" si="22"/>
        <v>0</v>
      </c>
    </row>
    <row r="699" spans="2:7" x14ac:dyDescent="0.25">
      <c r="B699">
        <f>YEAR('Daily Weather Input'!C692)</f>
        <v>2006</v>
      </c>
      <c r="C699">
        <f>MONTH('Daily Weather Input'!C692)</f>
        <v>11</v>
      </c>
      <c r="D699">
        <f>DAY('Daily Weather Input'!C692)</f>
        <v>20</v>
      </c>
      <c r="E699">
        <f>IF('Daily Weather Input'!D692, 'Daily Weather Input'!D692, ('Daily Weather Input'!E692+'Daily Weather Input'!F692)/2)</f>
        <v>38.5</v>
      </c>
      <c r="F699">
        <f t="shared" si="21"/>
        <v>26.5</v>
      </c>
      <c r="G699">
        <f t="shared" si="22"/>
        <v>0</v>
      </c>
    </row>
    <row r="700" spans="2:7" x14ac:dyDescent="0.25">
      <c r="B700">
        <f>YEAR('Daily Weather Input'!C693)</f>
        <v>2006</v>
      </c>
      <c r="C700">
        <f>MONTH('Daily Weather Input'!C693)</f>
        <v>11</v>
      </c>
      <c r="D700">
        <f>DAY('Daily Weather Input'!C693)</f>
        <v>21</v>
      </c>
      <c r="E700">
        <f>IF('Daily Weather Input'!D693, 'Daily Weather Input'!D693, ('Daily Weather Input'!E693+'Daily Weather Input'!F693)/2)</f>
        <v>38</v>
      </c>
      <c r="F700">
        <f t="shared" si="21"/>
        <v>27</v>
      </c>
      <c r="G700">
        <f t="shared" si="22"/>
        <v>0</v>
      </c>
    </row>
    <row r="701" spans="2:7" x14ac:dyDescent="0.25">
      <c r="B701">
        <f>YEAR('Daily Weather Input'!C694)</f>
        <v>2006</v>
      </c>
      <c r="C701">
        <f>MONTH('Daily Weather Input'!C694)</f>
        <v>11</v>
      </c>
      <c r="D701">
        <f>DAY('Daily Weather Input'!C694)</f>
        <v>22</v>
      </c>
      <c r="E701">
        <f>IF('Daily Weather Input'!D694, 'Daily Weather Input'!D694, ('Daily Weather Input'!E694+'Daily Weather Input'!F694)/2)</f>
        <v>39.5</v>
      </c>
      <c r="F701">
        <f t="shared" si="21"/>
        <v>25.5</v>
      </c>
      <c r="G701">
        <f t="shared" si="22"/>
        <v>0</v>
      </c>
    </row>
    <row r="702" spans="2:7" x14ac:dyDescent="0.25">
      <c r="B702">
        <f>YEAR('Daily Weather Input'!C695)</f>
        <v>2006</v>
      </c>
      <c r="C702">
        <f>MONTH('Daily Weather Input'!C695)</f>
        <v>11</v>
      </c>
      <c r="D702">
        <f>DAY('Daily Weather Input'!C695)</f>
        <v>23</v>
      </c>
      <c r="E702">
        <f>IF('Daily Weather Input'!D695, 'Daily Weather Input'!D695, ('Daily Weather Input'!E695+'Daily Weather Input'!F695)/2)</f>
        <v>42.5</v>
      </c>
      <c r="F702">
        <f t="shared" si="21"/>
        <v>22.5</v>
      </c>
      <c r="G702">
        <f t="shared" si="22"/>
        <v>0</v>
      </c>
    </row>
    <row r="703" spans="2:7" x14ac:dyDescent="0.25">
      <c r="B703">
        <f>YEAR('Daily Weather Input'!C696)</f>
        <v>2006</v>
      </c>
      <c r="C703">
        <f>MONTH('Daily Weather Input'!C696)</f>
        <v>11</v>
      </c>
      <c r="D703">
        <f>DAY('Daily Weather Input'!C696)</f>
        <v>24</v>
      </c>
      <c r="E703">
        <f>IF('Daily Weather Input'!D696, 'Daily Weather Input'!D696, ('Daily Weather Input'!E696+'Daily Weather Input'!F696)/2)</f>
        <v>47</v>
      </c>
      <c r="F703">
        <f t="shared" si="21"/>
        <v>18</v>
      </c>
      <c r="G703">
        <f t="shared" si="22"/>
        <v>0</v>
      </c>
    </row>
    <row r="704" spans="2:7" x14ac:dyDescent="0.25">
      <c r="B704">
        <f>YEAR('Daily Weather Input'!C697)</f>
        <v>2006</v>
      </c>
      <c r="C704">
        <f>MONTH('Daily Weather Input'!C697)</f>
        <v>11</v>
      </c>
      <c r="D704">
        <f>DAY('Daily Weather Input'!C697)</f>
        <v>25</v>
      </c>
      <c r="E704">
        <f>IF('Daily Weather Input'!D697, 'Daily Weather Input'!D697, ('Daily Weather Input'!E697+'Daily Weather Input'!F697)/2)</f>
        <v>44</v>
      </c>
      <c r="F704">
        <f t="shared" si="21"/>
        <v>21</v>
      </c>
      <c r="G704">
        <f t="shared" si="22"/>
        <v>0</v>
      </c>
    </row>
    <row r="705" spans="2:7" x14ac:dyDescent="0.25">
      <c r="B705">
        <f>YEAR('Daily Weather Input'!C698)</f>
        <v>2006</v>
      </c>
      <c r="C705">
        <f>MONTH('Daily Weather Input'!C698)</f>
        <v>11</v>
      </c>
      <c r="D705">
        <f>DAY('Daily Weather Input'!C698)</f>
        <v>26</v>
      </c>
      <c r="E705">
        <f>IF('Daily Weather Input'!D698, 'Daily Weather Input'!D698, ('Daily Weather Input'!E698+'Daily Weather Input'!F698)/2)</f>
        <v>45.5</v>
      </c>
      <c r="F705">
        <f t="shared" si="21"/>
        <v>19.5</v>
      </c>
      <c r="G705">
        <f t="shared" si="22"/>
        <v>0</v>
      </c>
    </row>
    <row r="706" spans="2:7" x14ac:dyDescent="0.25">
      <c r="B706">
        <f>YEAR('Daily Weather Input'!C699)</f>
        <v>2006</v>
      </c>
      <c r="C706">
        <f>MONTH('Daily Weather Input'!C699)</f>
        <v>11</v>
      </c>
      <c r="D706">
        <f>DAY('Daily Weather Input'!C699)</f>
        <v>27</v>
      </c>
      <c r="E706">
        <f>IF('Daily Weather Input'!D699, 'Daily Weather Input'!D699, ('Daily Weather Input'!E699+'Daily Weather Input'!F699)/2)</f>
        <v>46.5</v>
      </c>
      <c r="F706">
        <f t="shared" si="21"/>
        <v>18.5</v>
      </c>
      <c r="G706">
        <f t="shared" si="22"/>
        <v>0</v>
      </c>
    </row>
    <row r="707" spans="2:7" x14ac:dyDescent="0.25">
      <c r="B707">
        <f>YEAR('Daily Weather Input'!C700)</f>
        <v>2006</v>
      </c>
      <c r="C707">
        <f>MONTH('Daily Weather Input'!C700)</f>
        <v>11</v>
      </c>
      <c r="D707">
        <f>DAY('Daily Weather Input'!C700)</f>
        <v>28</v>
      </c>
      <c r="E707">
        <f>IF('Daily Weather Input'!D700, 'Daily Weather Input'!D700, ('Daily Weather Input'!E700+'Daily Weather Input'!F700)/2)</f>
        <v>50</v>
      </c>
      <c r="F707">
        <f t="shared" si="21"/>
        <v>15</v>
      </c>
      <c r="G707">
        <f t="shared" si="22"/>
        <v>0</v>
      </c>
    </row>
    <row r="708" spans="2:7" x14ac:dyDescent="0.25">
      <c r="B708">
        <f>YEAR('Daily Weather Input'!C701)</f>
        <v>2006</v>
      </c>
      <c r="C708">
        <f>MONTH('Daily Weather Input'!C701)</f>
        <v>11</v>
      </c>
      <c r="D708">
        <f>DAY('Daily Weather Input'!C701)</f>
        <v>29</v>
      </c>
      <c r="E708">
        <f>IF('Daily Weather Input'!D701, 'Daily Weather Input'!D701, ('Daily Weather Input'!E701+'Daily Weather Input'!F701)/2)</f>
        <v>50</v>
      </c>
      <c r="F708">
        <f t="shared" si="21"/>
        <v>15</v>
      </c>
      <c r="G708">
        <f t="shared" si="22"/>
        <v>0</v>
      </c>
    </row>
    <row r="709" spans="2:7" x14ac:dyDescent="0.25">
      <c r="B709">
        <f>YEAR('Daily Weather Input'!C702)</f>
        <v>2006</v>
      </c>
      <c r="C709">
        <f>MONTH('Daily Weather Input'!C702)</f>
        <v>11</v>
      </c>
      <c r="D709">
        <f>DAY('Daily Weather Input'!C702)</f>
        <v>30</v>
      </c>
      <c r="E709">
        <f>IF('Daily Weather Input'!D702, 'Daily Weather Input'!D702, ('Daily Weather Input'!E702+'Daily Weather Input'!F702)/2)</f>
        <v>61.5</v>
      </c>
      <c r="F709">
        <f t="shared" si="21"/>
        <v>3.5</v>
      </c>
      <c r="G709">
        <f t="shared" si="22"/>
        <v>0</v>
      </c>
    </row>
    <row r="710" spans="2:7" x14ac:dyDescent="0.25">
      <c r="B710">
        <f>YEAR('Daily Weather Input'!C703)</f>
        <v>2006</v>
      </c>
      <c r="C710">
        <f>MONTH('Daily Weather Input'!C703)</f>
        <v>12</v>
      </c>
      <c r="D710">
        <f>DAY('Daily Weather Input'!C703)</f>
        <v>1</v>
      </c>
      <c r="E710">
        <f>IF('Daily Weather Input'!D703, 'Daily Weather Input'!D703, ('Daily Weather Input'!E703+'Daily Weather Input'!F703)/2)</f>
        <v>59</v>
      </c>
      <c r="F710">
        <f t="shared" si="21"/>
        <v>6</v>
      </c>
      <c r="G710">
        <f t="shared" si="22"/>
        <v>0</v>
      </c>
    </row>
    <row r="711" spans="2:7" x14ac:dyDescent="0.25">
      <c r="B711">
        <f>YEAR('Daily Weather Input'!C704)</f>
        <v>2006</v>
      </c>
      <c r="C711">
        <f>MONTH('Daily Weather Input'!C704)</f>
        <v>12</v>
      </c>
      <c r="D711">
        <f>DAY('Daily Weather Input'!C704)</f>
        <v>2</v>
      </c>
      <c r="E711">
        <f>IF('Daily Weather Input'!D704, 'Daily Weather Input'!D704, ('Daily Weather Input'!E704+'Daily Weather Input'!F704)/2)</f>
        <v>42.5</v>
      </c>
      <c r="F711">
        <f t="shared" si="21"/>
        <v>22.5</v>
      </c>
      <c r="G711">
        <f t="shared" si="22"/>
        <v>0</v>
      </c>
    </row>
    <row r="712" spans="2:7" x14ac:dyDescent="0.25">
      <c r="B712">
        <f>YEAR('Daily Weather Input'!C705)</f>
        <v>2006</v>
      </c>
      <c r="C712">
        <f>MONTH('Daily Weather Input'!C705)</f>
        <v>12</v>
      </c>
      <c r="D712">
        <f>DAY('Daily Weather Input'!C705)</f>
        <v>3</v>
      </c>
      <c r="E712">
        <f>IF('Daily Weather Input'!D705, 'Daily Weather Input'!D705, ('Daily Weather Input'!E705+'Daily Weather Input'!F705)/2)</f>
        <v>35</v>
      </c>
      <c r="F712">
        <f t="shared" si="21"/>
        <v>30</v>
      </c>
      <c r="G712">
        <f t="shared" si="22"/>
        <v>0</v>
      </c>
    </row>
    <row r="713" spans="2:7" x14ac:dyDescent="0.25">
      <c r="B713">
        <f>YEAR('Daily Weather Input'!C706)</f>
        <v>2006</v>
      </c>
      <c r="C713">
        <f>MONTH('Daily Weather Input'!C706)</f>
        <v>12</v>
      </c>
      <c r="D713">
        <f>DAY('Daily Weather Input'!C706)</f>
        <v>4</v>
      </c>
      <c r="E713">
        <f>IF('Daily Weather Input'!D706, 'Daily Weather Input'!D706, ('Daily Weather Input'!E706+'Daily Weather Input'!F706)/2)</f>
        <v>31.5</v>
      </c>
      <c r="F713">
        <f t="shared" si="21"/>
        <v>33.5</v>
      </c>
      <c r="G713">
        <f t="shared" si="22"/>
        <v>0</v>
      </c>
    </row>
    <row r="714" spans="2:7" x14ac:dyDescent="0.25">
      <c r="B714">
        <f>YEAR('Daily Weather Input'!C707)</f>
        <v>2006</v>
      </c>
      <c r="C714">
        <f>MONTH('Daily Weather Input'!C707)</f>
        <v>12</v>
      </c>
      <c r="D714">
        <f>DAY('Daily Weather Input'!C707)</f>
        <v>5</v>
      </c>
      <c r="E714">
        <f>IF('Daily Weather Input'!D707, 'Daily Weather Input'!D707, ('Daily Weather Input'!E707+'Daily Weather Input'!F707)/2)</f>
        <v>31</v>
      </c>
      <c r="F714">
        <f t="shared" si="21"/>
        <v>34</v>
      </c>
      <c r="G714">
        <f t="shared" si="22"/>
        <v>0</v>
      </c>
    </row>
    <row r="715" spans="2:7" x14ac:dyDescent="0.25">
      <c r="B715">
        <f>YEAR('Daily Weather Input'!C708)</f>
        <v>2006</v>
      </c>
      <c r="C715">
        <f>MONTH('Daily Weather Input'!C708)</f>
        <v>12</v>
      </c>
      <c r="D715">
        <f>DAY('Daily Weather Input'!C708)</f>
        <v>6</v>
      </c>
      <c r="E715">
        <f>IF('Daily Weather Input'!D708, 'Daily Weather Input'!D708, ('Daily Weather Input'!E708+'Daily Weather Input'!F708)/2)</f>
        <v>35.5</v>
      </c>
      <c r="F715">
        <f t="shared" ref="F715:F778" si="23">IF(B$8&gt;$E715,(B$8-$E715),0)</f>
        <v>29.5</v>
      </c>
      <c r="G715">
        <f t="shared" si="22"/>
        <v>0</v>
      </c>
    </row>
    <row r="716" spans="2:7" x14ac:dyDescent="0.25">
      <c r="B716">
        <f>YEAR('Daily Weather Input'!C709)</f>
        <v>2006</v>
      </c>
      <c r="C716">
        <f>MONTH('Daily Weather Input'!C709)</f>
        <v>12</v>
      </c>
      <c r="D716">
        <f>DAY('Daily Weather Input'!C709)</f>
        <v>7</v>
      </c>
      <c r="E716">
        <f>IF('Daily Weather Input'!D709, 'Daily Weather Input'!D709, ('Daily Weather Input'!E709+'Daily Weather Input'!F709)/2)</f>
        <v>38.5</v>
      </c>
      <c r="F716">
        <f t="shared" si="23"/>
        <v>26.5</v>
      </c>
      <c r="G716">
        <f t="shared" ref="G716:G779" si="24">IF($E716&gt;C$8,$E716-C$8,0)</f>
        <v>0</v>
      </c>
    </row>
    <row r="717" spans="2:7" x14ac:dyDescent="0.25">
      <c r="B717">
        <f>YEAR('Daily Weather Input'!C710)</f>
        <v>2006</v>
      </c>
      <c r="C717">
        <f>MONTH('Daily Weather Input'!C710)</f>
        <v>12</v>
      </c>
      <c r="D717">
        <f>DAY('Daily Weather Input'!C710)</f>
        <v>8</v>
      </c>
      <c r="E717">
        <f>IF('Daily Weather Input'!D710, 'Daily Weather Input'!D710, ('Daily Weather Input'!E710+'Daily Weather Input'!F710)/2)</f>
        <v>27</v>
      </c>
      <c r="F717">
        <f t="shared" si="23"/>
        <v>38</v>
      </c>
      <c r="G717">
        <f t="shared" si="24"/>
        <v>0</v>
      </c>
    </row>
    <row r="718" spans="2:7" x14ac:dyDescent="0.25">
      <c r="B718">
        <f>YEAR('Daily Weather Input'!C711)</f>
        <v>2006</v>
      </c>
      <c r="C718">
        <f>MONTH('Daily Weather Input'!C711)</f>
        <v>12</v>
      </c>
      <c r="D718">
        <f>DAY('Daily Weather Input'!C711)</f>
        <v>9</v>
      </c>
      <c r="E718">
        <f>IF('Daily Weather Input'!D711, 'Daily Weather Input'!D711, ('Daily Weather Input'!E711+'Daily Weather Input'!F711)/2)</f>
        <v>27.5</v>
      </c>
      <c r="F718">
        <f t="shared" si="23"/>
        <v>37.5</v>
      </c>
      <c r="G718">
        <f t="shared" si="24"/>
        <v>0</v>
      </c>
    </row>
    <row r="719" spans="2:7" x14ac:dyDescent="0.25">
      <c r="B719">
        <f>YEAR('Daily Weather Input'!C712)</f>
        <v>2006</v>
      </c>
      <c r="C719">
        <f>MONTH('Daily Weather Input'!C712)</f>
        <v>12</v>
      </c>
      <c r="D719">
        <f>DAY('Daily Weather Input'!C712)</f>
        <v>10</v>
      </c>
      <c r="E719">
        <f>IF('Daily Weather Input'!D712, 'Daily Weather Input'!D712, ('Daily Weather Input'!E712+'Daily Weather Input'!F712)/2)</f>
        <v>40.5</v>
      </c>
      <c r="F719">
        <f t="shared" si="23"/>
        <v>24.5</v>
      </c>
      <c r="G719">
        <f t="shared" si="24"/>
        <v>0</v>
      </c>
    </row>
    <row r="720" spans="2:7" x14ac:dyDescent="0.25">
      <c r="B720">
        <f>YEAR('Daily Weather Input'!C713)</f>
        <v>2006</v>
      </c>
      <c r="C720">
        <f>MONTH('Daily Weather Input'!C713)</f>
        <v>12</v>
      </c>
      <c r="D720">
        <f>DAY('Daily Weather Input'!C713)</f>
        <v>11</v>
      </c>
      <c r="E720">
        <f>IF('Daily Weather Input'!D713, 'Daily Weather Input'!D713, ('Daily Weather Input'!E713+'Daily Weather Input'!F713)/2)</f>
        <v>45.5</v>
      </c>
      <c r="F720">
        <f t="shared" si="23"/>
        <v>19.5</v>
      </c>
      <c r="G720">
        <f t="shared" si="24"/>
        <v>0</v>
      </c>
    </row>
    <row r="721" spans="2:7" x14ac:dyDescent="0.25">
      <c r="B721">
        <f>YEAR('Daily Weather Input'!C714)</f>
        <v>2006</v>
      </c>
      <c r="C721">
        <f>MONTH('Daily Weather Input'!C714)</f>
        <v>12</v>
      </c>
      <c r="D721">
        <f>DAY('Daily Weather Input'!C714)</f>
        <v>12</v>
      </c>
      <c r="E721">
        <f>IF('Daily Weather Input'!D714, 'Daily Weather Input'!D714, ('Daily Weather Input'!E714+'Daily Weather Input'!F714)/2)</f>
        <v>43</v>
      </c>
      <c r="F721">
        <f t="shared" si="23"/>
        <v>22</v>
      </c>
      <c r="G721">
        <f t="shared" si="24"/>
        <v>0</v>
      </c>
    </row>
    <row r="722" spans="2:7" x14ac:dyDescent="0.25">
      <c r="B722">
        <f>YEAR('Daily Weather Input'!C715)</f>
        <v>2006</v>
      </c>
      <c r="C722">
        <f>MONTH('Daily Weather Input'!C715)</f>
        <v>12</v>
      </c>
      <c r="D722">
        <f>DAY('Daily Weather Input'!C715)</f>
        <v>13</v>
      </c>
      <c r="E722">
        <f>IF('Daily Weather Input'!D715, 'Daily Weather Input'!D715, ('Daily Weather Input'!E715+'Daily Weather Input'!F715)/2)</f>
        <v>50</v>
      </c>
      <c r="F722">
        <f t="shared" si="23"/>
        <v>15</v>
      </c>
      <c r="G722">
        <f t="shared" si="24"/>
        <v>0</v>
      </c>
    </row>
    <row r="723" spans="2:7" x14ac:dyDescent="0.25">
      <c r="B723">
        <f>YEAR('Daily Weather Input'!C716)</f>
        <v>2006</v>
      </c>
      <c r="C723">
        <f>MONTH('Daily Weather Input'!C716)</f>
        <v>12</v>
      </c>
      <c r="D723">
        <f>DAY('Daily Weather Input'!C716)</f>
        <v>14</v>
      </c>
      <c r="E723">
        <f>IF('Daily Weather Input'!D716, 'Daily Weather Input'!D716, ('Daily Weather Input'!E716+'Daily Weather Input'!F716)/2)</f>
        <v>48.5</v>
      </c>
      <c r="F723">
        <f t="shared" si="23"/>
        <v>16.5</v>
      </c>
      <c r="G723">
        <f t="shared" si="24"/>
        <v>0</v>
      </c>
    </row>
    <row r="724" spans="2:7" x14ac:dyDescent="0.25">
      <c r="B724">
        <f>YEAR('Daily Weather Input'!C717)</f>
        <v>2006</v>
      </c>
      <c r="C724">
        <f>MONTH('Daily Weather Input'!C717)</f>
        <v>12</v>
      </c>
      <c r="D724">
        <f>DAY('Daily Weather Input'!C717)</f>
        <v>15</v>
      </c>
      <c r="E724">
        <f>IF('Daily Weather Input'!D717, 'Daily Weather Input'!D717, ('Daily Weather Input'!E717+'Daily Weather Input'!F717)/2)</f>
        <v>52</v>
      </c>
      <c r="F724">
        <f t="shared" si="23"/>
        <v>13</v>
      </c>
      <c r="G724">
        <f t="shared" si="24"/>
        <v>0</v>
      </c>
    </row>
    <row r="725" spans="2:7" x14ac:dyDescent="0.25">
      <c r="B725">
        <f>YEAR('Daily Weather Input'!C718)</f>
        <v>2006</v>
      </c>
      <c r="C725">
        <f>MONTH('Daily Weather Input'!C718)</f>
        <v>12</v>
      </c>
      <c r="D725">
        <f>DAY('Daily Weather Input'!C718)</f>
        <v>16</v>
      </c>
      <c r="E725">
        <f>IF('Daily Weather Input'!D718, 'Daily Weather Input'!D718, ('Daily Weather Input'!E718+'Daily Weather Input'!F718)/2)</f>
        <v>42.5</v>
      </c>
      <c r="F725">
        <f t="shared" si="23"/>
        <v>22.5</v>
      </c>
      <c r="G725">
        <f t="shared" si="24"/>
        <v>0</v>
      </c>
    </row>
    <row r="726" spans="2:7" x14ac:dyDescent="0.25">
      <c r="B726">
        <f>YEAR('Daily Weather Input'!C719)</f>
        <v>2006</v>
      </c>
      <c r="C726">
        <f>MONTH('Daily Weather Input'!C719)</f>
        <v>12</v>
      </c>
      <c r="D726">
        <f>DAY('Daily Weather Input'!C719)</f>
        <v>17</v>
      </c>
      <c r="E726">
        <f>IF('Daily Weather Input'!D719, 'Daily Weather Input'!D719, ('Daily Weather Input'!E719+'Daily Weather Input'!F719)/2)</f>
        <v>47.5</v>
      </c>
      <c r="F726">
        <f t="shared" si="23"/>
        <v>17.5</v>
      </c>
      <c r="G726">
        <f t="shared" si="24"/>
        <v>0</v>
      </c>
    </row>
    <row r="727" spans="2:7" x14ac:dyDescent="0.25">
      <c r="B727">
        <f>YEAR('Daily Weather Input'!C720)</f>
        <v>2006</v>
      </c>
      <c r="C727">
        <f>MONTH('Daily Weather Input'!C720)</f>
        <v>12</v>
      </c>
      <c r="D727">
        <f>DAY('Daily Weather Input'!C720)</f>
        <v>18</v>
      </c>
      <c r="E727">
        <f>IF('Daily Weather Input'!D720, 'Daily Weather Input'!D720, ('Daily Weather Input'!E720+'Daily Weather Input'!F720)/2)</f>
        <v>61</v>
      </c>
      <c r="F727">
        <f t="shared" si="23"/>
        <v>4</v>
      </c>
      <c r="G727">
        <f t="shared" si="24"/>
        <v>0</v>
      </c>
    </row>
    <row r="728" spans="2:7" x14ac:dyDescent="0.25">
      <c r="B728">
        <f>YEAR('Daily Weather Input'!C721)</f>
        <v>2006</v>
      </c>
      <c r="C728">
        <f>MONTH('Daily Weather Input'!C721)</f>
        <v>12</v>
      </c>
      <c r="D728">
        <f>DAY('Daily Weather Input'!C721)</f>
        <v>19</v>
      </c>
      <c r="E728">
        <f>IF('Daily Weather Input'!D721, 'Daily Weather Input'!D721, ('Daily Weather Input'!E721+'Daily Weather Input'!F721)/2)</f>
        <v>42</v>
      </c>
      <c r="F728">
        <f t="shared" si="23"/>
        <v>23</v>
      </c>
      <c r="G728">
        <f t="shared" si="24"/>
        <v>0</v>
      </c>
    </row>
    <row r="729" spans="2:7" x14ac:dyDescent="0.25">
      <c r="B729">
        <f>YEAR('Daily Weather Input'!C722)</f>
        <v>2006</v>
      </c>
      <c r="C729">
        <f>MONTH('Daily Weather Input'!C722)</f>
        <v>12</v>
      </c>
      <c r="D729">
        <f>DAY('Daily Weather Input'!C722)</f>
        <v>20</v>
      </c>
      <c r="E729">
        <f>IF('Daily Weather Input'!D722, 'Daily Weather Input'!D722, ('Daily Weather Input'!E722+'Daily Weather Input'!F722)/2)</f>
        <v>36</v>
      </c>
      <c r="F729">
        <f t="shared" si="23"/>
        <v>29</v>
      </c>
      <c r="G729">
        <f t="shared" si="24"/>
        <v>0</v>
      </c>
    </row>
    <row r="730" spans="2:7" x14ac:dyDescent="0.25">
      <c r="B730">
        <f>YEAR('Daily Weather Input'!C723)</f>
        <v>2006</v>
      </c>
      <c r="C730">
        <f>MONTH('Daily Weather Input'!C723)</f>
        <v>12</v>
      </c>
      <c r="D730">
        <f>DAY('Daily Weather Input'!C723)</f>
        <v>21</v>
      </c>
      <c r="E730">
        <f>IF('Daily Weather Input'!D723, 'Daily Weather Input'!D723, ('Daily Weather Input'!E723+'Daily Weather Input'!F723)/2)</f>
        <v>41.5</v>
      </c>
      <c r="F730">
        <f t="shared" si="23"/>
        <v>23.5</v>
      </c>
      <c r="G730">
        <f t="shared" si="24"/>
        <v>0</v>
      </c>
    </row>
    <row r="731" spans="2:7" x14ac:dyDescent="0.25">
      <c r="B731">
        <f>YEAR('Daily Weather Input'!C724)</f>
        <v>2006</v>
      </c>
      <c r="C731">
        <f>MONTH('Daily Weather Input'!C724)</f>
        <v>12</v>
      </c>
      <c r="D731">
        <f>DAY('Daily Weather Input'!C724)</f>
        <v>22</v>
      </c>
      <c r="E731">
        <f>IF('Daily Weather Input'!D724, 'Daily Weather Input'!D724, ('Daily Weather Input'!E724+'Daily Weather Input'!F724)/2)</f>
        <v>50</v>
      </c>
      <c r="F731">
        <f t="shared" si="23"/>
        <v>15</v>
      </c>
      <c r="G731">
        <f t="shared" si="24"/>
        <v>0</v>
      </c>
    </row>
    <row r="732" spans="2:7" x14ac:dyDescent="0.25">
      <c r="B732">
        <f>YEAR('Daily Weather Input'!C725)</f>
        <v>2006</v>
      </c>
      <c r="C732">
        <f>MONTH('Daily Weather Input'!C725)</f>
        <v>12</v>
      </c>
      <c r="D732">
        <f>DAY('Daily Weather Input'!C725)</f>
        <v>23</v>
      </c>
      <c r="E732">
        <f>IF('Daily Weather Input'!D725, 'Daily Weather Input'!D725, ('Daily Weather Input'!E725+'Daily Weather Input'!F725)/2)</f>
        <v>47.5</v>
      </c>
      <c r="F732">
        <f t="shared" si="23"/>
        <v>17.5</v>
      </c>
      <c r="G732">
        <f t="shared" si="24"/>
        <v>0</v>
      </c>
    </row>
    <row r="733" spans="2:7" x14ac:dyDescent="0.25">
      <c r="B733">
        <f>YEAR('Daily Weather Input'!C726)</f>
        <v>2006</v>
      </c>
      <c r="C733">
        <f>MONTH('Daily Weather Input'!C726)</f>
        <v>12</v>
      </c>
      <c r="D733">
        <f>DAY('Daily Weather Input'!C726)</f>
        <v>24</v>
      </c>
      <c r="E733">
        <f>IF('Daily Weather Input'!D726, 'Daily Weather Input'!D726, ('Daily Weather Input'!E726+'Daily Weather Input'!F726)/2)</f>
        <v>41.5</v>
      </c>
      <c r="F733">
        <f t="shared" si="23"/>
        <v>23.5</v>
      </c>
      <c r="G733">
        <f t="shared" si="24"/>
        <v>0</v>
      </c>
    </row>
    <row r="734" spans="2:7" x14ac:dyDescent="0.25">
      <c r="B734">
        <f>YEAR('Daily Weather Input'!C727)</f>
        <v>2006</v>
      </c>
      <c r="C734">
        <f>MONTH('Daily Weather Input'!C727)</f>
        <v>12</v>
      </c>
      <c r="D734">
        <f>DAY('Daily Weather Input'!C727)</f>
        <v>25</v>
      </c>
      <c r="E734">
        <f>IF('Daily Weather Input'!D727, 'Daily Weather Input'!D727, ('Daily Weather Input'!E727+'Daily Weather Input'!F727)/2)</f>
        <v>37.5</v>
      </c>
      <c r="F734">
        <f t="shared" si="23"/>
        <v>27.5</v>
      </c>
      <c r="G734">
        <f t="shared" si="24"/>
        <v>0</v>
      </c>
    </row>
    <row r="735" spans="2:7" x14ac:dyDescent="0.25">
      <c r="B735">
        <f>YEAR('Daily Weather Input'!C728)</f>
        <v>2006</v>
      </c>
      <c r="C735">
        <f>MONTH('Daily Weather Input'!C728)</f>
        <v>12</v>
      </c>
      <c r="D735">
        <f>DAY('Daily Weather Input'!C728)</f>
        <v>26</v>
      </c>
      <c r="E735">
        <f>IF('Daily Weather Input'!D728, 'Daily Weather Input'!D728, ('Daily Weather Input'!E728+'Daily Weather Input'!F728)/2)</f>
        <v>48</v>
      </c>
      <c r="F735">
        <f t="shared" si="23"/>
        <v>17</v>
      </c>
      <c r="G735">
        <f t="shared" si="24"/>
        <v>0</v>
      </c>
    </row>
    <row r="736" spans="2:7" x14ac:dyDescent="0.25">
      <c r="B736">
        <f>YEAR('Daily Weather Input'!C729)</f>
        <v>2006</v>
      </c>
      <c r="C736">
        <f>MONTH('Daily Weather Input'!C729)</f>
        <v>12</v>
      </c>
      <c r="D736">
        <f>DAY('Daily Weather Input'!C729)</f>
        <v>27</v>
      </c>
      <c r="E736">
        <f>IF('Daily Weather Input'!D729, 'Daily Weather Input'!D729, ('Daily Weather Input'!E729+'Daily Weather Input'!F729)/2)</f>
        <v>38</v>
      </c>
      <c r="F736">
        <f t="shared" si="23"/>
        <v>27</v>
      </c>
      <c r="G736">
        <f t="shared" si="24"/>
        <v>0</v>
      </c>
    </row>
    <row r="737" spans="2:7" x14ac:dyDescent="0.25">
      <c r="B737">
        <f>YEAR('Daily Weather Input'!C730)</f>
        <v>2006</v>
      </c>
      <c r="C737">
        <f>MONTH('Daily Weather Input'!C730)</f>
        <v>12</v>
      </c>
      <c r="D737">
        <f>DAY('Daily Weather Input'!C730)</f>
        <v>28</v>
      </c>
      <c r="E737">
        <f>IF('Daily Weather Input'!D730, 'Daily Weather Input'!D730, ('Daily Weather Input'!E730+'Daily Weather Input'!F730)/2)</f>
        <v>37.5</v>
      </c>
      <c r="F737">
        <f t="shared" si="23"/>
        <v>27.5</v>
      </c>
      <c r="G737">
        <f t="shared" si="24"/>
        <v>0</v>
      </c>
    </row>
    <row r="738" spans="2:7" x14ac:dyDescent="0.25">
      <c r="B738">
        <f>YEAR('Daily Weather Input'!C731)</f>
        <v>2006</v>
      </c>
      <c r="C738">
        <f>MONTH('Daily Weather Input'!C731)</f>
        <v>12</v>
      </c>
      <c r="D738">
        <f>DAY('Daily Weather Input'!C731)</f>
        <v>29</v>
      </c>
      <c r="E738">
        <f>IF('Daily Weather Input'!D731, 'Daily Weather Input'!D731, ('Daily Weather Input'!E731+'Daily Weather Input'!F731)/2)</f>
        <v>42</v>
      </c>
      <c r="F738">
        <f t="shared" si="23"/>
        <v>23</v>
      </c>
      <c r="G738">
        <f t="shared" si="24"/>
        <v>0</v>
      </c>
    </row>
    <row r="739" spans="2:7" x14ac:dyDescent="0.25">
      <c r="B739">
        <f>YEAR('Daily Weather Input'!C732)</f>
        <v>2006</v>
      </c>
      <c r="C739">
        <f>MONTH('Daily Weather Input'!C732)</f>
        <v>12</v>
      </c>
      <c r="D739">
        <f>DAY('Daily Weather Input'!C732)</f>
        <v>30</v>
      </c>
      <c r="E739">
        <f>IF('Daily Weather Input'!D732, 'Daily Weather Input'!D732, ('Daily Weather Input'!E732+'Daily Weather Input'!F732)/2)</f>
        <v>40.5</v>
      </c>
      <c r="F739">
        <f t="shared" si="23"/>
        <v>24.5</v>
      </c>
      <c r="G739">
        <f t="shared" si="24"/>
        <v>0</v>
      </c>
    </row>
    <row r="740" spans="2:7" x14ac:dyDescent="0.25">
      <c r="B740">
        <f>YEAR('Daily Weather Input'!C733)</f>
        <v>2006</v>
      </c>
      <c r="C740">
        <f>MONTH('Daily Weather Input'!C733)</f>
        <v>12</v>
      </c>
      <c r="D740">
        <f>DAY('Daily Weather Input'!C733)</f>
        <v>31</v>
      </c>
      <c r="E740">
        <f>IF('Daily Weather Input'!D733, 'Daily Weather Input'!D733, ('Daily Weather Input'!E733+'Daily Weather Input'!F733)/2)</f>
        <v>39</v>
      </c>
      <c r="F740">
        <f t="shared" si="23"/>
        <v>26</v>
      </c>
      <c r="G740">
        <f t="shared" si="24"/>
        <v>0</v>
      </c>
    </row>
    <row r="741" spans="2:7" x14ac:dyDescent="0.25">
      <c r="B741">
        <f>YEAR('Daily Weather Input'!C734)</f>
        <v>2007</v>
      </c>
      <c r="C741">
        <f>MONTH('Daily Weather Input'!C734)</f>
        <v>1</v>
      </c>
      <c r="D741">
        <f>DAY('Daily Weather Input'!C734)</f>
        <v>1</v>
      </c>
      <c r="E741">
        <f>IF('Daily Weather Input'!D734, 'Daily Weather Input'!D734, ('Daily Weather Input'!E734+'Daily Weather Input'!F734)/2)</f>
        <v>48</v>
      </c>
      <c r="F741">
        <f t="shared" si="23"/>
        <v>17</v>
      </c>
      <c r="G741">
        <f t="shared" si="24"/>
        <v>0</v>
      </c>
    </row>
    <row r="742" spans="2:7" x14ac:dyDescent="0.25">
      <c r="B742">
        <f>YEAR('Daily Weather Input'!C735)</f>
        <v>2007</v>
      </c>
      <c r="C742">
        <f>MONTH('Daily Weather Input'!C735)</f>
        <v>1</v>
      </c>
      <c r="D742">
        <f>DAY('Daily Weather Input'!C735)</f>
        <v>2</v>
      </c>
      <c r="E742">
        <f>IF('Daily Weather Input'!D735, 'Daily Weather Input'!D735, ('Daily Weather Input'!E735+'Daily Weather Input'!F735)/2)</f>
        <v>39.5</v>
      </c>
      <c r="F742">
        <f t="shared" si="23"/>
        <v>25.5</v>
      </c>
      <c r="G742">
        <f t="shared" si="24"/>
        <v>0</v>
      </c>
    </row>
    <row r="743" spans="2:7" x14ac:dyDescent="0.25">
      <c r="B743">
        <f>YEAR('Daily Weather Input'!C736)</f>
        <v>2007</v>
      </c>
      <c r="C743">
        <f>MONTH('Daily Weather Input'!C736)</f>
        <v>1</v>
      </c>
      <c r="D743">
        <f>DAY('Daily Weather Input'!C736)</f>
        <v>3</v>
      </c>
      <c r="E743">
        <f>IF('Daily Weather Input'!D736, 'Daily Weather Input'!D736, ('Daily Weather Input'!E736+'Daily Weather Input'!F736)/2)</f>
        <v>41.5</v>
      </c>
      <c r="F743">
        <f t="shared" si="23"/>
        <v>23.5</v>
      </c>
      <c r="G743">
        <f t="shared" si="24"/>
        <v>0</v>
      </c>
    </row>
    <row r="744" spans="2:7" x14ac:dyDescent="0.25">
      <c r="B744">
        <f>YEAR('Daily Weather Input'!C737)</f>
        <v>2007</v>
      </c>
      <c r="C744">
        <f>MONTH('Daily Weather Input'!C737)</f>
        <v>1</v>
      </c>
      <c r="D744">
        <f>DAY('Daily Weather Input'!C737)</f>
        <v>4</v>
      </c>
      <c r="E744">
        <f>IF('Daily Weather Input'!D737, 'Daily Weather Input'!D737, ('Daily Weather Input'!E737+'Daily Weather Input'!F737)/2)</f>
        <v>47</v>
      </c>
      <c r="F744">
        <f t="shared" si="23"/>
        <v>18</v>
      </c>
      <c r="G744">
        <f t="shared" si="24"/>
        <v>0</v>
      </c>
    </row>
    <row r="745" spans="2:7" x14ac:dyDescent="0.25">
      <c r="B745">
        <f>YEAR('Daily Weather Input'!C738)</f>
        <v>2007</v>
      </c>
      <c r="C745">
        <f>MONTH('Daily Weather Input'!C738)</f>
        <v>1</v>
      </c>
      <c r="D745">
        <f>DAY('Daily Weather Input'!C738)</f>
        <v>5</v>
      </c>
      <c r="E745">
        <f>IF('Daily Weather Input'!D738, 'Daily Weather Input'!D738, ('Daily Weather Input'!E738+'Daily Weather Input'!F738)/2)</f>
        <v>61</v>
      </c>
      <c r="F745">
        <f t="shared" si="23"/>
        <v>4</v>
      </c>
      <c r="G745">
        <f t="shared" si="24"/>
        <v>0</v>
      </c>
    </row>
    <row r="746" spans="2:7" x14ac:dyDescent="0.25">
      <c r="B746">
        <f>YEAR('Daily Weather Input'!C739)</f>
        <v>2007</v>
      </c>
      <c r="C746">
        <f>MONTH('Daily Weather Input'!C739)</f>
        <v>1</v>
      </c>
      <c r="D746">
        <f>DAY('Daily Weather Input'!C739)</f>
        <v>6</v>
      </c>
      <c r="E746">
        <f>IF('Daily Weather Input'!D739, 'Daily Weather Input'!D739, ('Daily Weather Input'!E739+'Daily Weather Input'!F739)/2)</f>
        <v>63.5</v>
      </c>
      <c r="F746">
        <f t="shared" si="23"/>
        <v>1.5</v>
      </c>
      <c r="G746">
        <f t="shared" si="24"/>
        <v>0</v>
      </c>
    </row>
    <row r="747" spans="2:7" x14ac:dyDescent="0.25">
      <c r="B747">
        <f>YEAR('Daily Weather Input'!C740)</f>
        <v>2007</v>
      </c>
      <c r="C747">
        <f>MONTH('Daily Weather Input'!C740)</f>
        <v>1</v>
      </c>
      <c r="D747">
        <f>DAY('Daily Weather Input'!C740)</f>
        <v>7</v>
      </c>
      <c r="E747">
        <f>IF('Daily Weather Input'!D740, 'Daily Weather Input'!D740, ('Daily Weather Input'!E740+'Daily Weather Input'!F740)/2)</f>
        <v>48.5</v>
      </c>
      <c r="F747">
        <f t="shared" si="23"/>
        <v>16.5</v>
      </c>
      <c r="G747">
        <f t="shared" si="24"/>
        <v>0</v>
      </c>
    </row>
    <row r="748" spans="2:7" x14ac:dyDescent="0.25">
      <c r="B748">
        <f>YEAR('Daily Weather Input'!C741)</f>
        <v>2007</v>
      </c>
      <c r="C748">
        <f>MONTH('Daily Weather Input'!C741)</f>
        <v>1</v>
      </c>
      <c r="D748">
        <f>DAY('Daily Weather Input'!C741)</f>
        <v>8</v>
      </c>
      <c r="E748">
        <f>IF('Daily Weather Input'!D741, 'Daily Weather Input'!D741, ('Daily Weather Input'!E741+'Daily Weather Input'!F741)/2)</f>
        <v>42.5</v>
      </c>
      <c r="F748">
        <f t="shared" si="23"/>
        <v>22.5</v>
      </c>
      <c r="G748">
        <f t="shared" si="24"/>
        <v>0</v>
      </c>
    </row>
    <row r="749" spans="2:7" x14ac:dyDescent="0.25">
      <c r="B749">
        <f>YEAR('Daily Weather Input'!C742)</f>
        <v>2007</v>
      </c>
      <c r="C749">
        <f>MONTH('Daily Weather Input'!C742)</f>
        <v>1</v>
      </c>
      <c r="D749">
        <f>DAY('Daily Weather Input'!C742)</f>
        <v>9</v>
      </c>
      <c r="E749">
        <f>IF('Daily Weather Input'!D742, 'Daily Weather Input'!D742, ('Daily Weather Input'!E742+'Daily Weather Input'!F742)/2)</f>
        <v>36.5</v>
      </c>
      <c r="F749">
        <f t="shared" si="23"/>
        <v>28.5</v>
      </c>
      <c r="G749">
        <f t="shared" si="24"/>
        <v>0</v>
      </c>
    </row>
    <row r="750" spans="2:7" x14ac:dyDescent="0.25">
      <c r="B750">
        <f>YEAR('Daily Weather Input'!C743)</f>
        <v>2007</v>
      </c>
      <c r="C750">
        <f>MONTH('Daily Weather Input'!C743)</f>
        <v>1</v>
      </c>
      <c r="D750">
        <f>DAY('Daily Weather Input'!C743)</f>
        <v>10</v>
      </c>
      <c r="E750">
        <f>IF('Daily Weather Input'!D743, 'Daily Weather Input'!D743, ('Daily Weather Input'!E743+'Daily Weather Input'!F743)/2)</f>
        <v>31</v>
      </c>
      <c r="F750">
        <f t="shared" si="23"/>
        <v>34</v>
      </c>
      <c r="G750">
        <f t="shared" si="24"/>
        <v>0</v>
      </c>
    </row>
    <row r="751" spans="2:7" x14ac:dyDescent="0.25">
      <c r="B751">
        <f>YEAR('Daily Weather Input'!C744)</f>
        <v>2007</v>
      </c>
      <c r="C751">
        <f>MONTH('Daily Weather Input'!C744)</f>
        <v>1</v>
      </c>
      <c r="D751">
        <f>DAY('Daily Weather Input'!C744)</f>
        <v>11</v>
      </c>
      <c r="E751">
        <f>IF('Daily Weather Input'!D744, 'Daily Weather Input'!D744, ('Daily Weather Input'!E744+'Daily Weather Input'!F744)/2)</f>
        <v>31</v>
      </c>
      <c r="F751">
        <f t="shared" si="23"/>
        <v>34</v>
      </c>
      <c r="G751">
        <f t="shared" si="24"/>
        <v>0</v>
      </c>
    </row>
    <row r="752" spans="2:7" x14ac:dyDescent="0.25">
      <c r="B752">
        <f>YEAR('Daily Weather Input'!C745)</f>
        <v>2007</v>
      </c>
      <c r="C752">
        <f>MONTH('Daily Weather Input'!C745)</f>
        <v>1</v>
      </c>
      <c r="D752">
        <f>DAY('Daily Weather Input'!C745)</f>
        <v>12</v>
      </c>
      <c r="E752">
        <f>IF('Daily Weather Input'!D745, 'Daily Weather Input'!D745, ('Daily Weather Input'!E745+'Daily Weather Input'!F745)/2)</f>
        <v>44</v>
      </c>
      <c r="F752">
        <f t="shared" si="23"/>
        <v>21</v>
      </c>
      <c r="G752">
        <f t="shared" si="24"/>
        <v>0</v>
      </c>
    </row>
    <row r="753" spans="2:7" x14ac:dyDescent="0.25">
      <c r="B753">
        <f>YEAR('Daily Weather Input'!C746)</f>
        <v>2007</v>
      </c>
      <c r="C753">
        <f>MONTH('Daily Weather Input'!C746)</f>
        <v>1</v>
      </c>
      <c r="D753">
        <f>DAY('Daily Weather Input'!C746)</f>
        <v>13</v>
      </c>
      <c r="E753">
        <f>IF('Daily Weather Input'!D746, 'Daily Weather Input'!D746, ('Daily Weather Input'!E746+'Daily Weather Input'!F746)/2)</f>
        <v>56.5</v>
      </c>
      <c r="F753">
        <f t="shared" si="23"/>
        <v>8.5</v>
      </c>
      <c r="G753">
        <f t="shared" si="24"/>
        <v>0</v>
      </c>
    </row>
    <row r="754" spans="2:7" x14ac:dyDescent="0.25">
      <c r="B754">
        <f>YEAR('Daily Weather Input'!C747)</f>
        <v>2007</v>
      </c>
      <c r="C754">
        <f>MONTH('Daily Weather Input'!C747)</f>
        <v>1</v>
      </c>
      <c r="D754">
        <f>DAY('Daily Weather Input'!C747)</f>
        <v>14</v>
      </c>
      <c r="E754">
        <f>IF('Daily Weather Input'!D747, 'Daily Weather Input'!D747, ('Daily Weather Input'!E747+'Daily Weather Input'!F747)/2)</f>
        <v>59</v>
      </c>
      <c r="F754">
        <f t="shared" si="23"/>
        <v>6</v>
      </c>
      <c r="G754">
        <f t="shared" si="24"/>
        <v>0</v>
      </c>
    </row>
    <row r="755" spans="2:7" x14ac:dyDescent="0.25">
      <c r="B755">
        <f>YEAR('Daily Weather Input'!C748)</f>
        <v>2007</v>
      </c>
      <c r="C755">
        <f>MONTH('Daily Weather Input'!C748)</f>
        <v>1</v>
      </c>
      <c r="D755">
        <f>DAY('Daily Weather Input'!C748)</f>
        <v>15</v>
      </c>
      <c r="E755">
        <f>IF('Daily Weather Input'!D748, 'Daily Weather Input'!D748, ('Daily Weather Input'!E748+'Daily Weather Input'!F748)/2)</f>
        <v>61</v>
      </c>
      <c r="F755">
        <f t="shared" si="23"/>
        <v>4</v>
      </c>
      <c r="G755">
        <f t="shared" si="24"/>
        <v>0</v>
      </c>
    </row>
    <row r="756" spans="2:7" x14ac:dyDescent="0.25">
      <c r="B756">
        <f>YEAR('Daily Weather Input'!C749)</f>
        <v>2007</v>
      </c>
      <c r="C756">
        <f>MONTH('Daily Weather Input'!C749)</f>
        <v>1</v>
      </c>
      <c r="D756">
        <f>DAY('Daily Weather Input'!C749)</f>
        <v>16</v>
      </c>
      <c r="E756">
        <f>IF('Daily Weather Input'!D749, 'Daily Weather Input'!D749, ('Daily Weather Input'!E749+'Daily Weather Input'!F749)/2)</f>
        <v>46</v>
      </c>
      <c r="F756">
        <f t="shared" si="23"/>
        <v>19</v>
      </c>
      <c r="G756">
        <f t="shared" si="24"/>
        <v>0</v>
      </c>
    </row>
    <row r="757" spans="2:7" x14ac:dyDescent="0.25">
      <c r="B757">
        <f>YEAR('Daily Weather Input'!C750)</f>
        <v>2007</v>
      </c>
      <c r="C757">
        <f>MONTH('Daily Weather Input'!C750)</f>
        <v>1</v>
      </c>
      <c r="D757">
        <f>DAY('Daily Weather Input'!C750)</f>
        <v>17</v>
      </c>
      <c r="E757">
        <f>IF('Daily Weather Input'!D750, 'Daily Weather Input'!D750, ('Daily Weather Input'!E750+'Daily Weather Input'!F750)/2)</f>
        <v>27.5</v>
      </c>
      <c r="F757">
        <f t="shared" si="23"/>
        <v>37.5</v>
      </c>
      <c r="G757">
        <f t="shared" si="24"/>
        <v>0</v>
      </c>
    </row>
    <row r="758" spans="2:7" x14ac:dyDescent="0.25">
      <c r="B758">
        <f>YEAR('Daily Weather Input'!C751)</f>
        <v>2007</v>
      </c>
      <c r="C758">
        <f>MONTH('Daily Weather Input'!C751)</f>
        <v>1</v>
      </c>
      <c r="D758">
        <f>DAY('Daily Weather Input'!C751)</f>
        <v>18</v>
      </c>
      <c r="E758">
        <f>IF('Daily Weather Input'!D751, 'Daily Weather Input'!D751, ('Daily Weather Input'!E751+'Daily Weather Input'!F751)/2)</f>
        <v>27</v>
      </c>
      <c r="F758">
        <f t="shared" si="23"/>
        <v>38</v>
      </c>
      <c r="G758">
        <f t="shared" si="24"/>
        <v>0</v>
      </c>
    </row>
    <row r="759" spans="2:7" x14ac:dyDescent="0.25">
      <c r="B759">
        <f>YEAR('Daily Weather Input'!C752)</f>
        <v>2007</v>
      </c>
      <c r="C759">
        <f>MONTH('Daily Weather Input'!C752)</f>
        <v>1</v>
      </c>
      <c r="D759">
        <f>DAY('Daily Weather Input'!C752)</f>
        <v>19</v>
      </c>
      <c r="E759">
        <f>IF('Daily Weather Input'!D752, 'Daily Weather Input'!D752, ('Daily Weather Input'!E752+'Daily Weather Input'!F752)/2)</f>
        <v>37.5</v>
      </c>
      <c r="F759">
        <f t="shared" si="23"/>
        <v>27.5</v>
      </c>
      <c r="G759">
        <f t="shared" si="24"/>
        <v>0</v>
      </c>
    </row>
    <row r="760" spans="2:7" x14ac:dyDescent="0.25">
      <c r="B760">
        <f>YEAR('Daily Weather Input'!C753)</f>
        <v>2007</v>
      </c>
      <c r="C760">
        <f>MONTH('Daily Weather Input'!C753)</f>
        <v>1</v>
      </c>
      <c r="D760">
        <f>DAY('Daily Weather Input'!C753)</f>
        <v>20</v>
      </c>
      <c r="E760">
        <f>IF('Daily Weather Input'!D753, 'Daily Weather Input'!D753, ('Daily Weather Input'!E753+'Daily Weather Input'!F753)/2)</f>
        <v>30.5</v>
      </c>
      <c r="F760">
        <f t="shared" si="23"/>
        <v>34.5</v>
      </c>
      <c r="G760">
        <f t="shared" si="24"/>
        <v>0</v>
      </c>
    </row>
    <row r="761" spans="2:7" x14ac:dyDescent="0.25">
      <c r="B761">
        <f>YEAR('Daily Weather Input'!C754)</f>
        <v>2007</v>
      </c>
      <c r="C761">
        <f>MONTH('Daily Weather Input'!C754)</f>
        <v>1</v>
      </c>
      <c r="D761">
        <f>DAY('Daily Weather Input'!C754)</f>
        <v>21</v>
      </c>
      <c r="E761">
        <f>IF('Daily Weather Input'!D754, 'Daily Weather Input'!D754, ('Daily Weather Input'!E754+'Daily Weather Input'!F754)/2)</f>
        <v>24.5</v>
      </c>
      <c r="F761">
        <f t="shared" si="23"/>
        <v>40.5</v>
      </c>
      <c r="G761">
        <f t="shared" si="24"/>
        <v>0</v>
      </c>
    </row>
    <row r="762" spans="2:7" x14ac:dyDescent="0.25">
      <c r="B762">
        <f>YEAR('Daily Weather Input'!C755)</f>
        <v>2007</v>
      </c>
      <c r="C762">
        <f>MONTH('Daily Weather Input'!C755)</f>
        <v>1</v>
      </c>
      <c r="D762">
        <f>DAY('Daily Weather Input'!C755)</f>
        <v>22</v>
      </c>
      <c r="E762">
        <f>IF('Daily Weather Input'!D755, 'Daily Weather Input'!D755, ('Daily Weather Input'!E755+'Daily Weather Input'!F755)/2)</f>
        <v>31</v>
      </c>
      <c r="F762">
        <f t="shared" si="23"/>
        <v>34</v>
      </c>
      <c r="G762">
        <f t="shared" si="24"/>
        <v>0</v>
      </c>
    </row>
    <row r="763" spans="2:7" x14ac:dyDescent="0.25">
      <c r="B763">
        <f>YEAR('Daily Weather Input'!C756)</f>
        <v>2007</v>
      </c>
      <c r="C763">
        <f>MONTH('Daily Weather Input'!C756)</f>
        <v>1</v>
      </c>
      <c r="D763">
        <f>DAY('Daily Weather Input'!C756)</f>
        <v>23</v>
      </c>
      <c r="E763">
        <f>IF('Daily Weather Input'!D756, 'Daily Weather Input'!D756, ('Daily Weather Input'!E756+'Daily Weather Input'!F756)/2)</f>
        <v>35</v>
      </c>
      <c r="F763">
        <f t="shared" si="23"/>
        <v>30</v>
      </c>
      <c r="G763">
        <f t="shared" si="24"/>
        <v>0</v>
      </c>
    </row>
    <row r="764" spans="2:7" x14ac:dyDescent="0.25">
      <c r="B764">
        <f>YEAR('Daily Weather Input'!C757)</f>
        <v>2007</v>
      </c>
      <c r="C764">
        <f>MONTH('Daily Weather Input'!C757)</f>
        <v>1</v>
      </c>
      <c r="D764">
        <f>DAY('Daily Weather Input'!C757)</f>
        <v>24</v>
      </c>
      <c r="E764">
        <f>IF('Daily Weather Input'!D757, 'Daily Weather Input'!D757, ('Daily Weather Input'!E757+'Daily Weather Input'!F757)/2)</f>
        <v>33.5</v>
      </c>
      <c r="F764">
        <f t="shared" si="23"/>
        <v>31.5</v>
      </c>
      <c r="G764">
        <f t="shared" si="24"/>
        <v>0</v>
      </c>
    </row>
    <row r="765" spans="2:7" x14ac:dyDescent="0.25">
      <c r="B765">
        <f>YEAR('Daily Weather Input'!C758)</f>
        <v>2007</v>
      </c>
      <c r="C765">
        <f>MONTH('Daily Weather Input'!C758)</f>
        <v>1</v>
      </c>
      <c r="D765">
        <f>DAY('Daily Weather Input'!C758)</f>
        <v>25</v>
      </c>
      <c r="E765">
        <f>IF('Daily Weather Input'!D758, 'Daily Weather Input'!D758, ('Daily Weather Input'!E758+'Daily Weather Input'!F758)/2)</f>
        <v>28.5</v>
      </c>
      <c r="F765">
        <f t="shared" si="23"/>
        <v>36.5</v>
      </c>
      <c r="G765">
        <f t="shared" si="24"/>
        <v>0</v>
      </c>
    </row>
    <row r="766" spans="2:7" x14ac:dyDescent="0.25">
      <c r="B766">
        <f>YEAR('Daily Weather Input'!C759)</f>
        <v>2007</v>
      </c>
      <c r="C766">
        <f>MONTH('Daily Weather Input'!C759)</f>
        <v>1</v>
      </c>
      <c r="D766">
        <f>DAY('Daily Weather Input'!C759)</f>
        <v>26</v>
      </c>
      <c r="E766">
        <f>IF('Daily Weather Input'!D759, 'Daily Weather Input'!D759, ('Daily Weather Input'!E759+'Daily Weather Input'!F759)/2)</f>
        <v>23.5</v>
      </c>
      <c r="F766">
        <f t="shared" si="23"/>
        <v>41.5</v>
      </c>
      <c r="G766">
        <f t="shared" si="24"/>
        <v>0</v>
      </c>
    </row>
    <row r="767" spans="2:7" x14ac:dyDescent="0.25">
      <c r="B767">
        <f>YEAR('Daily Weather Input'!C760)</f>
        <v>2007</v>
      </c>
      <c r="C767">
        <f>MONTH('Daily Weather Input'!C760)</f>
        <v>1</v>
      </c>
      <c r="D767">
        <f>DAY('Daily Weather Input'!C760)</f>
        <v>27</v>
      </c>
      <c r="E767">
        <f>IF('Daily Weather Input'!D760, 'Daily Weather Input'!D760, ('Daily Weather Input'!E760+'Daily Weather Input'!F760)/2)</f>
        <v>39</v>
      </c>
      <c r="F767">
        <f t="shared" si="23"/>
        <v>26</v>
      </c>
      <c r="G767">
        <f t="shared" si="24"/>
        <v>0</v>
      </c>
    </row>
    <row r="768" spans="2:7" x14ac:dyDescent="0.25">
      <c r="B768">
        <f>YEAR('Daily Weather Input'!C761)</f>
        <v>2007</v>
      </c>
      <c r="C768">
        <f>MONTH('Daily Weather Input'!C761)</f>
        <v>1</v>
      </c>
      <c r="D768">
        <f>DAY('Daily Weather Input'!C761)</f>
        <v>28</v>
      </c>
      <c r="E768">
        <f>IF('Daily Weather Input'!D761, 'Daily Weather Input'!D761, ('Daily Weather Input'!E761+'Daily Weather Input'!F761)/2)</f>
        <v>36</v>
      </c>
      <c r="F768">
        <f t="shared" si="23"/>
        <v>29</v>
      </c>
      <c r="G768">
        <f t="shared" si="24"/>
        <v>0</v>
      </c>
    </row>
    <row r="769" spans="2:7" x14ac:dyDescent="0.25">
      <c r="B769">
        <f>YEAR('Daily Weather Input'!C762)</f>
        <v>2007</v>
      </c>
      <c r="C769">
        <f>MONTH('Daily Weather Input'!C762)</f>
        <v>1</v>
      </c>
      <c r="D769">
        <f>DAY('Daily Weather Input'!C762)</f>
        <v>29</v>
      </c>
      <c r="E769">
        <f>IF('Daily Weather Input'!D762, 'Daily Weather Input'!D762, ('Daily Weather Input'!E762+'Daily Weather Input'!F762)/2)</f>
        <v>25.5</v>
      </c>
      <c r="F769">
        <f t="shared" si="23"/>
        <v>39.5</v>
      </c>
      <c r="G769">
        <f t="shared" si="24"/>
        <v>0</v>
      </c>
    </row>
    <row r="770" spans="2:7" x14ac:dyDescent="0.25">
      <c r="B770">
        <f>YEAR('Daily Weather Input'!C763)</f>
        <v>2007</v>
      </c>
      <c r="C770">
        <f>MONTH('Daily Weather Input'!C763)</f>
        <v>1</v>
      </c>
      <c r="D770">
        <f>DAY('Daily Weather Input'!C763)</f>
        <v>30</v>
      </c>
      <c r="E770">
        <f>IF('Daily Weather Input'!D763, 'Daily Weather Input'!D763, ('Daily Weather Input'!E763+'Daily Weather Input'!F763)/2)</f>
        <v>29.5</v>
      </c>
      <c r="F770">
        <f t="shared" si="23"/>
        <v>35.5</v>
      </c>
      <c r="G770">
        <f t="shared" si="24"/>
        <v>0</v>
      </c>
    </row>
    <row r="771" spans="2:7" x14ac:dyDescent="0.25">
      <c r="B771">
        <f>YEAR('Daily Weather Input'!C764)</f>
        <v>2007</v>
      </c>
      <c r="C771">
        <f>MONTH('Daily Weather Input'!C764)</f>
        <v>1</v>
      </c>
      <c r="D771">
        <f>DAY('Daily Weather Input'!C764)</f>
        <v>31</v>
      </c>
      <c r="E771">
        <f>IF('Daily Weather Input'!D764, 'Daily Weather Input'!D764, ('Daily Weather Input'!E764+'Daily Weather Input'!F764)/2)</f>
        <v>26.5</v>
      </c>
      <c r="F771">
        <f t="shared" si="23"/>
        <v>38.5</v>
      </c>
      <c r="G771">
        <f t="shared" si="24"/>
        <v>0</v>
      </c>
    </row>
    <row r="772" spans="2:7" x14ac:dyDescent="0.25">
      <c r="B772">
        <f>YEAR('Daily Weather Input'!C765)</f>
        <v>2007</v>
      </c>
      <c r="C772">
        <f>MONTH('Daily Weather Input'!C765)</f>
        <v>2</v>
      </c>
      <c r="D772">
        <f>DAY('Daily Weather Input'!C765)</f>
        <v>1</v>
      </c>
      <c r="E772">
        <f>IF('Daily Weather Input'!D765, 'Daily Weather Input'!D765, ('Daily Weather Input'!E765+'Daily Weather Input'!F765)/2)</f>
        <v>28.5</v>
      </c>
      <c r="F772">
        <f t="shared" si="23"/>
        <v>36.5</v>
      </c>
      <c r="G772">
        <f t="shared" si="24"/>
        <v>0</v>
      </c>
    </row>
    <row r="773" spans="2:7" x14ac:dyDescent="0.25">
      <c r="B773">
        <f>YEAR('Daily Weather Input'!C766)</f>
        <v>2007</v>
      </c>
      <c r="C773">
        <f>MONTH('Daily Weather Input'!C766)</f>
        <v>2</v>
      </c>
      <c r="D773">
        <f>DAY('Daily Weather Input'!C766)</f>
        <v>2</v>
      </c>
      <c r="E773">
        <f>IF('Daily Weather Input'!D766, 'Daily Weather Input'!D766, ('Daily Weather Input'!E766+'Daily Weather Input'!F766)/2)</f>
        <v>34</v>
      </c>
      <c r="F773">
        <f t="shared" si="23"/>
        <v>31</v>
      </c>
      <c r="G773">
        <f t="shared" si="24"/>
        <v>0</v>
      </c>
    </row>
    <row r="774" spans="2:7" x14ac:dyDescent="0.25">
      <c r="B774">
        <f>YEAR('Daily Weather Input'!C767)</f>
        <v>2007</v>
      </c>
      <c r="C774">
        <f>MONTH('Daily Weather Input'!C767)</f>
        <v>2</v>
      </c>
      <c r="D774">
        <f>DAY('Daily Weather Input'!C767)</f>
        <v>3</v>
      </c>
      <c r="E774">
        <f>IF('Daily Weather Input'!D767, 'Daily Weather Input'!D767, ('Daily Weather Input'!E767+'Daily Weather Input'!F767)/2)</f>
        <v>29.5</v>
      </c>
      <c r="F774">
        <f t="shared" si="23"/>
        <v>35.5</v>
      </c>
      <c r="G774">
        <f t="shared" si="24"/>
        <v>0</v>
      </c>
    </row>
    <row r="775" spans="2:7" x14ac:dyDescent="0.25">
      <c r="B775">
        <f>YEAR('Daily Weather Input'!C768)</f>
        <v>2007</v>
      </c>
      <c r="C775">
        <f>MONTH('Daily Weather Input'!C768)</f>
        <v>2</v>
      </c>
      <c r="D775">
        <f>DAY('Daily Weather Input'!C768)</f>
        <v>4</v>
      </c>
      <c r="E775">
        <f>IF('Daily Weather Input'!D768, 'Daily Weather Input'!D768, ('Daily Weather Input'!E768+'Daily Weather Input'!F768)/2)</f>
        <v>26.5</v>
      </c>
      <c r="F775">
        <f t="shared" si="23"/>
        <v>38.5</v>
      </c>
      <c r="G775">
        <f t="shared" si="24"/>
        <v>0</v>
      </c>
    </row>
    <row r="776" spans="2:7" x14ac:dyDescent="0.25">
      <c r="B776">
        <f>YEAR('Daily Weather Input'!C769)</f>
        <v>2007</v>
      </c>
      <c r="C776">
        <f>MONTH('Daily Weather Input'!C769)</f>
        <v>2</v>
      </c>
      <c r="D776">
        <f>DAY('Daily Weather Input'!C769)</f>
        <v>5</v>
      </c>
      <c r="E776">
        <f>IF('Daily Weather Input'!D769, 'Daily Weather Input'!D769, ('Daily Weather Input'!E769+'Daily Weather Input'!F769)/2)</f>
        <v>15.5</v>
      </c>
      <c r="F776">
        <f t="shared" si="23"/>
        <v>49.5</v>
      </c>
      <c r="G776">
        <f t="shared" si="24"/>
        <v>0</v>
      </c>
    </row>
    <row r="777" spans="2:7" x14ac:dyDescent="0.25">
      <c r="B777">
        <f>YEAR('Daily Weather Input'!C770)</f>
        <v>2007</v>
      </c>
      <c r="C777">
        <f>MONTH('Daily Weather Input'!C770)</f>
        <v>2</v>
      </c>
      <c r="D777">
        <f>DAY('Daily Weather Input'!C770)</f>
        <v>6</v>
      </c>
      <c r="E777">
        <f>IF('Daily Weather Input'!D770, 'Daily Weather Input'!D770, ('Daily Weather Input'!E770+'Daily Weather Input'!F770)/2)</f>
        <v>15.5</v>
      </c>
      <c r="F777">
        <f t="shared" si="23"/>
        <v>49.5</v>
      </c>
      <c r="G777">
        <f t="shared" si="24"/>
        <v>0</v>
      </c>
    </row>
    <row r="778" spans="2:7" x14ac:dyDescent="0.25">
      <c r="B778">
        <f>YEAR('Daily Weather Input'!C771)</f>
        <v>2007</v>
      </c>
      <c r="C778">
        <f>MONTH('Daily Weather Input'!C771)</f>
        <v>2</v>
      </c>
      <c r="D778">
        <f>DAY('Daily Weather Input'!C771)</f>
        <v>7</v>
      </c>
      <c r="E778">
        <f>IF('Daily Weather Input'!D771, 'Daily Weather Input'!D771, ('Daily Weather Input'!E771+'Daily Weather Input'!F771)/2)</f>
        <v>21.5</v>
      </c>
      <c r="F778">
        <f t="shared" si="23"/>
        <v>43.5</v>
      </c>
      <c r="G778">
        <f t="shared" si="24"/>
        <v>0</v>
      </c>
    </row>
    <row r="779" spans="2:7" x14ac:dyDescent="0.25">
      <c r="B779">
        <f>YEAR('Daily Weather Input'!C772)</f>
        <v>2007</v>
      </c>
      <c r="C779">
        <f>MONTH('Daily Weather Input'!C772)</f>
        <v>2</v>
      </c>
      <c r="D779">
        <f>DAY('Daily Weather Input'!C772)</f>
        <v>8</v>
      </c>
      <c r="E779">
        <f>IF('Daily Weather Input'!D772, 'Daily Weather Input'!D772, ('Daily Weather Input'!E772+'Daily Weather Input'!F772)/2)</f>
        <v>16</v>
      </c>
      <c r="F779">
        <f t="shared" ref="F779:F842" si="25">IF(B$8&gt;$E779,(B$8-$E779),0)</f>
        <v>49</v>
      </c>
      <c r="G779">
        <f t="shared" si="24"/>
        <v>0</v>
      </c>
    </row>
    <row r="780" spans="2:7" x14ac:dyDescent="0.25">
      <c r="B780">
        <f>YEAR('Daily Weather Input'!C773)</f>
        <v>2007</v>
      </c>
      <c r="C780">
        <f>MONTH('Daily Weather Input'!C773)</f>
        <v>2</v>
      </c>
      <c r="D780">
        <f>DAY('Daily Weather Input'!C773)</f>
        <v>9</v>
      </c>
      <c r="E780">
        <f>IF('Daily Weather Input'!D773, 'Daily Weather Input'!D773, ('Daily Weather Input'!E773+'Daily Weather Input'!F773)/2)</f>
        <v>20</v>
      </c>
      <c r="F780">
        <f t="shared" si="25"/>
        <v>45</v>
      </c>
      <c r="G780">
        <f t="shared" ref="G780:G843" si="26">IF($E780&gt;C$8,$E780-C$8,0)</f>
        <v>0</v>
      </c>
    </row>
    <row r="781" spans="2:7" x14ac:dyDescent="0.25">
      <c r="B781">
        <f>YEAR('Daily Weather Input'!C774)</f>
        <v>2007</v>
      </c>
      <c r="C781">
        <f>MONTH('Daily Weather Input'!C774)</f>
        <v>2</v>
      </c>
      <c r="D781">
        <f>DAY('Daily Weather Input'!C774)</f>
        <v>10</v>
      </c>
      <c r="E781">
        <f>IF('Daily Weather Input'!D774, 'Daily Weather Input'!D774, ('Daily Weather Input'!E774+'Daily Weather Input'!F774)/2)</f>
        <v>24.5</v>
      </c>
      <c r="F781">
        <f t="shared" si="25"/>
        <v>40.5</v>
      </c>
      <c r="G781">
        <f t="shared" si="26"/>
        <v>0</v>
      </c>
    </row>
    <row r="782" spans="2:7" x14ac:dyDescent="0.25">
      <c r="B782">
        <f>YEAR('Daily Weather Input'!C775)</f>
        <v>2007</v>
      </c>
      <c r="C782">
        <f>MONTH('Daily Weather Input'!C775)</f>
        <v>2</v>
      </c>
      <c r="D782">
        <f>DAY('Daily Weather Input'!C775)</f>
        <v>11</v>
      </c>
      <c r="E782">
        <f>IF('Daily Weather Input'!D775, 'Daily Weather Input'!D775, ('Daily Weather Input'!E775+'Daily Weather Input'!F775)/2)</f>
        <v>22.5</v>
      </c>
      <c r="F782">
        <f t="shared" si="25"/>
        <v>42.5</v>
      </c>
      <c r="G782">
        <f t="shared" si="26"/>
        <v>0</v>
      </c>
    </row>
    <row r="783" spans="2:7" x14ac:dyDescent="0.25">
      <c r="B783">
        <f>YEAR('Daily Weather Input'!C776)</f>
        <v>2007</v>
      </c>
      <c r="C783">
        <f>MONTH('Daily Weather Input'!C776)</f>
        <v>2</v>
      </c>
      <c r="D783">
        <f>DAY('Daily Weather Input'!C776)</f>
        <v>12</v>
      </c>
      <c r="E783">
        <f>IF('Daily Weather Input'!D776, 'Daily Weather Input'!D776, ('Daily Weather Input'!E776+'Daily Weather Input'!F776)/2)</f>
        <v>29.5</v>
      </c>
      <c r="F783">
        <f t="shared" si="25"/>
        <v>35.5</v>
      </c>
      <c r="G783">
        <f t="shared" si="26"/>
        <v>0</v>
      </c>
    </row>
    <row r="784" spans="2:7" x14ac:dyDescent="0.25">
      <c r="B784">
        <f>YEAR('Daily Weather Input'!C777)</f>
        <v>2007</v>
      </c>
      <c r="C784">
        <f>MONTH('Daily Weather Input'!C777)</f>
        <v>2</v>
      </c>
      <c r="D784">
        <f>DAY('Daily Weather Input'!C777)</f>
        <v>13</v>
      </c>
      <c r="E784">
        <f>IF('Daily Weather Input'!D777, 'Daily Weather Input'!D777, ('Daily Weather Input'!E777+'Daily Weather Input'!F777)/2)</f>
        <v>29.5</v>
      </c>
      <c r="F784">
        <f t="shared" si="25"/>
        <v>35.5</v>
      </c>
      <c r="G784">
        <f t="shared" si="26"/>
        <v>0</v>
      </c>
    </row>
    <row r="785" spans="2:7" x14ac:dyDescent="0.25">
      <c r="B785">
        <f>YEAR('Daily Weather Input'!C778)</f>
        <v>2007</v>
      </c>
      <c r="C785">
        <f>MONTH('Daily Weather Input'!C778)</f>
        <v>2</v>
      </c>
      <c r="D785">
        <f>DAY('Daily Weather Input'!C778)</f>
        <v>14</v>
      </c>
      <c r="E785">
        <f>IF('Daily Weather Input'!D778, 'Daily Weather Input'!D778, ('Daily Weather Input'!E778+'Daily Weather Input'!F778)/2)</f>
        <v>26.5</v>
      </c>
      <c r="F785">
        <f t="shared" si="25"/>
        <v>38.5</v>
      </c>
      <c r="G785">
        <f t="shared" si="26"/>
        <v>0</v>
      </c>
    </row>
    <row r="786" spans="2:7" x14ac:dyDescent="0.25">
      <c r="B786">
        <f>YEAR('Daily Weather Input'!C779)</f>
        <v>2007</v>
      </c>
      <c r="C786">
        <f>MONTH('Daily Weather Input'!C779)</f>
        <v>2</v>
      </c>
      <c r="D786">
        <f>DAY('Daily Weather Input'!C779)</f>
        <v>15</v>
      </c>
      <c r="E786">
        <f>IF('Daily Weather Input'!D779, 'Daily Weather Input'!D779, ('Daily Weather Input'!E779+'Daily Weather Input'!F779)/2)</f>
        <v>20.5</v>
      </c>
      <c r="F786">
        <f t="shared" si="25"/>
        <v>44.5</v>
      </c>
      <c r="G786">
        <f t="shared" si="26"/>
        <v>0</v>
      </c>
    </row>
    <row r="787" spans="2:7" x14ac:dyDescent="0.25">
      <c r="B787">
        <f>YEAR('Daily Weather Input'!C780)</f>
        <v>2007</v>
      </c>
      <c r="C787">
        <f>MONTH('Daily Weather Input'!C780)</f>
        <v>2</v>
      </c>
      <c r="D787">
        <f>DAY('Daily Weather Input'!C780)</f>
        <v>16</v>
      </c>
      <c r="E787">
        <f>IF('Daily Weather Input'!D780, 'Daily Weather Input'!D780, ('Daily Weather Input'!E780+'Daily Weather Input'!F780)/2)</f>
        <v>20.5</v>
      </c>
      <c r="F787">
        <f t="shared" si="25"/>
        <v>44.5</v>
      </c>
      <c r="G787">
        <f t="shared" si="26"/>
        <v>0</v>
      </c>
    </row>
    <row r="788" spans="2:7" x14ac:dyDescent="0.25">
      <c r="B788">
        <f>YEAR('Daily Weather Input'!C781)</f>
        <v>2007</v>
      </c>
      <c r="C788">
        <f>MONTH('Daily Weather Input'!C781)</f>
        <v>2</v>
      </c>
      <c r="D788">
        <f>DAY('Daily Weather Input'!C781)</f>
        <v>17</v>
      </c>
      <c r="E788">
        <f>IF('Daily Weather Input'!D781, 'Daily Weather Input'!D781, ('Daily Weather Input'!E781+'Daily Weather Input'!F781)/2)</f>
        <v>21.5</v>
      </c>
      <c r="F788">
        <f t="shared" si="25"/>
        <v>43.5</v>
      </c>
      <c r="G788">
        <f t="shared" si="26"/>
        <v>0</v>
      </c>
    </row>
    <row r="789" spans="2:7" x14ac:dyDescent="0.25">
      <c r="B789">
        <f>YEAR('Daily Weather Input'!C782)</f>
        <v>2007</v>
      </c>
      <c r="C789">
        <f>MONTH('Daily Weather Input'!C782)</f>
        <v>2</v>
      </c>
      <c r="D789">
        <f>DAY('Daily Weather Input'!C782)</f>
        <v>18</v>
      </c>
      <c r="E789">
        <f>IF('Daily Weather Input'!D782, 'Daily Weather Input'!D782, ('Daily Weather Input'!E782+'Daily Weather Input'!F782)/2)</f>
        <v>27</v>
      </c>
      <c r="F789">
        <f t="shared" si="25"/>
        <v>38</v>
      </c>
      <c r="G789">
        <f t="shared" si="26"/>
        <v>0</v>
      </c>
    </row>
    <row r="790" spans="2:7" x14ac:dyDescent="0.25">
      <c r="B790">
        <f>YEAR('Daily Weather Input'!C783)</f>
        <v>2007</v>
      </c>
      <c r="C790">
        <f>MONTH('Daily Weather Input'!C783)</f>
        <v>2</v>
      </c>
      <c r="D790">
        <f>DAY('Daily Weather Input'!C783)</f>
        <v>19</v>
      </c>
      <c r="E790">
        <f>IF('Daily Weather Input'!D783, 'Daily Weather Input'!D783, ('Daily Weather Input'!E783+'Daily Weather Input'!F783)/2)</f>
        <v>24</v>
      </c>
      <c r="F790">
        <f t="shared" si="25"/>
        <v>41</v>
      </c>
      <c r="G790">
        <f t="shared" si="26"/>
        <v>0</v>
      </c>
    </row>
    <row r="791" spans="2:7" x14ac:dyDescent="0.25">
      <c r="B791">
        <f>YEAR('Daily Weather Input'!C784)</f>
        <v>2007</v>
      </c>
      <c r="C791">
        <f>MONTH('Daily Weather Input'!C784)</f>
        <v>2</v>
      </c>
      <c r="D791">
        <f>DAY('Daily Weather Input'!C784)</f>
        <v>20</v>
      </c>
      <c r="E791">
        <f>IF('Daily Weather Input'!D784, 'Daily Weather Input'!D784, ('Daily Weather Input'!E784+'Daily Weather Input'!F784)/2)</f>
        <v>44</v>
      </c>
      <c r="F791">
        <f t="shared" si="25"/>
        <v>21</v>
      </c>
      <c r="G791">
        <f t="shared" si="26"/>
        <v>0</v>
      </c>
    </row>
    <row r="792" spans="2:7" x14ac:dyDescent="0.25">
      <c r="B792">
        <f>YEAR('Daily Weather Input'!C785)</f>
        <v>2007</v>
      </c>
      <c r="C792">
        <f>MONTH('Daily Weather Input'!C785)</f>
        <v>2</v>
      </c>
      <c r="D792">
        <f>DAY('Daily Weather Input'!C785)</f>
        <v>21</v>
      </c>
      <c r="E792">
        <f>IF('Daily Weather Input'!D785, 'Daily Weather Input'!D785, ('Daily Weather Input'!E785+'Daily Weather Input'!F785)/2)</f>
        <v>42</v>
      </c>
      <c r="F792">
        <f t="shared" si="25"/>
        <v>23</v>
      </c>
      <c r="G792">
        <f t="shared" si="26"/>
        <v>0</v>
      </c>
    </row>
    <row r="793" spans="2:7" x14ac:dyDescent="0.25">
      <c r="B793">
        <f>YEAR('Daily Weather Input'!C786)</f>
        <v>2007</v>
      </c>
      <c r="C793">
        <f>MONTH('Daily Weather Input'!C786)</f>
        <v>2</v>
      </c>
      <c r="D793">
        <f>DAY('Daily Weather Input'!C786)</f>
        <v>22</v>
      </c>
      <c r="E793">
        <f>IF('Daily Weather Input'!D786, 'Daily Weather Input'!D786, ('Daily Weather Input'!E786+'Daily Weather Input'!F786)/2)</f>
        <v>45</v>
      </c>
      <c r="F793">
        <f t="shared" si="25"/>
        <v>20</v>
      </c>
      <c r="G793">
        <f t="shared" si="26"/>
        <v>0</v>
      </c>
    </row>
    <row r="794" spans="2:7" x14ac:dyDescent="0.25">
      <c r="B794">
        <f>YEAR('Daily Weather Input'!C787)</f>
        <v>2007</v>
      </c>
      <c r="C794">
        <f>MONTH('Daily Weather Input'!C787)</f>
        <v>2</v>
      </c>
      <c r="D794">
        <f>DAY('Daily Weather Input'!C787)</f>
        <v>23</v>
      </c>
      <c r="E794">
        <f>IF('Daily Weather Input'!D787, 'Daily Weather Input'!D787, ('Daily Weather Input'!E787+'Daily Weather Input'!F787)/2)</f>
        <v>33.5</v>
      </c>
      <c r="F794">
        <f t="shared" si="25"/>
        <v>31.5</v>
      </c>
      <c r="G794">
        <f t="shared" si="26"/>
        <v>0</v>
      </c>
    </row>
    <row r="795" spans="2:7" x14ac:dyDescent="0.25">
      <c r="B795">
        <f>YEAR('Daily Weather Input'!C788)</f>
        <v>2007</v>
      </c>
      <c r="C795">
        <f>MONTH('Daily Weather Input'!C788)</f>
        <v>2</v>
      </c>
      <c r="D795">
        <f>DAY('Daily Weather Input'!C788)</f>
        <v>24</v>
      </c>
      <c r="E795">
        <f>IF('Daily Weather Input'!D788, 'Daily Weather Input'!D788, ('Daily Weather Input'!E788+'Daily Weather Input'!F788)/2)</f>
        <v>33</v>
      </c>
      <c r="F795">
        <f t="shared" si="25"/>
        <v>32</v>
      </c>
      <c r="G795">
        <f t="shared" si="26"/>
        <v>0</v>
      </c>
    </row>
    <row r="796" spans="2:7" x14ac:dyDescent="0.25">
      <c r="B796">
        <f>YEAR('Daily Weather Input'!C789)</f>
        <v>2007</v>
      </c>
      <c r="C796">
        <f>MONTH('Daily Weather Input'!C789)</f>
        <v>2</v>
      </c>
      <c r="D796">
        <f>DAY('Daily Weather Input'!C789)</f>
        <v>25</v>
      </c>
      <c r="E796">
        <f>IF('Daily Weather Input'!D789, 'Daily Weather Input'!D789, ('Daily Weather Input'!E789+'Daily Weather Input'!F789)/2)</f>
        <v>33</v>
      </c>
      <c r="F796">
        <f t="shared" si="25"/>
        <v>32</v>
      </c>
      <c r="G796">
        <f t="shared" si="26"/>
        <v>0</v>
      </c>
    </row>
    <row r="797" spans="2:7" x14ac:dyDescent="0.25">
      <c r="B797">
        <f>YEAR('Daily Weather Input'!C790)</f>
        <v>2007</v>
      </c>
      <c r="C797">
        <f>MONTH('Daily Weather Input'!C790)</f>
        <v>2</v>
      </c>
      <c r="D797">
        <f>DAY('Daily Weather Input'!C790)</f>
        <v>26</v>
      </c>
      <c r="E797">
        <f>IF('Daily Weather Input'!D790, 'Daily Weather Input'!D790, ('Daily Weather Input'!E790+'Daily Weather Input'!F790)/2)</f>
        <v>37</v>
      </c>
      <c r="F797">
        <f t="shared" si="25"/>
        <v>28</v>
      </c>
      <c r="G797">
        <f t="shared" si="26"/>
        <v>0</v>
      </c>
    </row>
    <row r="798" spans="2:7" x14ac:dyDescent="0.25">
      <c r="B798">
        <f>YEAR('Daily Weather Input'!C791)</f>
        <v>2007</v>
      </c>
      <c r="C798">
        <f>MONTH('Daily Weather Input'!C791)</f>
        <v>2</v>
      </c>
      <c r="D798">
        <f>DAY('Daily Weather Input'!C791)</f>
        <v>27</v>
      </c>
      <c r="E798">
        <f>IF('Daily Weather Input'!D791, 'Daily Weather Input'!D791, ('Daily Weather Input'!E791+'Daily Weather Input'!F791)/2)</f>
        <v>39.5</v>
      </c>
      <c r="F798">
        <f t="shared" si="25"/>
        <v>25.5</v>
      </c>
      <c r="G798">
        <f t="shared" si="26"/>
        <v>0</v>
      </c>
    </row>
    <row r="799" spans="2:7" x14ac:dyDescent="0.25">
      <c r="B799">
        <f>YEAR('Daily Weather Input'!C792)</f>
        <v>2007</v>
      </c>
      <c r="C799">
        <f>MONTH('Daily Weather Input'!C792)</f>
        <v>2</v>
      </c>
      <c r="D799">
        <f>DAY('Daily Weather Input'!C792)</f>
        <v>28</v>
      </c>
      <c r="E799">
        <f>IF('Daily Weather Input'!D792, 'Daily Weather Input'!D792, ('Daily Weather Input'!E792+'Daily Weather Input'!F792)/2)</f>
        <v>40</v>
      </c>
      <c r="F799">
        <f t="shared" si="25"/>
        <v>25</v>
      </c>
      <c r="G799">
        <f t="shared" si="26"/>
        <v>0</v>
      </c>
    </row>
    <row r="800" spans="2:7" x14ac:dyDescent="0.25">
      <c r="B800">
        <f>YEAR('Daily Weather Input'!C793)</f>
        <v>2007</v>
      </c>
      <c r="C800">
        <f>MONTH('Daily Weather Input'!C793)</f>
        <v>3</v>
      </c>
      <c r="D800">
        <f>DAY('Daily Weather Input'!C793)</f>
        <v>1</v>
      </c>
      <c r="E800">
        <f>IF('Daily Weather Input'!D793, 'Daily Weather Input'!D793, ('Daily Weather Input'!E793+'Daily Weather Input'!F793)/2)</f>
        <v>41</v>
      </c>
      <c r="F800">
        <f t="shared" si="25"/>
        <v>24</v>
      </c>
      <c r="G800">
        <f t="shared" si="26"/>
        <v>0</v>
      </c>
    </row>
    <row r="801" spans="2:7" x14ac:dyDescent="0.25">
      <c r="B801">
        <f>YEAR('Daily Weather Input'!C794)</f>
        <v>2007</v>
      </c>
      <c r="C801">
        <f>MONTH('Daily Weather Input'!C794)</f>
        <v>3</v>
      </c>
      <c r="D801">
        <f>DAY('Daily Weather Input'!C794)</f>
        <v>2</v>
      </c>
      <c r="E801">
        <f>IF('Daily Weather Input'!D794, 'Daily Weather Input'!D794, ('Daily Weather Input'!E794+'Daily Weather Input'!F794)/2)</f>
        <v>51</v>
      </c>
      <c r="F801">
        <f t="shared" si="25"/>
        <v>14</v>
      </c>
      <c r="G801">
        <f t="shared" si="26"/>
        <v>0</v>
      </c>
    </row>
    <row r="802" spans="2:7" x14ac:dyDescent="0.25">
      <c r="B802">
        <f>YEAR('Daily Weather Input'!C795)</f>
        <v>2007</v>
      </c>
      <c r="C802">
        <f>MONTH('Daily Weather Input'!C795)</f>
        <v>3</v>
      </c>
      <c r="D802">
        <f>DAY('Daily Weather Input'!C795)</f>
        <v>3</v>
      </c>
      <c r="E802">
        <f>IF('Daily Weather Input'!D795, 'Daily Weather Input'!D795, ('Daily Weather Input'!E795+'Daily Weather Input'!F795)/2)</f>
        <v>43</v>
      </c>
      <c r="F802">
        <f t="shared" si="25"/>
        <v>22</v>
      </c>
      <c r="G802">
        <f t="shared" si="26"/>
        <v>0</v>
      </c>
    </row>
    <row r="803" spans="2:7" x14ac:dyDescent="0.25">
      <c r="B803">
        <f>YEAR('Daily Weather Input'!C796)</f>
        <v>2007</v>
      </c>
      <c r="C803">
        <f>MONTH('Daily Weather Input'!C796)</f>
        <v>3</v>
      </c>
      <c r="D803">
        <f>DAY('Daily Weather Input'!C796)</f>
        <v>4</v>
      </c>
      <c r="E803">
        <f>IF('Daily Weather Input'!D796, 'Daily Weather Input'!D796, ('Daily Weather Input'!E796+'Daily Weather Input'!F796)/2)</f>
        <v>34</v>
      </c>
      <c r="F803">
        <f t="shared" si="25"/>
        <v>31</v>
      </c>
      <c r="G803">
        <f t="shared" si="26"/>
        <v>0</v>
      </c>
    </row>
    <row r="804" spans="2:7" x14ac:dyDescent="0.25">
      <c r="B804">
        <f>YEAR('Daily Weather Input'!C797)</f>
        <v>2007</v>
      </c>
      <c r="C804">
        <f>MONTH('Daily Weather Input'!C797)</f>
        <v>3</v>
      </c>
      <c r="D804">
        <f>DAY('Daily Weather Input'!C797)</f>
        <v>5</v>
      </c>
      <c r="E804">
        <f>IF('Daily Weather Input'!D797, 'Daily Weather Input'!D797, ('Daily Weather Input'!E797+'Daily Weather Input'!F797)/2)</f>
        <v>36.5</v>
      </c>
      <c r="F804">
        <f t="shared" si="25"/>
        <v>28.5</v>
      </c>
      <c r="G804">
        <f t="shared" si="26"/>
        <v>0</v>
      </c>
    </row>
    <row r="805" spans="2:7" x14ac:dyDescent="0.25">
      <c r="B805">
        <f>YEAR('Daily Weather Input'!C798)</f>
        <v>2007</v>
      </c>
      <c r="C805">
        <f>MONTH('Daily Weather Input'!C798)</f>
        <v>3</v>
      </c>
      <c r="D805">
        <f>DAY('Daily Weather Input'!C798)</f>
        <v>6</v>
      </c>
      <c r="E805">
        <f>IF('Daily Weather Input'!D798, 'Daily Weather Input'!D798, ('Daily Weather Input'!E798+'Daily Weather Input'!F798)/2)</f>
        <v>25.5</v>
      </c>
      <c r="F805">
        <f t="shared" si="25"/>
        <v>39.5</v>
      </c>
      <c r="G805">
        <f t="shared" si="26"/>
        <v>0</v>
      </c>
    </row>
    <row r="806" spans="2:7" x14ac:dyDescent="0.25">
      <c r="B806">
        <f>YEAR('Daily Weather Input'!C799)</f>
        <v>2007</v>
      </c>
      <c r="C806">
        <f>MONTH('Daily Weather Input'!C799)</f>
        <v>3</v>
      </c>
      <c r="D806">
        <f>DAY('Daily Weather Input'!C799)</f>
        <v>7</v>
      </c>
      <c r="E806">
        <f>IF('Daily Weather Input'!D799, 'Daily Weather Input'!D799, ('Daily Weather Input'!E799+'Daily Weather Input'!F799)/2)</f>
        <v>24.5</v>
      </c>
      <c r="F806">
        <f t="shared" si="25"/>
        <v>40.5</v>
      </c>
      <c r="G806">
        <f t="shared" si="26"/>
        <v>0</v>
      </c>
    </row>
    <row r="807" spans="2:7" x14ac:dyDescent="0.25">
      <c r="B807">
        <f>YEAR('Daily Weather Input'!C800)</f>
        <v>2007</v>
      </c>
      <c r="C807">
        <f>MONTH('Daily Weather Input'!C800)</f>
        <v>3</v>
      </c>
      <c r="D807">
        <f>DAY('Daily Weather Input'!C800)</f>
        <v>8</v>
      </c>
      <c r="E807">
        <f>IF('Daily Weather Input'!D800, 'Daily Weather Input'!D800, ('Daily Weather Input'!E800+'Daily Weather Input'!F800)/2)</f>
        <v>26</v>
      </c>
      <c r="F807">
        <f t="shared" si="25"/>
        <v>39</v>
      </c>
      <c r="G807">
        <f t="shared" si="26"/>
        <v>0</v>
      </c>
    </row>
    <row r="808" spans="2:7" x14ac:dyDescent="0.25">
      <c r="B808">
        <f>YEAR('Daily Weather Input'!C801)</f>
        <v>2007</v>
      </c>
      <c r="C808">
        <f>MONTH('Daily Weather Input'!C801)</f>
        <v>3</v>
      </c>
      <c r="D808">
        <f>DAY('Daily Weather Input'!C801)</f>
        <v>9</v>
      </c>
      <c r="E808">
        <f>IF('Daily Weather Input'!D801, 'Daily Weather Input'!D801, ('Daily Weather Input'!E801+'Daily Weather Input'!F801)/2)</f>
        <v>33</v>
      </c>
      <c r="F808">
        <f t="shared" si="25"/>
        <v>32</v>
      </c>
      <c r="G808">
        <f t="shared" si="26"/>
        <v>0</v>
      </c>
    </row>
    <row r="809" spans="2:7" x14ac:dyDescent="0.25">
      <c r="B809">
        <f>YEAR('Daily Weather Input'!C802)</f>
        <v>2007</v>
      </c>
      <c r="C809">
        <f>MONTH('Daily Weather Input'!C802)</f>
        <v>3</v>
      </c>
      <c r="D809">
        <f>DAY('Daily Weather Input'!C802)</f>
        <v>10</v>
      </c>
      <c r="E809">
        <f>IF('Daily Weather Input'!D802, 'Daily Weather Input'!D802, ('Daily Weather Input'!E802+'Daily Weather Input'!F802)/2)</f>
        <v>47.5</v>
      </c>
      <c r="F809">
        <f t="shared" si="25"/>
        <v>17.5</v>
      </c>
      <c r="G809">
        <f t="shared" si="26"/>
        <v>0</v>
      </c>
    </row>
    <row r="810" spans="2:7" x14ac:dyDescent="0.25">
      <c r="B810">
        <f>YEAR('Daily Weather Input'!C803)</f>
        <v>2007</v>
      </c>
      <c r="C810">
        <f>MONTH('Daily Weather Input'!C803)</f>
        <v>3</v>
      </c>
      <c r="D810">
        <f>DAY('Daily Weather Input'!C803)</f>
        <v>11</v>
      </c>
      <c r="E810">
        <f>IF('Daily Weather Input'!D803, 'Daily Weather Input'!D803, ('Daily Weather Input'!E803+'Daily Weather Input'!F803)/2)</f>
        <v>50.5</v>
      </c>
      <c r="F810">
        <f t="shared" si="25"/>
        <v>14.5</v>
      </c>
      <c r="G810">
        <f t="shared" si="26"/>
        <v>0</v>
      </c>
    </row>
    <row r="811" spans="2:7" x14ac:dyDescent="0.25">
      <c r="B811">
        <f>YEAR('Daily Weather Input'!C804)</f>
        <v>2007</v>
      </c>
      <c r="C811">
        <f>MONTH('Daily Weather Input'!C804)</f>
        <v>3</v>
      </c>
      <c r="D811">
        <f>DAY('Daily Weather Input'!C804)</f>
        <v>12</v>
      </c>
      <c r="E811">
        <f>IF('Daily Weather Input'!D804, 'Daily Weather Input'!D804, ('Daily Weather Input'!E804+'Daily Weather Input'!F804)/2)</f>
        <v>43.5</v>
      </c>
      <c r="F811">
        <f t="shared" si="25"/>
        <v>21.5</v>
      </c>
      <c r="G811">
        <f t="shared" si="26"/>
        <v>0</v>
      </c>
    </row>
    <row r="812" spans="2:7" x14ac:dyDescent="0.25">
      <c r="B812">
        <f>YEAR('Daily Weather Input'!C805)</f>
        <v>2007</v>
      </c>
      <c r="C812">
        <f>MONTH('Daily Weather Input'!C805)</f>
        <v>3</v>
      </c>
      <c r="D812">
        <f>DAY('Daily Weather Input'!C805)</f>
        <v>13</v>
      </c>
      <c r="E812">
        <f>IF('Daily Weather Input'!D805, 'Daily Weather Input'!D805, ('Daily Weather Input'!E805+'Daily Weather Input'!F805)/2)</f>
        <v>59</v>
      </c>
      <c r="F812">
        <f t="shared" si="25"/>
        <v>6</v>
      </c>
      <c r="G812">
        <f t="shared" si="26"/>
        <v>0</v>
      </c>
    </row>
    <row r="813" spans="2:7" x14ac:dyDescent="0.25">
      <c r="B813">
        <f>YEAR('Daily Weather Input'!C806)</f>
        <v>2007</v>
      </c>
      <c r="C813">
        <f>MONTH('Daily Weather Input'!C806)</f>
        <v>3</v>
      </c>
      <c r="D813">
        <f>DAY('Daily Weather Input'!C806)</f>
        <v>14</v>
      </c>
      <c r="E813">
        <f>IF('Daily Weather Input'!D806, 'Daily Weather Input'!D806, ('Daily Weather Input'!E806+'Daily Weather Input'!F806)/2)</f>
        <v>68.5</v>
      </c>
      <c r="F813">
        <f t="shared" si="25"/>
        <v>0</v>
      </c>
      <c r="G813">
        <f t="shared" si="26"/>
        <v>3.5</v>
      </c>
    </row>
    <row r="814" spans="2:7" x14ac:dyDescent="0.25">
      <c r="B814">
        <f>YEAR('Daily Weather Input'!C807)</f>
        <v>2007</v>
      </c>
      <c r="C814">
        <f>MONTH('Daily Weather Input'!C807)</f>
        <v>3</v>
      </c>
      <c r="D814">
        <f>DAY('Daily Weather Input'!C807)</f>
        <v>15</v>
      </c>
      <c r="E814">
        <f>IF('Daily Weather Input'!D807, 'Daily Weather Input'!D807, ('Daily Weather Input'!E807+'Daily Weather Input'!F807)/2)</f>
        <v>57.5</v>
      </c>
      <c r="F814">
        <f t="shared" si="25"/>
        <v>7.5</v>
      </c>
      <c r="G814">
        <f t="shared" si="26"/>
        <v>0</v>
      </c>
    </row>
    <row r="815" spans="2:7" x14ac:dyDescent="0.25">
      <c r="B815">
        <f>YEAR('Daily Weather Input'!C808)</f>
        <v>2007</v>
      </c>
      <c r="C815">
        <f>MONTH('Daily Weather Input'!C808)</f>
        <v>3</v>
      </c>
      <c r="D815">
        <f>DAY('Daily Weather Input'!C808)</f>
        <v>16</v>
      </c>
      <c r="E815">
        <f>IF('Daily Weather Input'!D808, 'Daily Weather Input'!D808, ('Daily Weather Input'!E808+'Daily Weather Input'!F808)/2)</f>
        <v>34</v>
      </c>
      <c r="F815">
        <f t="shared" si="25"/>
        <v>31</v>
      </c>
      <c r="G815">
        <f t="shared" si="26"/>
        <v>0</v>
      </c>
    </row>
    <row r="816" spans="2:7" x14ac:dyDescent="0.25">
      <c r="B816">
        <f>YEAR('Daily Weather Input'!C809)</f>
        <v>2007</v>
      </c>
      <c r="C816">
        <f>MONTH('Daily Weather Input'!C809)</f>
        <v>3</v>
      </c>
      <c r="D816">
        <f>DAY('Daily Weather Input'!C809)</f>
        <v>17</v>
      </c>
      <c r="E816">
        <f>IF('Daily Weather Input'!D809, 'Daily Weather Input'!D809, ('Daily Weather Input'!E809+'Daily Weather Input'!F809)/2)</f>
        <v>32</v>
      </c>
      <c r="F816">
        <f t="shared" si="25"/>
        <v>33</v>
      </c>
      <c r="G816">
        <f t="shared" si="26"/>
        <v>0</v>
      </c>
    </row>
    <row r="817" spans="2:7" x14ac:dyDescent="0.25">
      <c r="B817">
        <f>YEAR('Daily Weather Input'!C810)</f>
        <v>2007</v>
      </c>
      <c r="C817">
        <f>MONTH('Daily Weather Input'!C810)</f>
        <v>3</v>
      </c>
      <c r="D817">
        <f>DAY('Daily Weather Input'!C810)</f>
        <v>18</v>
      </c>
      <c r="E817">
        <f>IF('Daily Weather Input'!D810, 'Daily Weather Input'!D810, ('Daily Weather Input'!E810+'Daily Weather Input'!F810)/2)</f>
        <v>34.5</v>
      </c>
      <c r="F817">
        <f t="shared" si="25"/>
        <v>30.5</v>
      </c>
      <c r="G817">
        <f t="shared" si="26"/>
        <v>0</v>
      </c>
    </row>
    <row r="818" spans="2:7" x14ac:dyDescent="0.25">
      <c r="B818">
        <f>YEAR('Daily Weather Input'!C811)</f>
        <v>2007</v>
      </c>
      <c r="C818">
        <f>MONTH('Daily Weather Input'!C811)</f>
        <v>3</v>
      </c>
      <c r="D818">
        <f>DAY('Daily Weather Input'!C811)</f>
        <v>19</v>
      </c>
      <c r="E818">
        <f>IF('Daily Weather Input'!D811, 'Daily Weather Input'!D811, ('Daily Weather Input'!E811+'Daily Weather Input'!F811)/2)</f>
        <v>39</v>
      </c>
      <c r="F818">
        <f t="shared" si="25"/>
        <v>26</v>
      </c>
      <c r="G818">
        <f t="shared" si="26"/>
        <v>0</v>
      </c>
    </row>
    <row r="819" spans="2:7" x14ac:dyDescent="0.25">
      <c r="B819">
        <f>YEAR('Daily Weather Input'!C812)</f>
        <v>2007</v>
      </c>
      <c r="C819">
        <f>MONTH('Daily Weather Input'!C812)</f>
        <v>3</v>
      </c>
      <c r="D819">
        <f>DAY('Daily Weather Input'!C812)</f>
        <v>20</v>
      </c>
      <c r="E819">
        <f>IF('Daily Weather Input'!D812, 'Daily Weather Input'!D812, ('Daily Weather Input'!E812+'Daily Weather Input'!F812)/2)</f>
        <v>51</v>
      </c>
      <c r="F819">
        <f t="shared" si="25"/>
        <v>14</v>
      </c>
      <c r="G819">
        <f t="shared" si="26"/>
        <v>0</v>
      </c>
    </row>
    <row r="820" spans="2:7" x14ac:dyDescent="0.25">
      <c r="B820">
        <f>YEAR('Daily Weather Input'!C813)</f>
        <v>2007</v>
      </c>
      <c r="C820">
        <f>MONTH('Daily Weather Input'!C813)</f>
        <v>3</v>
      </c>
      <c r="D820">
        <f>DAY('Daily Weather Input'!C813)</f>
        <v>21</v>
      </c>
      <c r="E820">
        <f>IF('Daily Weather Input'!D813, 'Daily Weather Input'!D813, ('Daily Weather Input'!E813+'Daily Weather Input'!F813)/2)</f>
        <v>42</v>
      </c>
      <c r="F820">
        <f t="shared" si="25"/>
        <v>23</v>
      </c>
      <c r="G820">
        <f t="shared" si="26"/>
        <v>0</v>
      </c>
    </row>
    <row r="821" spans="2:7" x14ac:dyDescent="0.25">
      <c r="B821">
        <f>YEAR('Daily Weather Input'!C814)</f>
        <v>2007</v>
      </c>
      <c r="C821">
        <f>MONTH('Daily Weather Input'!C814)</f>
        <v>3</v>
      </c>
      <c r="D821">
        <f>DAY('Daily Weather Input'!C814)</f>
        <v>22</v>
      </c>
      <c r="E821">
        <f>IF('Daily Weather Input'!D814, 'Daily Weather Input'!D814, ('Daily Weather Input'!E814+'Daily Weather Input'!F814)/2)</f>
        <v>57.5</v>
      </c>
      <c r="F821">
        <f t="shared" si="25"/>
        <v>7.5</v>
      </c>
      <c r="G821">
        <f t="shared" si="26"/>
        <v>0</v>
      </c>
    </row>
    <row r="822" spans="2:7" x14ac:dyDescent="0.25">
      <c r="B822">
        <f>YEAR('Daily Weather Input'!C815)</f>
        <v>2007</v>
      </c>
      <c r="C822">
        <f>MONTH('Daily Weather Input'!C815)</f>
        <v>3</v>
      </c>
      <c r="D822">
        <f>DAY('Daily Weather Input'!C815)</f>
        <v>23</v>
      </c>
      <c r="E822">
        <f>IF('Daily Weather Input'!D815, 'Daily Weather Input'!D815, ('Daily Weather Input'!E815+'Daily Weather Input'!F815)/2)</f>
        <v>65</v>
      </c>
      <c r="F822">
        <f t="shared" si="25"/>
        <v>0</v>
      </c>
      <c r="G822">
        <f t="shared" si="26"/>
        <v>0</v>
      </c>
    </row>
    <row r="823" spans="2:7" x14ac:dyDescent="0.25">
      <c r="B823">
        <f>YEAR('Daily Weather Input'!C816)</f>
        <v>2007</v>
      </c>
      <c r="C823">
        <f>MONTH('Daily Weather Input'!C816)</f>
        <v>3</v>
      </c>
      <c r="D823">
        <f>DAY('Daily Weather Input'!C816)</f>
        <v>24</v>
      </c>
      <c r="E823">
        <f>IF('Daily Weather Input'!D816, 'Daily Weather Input'!D816, ('Daily Weather Input'!E816+'Daily Weather Input'!F816)/2)</f>
        <v>53.5</v>
      </c>
      <c r="F823">
        <f t="shared" si="25"/>
        <v>11.5</v>
      </c>
      <c r="G823">
        <f t="shared" si="26"/>
        <v>0</v>
      </c>
    </row>
    <row r="824" spans="2:7" x14ac:dyDescent="0.25">
      <c r="B824">
        <f>YEAR('Daily Weather Input'!C817)</f>
        <v>2007</v>
      </c>
      <c r="C824">
        <f>MONTH('Daily Weather Input'!C817)</f>
        <v>3</v>
      </c>
      <c r="D824">
        <f>DAY('Daily Weather Input'!C817)</f>
        <v>25</v>
      </c>
      <c r="E824">
        <f>IF('Daily Weather Input'!D817, 'Daily Weather Input'!D817, ('Daily Weather Input'!E817+'Daily Weather Input'!F817)/2)</f>
        <v>54.5</v>
      </c>
      <c r="F824">
        <f t="shared" si="25"/>
        <v>10.5</v>
      </c>
      <c r="G824">
        <f t="shared" si="26"/>
        <v>0</v>
      </c>
    </row>
    <row r="825" spans="2:7" x14ac:dyDescent="0.25">
      <c r="B825">
        <f>YEAR('Daily Weather Input'!C818)</f>
        <v>2007</v>
      </c>
      <c r="C825">
        <f>MONTH('Daily Weather Input'!C818)</f>
        <v>3</v>
      </c>
      <c r="D825">
        <f>DAY('Daily Weather Input'!C818)</f>
        <v>26</v>
      </c>
      <c r="E825">
        <f>IF('Daily Weather Input'!D818, 'Daily Weather Input'!D818, ('Daily Weather Input'!E818+'Daily Weather Input'!F818)/2)</f>
        <v>54</v>
      </c>
      <c r="F825">
        <f t="shared" si="25"/>
        <v>11</v>
      </c>
      <c r="G825">
        <f t="shared" si="26"/>
        <v>0</v>
      </c>
    </row>
    <row r="826" spans="2:7" x14ac:dyDescent="0.25">
      <c r="B826">
        <f>YEAR('Daily Weather Input'!C819)</f>
        <v>2007</v>
      </c>
      <c r="C826">
        <f>MONTH('Daily Weather Input'!C819)</f>
        <v>3</v>
      </c>
      <c r="D826">
        <f>DAY('Daily Weather Input'!C819)</f>
        <v>27</v>
      </c>
      <c r="E826">
        <f>IF('Daily Weather Input'!D819, 'Daily Weather Input'!D819, ('Daily Weather Input'!E819+'Daily Weather Input'!F819)/2)</f>
        <v>69</v>
      </c>
      <c r="F826">
        <f t="shared" si="25"/>
        <v>0</v>
      </c>
      <c r="G826">
        <f t="shared" si="26"/>
        <v>4</v>
      </c>
    </row>
    <row r="827" spans="2:7" x14ac:dyDescent="0.25">
      <c r="B827">
        <f>YEAR('Daily Weather Input'!C820)</f>
        <v>2007</v>
      </c>
      <c r="C827">
        <f>MONTH('Daily Weather Input'!C820)</f>
        <v>3</v>
      </c>
      <c r="D827">
        <f>DAY('Daily Weather Input'!C820)</f>
        <v>28</v>
      </c>
      <c r="E827">
        <f>IF('Daily Weather Input'!D820, 'Daily Weather Input'!D820, ('Daily Weather Input'!E820+'Daily Weather Input'!F820)/2)</f>
        <v>62</v>
      </c>
      <c r="F827">
        <f t="shared" si="25"/>
        <v>3</v>
      </c>
      <c r="G827">
        <f t="shared" si="26"/>
        <v>0</v>
      </c>
    </row>
    <row r="828" spans="2:7" x14ac:dyDescent="0.25">
      <c r="B828">
        <f>YEAR('Daily Weather Input'!C821)</f>
        <v>2007</v>
      </c>
      <c r="C828">
        <f>MONTH('Daily Weather Input'!C821)</f>
        <v>3</v>
      </c>
      <c r="D828">
        <f>DAY('Daily Weather Input'!C821)</f>
        <v>29</v>
      </c>
      <c r="E828">
        <f>IF('Daily Weather Input'!D821, 'Daily Weather Input'!D821, ('Daily Weather Input'!E821+'Daily Weather Input'!F821)/2)</f>
        <v>49</v>
      </c>
      <c r="F828">
        <f t="shared" si="25"/>
        <v>16</v>
      </c>
      <c r="G828">
        <f t="shared" si="26"/>
        <v>0</v>
      </c>
    </row>
    <row r="829" spans="2:7" x14ac:dyDescent="0.25">
      <c r="B829">
        <f>YEAR('Daily Weather Input'!C822)</f>
        <v>2007</v>
      </c>
      <c r="C829">
        <f>MONTH('Daily Weather Input'!C822)</f>
        <v>3</v>
      </c>
      <c r="D829">
        <f>DAY('Daily Weather Input'!C822)</f>
        <v>30</v>
      </c>
      <c r="E829">
        <f>IF('Daily Weather Input'!D822, 'Daily Weather Input'!D822, ('Daily Weather Input'!E822+'Daily Weather Input'!F822)/2)</f>
        <v>48</v>
      </c>
      <c r="F829">
        <f t="shared" si="25"/>
        <v>17</v>
      </c>
      <c r="G829">
        <f t="shared" si="26"/>
        <v>0</v>
      </c>
    </row>
    <row r="830" spans="2:7" x14ac:dyDescent="0.25">
      <c r="B830">
        <f>YEAR('Daily Weather Input'!C823)</f>
        <v>2007</v>
      </c>
      <c r="C830">
        <f>MONTH('Daily Weather Input'!C823)</f>
        <v>3</v>
      </c>
      <c r="D830">
        <f>DAY('Daily Weather Input'!C823)</f>
        <v>31</v>
      </c>
      <c r="E830">
        <f>IF('Daily Weather Input'!D823, 'Daily Weather Input'!D823, ('Daily Weather Input'!E823+'Daily Weather Input'!F823)/2)</f>
        <v>50.5</v>
      </c>
      <c r="F830">
        <f t="shared" si="25"/>
        <v>14.5</v>
      </c>
      <c r="G830">
        <f t="shared" si="26"/>
        <v>0</v>
      </c>
    </row>
    <row r="831" spans="2:7" x14ac:dyDescent="0.25">
      <c r="B831">
        <f>YEAR('Daily Weather Input'!C824)</f>
        <v>2007</v>
      </c>
      <c r="C831">
        <f>MONTH('Daily Weather Input'!C824)</f>
        <v>4</v>
      </c>
      <c r="D831">
        <f>DAY('Daily Weather Input'!C824)</f>
        <v>1</v>
      </c>
      <c r="E831">
        <f>IF('Daily Weather Input'!D824, 'Daily Weather Input'!D824, ('Daily Weather Input'!E824+'Daily Weather Input'!F824)/2)</f>
        <v>54</v>
      </c>
      <c r="F831">
        <f t="shared" si="25"/>
        <v>11</v>
      </c>
      <c r="G831">
        <f t="shared" si="26"/>
        <v>0</v>
      </c>
    </row>
    <row r="832" spans="2:7" x14ac:dyDescent="0.25">
      <c r="B832">
        <f>YEAR('Daily Weather Input'!C825)</f>
        <v>2007</v>
      </c>
      <c r="C832">
        <f>MONTH('Daily Weather Input'!C825)</f>
        <v>4</v>
      </c>
      <c r="D832">
        <f>DAY('Daily Weather Input'!C825)</f>
        <v>2</v>
      </c>
      <c r="E832">
        <f>IF('Daily Weather Input'!D825, 'Daily Weather Input'!D825, ('Daily Weather Input'!E825+'Daily Weather Input'!F825)/2)</f>
        <v>64</v>
      </c>
      <c r="F832">
        <f t="shared" si="25"/>
        <v>1</v>
      </c>
      <c r="G832">
        <f t="shared" si="26"/>
        <v>0</v>
      </c>
    </row>
    <row r="833" spans="2:7" x14ac:dyDescent="0.25">
      <c r="B833">
        <f>YEAR('Daily Weather Input'!C826)</f>
        <v>2007</v>
      </c>
      <c r="C833">
        <f>MONTH('Daily Weather Input'!C826)</f>
        <v>4</v>
      </c>
      <c r="D833">
        <f>DAY('Daily Weather Input'!C826)</f>
        <v>3</v>
      </c>
      <c r="E833">
        <f>IF('Daily Weather Input'!D826, 'Daily Weather Input'!D826, ('Daily Weather Input'!E826+'Daily Weather Input'!F826)/2)</f>
        <v>63.5</v>
      </c>
      <c r="F833">
        <f t="shared" si="25"/>
        <v>1.5</v>
      </c>
      <c r="G833">
        <f t="shared" si="26"/>
        <v>0</v>
      </c>
    </row>
    <row r="834" spans="2:7" x14ac:dyDescent="0.25">
      <c r="B834">
        <f>YEAR('Daily Weather Input'!C827)</f>
        <v>2007</v>
      </c>
      <c r="C834">
        <f>MONTH('Daily Weather Input'!C827)</f>
        <v>4</v>
      </c>
      <c r="D834">
        <f>DAY('Daily Weather Input'!C827)</f>
        <v>4</v>
      </c>
      <c r="E834">
        <f>IF('Daily Weather Input'!D827, 'Daily Weather Input'!D827, ('Daily Weather Input'!E827+'Daily Weather Input'!F827)/2)</f>
        <v>52.5</v>
      </c>
      <c r="F834">
        <f t="shared" si="25"/>
        <v>12.5</v>
      </c>
      <c r="G834">
        <f t="shared" si="26"/>
        <v>0</v>
      </c>
    </row>
    <row r="835" spans="2:7" x14ac:dyDescent="0.25">
      <c r="B835">
        <f>YEAR('Daily Weather Input'!C828)</f>
        <v>2007</v>
      </c>
      <c r="C835">
        <f>MONTH('Daily Weather Input'!C828)</f>
        <v>4</v>
      </c>
      <c r="D835">
        <f>DAY('Daily Weather Input'!C828)</f>
        <v>5</v>
      </c>
      <c r="E835">
        <f>IF('Daily Weather Input'!D828, 'Daily Weather Input'!D828, ('Daily Weather Input'!E828+'Daily Weather Input'!F828)/2)</f>
        <v>40.5</v>
      </c>
      <c r="F835">
        <f t="shared" si="25"/>
        <v>24.5</v>
      </c>
      <c r="G835">
        <f t="shared" si="26"/>
        <v>0</v>
      </c>
    </row>
    <row r="836" spans="2:7" x14ac:dyDescent="0.25">
      <c r="B836">
        <f>YEAR('Daily Weather Input'!C829)</f>
        <v>2007</v>
      </c>
      <c r="C836">
        <f>MONTH('Daily Weather Input'!C829)</f>
        <v>4</v>
      </c>
      <c r="D836">
        <f>DAY('Daily Weather Input'!C829)</f>
        <v>6</v>
      </c>
      <c r="E836">
        <f>IF('Daily Weather Input'!D829, 'Daily Weather Input'!D829, ('Daily Weather Input'!E829+'Daily Weather Input'!F829)/2)</f>
        <v>39</v>
      </c>
      <c r="F836">
        <f t="shared" si="25"/>
        <v>26</v>
      </c>
      <c r="G836">
        <f t="shared" si="26"/>
        <v>0</v>
      </c>
    </row>
    <row r="837" spans="2:7" x14ac:dyDescent="0.25">
      <c r="B837">
        <f>YEAR('Daily Weather Input'!C830)</f>
        <v>2007</v>
      </c>
      <c r="C837">
        <f>MONTH('Daily Weather Input'!C830)</f>
        <v>4</v>
      </c>
      <c r="D837">
        <f>DAY('Daily Weather Input'!C830)</f>
        <v>7</v>
      </c>
      <c r="E837">
        <f>IF('Daily Weather Input'!D830, 'Daily Weather Input'!D830, ('Daily Weather Input'!E830+'Daily Weather Input'!F830)/2)</f>
        <v>36</v>
      </c>
      <c r="F837">
        <f t="shared" si="25"/>
        <v>29</v>
      </c>
      <c r="G837">
        <f t="shared" si="26"/>
        <v>0</v>
      </c>
    </row>
    <row r="838" spans="2:7" x14ac:dyDescent="0.25">
      <c r="B838">
        <f>YEAR('Daily Weather Input'!C831)</f>
        <v>2007</v>
      </c>
      <c r="C838">
        <f>MONTH('Daily Weather Input'!C831)</f>
        <v>4</v>
      </c>
      <c r="D838">
        <f>DAY('Daily Weather Input'!C831)</f>
        <v>8</v>
      </c>
      <c r="E838">
        <f>IF('Daily Weather Input'!D831, 'Daily Weather Input'!D831, ('Daily Weather Input'!E831+'Daily Weather Input'!F831)/2)</f>
        <v>36</v>
      </c>
      <c r="F838">
        <f t="shared" si="25"/>
        <v>29</v>
      </c>
      <c r="G838">
        <f t="shared" si="26"/>
        <v>0</v>
      </c>
    </row>
    <row r="839" spans="2:7" x14ac:dyDescent="0.25">
      <c r="B839">
        <f>YEAR('Daily Weather Input'!C832)</f>
        <v>2007</v>
      </c>
      <c r="C839">
        <f>MONTH('Daily Weather Input'!C832)</f>
        <v>4</v>
      </c>
      <c r="D839">
        <f>DAY('Daily Weather Input'!C832)</f>
        <v>9</v>
      </c>
      <c r="E839">
        <f>IF('Daily Weather Input'!D832, 'Daily Weather Input'!D832, ('Daily Weather Input'!E832+'Daily Weather Input'!F832)/2)</f>
        <v>38.5</v>
      </c>
      <c r="F839">
        <f t="shared" si="25"/>
        <v>26.5</v>
      </c>
      <c r="G839">
        <f t="shared" si="26"/>
        <v>0</v>
      </c>
    </row>
    <row r="840" spans="2:7" x14ac:dyDescent="0.25">
      <c r="B840">
        <f>YEAR('Daily Weather Input'!C833)</f>
        <v>2007</v>
      </c>
      <c r="C840">
        <f>MONTH('Daily Weather Input'!C833)</f>
        <v>4</v>
      </c>
      <c r="D840">
        <f>DAY('Daily Weather Input'!C833)</f>
        <v>10</v>
      </c>
      <c r="E840">
        <f>IF('Daily Weather Input'!D833, 'Daily Weather Input'!D833, ('Daily Weather Input'!E833+'Daily Weather Input'!F833)/2)</f>
        <v>40</v>
      </c>
      <c r="F840">
        <f t="shared" si="25"/>
        <v>25</v>
      </c>
      <c r="G840">
        <f t="shared" si="26"/>
        <v>0</v>
      </c>
    </row>
    <row r="841" spans="2:7" x14ac:dyDescent="0.25">
      <c r="B841">
        <f>YEAR('Daily Weather Input'!C834)</f>
        <v>2007</v>
      </c>
      <c r="C841">
        <f>MONTH('Daily Weather Input'!C834)</f>
        <v>4</v>
      </c>
      <c r="D841">
        <f>DAY('Daily Weather Input'!C834)</f>
        <v>11</v>
      </c>
      <c r="E841">
        <f>IF('Daily Weather Input'!D834, 'Daily Weather Input'!D834, ('Daily Weather Input'!E834+'Daily Weather Input'!F834)/2)</f>
        <v>40.5</v>
      </c>
      <c r="F841">
        <f t="shared" si="25"/>
        <v>24.5</v>
      </c>
      <c r="G841">
        <f t="shared" si="26"/>
        <v>0</v>
      </c>
    </row>
    <row r="842" spans="2:7" x14ac:dyDescent="0.25">
      <c r="B842">
        <f>YEAR('Daily Weather Input'!C835)</f>
        <v>2007</v>
      </c>
      <c r="C842">
        <f>MONTH('Daily Weather Input'!C835)</f>
        <v>4</v>
      </c>
      <c r="D842">
        <f>DAY('Daily Weather Input'!C835)</f>
        <v>12</v>
      </c>
      <c r="E842">
        <f>IF('Daily Weather Input'!D835, 'Daily Weather Input'!D835, ('Daily Weather Input'!E835+'Daily Weather Input'!F835)/2)</f>
        <v>50.5</v>
      </c>
      <c r="F842">
        <f t="shared" si="25"/>
        <v>14.5</v>
      </c>
      <c r="G842">
        <f t="shared" si="26"/>
        <v>0</v>
      </c>
    </row>
    <row r="843" spans="2:7" x14ac:dyDescent="0.25">
      <c r="B843">
        <f>YEAR('Daily Weather Input'!C836)</f>
        <v>2007</v>
      </c>
      <c r="C843">
        <f>MONTH('Daily Weather Input'!C836)</f>
        <v>4</v>
      </c>
      <c r="D843">
        <f>DAY('Daily Weather Input'!C836)</f>
        <v>13</v>
      </c>
      <c r="E843">
        <f>IF('Daily Weather Input'!D836, 'Daily Weather Input'!D836, ('Daily Weather Input'!E836+'Daily Weather Input'!F836)/2)</f>
        <v>46</v>
      </c>
      <c r="F843">
        <f t="shared" ref="F843:F906" si="27">IF(B$8&gt;$E843,(B$8-$E843),0)</f>
        <v>19</v>
      </c>
      <c r="G843">
        <f t="shared" si="26"/>
        <v>0</v>
      </c>
    </row>
    <row r="844" spans="2:7" x14ac:dyDescent="0.25">
      <c r="B844">
        <f>YEAR('Daily Weather Input'!C837)</f>
        <v>2007</v>
      </c>
      <c r="C844">
        <f>MONTH('Daily Weather Input'!C837)</f>
        <v>4</v>
      </c>
      <c r="D844">
        <f>DAY('Daily Weather Input'!C837)</f>
        <v>14</v>
      </c>
      <c r="E844">
        <f>IF('Daily Weather Input'!D837, 'Daily Weather Input'!D837, ('Daily Weather Input'!E837+'Daily Weather Input'!F837)/2)</f>
        <v>44</v>
      </c>
      <c r="F844">
        <f t="shared" si="27"/>
        <v>21</v>
      </c>
      <c r="G844">
        <f t="shared" ref="G844:G907" si="28">IF($E844&gt;C$8,$E844-C$8,0)</f>
        <v>0</v>
      </c>
    </row>
    <row r="845" spans="2:7" x14ac:dyDescent="0.25">
      <c r="B845">
        <f>YEAR('Daily Weather Input'!C838)</f>
        <v>2007</v>
      </c>
      <c r="C845">
        <f>MONTH('Daily Weather Input'!C838)</f>
        <v>4</v>
      </c>
      <c r="D845">
        <f>DAY('Daily Weather Input'!C838)</f>
        <v>15</v>
      </c>
      <c r="E845">
        <f>IF('Daily Weather Input'!D838, 'Daily Weather Input'!D838, ('Daily Weather Input'!E838+'Daily Weather Input'!F838)/2)</f>
        <v>44.5</v>
      </c>
      <c r="F845">
        <f t="shared" si="27"/>
        <v>20.5</v>
      </c>
      <c r="G845">
        <f t="shared" si="28"/>
        <v>0</v>
      </c>
    </row>
    <row r="846" spans="2:7" x14ac:dyDescent="0.25">
      <c r="B846">
        <f>YEAR('Daily Weather Input'!C839)</f>
        <v>2007</v>
      </c>
      <c r="C846">
        <f>MONTH('Daily Weather Input'!C839)</f>
        <v>4</v>
      </c>
      <c r="D846">
        <f>DAY('Daily Weather Input'!C839)</f>
        <v>16</v>
      </c>
      <c r="E846">
        <f>IF('Daily Weather Input'!D839, 'Daily Weather Input'!D839, ('Daily Weather Input'!E839+'Daily Weather Input'!F839)/2)</f>
        <v>43.5</v>
      </c>
      <c r="F846">
        <f t="shared" si="27"/>
        <v>21.5</v>
      </c>
      <c r="G846">
        <f t="shared" si="28"/>
        <v>0</v>
      </c>
    </row>
    <row r="847" spans="2:7" x14ac:dyDescent="0.25">
      <c r="B847">
        <f>YEAR('Daily Weather Input'!C840)</f>
        <v>2007</v>
      </c>
      <c r="C847">
        <f>MONTH('Daily Weather Input'!C840)</f>
        <v>4</v>
      </c>
      <c r="D847">
        <f>DAY('Daily Weather Input'!C840)</f>
        <v>17</v>
      </c>
      <c r="E847">
        <f>IF('Daily Weather Input'!D840, 'Daily Weather Input'!D840, ('Daily Weather Input'!E840+'Daily Weather Input'!F840)/2)</f>
        <v>49.5</v>
      </c>
      <c r="F847">
        <f t="shared" si="27"/>
        <v>15.5</v>
      </c>
      <c r="G847">
        <f t="shared" si="28"/>
        <v>0</v>
      </c>
    </row>
    <row r="848" spans="2:7" x14ac:dyDescent="0.25">
      <c r="B848">
        <f>YEAR('Daily Weather Input'!C841)</f>
        <v>2007</v>
      </c>
      <c r="C848">
        <f>MONTH('Daily Weather Input'!C841)</f>
        <v>4</v>
      </c>
      <c r="D848">
        <f>DAY('Daily Weather Input'!C841)</f>
        <v>18</v>
      </c>
      <c r="E848">
        <f>IF('Daily Weather Input'!D841, 'Daily Weather Input'!D841, ('Daily Weather Input'!E841+'Daily Weather Input'!F841)/2)</f>
        <v>47.5</v>
      </c>
      <c r="F848">
        <f t="shared" si="27"/>
        <v>17.5</v>
      </c>
      <c r="G848">
        <f t="shared" si="28"/>
        <v>0</v>
      </c>
    </row>
    <row r="849" spans="2:7" x14ac:dyDescent="0.25">
      <c r="B849">
        <f>YEAR('Daily Weather Input'!C842)</f>
        <v>2007</v>
      </c>
      <c r="C849">
        <f>MONTH('Daily Weather Input'!C842)</f>
        <v>4</v>
      </c>
      <c r="D849">
        <f>DAY('Daily Weather Input'!C842)</f>
        <v>19</v>
      </c>
      <c r="E849">
        <f>IF('Daily Weather Input'!D842, 'Daily Weather Input'!D842, ('Daily Weather Input'!E842+'Daily Weather Input'!F842)/2)</f>
        <v>50</v>
      </c>
      <c r="F849">
        <f t="shared" si="27"/>
        <v>15</v>
      </c>
      <c r="G849">
        <f t="shared" si="28"/>
        <v>0</v>
      </c>
    </row>
    <row r="850" spans="2:7" x14ac:dyDescent="0.25">
      <c r="B850">
        <f>YEAR('Daily Weather Input'!C843)</f>
        <v>2007</v>
      </c>
      <c r="C850">
        <f>MONTH('Daily Weather Input'!C843)</f>
        <v>4</v>
      </c>
      <c r="D850">
        <f>DAY('Daily Weather Input'!C843)</f>
        <v>20</v>
      </c>
      <c r="E850">
        <f>IF('Daily Weather Input'!D843, 'Daily Weather Input'!D843, ('Daily Weather Input'!E843+'Daily Weather Input'!F843)/2)</f>
        <v>54.5</v>
      </c>
      <c r="F850">
        <f t="shared" si="27"/>
        <v>10.5</v>
      </c>
      <c r="G850">
        <f t="shared" si="28"/>
        <v>0</v>
      </c>
    </row>
    <row r="851" spans="2:7" x14ac:dyDescent="0.25">
      <c r="B851">
        <f>YEAR('Daily Weather Input'!C844)</f>
        <v>2007</v>
      </c>
      <c r="C851">
        <f>MONTH('Daily Weather Input'!C844)</f>
        <v>4</v>
      </c>
      <c r="D851">
        <f>DAY('Daily Weather Input'!C844)</f>
        <v>21</v>
      </c>
      <c r="E851">
        <f>IF('Daily Weather Input'!D844, 'Daily Weather Input'!D844, ('Daily Weather Input'!E844+'Daily Weather Input'!F844)/2)</f>
        <v>56.5</v>
      </c>
      <c r="F851">
        <f t="shared" si="27"/>
        <v>8.5</v>
      </c>
      <c r="G851">
        <f t="shared" si="28"/>
        <v>0</v>
      </c>
    </row>
    <row r="852" spans="2:7" x14ac:dyDescent="0.25">
      <c r="B852">
        <f>YEAR('Daily Weather Input'!C845)</f>
        <v>2007</v>
      </c>
      <c r="C852">
        <f>MONTH('Daily Weather Input'!C845)</f>
        <v>4</v>
      </c>
      <c r="D852">
        <f>DAY('Daily Weather Input'!C845)</f>
        <v>22</v>
      </c>
      <c r="E852">
        <f>IF('Daily Weather Input'!D845, 'Daily Weather Input'!D845, ('Daily Weather Input'!E845+'Daily Weather Input'!F845)/2)</f>
        <v>61</v>
      </c>
      <c r="F852">
        <f t="shared" si="27"/>
        <v>4</v>
      </c>
      <c r="G852">
        <f t="shared" si="28"/>
        <v>0</v>
      </c>
    </row>
    <row r="853" spans="2:7" x14ac:dyDescent="0.25">
      <c r="B853">
        <f>YEAR('Daily Weather Input'!C846)</f>
        <v>2007</v>
      </c>
      <c r="C853">
        <f>MONTH('Daily Weather Input'!C846)</f>
        <v>4</v>
      </c>
      <c r="D853">
        <f>DAY('Daily Weather Input'!C846)</f>
        <v>23</v>
      </c>
      <c r="E853">
        <f>IF('Daily Weather Input'!D846, 'Daily Weather Input'!D846, ('Daily Weather Input'!E846+'Daily Weather Input'!F846)/2)</f>
        <v>70</v>
      </c>
      <c r="F853">
        <f t="shared" si="27"/>
        <v>0</v>
      </c>
      <c r="G853">
        <f t="shared" si="28"/>
        <v>5</v>
      </c>
    </row>
    <row r="854" spans="2:7" x14ac:dyDescent="0.25">
      <c r="B854">
        <f>YEAR('Daily Weather Input'!C847)</f>
        <v>2007</v>
      </c>
      <c r="C854">
        <f>MONTH('Daily Weather Input'!C847)</f>
        <v>4</v>
      </c>
      <c r="D854">
        <f>DAY('Daily Weather Input'!C847)</f>
        <v>24</v>
      </c>
      <c r="E854">
        <f>IF('Daily Weather Input'!D847, 'Daily Weather Input'!D847, ('Daily Weather Input'!E847+'Daily Weather Input'!F847)/2)</f>
        <v>71</v>
      </c>
      <c r="F854">
        <f t="shared" si="27"/>
        <v>0</v>
      </c>
      <c r="G854">
        <f t="shared" si="28"/>
        <v>6</v>
      </c>
    </row>
    <row r="855" spans="2:7" x14ac:dyDescent="0.25">
      <c r="B855">
        <f>YEAR('Daily Weather Input'!C848)</f>
        <v>2007</v>
      </c>
      <c r="C855">
        <f>MONTH('Daily Weather Input'!C848)</f>
        <v>4</v>
      </c>
      <c r="D855">
        <f>DAY('Daily Weather Input'!C848)</f>
        <v>25</v>
      </c>
      <c r="E855">
        <f>IF('Daily Weather Input'!D848, 'Daily Weather Input'!D848, ('Daily Weather Input'!E848+'Daily Weather Input'!F848)/2)</f>
        <v>66</v>
      </c>
      <c r="F855">
        <f t="shared" si="27"/>
        <v>0</v>
      </c>
      <c r="G855">
        <f t="shared" si="28"/>
        <v>1</v>
      </c>
    </row>
    <row r="856" spans="2:7" x14ac:dyDescent="0.25">
      <c r="B856">
        <f>YEAR('Daily Weather Input'!C849)</f>
        <v>2007</v>
      </c>
      <c r="C856">
        <f>MONTH('Daily Weather Input'!C849)</f>
        <v>4</v>
      </c>
      <c r="D856">
        <f>DAY('Daily Weather Input'!C849)</f>
        <v>26</v>
      </c>
      <c r="E856">
        <f>IF('Daily Weather Input'!D849, 'Daily Weather Input'!D849, ('Daily Weather Input'!E849+'Daily Weather Input'!F849)/2)</f>
        <v>56</v>
      </c>
      <c r="F856">
        <f t="shared" si="27"/>
        <v>9</v>
      </c>
      <c r="G856">
        <f t="shared" si="28"/>
        <v>0</v>
      </c>
    </row>
    <row r="857" spans="2:7" x14ac:dyDescent="0.25">
      <c r="B857">
        <f>YEAR('Daily Weather Input'!C850)</f>
        <v>2007</v>
      </c>
      <c r="C857">
        <f>MONTH('Daily Weather Input'!C850)</f>
        <v>4</v>
      </c>
      <c r="D857">
        <f>DAY('Daily Weather Input'!C850)</f>
        <v>27</v>
      </c>
      <c r="E857">
        <f>IF('Daily Weather Input'!D850, 'Daily Weather Input'!D850, ('Daily Weather Input'!E850+'Daily Weather Input'!F850)/2)</f>
        <v>60.5</v>
      </c>
      <c r="F857">
        <f t="shared" si="27"/>
        <v>4.5</v>
      </c>
      <c r="G857">
        <f t="shared" si="28"/>
        <v>0</v>
      </c>
    </row>
    <row r="858" spans="2:7" x14ac:dyDescent="0.25">
      <c r="B858">
        <f>YEAR('Daily Weather Input'!C851)</f>
        <v>2007</v>
      </c>
      <c r="C858">
        <f>MONTH('Daily Weather Input'!C851)</f>
        <v>4</v>
      </c>
      <c r="D858">
        <f>DAY('Daily Weather Input'!C851)</f>
        <v>28</v>
      </c>
      <c r="E858">
        <f>IF('Daily Weather Input'!D851, 'Daily Weather Input'!D851, ('Daily Weather Input'!E851+'Daily Weather Input'!F851)/2)</f>
        <v>61.5</v>
      </c>
      <c r="F858">
        <f t="shared" si="27"/>
        <v>3.5</v>
      </c>
      <c r="G858">
        <f t="shared" si="28"/>
        <v>0</v>
      </c>
    </row>
    <row r="859" spans="2:7" x14ac:dyDescent="0.25">
      <c r="B859">
        <f>YEAR('Daily Weather Input'!C852)</f>
        <v>2007</v>
      </c>
      <c r="C859">
        <f>MONTH('Daily Weather Input'!C852)</f>
        <v>4</v>
      </c>
      <c r="D859">
        <f>DAY('Daily Weather Input'!C852)</f>
        <v>29</v>
      </c>
      <c r="E859">
        <f>IF('Daily Weather Input'!D852, 'Daily Weather Input'!D852, ('Daily Weather Input'!E852+'Daily Weather Input'!F852)/2)</f>
        <v>61</v>
      </c>
      <c r="F859">
        <f t="shared" si="27"/>
        <v>4</v>
      </c>
      <c r="G859">
        <f t="shared" si="28"/>
        <v>0</v>
      </c>
    </row>
    <row r="860" spans="2:7" x14ac:dyDescent="0.25">
      <c r="B860">
        <f>YEAR('Daily Weather Input'!C853)</f>
        <v>2007</v>
      </c>
      <c r="C860">
        <f>MONTH('Daily Weather Input'!C853)</f>
        <v>4</v>
      </c>
      <c r="D860">
        <f>DAY('Daily Weather Input'!C853)</f>
        <v>30</v>
      </c>
      <c r="E860">
        <f>IF('Daily Weather Input'!D853, 'Daily Weather Input'!D853, ('Daily Weather Input'!E853+'Daily Weather Input'!F853)/2)</f>
        <v>67.5</v>
      </c>
      <c r="F860">
        <f t="shared" si="27"/>
        <v>0</v>
      </c>
      <c r="G860">
        <f t="shared" si="28"/>
        <v>2.5</v>
      </c>
    </row>
    <row r="861" spans="2:7" x14ac:dyDescent="0.25">
      <c r="B861">
        <f>YEAR('Daily Weather Input'!C854)</f>
        <v>2007</v>
      </c>
      <c r="C861">
        <f>MONTH('Daily Weather Input'!C854)</f>
        <v>5</v>
      </c>
      <c r="D861">
        <f>DAY('Daily Weather Input'!C854)</f>
        <v>1</v>
      </c>
      <c r="E861">
        <f>IF('Daily Weather Input'!D854, 'Daily Weather Input'!D854, ('Daily Weather Input'!E854+'Daily Weather Input'!F854)/2)</f>
        <v>66</v>
      </c>
      <c r="F861">
        <f t="shared" si="27"/>
        <v>0</v>
      </c>
      <c r="G861">
        <f t="shared" si="28"/>
        <v>1</v>
      </c>
    </row>
    <row r="862" spans="2:7" x14ac:dyDescent="0.25">
      <c r="B862">
        <f>YEAR('Daily Weather Input'!C855)</f>
        <v>2007</v>
      </c>
      <c r="C862">
        <f>MONTH('Daily Weather Input'!C855)</f>
        <v>5</v>
      </c>
      <c r="D862">
        <f>DAY('Daily Weather Input'!C855)</f>
        <v>2</v>
      </c>
      <c r="E862">
        <f>IF('Daily Weather Input'!D855, 'Daily Weather Input'!D855, ('Daily Weather Input'!E855+'Daily Weather Input'!F855)/2)</f>
        <v>70</v>
      </c>
      <c r="F862">
        <f t="shared" si="27"/>
        <v>0</v>
      </c>
      <c r="G862">
        <f t="shared" si="28"/>
        <v>5</v>
      </c>
    </row>
    <row r="863" spans="2:7" x14ac:dyDescent="0.25">
      <c r="B863">
        <f>YEAR('Daily Weather Input'!C856)</f>
        <v>2007</v>
      </c>
      <c r="C863">
        <f>MONTH('Daily Weather Input'!C856)</f>
        <v>5</v>
      </c>
      <c r="D863">
        <f>DAY('Daily Weather Input'!C856)</f>
        <v>3</v>
      </c>
      <c r="E863">
        <f>IF('Daily Weather Input'!D856, 'Daily Weather Input'!D856, ('Daily Weather Input'!E856+'Daily Weather Input'!F856)/2)</f>
        <v>59</v>
      </c>
      <c r="F863">
        <f t="shared" si="27"/>
        <v>6</v>
      </c>
      <c r="G863">
        <f t="shared" si="28"/>
        <v>0</v>
      </c>
    </row>
    <row r="864" spans="2:7" x14ac:dyDescent="0.25">
      <c r="B864">
        <f>YEAR('Daily Weather Input'!C857)</f>
        <v>2007</v>
      </c>
      <c r="C864">
        <f>MONTH('Daily Weather Input'!C857)</f>
        <v>5</v>
      </c>
      <c r="D864">
        <f>DAY('Daily Weather Input'!C857)</f>
        <v>4</v>
      </c>
      <c r="E864">
        <f>IF('Daily Weather Input'!D857, 'Daily Weather Input'!D857, ('Daily Weather Input'!E857+'Daily Weather Input'!F857)/2)</f>
        <v>58.5</v>
      </c>
      <c r="F864">
        <f t="shared" si="27"/>
        <v>6.5</v>
      </c>
      <c r="G864">
        <f t="shared" si="28"/>
        <v>0</v>
      </c>
    </row>
    <row r="865" spans="2:7" x14ac:dyDescent="0.25">
      <c r="B865">
        <f>YEAR('Daily Weather Input'!C858)</f>
        <v>2007</v>
      </c>
      <c r="C865">
        <f>MONTH('Daily Weather Input'!C858)</f>
        <v>5</v>
      </c>
      <c r="D865">
        <f>DAY('Daily Weather Input'!C858)</f>
        <v>5</v>
      </c>
      <c r="E865">
        <f>IF('Daily Weather Input'!D858, 'Daily Weather Input'!D858, ('Daily Weather Input'!E858+'Daily Weather Input'!F858)/2)</f>
        <v>59</v>
      </c>
      <c r="F865">
        <f t="shared" si="27"/>
        <v>6</v>
      </c>
      <c r="G865">
        <f t="shared" si="28"/>
        <v>0</v>
      </c>
    </row>
    <row r="866" spans="2:7" x14ac:dyDescent="0.25">
      <c r="B866">
        <f>YEAR('Daily Weather Input'!C859)</f>
        <v>2007</v>
      </c>
      <c r="C866">
        <f>MONTH('Daily Weather Input'!C859)</f>
        <v>5</v>
      </c>
      <c r="D866">
        <f>DAY('Daily Weather Input'!C859)</f>
        <v>6</v>
      </c>
      <c r="E866">
        <f>IF('Daily Weather Input'!D859, 'Daily Weather Input'!D859, ('Daily Weather Input'!E859+'Daily Weather Input'!F859)/2)</f>
        <v>53</v>
      </c>
      <c r="F866">
        <f t="shared" si="27"/>
        <v>12</v>
      </c>
      <c r="G866">
        <f t="shared" si="28"/>
        <v>0</v>
      </c>
    </row>
    <row r="867" spans="2:7" x14ac:dyDescent="0.25">
      <c r="B867">
        <f>YEAR('Daily Weather Input'!C860)</f>
        <v>2007</v>
      </c>
      <c r="C867">
        <f>MONTH('Daily Weather Input'!C860)</f>
        <v>5</v>
      </c>
      <c r="D867">
        <f>DAY('Daily Weather Input'!C860)</f>
        <v>7</v>
      </c>
      <c r="E867">
        <f>IF('Daily Weather Input'!D860, 'Daily Weather Input'!D860, ('Daily Weather Input'!E860+'Daily Weather Input'!F860)/2)</f>
        <v>52.5</v>
      </c>
      <c r="F867">
        <f t="shared" si="27"/>
        <v>12.5</v>
      </c>
      <c r="G867">
        <f t="shared" si="28"/>
        <v>0</v>
      </c>
    </row>
    <row r="868" spans="2:7" x14ac:dyDescent="0.25">
      <c r="B868">
        <f>YEAR('Daily Weather Input'!C861)</f>
        <v>2007</v>
      </c>
      <c r="C868">
        <f>MONTH('Daily Weather Input'!C861)</f>
        <v>5</v>
      </c>
      <c r="D868">
        <f>DAY('Daily Weather Input'!C861)</f>
        <v>8</v>
      </c>
      <c r="E868">
        <f>IF('Daily Weather Input'!D861, 'Daily Weather Input'!D861, ('Daily Weather Input'!E861+'Daily Weather Input'!F861)/2)</f>
        <v>56.5</v>
      </c>
      <c r="F868">
        <f t="shared" si="27"/>
        <v>8.5</v>
      </c>
      <c r="G868">
        <f t="shared" si="28"/>
        <v>0</v>
      </c>
    </row>
    <row r="869" spans="2:7" x14ac:dyDescent="0.25">
      <c r="B869">
        <f>YEAR('Daily Weather Input'!C862)</f>
        <v>2007</v>
      </c>
      <c r="C869">
        <f>MONTH('Daily Weather Input'!C862)</f>
        <v>5</v>
      </c>
      <c r="D869">
        <f>DAY('Daily Weather Input'!C862)</f>
        <v>9</v>
      </c>
      <c r="E869">
        <f>IF('Daily Weather Input'!D862, 'Daily Weather Input'!D862, ('Daily Weather Input'!E862+'Daily Weather Input'!F862)/2)</f>
        <v>67.5</v>
      </c>
      <c r="F869">
        <f t="shared" si="27"/>
        <v>0</v>
      </c>
      <c r="G869">
        <f t="shared" si="28"/>
        <v>2.5</v>
      </c>
    </row>
    <row r="870" spans="2:7" x14ac:dyDescent="0.25">
      <c r="B870">
        <f>YEAR('Daily Weather Input'!C863)</f>
        <v>2007</v>
      </c>
      <c r="C870">
        <f>MONTH('Daily Weather Input'!C863)</f>
        <v>5</v>
      </c>
      <c r="D870">
        <f>DAY('Daily Weather Input'!C863)</f>
        <v>10</v>
      </c>
      <c r="E870">
        <f>IF('Daily Weather Input'!D863, 'Daily Weather Input'!D863, ('Daily Weather Input'!E863+'Daily Weather Input'!F863)/2)</f>
        <v>73.5</v>
      </c>
      <c r="F870">
        <f t="shared" si="27"/>
        <v>0</v>
      </c>
      <c r="G870">
        <f t="shared" si="28"/>
        <v>8.5</v>
      </c>
    </row>
    <row r="871" spans="2:7" x14ac:dyDescent="0.25">
      <c r="B871">
        <f>YEAR('Daily Weather Input'!C864)</f>
        <v>2007</v>
      </c>
      <c r="C871">
        <f>MONTH('Daily Weather Input'!C864)</f>
        <v>5</v>
      </c>
      <c r="D871">
        <f>DAY('Daily Weather Input'!C864)</f>
        <v>11</v>
      </c>
      <c r="E871">
        <f>IF('Daily Weather Input'!D864, 'Daily Weather Input'!D864, ('Daily Weather Input'!E864+'Daily Weather Input'!F864)/2)</f>
        <v>74</v>
      </c>
      <c r="F871">
        <f t="shared" si="27"/>
        <v>0</v>
      </c>
      <c r="G871">
        <f t="shared" si="28"/>
        <v>9</v>
      </c>
    </row>
    <row r="872" spans="2:7" x14ac:dyDescent="0.25">
      <c r="B872">
        <f>YEAR('Daily Weather Input'!C865)</f>
        <v>2007</v>
      </c>
      <c r="C872">
        <f>MONTH('Daily Weather Input'!C865)</f>
        <v>5</v>
      </c>
      <c r="D872">
        <f>DAY('Daily Weather Input'!C865)</f>
        <v>12</v>
      </c>
      <c r="E872">
        <f>IF('Daily Weather Input'!D865, 'Daily Weather Input'!D865, ('Daily Weather Input'!E865+'Daily Weather Input'!F865)/2)</f>
        <v>69</v>
      </c>
      <c r="F872">
        <f t="shared" si="27"/>
        <v>0</v>
      </c>
      <c r="G872">
        <f t="shared" si="28"/>
        <v>4</v>
      </c>
    </row>
    <row r="873" spans="2:7" x14ac:dyDescent="0.25">
      <c r="B873">
        <f>YEAR('Daily Weather Input'!C866)</f>
        <v>2007</v>
      </c>
      <c r="C873">
        <f>MONTH('Daily Weather Input'!C866)</f>
        <v>5</v>
      </c>
      <c r="D873">
        <f>DAY('Daily Weather Input'!C866)</f>
        <v>13</v>
      </c>
      <c r="E873">
        <f>IF('Daily Weather Input'!D866, 'Daily Weather Input'!D866, ('Daily Weather Input'!E866+'Daily Weather Input'!F866)/2)</f>
        <v>57.5</v>
      </c>
      <c r="F873">
        <f t="shared" si="27"/>
        <v>7.5</v>
      </c>
      <c r="G873">
        <f t="shared" si="28"/>
        <v>0</v>
      </c>
    </row>
    <row r="874" spans="2:7" x14ac:dyDescent="0.25">
      <c r="B874">
        <f>YEAR('Daily Weather Input'!C867)</f>
        <v>2007</v>
      </c>
      <c r="C874">
        <f>MONTH('Daily Weather Input'!C867)</f>
        <v>5</v>
      </c>
      <c r="D874">
        <f>DAY('Daily Weather Input'!C867)</f>
        <v>14</v>
      </c>
      <c r="E874">
        <f>IF('Daily Weather Input'!D867, 'Daily Weather Input'!D867, ('Daily Weather Input'!E867+'Daily Weather Input'!F867)/2)</f>
        <v>57</v>
      </c>
      <c r="F874">
        <f t="shared" si="27"/>
        <v>8</v>
      </c>
      <c r="G874">
        <f t="shared" si="28"/>
        <v>0</v>
      </c>
    </row>
    <row r="875" spans="2:7" x14ac:dyDescent="0.25">
      <c r="B875">
        <f>YEAR('Daily Weather Input'!C868)</f>
        <v>2007</v>
      </c>
      <c r="C875">
        <f>MONTH('Daily Weather Input'!C868)</f>
        <v>5</v>
      </c>
      <c r="D875">
        <f>DAY('Daily Weather Input'!C868)</f>
        <v>15</v>
      </c>
      <c r="E875">
        <f>IF('Daily Weather Input'!D868, 'Daily Weather Input'!D868, ('Daily Weather Input'!E868+'Daily Weather Input'!F868)/2)</f>
        <v>71</v>
      </c>
      <c r="F875">
        <f t="shared" si="27"/>
        <v>0</v>
      </c>
      <c r="G875">
        <f t="shared" si="28"/>
        <v>6</v>
      </c>
    </row>
    <row r="876" spans="2:7" x14ac:dyDescent="0.25">
      <c r="B876">
        <f>YEAR('Daily Weather Input'!C869)</f>
        <v>2007</v>
      </c>
      <c r="C876">
        <f>MONTH('Daily Weather Input'!C869)</f>
        <v>5</v>
      </c>
      <c r="D876">
        <f>DAY('Daily Weather Input'!C869)</f>
        <v>16</v>
      </c>
      <c r="E876">
        <f>IF('Daily Weather Input'!D869, 'Daily Weather Input'!D869, ('Daily Weather Input'!E869+'Daily Weather Input'!F869)/2)</f>
        <v>71.5</v>
      </c>
      <c r="F876">
        <f t="shared" si="27"/>
        <v>0</v>
      </c>
      <c r="G876">
        <f t="shared" si="28"/>
        <v>6.5</v>
      </c>
    </row>
    <row r="877" spans="2:7" x14ac:dyDescent="0.25">
      <c r="B877">
        <f>YEAR('Daily Weather Input'!C870)</f>
        <v>2007</v>
      </c>
      <c r="C877">
        <f>MONTH('Daily Weather Input'!C870)</f>
        <v>5</v>
      </c>
      <c r="D877">
        <f>DAY('Daily Weather Input'!C870)</f>
        <v>17</v>
      </c>
      <c r="E877">
        <f>IF('Daily Weather Input'!D870, 'Daily Weather Input'!D870, ('Daily Weather Input'!E870+'Daily Weather Input'!F870)/2)</f>
        <v>61</v>
      </c>
      <c r="F877">
        <f t="shared" si="27"/>
        <v>4</v>
      </c>
      <c r="G877">
        <f t="shared" si="28"/>
        <v>0</v>
      </c>
    </row>
    <row r="878" spans="2:7" x14ac:dyDescent="0.25">
      <c r="B878">
        <f>YEAR('Daily Weather Input'!C871)</f>
        <v>2007</v>
      </c>
      <c r="C878">
        <f>MONTH('Daily Weather Input'!C871)</f>
        <v>5</v>
      </c>
      <c r="D878">
        <f>DAY('Daily Weather Input'!C871)</f>
        <v>18</v>
      </c>
      <c r="E878">
        <f>IF('Daily Weather Input'!D871, 'Daily Weather Input'!D871, ('Daily Weather Input'!E871+'Daily Weather Input'!F871)/2)</f>
        <v>54.5</v>
      </c>
      <c r="F878">
        <f t="shared" si="27"/>
        <v>10.5</v>
      </c>
      <c r="G878">
        <f t="shared" si="28"/>
        <v>0</v>
      </c>
    </row>
    <row r="879" spans="2:7" x14ac:dyDescent="0.25">
      <c r="B879">
        <f>YEAR('Daily Weather Input'!C872)</f>
        <v>2007</v>
      </c>
      <c r="C879">
        <f>MONTH('Daily Weather Input'!C872)</f>
        <v>5</v>
      </c>
      <c r="D879">
        <f>DAY('Daily Weather Input'!C872)</f>
        <v>19</v>
      </c>
      <c r="E879">
        <f>IF('Daily Weather Input'!D872, 'Daily Weather Input'!D872, ('Daily Weather Input'!E872+'Daily Weather Input'!F872)/2)</f>
        <v>60.5</v>
      </c>
      <c r="F879">
        <f t="shared" si="27"/>
        <v>4.5</v>
      </c>
      <c r="G879">
        <f t="shared" si="28"/>
        <v>0</v>
      </c>
    </row>
    <row r="880" spans="2:7" x14ac:dyDescent="0.25">
      <c r="B880">
        <f>YEAR('Daily Weather Input'!C873)</f>
        <v>2007</v>
      </c>
      <c r="C880">
        <f>MONTH('Daily Weather Input'!C873)</f>
        <v>5</v>
      </c>
      <c r="D880">
        <f>DAY('Daily Weather Input'!C873)</f>
        <v>20</v>
      </c>
      <c r="E880">
        <f>IF('Daily Weather Input'!D873, 'Daily Weather Input'!D873, ('Daily Weather Input'!E873+'Daily Weather Input'!F873)/2)</f>
        <v>69</v>
      </c>
      <c r="F880">
        <f t="shared" si="27"/>
        <v>0</v>
      </c>
      <c r="G880">
        <f t="shared" si="28"/>
        <v>4</v>
      </c>
    </row>
    <row r="881" spans="2:7" x14ac:dyDescent="0.25">
      <c r="B881">
        <f>YEAR('Daily Weather Input'!C874)</f>
        <v>2007</v>
      </c>
      <c r="C881">
        <f>MONTH('Daily Weather Input'!C874)</f>
        <v>5</v>
      </c>
      <c r="D881">
        <f>DAY('Daily Weather Input'!C874)</f>
        <v>21</v>
      </c>
      <c r="E881">
        <f>IF('Daily Weather Input'!D874, 'Daily Weather Input'!D874, ('Daily Weather Input'!E874+'Daily Weather Input'!F874)/2)</f>
        <v>63</v>
      </c>
      <c r="F881">
        <f t="shared" si="27"/>
        <v>2</v>
      </c>
      <c r="G881">
        <f t="shared" si="28"/>
        <v>0</v>
      </c>
    </row>
    <row r="882" spans="2:7" x14ac:dyDescent="0.25">
      <c r="B882">
        <f>YEAR('Daily Weather Input'!C875)</f>
        <v>2007</v>
      </c>
      <c r="C882">
        <f>MONTH('Daily Weather Input'!C875)</f>
        <v>5</v>
      </c>
      <c r="D882">
        <f>DAY('Daily Weather Input'!C875)</f>
        <v>22</v>
      </c>
      <c r="E882">
        <f>IF('Daily Weather Input'!D875, 'Daily Weather Input'!D875, ('Daily Weather Input'!E875+'Daily Weather Input'!F875)/2)</f>
        <v>62.5</v>
      </c>
      <c r="F882">
        <f t="shared" si="27"/>
        <v>2.5</v>
      </c>
      <c r="G882">
        <f t="shared" si="28"/>
        <v>0</v>
      </c>
    </row>
    <row r="883" spans="2:7" x14ac:dyDescent="0.25">
      <c r="B883">
        <f>YEAR('Daily Weather Input'!C876)</f>
        <v>2007</v>
      </c>
      <c r="C883">
        <f>MONTH('Daily Weather Input'!C876)</f>
        <v>5</v>
      </c>
      <c r="D883">
        <f>DAY('Daily Weather Input'!C876)</f>
        <v>23</v>
      </c>
      <c r="E883">
        <f>IF('Daily Weather Input'!D876, 'Daily Weather Input'!D876, ('Daily Weather Input'!E876+'Daily Weather Input'!F876)/2)</f>
        <v>66.5</v>
      </c>
      <c r="F883">
        <f t="shared" si="27"/>
        <v>0</v>
      </c>
      <c r="G883">
        <f t="shared" si="28"/>
        <v>1.5</v>
      </c>
    </row>
    <row r="884" spans="2:7" x14ac:dyDescent="0.25">
      <c r="B884">
        <f>YEAR('Daily Weather Input'!C877)</f>
        <v>2007</v>
      </c>
      <c r="C884">
        <f>MONTH('Daily Weather Input'!C877)</f>
        <v>5</v>
      </c>
      <c r="D884">
        <f>DAY('Daily Weather Input'!C877)</f>
        <v>24</v>
      </c>
      <c r="E884">
        <f>IF('Daily Weather Input'!D877, 'Daily Weather Input'!D877, ('Daily Weather Input'!E877+'Daily Weather Input'!F877)/2)</f>
        <v>68.5</v>
      </c>
      <c r="F884">
        <f t="shared" si="27"/>
        <v>0</v>
      </c>
      <c r="G884">
        <f t="shared" si="28"/>
        <v>3.5</v>
      </c>
    </row>
    <row r="885" spans="2:7" x14ac:dyDescent="0.25">
      <c r="B885">
        <f>YEAR('Daily Weather Input'!C878)</f>
        <v>2007</v>
      </c>
      <c r="C885">
        <f>MONTH('Daily Weather Input'!C878)</f>
        <v>5</v>
      </c>
      <c r="D885">
        <f>DAY('Daily Weather Input'!C878)</f>
        <v>25</v>
      </c>
      <c r="E885">
        <f>IF('Daily Weather Input'!D878, 'Daily Weather Input'!D878, ('Daily Weather Input'!E878+'Daily Weather Input'!F878)/2)</f>
        <v>73</v>
      </c>
      <c r="F885">
        <f t="shared" si="27"/>
        <v>0</v>
      </c>
      <c r="G885">
        <f t="shared" si="28"/>
        <v>8</v>
      </c>
    </row>
    <row r="886" spans="2:7" x14ac:dyDescent="0.25">
      <c r="B886">
        <f>YEAR('Daily Weather Input'!C879)</f>
        <v>2007</v>
      </c>
      <c r="C886">
        <f>MONTH('Daily Weather Input'!C879)</f>
        <v>5</v>
      </c>
      <c r="D886">
        <f>DAY('Daily Weather Input'!C879)</f>
        <v>26</v>
      </c>
      <c r="E886">
        <f>IF('Daily Weather Input'!D879, 'Daily Weather Input'!D879, ('Daily Weather Input'!E879+'Daily Weather Input'!F879)/2)</f>
        <v>76.5</v>
      </c>
      <c r="F886">
        <f t="shared" si="27"/>
        <v>0</v>
      </c>
      <c r="G886">
        <f t="shared" si="28"/>
        <v>11.5</v>
      </c>
    </row>
    <row r="887" spans="2:7" x14ac:dyDescent="0.25">
      <c r="B887">
        <f>YEAR('Daily Weather Input'!C880)</f>
        <v>2007</v>
      </c>
      <c r="C887">
        <f>MONTH('Daily Weather Input'!C880)</f>
        <v>5</v>
      </c>
      <c r="D887">
        <f>DAY('Daily Weather Input'!C880)</f>
        <v>27</v>
      </c>
      <c r="E887">
        <f>IF('Daily Weather Input'!D880, 'Daily Weather Input'!D880, ('Daily Weather Input'!E880+'Daily Weather Input'!F880)/2)</f>
        <v>77</v>
      </c>
      <c r="F887">
        <f t="shared" si="27"/>
        <v>0</v>
      </c>
      <c r="G887">
        <f t="shared" si="28"/>
        <v>12</v>
      </c>
    </row>
    <row r="888" spans="2:7" x14ac:dyDescent="0.25">
      <c r="B888">
        <f>YEAR('Daily Weather Input'!C881)</f>
        <v>2007</v>
      </c>
      <c r="C888">
        <f>MONTH('Daily Weather Input'!C881)</f>
        <v>5</v>
      </c>
      <c r="D888">
        <f>DAY('Daily Weather Input'!C881)</f>
        <v>28</v>
      </c>
      <c r="E888">
        <f>IF('Daily Weather Input'!D881, 'Daily Weather Input'!D881, ('Daily Weather Input'!E881+'Daily Weather Input'!F881)/2)</f>
        <v>74.5</v>
      </c>
      <c r="F888">
        <f t="shared" si="27"/>
        <v>0</v>
      </c>
      <c r="G888">
        <f t="shared" si="28"/>
        <v>9.5</v>
      </c>
    </row>
    <row r="889" spans="2:7" x14ac:dyDescent="0.25">
      <c r="B889">
        <f>YEAR('Daily Weather Input'!C882)</f>
        <v>2007</v>
      </c>
      <c r="C889">
        <f>MONTH('Daily Weather Input'!C882)</f>
        <v>5</v>
      </c>
      <c r="D889">
        <f>DAY('Daily Weather Input'!C882)</f>
        <v>29</v>
      </c>
      <c r="E889">
        <f>IF('Daily Weather Input'!D882, 'Daily Weather Input'!D882, ('Daily Weather Input'!E882+'Daily Weather Input'!F882)/2)</f>
        <v>75.5</v>
      </c>
      <c r="F889">
        <f t="shared" si="27"/>
        <v>0</v>
      </c>
      <c r="G889">
        <f t="shared" si="28"/>
        <v>10.5</v>
      </c>
    </row>
    <row r="890" spans="2:7" x14ac:dyDescent="0.25">
      <c r="B890">
        <f>YEAR('Daily Weather Input'!C883)</f>
        <v>2007</v>
      </c>
      <c r="C890">
        <f>MONTH('Daily Weather Input'!C883)</f>
        <v>5</v>
      </c>
      <c r="D890">
        <f>DAY('Daily Weather Input'!C883)</f>
        <v>30</v>
      </c>
      <c r="E890">
        <f>IF('Daily Weather Input'!D883, 'Daily Weather Input'!D883, ('Daily Weather Input'!E883+'Daily Weather Input'!F883)/2)</f>
        <v>73</v>
      </c>
      <c r="F890">
        <f t="shared" si="27"/>
        <v>0</v>
      </c>
      <c r="G890">
        <f t="shared" si="28"/>
        <v>8</v>
      </c>
    </row>
    <row r="891" spans="2:7" x14ac:dyDescent="0.25">
      <c r="B891">
        <f>YEAR('Daily Weather Input'!C884)</f>
        <v>2007</v>
      </c>
      <c r="C891">
        <f>MONTH('Daily Weather Input'!C884)</f>
        <v>5</v>
      </c>
      <c r="D891">
        <f>DAY('Daily Weather Input'!C884)</f>
        <v>31</v>
      </c>
      <c r="E891">
        <f>IF('Daily Weather Input'!D884, 'Daily Weather Input'!D884, ('Daily Weather Input'!E884+'Daily Weather Input'!F884)/2)</f>
        <v>77.5</v>
      </c>
      <c r="F891">
        <f t="shared" si="27"/>
        <v>0</v>
      </c>
      <c r="G891">
        <f t="shared" si="28"/>
        <v>12.5</v>
      </c>
    </row>
    <row r="892" spans="2:7" x14ac:dyDescent="0.25">
      <c r="B892">
        <f>YEAR('Daily Weather Input'!C885)</f>
        <v>2007</v>
      </c>
      <c r="C892">
        <f>MONTH('Daily Weather Input'!C885)</f>
        <v>6</v>
      </c>
      <c r="D892">
        <f>DAY('Daily Weather Input'!C885)</f>
        <v>1</v>
      </c>
      <c r="E892">
        <f>IF('Daily Weather Input'!D885, 'Daily Weather Input'!D885, ('Daily Weather Input'!E885+'Daily Weather Input'!F885)/2)</f>
        <v>78.5</v>
      </c>
      <c r="F892">
        <f t="shared" si="27"/>
        <v>0</v>
      </c>
      <c r="G892">
        <f t="shared" si="28"/>
        <v>13.5</v>
      </c>
    </row>
    <row r="893" spans="2:7" x14ac:dyDescent="0.25">
      <c r="B893">
        <f>YEAR('Daily Weather Input'!C886)</f>
        <v>2007</v>
      </c>
      <c r="C893">
        <f>MONTH('Daily Weather Input'!C886)</f>
        <v>6</v>
      </c>
      <c r="D893">
        <f>DAY('Daily Weather Input'!C886)</f>
        <v>2</v>
      </c>
      <c r="E893">
        <f>IF('Daily Weather Input'!D886, 'Daily Weather Input'!D886, ('Daily Weather Input'!E886+'Daily Weather Input'!F886)/2)</f>
        <v>76.5</v>
      </c>
      <c r="F893">
        <f t="shared" si="27"/>
        <v>0</v>
      </c>
      <c r="G893">
        <f t="shared" si="28"/>
        <v>11.5</v>
      </c>
    </row>
    <row r="894" spans="2:7" x14ac:dyDescent="0.25">
      <c r="B894">
        <f>YEAR('Daily Weather Input'!C887)</f>
        <v>2007</v>
      </c>
      <c r="C894">
        <f>MONTH('Daily Weather Input'!C887)</f>
        <v>6</v>
      </c>
      <c r="D894">
        <f>DAY('Daily Weather Input'!C887)</f>
        <v>3</v>
      </c>
      <c r="E894">
        <f>IF('Daily Weather Input'!D887, 'Daily Weather Input'!D887, ('Daily Weather Input'!E887+'Daily Weather Input'!F887)/2)</f>
        <v>70</v>
      </c>
      <c r="F894">
        <f t="shared" si="27"/>
        <v>0</v>
      </c>
      <c r="G894">
        <f t="shared" si="28"/>
        <v>5</v>
      </c>
    </row>
    <row r="895" spans="2:7" x14ac:dyDescent="0.25">
      <c r="B895">
        <f>YEAR('Daily Weather Input'!C888)</f>
        <v>2007</v>
      </c>
      <c r="C895">
        <f>MONTH('Daily Weather Input'!C888)</f>
        <v>6</v>
      </c>
      <c r="D895">
        <f>DAY('Daily Weather Input'!C888)</f>
        <v>4</v>
      </c>
      <c r="E895">
        <f>IF('Daily Weather Input'!D888, 'Daily Weather Input'!D888, ('Daily Weather Input'!E888+'Daily Weather Input'!F888)/2)</f>
        <v>75</v>
      </c>
      <c r="F895">
        <f t="shared" si="27"/>
        <v>0</v>
      </c>
      <c r="G895">
        <f t="shared" si="28"/>
        <v>10</v>
      </c>
    </row>
    <row r="896" spans="2:7" x14ac:dyDescent="0.25">
      <c r="B896">
        <f>YEAR('Daily Weather Input'!C889)</f>
        <v>2007</v>
      </c>
      <c r="C896">
        <f>MONTH('Daily Weather Input'!C889)</f>
        <v>6</v>
      </c>
      <c r="D896">
        <f>DAY('Daily Weather Input'!C889)</f>
        <v>5</v>
      </c>
      <c r="E896">
        <f>IF('Daily Weather Input'!D889, 'Daily Weather Input'!D889, ('Daily Weather Input'!E889+'Daily Weather Input'!F889)/2)</f>
        <v>74</v>
      </c>
      <c r="F896">
        <f t="shared" si="27"/>
        <v>0</v>
      </c>
      <c r="G896">
        <f t="shared" si="28"/>
        <v>9</v>
      </c>
    </row>
    <row r="897" spans="2:7" x14ac:dyDescent="0.25">
      <c r="B897">
        <f>YEAR('Daily Weather Input'!C890)</f>
        <v>2007</v>
      </c>
      <c r="C897">
        <f>MONTH('Daily Weather Input'!C890)</f>
        <v>6</v>
      </c>
      <c r="D897">
        <f>DAY('Daily Weather Input'!C890)</f>
        <v>6</v>
      </c>
      <c r="E897">
        <f>IF('Daily Weather Input'!D890, 'Daily Weather Input'!D890, ('Daily Weather Input'!E890+'Daily Weather Input'!F890)/2)</f>
        <v>67.5</v>
      </c>
      <c r="F897">
        <f t="shared" si="27"/>
        <v>0</v>
      </c>
      <c r="G897">
        <f t="shared" si="28"/>
        <v>2.5</v>
      </c>
    </row>
    <row r="898" spans="2:7" x14ac:dyDescent="0.25">
      <c r="B898">
        <f>YEAR('Daily Weather Input'!C891)</f>
        <v>2007</v>
      </c>
      <c r="C898">
        <f>MONTH('Daily Weather Input'!C891)</f>
        <v>6</v>
      </c>
      <c r="D898">
        <f>DAY('Daily Weather Input'!C891)</f>
        <v>7</v>
      </c>
      <c r="E898">
        <f>IF('Daily Weather Input'!D891, 'Daily Weather Input'!D891, ('Daily Weather Input'!E891+'Daily Weather Input'!F891)/2)</f>
        <v>69</v>
      </c>
      <c r="F898">
        <f t="shared" si="27"/>
        <v>0</v>
      </c>
      <c r="G898">
        <f t="shared" si="28"/>
        <v>4</v>
      </c>
    </row>
    <row r="899" spans="2:7" x14ac:dyDescent="0.25">
      <c r="B899">
        <f>YEAR('Daily Weather Input'!C892)</f>
        <v>2007</v>
      </c>
      <c r="C899">
        <f>MONTH('Daily Weather Input'!C892)</f>
        <v>6</v>
      </c>
      <c r="D899">
        <f>DAY('Daily Weather Input'!C892)</f>
        <v>8</v>
      </c>
      <c r="E899">
        <f>IF('Daily Weather Input'!D892, 'Daily Weather Input'!D892, ('Daily Weather Input'!E892+'Daily Weather Input'!F892)/2)</f>
        <v>82</v>
      </c>
      <c r="F899">
        <f t="shared" si="27"/>
        <v>0</v>
      </c>
      <c r="G899">
        <f t="shared" si="28"/>
        <v>17</v>
      </c>
    </row>
    <row r="900" spans="2:7" x14ac:dyDescent="0.25">
      <c r="B900">
        <f>YEAR('Daily Weather Input'!C893)</f>
        <v>2007</v>
      </c>
      <c r="C900">
        <f>MONTH('Daily Weather Input'!C893)</f>
        <v>6</v>
      </c>
      <c r="D900">
        <f>DAY('Daily Weather Input'!C893)</f>
        <v>9</v>
      </c>
      <c r="E900">
        <f>IF('Daily Weather Input'!D893, 'Daily Weather Input'!D893, ('Daily Weather Input'!E893+'Daily Weather Input'!F893)/2)</f>
        <v>77</v>
      </c>
      <c r="F900">
        <f t="shared" si="27"/>
        <v>0</v>
      </c>
      <c r="G900">
        <f t="shared" si="28"/>
        <v>12</v>
      </c>
    </row>
    <row r="901" spans="2:7" x14ac:dyDescent="0.25">
      <c r="B901">
        <f>YEAR('Daily Weather Input'!C894)</f>
        <v>2007</v>
      </c>
      <c r="C901">
        <f>MONTH('Daily Weather Input'!C894)</f>
        <v>6</v>
      </c>
      <c r="D901">
        <f>DAY('Daily Weather Input'!C894)</f>
        <v>10</v>
      </c>
      <c r="E901">
        <f>IF('Daily Weather Input'!D894, 'Daily Weather Input'!D894, ('Daily Weather Input'!E894+'Daily Weather Input'!F894)/2)</f>
        <v>71</v>
      </c>
      <c r="F901">
        <f t="shared" si="27"/>
        <v>0</v>
      </c>
      <c r="G901">
        <f t="shared" si="28"/>
        <v>6</v>
      </c>
    </row>
    <row r="902" spans="2:7" x14ac:dyDescent="0.25">
      <c r="B902">
        <f>YEAR('Daily Weather Input'!C895)</f>
        <v>2007</v>
      </c>
      <c r="C902">
        <f>MONTH('Daily Weather Input'!C895)</f>
        <v>6</v>
      </c>
      <c r="D902">
        <f>DAY('Daily Weather Input'!C895)</f>
        <v>11</v>
      </c>
      <c r="E902">
        <f>IF('Daily Weather Input'!D895, 'Daily Weather Input'!D895, ('Daily Weather Input'!E895+'Daily Weather Input'!F895)/2)</f>
        <v>73.5</v>
      </c>
      <c r="F902">
        <f t="shared" si="27"/>
        <v>0</v>
      </c>
      <c r="G902">
        <f t="shared" si="28"/>
        <v>8.5</v>
      </c>
    </row>
    <row r="903" spans="2:7" x14ac:dyDescent="0.25">
      <c r="B903">
        <f>YEAR('Daily Weather Input'!C896)</f>
        <v>2007</v>
      </c>
      <c r="C903">
        <f>MONTH('Daily Weather Input'!C896)</f>
        <v>6</v>
      </c>
      <c r="D903">
        <f>DAY('Daily Weather Input'!C896)</f>
        <v>12</v>
      </c>
      <c r="E903">
        <f>IF('Daily Weather Input'!D896, 'Daily Weather Input'!D896, ('Daily Weather Input'!E896+'Daily Weather Input'!F896)/2)</f>
        <v>73.5</v>
      </c>
      <c r="F903">
        <f t="shared" si="27"/>
        <v>0</v>
      </c>
      <c r="G903">
        <f t="shared" si="28"/>
        <v>8.5</v>
      </c>
    </row>
    <row r="904" spans="2:7" x14ac:dyDescent="0.25">
      <c r="B904">
        <f>YEAR('Daily Weather Input'!C897)</f>
        <v>2007</v>
      </c>
      <c r="C904">
        <f>MONTH('Daily Weather Input'!C897)</f>
        <v>6</v>
      </c>
      <c r="D904">
        <f>DAY('Daily Weather Input'!C897)</f>
        <v>13</v>
      </c>
      <c r="E904">
        <f>IF('Daily Weather Input'!D897, 'Daily Weather Input'!D897, ('Daily Weather Input'!E897+'Daily Weather Input'!F897)/2)</f>
        <v>74</v>
      </c>
      <c r="F904">
        <f t="shared" si="27"/>
        <v>0</v>
      </c>
      <c r="G904">
        <f t="shared" si="28"/>
        <v>9</v>
      </c>
    </row>
    <row r="905" spans="2:7" x14ac:dyDescent="0.25">
      <c r="B905">
        <f>YEAR('Daily Weather Input'!C898)</f>
        <v>2007</v>
      </c>
      <c r="C905">
        <f>MONTH('Daily Weather Input'!C898)</f>
        <v>6</v>
      </c>
      <c r="D905">
        <f>DAY('Daily Weather Input'!C898)</f>
        <v>14</v>
      </c>
      <c r="E905">
        <f>IF('Daily Weather Input'!D898, 'Daily Weather Input'!D898, ('Daily Weather Input'!E898+'Daily Weather Input'!F898)/2)</f>
        <v>62.5</v>
      </c>
      <c r="F905">
        <f t="shared" si="27"/>
        <v>2.5</v>
      </c>
      <c r="G905">
        <f t="shared" si="28"/>
        <v>0</v>
      </c>
    </row>
    <row r="906" spans="2:7" x14ac:dyDescent="0.25">
      <c r="B906">
        <f>YEAR('Daily Weather Input'!C899)</f>
        <v>2007</v>
      </c>
      <c r="C906">
        <f>MONTH('Daily Weather Input'!C899)</f>
        <v>6</v>
      </c>
      <c r="D906">
        <f>DAY('Daily Weather Input'!C899)</f>
        <v>15</v>
      </c>
      <c r="E906">
        <f>IF('Daily Weather Input'!D899, 'Daily Weather Input'!D899, ('Daily Weather Input'!E899+'Daily Weather Input'!F899)/2)</f>
        <v>64</v>
      </c>
      <c r="F906">
        <f t="shared" si="27"/>
        <v>1</v>
      </c>
      <c r="G906">
        <f t="shared" si="28"/>
        <v>0</v>
      </c>
    </row>
    <row r="907" spans="2:7" x14ac:dyDescent="0.25">
      <c r="B907">
        <f>YEAR('Daily Weather Input'!C900)</f>
        <v>2007</v>
      </c>
      <c r="C907">
        <f>MONTH('Daily Weather Input'!C900)</f>
        <v>6</v>
      </c>
      <c r="D907">
        <f>DAY('Daily Weather Input'!C900)</f>
        <v>16</v>
      </c>
      <c r="E907">
        <f>IF('Daily Weather Input'!D900, 'Daily Weather Input'!D900, ('Daily Weather Input'!E900+'Daily Weather Input'!F900)/2)</f>
        <v>67</v>
      </c>
      <c r="F907">
        <f t="shared" ref="F907:F970" si="29">IF(B$8&gt;$E907,(B$8-$E907),0)</f>
        <v>0</v>
      </c>
      <c r="G907">
        <f t="shared" si="28"/>
        <v>2</v>
      </c>
    </row>
    <row r="908" spans="2:7" x14ac:dyDescent="0.25">
      <c r="B908">
        <f>YEAR('Daily Weather Input'!C901)</f>
        <v>2007</v>
      </c>
      <c r="C908">
        <f>MONTH('Daily Weather Input'!C901)</f>
        <v>6</v>
      </c>
      <c r="D908">
        <f>DAY('Daily Weather Input'!C901)</f>
        <v>17</v>
      </c>
      <c r="E908">
        <f>IF('Daily Weather Input'!D901, 'Daily Weather Input'!D901, ('Daily Weather Input'!E901+'Daily Weather Input'!F901)/2)</f>
        <v>74</v>
      </c>
      <c r="F908">
        <f t="shared" si="29"/>
        <v>0</v>
      </c>
      <c r="G908">
        <f t="shared" ref="G908:G971" si="30">IF($E908&gt;C$8,$E908-C$8,0)</f>
        <v>9</v>
      </c>
    </row>
    <row r="909" spans="2:7" x14ac:dyDescent="0.25">
      <c r="B909">
        <f>YEAR('Daily Weather Input'!C902)</f>
        <v>2007</v>
      </c>
      <c r="C909">
        <f>MONTH('Daily Weather Input'!C902)</f>
        <v>6</v>
      </c>
      <c r="D909">
        <f>DAY('Daily Weather Input'!C902)</f>
        <v>18</v>
      </c>
      <c r="E909">
        <f>IF('Daily Weather Input'!D902, 'Daily Weather Input'!D902, ('Daily Weather Input'!E902+'Daily Weather Input'!F902)/2)</f>
        <v>80</v>
      </c>
      <c r="F909">
        <f t="shared" si="29"/>
        <v>0</v>
      </c>
      <c r="G909">
        <f t="shared" si="30"/>
        <v>15</v>
      </c>
    </row>
    <row r="910" spans="2:7" x14ac:dyDescent="0.25">
      <c r="B910">
        <f>YEAR('Daily Weather Input'!C903)</f>
        <v>2007</v>
      </c>
      <c r="C910">
        <f>MONTH('Daily Weather Input'!C903)</f>
        <v>6</v>
      </c>
      <c r="D910">
        <f>DAY('Daily Weather Input'!C903)</f>
        <v>19</v>
      </c>
      <c r="E910">
        <f>IF('Daily Weather Input'!D903, 'Daily Weather Input'!D903, ('Daily Weather Input'!E903+'Daily Weather Input'!F903)/2)</f>
        <v>81</v>
      </c>
      <c r="F910">
        <f t="shared" si="29"/>
        <v>0</v>
      </c>
      <c r="G910">
        <f t="shared" si="30"/>
        <v>16</v>
      </c>
    </row>
    <row r="911" spans="2:7" x14ac:dyDescent="0.25">
      <c r="B911">
        <f>YEAR('Daily Weather Input'!C904)</f>
        <v>2007</v>
      </c>
      <c r="C911">
        <f>MONTH('Daily Weather Input'!C904)</f>
        <v>6</v>
      </c>
      <c r="D911">
        <f>DAY('Daily Weather Input'!C904)</f>
        <v>20</v>
      </c>
      <c r="E911">
        <f>IF('Daily Weather Input'!D904, 'Daily Weather Input'!D904, ('Daily Weather Input'!E904+'Daily Weather Input'!F904)/2)</f>
        <v>74.5</v>
      </c>
      <c r="F911">
        <f t="shared" si="29"/>
        <v>0</v>
      </c>
      <c r="G911">
        <f t="shared" si="30"/>
        <v>9.5</v>
      </c>
    </row>
    <row r="912" spans="2:7" x14ac:dyDescent="0.25">
      <c r="B912">
        <f>YEAR('Daily Weather Input'!C905)</f>
        <v>2007</v>
      </c>
      <c r="C912">
        <f>MONTH('Daily Weather Input'!C905)</f>
        <v>6</v>
      </c>
      <c r="D912">
        <f>DAY('Daily Weather Input'!C905)</f>
        <v>21</v>
      </c>
      <c r="E912">
        <f>IF('Daily Weather Input'!D905, 'Daily Weather Input'!D905, ('Daily Weather Input'!E905+'Daily Weather Input'!F905)/2)</f>
        <v>71</v>
      </c>
      <c r="F912">
        <f t="shared" si="29"/>
        <v>0</v>
      </c>
      <c r="G912">
        <f t="shared" si="30"/>
        <v>6</v>
      </c>
    </row>
    <row r="913" spans="2:7" x14ac:dyDescent="0.25">
      <c r="B913">
        <f>YEAR('Daily Weather Input'!C906)</f>
        <v>2007</v>
      </c>
      <c r="C913">
        <f>MONTH('Daily Weather Input'!C906)</f>
        <v>6</v>
      </c>
      <c r="D913">
        <f>DAY('Daily Weather Input'!C906)</f>
        <v>22</v>
      </c>
      <c r="E913">
        <f>IF('Daily Weather Input'!D906, 'Daily Weather Input'!D906, ('Daily Weather Input'!E906+'Daily Weather Input'!F906)/2)</f>
        <v>71.5</v>
      </c>
      <c r="F913">
        <f t="shared" si="29"/>
        <v>0</v>
      </c>
      <c r="G913">
        <f t="shared" si="30"/>
        <v>6.5</v>
      </c>
    </row>
    <row r="914" spans="2:7" x14ac:dyDescent="0.25">
      <c r="B914">
        <f>YEAR('Daily Weather Input'!C907)</f>
        <v>2007</v>
      </c>
      <c r="C914">
        <f>MONTH('Daily Weather Input'!C907)</f>
        <v>6</v>
      </c>
      <c r="D914">
        <f>DAY('Daily Weather Input'!C907)</f>
        <v>23</v>
      </c>
      <c r="E914">
        <f>IF('Daily Weather Input'!D907, 'Daily Weather Input'!D907, ('Daily Weather Input'!E907+'Daily Weather Input'!F907)/2)</f>
        <v>66.5</v>
      </c>
      <c r="F914">
        <f t="shared" si="29"/>
        <v>0</v>
      </c>
      <c r="G914">
        <f t="shared" si="30"/>
        <v>1.5</v>
      </c>
    </row>
    <row r="915" spans="2:7" x14ac:dyDescent="0.25">
      <c r="B915">
        <f>YEAR('Daily Weather Input'!C908)</f>
        <v>2007</v>
      </c>
      <c r="C915">
        <f>MONTH('Daily Weather Input'!C908)</f>
        <v>6</v>
      </c>
      <c r="D915">
        <f>DAY('Daily Weather Input'!C908)</f>
        <v>24</v>
      </c>
      <c r="E915">
        <f>IF('Daily Weather Input'!D908, 'Daily Weather Input'!D908, ('Daily Weather Input'!E908+'Daily Weather Input'!F908)/2)</f>
        <v>70</v>
      </c>
      <c r="F915">
        <f t="shared" si="29"/>
        <v>0</v>
      </c>
      <c r="G915">
        <f t="shared" si="30"/>
        <v>5</v>
      </c>
    </row>
    <row r="916" spans="2:7" x14ac:dyDescent="0.25">
      <c r="B916">
        <f>YEAR('Daily Weather Input'!C909)</f>
        <v>2007</v>
      </c>
      <c r="C916">
        <f>MONTH('Daily Weather Input'!C909)</f>
        <v>6</v>
      </c>
      <c r="D916">
        <f>DAY('Daily Weather Input'!C909)</f>
        <v>25</v>
      </c>
      <c r="E916">
        <f>IF('Daily Weather Input'!D909, 'Daily Weather Input'!D909, ('Daily Weather Input'!E909+'Daily Weather Input'!F909)/2)</f>
        <v>80</v>
      </c>
      <c r="F916">
        <f t="shared" si="29"/>
        <v>0</v>
      </c>
      <c r="G916">
        <f t="shared" si="30"/>
        <v>15</v>
      </c>
    </row>
    <row r="917" spans="2:7" x14ac:dyDescent="0.25">
      <c r="B917">
        <f>YEAR('Daily Weather Input'!C910)</f>
        <v>2007</v>
      </c>
      <c r="C917">
        <f>MONTH('Daily Weather Input'!C910)</f>
        <v>6</v>
      </c>
      <c r="D917">
        <f>DAY('Daily Weather Input'!C910)</f>
        <v>26</v>
      </c>
      <c r="E917">
        <f>IF('Daily Weather Input'!D910, 'Daily Weather Input'!D910, ('Daily Weather Input'!E910+'Daily Weather Input'!F910)/2)</f>
        <v>81</v>
      </c>
      <c r="F917">
        <f t="shared" si="29"/>
        <v>0</v>
      </c>
      <c r="G917">
        <f t="shared" si="30"/>
        <v>16</v>
      </c>
    </row>
    <row r="918" spans="2:7" x14ac:dyDescent="0.25">
      <c r="B918">
        <f>YEAR('Daily Weather Input'!C911)</f>
        <v>2007</v>
      </c>
      <c r="C918">
        <f>MONTH('Daily Weather Input'!C911)</f>
        <v>6</v>
      </c>
      <c r="D918">
        <f>DAY('Daily Weather Input'!C911)</f>
        <v>27</v>
      </c>
      <c r="E918">
        <f>IF('Daily Weather Input'!D911, 'Daily Weather Input'!D911, ('Daily Weather Input'!E911+'Daily Weather Input'!F911)/2)</f>
        <v>84</v>
      </c>
      <c r="F918">
        <f t="shared" si="29"/>
        <v>0</v>
      </c>
      <c r="G918">
        <f t="shared" si="30"/>
        <v>19</v>
      </c>
    </row>
    <row r="919" spans="2:7" x14ac:dyDescent="0.25">
      <c r="B919">
        <f>YEAR('Daily Weather Input'!C912)</f>
        <v>2007</v>
      </c>
      <c r="C919">
        <f>MONTH('Daily Weather Input'!C912)</f>
        <v>6</v>
      </c>
      <c r="D919">
        <f>DAY('Daily Weather Input'!C912)</f>
        <v>28</v>
      </c>
      <c r="E919">
        <f>IF('Daily Weather Input'!D912, 'Daily Weather Input'!D912, ('Daily Weather Input'!E912+'Daily Weather Input'!F912)/2)</f>
        <v>81.5</v>
      </c>
      <c r="F919">
        <f t="shared" si="29"/>
        <v>0</v>
      </c>
      <c r="G919">
        <f t="shared" si="30"/>
        <v>16.5</v>
      </c>
    </row>
    <row r="920" spans="2:7" x14ac:dyDescent="0.25">
      <c r="B920">
        <f>YEAR('Daily Weather Input'!C913)</f>
        <v>2007</v>
      </c>
      <c r="C920">
        <f>MONTH('Daily Weather Input'!C913)</f>
        <v>6</v>
      </c>
      <c r="D920">
        <f>DAY('Daily Weather Input'!C913)</f>
        <v>29</v>
      </c>
      <c r="E920">
        <f>IF('Daily Weather Input'!D913, 'Daily Weather Input'!D913, ('Daily Weather Input'!E913+'Daily Weather Input'!F913)/2)</f>
        <v>73.5</v>
      </c>
      <c r="F920">
        <f t="shared" si="29"/>
        <v>0</v>
      </c>
      <c r="G920">
        <f t="shared" si="30"/>
        <v>8.5</v>
      </c>
    </row>
    <row r="921" spans="2:7" x14ac:dyDescent="0.25">
      <c r="B921">
        <f>YEAR('Daily Weather Input'!C914)</f>
        <v>2007</v>
      </c>
      <c r="C921">
        <f>MONTH('Daily Weather Input'!C914)</f>
        <v>6</v>
      </c>
      <c r="D921">
        <f>DAY('Daily Weather Input'!C914)</f>
        <v>30</v>
      </c>
      <c r="E921">
        <f>IF('Daily Weather Input'!D914, 'Daily Weather Input'!D914, ('Daily Weather Input'!E914+'Daily Weather Input'!F914)/2)</f>
        <v>77.5</v>
      </c>
      <c r="F921">
        <f t="shared" si="29"/>
        <v>0</v>
      </c>
      <c r="G921">
        <f t="shared" si="30"/>
        <v>12.5</v>
      </c>
    </row>
    <row r="922" spans="2:7" x14ac:dyDescent="0.25">
      <c r="B922">
        <f>YEAR('Daily Weather Input'!C915)</f>
        <v>2007</v>
      </c>
      <c r="C922">
        <f>MONTH('Daily Weather Input'!C915)</f>
        <v>7</v>
      </c>
      <c r="D922">
        <f>DAY('Daily Weather Input'!C915)</f>
        <v>1</v>
      </c>
      <c r="E922">
        <f>IF('Daily Weather Input'!D915, 'Daily Weather Input'!D915, ('Daily Weather Input'!E915+'Daily Weather Input'!F915)/2)</f>
        <v>72</v>
      </c>
      <c r="F922">
        <f t="shared" si="29"/>
        <v>0</v>
      </c>
      <c r="G922">
        <f t="shared" si="30"/>
        <v>7</v>
      </c>
    </row>
    <row r="923" spans="2:7" x14ac:dyDescent="0.25">
      <c r="B923">
        <f>YEAR('Daily Weather Input'!C916)</f>
        <v>2007</v>
      </c>
      <c r="C923">
        <f>MONTH('Daily Weather Input'!C916)</f>
        <v>7</v>
      </c>
      <c r="D923">
        <f>DAY('Daily Weather Input'!C916)</f>
        <v>2</v>
      </c>
      <c r="E923">
        <f>IF('Daily Weather Input'!D916, 'Daily Weather Input'!D916, ('Daily Weather Input'!E916+'Daily Weather Input'!F916)/2)</f>
        <v>69.5</v>
      </c>
      <c r="F923">
        <f t="shared" si="29"/>
        <v>0</v>
      </c>
      <c r="G923">
        <f t="shared" si="30"/>
        <v>4.5</v>
      </c>
    </row>
    <row r="924" spans="2:7" x14ac:dyDescent="0.25">
      <c r="B924">
        <f>YEAR('Daily Weather Input'!C917)</f>
        <v>2007</v>
      </c>
      <c r="C924">
        <f>MONTH('Daily Weather Input'!C917)</f>
        <v>7</v>
      </c>
      <c r="D924">
        <f>DAY('Daily Weather Input'!C917)</f>
        <v>3</v>
      </c>
      <c r="E924">
        <f>IF('Daily Weather Input'!D917, 'Daily Weather Input'!D917, ('Daily Weather Input'!E917+'Daily Weather Input'!F917)/2)</f>
        <v>67</v>
      </c>
      <c r="F924">
        <f t="shared" si="29"/>
        <v>0</v>
      </c>
      <c r="G924">
        <f t="shared" si="30"/>
        <v>2</v>
      </c>
    </row>
    <row r="925" spans="2:7" x14ac:dyDescent="0.25">
      <c r="B925">
        <f>YEAR('Daily Weather Input'!C918)</f>
        <v>2007</v>
      </c>
      <c r="C925">
        <f>MONTH('Daily Weather Input'!C918)</f>
        <v>7</v>
      </c>
      <c r="D925">
        <f>DAY('Daily Weather Input'!C918)</f>
        <v>4</v>
      </c>
      <c r="E925">
        <f>IF('Daily Weather Input'!D918, 'Daily Weather Input'!D918, ('Daily Weather Input'!E918+'Daily Weather Input'!F918)/2)</f>
        <v>77</v>
      </c>
      <c r="F925">
        <f t="shared" si="29"/>
        <v>0</v>
      </c>
      <c r="G925">
        <f t="shared" si="30"/>
        <v>12</v>
      </c>
    </row>
    <row r="926" spans="2:7" x14ac:dyDescent="0.25">
      <c r="B926">
        <f>YEAR('Daily Weather Input'!C919)</f>
        <v>2007</v>
      </c>
      <c r="C926">
        <f>MONTH('Daily Weather Input'!C919)</f>
        <v>7</v>
      </c>
      <c r="D926">
        <f>DAY('Daily Weather Input'!C919)</f>
        <v>5</v>
      </c>
      <c r="E926">
        <f>IF('Daily Weather Input'!D919, 'Daily Weather Input'!D919, ('Daily Weather Input'!E919+'Daily Weather Input'!F919)/2)</f>
        <v>74.5</v>
      </c>
      <c r="F926">
        <f t="shared" si="29"/>
        <v>0</v>
      </c>
      <c r="G926">
        <f t="shared" si="30"/>
        <v>9.5</v>
      </c>
    </row>
    <row r="927" spans="2:7" x14ac:dyDescent="0.25">
      <c r="B927">
        <f>YEAR('Daily Weather Input'!C920)</f>
        <v>2007</v>
      </c>
      <c r="C927">
        <f>MONTH('Daily Weather Input'!C920)</f>
        <v>7</v>
      </c>
      <c r="D927">
        <f>DAY('Daily Weather Input'!C920)</f>
        <v>6</v>
      </c>
      <c r="E927">
        <f>IF('Daily Weather Input'!D920, 'Daily Weather Input'!D920, ('Daily Weather Input'!E920+'Daily Weather Input'!F920)/2)</f>
        <v>77</v>
      </c>
      <c r="F927">
        <f t="shared" si="29"/>
        <v>0</v>
      </c>
      <c r="G927">
        <f t="shared" si="30"/>
        <v>12</v>
      </c>
    </row>
    <row r="928" spans="2:7" x14ac:dyDescent="0.25">
      <c r="B928">
        <f>YEAR('Daily Weather Input'!C921)</f>
        <v>2007</v>
      </c>
      <c r="C928">
        <f>MONTH('Daily Weather Input'!C921)</f>
        <v>7</v>
      </c>
      <c r="D928">
        <f>DAY('Daily Weather Input'!C921)</f>
        <v>7</v>
      </c>
      <c r="E928">
        <f>IF('Daily Weather Input'!D921, 'Daily Weather Input'!D921, ('Daily Weather Input'!E921+'Daily Weather Input'!F921)/2)</f>
        <v>76.5</v>
      </c>
      <c r="F928">
        <f t="shared" si="29"/>
        <v>0</v>
      </c>
      <c r="G928">
        <f t="shared" si="30"/>
        <v>11.5</v>
      </c>
    </row>
    <row r="929" spans="2:7" x14ac:dyDescent="0.25">
      <c r="B929">
        <f>YEAR('Daily Weather Input'!C922)</f>
        <v>2007</v>
      </c>
      <c r="C929">
        <f>MONTH('Daily Weather Input'!C922)</f>
        <v>7</v>
      </c>
      <c r="D929">
        <f>DAY('Daily Weather Input'!C922)</f>
        <v>8</v>
      </c>
      <c r="E929">
        <f>IF('Daily Weather Input'!D922, 'Daily Weather Input'!D922, ('Daily Weather Input'!E922+'Daily Weather Input'!F922)/2)</f>
        <v>78</v>
      </c>
      <c r="F929">
        <f t="shared" si="29"/>
        <v>0</v>
      </c>
      <c r="G929">
        <f t="shared" si="30"/>
        <v>13</v>
      </c>
    </row>
    <row r="930" spans="2:7" x14ac:dyDescent="0.25">
      <c r="B930">
        <f>YEAR('Daily Weather Input'!C923)</f>
        <v>2007</v>
      </c>
      <c r="C930">
        <f>MONTH('Daily Weather Input'!C923)</f>
        <v>7</v>
      </c>
      <c r="D930">
        <f>DAY('Daily Weather Input'!C923)</f>
        <v>9</v>
      </c>
      <c r="E930">
        <f>IF('Daily Weather Input'!D923, 'Daily Weather Input'!D923, ('Daily Weather Input'!E923+'Daily Weather Input'!F923)/2)</f>
        <v>81.5</v>
      </c>
      <c r="F930">
        <f t="shared" si="29"/>
        <v>0</v>
      </c>
      <c r="G930">
        <f t="shared" si="30"/>
        <v>16.5</v>
      </c>
    </row>
    <row r="931" spans="2:7" x14ac:dyDescent="0.25">
      <c r="B931">
        <f>YEAR('Daily Weather Input'!C924)</f>
        <v>2007</v>
      </c>
      <c r="C931">
        <f>MONTH('Daily Weather Input'!C924)</f>
        <v>7</v>
      </c>
      <c r="D931">
        <f>DAY('Daily Weather Input'!C924)</f>
        <v>10</v>
      </c>
      <c r="E931">
        <f>IF('Daily Weather Input'!D924, 'Daily Weather Input'!D924, ('Daily Weather Input'!E924+'Daily Weather Input'!F924)/2)</f>
        <v>83.5</v>
      </c>
      <c r="F931">
        <f t="shared" si="29"/>
        <v>0</v>
      </c>
      <c r="G931">
        <f t="shared" si="30"/>
        <v>18.5</v>
      </c>
    </row>
    <row r="932" spans="2:7" x14ac:dyDescent="0.25">
      <c r="B932">
        <f>YEAR('Daily Weather Input'!C925)</f>
        <v>2007</v>
      </c>
      <c r="C932">
        <f>MONTH('Daily Weather Input'!C925)</f>
        <v>7</v>
      </c>
      <c r="D932">
        <f>DAY('Daily Weather Input'!C925)</f>
        <v>11</v>
      </c>
      <c r="E932">
        <f>IF('Daily Weather Input'!D925, 'Daily Weather Input'!D925, ('Daily Weather Input'!E925+'Daily Weather Input'!F925)/2)</f>
        <v>80</v>
      </c>
      <c r="F932">
        <f t="shared" si="29"/>
        <v>0</v>
      </c>
      <c r="G932">
        <f t="shared" si="30"/>
        <v>15</v>
      </c>
    </row>
    <row r="933" spans="2:7" x14ac:dyDescent="0.25">
      <c r="B933">
        <f>YEAR('Daily Weather Input'!C926)</f>
        <v>2007</v>
      </c>
      <c r="C933">
        <f>MONTH('Daily Weather Input'!C926)</f>
        <v>7</v>
      </c>
      <c r="D933">
        <f>DAY('Daily Weather Input'!C926)</f>
        <v>12</v>
      </c>
      <c r="E933">
        <f>IF('Daily Weather Input'!D926, 'Daily Weather Input'!D926, ('Daily Weather Input'!E926+'Daily Weather Input'!F926)/2)</f>
        <v>75</v>
      </c>
      <c r="F933">
        <f t="shared" si="29"/>
        <v>0</v>
      </c>
      <c r="G933">
        <f t="shared" si="30"/>
        <v>10</v>
      </c>
    </row>
    <row r="934" spans="2:7" x14ac:dyDescent="0.25">
      <c r="B934">
        <f>YEAR('Daily Weather Input'!C927)</f>
        <v>2007</v>
      </c>
      <c r="C934">
        <f>MONTH('Daily Weather Input'!C927)</f>
        <v>7</v>
      </c>
      <c r="D934">
        <f>DAY('Daily Weather Input'!C927)</f>
        <v>13</v>
      </c>
      <c r="E934">
        <f>IF('Daily Weather Input'!D927, 'Daily Weather Input'!D927, ('Daily Weather Input'!E927+'Daily Weather Input'!F927)/2)</f>
        <v>74.5</v>
      </c>
      <c r="F934">
        <f t="shared" si="29"/>
        <v>0</v>
      </c>
      <c r="G934">
        <f t="shared" si="30"/>
        <v>9.5</v>
      </c>
    </row>
    <row r="935" spans="2:7" x14ac:dyDescent="0.25">
      <c r="B935">
        <f>YEAR('Daily Weather Input'!C928)</f>
        <v>2007</v>
      </c>
      <c r="C935">
        <f>MONTH('Daily Weather Input'!C928)</f>
        <v>7</v>
      </c>
      <c r="D935">
        <f>DAY('Daily Weather Input'!C928)</f>
        <v>14</v>
      </c>
      <c r="E935">
        <f>IF('Daily Weather Input'!D928, 'Daily Weather Input'!D928, ('Daily Weather Input'!E928+'Daily Weather Input'!F928)/2)</f>
        <v>74.5</v>
      </c>
      <c r="F935">
        <f t="shared" si="29"/>
        <v>0</v>
      </c>
      <c r="G935">
        <f t="shared" si="30"/>
        <v>9.5</v>
      </c>
    </row>
    <row r="936" spans="2:7" x14ac:dyDescent="0.25">
      <c r="B936">
        <f>YEAR('Daily Weather Input'!C929)</f>
        <v>2007</v>
      </c>
      <c r="C936">
        <f>MONTH('Daily Weather Input'!C929)</f>
        <v>7</v>
      </c>
      <c r="D936">
        <f>DAY('Daily Weather Input'!C929)</f>
        <v>15</v>
      </c>
      <c r="E936">
        <f>IF('Daily Weather Input'!D929, 'Daily Weather Input'!D929, ('Daily Weather Input'!E929+'Daily Weather Input'!F929)/2)</f>
        <v>82</v>
      </c>
      <c r="F936">
        <f t="shared" si="29"/>
        <v>0</v>
      </c>
      <c r="G936">
        <f t="shared" si="30"/>
        <v>17</v>
      </c>
    </row>
    <row r="937" spans="2:7" x14ac:dyDescent="0.25">
      <c r="B937">
        <f>YEAR('Daily Weather Input'!C930)</f>
        <v>2007</v>
      </c>
      <c r="C937">
        <f>MONTH('Daily Weather Input'!C930)</f>
        <v>7</v>
      </c>
      <c r="D937">
        <f>DAY('Daily Weather Input'!C930)</f>
        <v>16</v>
      </c>
      <c r="E937">
        <f>IF('Daily Weather Input'!D930, 'Daily Weather Input'!D930, ('Daily Weather Input'!E930+'Daily Weather Input'!F930)/2)</f>
        <v>79.5</v>
      </c>
      <c r="F937">
        <f t="shared" si="29"/>
        <v>0</v>
      </c>
      <c r="G937">
        <f t="shared" si="30"/>
        <v>14.5</v>
      </c>
    </row>
    <row r="938" spans="2:7" x14ac:dyDescent="0.25">
      <c r="B938">
        <f>YEAR('Daily Weather Input'!C931)</f>
        <v>2007</v>
      </c>
      <c r="C938">
        <f>MONTH('Daily Weather Input'!C931)</f>
        <v>7</v>
      </c>
      <c r="D938">
        <f>DAY('Daily Weather Input'!C931)</f>
        <v>17</v>
      </c>
      <c r="E938">
        <f>IF('Daily Weather Input'!D931, 'Daily Weather Input'!D931, ('Daily Weather Input'!E931+'Daily Weather Input'!F931)/2)</f>
        <v>79.5</v>
      </c>
      <c r="F938">
        <f t="shared" si="29"/>
        <v>0</v>
      </c>
      <c r="G938">
        <f t="shared" si="30"/>
        <v>14.5</v>
      </c>
    </row>
    <row r="939" spans="2:7" x14ac:dyDescent="0.25">
      <c r="B939">
        <f>YEAR('Daily Weather Input'!C932)</f>
        <v>2007</v>
      </c>
      <c r="C939">
        <f>MONTH('Daily Weather Input'!C932)</f>
        <v>7</v>
      </c>
      <c r="D939">
        <f>DAY('Daily Weather Input'!C932)</f>
        <v>18</v>
      </c>
      <c r="E939">
        <f>IF('Daily Weather Input'!D932, 'Daily Weather Input'!D932, ('Daily Weather Input'!E932+'Daily Weather Input'!F932)/2)</f>
        <v>82.5</v>
      </c>
      <c r="F939">
        <f t="shared" si="29"/>
        <v>0</v>
      </c>
      <c r="G939">
        <f t="shared" si="30"/>
        <v>17.5</v>
      </c>
    </row>
    <row r="940" spans="2:7" x14ac:dyDescent="0.25">
      <c r="B940">
        <f>YEAR('Daily Weather Input'!C933)</f>
        <v>2007</v>
      </c>
      <c r="C940">
        <f>MONTH('Daily Weather Input'!C933)</f>
        <v>7</v>
      </c>
      <c r="D940">
        <f>DAY('Daily Weather Input'!C933)</f>
        <v>19</v>
      </c>
      <c r="E940">
        <f>IF('Daily Weather Input'!D933, 'Daily Weather Input'!D933, ('Daily Weather Input'!E933+'Daily Weather Input'!F933)/2)</f>
        <v>80.5</v>
      </c>
      <c r="F940">
        <f t="shared" si="29"/>
        <v>0</v>
      </c>
      <c r="G940">
        <f t="shared" si="30"/>
        <v>15.5</v>
      </c>
    </row>
    <row r="941" spans="2:7" x14ac:dyDescent="0.25">
      <c r="B941">
        <f>YEAR('Daily Weather Input'!C934)</f>
        <v>2007</v>
      </c>
      <c r="C941">
        <f>MONTH('Daily Weather Input'!C934)</f>
        <v>7</v>
      </c>
      <c r="D941">
        <f>DAY('Daily Weather Input'!C934)</f>
        <v>20</v>
      </c>
      <c r="E941">
        <f>IF('Daily Weather Input'!D934, 'Daily Weather Input'!D934, ('Daily Weather Input'!E934+'Daily Weather Input'!F934)/2)</f>
        <v>74</v>
      </c>
      <c r="F941">
        <f t="shared" si="29"/>
        <v>0</v>
      </c>
      <c r="G941">
        <f t="shared" si="30"/>
        <v>9</v>
      </c>
    </row>
    <row r="942" spans="2:7" x14ac:dyDescent="0.25">
      <c r="B942">
        <f>YEAR('Daily Weather Input'!C935)</f>
        <v>2007</v>
      </c>
      <c r="C942">
        <f>MONTH('Daily Weather Input'!C935)</f>
        <v>7</v>
      </c>
      <c r="D942">
        <f>DAY('Daily Weather Input'!C935)</f>
        <v>21</v>
      </c>
      <c r="E942">
        <f>IF('Daily Weather Input'!D935, 'Daily Weather Input'!D935, ('Daily Weather Input'!E935+'Daily Weather Input'!F935)/2)</f>
        <v>74</v>
      </c>
      <c r="F942">
        <f t="shared" si="29"/>
        <v>0</v>
      </c>
      <c r="G942">
        <f t="shared" si="30"/>
        <v>9</v>
      </c>
    </row>
    <row r="943" spans="2:7" x14ac:dyDescent="0.25">
      <c r="B943">
        <f>YEAR('Daily Weather Input'!C936)</f>
        <v>2007</v>
      </c>
      <c r="C943">
        <f>MONTH('Daily Weather Input'!C936)</f>
        <v>7</v>
      </c>
      <c r="D943">
        <f>DAY('Daily Weather Input'!C936)</f>
        <v>22</v>
      </c>
      <c r="E943">
        <f>IF('Daily Weather Input'!D936, 'Daily Weather Input'!D936, ('Daily Weather Input'!E936+'Daily Weather Input'!F936)/2)</f>
        <v>75.5</v>
      </c>
      <c r="F943">
        <f t="shared" si="29"/>
        <v>0</v>
      </c>
      <c r="G943">
        <f t="shared" si="30"/>
        <v>10.5</v>
      </c>
    </row>
    <row r="944" spans="2:7" x14ac:dyDescent="0.25">
      <c r="B944">
        <f>YEAR('Daily Weather Input'!C937)</f>
        <v>2007</v>
      </c>
      <c r="C944">
        <f>MONTH('Daily Weather Input'!C937)</f>
        <v>7</v>
      </c>
      <c r="D944">
        <f>DAY('Daily Weather Input'!C937)</f>
        <v>23</v>
      </c>
      <c r="E944">
        <f>IF('Daily Weather Input'!D937, 'Daily Weather Input'!D937, ('Daily Weather Input'!E937+'Daily Weather Input'!F937)/2)</f>
        <v>77.5</v>
      </c>
      <c r="F944">
        <f t="shared" si="29"/>
        <v>0</v>
      </c>
      <c r="G944">
        <f t="shared" si="30"/>
        <v>12.5</v>
      </c>
    </row>
    <row r="945" spans="2:7" x14ac:dyDescent="0.25">
      <c r="B945">
        <f>YEAR('Daily Weather Input'!C938)</f>
        <v>2007</v>
      </c>
      <c r="C945">
        <f>MONTH('Daily Weather Input'!C938)</f>
        <v>7</v>
      </c>
      <c r="D945">
        <f>DAY('Daily Weather Input'!C938)</f>
        <v>24</v>
      </c>
      <c r="E945">
        <f>IF('Daily Weather Input'!D938, 'Daily Weather Input'!D938, ('Daily Weather Input'!E938+'Daily Weather Input'!F938)/2)</f>
        <v>73.5</v>
      </c>
      <c r="F945">
        <f t="shared" si="29"/>
        <v>0</v>
      </c>
      <c r="G945">
        <f t="shared" si="30"/>
        <v>8.5</v>
      </c>
    </row>
    <row r="946" spans="2:7" x14ac:dyDescent="0.25">
      <c r="B946">
        <f>YEAR('Daily Weather Input'!C939)</f>
        <v>2007</v>
      </c>
      <c r="C946">
        <f>MONTH('Daily Weather Input'!C939)</f>
        <v>7</v>
      </c>
      <c r="D946">
        <f>DAY('Daily Weather Input'!C939)</f>
        <v>25</v>
      </c>
      <c r="E946">
        <f>IF('Daily Weather Input'!D939, 'Daily Weather Input'!D939, ('Daily Weather Input'!E939+'Daily Weather Input'!F939)/2)</f>
        <v>77</v>
      </c>
      <c r="F946">
        <f t="shared" si="29"/>
        <v>0</v>
      </c>
      <c r="G946">
        <f t="shared" si="30"/>
        <v>12</v>
      </c>
    </row>
    <row r="947" spans="2:7" x14ac:dyDescent="0.25">
      <c r="B947">
        <f>YEAR('Daily Weather Input'!C940)</f>
        <v>2007</v>
      </c>
      <c r="C947">
        <f>MONTH('Daily Weather Input'!C940)</f>
        <v>7</v>
      </c>
      <c r="D947">
        <f>DAY('Daily Weather Input'!C940)</f>
        <v>26</v>
      </c>
      <c r="E947">
        <f>IF('Daily Weather Input'!D940, 'Daily Weather Input'!D940, ('Daily Weather Input'!E940+'Daily Weather Input'!F940)/2)</f>
        <v>80.5</v>
      </c>
      <c r="F947">
        <f t="shared" si="29"/>
        <v>0</v>
      </c>
      <c r="G947">
        <f t="shared" si="30"/>
        <v>15.5</v>
      </c>
    </row>
    <row r="948" spans="2:7" x14ac:dyDescent="0.25">
      <c r="B948">
        <f>YEAR('Daily Weather Input'!C941)</f>
        <v>2007</v>
      </c>
      <c r="C948">
        <f>MONTH('Daily Weather Input'!C941)</f>
        <v>7</v>
      </c>
      <c r="D948">
        <f>DAY('Daily Weather Input'!C941)</f>
        <v>27</v>
      </c>
      <c r="E948">
        <f>IF('Daily Weather Input'!D941, 'Daily Weather Input'!D941, ('Daily Weather Input'!E941+'Daily Weather Input'!F941)/2)</f>
        <v>82</v>
      </c>
      <c r="F948">
        <f t="shared" si="29"/>
        <v>0</v>
      </c>
      <c r="G948">
        <f t="shared" si="30"/>
        <v>17</v>
      </c>
    </row>
    <row r="949" spans="2:7" x14ac:dyDescent="0.25">
      <c r="B949">
        <f>YEAR('Daily Weather Input'!C942)</f>
        <v>2007</v>
      </c>
      <c r="C949">
        <f>MONTH('Daily Weather Input'!C942)</f>
        <v>7</v>
      </c>
      <c r="D949">
        <f>DAY('Daily Weather Input'!C942)</f>
        <v>28</v>
      </c>
      <c r="E949">
        <f>IF('Daily Weather Input'!D942, 'Daily Weather Input'!D942, ('Daily Weather Input'!E942+'Daily Weather Input'!F942)/2)</f>
        <v>78.5</v>
      </c>
      <c r="F949">
        <f t="shared" si="29"/>
        <v>0</v>
      </c>
      <c r="G949">
        <f t="shared" si="30"/>
        <v>13.5</v>
      </c>
    </row>
    <row r="950" spans="2:7" x14ac:dyDescent="0.25">
      <c r="B950">
        <f>YEAR('Daily Weather Input'!C943)</f>
        <v>2007</v>
      </c>
      <c r="C950">
        <f>MONTH('Daily Weather Input'!C943)</f>
        <v>7</v>
      </c>
      <c r="D950">
        <f>DAY('Daily Weather Input'!C943)</f>
        <v>29</v>
      </c>
      <c r="E950">
        <f>IF('Daily Weather Input'!D943, 'Daily Weather Input'!D943, ('Daily Weather Input'!E943+'Daily Weather Input'!F943)/2)</f>
        <v>78.5</v>
      </c>
      <c r="F950">
        <f t="shared" si="29"/>
        <v>0</v>
      </c>
      <c r="G950">
        <f t="shared" si="30"/>
        <v>13.5</v>
      </c>
    </row>
    <row r="951" spans="2:7" x14ac:dyDescent="0.25">
      <c r="B951">
        <f>YEAR('Daily Weather Input'!C944)</f>
        <v>2007</v>
      </c>
      <c r="C951">
        <f>MONTH('Daily Weather Input'!C944)</f>
        <v>7</v>
      </c>
      <c r="D951">
        <f>DAY('Daily Weather Input'!C944)</f>
        <v>30</v>
      </c>
      <c r="E951">
        <f>IF('Daily Weather Input'!D944, 'Daily Weather Input'!D944, ('Daily Weather Input'!E944+'Daily Weather Input'!F944)/2)</f>
        <v>79.5</v>
      </c>
      <c r="F951">
        <f t="shared" si="29"/>
        <v>0</v>
      </c>
      <c r="G951">
        <f t="shared" si="30"/>
        <v>14.5</v>
      </c>
    </row>
    <row r="952" spans="2:7" x14ac:dyDescent="0.25">
      <c r="B952">
        <f>YEAR('Daily Weather Input'!C945)</f>
        <v>2007</v>
      </c>
      <c r="C952">
        <f>MONTH('Daily Weather Input'!C945)</f>
        <v>7</v>
      </c>
      <c r="D952">
        <f>DAY('Daily Weather Input'!C945)</f>
        <v>31</v>
      </c>
      <c r="E952">
        <f>IF('Daily Weather Input'!D945, 'Daily Weather Input'!D945, ('Daily Weather Input'!E945+'Daily Weather Input'!F945)/2)</f>
        <v>80</v>
      </c>
      <c r="F952">
        <f t="shared" si="29"/>
        <v>0</v>
      </c>
      <c r="G952">
        <f t="shared" si="30"/>
        <v>15</v>
      </c>
    </row>
    <row r="953" spans="2:7" x14ac:dyDescent="0.25">
      <c r="B953">
        <f>YEAR('Daily Weather Input'!C946)</f>
        <v>2007</v>
      </c>
      <c r="C953">
        <f>MONTH('Daily Weather Input'!C946)</f>
        <v>8</v>
      </c>
      <c r="D953">
        <f>DAY('Daily Weather Input'!C946)</f>
        <v>1</v>
      </c>
      <c r="E953">
        <f>IF('Daily Weather Input'!D946, 'Daily Weather Input'!D946, ('Daily Weather Input'!E946+'Daily Weather Input'!F946)/2)</f>
        <v>79.5</v>
      </c>
      <c r="F953">
        <f t="shared" si="29"/>
        <v>0</v>
      </c>
      <c r="G953">
        <f t="shared" si="30"/>
        <v>14.5</v>
      </c>
    </row>
    <row r="954" spans="2:7" x14ac:dyDescent="0.25">
      <c r="B954">
        <f>YEAR('Daily Weather Input'!C947)</f>
        <v>2007</v>
      </c>
      <c r="C954">
        <f>MONTH('Daily Weather Input'!C947)</f>
        <v>8</v>
      </c>
      <c r="D954">
        <f>DAY('Daily Weather Input'!C947)</f>
        <v>2</v>
      </c>
      <c r="E954">
        <f>IF('Daily Weather Input'!D947, 'Daily Weather Input'!D947, ('Daily Weather Input'!E947+'Daily Weather Input'!F947)/2)</f>
        <v>81.5</v>
      </c>
      <c r="F954">
        <f t="shared" si="29"/>
        <v>0</v>
      </c>
      <c r="G954">
        <f t="shared" si="30"/>
        <v>16.5</v>
      </c>
    </row>
    <row r="955" spans="2:7" x14ac:dyDescent="0.25">
      <c r="B955">
        <f>YEAR('Daily Weather Input'!C948)</f>
        <v>2007</v>
      </c>
      <c r="C955">
        <f>MONTH('Daily Weather Input'!C948)</f>
        <v>8</v>
      </c>
      <c r="D955">
        <f>DAY('Daily Weather Input'!C948)</f>
        <v>3</v>
      </c>
      <c r="E955">
        <f>IF('Daily Weather Input'!D948, 'Daily Weather Input'!D948, ('Daily Weather Input'!E948+'Daily Weather Input'!F948)/2)</f>
        <v>83.5</v>
      </c>
      <c r="F955">
        <f t="shared" si="29"/>
        <v>0</v>
      </c>
      <c r="G955">
        <f t="shared" si="30"/>
        <v>18.5</v>
      </c>
    </row>
    <row r="956" spans="2:7" x14ac:dyDescent="0.25">
      <c r="B956">
        <f>YEAR('Daily Weather Input'!C949)</f>
        <v>2007</v>
      </c>
      <c r="C956">
        <f>MONTH('Daily Weather Input'!C949)</f>
        <v>8</v>
      </c>
      <c r="D956">
        <f>DAY('Daily Weather Input'!C949)</f>
        <v>4</v>
      </c>
      <c r="E956">
        <f>IF('Daily Weather Input'!D949, 'Daily Weather Input'!D949, ('Daily Weather Input'!E949+'Daily Weather Input'!F949)/2)</f>
        <v>83.5</v>
      </c>
      <c r="F956">
        <f t="shared" si="29"/>
        <v>0</v>
      </c>
      <c r="G956">
        <f t="shared" si="30"/>
        <v>18.5</v>
      </c>
    </row>
    <row r="957" spans="2:7" x14ac:dyDescent="0.25">
      <c r="B957">
        <f>YEAR('Daily Weather Input'!C950)</f>
        <v>2007</v>
      </c>
      <c r="C957">
        <f>MONTH('Daily Weather Input'!C950)</f>
        <v>8</v>
      </c>
      <c r="D957">
        <f>DAY('Daily Weather Input'!C950)</f>
        <v>5</v>
      </c>
      <c r="E957">
        <f>IF('Daily Weather Input'!D950, 'Daily Weather Input'!D950, ('Daily Weather Input'!E950+'Daily Weather Input'!F950)/2)</f>
        <v>81.5</v>
      </c>
      <c r="F957">
        <f t="shared" si="29"/>
        <v>0</v>
      </c>
      <c r="G957">
        <f t="shared" si="30"/>
        <v>16.5</v>
      </c>
    </row>
    <row r="958" spans="2:7" x14ac:dyDescent="0.25">
      <c r="B958">
        <f>YEAR('Daily Weather Input'!C951)</f>
        <v>2007</v>
      </c>
      <c r="C958">
        <f>MONTH('Daily Weather Input'!C951)</f>
        <v>8</v>
      </c>
      <c r="D958">
        <f>DAY('Daily Weather Input'!C951)</f>
        <v>6</v>
      </c>
      <c r="E958">
        <f>IF('Daily Weather Input'!D951, 'Daily Weather Input'!D951, ('Daily Weather Input'!E951+'Daily Weather Input'!F951)/2)</f>
        <v>84</v>
      </c>
      <c r="F958">
        <f t="shared" si="29"/>
        <v>0</v>
      </c>
      <c r="G958">
        <f t="shared" si="30"/>
        <v>19</v>
      </c>
    </row>
    <row r="959" spans="2:7" x14ac:dyDescent="0.25">
      <c r="B959">
        <f>YEAR('Daily Weather Input'!C952)</f>
        <v>2007</v>
      </c>
      <c r="C959">
        <f>MONTH('Daily Weather Input'!C952)</f>
        <v>8</v>
      </c>
      <c r="D959">
        <f>DAY('Daily Weather Input'!C952)</f>
        <v>7</v>
      </c>
      <c r="E959">
        <f>IF('Daily Weather Input'!D952, 'Daily Weather Input'!D952, ('Daily Weather Input'!E952+'Daily Weather Input'!F952)/2)</f>
        <v>84.5</v>
      </c>
      <c r="F959">
        <f t="shared" si="29"/>
        <v>0</v>
      </c>
      <c r="G959">
        <f t="shared" si="30"/>
        <v>19.5</v>
      </c>
    </row>
    <row r="960" spans="2:7" x14ac:dyDescent="0.25">
      <c r="B960">
        <f>YEAR('Daily Weather Input'!C953)</f>
        <v>2007</v>
      </c>
      <c r="C960">
        <f>MONTH('Daily Weather Input'!C953)</f>
        <v>8</v>
      </c>
      <c r="D960">
        <f>DAY('Daily Weather Input'!C953)</f>
        <v>8</v>
      </c>
      <c r="E960">
        <f>IF('Daily Weather Input'!D953, 'Daily Weather Input'!D953, ('Daily Weather Input'!E953+'Daily Weather Input'!F953)/2)</f>
        <v>90</v>
      </c>
      <c r="F960">
        <f t="shared" si="29"/>
        <v>0</v>
      </c>
      <c r="G960">
        <f t="shared" si="30"/>
        <v>25</v>
      </c>
    </row>
    <row r="961" spans="2:7" x14ac:dyDescent="0.25">
      <c r="B961">
        <f>YEAR('Daily Weather Input'!C954)</f>
        <v>2007</v>
      </c>
      <c r="C961">
        <f>MONTH('Daily Weather Input'!C954)</f>
        <v>8</v>
      </c>
      <c r="D961">
        <f>DAY('Daily Weather Input'!C954)</f>
        <v>9</v>
      </c>
      <c r="E961">
        <f>IF('Daily Weather Input'!D954, 'Daily Weather Input'!D954, ('Daily Weather Input'!E954+'Daily Weather Input'!F954)/2)</f>
        <v>85</v>
      </c>
      <c r="F961">
        <f t="shared" si="29"/>
        <v>0</v>
      </c>
      <c r="G961">
        <f t="shared" si="30"/>
        <v>20</v>
      </c>
    </row>
    <row r="962" spans="2:7" x14ac:dyDescent="0.25">
      <c r="B962">
        <f>YEAR('Daily Weather Input'!C955)</f>
        <v>2007</v>
      </c>
      <c r="C962">
        <f>MONTH('Daily Weather Input'!C955)</f>
        <v>8</v>
      </c>
      <c r="D962">
        <f>DAY('Daily Weather Input'!C955)</f>
        <v>10</v>
      </c>
      <c r="E962">
        <f>IF('Daily Weather Input'!D955, 'Daily Weather Input'!D955, ('Daily Weather Input'!E955+'Daily Weather Input'!F955)/2)</f>
        <v>83</v>
      </c>
      <c r="F962">
        <f t="shared" si="29"/>
        <v>0</v>
      </c>
      <c r="G962">
        <f t="shared" si="30"/>
        <v>18</v>
      </c>
    </row>
    <row r="963" spans="2:7" x14ac:dyDescent="0.25">
      <c r="B963">
        <f>YEAR('Daily Weather Input'!C956)</f>
        <v>2007</v>
      </c>
      <c r="C963">
        <f>MONTH('Daily Weather Input'!C956)</f>
        <v>8</v>
      </c>
      <c r="D963">
        <f>DAY('Daily Weather Input'!C956)</f>
        <v>11</v>
      </c>
      <c r="E963">
        <f>IF('Daily Weather Input'!D956, 'Daily Weather Input'!D956, ('Daily Weather Input'!E956+'Daily Weather Input'!F956)/2)</f>
        <v>78.5</v>
      </c>
      <c r="F963">
        <f t="shared" si="29"/>
        <v>0</v>
      </c>
      <c r="G963">
        <f t="shared" si="30"/>
        <v>13.5</v>
      </c>
    </row>
    <row r="964" spans="2:7" x14ac:dyDescent="0.25">
      <c r="B964">
        <f>YEAR('Daily Weather Input'!C957)</f>
        <v>2007</v>
      </c>
      <c r="C964">
        <f>MONTH('Daily Weather Input'!C957)</f>
        <v>8</v>
      </c>
      <c r="D964">
        <f>DAY('Daily Weather Input'!C957)</f>
        <v>12</v>
      </c>
      <c r="E964">
        <f>IF('Daily Weather Input'!D957, 'Daily Weather Input'!D957, ('Daily Weather Input'!E957+'Daily Weather Input'!F957)/2)</f>
        <v>76</v>
      </c>
      <c r="F964">
        <f t="shared" si="29"/>
        <v>0</v>
      </c>
      <c r="G964">
        <f t="shared" si="30"/>
        <v>11</v>
      </c>
    </row>
    <row r="965" spans="2:7" x14ac:dyDescent="0.25">
      <c r="B965">
        <f>YEAR('Daily Weather Input'!C958)</f>
        <v>2007</v>
      </c>
      <c r="C965">
        <f>MONTH('Daily Weather Input'!C958)</f>
        <v>8</v>
      </c>
      <c r="D965">
        <f>DAY('Daily Weather Input'!C958)</f>
        <v>13</v>
      </c>
      <c r="E965">
        <f>IF('Daily Weather Input'!D958, 'Daily Weather Input'!D958, ('Daily Weather Input'!E958+'Daily Weather Input'!F958)/2)</f>
        <v>80.5</v>
      </c>
      <c r="F965">
        <f t="shared" si="29"/>
        <v>0</v>
      </c>
      <c r="G965">
        <f t="shared" si="30"/>
        <v>15.5</v>
      </c>
    </row>
    <row r="966" spans="2:7" x14ac:dyDescent="0.25">
      <c r="B966">
        <f>YEAR('Daily Weather Input'!C959)</f>
        <v>2007</v>
      </c>
      <c r="C966">
        <f>MONTH('Daily Weather Input'!C959)</f>
        <v>8</v>
      </c>
      <c r="D966">
        <f>DAY('Daily Weather Input'!C959)</f>
        <v>14</v>
      </c>
      <c r="E966">
        <f>IF('Daily Weather Input'!D959, 'Daily Weather Input'!D959, ('Daily Weather Input'!E959+'Daily Weather Input'!F959)/2)</f>
        <v>75</v>
      </c>
      <c r="F966">
        <f t="shared" si="29"/>
        <v>0</v>
      </c>
      <c r="G966">
        <f t="shared" si="30"/>
        <v>10</v>
      </c>
    </row>
    <row r="967" spans="2:7" x14ac:dyDescent="0.25">
      <c r="B967">
        <f>YEAR('Daily Weather Input'!C960)</f>
        <v>2007</v>
      </c>
      <c r="C967">
        <f>MONTH('Daily Weather Input'!C960)</f>
        <v>8</v>
      </c>
      <c r="D967">
        <f>DAY('Daily Weather Input'!C960)</f>
        <v>15</v>
      </c>
      <c r="E967">
        <f>IF('Daily Weather Input'!D960, 'Daily Weather Input'!D960, ('Daily Weather Input'!E960+'Daily Weather Input'!F960)/2)</f>
        <v>78.5</v>
      </c>
      <c r="F967">
        <f t="shared" si="29"/>
        <v>0</v>
      </c>
      <c r="G967">
        <f t="shared" si="30"/>
        <v>13.5</v>
      </c>
    </row>
    <row r="968" spans="2:7" x14ac:dyDescent="0.25">
      <c r="B968">
        <f>YEAR('Daily Weather Input'!C961)</f>
        <v>2007</v>
      </c>
      <c r="C968">
        <f>MONTH('Daily Weather Input'!C961)</f>
        <v>8</v>
      </c>
      <c r="D968">
        <f>DAY('Daily Weather Input'!C961)</f>
        <v>16</v>
      </c>
      <c r="E968">
        <f>IF('Daily Weather Input'!D961, 'Daily Weather Input'!D961, ('Daily Weather Input'!E961+'Daily Weather Input'!F961)/2)</f>
        <v>82</v>
      </c>
      <c r="F968">
        <f t="shared" si="29"/>
        <v>0</v>
      </c>
      <c r="G968">
        <f t="shared" si="30"/>
        <v>17</v>
      </c>
    </row>
    <row r="969" spans="2:7" x14ac:dyDescent="0.25">
      <c r="B969">
        <f>YEAR('Daily Weather Input'!C962)</f>
        <v>2007</v>
      </c>
      <c r="C969">
        <f>MONTH('Daily Weather Input'!C962)</f>
        <v>8</v>
      </c>
      <c r="D969">
        <f>DAY('Daily Weather Input'!C962)</f>
        <v>17</v>
      </c>
      <c r="E969">
        <f>IF('Daily Weather Input'!D962, 'Daily Weather Input'!D962, ('Daily Weather Input'!E962+'Daily Weather Input'!F962)/2)</f>
        <v>83</v>
      </c>
      <c r="F969">
        <f t="shared" si="29"/>
        <v>0</v>
      </c>
      <c r="G969">
        <f t="shared" si="30"/>
        <v>18</v>
      </c>
    </row>
    <row r="970" spans="2:7" x14ac:dyDescent="0.25">
      <c r="B970">
        <f>YEAR('Daily Weather Input'!C963)</f>
        <v>2007</v>
      </c>
      <c r="C970">
        <f>MONTH('Daily Weather Input'!C963)</f>
        <v>8</v>
      </c>
      <c r="D970">
        <f>DAY('Daily Weather Input'!C963)</f>
        <v>18</v>
      </c>
      <c r="E970">
        <f>IF('Daily Weather Input'!D963, 'Daily Weather Input'!D963, ('Daily Weather Input'!E963+'Daily Weather Input'!F963)/2)</f>
        <v>71</v>
      </c>
      <c r="F970">
        <f t="shared" si="29"/>
        <v>0</v>
      </c>
      <c r="G970">
        <f t="shared" si="30"/>
        <v>6</v>
      </c>
    </row>
    <row r="971" spans="2:7" x14ac:dyDescent="0.25">
      <c r="B971">
        <f>YEAR('Daily Weather Input'!C964)</f>
        <v>2007</v>
      </c>
      <c r="C971">
        <f>MONTH('Daily Weather Input'!C964)</f>
        <v>8</v>
      </c>
      <c r="D971">
        <f>DAY('Daily Weather Input'!C964)</f>
        <v>19</v>
      </c>
      <c r="E971">
        <f>IF('Daily Weather Input'!D964, 'Daily Weather Input'!D964, ('Daily Weather Input'!E964+'Daily Weather Input'!F964)/2)</f>
        <v>72.5</v>
      </c>
      <c r="F971">
        <f t="shared" ref="F971:F1034" si="31">IF(B$8&gt;$E971,(B$8-$E971),0)</f>
        <v>0</v>
      </c>
      <c r="G971">
        <f t="shared" si="30"/>
        <v>7.5</v>
      </c>
    </row>
    <row r="972" spans="2:7" x14ac:dyDescent="0.25">
      <c r="B972">
        <f>YEAR('Daily Weather Input'!C965)</f>
        <v>2007</v>
      </c>
      <c r="C972">
        <f>MONTH('Daily Weather Input'!C965)</f>
        <v>8</v>
      </c>
      <c r="D972">
        <f>DAY('Daily Weather Input'!C965)</f>
        <v>20</v>
      </c>
      <c r="E972">
        <f>IF('Daily Weather Input'!D965, 'Daily Weather Input'!D965, ('Daily Weather Input'!E965+'Daily Weather Input'!F965)/2)</f>
        <v>66.5</v>
      </c>
      <c r="F972">
        <f t="shared" si="31"/>
        <v>0</v>
      </c>
      <c r="G972">
        <f t="shared" ref="G972:G1035" si="32">IF($E972&gt;C$8,$E972-C$8,0)</f>
        <v>1.5</v>
      </c>
    </row>
    <row r="973" spans="2:7" x14ac:dyDescent="0.25">
      <c r="B973">
        <f>YEAR('Daily Weather Input'!C966)</f>
        <v>2007</v>
      </c>
      <c r="C973">
        <f>MONTH('Daily Weather Input'!C966)</f>
        <v>8</v>
      </c>
      <c r="D973">
        <f>DAY('Daily Weather Input'!C966)</f>
        <v>21</v>
      </c>
      <c r="E973">
        <f>IF('Daily Weather Input'!D966, 'Daily Weather Input'!D966, ('Daily Weather Input'!E966+'Daily Weather Input'!F966)/2)</f>
        <v>67</v>
      </c>
      <c r="F973">
        <f t="shared" si="31"/>
        <v>0</v>
      </c>
      <c r="G973">
        <f t="shared" si="32"/>
        <v>2</v>
      </c>
    </row>
    <row r="974" spans="2:7" x14ac:dyDescent="0.25">
      <c r="B974">
        <f>YEAR('Daily Weather Input'!C967)</f>
        <v>2007</v>
      </c>
      <c r="C974">
        <f>MONTH('Daily Weather Input'!C967)</f>
        <v>8</v>
      </c>
      <c r="D974">
        <f>DAY('Daily Weather Input'!C967)</f>
        <v>22</v>
      </c>
      <c r="E974">
        <f>IF('Daily Weather Input'!D967, 'Daily Weather Input'!D967, ('Daily Weather Input'!E967+'Daily Weather Input'!F967)/2)</f>
        <v>67.5</v>
      </c>
      <c r="F974">
        <f t="shared" si="31"/>
        <v>0</v>
      </c>
      <c r="G974">
        <f t="shared" si="32"/>
        <v>2.5</v>
      </c>
    </row>
    <row r="975" spans="2:7" x14ac:dyDescent="0.25">
      <c r="B975">
        <f>YEAR('Daily Weather Input'!C968)</f>
        <v>2007</v>
      </c>
      <c r="C975">
        <f>MONTH('Daily Weather Input'!C968)</f>
        <v>8</v>
      </c>
      <c r="D975">
        <f>DAY('Daily Weather Input'!C968)</f>
        <v>23</v>
      </c>
      <c r="E975">
        <f>IF('Daily Weather Input'!D968, 'Daily Weather Input'!D968, ('Daily Weather Input'!E968+'Daily Weather Input'!F968)/2)</f>
        <v>72</v>
      </c>
      <c r="F975">
        <f t="shared" si="31"/>
        <v>0</v>
      </c>
      <c r="G975">
        <f t="shared" si="32"/>
        <v>7</v>
      </c>
    </row>
    <row r="976" spans="2:7" x14ac:dyDescent="0.25">
      <c r="B976">
        <f>YEAR('Daily Weather Input'!C969)</f>
        <v>2007</v>
      </c>
      <c r="C976">
        <f>MONTH('Daily Weather Input'!C969)</f>
        <v>8</v>
      </c>
      <c r="D976">
        <f>DAY('Daily Weather Input'!C969)</f>
        <v>24</v>
      </c>
      <c r="E976">
        <f>IF('Daily Weather Input'!D969, 'Daily Weather Input'!D969, ('Daily Weather Input'!E969+'Daily Weather Input'!F969)/2)</f>
        <v>82.5</v>
      </c>
      <c r="F976">
        <f t="shared" si="31"/>
        <v>0</v>
      </c>
      <c r="G976">
        <f t="shared" si="32"/>
        <v>17.5</v>
      </c>
    </row>
    <row r="977" spans="2:7" x14ac:dyDescent="0.25">
      <c r="B977">
        <f>YEAR('Daily Weather Input'!C970)</f>
        <v>2007</v>
      </c>
      <c r="C977">
        <f>MONTH('Daily Weather Input'!C970)</f>
        <v>8</v>
      </c>
      <c r="D977">
        <f>DAY('Daily Weather Input'!C970)</f>
        <v>25</v>
      </c>
      <c r="E977">
        <f>IF('Daily Weather Input'!D970, 'Daily Weather Input'!D970, ('Daily Weather Input'!E970+'Daily Weather Input'!F970)/2)</f>
        <v>84.5</v>
      </c>
      <c r="F977">
        <f t="shared" si="31"/>
        <v>0</v>
      </c>
      <c r="G977">
        <f t="shared" si="32"/>
        <v>19.5</v>
      </c>
    </row>
    <row r="978" spans="2:7" x14ac:dyDescent="0.25">
      <c r="B978">
        <f>YEAR('Daily Weather Input'!C971)</f>
        <v>2007</v>
      </c>
      <c r="C978">
        <f>MONTH('Daily Weather Input'!C971)</f>
        <v>8</v>
      </c>
      <c r="D978">
        <f>DAY('Daily Weather Input'!C971)</f>
        <v>26</v>
      </c>
      <c r="E978">
        <f>IF('Daily Weather Input'!D971, 'Daily Weather Input'!D971, ('Daily Weather Input'!E971+'Daily Weather Input'!F971)/2)</f>
        <v>79.5</v>
      </c>
      <c r="F978">
        <f t="shared" si="31"/>
        <v>0</v>
      </c>
      <c r="G978">
        <f t="shared" si="32"/>
        <v>14.5</v>
      </c>
    </row>
    <row r="979" spans="2:7" x14ac:dyDescent="0.25">
      <c r="B979">
        <f>YEAR('Daily Weather Input'!C972)</f>
        <v>2007</v>
      </c>
      <c r="C979">
        <f>MONTH('Daily Weather Input'!C972)</f>
        <v>8</v>
      </c>
      <c r="D979">
        <f>DAY('Daily Weather Input'!C972)</f>
        <v>27</v>
      </c>
      <c r="E979">
        <f>IF('Daily Weather Input'!D972, 'Daily Weather Input'!D972, ('Daily Weather Input'!E972+'Daily Weather Input'!F972)/2)</f>
        <v>77</v>
      </c>
      <c r="F979">
        <f t="shared" si="31"/>
        <v>0</v>
      </c>
      <c r="G979">
        <f t="shared" si="32"/>
        <v>12</v>
      </c>
    </row>
    <row r="980" spans="2:7" x14ac:dyDescent="0.25">
      <c r="B980">
        <f>YEAR('Daily Weather Input'!C973)</f>
        <v>2007</v>
      </c>
      <c r="C980">
        <f>MONTH('Daily Weather Input'!C973)</f>
        <v>8</v>
      </c>
      <c r="D980">
        <f>DAY('Daily Weather Input'!C973)</f>
        <v>28</v>
      </c>
      <c r="E980">
        <f>IF('Daily Weather Input'!D973, 'Daily Weather Input'!D973, ('Daily Weather Input'!E973+'Daily Weather Input'!F973)/2)</f>
        <v>75.5</v>
      </c>
      <c r="F980">
        <f t="shared" si="31"/>
        <v>0</v>
      </c>
      <c r="G980">
        <f t="shared" si="32"/>
        <v>10.5</v>
      </c>
    </row>
    <row r="981" spans="2:7" x14ac:dyDescent="0.25">
      <c r="B981">
        <f>YEAR('Daily Weather Input'!C974)</f>
        <v>2007</v>
      </c>
      <c r="C981">
        <f>MONTH('Daily Weather Input'!C974)</f>
        <v>8</v>
      </c>
      <c r="D981">
        <f>DAY('Daily Weather Input'!C974)</f>
        <v>29</v>
      </c>
      <c r="E981">
        <f>IF('Daily Weather Input'!D974, 'Daily Weather Input'!D974, ('Daily Weather Input'!E974+'Daily Weather Input'!F974)/2)</f>
        <v>77.5</v>
      </c>
      <c r="F981">
        <f t="shared" si="31"/>
        <v>0</v>
      </c>
      <c r="G981">
        <f t="shared" si="32"/>
        <v>12.5</v>
      </c>
    </row>
    <row r="982" spans="2:7" x14ac:dyDescent="0.25">
      <c r="B982">
        <f>YEAR('Daily Weather Input'!C975)</f>
        <v>2007</v>
      </c>
      <c r="C982">
        <f>MONTH('Daily Weather Input'!C975)</f>
        <v>8</v>
      </c>
      <c r="D982">
        <f>DAY('Daily Weather Input'!C975)</f>
        <v>30</v>
      </c>
      <c r="E982">
        <f>IF('Daily Weather Input'!D975, 'Daily Weather Input'!D975, ('Daily Weather Input'!E975+'Daily Weather Input'!F975)/2)</f>
        <v>78.5</v>
      </c>
      <c r="F982">
        <f t="shared" si="31"/>
        <v>0</v>
      </c>
      <c r="G982">
        <f t="shared" si="32"/>
        <v>13.5</v>
      </c>
    </row>
    <row r="983" spans="2:7" x14ac:dyDescent="0.25">
      <c r="B983">
        <f>YEAR('Daily Weather Input'!C976)</f>
        <v>2007</v>
      </c>
      <c r="C983">
        <f>MONTH('Daily Weather Input'!C976)</f>
        <v>8</v>
      </c>
      <c r="D983">
        <f>DAY('Daily Weather Input'!C976)</f>
        <v>31</v>
      </c>
      <c r="E983">
        <f>IF('Daily Weather Input'!D976, 'Daily Weather Input'!D976, ('Daily Weather Input'!E976+'Daily Weather Input'!F976)/2)</f>
        <v>79</v>
      </c>
      <c r="F983">
        <f t="shared" si="31"/>
        <v>0</v>
      </c>
      <c r="G983">
        <f t="shared" si="32"/>
        <v>14</v>
      </c>
    </row>
    <row r="984" spans="2:7" x14ac:dyDescent="0.25">
      <c r="B984">
        <f>YEAR('Daily Weather Input'!C977)</f>
        <v>2007</v>
      </c>
      <c r="C984">
        <f>MONTH('Daily Weather Input'!C977)</f>
        <v>9</v>
      </c>
      <c r="D984">
        <f>DAY('Daily Weather Input'!C977)</f>
        <v>1</v>
      </c>
      <c r="E984">
        <f>IF('Daily Weather Input'!D977, 'Daily Weather Input'!D977, ('Daily Weather Input'!E977+'Daily Weather Input'!F977)/2)</f>
        <v>71.5</v>
      </c>
      <c r="F984">
        <f t="shared" si="31"/>
        <v>0</v>
      </c>
      <c r="G984">
        <f t="shared" si="32"/>
        <v>6.5</v>
      </c>
    </row>
    <row r="985" spans="2:7" x14ac:dyDescent="0.25">
      <c r="B985">
        <f>YEAR('Daily Weather Input'!C978)</f>
        <v>2007</v>
      </c>
      <c r="C985">
        <f>MONTH('Daily Weather Input'!C978)</f>
        <v>9</v>
      </c>
      <c r="D985">
        <f>DAY('Daily Weather Input'!C978)</f>
        <v>2</v>
      </c>
      <c r="E985">
        <f>IF('Daily Weather Input'!D978, 'Daily Weather Input'!D978, ('Daily Weather Input'!E978+'Daily Weather Input'!F978)/2)</f>
        <v>71.5</v>
      </c>
      <c r="F985">
        <f t="shared" si="31"/>
        <v>0</v>
      </c>
      <c r="G985">
        <f t="shared" si="32"/>
        <v>6.5</v>
      </c>
    </row>
    <row r="986" spans="2:7" x14ac:dyDescent="0.25">
      <c r="B986">
        <f>YEAR('Daily Weather Input'!C979)</f>
        <v>2007</v>
      </c>
      <c r="C986">
        <f>MONTH('Daily Weather Input'!C979)</f>
        <v>9</v>
      </c>
      <c r="D986">
        <f>DAY('Daily Weather Input'!C979)</f>
        <v>3</v>
      </c>
      <c r="E986">
        <f>IF('Daily Weather Input'!D979, 'Daily Weather Input'!D979, ('Daily Weather Input'!E979+'Daily Weather Input'!F979)/2)</f>
        <v>77</v>
      </c>
      <c r="F986">
        <f t="shared" si="31"/>
        <v>0</v>
      </c>
      <c r="G986">
        <f t="shared" si="32"/>
        <v>12</v>
      </c>
    </row>
    <row r="987" spans="2:7" x14ac:dyDescent="0.25">
      <c r="B987">
        <f>YEAR('Daily Weather Input'!C980)</f>
        <v>2007</v>
      </c>
      <c r="C987">
        <f>MONTH('Daily Weather Input'!C980)</f>
        <v>9</v>
      </c>
      <c r="D987">
        <f>DAY('Daily Weather Input'!C980)</f>
        <v>4</v>
      </c>
      <c r="E987">
        <f>IF('Daily Weather Input'!D980, 'Daily Weather Input'!D980, ('Daily Weather Input'!E980+'Daily Weather Input'!F980)/2)</f>
        <v>76.5</v>
      </c>
      <c r="F987">
        <f t="shared" si="31"/>
        <v>0</v>
      </c>
      <c r="G987">
        <f t="shared" si="32"/>
        <v>11.5</v>
      </c>
    </row>
    <row r="988" spans="2:7" x14ac:dyDescent="0.25">
      <c r="B988">
        <f>YEAR('Daily Weather Input'!C981)</f>
        <v>2007</v>
      </c>
      <c r="C988">
        <f>MONTH('Daily Weather Input'!C981)</f>
        <v>9</v>
      </c>
      <c r="D988">
        <f>DAY('Daily Weather Input'!C981)</f>
        <v>5</v>
      </c>
      <c r="E988">
        <f>IF('Daily Weather Input'!D981, 'Daily Weather Input'!D981, ('Daily Weather Input'!E981+'Daily Weather Input'!F981)/2)</f>
        <v>76.5</v>
      </c>
      <c r="F988">
        <f t="shared" si="31"/>
        <v>0</v>
      </c>
      <c r="G988">
        <f t="shared" si="32"/>
        <v>11.5</v>
      </c>
    </row>
    <row r="989" spans="2:7" x14ac:dyDescent="0.25">
      <c r="B989">
        <f>YEAR('Daily Weather Input'!C982)</f>
        <v>2007</v>
      </c>
      <c r="C989">
        <f>MONTH('Daily Weather Input'!C982)</f>
        <v>9</v>
      </c>
      <c r="D989">
        <f>DAY('Daily Weather Input'!C982)</f>
        <v>6</v>
      </c>
      <c r="E989">
        <f>IF('Daily Weather Input'!D982, 'Daily Weather Input'!D982, ('Daily Weather Input'!E982+'Daily Weather Input'!F982)/2)</f>
        <v>81</v>
      </c>
      <c r="F989">
        <f t="shared" si="31"/>
        <v>0</v>
      </c>
      <c r="G989">
        <f t="shared" si="32"/>
        <v>16</v>
      </c>
    </row>
    <row r="990" spans="2:7" x14ac:dyDescent="0.25">
      <c r="B990">
        <f>YEAR('Daily Weather Input'!C983)</f>
        <v>2007</v>
      </c>
      <c r="C990">
        <f>MONTH('Daily Weather Input'!C983)</f>
        <v>9</v>
      </c>
      <c r="D990">
        <f>DAY('Daily Weather Input'!C983)</f>
        <v>7</v>
      </c>
      <c r="E990">
        <f>IF('Daily Weather Input'!D983, 'Daily Weather Input'!D983, ('Daily Weather Input'!E983+'Daily Weather Input'!F983)/2)</f>
        <v>82</v>
      </c>
      <c r="F990">
        <f t="shared" si="31"/>
        <v>0</v>
      </c>
      <c r="G990">
        <f t="shared" si="32"/>
        <v>17</v>
      </c>
    </row>
    <row r="991" spans="2:7" x14ac:dyDescent="0.25">
      <c r="B991">
        <f>YEAR('Daily Weather Input'!C984)</f>
        <v>2007</v>
      </c>
      <c r="C991">
        <f>MONTH('Daily Weather Input'!C984)</f>
        <v>9</v>
      </c>
      <c r="D991">
        <f>DAY('Daily Weather Input'!C984)</f>
        <v>8</v>
      </c>
      <c r="E991">
        <f>IF('Daily Weather Input'!D984, 'Daily Weather Input'!D984, ('Daily Weather Input'!E984+'Daily Weather Input'!F984)/2)</f>
        <v>80.5</v>
      </c>
      <c r="F991">
        <f t="shared" si="31"/>
        <v>0</v>
      </c>
      <c r="G991">
        <f t="shared" si="32"/>
        <v>15.5</v>
      </c>
    </row>
    <row r="992" spans="2:7" x14ac:dyDescent="0.25">
      <c r="B992">
        <f>YEAR('Daily Weather Input'!C985)</f>
        <v>2007</v>
      </c>
      <c r="C992">
        <f>MONTH('Daily Weather Input'!C985)</f>
        <v>9</v>
      </c>
      <c r="D992">
        <f>DAY('Daily Weather Input'!C985)</f>
        <v>9</v>
      </c>
      <c r="E992">
        <f>IF('Daily Weather Input'!D985, 'Daily Weather Input'!D985, ('Daily Weather Input'!E985+'Daily Weather Input'!F985)/2)</f>
        <v>77</v>
      </c>
      <c r="F992">
        <f t="shared" si="31"/>
        <v>0</v>
      </c>
      <c r="G992">
        <f t="shared" si="32"/>
        <v>12</v>
      </c>
    </row>
    <row r="993" spans="2:7" x14ac:dyDescent="0.25">
      <c r="B993">
        <f>YEAR('Daily Weather Input'!C986)</f>
        <v>2007</v>
      </c>
      <c r="C993">
        <f>MONTH('Daily Weather Input'!C986)</f>
        <v>9</v>
      </c>
      <c r="D993">
        <f>DAY('Daily Weather Input'!C986)</f>
        <v>10</v>
      </c>
      <c r="E993">
        <f>IF('Daily Weather Input'!D986, 'Daily Weather Input'!D986, ('Daily Weather Input'!E986+'Daily Weather Input'!F986)/2)</f>
        <v>81</v>
      </c>
      <c r="F993">
        <f t="shared" si="31"/>
        <v>0</v>
      </c>
      <c r="G993">
        <f t="shared" si="32"/>
        <v>16</v>
      </c>
    </row>
    <row r="994" spans="2:7" x14ac:dyDescent="0.25">
      <c r="B994">
        <f>YEAR('Daily Weather Input'!C987)</f>
        <v>2007</v>
      </c>
      <c r="C994">
        <f>MONTH('Daily Weather Input'!C987)</f>
        <v>9</v>
      </c>
      <c r="D994">
        <f>DAY('Daily Weather Input'!C987)</f>
        <v>11</v>
      </c>
      <c r="E994">
        <f>IF('Daily Weather Input'!D987, 'Daily Weather Input'!D987, ('Daily Weather Input'!E987+'Daily Weather Input'!F987)/2)</f>
        <v>72</v>
      </c>
      <c r="F994">
        <f t="shared" si="31"/>
        <v>0</v>
      </c>
      <c r="G994">
        <f t="shared" si="32"/>
        <v>7</v>
      </c>
    </row>
    <row r="995" spans="2:7" x14ac:dyDescent="0.25">
      <c r="B995">
        <f>YEAR('Daily Weather Input'!C988)</f>
        <v>2007</v>
      </c>
      <c r="C995">
        <f>MONTH('Daily Weather Input'!C988)</f>
        <v>9</v>
      </c>
      <c r="D995">
        <f>DAY('Daily Weather Input'!C988)</f>
        <v>12</v>
      </c>
      <c r="E995">
        <f>IF('Daily Weather Input'!D988, 'Daily Weather Input'!D988, ('Daily Weather Input'!E988+'Daily Weather Input'!F988)/2)</f>
        <v>69</v>
      </c>
      <c r="F995">
        <f t="shared" si="31"/>
        <v>0</v>
      </c>
      <c r="G995">
        <f t="shared" si="32"/>
        <v>4</v>
      </c>
    </row>
    <row r="996" spans="2:7" x14ac:dyDescent="0.25">
      <c r="B996">
        <f>YEAR('Daily Weather Input'!C989)</f>
        <v>2007</v>
      </c>
      <c r="C996">
        <f>MONTH('Daily Weather Input'!C989)</f>
        <v>9</v>
      </c>
      <c r="D996">
        <f>DAY('Daily Weather Input'!C989)</f>
        <v>13</v>
      </c>
      <c r="E996">
        <f>IF('Daily Weather Input'!D989, 'Daily Weather Input'!D989, ('Daily Weather Input'!E989+'Daily Weather Input'!F989)/2)</f>
        <v>68</v>
      </c>
      <c r="F996">
        <f t="shared" si="31"/>
        <v>0</v>
      </c>
      <c r="G996">
        <f t="shared" si="32"/>
        <v>3</v>
      </c>
    </row>
    <row r="997" spans="2:7" x14ac:dyDescent="0.25">
      <c r="B997">
        <f>YEAR('Daily Weather Input'!C990)</f>
        <v>2007</v>
      </c>
      <c r="C997">
        <f>MONTH('Daily Weather Input'!C990)</f>
        <v>9</v>
      </c>
      <c r="D997">
        <f>DAY('Daily Weather Input'!C990)</f>
        <v>14</v>
      </c>
      <c r="E997">
        <f>IF('Daily Weather Input'!D990, 'Daily Weather Input'!D990, ('Daily Weather Input'!E990+'Daily Weather Input'!F990)/2)</f>
        <v>70</v>
      </c>
      <c r="F997">
        <f t="shared" si="31"/>
        <v>0</v>
      </c>
      <c r="G997">
        <f t="shared" si="32"/>
        <v>5</v>
      </c>
    </row>
    <row r="998" spans="2:7" x14ac:dyDescent="0.25">
      <c r="B998">
        <f>YEAR('Daily Weather Input'!C991)</f>
        <v>2007</v>
      </c>
      <c r="C998">
        <f>MONTH('Daily Weather Input'!C991)</f>
        <v>9</v>
      </c>
      <c r="D998">
        <f>DAY('Daily Weather Input'!C991)</f>
        <v>15</v>
      </c>
      <c r="E998">
        <f>IF('Daily Weather Input'!D991, 'Daily Weather Input'!D991, ('Daily Weather Input'!E991+'Daily Weather Input'!F991)/2)</f>
        <v>59</v>
      </c>
      <c r="F998">
        <f t="shared" si="31"/>
        <v>6</v>
      </c>
      <c r="G998">
        <f t="shared" si="32"/>
        <v>0</v>
      </c>
    </row>
    <row r="999" spans="2:7" x14ac:dyDescent="0.25">
      <c r="B999">
        <f>YEAR('Daily Weather Input'!C992)</f>
        <v>2007</v>
      </c>
      <c r="C999">
        <f>MONTH('Daily Weather Input'!C992)</f>
        <v>9</v>
      </c>
      <c r="D999">
        <f>DAY('Daily Weather Input'!C992)</f>
        <v>16</v>
      </c>
      <c r="E999">
        <f>IF('Daily Weather Input'!D992, 'Daily Weather Input'!D992, ('Daily Weather Input'!E992+'Daily Weather Input'!F992)/2)</f>
        <v>55.5</v>
      </c>
      <c r="F999">
        <f t="shared" si="31"/>
        <v>9.5</v>
      </c>
      <c r="G999">
        <f t="shared" si="32"/>
        <v>0</v>
      </c>
    </row>
    <row r="1000" spans="2:7" x14ac:dyDescent="0.25">
      <c r="B1000">
        <f>YEAR('Daily Weather Input'!C993)</f>
        <v>2007</v>
      </c>
      <c r="C1000">
        <f>MONTH('Daily Weather Input'!C993)</f>
        <v>9</v>
      </c>
      <c r="D1000">
        <f>DAY('Daily Weather Input'!C993)</f>
        <v>17</v>
      </c>
      <c r="E1000">
        <f>IF('Daily Weather Input'!D993, 'Daily Weather Input'!D993, ('Daily Weather Input'!E993+'Daily Weather Input'!F993)/2)</f>
        <v>58</v>
      </c>
      <c r="F1000">
        <f t="shared" si="31"/>
        <v>7</v>
      </c>
      <c r="G1000">
        <f t="shared" si="32"/>
        <v>0</v>
      </c>
    </row>
    <row r="1001" spans="2:7" x14ac:dyDescent="0.25">
      <c r="B1001">
        <f>YEAR('Daily Weather Input'!C994)</f>
        <v>2007</v>
      </c>
      <c r="C1001">
        <f>MONTH('Daily Weather Input'!C994)</f>
        <v>9</v>
      </c>
      <c r="D1001">
        <f>DAY('Daily Weather Input'!C994)</f>
        <v>18</v>
      </c>
      <c r="E1001">
        <f>IF('Daily Weather Input'!D994, 'Daily Weather Input'!D994, ('Daily Weather Input'!E994+'Daily Weather Input'!F994)/2)</f>
        <v>61.5</v>
      </c>
      <c r="F1001">
        <f t="shared" si="31"/>
        <v>3.5</v>
      </c>
      <c r="G1001">
        <f t="shared" si="32"/>
        <v>0</v>
      </c>
    </row>
    <row r="1002" spans="2:7" x14ac:dyDescent="0.25">
      <c r="B1002">
        <f>YEAR('Daily Weather Input'!C995)</f>
        <v>2007</v>
      </c>
      <c r="C1002">
        <f>MONTH('Daily Weather Input'!C995)</f>
        <v>9</v>
      </c>
      <c r="D1002">
        <f>DAY('Daily Weather Input'!C995)</f>
        <v>19</v>
      </c>
      <c r="E1002">
        <f>IF('Daily Weather Input'!D995, 'Daily Weather Input'!D995, ('Daily Weather Input'!E995+'Daily Weather Input'!F995)/2)</f>
        <v>65</v>
      </c>
      <c r="F1002">
        <f t="shared" si="31"/>
        <v>0</v>
      </c>
      <c r="G1002">
        <f t="shared" si="32"/>
        <v>0</v>
      </c>
    </row>
    <row r="1003" spans="2:7" x14ac:dyDescent="0.25">
      <c r="B1003">
        <f>YEAR('Daily Weather Input'!C996)</f>
        <v>2007</v>
      </c>
      <c r="C1003">
        <f>MONTH('Daily Weather Input'!C996)</f>
        <v>9</v>
      </c>
      <c r="D1003">
        <f>DAY('Daily Weather Input'!C996)</f>
        <v>20</v>
      </c>
      <c r="E1003">
        <f>IF('Daily Weather Input'!D996, 'Daily Weather Input'!D996, ('Daily Weather Input'!E996+'Daily Weather Input'!F996)/2)</f>
        <v>64</v>
      </c>
      <c r="F1003">
        <f t="shared" si="31"/>
        <v>1</v>
      </c>
      <c r="G1003">
        <f t="shared" si="32"/>
        <v>0</v>
      </c>
    </row>
    <row r="1004" spans="2:7" x14ac:dyDescent="0.25">
      <c r="B1004">
        <f>YEAR('Daily Weather Input'!C997)</f>
        <v>2007</v>
      </c>
      <c r="C1004">
        <f>MONTH('Daily Weather Input'!C997)</f>
        <v>9</v>
      </c>
      <c r="D1004">
        <f>DAY('Daily Weather Input'!C997)</f>
        <v>21</v>
      </c>
      <c r="E1004">
        <f>IF('Daily Weather Input'!D997, 'Daily Weather Input'!D997, ('Daily Weather Input'!E997+'Daily Weather Input'!F997)/2)</f>
        <v>71</v>
      </c>
      <c r="F1004">
        <f t="shared" si="31"/>
        <v>0</v>
      </c>
      <c r="G1004">
        <f t="shared" si="32"/>
        <v>6</v>
      </c>
    </row>
    <row r="1005" spans="2:7" x14ac:dyDescent="0.25">
      <c r="B1005">
        <f>YEAR('Daily Weather Input'!C998)</f>
        <v>2007</v>
      </c>
      <c r="C1005">
        <f>MONTH('Daily Weather Input'!C998)</f>
        <v>9</v>
      </c>
      <c r="D1005">
        <f>DAY('Daily Weather Input'!C998)</f>
        <v>22</v>
      </c>
      <c r="E1005">
        <f>IF('Daily Weather Input'!D998, 'Daily Weather Input'!D998, ('Daily Weather Input'!E998+'Daily Weather Input'!F998)/2)</f>
        <v>80</v>
      </c>
      <c r="F1005">
        <f t="shared" si="31"/>
        <v>0</v>
      </c>
      <c r="G1005">
        <f t="shared" si="32"/>
        <v>15</v>
      </c>
    </row>
    <row r="1006" spans="2:7" x14ac:dyDescent="0.25">
      <c r="B1006">
        <f>YEAR('Daily Weather Input'!C999)</f>
        <v>2007</v>
      </c>
      <c r="C1006">
        <f>MONTH('Daily Weather Input'!C999)</f>
        <v>9</v>
      </c>
      <c r="D1006">
        <f>DAY('Daily Weather Input'!C999)</f>
        <v>23</v>
      </c>
      <c r="E1006">
        <f>IF('Daily Weather Input'!D999, 'Daily Weather Input'!D999, ('Daily Weather Input'!E999+'Daily Weather Input'!F999)/2)</f>
        <v>71.5</v>
      </c>
      <c r="F1006">
        <f t="shared" si="31"/>
        <v>0</v>
      </c>
      <c r="G1006">
        <f t="shared" si="32"/>
        <v>6.5</v>
      </c>
    </row>
    <row r="1007" spans="2:7" x14ac:dyDescent="0.25">
      <c r="B1007">
        <f>YEAR('Daily Weather Input'!C1000)</f>
        <v>2007</v>
      </c>
      <c r="C1007">
        <f>MONTH('Daily Weather Input'!C1000)</f>
        <v>9</v>
      </c>
      <c r="D1007">
        <f>DAY('Daily Weather Input'!C1000)</f>
        <v>24</v>
      </c>
      <c r="E1007">
        <f>IF('Daily Weather Input'!D1000, 'Daily Weather Input'!D1000, ('Daily Weather Input'!E1000+'Daily Weather Input'!F1000)/2)</f>
        <v>68</v>
      </c>
      <c r="F1007">
        <f t="shared" si="31"/>
        <v>0</v>
      </c>
      <c r="G1007">
        <f t="shared" si="32"/>
        <v>3</v>
      </c>
    </row>
    <row r="1008" spans="2:7" x14ac:dyDescent="0.25">
      <c r="B1008">
        <f>YEAR('Daily Weather Input'!C1001)</f>
        <v>2007</v>
      </c>
      <c r="C1008">
        <f>MONTH('Daily Weather Input'!C1001)</f>
        <v>9</v>
      </c>
      <c r="D1008">
        <f>DAY('Daily Weather Input'!C1001)</f>
        <v>25</v>
      </c>
      <c r="E1008">
        <f>IF('Daily Weather Input'!D1001, 'Daily Weather Input'!D1001, ('Daily Weather Input'!E1001+'Daily Weather Input'!F1001)/2)</f>
        <v>74.5</v>
      </c>
      <c r="F1008">
        <f t="shared" si="31"/>
        <v>0</v>
      </c>
      <c r="G1008">
        <f t="shared" si="32"/>
        <v>9.5</v>
      </c>
    </row>
    <row r="1009" spans="2:7" x14ac:dyDescent="0.25">
      <c r="B1009">
        <f>YEAR('Daily Weather Input'!C1002)</f>
        <v>2007</v>
      </c>
      <c r="C1009">
        <f>MONTH('Daily Weather Input'!C1002)</f>
        <v>9</v>
      </c>
      <c r="D1009">
        <f>DAY('Daily Weather Input'!C1002)</f>
        <v>26</v>
      </c>
      <c r="E1009">
        <f>IF('Daily Weather Input'!D1002, 'Daily Weather Input'!D1002, ('Daily Weather Input'!E1002+'Daily Weather Input'!F1002)/2)</f>
        <v>79.5</v>
      </c>
      <c r="F1009">
        <f t="shared" si="31"/>
        <v>0</v>
      </c>
      <c r="G1009">
        <f t="shared" si="32"/>
        <v>14.5</v>
      </c>
    </row>
    <row r="1010" spans="2:7" x14ac:dyDescent="0.25">
      <c r="B1010">
        <f>YEAR('Daily Weather Input'!C1003)</f>
        <v>2007</v>
      </c>
      <c r="C1010">
        <f>MONTH('Daily Weather Input'!C1003)</f>
        <v>9</v>
      </c>
      <c r="D1010">
        <f>DAY('Daily Weather Input'!C1003)</f>
        <v>27</v>
      </c>
      <c r="E1010">
        <f>IF('Daily Weather Input'!D1003, 'Daily Weather Input'!D1003, ('Daily Weather Input'!E1003+'Daily Weather Input'!F1003)/2)</f>
        <v>78</v>
      </c>
      <c r="F1010">
        <f t="shared" si="31"/>
        <v>0</v>
      </c>
      <c r="G1010">
        <f t="shared" si="32"/>
        <v>13</v>
      </c>
    </row>
    <row r="1011" spans="2:7" x14ac:dyDescent="0.25">
      <c r="B1011">
        <f>YEAR('Daily Weather Input'!C1004)</f>
        <v>2007</v>
      </c>
      <c r="C1011">
        <f>MONTH('Daily Weather Input'!C1004)</f>
        <v>9</v>
      </c>
      <c r="D1011">
        <f>DAY('Daily Weather Input'!C1004)</f>
        <v>28</v>
      </c>
      <c r="E1011">
        <f>IF('Daily Weather Input'!D1004, 'Daily Weather Input'!D1004, ('Daily Weather Input'!E1004+'Daily Weather Input'!F1004)/2)</f>
        <v>69.5</v>
      </c>
      <c r="F1011">
        <f t="shared" si="31"/>
        <v>0</v>
      </c>
      <c r="G1011">
        <f t="shared" si="32"/>
        <v>4.5</v>
      </c>
    </row>
    <row r="1012" spans="2:7" x14ac:dyDescent="0.25">
      <c r="B1012">
        <f>YEAR('Daily Weather Input'!C1005)</f>
        <v>2007</v>
      </c>
      <c r="C1012">
        <f>MONTH('Daily Weather Input'!C1005)</f>
        <v>9</v>
      </c>
      <c r="D1012">
        <f>DAY('Daily Weather Input'!C1005)</f>
        <v>29</v>
      </c>
      <c r="E1012">
        <f>IF('Daily Weather Input'!D1005, 'Daily Weather Input'!D1005, ('Daily Weather Input'!E1005+'Daily Weather Input'!F1005)/2)</f>
        <v>64.5</v>
      </c>
      <c r="F1012">
        <f t="shared" si="31"/>
        <v>0.5</v>
      </c>
      <c r="G1012">
        <f t="shared" si="32"/>
        <v>0</v>
      </c>
    </row>
    <row r="1013" spans="2:7" x14ac:dyDescent="0.25">
      <c r="B1013">
        <f>YEAR('Daily Weather Input'!C1006)</f>
        <v>2007</v>
      </c>
      <c r="C1013">
        <f>MONTH('Daily Weather Input'!C1006)</f>
        <v>9</v>
      </c>
      <c r="D1013">
        <f>DAY('Daily Weather Input'!C1006)</f>
        <v>30</v>
      </c>
      <c r="E1013">
        <f>IF('Daily Weather Input'!D1006, 'Daily Weather Input'!D1006, ('Daily Weather Input'!E1006+'Daily Weather Input'!F1006)/2)</f>
        <v>63</v>
      </c>
      <c r="F1013">
        <f t="shared" si="31"/>
        <v>2</v>
      </c>
      <c r="G1013">
        <f t="shared" si="32"/>
        <v>0</v>
      </c>
    </row>
    <row r="1014" spans="2:7" x14ac:dyDescent="0.25">
      <c r="B1014">
        <f>YEAR('Daily Weather Input'!C1007)</f>
        <v>2007</v>
      </c>
      <c r="C1014">
        <f>MONTH('Daily Weather Input'!C1007)</f>
        <v>10</v>
      </c>
      <c r="D1014">
        <f>DAY('Daily Weather Input'!C1007)</f>
        <v>1</v>
      </c>
      <c r="E1014">
        <f>IF('Daily Weather Input'!D1007, 'Daily Weather Input'!D1007, ('Daily Weather Input'!E1007+'Daily Weather Input'!F1007)/2)</f>
        <v>63.5</v>
      </c>
      <c r="F1014">
        <f t="shared" si="31"/>
        <v>1.5</v>
      </c>
      <c r="G1014">
        <f t="shared" si="32"/>
        <v>0</v>
      </c>
    </row>
    <row r="1015" spans="2:7" x14ac:dyDescent="0.25">
      <c r="B1015">
        <f>YEAR('Daily Weather Input'!C1008)</f>
        <v>2007</v>
      </c>
      <c r="C1015">
        <f>MONTH('Daily Weather Input'!C1008)</f>
        <v>10</v>
      </c>
      <c r="D1015">
        <f>DAY('Daily Weather Input'!C1008)</f>
        <v>2</v>
      </c>
      <c r="E1015">
        <f>IF('Daily Weather Input'!D1008, 'Daily Weather Input'!D1008, ('Daily Weather Input'!E1008+'Daily Weather Input'!F1008)/2)</f>
        <v>70.5</v>
      </c>
      <c r="F1015">
        <f t="shared" si="31"/>
        <v>0</v>
      </c>
      <c r="G1015">
        <f t="shared" si="32"/>
        <v>5.5</v>
      </c>
    </row>
    <row r="1016" spans="2:7" x14ac:dyDescent="0.25">
      <c r="B1016">
        <f>YEAR('Daily Weather Input'!C1009)</f>
        <v>2007</v>
      </c>
      <c r="C1016">
        <f>MONTH('Daily Weather Input'!C1009)</f>
        <v>10</v>
      </c>
      <c r="D1016">
        <f>DAY('Daily Weather Input'!C1009)</f>
        <v>3</v>
      </c>
      <c r="E1016">
        <f>IF('Daily Weather Input'!D1009, 'Daily Weather Input'!D1009, ('Daily Weather Input'!E1009+'Daily Weather Input'!F1009)/2)</f>
        <v>74.5</v>
      </c>
      <c r="F1016">
        <f t="shared" si="31"/>
        <v>0</v>
      </c>
      <c r="G1016">
        <f t="shared" si="32"/>
        <v>9.5</v>
      </c>
    </row>
    <row r="1017" spans="2:7" x14ac:dyDescent="0.25">
      <c r="B1017">
        <f>YEAR('Daily Weather Input'!C1010)</f>
        <v>2007</v>
      </c>
      <c r="C1017">
        <f>MONTH('Daily Weather Input'!C1010)</f>
        <v>10</v>
      </c>
      <c r="D1017">
        <f>DAY('Daily Weather Input'!C1010)</f>
        <v>4</v>
      </c>
      <c r="E1017">
        <f>IF('Daily Weather Input'!D1010, 'Daily Weather Input'!D1010, ('Daily Weather Input'!E1010+'Daily Weather Input'!F1010)/2)</f>
        <v>75.5</v>
      </c>
      <c r="F1017">
        <f t="shared" si="31"/>
        <v>0</v>
      </c>
      <c r="G1017">
        <f t="shared" si="32"/>
        <v>10.5</v>
      </c>
    </row>
    <row r="1018" spans="2:7" x14ac:dyDescent="0.25">
      <c r="B1018">
        <f>YEAR('Daily Weather Input'!C1011)</f>
        <v>2007</v>
      </c>
      <c r="C1018">
        <f>MONTH('Daily Weather Input'!C1011)</f>
        <v>10</v>
      </c>
      <c r="D1018">
        <f>DAY('Daily Weather Input'!C1011)</f>
        <v>5</v>
      </c>
      <c r="E1018">
        <f>IF('Daily Weather Input'!D1011, 'Daily Weather Input'!D1011, ('Daily Weather Input'!E1011+'Daily Weather Input'!F1011)/2)</f>
        <v>73.5</v>
      </c>
      <c r="F1018">
        <f t="shared" si="31"/>
        <v>0</v>
      </c>
      <c r="G1018">
        <f t="shared" si="32"/>
        <v>8.5</v>
      </c>
    </row>
    <row r="1019" spans="2:7" x14ac:dyDescent="0.25">
      <c r="B1019">
        <f>YEAR('Daily Weather Input'!C1012)</f>
        <v>2007</v>
      </c>
      <c r="C1019">
        <f>MONTH('Daily Weather Input'!C1012)</f>
        <v>10</v>
      </c>
      <c r="D1019">
        <f>DAY('Daily Weather Input'!C1012)</f>
        <v>6</v>
      </c>
      <c r="E1019">
        <f>IF('Daily Weather Input'!D1012, 'Daily Weather Input'!D1012, ('Daily Weather Input'!E1012+'Daily Weather Input'!F1012)/2)</f>
        <v>71.5</v>
      </c>
      <c r="F1019">
        <f t="shared" si="31"/>
        <v>0</v>
      </c>
      <c r="G1019">
        <f t="shared" si="32"/>
        <v>6.5</v>
      </c>
    </row>
    <row r="1020" spans="2:7" x14ac:dyDescent="0.25">
      <c r="B1020">
        <f>YEAR('Daily Weather Input'!C1013)</f>
        <v>2007</v>
      </c>
      <c r="C1020">
        <f>MONTH('Daily Weather Input'!C1013)</f>
        <v>10</v>
      </c>
      <c r="D1020">
        <f>DAY('Daily Weather Input'!C1013)</f>
        <v>7</v>
      </c>
      <c r="E1020">
        <f>IF('Daily Weather Input'!D1013, 'Daily Weather Input'!D1013, ('Daily Weather Input'!E1013+'Daily Weather Input'!F1013)/2)</f>
        <v>75</v>
      </c>
      <c r="F1020">
        <f t="shared" si="31"/>
        <v>0</v>
      </c>
      <c r="G1020">
        <f t="shared" si="32"/>
        <v>10</v>
      </c>
    </row>
    <row r="1021" spans="2:7" x14ac:dyDescent="0.25">
      <c r="B1021">
        <f>YEAR('Daily Weather Input'!C1014)</f>
        <v>2007</v>
      </c>
      <c r="C1021">
        <f>MONTH('Daily Weather Input'!C1014)</f>
        <v>10</v>
      </c>
      <c r="D1021">
        <f>DAY('Daily Weather Input'!C1014)</f>
        <v>8</v>
      </c>
      <c r="E1021">
        <f>IF('Daily Weather Input'!D1014, 'Daily Weather Input'!D1014, ('Daily Weather Input'!E1014+'Daily Weather Input'!F1014)/2)</f>
        <v>77.5</v>
      </c>
      <c r="F1021">
        <f t="shared" si="31"/>
        <v>0</v>
      </c>
      <c r="G1021">
        <f t="shared" si="32"/>
        <v>12.5</v>
      </c>
    </row>
    <row r="1022" spans="2:7" x14ac:dyDescent="0.25">
      <c r="B1022">
        <f>YEAR('Daily Weather Input'!C1015)</f>
        <v>2007</v>
      </c>
      <c r="C1022">
        <f>MONTH('Daily Weather Input'!C1015)</f>
        <v>10</v>
      </c>
      <c r="D1022">
        <f>DAY('Daily Weather Input'!C1015)</f>
        <v>9</v>
      </c>
      <c r="E1022">
        <f>IF('Daily Weather Input'!D1015, 'Daily Weather Input'!D1015, ('Daily Weather Input'!E1015+'Daily Weather Input'!F1015)/2)</f>
        <v>79.5</v>
      </c>
      <c r="F1022">
        <f t="shared" si="31"/>
        <v>0</v>
      </c>
      <c r="G1022">
        <f t="shared" si="32"/>
        <v>14.5</v>
      </c>
    </row>
    <row r="1023" spans="2:7" x14ac:dyDescent="0.25">
      <c r="B1023">
        <f>YEAR('Daily Weather Input'!C1016)</f>
        <v>2007</v>
      </c>
      <c r="C1023">
        <f>MONTH('Daily Weather Input'!C1016)</f>
        <v>10</v>
      </c>
      <c r="D1023">
        <f>DAY('Daily Weather Input'!C1016)</f>
        <v>10</v>
      </c>
      <c r="E1023">
        <f>IF('Daily Weather Input'!D1016, 'Daily Weather Input'!D1016, ('Daily Weather Input'!E1016+'Daily Weather Input'!F1016)/2)</f>
        <v>72.5</v>
      </c>
      <c r="F1023">
        <f t="shared" si="31"/>
        <v>0</v>
      </c>
      <c r="G1023">
        <f t="shared" si="32"/>
        <v>7.5</v>
      </c>
    </row>
    <row r="1024" spans="2:7" x14ac:dyDescent="0.25">
      <c r="B1024">
        <f>YEAR('Daily Weather Input'!C1017)</f>
        <v>2007</v>
      </c>
      <c r="C1024">
        <f>MONTH('Daily Weather Input'!C1017)</f>
        <v>10</v>
      </c>
      <c r="D1024">
        <f>DAY('Daily Weather Input'!C1017)</f>
        <v>11</v>
      </c>
      <c r="E1024">
        <f>IF('Daily Weather Input'!D1017, 'Daily Weather Input'!D1017, ('Daily Weather Input'!E1017+'Daily Weather Input'!F1017)/2)</f>
        <v>59</v>
      </c>
      <c r="F1024">
        <f t="shared" si="31"/>
        <v>6</v>
      </c>
      <c r="G1024">
        <f t="shared" si="32"/>
        <v>0</v>
      </c>
    </row>
    <row r="1025" spans="2:7" x14ac:dyDescent="0.25">
      <c r="B1025">
        <f>YEAR('Daily Weather Input'!C1018)</f>
        <v>2007</v>
      </c>
      <c r="C1025">
        <f>MONTH('Daily Weather Input'!C1018)</f>
        <v>10</v>
      </c>
      <c r="D1025">
        <f>DAY('Daily Weather Input'!C1018)</f>
        <v>12</v>
      </c>
      <c r="E1025">
        <f>IF('Daily Weather Input'!D1018, 'Daily Weather Input'!D1018, ('Daily Weather Input'!E1018+'Daily Weather Input'!F1018)/2)</f>
        <v>58.5</v>
      </c>
      <c r="F1025">
        <f t="shared" si="31"/>
        <v>6.5</v>
      </c>
      <c r="G1025">
        <f t="shared" si="32"/>
        <v>0</v>
      </c>
    </row>
    <row r="1026" spans="2:7" x14ac:dyDescent="0.25">
      <c r="B1026">
        <f>YEAR('Daily Weather Input'!C1019)</f>
        <v>2007</v>
      </c>
      <c r="C1026">
        <f>MONTH('Daily Weather Input'!C1019)</f>
        <v>10</v>
      </c>
      <c r="D1026">
        <f>DAY('Daily Weather Input'!C1019)</f>
        <v>13</v>
      </c>
      <c r="E1026">
        <f>IF('Daily Weather Input'!D1019, 'Daily Weather Input'!D1019, ('Daily Weather Input'!E1019+'Daily Weather Input'!F1019)/2)</f>
        <v>57</v>
      </c>
      <c r="F1026">
        <f t="shared" si="31"/>
        <v>8</v>
      </c>
      <c r="G1026">
        <f t="shared" si="32"/>
        <v>0</v>
      </c>
    </row>
    <row r="1027" spans="2:7" x14ac:dyDescent="0.25">
      <c r="B1027">
        <f>YEAR('Daily Weather Input'!C1020)</f>
        <v>2007</v>
      </c>
      <c r="C1027">
        <f>MONTH('Daily Weather Input'!C1020)</f>
        <v>10</v>
      </c>
      <c r="D1027">
        <f>DAY('Daily Weather Input'!C1020)</f>
        <v>14</v>
      </c>
      <c r="E1027">
        <f>IF('Daily Weather Input'!D1020, 'Daily Weather Input'!D1020, ('Daily Weather Input'!E1020+'Daily Weather Input'!F1020)/2)</f>
        <v>54.5</v>
      </c>
      <c r="F1027">
        <f t="shared" si="31"/>
        <v>10.5</v>
      </c>
      <c r="G1027">
        <f t="shared" si="32"/>
        <v>0</v>
      </c>
    </row>
    <row r="1028" spans="2:7" x14ac:dyDescent="0.25">
      <c r="B1028">
        <f>YEAR('Daily Weather Input'!C1021)</f>
        <v>2007</v>
      </c>
      <c r="C1028">
        <f>MONTH('Daily Weather Input'!C1021)</f>
        <v>10</v>
      </c>
      <c r="D1028">
        <f>DAY('Daily Weather Input'!C1021)</f>
        <v>15</v>
      </c>
      <c r="E1028">
        <f>IF('Daily Weather Input'!D1021, 'Daily Weather Input'!D1021, ('Daily Weather Input'!E1021+'Daily Weather Input'!F1021)/2)</f>
        <v>58.5</v>
      </c>
      <c r="F1028">
        <f t="shared" si="31"/>
        <v>6.5</v>
      </c>
      <c r="G1028">
        <f t="shared" si="32"/>
        <v>0</v>
      </c>
    </row>
    <row r="1029" spans="2:7" x14ac:dyDescent="0.25">
      <c r="B1029">
        <f>YEAR('Daily Weather Input'!C1022)</f>
        <v>2007</v>
      </c>
      <c r="C1029">
        <f>MONTH('Daily Weather Input'!C1022)</f>
        <v>10</v>
      </c>
      <c r="D1029">
        <f>DAY('Daily Weather Input'!C1022)</f>
        <v>16</v>
      </c>
      <c r="E1029">
        <f>IF('Daily Weather Input'!D1022, 'Daily Weather Input'!D1022, ('Daily Weather Input'!E1022+'Daily Weather Input'!F1022)/2)</f>
        <v>63</v>
      </c>
      <c r="F1029">
        <f t="shared" si="31"/>
        <v>2</v>
      </c>
      <c r="G1029">
        <f t="shared" si="32"/>
        <v>0</v>
      </c>
    </row>
    <row r="1030" spans="2:7" x14ac:dyDescent="0.25">
      <c r="B1030">
        <f>YEAR('Daily Weather Input'!C1023)</f>
        <v>2007</v>
      </c>
      <c r="C1030">
        <f>MONTH('Daily Weather Input'!C1023)</f>
        <v>10</v>
      </c>
      <c r="D1030">
        <f>DAY('Daily Weather Input'!C1023)</f>
        <v>17</v>
      </c>
      <c r="E1030">
        <f>IF('Daily Weather Input'!D1023, 'Daily Weather Input'!D1023, ('Daily Weather Input'!E1023+'Daily Weather Input'!F1023)/2)</f>
        <v>68</v>
      </c>
      <c r="F1030">
        <f t="shared" si="31"/>
        <v>0</v>
      </c>
      <c r="G1030">
        <f t="shared" si="32"/>
        <v>3</v>
      </c>
    </row>
    <row r="1031" spans="2:7" x14ac:dyDescent="0.25">
      <c r="B1031">
        <f>YEAR('Daily Weather Input'!C1024)</f>
        <v>2007</v>
      </c>
      <c r="C1031">
        <f>MONTH('Daily Weather Input'!C1024)</f>
        <v>10</v>
      </c>
      <c r="D1031">
        <f>DAY('Daily Weather Input'!C1024)</f>
        <v>18</v>
      </c>
      <c r="E1031">
        <f>IF('Daily Weather Input'!D1024, 'Daily Weather Input'!D1024, ('Daily Weather Input'!E1024+'Daily Weather Input'!F1024)/2)</f>
        <v>70.5</v>
      </c>
      <c r="F1031">
        <f t="shared" si="31"/>
        <v>0</v>
      </c>
      <c r="G1031">
        <f t="shared" si="32"/>
        <v>5.5</v>
      </c>
    </row>
    <row r="1032" spans="2:7" x14ac:dyDescent="0.25">
      <c r="B1032">
        <f>YEAR('Daily Weather Input'!C1025)</f>
        <v>2007</v>
      </c>
      <c r="C1032">
        <f>MONTH('Daily Weather Input'!C1025)</f>
        <v>10</v>
      </c>
      <c r="D1032">
        <f>DAY('Daily Weather Input'!C1025)</f>
        <v>19</v>
      </c>
      <c r="E1032">
        <f>IF('Daily Weather Input'!D1025, 'Daily Weather Input'!D1025, ('Daily Weather Input'!E1025+'Daily Weather Input'!F1025)/2)</f>
        <v>67</v>
      </c>
      <c r="F1032">
        <f t="shared" si="31"/>
        <v>0</v>
      </c>
      <c r="G1032">
        <f t="shared" si="32"/>
        <v>2</v>
      </c>
    </row>
    <row r="1033" spans="2:7" x14ac:dyDescent="0.25">
      <c r="B1033">
        <f>YEAR('Daily Weather Input'!C1026)</f>
        <v>2007</v>
      </c>
      <c r="C1033">
        <f>MONTH('Daily Weather Input'!C1026)</f>
        <v>10</v>
      </c>
      <c r="D1033">
        <f>DAY('Daily Weather Input'!C1026)</f>
        <v>20</v>
      </c>
      <c r="E1033">
        <f>IF('Daily Weather Input'!D1026, 'Daily Weather Input'!D1026, ('Daily Weather Input'!E1026+'Daily Weather Input'!F1026)/2)</f>
        <v>61.5</v>
      </c>
      <c r="F1033">
        <f t="shared" si="31"/>
        <v>3.5</v>
      </c>
      <c r="G1033">
        <f t="shared" si="32"/>
        <v>0</v>
      </c>
    </row>
    <row r="1034" spans="2:7" x14ac:dyDescent="0.25">
      <c r="B1034">
        <f>YEAR('Daily Weather Input'!C1027)</f>
        <v>2007</v>
      </c>
      <c r="C1034">
        <f>MONTH('Daily Weather Input'!C1027)</f>
        <v>10</v>
      </c>
      <c r="D1034">
        <f>DAY('Daily Weather Input'!C1027)</f>
        <v>21</v>
      </c>
      <c r="E1034">
        <f>IF('Daily Weather Input'!D1027, 'Daily Weather Input'!D1027, ('Daily Weather Input'!E1027+'Daily Weather Input'!F1027)/2)</f>
        <v>60.5</v>
      </c>
      <c r="F1034">
        <f t="shared" si="31"/>
        <v>4.5</v>
      </c>
      <c r="G1034">
        <f t="shared" si="32"/>
        <v>0</v>
      </c>
    </row>
    <row r="1035" spans="2:7" x14ac:dyDescent="0.25">
      <c r="B1035">
        <f>YEAR('Daily Weather Input'!C1028)</f>
        <v>2007</v>
      </c>
      <c r="C1035">
        <f>MONTH('Daily Weather Input'!C1028)</f>
        <v>10</v>
      </c>
      <c r="D1035">
        <f>DAY('Daily Weather Input'!C1028)</f>
        <v>22</v>
      </c>
      <c r="E1035">
        <f>IF('Daily Weather Input'!D1028, 'Daily Weather Input'!D1028, ('Daily Weather Input'!E1028+'Daily Weather Input'!F1028)/2)</f>
        <v>64</v>
      </c>
      <c r="F1035">
        <f t="shared" ref="F1035:F1098" si="33">IF(B$8&gt;$E1035,(B$8-$E1035),0)</f>
        <v>1</v>
      </c>
      <c r="G1035">
        <f t="shared" si="32"/>
        <v>0</v>
      </c>
    </row>
    <row r="1036" spans="2:7" x14ac:dyDescent="0.25">
      <c r="B1036">
        <f>YEAR('Daily Weather Input'!C1029)</f>
        <v>2007</v>
      </c>
      <c r="C1036">
        <f>MONTH('Daily Weather Input'!C1029)</f>
        <v>10</v>
      </c>
      <c r="D1036">
        <f>DAY('Daily Weather Input'!C1029)</f>
        <v>23</v>
      </c>
      <c r="E1036">
        <f>IF('Daily Weather Input'!D1029, 'Daily Weather Input'!D1029, ('Daily Weather Input'!E1029+'Daily Weather Input'!F1029)/2)</f>
        <v>73</v>
      </c>
      <c r="F1036">
        <f t="shared" si="33"/>
        <v>0</v>
      </c>
      <c r="G1036">
        <f t="shared" ref="G1036:G1099" si="34">IF($E1036&gt;C$8,$E1036-C$8,0)</f>
        <v>8</v>
      </c>
    </row>
    <row r="1037" spans="2:7" x14ac:dyDescent="0.25">
      <c r="B1037">
        <f>YEAR('Daily Weather Input'!C1030)</f>
        <v>2007</v>
      </c>
      <c r="C1037">
        <f>MONTH('Daily Weather Input'!C1030)</f>
        <v>10</v>
      </c>
      <c r="D1037">
        <f>DAY('Daily Weather Input'!C1030)</f>
        <v>24</v>
      </c>
      <c r="E1037">
        <f>IF('Daily Weather Input'!D1030, 'Daily Weather Input'!D1030, ('Daily Weather Input'!E1030+'Daily Weather Input'!F1030)/2)</f>
        <v>61.5</v>
      </c>
      <c r="F1037">
        <f t="shared" si="33"/>
        <v>3.5</v>
      </c>
      <c r="G1037">
        <f t="shared" si="34"/>
        <v>0</v>
      </c>
    </row>
    <row r="1038" spans="2:7" x14ac:dyDescent="0.25">
      <c r="B1038">
        <f>YEAR('Daily Weather Input'!C1031)</f>
        <v>2007</v>
      </c>
      <c r="C1038">
        <f>MONTH('Daily Weather Input'!C1031)</f>
        <v>10</v>
      </c>
      <c r="D1038">
        <f>DAY('Daily Weather Input'!C1031)</f>
        <v>25</v>
      </c>
      <c r="E1038">
        <f>IF('Daily Weather Input'!D1031, 'Daily Weather Input'!D1031, ('Daily Weather Input'!E1031+'Daily Weather Input'!F1031)/2)</f>
        <v>53</v>
      </c>
      <c r="F1038">
        <f t="shared" si="33"/>
        <v>12</v>
      </c>
      <c r="G1038">
        <f t="shared" si="34"/>
        <v>0</v>
      </c>
    </row>
    <row r="1039" spans="2:7" x14ac:dyDescent="0.25">
      <c r="B1039">
        <f>YEAR('Daily Weather Input'!C1032)</f>
        <v>2007</v>
      </c>
      <c r="C1039">
        <f>MONTH('Daily Weather Input'!C1032)</f>
        <v>10</v>
      </c>
      <c r="D1039">
        <f>DAY('Daily Weather Input'!C1032)</f>
        <v>26</v>
      </c>
      <c r="E1039">
        <f>IF('Daily Weather Input'!D1032, 'Daily Weather Input'!D1032, ('Daily Weather Input'!E1032+'Daily Weather Input'!F1032)/2)</f>
        <v>56.5</v>
      </c>
      <c r="F1039">
        <f t="shared" si="33"/>
        <v>8.5</v>
      </c>
      <c r="G1039">
        <f t="shared" si="34"/>
        <v>0</v>
      </c>
    </row>
    <row r="1040" spans="2:7" x14ac:dyDescent="0.25">
      <c r="B1040">
        <f>YEAR('Daily Weather Input'!C1033)</f>
        <v>2007</v>
      </c>
      <c r="C1040">
        <f>MONTH('Daily Weather Input'!C1033)</f>
        <v>10</v>
      </c>
      <c r="D1040">
        <f>DAY('Daily Weather Input'!C1033)</f>
        <v>27</v>
      </c>
      <c r="E1040">
        <f>IF('Daily Weather Input'!D1033, 'Daily Weather Input'!D1033, ('Daily Weather Input'!E1033+'Daily Weather Input'!F1033)/2)</f>
        <v>59.5</v>
      </c>
      <c r="F1040">
        <f t="shared" si="33"/>
        <v>5.5</v>
      </c>
      <c r="G1040">
        <f t="shared" si="34"/>
        <v>0</v>
      </c>
    </row>
    <row r="1041" spans="2:7" x14ac:dyDescent="0.25">
      <c r="B1041">
        <f>YEAR('Daily Weather Input'!C1034)</f>
        <v>2007</v>
      </c>
      <c r="C1041">
        <f>MONTH('Daily Weather Input'!C1034)</f>
        <v>10</v>
      </c>
      <c r="D1041">
        <f>DAY('Daily Weather Input'!C1034)</f>
        <v>28</v>
      </c>
      <c r="E1041">
        <f>IF('Daily Weather Input'!D1034, 'Daily Weather Input'!D1034, ('Daily Weather Input'!E1034+'Daily Weather Input'!F1034)/2)</f>
        <v>47</v>
      </c>
      <c r="F1041">
        <f t="shared" si="33"/>
        <v>18</v>
      </c>
      <c r="G1041">
        <f t="shared" si="34"/>
        <v>0</v>
      </c>
    </row>
    <row r="1042" spans="2:7" x14ac:dyDescent="0.25">
      <c r="B1042">
        <f>YEAR('Daily Weather Input'!C1035)</f>
        <v>2007</v>
      </c>
      <c r="C1042">
        <f>MONTH('Daily Weather Input'!C1035)</f>
        <v>10</v>
      </c>
      <c r="D1042">
        <f>DAY('Daily Weather Input'!C1035)</f>
        <v>29</v>
      </c>
      <c r="E1042">
        <f>IF('Daily Weather Input'!D1035, 'Daily Weather Input'!D1035, ('Daily Weather Input'!E1035+'Daily Weather Input'!F1035)/2)</f>
        <v>44.5</v>
      </c>
      <c r="F1042">
        <f t="shared" si="33"/>
        <v>20.5</v>
      </c>
      <c r="G1042">
        <f t="shared" si="34"/>
        <v>0</v>
      </c>
    </row>
    <row r="1043" spans="2:7" x14ac:dyDescent="0.25">
      <c r="B1043">
        <f>YEAR('Daily Weather Input'!C1036)</f>
        <v>2007</v>
      </c>
      <c r="C1043">
        <f>MONTH('Daily Weather Input'!C1036)</f>
        <v>10</v>
      </c>
      <c r="D1043">
        <f>DAY('Daily Weather Input'!C1036)</f>
        <v>30</v>
      </c>
      <c r="E1043">
        <f>IF('Daily Weather Input'!D1036, 'Daily Weather Input'!D1036, ('Daily Weather Input'!E1036+'Daily Weather Input'!F1036)/2)</f>
        <v>48.5</v>
      </c>
      <c r="F1043">
        <f t="shared" si="33"/>
        <v>16.5</v>
      </c>
      <c r="G1043">
        <f t="shared" si="34"/>
        <v>0</v>
      </c>
    </row>
    <row r="1044" spans="2:7" x14ac:dyDescent="0.25">
      <c r="B1044">
        <f>YEAR('Daily Weather Input'!C1037)</f>
        <v>2007</v>
      </c>
      <c r="C1044">
        <f>MONTH('Daily Weather Input'!C1037)</f>
        <v>10</v>
      </c>
      <c r="D1044">
        <f>DAY('Daily Weather Input'!C1037)</f>
        <v>31</v>
      </c>
      <c r="E1044">
        <f>IF('Daily Weather Input'!D1037, 'Daily Weather Input'!D1037, ('Daily Weather Input'!E1037+'Daily Weather Input'!F1037)/2)</f>
        <v>51.5</v>
      </c>
      <c r="F1044">
        <f t="shared" si="33"/>
        <v>13.5</v>
      </c>
      <c r="G1044">
        <f t="shared" si="34"/>
        <v>0</v>
      </c>
    </row>
    <row r="1045" spans="2:7" x14ac:dyDescent="0.25">
      <c r="B1045">
        <f>YEAR('Daily Weather Input'!C1038)</f>
        <v>2007</v>
      </c>
      <c r="C1045">
        <f>MONTH('Daily Weather Input'!C1038)</f>
        <v>11</v>
      </c>
      <c r="D1045">
        <f>DAY('Daily Weather Input'!C1038)</f>
        <v>1</v>
      </c>
      <c r="E1045">
        <f>IF('Daily Weather Input'!D1038, 'Daily Weather Input'!D1038, ('Daily Weather Input'!E1038+'Daily Weather Input'!F1038)/2)</f>
        <v>57.5</v>
      </c>
      <c r="F1045">
        <f t="shared" si="33"/>
        <v>7.5</v>
      </c>
      <c r="G1045">
        <f t="shared" si="34"/>
        <v>0</v>
      </c>
    </row>
    <row r="1046" spans="2:7" x14ac:dyDescent="0.25">
      <c r="B1046">
        <f>YEAR('Daily Weather Input'!C1039)</f>
        <v>2007</v>
      </c>
      <c r="C1046">
        <f>MONTH('Daily Weather Input'!C1039)</f>
        <v>11</v>
      </c>
      <c r="D1046">
        <f>DAY('Daily Weather Input'!C1039)</f>
        <v>2</v>
      </c>
      <c r="E1046">
        <f>IF('Daily Weather Input'!D1039, 'Daily Weather Input'!D1039, ('Daily Weather Input'!E1039+'Daily Weather Input'!F1039)/2)</f>
        <v>49.5</v>
      </c>
      <c r="F1046">
        <f t="shared" si="33"/>
        <v>15.5</v>
      </c>
      <c r="G1046">
        <f t="shared" si="34"/>
        <v>0</v>
      </c>
    </row>
    <row r="1047" spans="2:7" x14ac:dyDescent="0.25">
      <c r="B1047">
        <f>YEAR('Daily Weather Input'!C1040)</f>
        <v>2007</v>
      </c>
      <c r="C1047">
        <f>MONTH('Daily Weather Input'!C1040)</f>
        <v>11</v>
      </c>
      <c r="D1047">
        <f>DAY('Daily Weather Input'!C1040)</f>
        <v>3</v>
      </c>
      <c r="E1047">
        <f>IF('Daily Weather Input'!D1040, 'Daily Weather Input'!D1040, ('Daily Weather Input'!E1040+'Daily Weather Input'!F1040)/2)</f>
        <v>53.5</v>
      </c>
      <c r="F1047">
        <f t="shared" si="33"/>
        <v>11.5</v>
      </c>
      <c r="G1047">
        <f t="shared" si="34"/>
        <v>0</v>
      </c>
    </row>
    <row r="1048" spans="2:7" x14ac:dyDescent="0.25">
      <c r="B1048">
        <f>YEAR('Daily Weather Input'!C1041)</f>
        <v>2007</v>
      </c>
      <c r="C1048">
        <f>MONTH('Daily Weather Input'!C1041)</f>
        <v>11</v>
      </c>
      <c r="D1048">
        <f>DAY('Daily Weather Input'!C1041)</f>
        <v>4</v>
      </c>
      <c r="E1048">
        <f>IF('Daily Weather Input'!D1041, 'Daily Weather Input'!D1041, ('Daily Weather Input'!E1041+'Daily Weather Input'!F1041)/2)</f>
        <v>48</v>
      </c>
      <c r="F1048">
        <f t="shared" si="33"/>
        <v>17</v>
      </c>
      <c r="G1048">
        <f t="shared" si="34"/>
        <v>0</v>
      </c>
    </row>
    <row r="1049" spans="2:7" x14ac:dyDescent="0.25">
      <c r="B1049">
        <f>YEAR('Daily Weather Input'!C1042)</f>
        <v>2007</v>
      </c>
      <c r="C1049">
        <f>MONTH('Daily Weather Input'!C1042)</f>
        <v>11</v>
      </c>
      <c r="D1049">
        <f>DAY('Daily Weather Input'!C1042)</f>
        <v>5</v>
      </c>
      <c r="E1049">
        <f>IF('Daily Weather Input'!D1042, 'Daily Weather Input'!D1042, ('Daily Weather Input'!E1042+'Daily Weather Input'!F1042)/2)</f>
        <v>47</v>
      </c>
      <c r="F1049">
        <f t="shared" si="33"/>
        <v>18</v>
      </c>
      <c r="G1049">
        <f t="shared" si="34"/>
        <v>0</v>
      </c>
    </row>
    <row r="1050" spans="2:7" x14ac:dyDescent="0.25">
      <c r="B1050">
        <f>YEAR('Daily Weather Input'!C1043)</f>
        <v>2007</v>
      </c>
      <c r="C1050">
        <f>MONTH('Daily Weather Input'!C1043)</f>
        <v>11</v>
      </c>
      <c r="D1050">
        <f>DAY('Daily Weather Input'!C1043)</f>
        <v>6</v>
      </c>
      <c r="E1050">
        <f>IF('Daily Weather Input'!D1043, 'Daily Weather Input'!D1043, ('Daily Weather Input'!E1043+'Daily Weather Input'!F1043)/2)</f>
        <v>47.5</v>
      </c>
      <c r="F1050">
        <f t="shared" si="33"/>
        <v>17.5</v>
      </c>
      <c r="G1050">
        <f t="shared" si="34"/>
        <v>0</v>
      </c>
    </row>
    <row r="1051" spans="2:7" x14ac:dyDescent="0.25">
      <c r="B1051">
        <f>YEAR('Daily Weather Input'!C1044)</f>
        <v>2007</v>
      </c>
      <c r="C1051">
        <f>MONTH('Daily Weather Input'!C1044)</f>
        <v>11</v>
      </c>
      <c r="D1051">
        <f>DAY('Daily Weather Input'!C1044)</f>
        <v>7</v>
      </c>
      <c r="E1051">
        <f>IF('Daily Weather Input'!D1044, 'Daily Weather Input'!D1044, ('Daily Weather Input'!E1044+'Daily Weather Input'!F1044)/2)</f>
        <v>40</v>
      </c>
      <c r="F1051">
        <f t="shared" si="33"/>
        <v>25</v>
      </c>
      <c r="G1051">
        <f t="shared" si="34"/>
        <v>0</v>
      </c>
    </row>
    <row r="1052" spans="2:7" x14ac:dyDescent="0.25">
      <c r="B1052">
        <f>YEAR('Daily Weather Input'!C1045)</f>
        <v>2007</v>
      </c>
      <c r="C1052">
        <f>MONTH('Daily Weather Input'!C1045)</f>
        <v>11</v>
      </c>
      <c r="D1052">
        <f>DAY('Daily Weather Input'!C1045)</f>
        <v>8</v>
      </c>
      <c r="E1052">
        <f>IF('Daily Weather Input'!D1045, 'Daily Weather Input'!D1045, ('Daily Weather Input'!E1045+'Daily Weather Input'!F1045)/2)</f>
        <v>36.5</v>
      </c>
      <c r="F1052">
        <f t="shared" si="33"/>
        <v>28.5</v>
      </c>
      <c r="G1052">
        <f t="shared" si="34"/>
        <v>0</v>
      </c>
    </row>
    <row r="1053" spans="2:7" x14ac:dyDescent="0.25">
      <c r="B1053">
        <f>YEAR('Daily Weather Input'!C1046)</f>
        <v>2007</v>
      </c>
      <c r="C1053">
        <f>MONTH('Daily Weather Input'!C1046)</f>
        <v>11</v>
      </c>
      <c r="D1053">
        <f>DAY('Daily Weather Input'!C1046)</f>
        <v>9</v>
      </c>
      <c r="E1053">
        <f>IF('Daily Weather Input'!D1046, 'Daily Weather Input'!D1046, ('Daily Weather Input'!E1046+'Daily Weather Input'!F1046)/2)</f>
        <v>37.5</v>
      </c>
      <c r="F1053">
        <f t="shared" si="33"/>
        <v>27.5</v>
      </c>
      <c r="G1053">
        <f t="shared" si="34"/>
        <v>0</v>
      </c>
    </row>
    <row r="1054" spans="2:7" x14ac:dyDescent="0.25">
      <c r="B1054">
        <f>YEAR('Daily Weather Input'!C1047)</f>
        <v>2007</v>
      </c>
      <c r="C1054">
        <f>MONTH('Daily Weather Input'!C1047)</f>
        <v>11</v>
      </c>
      <c r="D1054">
        <f>DAY('Daily Weather Input'!C1047)</f>
        <v>10</v>
      </c>
      <c r="E1054">
        <f>IF('Daily Weather Input'!D1047, 'Daily Weather Input'!D1047, ('Daily Weather Input'!E1047+'Daily Weather Input'!F1047)/2)</f>
        <v>41</v>
      </c>
      <c r="F1054">
        <f t="shared" si="33"/>
        <v>24</v>
      </c>
      <c r="G1054">
        <f t="shared" si="34"/>
        <v>0</v>
      </c>
    </row>
    <row r="1055" spans="2:7" x14ac:dyDescent="0.25">
      <c r="B1055">
        <f>YEAR('Daily Weather Input'!C1048)</f>
        <v>2007</v>
      </c>
      <c r="C1055">
        <f>MONTH('Daily Weather Input'!C1048)</f>
        <v>11</v>
      </c>
      <c r="D1055">
        <f>DAY('Daily Weather Input'!C1048)</f>
        <v>11</v>
      </c>
      <c r="E1055">
        <f>IF('Daily Weather Input'!D1048, 'Daily Weather Input'!D1048, ('Daily Weather Input'!E1048+'Daily Weather Input'!F1048)/2)</f>
        <v>39</v>
      </c>
      <c r="F1055">
        <f t="shared" si="33"/>
        <v>26</v>
      </c>
      <c r="G1055">
        <f t="shared" si="34"/>
        <v>0</v>
      </c>
    </row>
    <row r="1056" spans="2:7" x14ac:dyDescent="0.25">
      <c r="B1056">
        <f>YEAR('Daily Weather Input'!C1049)</f>
        <v>2007</v>
      </c>
      <c r="C1056">
        <f>MONTH('Daily Weather Input'!C1049)</f>
        <v>11</v>
      </c>
      <c r="D1056">
        <f>DAY('Daily Weather Input'!C1049)</f>
        <v>12</v>
      </c>
      <c r="E1056">
        <f>IF('Daily Weather Input'!D1049, 'Daily Weather Input'!D1049, ('Daily Weather Input'!E1049+'Daily Weather Input'!F1049)/2)</f>
        <v>50.5</v>
      </c>
      <c r="F1056">
        <f t="shared" si="33"/>
        <v>14.5</v>
      </c>
      <c r="G1056">
        <f t="shared" si="34"/>
        <v>0</v>
      </c>
    </row>
    <row r="1057" spans="2:7" x14ac:dyDescent="0.25">
      <c r="B1057">
        <f>YEAR('Daily Weather Input'!C1050)</f>
        <v>2007</v>
      </c>
      <c r="C1057">
        <f>MONTH('Daily Weather Input'!C1050)</f>
        <v>11</v>
      </c>
      <c r="D1057">
        <f>DAY('Daily Weather Input'!C1050)</f>
        <v>13</v>
      </c>
      <c r="E1057">
        <f>IF('Daily Weather Input'!D1050, 'Daily Weather Input'!D1050, ('Daily Weather Input'!E1050+'Daily Weather Input'!F1050)/2)</f>
        <v>53</v>
      </c>
      <c r="F1057">
        <f t="shared" si="33"/>
        <v>12</v>
      </c>
      <c r="G1057">
        <f t="shared" si="34"/>
        <v>0</v>
      </c>
    </row>
    <row r="1058" spans="2:7" x14ac:dyDescent="0.25">
      <c r="B1058">
        <f>YEAR('Daily Weather Input'!C1051)</f>
        <v>2007</v>
      </c>
      <c r="C1058">
        <f>MONTH('Daily Weather Input'!C1051)</f>
        <v>11</v>
      </c>
      <c r="D1058">
        <f>DAY('Daily Weather Input'!C1051)</f>
        <v>14</v>
      </c>
      <c r="E1058">
        <f>IF('Daily Weather Input'!D1051, 'Daily Weather Input'!D1051, ('Daily Weather Input'!E1051+'Daily Weather Input'!F1051)/2)</f>
        <v>58</v>
      </c>
      <c r="F1058">
        <f t="shared" si="33"/>
        <v>7</v>
      </c>
      <c r="G1058">
        <f t="shared" si="34"/>
        <v>0</v>
      </c>
    </row>
    <row r="1059" spans="2:7" x14ac:dyDescent="0.25">
      <c r="B1059">
        <f>YEAR('Daily Weather Input'!C1052)</f>
        <v>2007</v>
      </c>
      <c r="C1059">
        <f>MONTH('Daily Weather Input'!C1052)</f>
        <v>11</v>
      </c>
      <c r="D1059">
        <f>DAY('Daily Weather Input'!C1052)</f>
        <v>15</v>
      </c>
      <c r="E1059">
        <f>IF('Daily Weather Input'!D1052, 'Daily Weather Input'!D1052, ('Daily Weather Input'!E1052+'Daily Weather Input'!F1052)/2)</f>
        <v>51.5</v>
      </c>
      <c r="F1059">
        <f t="shared" si="33"/>
        <v>13.5</v>
      </c>
      <c r="G1059">
        <f t="shared" si="34"/>
        <v>0</v>
      </c>
    </row>
    <row r="1060" spans="2:7" x14ac:dyDescent="0.25">
      <c r="B1060">
        <f>YEAR('Daily Weather Input'!C1053)</f>
        <v>2007</v>
      </c>
      <c r="C1060">
        <f>MONTH('Daily Weather Input'!C1053)</f>
        <v>11</v>
      </c>
      <c r="D1060">
        <f>DAY('Daily Weather Input'!C1053)</f>
        <v>16</v>
      </c>
      <c r="E1060">
        <f>IF('Daily Weather Input'!D1053, 'Daily Weather Input'!D1053, ('Daily Weather Input'!E1053+'Daily Weather Input'!F1053)/2)</f>
        <v>39</v>
      </c>
      <c r="F1060">
        <f t="shared" si="33"/>
        <v>26</v>
      </c>
      <c r="G1060">
        <f t="shared" si="34"/>
        <v>0</v>
      </c>
    </row>
    <row r="1061" spans="2:7" x14ac:dyDescent="0.25">
      <c r="B1061">
        <f>YEAR('Daily Weather Input'!C1054)</f>
        <v>2007</v>
      </c>
      <c r="C1061">
        <f>MONTH('Daily Weather Input'!C1054)</f>
        <v>11</v>
      </c>
      <c r="D1061">
        <f>DAY('Daily Weather Input'!C1054)</f>
        <v>17</v>
      </c>
      <c r="E1061">
        <f>IF('Daily Weather Input'!D1054, 'Daily Weather Input'!D1054, ('Daily Weather Input'!E1054+'Daily Weather Input'!F1054)/2)</f>
        <v>41.5</v>
      </c>
      <c r="F1061">
        <f t="shared" si="33"/>
        <v>23.5</v>
      </c>
      <c r="G1061">
        <f t="shared" si="34"/>
        <v>0</v>
      </c>
    </row>
    <row r="1062" spans="2:7" x14ac:dyDescent="0.25">
      <c r="B1062">
        <f>YEAR('Daily Weather Input'!C1055)</f>
        <v>2007</v>
      </c>
      <c r="C1062">
        <f>MONTH('Daily Weather Input'!C1055)</f>
        <v>11</v>
      </c>
      <c r="D1062">
        <f>DAY('Daily Weather Input'!C1055)</f>
        <v>18</v>
      </c>
      <c r="E1062">
        <f>IF('Daily Weather Input'!D1055, 'Daily Weather Input'!D1055, ('Daily Weather Input'!E1055+'Daily Weather Input'!F1055)/2)</f>
        <v>44</v>
      </c>
      <c r="F1062">
        <f t="shared" si="33"/>
        <v>21</v>
      </c>
      <c r="G1062">
        <f t="shared" si="34"/>
        <v>0</v>
      </c>
    </row>
    <row r="1063" spans="2:7" x14ac:dyDescent="0.25">
      <c r="B1063">
        <f>YEAR('Daily Weather Input'!C1056)</f>
        <v>2007</v>
      </c>
      <c r="C1063">
        <f>MONTH('Daily Weather Input'!C1056)</f>
        <v>11</v>
      </c>
      <c r="D1063">
        <f>DAY('Daily Weather Input'!C1056)</f>
        <v>19</v>
      </c>
      <c r="E1063">
        <f>IF('Daily Weather Input'!D1056, 'Daily Weather Input'!D1056, ('Daily Weather Input'!E1056+'Daily Weather Input'!F1056)/2)</f>
        <v>41</v>
      </c>
      <c r="F1063">
        <f t="shared" si="33"/>
        <v>24</v>
      </c>
      <c r="G1063">
        <f t="shared" si="34"/>
        <v>0</v>
      </c>
    </row>
    <row r="1064" spans="2:7" x14ac:dyDescent="0.25">
      <c r="B1064">
        <f>YEAR('Daily Weather Input'!C1057)</f>
        <v>2007</v>
      </c>
      <c r="C1064">
        <f>MONTH('Daily Weather Input'!C1057)</f>
        <v>11</v>
      </c>
      <c r="D1064">
        <f>DAY('Daily Weather Input'!C1057)</f>
        <v>20</v>
      </c>
      <c r="E1064">
        <f>IF('Daily Weather Input'!D1057, 'Daily Weather Input'!D1057, ('Daily Weather Input'!E1057+'Daily Weather Input'!F1057)/2)</f>
        <v>50.5</v>
      </c>
      <c r="F1064">
        <f t="shared" si="33"/>
        <v>14.5</v>
      </c>
      <c r="G1064">
        <f t="shared" si="34"/>
        <v>0</v>
      </c>
    </row>
    <row r="1065" spans="2:7" x14ac:dyDescent="0.25">
      <c r="B1065">
        <f>YEAR('Daily Weather Input'!C1058)</f>
        <v>2007</v>
      </c>
      <c r="C1065">
        <f>MONTH('Daily Weather Input'!C1058)</f>
        <v>11</v>
      </c>
      <c r="D1065">
        <f>DAY('Daily Weather Input'!C1058)</f>
        <v>21</v>
      </c>
      <c r="E1065">
        <f>IF('Daily Weather Input'!D1058, 'Daily Weather Input'!D1058, ('Daily Weather Input'!E1058+'Daily Weather Input'!F1058)/2)</f>
        <v>63.5</v>
      </c>
      <c r="F1065">
        <f t="shared" si="33"/>
        <v>1.5</v>
      </c>
      <c r="G1065">
        <f t="shared" si="34"/>
        <v>0</v>
      </c>
    </row>
    <row r="1066" spans="2:7" x14ac:dyDescent="0.25">
      <c r="B1066">
        <f>YEAR('Daily Weather Input'!C1059)</f>
        <v>2007</v>
      </c>
      <c r="C1066">
        <f>MONTH('Daily Weather Input'!C1059)</f>
        <v>11</v>
      </c>
      <c r="D1066">
        <f>DAY('Daily Weather Input'!C1059)</f>
        <v>22</v>
      </c>
      <c r="E1066">
        <f>IF('Daily Weather Input'!D1059, 'Daily Weather Input'!D1059, ('Daily Weather Input'!E1059+'Daily Weather Input'!F1059)/2)</f>
        <v>58</v>
      </c>
      <c r="F1066">
        <f t="shared" si="33"/>
        <v>7</v>
      </c>
      <c r="G1066">
        <f t="shared" si="34"/>
        <v>0</v>
      </c>
    </row>
    <row r="1067" spans="2:7" x14ac:dyDescent="0.25">
      <c r="B1067">
        <f>YEAR('Daily Weather Input'!C1060)</f>
        <v>2007</v>
      </c>
      <c r="C1067">
        <f>MONTH('Daily Weather Input'!C1060)</f>
        <v>11</v>
      </c>
      <c r="D1067">
        <f>DAY('Daily Weather Input'!C1060)</f>
        <v>23</v>
      </c>
      <c r="E1067">
        <f>IF('Daily Weather Input'!D1060, 'Daily Weather Input'!D1060, ('Daily Weather Input'!E1060+'Daily Weather Input'!F1060)/2)</f>
        <v>35.5</v>
      </c>
      <c r="F1067">
        <f t="shared" si="33"/>
        <v>29.5</v>
      </c>
      <c r="G1067">
        <f t="shared" si="34"/>
        <v>0</v>
      </c>
    </row>
    <row r="1068" spans="2:7" x14ac:dyDescent="0.25">
      <c r="B1068">
        <f>YEAR('Daily Weather Input'!C1061)</f>
        <v>2007</v>
      </c>
      <c r="C1068">
        <f>MONTH('Daily Weather Input'!C1061)</f>
        <v>11</v>
      </c>
      <c r="D1068">
        <f>DAY('Daily Weather Input'!C1061)</f>
        <v>24</v>
      </c>
      <c r="E1068">
        <f>IF('Daily Weather Input'!D1061, 'Daily Weather Input'!D1061, ('Daily Weather Input'!E1061+'Daily Weather Input'!F1061)/2)</f>
        <v>31</v>
      </c>
      <c r="F1068">
        <f t="shared" si="33"/>
        <v>34</v>
      </c>
      <c r="G1068">
        <f t="shared" si="34"/>
        <v>0</v>
      </c>
    </row>
    <row r="1069" spans="2:7" x14ac:dyDescent="0.25">
      <c r="B1069">
        <f>YEAR('Daily Weather Input'!C1062)</f>
        <v>2007</v>
      </c>
      <c r="C1069">
        <f>MONTH('Daily Weather Input'!C1062)</f>
        <v>11</v>
      </c>
      <c r="D1069">
        <f>DAY('Daily Weather Input'!C1062)</f>
        <v>25</v>
      </c>
      <c r="E1069">
        <f>IF('Daily Weather Input'!D1062, 'Daily Weather Input'!D1062, ('Daily Weather Input'!E1062+'Daily Weather Input'!F1062)/2)</f>
        <v>42.5</v>
      </c>
      <c r="F1069">
        <f t="shared" si="33"/>
        <v>22.5</v>
      </c>
      <c r="G1069">
        <f t="shared" si="34"/>
        <v>0</v>
      </c>
    </row>
    <row r="1070" spans="2:7" x14ac:dyDescent="0.25">
      <c r="B1070">
        <f>YEAR('Daily Weather Input'!C1063)</f>
        <v>2007</v>
      </c>
      <c r="C1070">
        <f>MONTH('Daily Weather Input'!C1063)</f>
        <v>11</v>
      </c>
      <c r="D1070">
        <f>DAY('Daily Weather Input'!C1063)</f>
        <v>26</v>
      </c>
      <c r="E1070">
        <f>IF('Daily Weather Input'!D1063, 'Daily Weather Input'!D1063, ('Daily Weather Input'!E1063+'Daily Weather Input'!F1063)/2)</f>
        <v>53</v>
      </c>
      <c r="F1070">
        <f t="shared" si="33"/>
        <v>12</v>
      </c>
      <c r="G1070">
        <f t="shared" si="34"/>
        <v>0</v>
      </c>
    </row>
    <row r="1071" spans="2:7" x14ac:dyDescent="0.25">
      <c r="B1071">
        <f>YEAR('Daily Weather Input'!C1064)</f>
        <v>2007</v>
      </c>
      <c r="C1071">
        <f>MONTH('Daily Weather Input'!C1064)</f>
        <v>11</v>
      </c>
      <c r="D1071">
        <f>DAY('Daily Weather Input'!C1064)</f>
        <v>27</v>
      </c>
      <c r="E1071">
        <f>IF('Daily Weather Input'!D1064, 'Daily Weather Input'!D1064, ('Daily Weather Input'!E1064+'Daily Weather Input'!F1064)/2)</f>
        <v>49.5</v>
      </c>
      <c r="F1071">
        <f t="shared" si="33"/>
        <v>15.5</v>
      </c>
      <c r="G1071">
        <f t="shared" si="34"/>
        <v>0</v>
      </c>
    </row>
    <row r="1072" spans="2:7" x14ac:dyDescent="0.25">
      <c r="B1072">
        <f>YEAR('Daily Weather Input'!C1065)</f>
        <v>2007</v>
      </c>
      <c r="C1072">
        <f>MONTH('Daily Weather Input'!C1065)</f>
        <v>11</v>
      </c>
      <c r="D1072">
        <f>DAY('Daily Weather Input'!C1065)</f>
        <v>28</v>
      </c>
      <c r="E1072">
        <f>IF('Daily Weather Input'!D1065, 'Daily Weather Input'!D1065, ('Daily Weather Input'!E1065+'Daily Weather Input'!F1065)/2)</f>
        <v>39.5</v>
      </c>
      <c r="F1072">
        <f t="shared" si="33"/>
        <v>25.5</v>
      </c>
      <c r="G1072">
        <f t="shared" si="34"/>
        <v>0</v>
      </c>
    </row>
    <row r="1073" spans="2:7" x14ac:dyDescent="0.25">
      <c r="B1073">
        <f>YEAR('Daily Weather Input'!C1066)</f>
        <v>2007</v>
      </c>
      <c r="C1073">
        <f>MONTH('Daily Weather Input'!C1066)</f>
        <v>11</v>
      </c>
      <c r="D1073">
        <f>DAY('Daily Weather Input'!C1066)</f>
        <v>29</v>
      </c>
      <c r="E1073">
        <f>IF('Daily Weather Input'!D1066, 'Daily Weather Input'!D1066, ('Daily Weather Input'!E1066+'Daily Weather Input'!F1066)/2)</f>
        <v>46.5</v>
      </c>
      <c r="F1073">
        <f t="shared" si="33"/>
        <v>18.5</v>
      </c>
      <c r="G1073">
        <f t="shared" si="34"/>
        <v>0</v>
      </c>
    </row>
    <row r="1074" spans="2:7" x14ac:dyDescent="0.25">
      <c r="B1074">
        <f>YEAR('Daily Weather Input'!C1067)</f>
        <v>2007</v>
      </c>
      <c r="C1074">
        <f>MONTH('Daily Weather Input'!C1067)</f>
        <v>11</v>
      </c>
      <c r="D1074">
        <f>DAY('Daily Weather Input'!C1067)</f>
        <v>30</v>
      </c>
      <c r="E1074">
        <f>IF('Daily Weather Input'!D1067, 'Daily Weather Input'!D1067, ('Daily Weather Input'!E1067+'Daily Weather Input'!F1067)/2)</f>
        <v>38</v>
      </c>
      <c r="F1074">
        <f t="shared" si="33"/>
        <v>27</v>
      </c>
      <c r="G1074">
        <f t="shared" si="34"/>
        <v>0</v>
      </c>
    </row>
    <row r="1075" spans="2:7" x14ac:dyDescent="0.25">
      <c r="B1075">
        <f>YEAR('Daily Weather Input'!C1068)</f>
        <v>2007</v>
      </c>
      <c r="C1075">
        <f>MONTH('Daily Weather Input'!C1068)</f>
        <v>12</v>
      </c>
      <c r="D1075">
        <f>DAY('Daily Weather Input'!C1068)</f>
        <v>1</v>
      </c>
      <c r="E1075">
        <f>IF('Daily Weather Input'!D1068, 'Daily Weather Input'!D1068, ('Daily Weather Input'!E1068+'Daily Weather Input'!F1068)/2)</f>
        <v>35</v>
      </c>
      <c r="F1075">
        <f t="shared" si="33"/>
        <v>30</v>
      </c>
      <c r="G1075">
        <f t="shared" si="34"/>
        <v>0</v>
      </c>
    </row>
    <row r="1076" spans="2:7" x14ac:dyDescent="0.25">
      <c r="B1076">
        <f>YEAR('Daily Weather Input'!C1069)</f>
        <v>2007</v>
      </c>
      <c r="C1076">
        <f>MONTH('Daily Weather Input'!C1069)</f>
        <v>12</v>
      </c>
      <c r="D1076">
        <f>DAY('Daily Weather Input'!C1069)</f>
        <v>2</v>
      </c>
      <c r="E1076">
        <f>IF('Daily Weather Input'!D1069, 'Daily Weather Input'!D1069, ('Daily Weather Input'!E1069+'Daily Weather Input'!F1069)/2)</f>
        <v>38</v>
      </c>
      <c r="F1076">
        <f t="shared" si="33"/>
        <v>27</v>
      </c>
      <c r="G1076">
        <f t="shared" si="34"/>
        <v>0</v>
      </c>
    </row>
    <row r="1077" spans="2:7" x14ac:dyDescent="0.25">
      <c r="B1077">
        <f>YEAR('Daily Weather Input'!C1070)</f>
        <v>2007</v>
      </c>
      <c r="C1077">
        <f>MONTH('Daily Weather Input'!C1070)</f>
        <v>12</v>
      </c>
      <c r="D1077">
        <f>DAY('Daily Weather Input'!C1070)</f>
        <v>3</v>
      </c>
      <c r="E1077">
        <f>IF('Daily Weather Input'!D1070, 'Daily Weather Input'!D1070, ('Daily Weather Input'!E1070+'Daily Weather Input'!F1070)/2)</f>
        <v>43.5</v>
      </c>
      <c r="F1077">
        <f t="shared" si="33"/>
        <v>21.5</v>
      </c>
      <c r="G1077">
        <f t="shared" si="34"/>
        <v>0</v>
      </c>
    </row>
    <row r="1078" spans="2:7" x14ac:dyDescent="0.25">
      <c r="B1078">
        <f>YEAR('Daily Weather Input'!C1071)</f>
        <v>2007</v>
      </c>
      <c r="C1078">
        <f>MONTH('Daily Weather Input'!C1071)</f>
        <v>12</v>
      </c>
      <c r="D1078">
        <f>DAY('Daily Weather Input'!C1071)</f>
        <v>4</v>
      </c>
      <c r="E1078">
        <f>IF('Daily Weather Input'!D1071, 'Daily Weather Input'!D1071, ('Daily Weather Input'!E1071+'Daily Weather Input'!F1071)/2)</f>
        <v>32</v>
      </c>
      <c r="F1078">
        <f t="shared" si="33"/>
        <v>33</v>
      </c>
      <c r="G1078">
        <f t="shared" si="34"/>
        <v>0</v>
      </c>
    </row>
    <row r="1079" spans="2:7" x14ac:dyDescent="0.25">
      <c r="B1079">
        <f>YEAR('Daily Weather Input'!C1072)</f>
        <v>2007</v>
      </c>
      <c r="C1079">
        <f>MONTH('Daily Weather Input'!C1072)</f>
        <v>12</v>
      </c>
      <c r="D1079">
        <f>DAY('Daily Weather Input'!C1072)</f>
        <v>5</v>
      </c>
      <c r="E1079">
        <f>IF('Daily Weather Input'!D1072, 'Daily Weather Input'!D1072, ('Daily Weather Input'!E1072+'Daily Weather Input'!F1072)/2)</f>
        <v>28</v>
      </c>
      <c r="F1079">
        <f t="shared" si="33"/>
        <v>37</v>
      </c>
      <c r="G1079">
        <f t="shared" si="34"/>
        <v>0</v>
      </c>
    </row>
    <row r="1080" spans="2:7" x14ac:dyDescent="0.25">
      <c r="B1080">
        <f>YEAR('Daily Weather Input'!C1073)</f>
        <v>2007</v>
      </c>
      <c r="C1080">
        <f>MONTH('Daily Weather Input'!C1073)</f>
        <v>12</v>
      </c>
      <c r="D1080">
        <f>DAY('Daily Weather Input'!C1073)</f>
        <v>6</v>
      </c>
      <c r="E1080">
        <f>IF('Daily Weather Input'!D1073, 'Daily Weather Input'!D1073, ('Daily Weather Input'!E1073+'Daily Weather Input'!F1073)/2)</f>
        <v>22.5</v>
      </c>
      <c r="F1080">
        <f t="shared" si="33"/>
        <v>42.5</v>
      </c>
      <c r="G1080">
        <f t="shared" si="34"/>
        <v>0</v>
      </c>
    </row>
    <row r="1081" spans="2:7" x14ac:dyDescent="0.25">
      <c r="B1081">
        <f>YEAR('Daily Weather Input'!C1074)</f>
        <v>2007</v>
      </c>
      <c r="C1081">
        <f>MONTH('Daily Weather Input'!C1074)</f>
        <v>12</v>
      </c>
      <c r="D1081">
        <f>DAY('Daily Weather Input'!C1074)</f>
        <v>7</v>
      </c>
      <c r="E1081">
        <f>IF('Daily Weather Input'!D1074, 'Daily Weather Input'!D1074, ('Daily Weather Input'!E1074+'Daily Weather Input'!F1074)/2)</f>
        <v>24.5</v>
      </c>
      <c r="F1081">
        <f t="shared" si="33"/>
        <v>40.5</v>
      </c>
      <c r="G1081">
        <f t="shared" si="34"/>
        <v>0</v>
      </c>
    </row>
    <row r="1082" spans="2:7" x14ac:dyDescent="0.25">
      <c r="B1082">
        <f>YEAR('Daily Weather Input'!C1075)</f>
        <v>2007</v>
      </c>
      <c r="C1082">
        <f>MONTH('Daily Weather Input'!C1075)</f>
        <v>12</v>
      </c>
      <c r="D1082">
        <f>DAY('Daily Weather Input'!C1075)</f>
        <v>8</v>
      </c>
      <c r="E1082">
        <f>IF('Daily Weather Input'!D1075, 'Daily Weather Input'!D1075, ('Daily Weather Input'!E1075+'Daily Weather Input'!F1075)/2)</f>
        <v>42</v>
      </c>
      <c r="F1082">
        <f t="shared" si="33"/>
        <v>23</v>
      </c>
      <c r="G1082">
        <f t="shared" si="34"/>
        <v>0</v>
      </c>
    </row>
    <row r="1083" spans="2:7" x14ac:dyDescent="0.25">
      <c r="B1083">
        <f>YEAR('Daily Weather Input'!C1076)</f>
        <v>2007</v>
      </c>
      <c r="C1083">
        <f>MONTH('Daily Weather Input'!C1076)</f>
        <v>12</v>
      </c>
      <c r="D1083">
        <f>DAY('Daily Weather Input'!C1076)</f>
        <v>9</v>
      </c>
      <c r="E1083">
        <f>IF('Daily Weather Input'!D1076, 'Daily Weather Input'!D1076, ('Daily Weather Input'!E1076+'Daily Weather Input'!F1076)/2)</f>
        <v>42</v>
      </c>
      <c r="F1083">
        <f t="shared" si="33"/>
        <v>23</v>
      </c>
      <c r="G1083">
        <f t="shared" si="34"/>
        <v>0</v>
      </c>
    </row>
    <row r="1084" spans="2:7" x14ac:dyDescent="0.25">
      <c r="B1084">
        <f>YEAR('Daily Weather Input'!C1077)</f>
        <v>2007</v>
      </c>
      <c r="C1084">
        <f>MONTH('Daily Weather Input'!C1077)</f>
        <v>12</v>
      </c>
      <c r="D1084">
        <f>DAY('Daily Weather Input'!C1077)</f>
        <v>10</v>
      </c>
      <c r="E1084">
        <f>IF('Daily Weather Input'!D1077, 'Daily Weather Input'!D1077, ('Daily Weather Input'!E1077+'Daily Weather Input'!F1077)/2)</f>
        <v>45</v>
      </c>
      <c r="F1084">
        <f t="shared" si="33"/>
        <v>20</v>
      </c>
      <c r="G1084">
        <f t="shared" si="34"/>
        <v>0</v>
      </c>
    </row>
    <row r="1085" spans="2:7" x14ac:dyDescent="0.25">
      <c r="B1085">
        <f>YEAR('Daily Weather Input'!C1078)</f>
        <v>2007</v>
      </c>
      <c r="C1085">
        <f>MONTH('Daily Weather Input'!C1078)</f>
        <v>12</v>
      </c>
      <c r="D1085">
        <f>DAY('Daily Weather Input'!C1078)</f>
        <v>11</v>
      </c>
      <c r="E1085">
        <f>IF('Daily Weather Input'!D1078, 'Daily Weather Input'!D1078, ('Daily Weather Input'!E1078+'Daily Weather Input'!F1078)/2)</f>
        <v>47</v>
      </c>
      <c r="F1085">
        <f t="shared" si="33"/>
        <v>18</v>
      </c>
      <c r="G1085">
        <f t="shared" si="34"/>
        <v>0</v>
      </c>
    </row>
    <row r="1086" spans="2:7" x14ac:dyDescent="0.25">
      <c r="B1086">
        <f>YEAR('Daily Weather Input'!C1079)</f>
        <v>2007</v>
      </c>
      <c r="C1086">
        <f>MONTH('Daily Weather Input'!C1079)</f>
        <v>12</v>
      </c>
      <c r="D1086">
        <f>DAY('Daily Weather Input'!C1079)</f>
        <v>12</v>
      </c>
      <c r="E1086">
        <f>IF('Daily Weather Input'!D1079, 'Daily Weather Input'!D1079, ('Daily Weather Input'!E1079+'Daily Weather Input'!F1079)/2)</f>
        <v>52.5</v>
      </c>
      <c r="F1086">
        <f t="shared" si="33"/>
        <v>12.5</v>
      </c>
      <c r="G1086">
        <f t="shared" si="34"/>
        <v>0</v>
      </c>
    </row>
    <row r="1087" spans="2:7" x14ac:dyDescent="0.25">
      <c r="B1087">
        <f>YEAR('Daily Weather Input'!C1080)</f>
        <v>2007</v>
      </c>
      <c r="C1087">
        <f>MONTH('Daily Weather Input'!C1080)</f>
        <v>12</v>
      </c>
      <c r="D1087">
        <f>DAY('Daily Weather Input'!C1080)</f>
        <v>13</v>
      </c>
      <c r="E1087">
        <f>IF('Daily Weather Input'!D1080, 'Daily Weather Input'!D1080, ('Daily Weather Input'!E1080+'Daily Weather Input'!F1080)/2)</f>
        <v>41</v>
      </c>
      <c r="F1087">
        <f t="shared" si="33"/>
        <v>24</v>
      </c>
      <c r="G1087">
        <f t="shared" si="34"/>
        <v>0</v>
      </c>
    </row>
    <row r="1088" spans="2:7" x14ac:dyDescent="0.25">
      <c r="B1088">
        <f>YEAR('Daily Weather Input'!C1081)</f>
        <v>2007</v>
      </c>
      <c r="C1088">
        <f>MONTH('Daily Weather Input'!C1081)</f>
        <v>12</v>
      </c>
      <c r="D1088">
        <f>DAY('Daily Weather Input'!C1081)</f>
        <v>14</v>
      </c>
      <c r="E1088">
        <f>IF('Daily Weather Input'!D1081, 'Daily Weather Input'!D1081, ('Daily Weather Input'!E1081+'Daily Weather Input'!F1081)/2)</f>
        <v>43.5</v>
      </c>
      <c r="F1088">
        <f t="shared" si="33"/>
        <v>21.5</v>
      </c>
      <c r="G1088">
        <f t="shared" si="34"/>
        <v>0</v>
      </c>
    </row>
    <row r="1089" spans="2:7" x14ac:dyDescent="0.25">
      <c r="B1089">
        <f>YEAR('Daily Weather Input'!C1082)</f>
        <v>2007</v>
      </c>
      <c r="C1089">
        <f>MONTH('Daily Weather Input'!C1082)</f>
        <v>12</v>
      </c>
      <c r="D1089">
        <f>DAY('Daily Weather Input'!C1082)</f>
        <v>15</v>
      </c>
      <c r="E1089">
        <f>IF('Daily Weather Input'!D1082, 'Daily Weather Input'!D1082, ('Daily Weather Input'!E1082+'Daily Weather Input'!F1082)/2)</f>
        <v>32.5</v>
      </c>
      <c r="F1089">
        <f t="shared" si="33"/>
        <v>32.5</v>
      </c>
      <c r="G1089">
        <f t="shared" si="34"/>
        <v>0</v>
      </c>
    </row>
    <row r="1090" spans="2:7" x14ac:dyDescent="0.25">
      <c r="B1090">
        <f>YEAR('Daily Weather Input'!C1083)</f>
        <v>2007</v>
      </c>
      <c r="C1090">
        <f>MONTH('Daily Weather Input'!C1083)</f>
        <v>12</v>
      </c>
      <c r="D1090">
        <f>DAY('Daily Weather Input'!C1083)</f>
        <v>16</v>
      </c>
      <c r="E1090">
        <f>IF('Daily Weather Input'!D1083, 'Daily Weather Input'!D1083, ('Daily Weather Input'!E1083+'Daily Weather Input'!F1083)/2)</f>
        <v>39</v>
      </c>
      <c r="F1090">
        <f t="shared" si="33"/>
        <v>26</v>
      </c>
      <c r="G1090">
        <f t="shared" si="34"/>
        <v>0</v>
      </c>
    </row>
    <row r="1091" spans="2:7" x14ac:dyDescent="0.25">
      <c r="B1091">
        <f>YEAR('Daily Weather Input'!C1084)</f>
        <v>2007</v>
      </c>
      <c r="C1091">
        <f>MONTH('Daily Weather Input'!C1084)</f>
        <v>12</v>
      </c>
      <c r="D1091">
        <f>DAY('Daily Weather Input'!C1084)</f>
        <v>17</v>
      </c>
      <c r="E1091">
        <f>IF('Daily Weather Input'!D1084, 'Daily Weather Input'!D1084, ('Daily Weather Input'!E1084+'Daily Weather Input'!F1084)/2)</f>
        <v>33</v>
      </c>
      <c r="F1091">
        <f t="shared" si="33"/>
        <v>32</v>
      </c>
      <c r="G1091">
        <f t="shared" si="34"/>
        <v>0</v>
      </c>
    </row>
    <row r="1092" spans="2:7" x14ac:dyDescent="0.25">
      <c r="B1092">
        <f>YEAR('Daily Weather Input'!C1085)</f>
        <v>2007</v>
      </c>
      <c r="C1092">
        <f>MONTH('Daily Weather Input'!C1085)</f>
        <v>12</v>
      </c>
      <c r="D1092">
        <f>DAY('Daily Weather Input'!C1085)</f>
        <v>18</v>
      </c>
      <c r="E1092">
        <f>IF('Daily Weather Input'!D1085, 'Daily Weather Input'!D1085, ('Daily Weather Input'!E1085+'Daily Weather Input'!F1085)/2)</f>
        <v>30.5</v>
      </c>
      <c r="F1092">
        <f t="shared" si="33"/>
        <v>34.5</v>
      </c>
      <c r="G1092">
        <f t="shared" si="34"/>
        <v>0</v>
      </c>
    </row>
    <row r="1093" spans="2:7" x14ac:dyDescent="0.25">
      <c r="B1093">
        <f>YEAR('Daily Weather Input'!C1086)</f>
        <v>2007</v>
      </c>
      <c r="C1093">
        <f>MONTH('Daily Weather Input'!C1086)</f>
        <v>12</v>
      </c>
      <c r="D1093">
        <f>DAY('Daily Weather Input'!C1086)</f>
        <v>19</v>
      </c>
      <c r="E1093">
        <f>IF('Daily Weather Input'!D1086, 'Daily Weather Input'!D1086, ('Daily Weather Input'!E1086+'Daily Weather Input'!F1086)/2)</f>
        <v>35</v>
      </c>
      <c r="F1093">
        <f t="shared" si="33"/>
        <v>30</v>
      </c>
      <c r="G1093">
        <f t="shared" si="34"/>
        <v>0</v>
      </c>
    </row>
    <row r="1094" spans="2:7" x14ac:dyDescent="0.25">
      <c r="B1094">
        <f>YEAR('Daily Weather Input'!C1087)</f>
        <v>2007</v>
      </c>
      <c r="C1094">
        <f>MONTH('Daily Weather Input'!C1087)</f>
        <v>12</v>
      </c>
      <c r="D1094">
        <f>DAY('Daily Weather Input'!C1087)</f>
        <v>20</v>
      </c>
      <c r="E1094">
        <f>IF('Daily Weather Input'!D1087, 'Daily Weather Input'!D1087, ('Daily Weather Input'!E1087+'Daily Weather Input'!F1087)/2)</f>
        <v>35.5</v>
      </c>
      <c r="F1094">
        <f t="shared" si="33"/>
        <v>29.5</v>
      </c>
      <c r="G1094">
        <f t="shared" si="34"/>
        <v>0</v>
      </c>
    </row>
    <row r="1095" spans="2:7" x14ac:dyDescent="0.25">
      <c r="B1095">
        <f>YEAR('Daily Weather Input'!C1088)</f>
        <v>2007</v>
      </c>
      <c r="C1095">
        <f>MONTH('Daily Weather Input'!C1088)</f>
        <v>12</v>
      </c>
      <c r="D1095">
        <f>DAY('Daily Weather Input'!C1088)</f>
        <v>21</v>
      </c>
      <c r="E1095">
        <f>IF('Daily Weather Input'!D1088, 'Daily Weather Input'!D1088, ('Daily Weather Input'!E1088+'Daily Weather Input'!F1088)/2)</f>
        <v>37.5</v>
      </c>
      <c r="F1095">
        <f t="shared" si="33"/>
        <v>27.5</v>
      </c>
      <c r="G1095">
        <f t="shared" si="34"/>
        <v>0</v>
      </c>
    </row>
    <row r="1096" spans="2:7" x14ac:dyDescent="0.25">
      <c r="B1096">
        <f>YEAR('Daily Weather Input'!C1089)</f>
        <v>2007</v>
      </c>
      <c r="C1096">
        <f>MONTH('Daily Weather Input'!C1089)</f>
        <v>12</v>
      </c>
      <c r="D1096">
        <f>DAY('Daily Weather Input'!C1089)</f>
        <v>22</v>
      </c>
      <c r="E1096">
        <f>IF('Daily Weather Input'!D1089, 'Daily Weather Input'!D1089, ('Daily Weather Input'!E1089+'Daily Weather Input'!F1089)/2)</f>
        <v>42</v>
      </c>
      <c r="F1096">
        <f t="shared" si="33"/>
        <v>23</v>
      </c>
      <c r="G1096">
        <f t="shared" si="34"/>
        <v>0</v>
      </c>
    </row>
    <row r="1097" spans="2:7" x14ac:dyDescent="0.25">
      <c r="B1097">
        <f>YEAR('Daily Weather Input'!C1090)</f>
        <v>2007</v>
      </c>
      <c r="C1097">
        <f>MONTH('Daily Weather Input'!C1090)</f>
        <v>12</v>
      </c>
      <c r="D1097">
        <f>DAY('Daily Weather Input'!C1090)</f>
        <v>23</v>
      </c>
      <c r="E1097">
        <f>IF('Daily Weather Input'!D1090, 'Daily Weather Input'!D1090, ('Daily Weather Input'!E1090+'Daily Weather Input'!F1090)/2)</f>
        <v>51</v>
      </c>
      <c r="F1097">
        <f t="shared" si="33"/>
        <v>14</v>
      </c>
      <c r="G1097">
        <f t="shared" si="34"/>
        <v>0</v>
      </c>
    </row>
    <row r="1098" spans="2:7" x14ac:dyDescent="0.25">
      <c r="B1098">
        <f>YEAR('Daily Weather Input'!C1091)</f>
        <v>2007</v>
      </c>
      <c r="C1098">
        <f>MONTH('Daily Weather Input'!C1091)</f>
        <v>12</v>
      </c>
      <c r="D1098">
        <f>DAY('Daily Weather Input'!C1091)</f>
        <v>24</v>
      </c>
      <c r="E1098">
        <f>IF('Daily Weather Input'!D1091, 'Daily Weather Input'!D1091, ('Daily Weather Input'!E1091+'Daily Weather Input'!F1091)/2)</f>
        <v>38.5</v>
      </c>
      <c r="F1098">
        <f t="shared" si="33"/>
        <v>26.5</v>
      </c>
      <c r="G1098">
        <f t="shared" si="34"/>
        <v>0</v>
      </c>
    </row>
    <row r="1099" spans="2:7" x14ac:dyDescent="0.25">
      <c r="B1099">
        <f>YEAR('Daily Weather Input'!C1092)</f>
        <v>2007</v>
      </c>
      <c r="C1099">
        <f>MONTH('Daily Weather Input'!C1092)</f>
        <v>12</v>
      </c>
      <c r="D1099">
        <f>DAY('Daily Weather Input'!C1092)</f>
        <v>25</v>
      </c>
      <c r="E1099">
        <f>IF('Daily Weather Input'!D1092, 'Daily Weather Input'!D1092, ('Daily Weather Input'!E1092+'Daily Weather Input'!F1092)/2)</f>
        <v>40.5</v>
      </c>
      <c r="F1099">
        <f t="shared" ref="F1099:F1162" si="35">IF(B$8&gt;$E1099,(B$8-$E1099),0)</f>
        <v>24.5</v>
      </c>
      <c r="G1099">
        <f t="shared" si="34"/>
        <v>0</v>
      </c>
    </row>
    <row r="1100" spans="2:7" x14ac:dyDescent="0.25">
      <c r="B1100">
        <f>YEAR('Daily Weather Input'!C1093)</f>
        <v>2007</v>
      </c>
      <c r="C1100">
        <f>MONTH('Daily Weather Input'!C1093)</f>
        <v>12</v>
      </c>
      <c r="D1100">
        <f>DAY('Daily Weather Input'!C1093)</f>
        <v>26</v>
      </c>
      <c r="E1100">
        <f>IF('Daily Weather Input'!D1093, 'Daily Weather Input'!D1093, ('Daily Weather Input'!E1093+'Daily Weather Input'!F1093)/2)</f>
        <v>33.5</v>
      </c>
      <c r="F1100">
        <f t="shared" si="35"/>
        <v>31.5</v>
      </c>
      <c r="G1100">
        <f t="shared" ref="G1100:G1163" si="36">IF($E1100&gt;C$8,$E1100-C$8,0)</f>
        <v>0</v>
      </c>
    </row>
    <row r="1101" spans="2:7" x14ac:dyDescent="0.25">
      <c r="B1101">
        <f>YEAR('Daily Weather Input'!C1094)</f>
        <v>2007</v>
      </c>
      <c r="C1101">
        <f>MONTH('Daily Weather Input'!C1094)</f>
        <v>12</v>
      </c>
      <c r="D1101">
        <f>DAY('Daily Weather Input'!C1094)</f>
        <v>27</v>
      </c>
      <c r="E1101">
        <f>IF('Daily Weather Input'!D1094, 'Daily Weather Input'!D1094, ('Daily Weather Input'!E1094+'Daily Weather Input'!F1094)/2)</f>
        <v>43</v>
      </c>
      <c r="F1101">
        <f t="shared" si="35"/>
        <v>22</v>
      </c>
      <c r="G1101">
        <f t="shared" si="36"/>
        <v>0</v>
      </c>
    </row>
    <row r="1102" spans="2:7" x14ac:dyDescent="0.25">
      <c r="B1102">
        <f>YEAR('Daily Weather Input'!C1095)</f>
        <v>2007</v>
      </c>
      <c r="C1102">
        <f>MONTH('Daily Weather Input'!C1095)</f>
        <v>12</v>
      </c>
      <c r="D1102">
        <f>DAY('Daily Weather Input'!C1095)</f>
        <v>28</v>
      </c>
      <c r="E1102">
        <f>IF('Daily Weather Input'!D1095, 'Daily Weather Input'!D1095, ('Daily Weather Input'!E1095+'Daily Weather Input'!F1095)/2)</f>
        <v>37.5</v>
      </c>
      <c r="F1102">
        <f t="shared" si="35"/>
        <v>27.5</v>
      </c>
      <c r="G1102">
        <f t="shared" si="36"/>
        <v>0</v>
      </c>
    </row>
    <row r="1103" spans="2:7" x14ac:dyDescent="0.25">
      <c r="B1103">
        <f>YEAR('Daily Weather Input'!C1096)</f>
        <v>2007</v>
      </c>
      <c r="C1103">
        <f>MONTH('Daily Weather Input'!C1096)</f>
        <v>12</v>
      </c>
      <c r="D1103">
        <f>DAY('Daily Weather Input'!C1096)</f>
        <v>29</v>
      </c>
      <c r="E1103">
        <f>IF('Daily Weather Input'!D1096, 'Daily Weather Input'!D1096, ('Daily Weather Input'!E1096+'Daily Weather Input'!F1096)/2)</f>
        <v>46.5</v>
      </c>
      <c r="F1103">
        <f t="shared" si="35"/>
        <v>18.5</v>
      </c>
      <c r="G1103">
        <f t="shared" si="36"/>
        <v>0</v>
      </c>
    </row>
    <row r="1104" spans="2:7" x14ac:dyDescent="0.25">
      <c r="B1104">
        <f>YEAR('Daily Weather Input'!C1097)</f>
        <v>2007</v>
      </c>
      <c r="C1104">
        <f>MONTH('Daily Weather Input'!C1097)</f>
        <v>12</v>
      </c>
      <c r="D1104">
        <f>DAY('Daily Weather Input'!C1097)</f>
        <v>30</v>
      </c>
      <c r="E1104">
        <f>IF('Daily Weather Input'!D1097, 'Daily Weather Input'!D1097, ('Daily Weather Input'!E1097+'Daily Weather Input'!F1097)/2)</f>
        <v>37.5</v>
      </c>
      <c r="F1104">
        <f t="shared" si="35"/>
        <v>27.5</v>
      </c>
      <c r="G1104">
        <f t="shared" si="36"/>
        <v>0</v>
      </c>
    </row>
    <row r="1105" spans="2:7" x14ac:dyDescent="0.25">
      <c r="B1105">
        <f>YEAR('Daily Weather Input'!C1098)</f>
        <v>2007</v>
      </c>
      <c r="C1105">
        <f>MONTH('Daily Weather Input'!C1098)</f>
        <v>12</v>
      </c>
      <c r="D1105">
        <f>DAY('Daily Weather Input'!C1098)</f>
        <v>31</v>
      </c>
      <c r="E1105">
        <f>IF('Daily Weather Input'!D1098, 'Daily Weather Input'!D1098, ('Daily Weather Input'!E1098+'Daily Weather Input'!F1098)/2)</f>
        <v>40</v>
      </c>
      <c r="F1105">
        <f t="shared" si="35"/>
        <v>25</v>
      </c>
      <c r="G1105">
        <f t="shared" si="36"/>
        <v>0</v>
      </c>
    </row>
    <row r="1106" spans="2:7" x14ac:dyDescent="0.25">
      <c r="B1106">
        <f>YEAR('Daily Weather Input'!C1099)</f>
        <v>2008</v>
      </c>
      <c r="C1106">
        <f>MONTH('Daily Weather Input'!C1099)</f>
        <v>1</v>
      </c>
      <c r="D1106">
        <f>DAY('Daily Weather Input'!C1099)</f>
        <v>1</v>
      </c>
      <c r="E1106">
        <f>IF('Daily Weather Input'!D1099, 'Daily Weather Input'!D1099, ('Daily Weather Input'!E1099+'Daily Weather Input'!F1099)/2)</f>
        <v>42</v>
      </c>
      <c r="F1106">
        <f t="shared" si="35"/>
        <v>23</v>
      </c>
      <c r="G1106">
        <f t="shared" si="36"/>
        <v>0</v>
      </c>
    </row>
    <row r="1107" spans="2:7" x14ac:dyDescent="0.25">
      <c r="B1107">
        <f>YEAR('Daily Weather Input'!C1100)</f>
        <v>2008</v>
      </c>
      <c r="C1107">
        <f>MONTH('Daily Weather Input'!C1100)</f>
        <v>1</v>
      </c>
      <c r="D1107">
        <f>DAY('Daily Weather Input'!C1100)</f>
        <v>2</v>
      </c>
      <c r="E1107">
        <f>IF('Daily Weather Input'!D1100, 'Daily Weather Input'!D1100, ('Daily Weather Input'!E1100+'Daily Weather Input'!F1100)/2)</f>
        <v>28</v>
      </c>
      <c r="F1107">
        <f t="shared" si="35"/>
        <v>37</v>
      </c>
      <c r="G1107">
        <f t="shared" si="36"/>
        <v>0</v>
      </c>
    </row>
    <row r="1108" spans="2:7" x14ac:dyDescent="0.25">
      <c r="B1108">
        <f>YEAR('Daily Weather Input'!C1101)</f>
        <v>2008</v>
      </c>
      <c r="C1108">
        <f>MONTH('Daily Weather Input'!C1101)</f>
        <v>1</v>
      </c>
      <c r="D1108">
        <f>DAY('Daily Weather Input'!C1101)</f>
        <v>3</v>
      </c>
      <c r="E1108">
        <f>IF('Daily Weather Input'!D1101, 'Daily Weather Input'!D1101, ('Daily Weather Input'!E1101+'Daily Weather Input'!F1101)/2)</f>
        <v>24.5</v>
      </c>
      <c r="F1108">
        <f t="shared" si="35"/>
        <v>40.5</v>
      </c>
      <c r="G1108">
        <f t="shared" si="36"/>
        <v>0</v>
      </c>
    </row>
    <row r="1109" spans="2:7" x14ac:dyDescent="0.25">
      <c r="B1109">
        <f>YEAR('Daily Weather Input'!C1102)</f>
        <v>2008</v>
      </c>
      <c r="C1109">
        <f>MONTH('Daily Weather Input'!C1102)</f>
        <v>1</v>
      </c>
      <c r="D1109">
        <f>DAY('Daily Weather Input'!C1102)</f>
        <v>4</v>
      </c>
      <c r="E1109">
        <f>IF('Daily Weather Input'!D1102, 'Daily Weather Input'!D1102, ('Daily Weather Input'!E1102+'Daily Weather Input'!F1102)/2)</f>
        <v>26</v>
      </c>
      <c r="F1109">
        <f t="shared" si="35"/>
        <v>39</v>
      </c>
      <c r="G1109">
        <f t="shared" si="36"/>
        <v>0</v>
      </c>
    </row>
    <row r="1110" spans="2:7" x14ac:dyDescent="0.25">
      <c r="B1110">
        <f>YEAR('Daily Weather Input'!C1103)</f>
        <v>2008</v>
      </c>
      <c r="C1110">
        <f>MONTH('Daily Weather Input'!C1103)</f>
        <v>1</v>
      </c>
      <c r="D1110">
        <f>DAY('Daily Weather Input'!C1103)</f>
        <v>5</v>
      </c>
      <c r="E1110">
        <f>IF('Daily Weather Input'!D1103, 'Daily Weather Input'!D1103, ('Daily Weather Input'!E1103+'Daily Weather Input'!F1103)/2)</f>
        <v>32.5</v>
      </c>
      <c r="F1110">
        <f t="shared" si="35"/>
        <v>32.5</v>
      </c>
      <c r="G1110">
        <f t="shared" si="36"/>
        <v>0</v>
      </c>
    </row>
    <row r="1111" spans="2:7" x14ac:dyDescent="0.25">
      <c r="B1111">
        <f>YEAR('Daily Weather Input'!C1104)</f>
        <v>2008</v>
      </c>
      <c r="C1111">
        <f>MONTH('Daily Weather Input'!C1104)</f>
        <v>1</v>
      </c>
      <c r="D1111">
        <f>DAY('Daily Weather Input'!C1104)</f>
        <v>6</v>
      </c>
      <c r="E1111">
        <f>IF('Daily Weather Input'!D1104, 'Daily Weather Input'!D1104, ('Daily Weather Input'!E1104+'Daily Weather Input'!F1104)/2)</f>
        <v>45</v>
      </c>
      <c r="F1111">
        <f t="shared" si="35"/>
        <v>20</v>
      </c>
      <c r="G1111">
        <f t="shared" si="36"/>
        <v>0</v>
      </c>
    </row>
    <row r="1112" spans="2:7" x14ac:dyDescent="0.25">
      <c r="B1112">
        <f>YEAR('Daily Weather Input'!C1105)</f>
        <v>2008</v>
      </c>
      <c r="C1112">
        <f>MONTH('Daily Weather Input'!C1105)</f>
        <v>1</v>
      </c>
      <c r="D1112">
        <f>DAY('Daily Weather Input'!C1105)</f>
        <v>7</v>
      </c>
      <c r="E1112">
        <f>IF('Daily Weather Input'!D1105, 'Daily Weather Input'!D1105, ('Daily Weather Input'!E1105+'Daily Weather Input'!F1105)/2)</f>
        <v>58.5</v>
      </c>
      <c r="F1112">
        <f t="shared" si="35"/>
        <v>6.5</v>
      </c>
      <c r="G1112">
        <f t="shared" si="36"/>
        <v>0</v>
      </c>
    </row>
    <row r="1113" spans="2:7" x14ac:dyDescent="0.25">
      <c r="B1113">
        <f>YEAR('Daily Weather Input'!C1106)</f>
        <v>2008</v>
      </c>
      <c r="C1113">
        <f>MONTH('Daily Weather Input'!C1106)</f>
        <v>1</v>
      </c>
      <c r="D1113">
        <f>DAY('Daily Weather Input'!C1106)</f>
        <v>8</v>
      </c>
      <c r="E1113">
        <f>IF('Daily Weather Input'!D1106, 'Daily Weather Input'!D1106, ('Daily Weather Input'!E1106+'Daily Weather Input'!F1106)/2)</f>
        <v>59.5</v>
      </c>
      <c r="F1113">
        <f t="shared" si="35"/>
        <v>5.5</v>
      </c>
      <c r="G1113">
        <f t="shared" si="36"/>
        <v>0</v>
      </c>
    </row>
    <row r="1114" spans="2:7" x14ac:dyDescent="0.25">
      <c r="B1114">
        <f>YEAR('Daily Weather Input'!C1107)</f>
        <v>2008</v>
      </c>
      <c r="C1114">
        <f>MONTH('Daily Weather Input'!C1107)</f>
        <v>1</v>
      </c>
      <c r="D1114">
        <f>DAY('Daily Weather Input'!C1107)</f>
        <v>9</v>
      </c>
      <c r="E1114">
        <f>IF('Daily Weather Input'!D1107, 'Daily Weather Input'!D1107, ('Daily Weather Input'!E1107+'Daily Weather Input'!F1107)/2)</f>
        <v>52</v>
      </c>
      <c r="F1114">
        <f t="shared" si="35"/>
        <v>13</v>
      </c>
      <c r="G1114">
        <f t="shared" si="36"/>
        <v>0</v>
      </c>
    </row>
    <row r="1115" spans="2:7" x14ac:dyDescent="0.25">
      <c r="B1115">
        <f>YEAR('Daily Weather Input'!C1108)</f>
        <v>2008</v>
      </c>
      <c r="C1115">
        <f>MONTH('Daily Weather Input'!C1108)</f>
        <v>1</v>
      </c>
      <c r="D1115">
        <f>DAY('Daily Weather Input'!C1108)</f>
        <v>10</v>
      </c>
      <c r="E1115">
        <f>IF('Daily Weather Input'!D1108, 'Daily Weather Input'!D1108, ('Daily Weather Input'!E1108+'Daily Weather Input'!F1108)/2)</f>
        <v>40</v>
      </c>
      <c r="F1115">
        <f t="shared" si="35"/>
        <v>25</v>
      </c>
      <c r="G1115">
        <f t="shared" si="36"/>
        <v>0</v>
      </c>
    </row>
    <row r="1116" spans="2:7" x14ac:dyDescent="0.25">
      <c r="B1116">
        <f>YEAR('Daily Weather Input'!C1109)</f>
        <v>2008</v>
      </c>
      <c r="C1116">
        <f>MONTH('Daily Weather Input'!C1109)</f>
        <v>1</v>
      </c>
      <c r="D1116">
        <f>DAY('Daily Weather Input'!C1109)</f>
        <v>11</v>
      </c>
      <c r="E1116">
        <f>IF('Daily Weather Input'!D1109, 'Daily Weather Input'!D1109, ('Daily Weather Input'!E1109+'Daily Weather Input'!F1109)/2)</f>
        <v>50</v>
      </c>
      <c r="F1116">
        <f t="shared" si="35"/>
        <v>15</v>
      </c>
      <c r="G1116">
        <f t="shared" si="36"/>
        <v>0</v>
      </c>
    </row>
    <row r="1117" spans="2:7" x14ac:dyDescent="0.25">
      <c r="B1117">
        <f>YEAR('Daily Weather Input'!C1110)</f>
        <v>2008</v>
      </c>
      <c r="C1117">
        <f>MONTH('Daily Weather Input'!C1110)</f>
        <v>1</v>
      </c>
      <c r="D1117">
        <f>DAY('Daily Weather Input'!C1110)</f>
        <v>12</v>
      </c>
      <c r="E1117">
        <f>IF('Daily Weather Input'!D1110, 'Daily Weather Input'!D1110, ('Daily Weather Input'!E1110+'Daily Weather Input'!F1110)/2)</f>
        <v>41</v>
      </c>
      <c r="F1117">
        <f t="shared" si="35"/>
        <v>24</v>
      </c>
      <c r="G1117">
        <f t="shared" si="36"/>
        <v>0</v>
      </c>
    </row>
    <row r="1118" spans="2:7" x14ac:dyDescent="0.25">
      <c r="B1118">
        <f>YEAR('Daily Weather Input'!C1111)</f>
        <v>2008</v>
      </c>
      <c r="C1118">
        <f>MONTH('Daily Weather Input'!C1111)</f>
        <v>1</v>
      </c>
      <c r="D1118">
        <f>DAY('Daily Weather Input'!C1111)</f>
        <v>13</v>
      </c>
      <c r="E1118">
        <f>IF('Daily Weather Input'!D1111, 'Daily Weather Input'!D1111, ('Daily Weather Input'!E1111+'Daily Weather Input'!F1111)/2)</f>
        <v>37</v>
      </c>
      <c r="F1118">
        <f t="shared" si="35"/>
        <v>28</v>
      </c>
      <c r="G1118">
        <f t="shared" si="36"/>
        <v>0</v>
      </c>
    </row>
    <row r="1119" spans="2:7" x14ac:dyDescent="0.25">
      <c r="B1119">
        <f>YEAR('Daily Weather Input'!C1112)</f>
        <v>2008</v>
      </c>
      <c r="C1119">
        <f>MONTH('Daily Weather Input'!C1112)</f>
        <v>1</v>
      </c>
      <c r="D1119">
        <f>DAY('Daily Weather Input'!C1112)</f>
        <v>14</v>
      </c>
      <c r="E1119">
        <f>IF('Daily Weather Input'!D1112, 'Daily Weather Input'!D1112, ('Daily Weather Input'!E1112+'Daily Weather Input'!F1112)/2)</f>
        <v>36.5</v>
      </c>
      <c r="F1119">
        <f t="shared" si="35"/>
        <v>28.5</v>
      </c>
      <c r="G1119">
        <f t="shared" si="36"/>
        <v>0</v>
      </c>
    </row>
    <row r="1120" spans="2:7" x14ac:dyDescent="0.25">
      <c r="B1120">
        <f>YEAR('Daily Weather Input'!C1113)</f>
        <v>2008</v>
      </c>
      <c r="C1120">
        <f>MONTH('Daily Weather Input'!C1113)</f>
        <v>1</v>
      </c>
      <c r="D1120">
        <f>DAY('Daily Weather Input'!C1113)</f>
        <v>15</v>
      </c>
      <c r="E1120">
        <f>IF('Daily Weather Input'!D1113, 'Daily Weather Input'!D1113, ('Daily Weather Input'!E1113+'Daily Weather Input'!F1113)/2)</f>
        <v>30</v>
      </c>
      <c r="F1120">
        <f t="shared" si="35"/>
        <v>35</v>
      </c>
      <c r="G1120">
        <f t="shared" si="36"/>
        <v>0</v>
      </c>
    </row>
    <row r="1121" spans="2:7" x14ac:dyDescent="0.25">
      <c r="B1121">
        <f>YEAR('Daily Weather Input'!C1114)</f>
        <v>2008</v>
      </c>
      <c r="C1121">
        <f>MONTH('Daily Weather Input'!C1114)</f>
        <v>1</v>
      </c>
      <c r="D1121">
        <f>DAY('Daily Weather Input'!C1114)</f>
        <v>16</v>
      </c>
      <c r="E1121">
        <f>IF('Daily Weather Input'!D1114, 'Daily Weather Input'!D1114, ('Daily Weather Input'!E1114+'Daily Weather Input'!F1114)/2)</f>
        <v>34</v>
      </c>
      <c r="F1121">
        <f t="shared" si="35"/>
        <v>31</v>
      </c>
      <c r="G1121">
        <f t="shared" si="36"/>
        <v>0</v>
      </c>
    </row>
    <row r="1122" spans="2:7" x14ac:dyDescent="0.25">
      <c r="B1122">
        <f>YEAR('Daily Weather Input'!C1115)</f>
        <v>2008</v>
      </c>
      <c r="C1122">
        <f>MONTH('Daily Weather Input'!C1115)</f>
        <v>1</v>
      </c>
      <c r="D1122">
        <f>DAY('Daily Weather Input'!C1115)</f>
        <v>17</v>
      </c>
      <c r="E1122">
        <f>IF('Daily Weather Input'!D1115, 'Daily Weather Input'!D1115, ('Daily Weather Input'!E1115+'Daily Weather Input'!F1115)/2)</f>
        <v>31</v>
      </c>
      <c r="F1122">
        <f t="shared" si="35"/>
        <v>34</v>
      </c>
      <c r="G1122">
        <f t="shared" si="36"/>
        <v>0</v>
      </c>
    </row>
    <row r="1123" spans="2:7" x14ac:dyDescent="0.25">
      <c r="B1123">
        <f>YEAR('Daily Weather Input'!C1116)</f>
        <v>2008</v>
      </c>
      <c r="C1123">
        <f>MONTH('Daily Weather Input'!C1116)</f>
        <v>1</v>
      </c>
      <c r="D1123">
        <f>DAY('Daily Weather Input'!C1116)</f>
        <v>18</v>
      </c>
      <c r="E1123">
        <f>IF('Daily Weather Input'!D1116, 'Daily Weather Input'!D1116, ('Daily Weather Input'!E1116+'Daily Weather Input'!F1116)/2)</f>
        <v>35.5</v>
      </c>
      <c r="F1123">
        <f t="shared" si="35"/>
        <v>29.5</v>
      </c>
      <c r="G1123">
        <f t="shared" si="36"/>
        <v>0</v>
      </c>
    </row>
    <row r="1124" spans="2:7" x14ac:dyDescent="0.25">
      <c r="B1124">
        <f>YEAR('Daily Weather Input'!C1117)</f>
        <v>2008</v>
      </c>
      <c r="C1124">
        <f>MONTH('Daily Weather Input'!C1117)</f>
        <v>1</v>
      </c>
      <c r="D1124">
        <f>DAY('Daily Weather Input'!C1117)</f>
        <v>19</v>
      </c>
      <c r="E1124">
        <f>IF('Daily Weather Input'!D1117, 'Daily Weather Input'!D1117, ('Daily Weather Input'!E1117+'Daily Weather Input'!F1117)/2)</f>
        <v>34.5</v>
      </c>
      <c r="F1124">
        <f t="shared" si="35"/>
        <v>30.5</v>
      </c>
      <c r="G1124">
        <f t="shared" si="36"/>
        <v>0</v>
      </c>
    </row>
    <row r="1125" spans="2:7" x14ac:dyDescent="0.25">
      <c r="B1125">
        <f>YEAR('Daily Weather Input'!C1118)</f>
        <v>2008</v>
      </c>
      <c r="C1125">
        <f>MONTH('Daily Weather Input'!C1118)</f>
        <v>1</v>
      </c>
      <c r="D1125">
        <f>DAY('Daily Weather Input'!C1118)</f>
        <v>20</v>
      </c>
      <c r="E1125">
        <f>IF('Daily Weather Input'!D1118, 'Daily Weather Input'!D1118, ('Daily Weather Input'!E1118+'Daily Weather Input'!F1118)/2)</f>
        <v>21.5</v>
      </c>
      <c r="F1125">
        <f t="shared" si="35"/>
        <v>43.5</v>
      </c>
      <c r="G1125">
        <f t="shared" si="36"/>
        <v>0</v>
      </c>
    </row>
    <row r="1126" spans="2:7" x14ac:dyDescent="0.25">
      <c r="B1126">
        <f>YEAR('Daily Weather Input'!C1119)</f>
        <v>2008</v>
      </c>
      <c r="C1126">
        <f>MONTH('Daily Weather Input'!C1119)</f>
        <v>1</v>
      </c>
      <c r="D1126">
        <f>DAY('Daily Weather Input'!C1119)</f>
        <v>21</v>
      </c>
      <c r="E1126">
        <f>IF('Daily Weather Input'!D1119, 'Daily Weather Input'!D1119, ('Daily Weather Input'!E1119+'Daily Weather Input'!F1119)/2)</f>
        <v>17.5</v>
      </c>
      <c r="F1126">
        <f t="shared" si="35"/>
        <v>47.5</v>
      </c>
      <c r="G1126">
        <f t="shared" si="36"/>
        <v>0</v>
      </c>
    </row>
    <row r="1127" spans="2:7" x14ac:dyDescent="0.25">
      <c r="B1127">
        <f>YEAR('Daily Weather Input'!C1120)</f>
        <v>2008</v>
      </c>
      <c r="C1127">
        <f>MONTH('Daily Weather Input'!C1120)</f>
        <v>1</v>
      </c>
      <c r="D1127">
        <f>DAY('Daily Weather Input'!C1120)</f>
        <v>22</v>
      </c>
      <c r="E1127">
        <f>IF('Daily Weather Input'!D1120, 'Daily Weather Input'!D1120, ('Daily Weather Input'!E1120+'Daily Weather Input'!F1120)/2)</f>
        <v>30.5</v>
      </c>
      <c r="F1127">
        <f t="shared" si="35"/>
        <v>34.5</v>
      </c>
      <c r="G1127">
        <f t="shared" si="36"/>
        <v>0</v>
      </c>
    </row>
    <row r="1128" spans="2:7" x14ac:dyDescent="0.25">
      <c r="B1128">
        <f>YEAR('Daily Weather Input'!C1121)</f>
        <v>2008</v>
      </c>
      <c r="C1128">
        <f>MONTH('Daily Weather Input'!C1121)</f>
        <v>1</v>
      </c>
      <c r="D1128">
        <f>DAY('Daily Weather Input'!C1121)</f>
        <v>23</v>
      </c>
      <c r="E1128">
        <f>IF('Daily Weather Input'!D1121, 'Daily Weather Input'!D1121, ('Daily Weather Input'!E1121+'Daily Weather Input'!F1121)/2)</f>
        <v>33.5</v>
      </c>
      <c r="F1128">
        <f t="shared" si="35"/>
        <v>31.5</v>
      </c>
      <c r="G1128">
        <f t="shared" si="36"/>
        <v>0</v>
      </c>
    </row>
    <row r="1129" spans="2:7" x14ac:dyDescent="0.25">
      <c r="B1129">
        <f>YEAR('Daily Weather Input'!C1122)</f>
        <v>2008</v>
      </c>
      <c r="C1129">
        <f>MONTH('Daily Weather Input'!C1122)</f>
        <v>1</v>
      </c>
      <c r="D1129">
        <f>DAY('Daily Weather Input'!C1122)</f>
        <v>24</v>
      </c>
      <c r="E1129">
        <f>IF('Daily Weather Input'!D1122, 'Daily Weather Input'!D1122, ('Daily Weather Input'!E1122+'Daily Weather Input'!F1122)/2)</f>
        <v>28</v>
      </c>
      <c r="F1129">
        <f t="shared" si="35"/>
        <v>37</v>
      </c>
      <c r="G1129">
        <f t="shared" si="36"/>
        <v>0</v>
      </c>
    </row>
    <row r="1130" spans="2:7" x14ac:dyDescent="0.25">
      <c r="B1130">
        <f>YEAR('Daily Weather Input'!C1123)</f>
        <v>2008</v>
      </c>
      <c r="C1130">
        <f>MONTH('Daily Weather Input'!C1123)</f>
        <v>1</v>
      </c>
      <c r="D1130">
        <f>DAY('Daily Weather Input'!C1123)</f>
        <v>25</v>
      </c>
      <c r="E1130">
        <f>IF('Daily Weather Input'!D1123, 'Daily Weather Input'!D1123, ('Daily Weather Input'!E1123+'Daily Weather Input'!F1123)/2)</f>
        <v>26</v>
      </c>
      <c r="F1130">
        <f t="shared" si="35"/>
        <v>39</v>
      </c>
      <c r="G1130">
        <f t="shared" si="36"/>
        <v>0</v>
      </c>
    </row>
    <row r="1131" spans="2:7" x14ac:dyDescent="0.25">
      <c r="B1131">
        <f>YEAR('Daily Weather Input'!C1124)</f>
        <v>2008</v>
      </c>
      <c r="C1131">
        <f>MONTH('Daily Weather Input'!C1124)</f>
        <v>1</v>
      </c>
      <c r="D1131">
        <f>DAY('Daily Weather Input'!C1124)</f>
        <v>26</v>
      </c>
      <c r="E1131">
        <f>IF('Daily Weather Input'!D1124, 'Daily Weather Input'!D1124, ('Daily Weather Input'!E1124+'Daily Weather Input'!F1124)/2)</f>
        <v>29.5</v>
      </c>
      <c r="F1131">
        <f t="shared" si="35"/>
        <v>35.5</v>
      </c>
      <c r="G1131">
        <f t="shared" si="36"/>
        <v>0</v>
      </c>
    </row>
    <row r="1132" spans="2:7" x14ac:dyDescent="0.25">
      <c r="B1132">
        <f>YEAR('Daily Weather Input'!C1125)</f>
        <v>2008</v>
      </c>
      <c r="C1132">
        <f>MONTH('Daily Weather Input'!C1125)</f>
        <v>1</v>
      </c>
      <c r="D1132">
        <f>DAY('Daily Weather Input'!C1125)</f>
        <v>27</v>
      </c>
      <c r="E1132">
        <f>IF('Daily Weather Input'!D1125, 'Daily Weather Input'!D1125, ('Daily Weather Input'!E1125+'Daily Weather Input'!F1125)/2)</f>
        <v>34</v>
      </c>
      <c r="F1132">
        <f t="shared" si="35"/>
        <v>31</v>
      </c>
      <c r="G1132">
        <f t="shared" si="36"/>
        <v>0</v>
      </c>
    </row>
    <row r="1133" spans="2:7" x14ac:dyDescent="0.25">
      <c r="B1133">
        <f>YEAR('Daily Weather Input'!C1126)</f>
        <v>2008</v>
      </c>
      <c r="C1133">
        <f>MONTH('Daily Weather Input'!C1126)</f>
        <v>1</v>
      </c>
      <c r="D1133">
        <f>DAY('Daily Weather Input'!C1126)</f>
        <v>28</v>
      </c>
      <c r="E1133">
        <f>IF('Daily Weather Input'!D1126, 'Daily Weather Input'!D1126, ('Daily Weather Input'!E1126+'Daily Weather Input'!F1126)/2)</f>
        <v>36</v>
      </c>
      <c r="F1133">
        <f t="shared" si="35"/>
        <v>29</v>
      </c>
      <c r="G1133">
        <f t="shared" si="36"/>
        <v>0</v>
      </c>
    </row>
    <row r="1134" spans="2:7" x14ac:dyDescent="0.25">
      <c r="B1134">
        <f>YEAR('Daily Weather Input'!C1127)</f>
        <v>2008</v>
      </c>
      <c r="C1134">
        <f>MONTH('Daily Weather Input'!C1127)</f>
        <v>1</v>
      </c>
      <c r="D1134">
        <f>DAY('Daily Weather Input'!C1127)</f>
        <v>29</v>
      </c>
      <c r="E1134">
        <f>IF('Daily Weather Input'!D1127, 'Daily Weather Input'!D1127, ('Daily Weather Input'!E1127+'Daily Weather Input'!F1127)/2)</f>
        <v>35.5</v>
      </c>
      <c r="F1134">
        <f t="shared" si="35"/>
        <v>29.5</v>
      </c>
      <c r="G1134">
        <f t="shared" si="36"/>
        <v>0</v>
      </c>
    </row>
    <row r="1135" spans="2:7" x14ac:dyDescent="0.25">
      <c r="B1135">
        <f>YEAR('Daily Weather Input'!C1128)</f>
        <v>2008</v>
      </c>
      <c r="C1135">
        <f>MONTH('Daily Weather Input'!C1128)</f>
        <v>1</v>
      </c>
      <c r="D1135">
        <f>DAY('Daily Weather Input'!C1128)</f>
        <v>30</v>
      </c>
      <c r="E1135">
        <f>IF('Daily Weather Input'!D1128, 'Daily Weather Input'!D1128, ('Daily Weather Input'!E1128+'Daily Weather Input'!F1128)/2)</f>
        <v>40</v>
      </c>
      <c r="F1135">
        <f t="shared" si="35"/>
        <v>25</v>
      </c>
      <c r="G1135">
        <f t="shared" si="36"/>
        <v>0</v>
      </c>
    </row>
    <row r="1136" spans="2:7" x14ac:dyDescent="0.25">
      <c r="B1136">
        <f>YEAR('Daily Weather Input'!C1129)</f>
        <v>2008</v>
      </c>
      <c r="C1136">
        <f>MONTH('Daily Weather Input'!C1129)</f>
        <v>1</v>
      </c>
      <c r="D1136">
        <f>DAY('Daily Weather Input'!C1129)</f>
        <v>31</v>
      </c>
      <c r="E1136">
        <f>IF('Daily Weather Input'!D1129, 'Daily Weather Input'!D1129, ('Daily Weather Input'!E1129+'Daily Weather Input'!F1129)/2)</f>
        <v>30.5</v>
      </c>
      <c r="F1136">
        <f t="shared" si="35"/>
        <v>34.5</v>
      </c>
      <c r="G1136">
        <f t="shared" si="36"/>
        <v>0</v>
      </c>
    </row>
    <row r="1137" spans="2:7" x14ac:dyDescent="0.25">
      <c r="B1137">
        <f>YEAR('Daily Weather Input'!C1130)</f>
        <v>2008</v>
      </c>
      <c r="C1137">
        <f>MONTH('Daily Weather Input'!C1130)</f>
        <v>2</v>
      </c>
      <c r="D1137">
        <f>DAY('Daily Weather Input'!C1130)</f>
        <v>1</v>
      </c>
      <c r="E1137">
        <f>IF('Daily Weather Input'!D1130, 'Daily Weather Input'!D1130, ('Daily Weather Input'!E1130+'Daily Weather Input'!F1130)/2)</f>
        <v>36</v>
      </c>
      <c r="F1137">
        <f t="shared" si="35"/>
        <v>29</v>
      </c>
      <c r="G1137">
        <f t="shared" si="36"/>
        <v>0</v>
      </c>
    </row>
    <row r="1138" spans="2:7" x14ac:dyDescent="0.25">
      <c r="B1138">
        <f>YEAR('Daily Weather Input'!C1131)</f>
        <v>2008</v>
      </c>
      <c r="C1138">
        <f>MONTH('Daily Weather Input'!C1131)</f>
        <v>2</v>
      </c>
      <c r="D1138">
        <f>DAY('Daily Weather Input'!C1131)</f>
        <v>2</v>
      </c>
      <c r="E1138">
        <f>IF('Daily Weather Input'!D1131, 'Daily Weather Input'!D1131, ('Daily Weather Input'!E1131+'Daily Weather Input'!F1131)/2)</f>
        <v>38.5</v>
      </c>
      <c r="F1138">
        <f t="shared" si="35"/>
        <v>26.5</v>
      </c>
      <c r="G1138">
        <f t="shared" si="36"/>
        <v>0</v>
      </c>
    </row>
    <row r="1139" spans="2:7" x14ac:dyDescent="0.25">
      <c r="B1139">
        <f>YEAR('Daily Weather Input'!C1132)</f>
        <v>2008</v>
      </c>
      <c r="C1139">
        <f>MONTH('Daily Weather Input'!C1132)</f>
        <v>2</v>
      </c>
      <c r="D1139">
        <f>DAY('Daily Weather Input'!C1132)</f>
        <v>3</v>
      </c>
      <c r="E1139">
        <f>IF('Daily Weather Input'!D1132, 'Daily Weather Input'!D1132, ('Daily Weather Input'!E1132+'Daily Weather Input'!F1132)/2)</f>
        <v>43.5</v>
      </c>
      <c r="F1139">
        <f t="shared" si="35"/>
        <v>21.5</v>
      </c>
      <c r="G1139">
        <f t="shared" si="36"/>
        <v>0</v>
      </c>
    </row>
    <row r="1140" spans="2:7" x14ac:dyDescent="0.25">
      <c r="B1140">
        <f>YEAR('Daily Weather Input'!C1133)</f>
        <v>2008</v>
      </c>
      <c r="C1140">
        <f>MONTH('Daily Weather Input'!C1133)</f>
        <v>2</v>
      </c>
      <c r="D1140">
        <f>DAY('Daily Weather Input'!C1133)</f>
        <v>4</v>
      </c>
      <c r="E1140">
        <f>IF('Daily Weather Input'!D1133, 'Daily Weather Input'!D1133, ('Daily Weather Input'!E1133+'Daily Weather Input'!F1133)/2)</f>
        <v>44</v>
      </c>
      <c r="F1140">
        <f t="shared" si="35"/>
        <v>21</v>
      </c>
      <c r="G1140">
        <f t="shared" si="36"/>
        <v>0</v>
      </c>
    </row>
    <row r="1141" spans="2:7" x14ac:dyDescent="0.25">
      <c r="B1141">
        <f>YEAR('Daily Weather Input'!C1134)</f>
        <v>2008</v>
      </c>
      <c r="C1141">
        <f>MONTH('Daily Weather Input'!C1134)</f>
        <v>2</v>
      </c>
      <c r="D1141">
        <f>DAY('Daily Weather Input'!C1134)</f>
        <v>5</v>
      </c>
      <c r="E1141">
        <f>IF('Daily Weather Input'!D1134, 'Daily Weather Input'!D1134, ('Daily Weather Input'!E1134+'Daily Weather Input'!F1134)/2)</f>
        <v>47.5</v>
      </c>
      <c r="F1141">
        <f t="shared" si="35"/>
        <v>17.5</v>
      </c>
      <c r="G1141">
        <f t="shared" si="36"/>
        <v>0</v>
      </c>
    </row>
    <row r="1142" spans="2:7" x14ac:dyDescent="0.25">
      <c r="B1142">
        <f>YEAR('Daily Weather Input'!C1135)</f>
        <v>2008</v>
      </c>
      <c r="C1142">
        <f>MONTH('Daily Weather Input'!C1135)</f>
        <v>2</v>
      </c>
      <c r="D1142">
        <f>DAY('Daily Weather Input'!C1135)</f>
        <v>6</v>
      </c>
      <c r="E1142">
        <f>IF('Daily Weather Input'!D1135, 'Daily Weather Input'!D1135, ('Daily Weather Input'!E1135+'Daily Weather Input'!F1135)/2)</f>
        <v>61</v>
      </c>
      <c r="F1142">
        <f t="shared" si="35"/>
        <v>4</v>
      </c>
      <c r="G1142">
        <f t="shared" si="36"/>
        <v>0</v>
      </c>
    </row>
    <row r="1143" spans="2:7" x14ac:dyDescent="0.25">
      <c r="B1143">
        <f>YEAR('Daily Weather Input'!C1136)</f>
        <v>2008</v>
      </c>
      <c r="C1143">
        <f>MONTH('Daily Weather Input'!C1136)</f>
        <v>2</v>
      </c>
      <c r="D1143">
        <f>DAY('Daily Weather Input'!C1136)</f>
        <v>7</v>
      </c>
      <c r="E1143">
        <f>IF('Daily Weather Input'!D1136, 'Daily Weather Input'!D1136, ('Daily Weather Input'!E1136+'Daily Weather Input'!F1136)/2)</f>
        <v>45.5</v>
      </c>
      <c r="F1143">
        <f t="shared" si="35"/>
        <v>19.5</v>
      </c>
      <c r="G1143">
        <f t="shared" si="36"/>
        <v>0</v>
      </c>
    </row>
    <row r="1144" spans="2:7" x14ac:dyDescent="0.25">
      <c r="B1144">
        <f>YEAR('Daily Weather Input'!C1137)</f>
        <v>2008</v>
      </c>
      <c r="C1144">
        <f>MONTH('Daily Weather Input'!C1137)</f>
        <v>2</v>
      </c>
      <c r="D1144">
        <f>DAY('Daily Weather Input'!C1137)</f>
        <v>8</v>
      </c>
      <c r="E1144">
        <f>IF('Daily Weather Input'!D1137, 'Daily Weather Input'!D1137, ('Daily Weather Input'!E1137+'Daily Weather Input'!F1137)/2)</f>
        <v>39</v>
      </c>
      <c r="F1144">
        <f t="shared" si="35"/>
        <v>26</v>
      </c>
      <c r="G1144">
        <f t="shared" si="36"/>
        <v>0</v>
      </c>
    </row>
    <row r="1145" spans="2:7" x14ac:dyDescent="0.25">
      <c r="B1145">
        <f>YEAR('Daily Weather Input'!C1138)</f>
        <v>2008</v>
      </c>
      <c r="C1145">
        <f>MONTH('Daily Weather Input'!C1138)</f>
        <v>2</v>
      </c>
      <c r="D1145">
        <f>DAY('Daily Weather Input'!C1138)</f>
        <v>9</v>
      </c>
      <c r="E1145">
        <f>IF('Daily Weather Input'!D1138, 'Daily Weather Input'!D1138, ('Daily Weather Input'!E1138+'Daily Weather Input'!F1138)/2)</f>
        <v>43.5</v>
      </c>
      <c r="F1145">
        <f t="shared" si="35"/>
        <v>21.5</v>
      </c>
      <c r="G1145">
        <f t="shared" si="36"/>
        <v>0</v>
      </c>
    </row>
    <row r="1146" spans="2:7" x14ac:dyDescent="0.25">
      <c r="B1146">
        <f>YEAR('Daily Weather Input'!C1139)</f>
        <v>2008</v>
      </c>
      <c r="C1146">
        <f>MONTH('Daily Weather Input'!C1139)</f>
        <v>2</v>
      </c>
      <c r="D1146">
        <f>DAY('Daily Weather Input'!C1139)</f>
        <v>10</v>
      </c>
      <c r="E1146">
        <f>IF('Daily Weather Input'!D1139, 'Daily Weather Input'!D1139, ('Daily Weather Input'!E1139+'Daily Weather Input'!F1139)/2)</f>
        <v>32.5</v>
      </c>
      <c r="F1146">
        <f t="shared" si="35"/>
        <v>32.5</v>
      </c>
      <c r="G1146">
        <f t="shared" si="36"/>
        <v>0</v>
      </c>
    </row>
    <row r="1147" spans="2:7" x14ac:dyDescent="0.25">
      <c r="B1147">
        <f>YEAR('Daily Weather Input'!C1140)</f>
        <v>2008</v>
      </c>
      <c r="C1147">
        <f>MONTH('Daily Weather Input'!C1140)</f>
        <v>2</v>
      </c>
      <c r="D1147">
        <f>DAY('Daily Weather Input'!C1140)</f>
        <v>11</v>
      </c>
      <c r="E1147">
        <f>IF('Daily Weather Input'!D1140, 'Daily Weather Input'!D1140, ('Daily Weather Input'!E1140+'Daily Weather Input'!F1140)/2)</f>
        <v>22.5</v>
      </c>
      <c r="F1147">
        <f t="shared" si="35"/>
        <v>42.5</v>
      </c>
      <c r="G1147">
        <f t="shared" si="36"/>
        <v>0</v>
      </c>
    </row>
    <row r="1148" spans="2:7" x14ac:dyDescent="0.25">
      <c r="B1148">
        <f>YEAR('Daily Weather Input'!C1141)</f>
        <v>2008</v>
      </c>
      <c r="C1148">
        <f>MONTH('Daily Weather Input'!C1141)</f>
        <v>2</v>
      </c>
      <c r="D1148">
        <f>DAY('Daily Weather Input'!C1141)</f>
        <v>12</v>
      </c>
      <c r="E1148">
        <f>IF('Daily Weather Input'!D1141, 'Daily Weather Input'!D1141, ('Daily Weather Input'!E1141+'Daily Weather Input'!F1141)/2)</f>
        <v>26</v>
      </c>
      <c r="F1148">
        <f t="shared" si="35"/>
        <v>39</v>
      </c>
      <c r="G1148">
        <f t="shared" si="36"/>
        <v>0</v>
      </c>
    </row>
    <row r="1149" spans="2:7" x14ac:dyDescent="0.25">
      <c r="B1149">
        <f>YEAR('Daily Weather Input'!C1142)</f>
        <v>2008</v>
      </c>
      <c r="C1149">
        <f>MONTH('Daily Weather Input'!C1142)</f>
        <v>2</v>
      </c>
      <c r="D1149">
        <f>DAY('Daily Weather Input'!C1142)</f>
        <v>13</v>
      </c>
      <c r="E1149">
        <f>IF('Daily Weather Input'!D1142, 'Daily Weather Input'!D1142, ('Daily Weather Input'!E1142+'Daily Weather Input'!F1142)/2)</f>
        <v>33</v>
      </c>
      <c r="F1149">
        <f t="shared" si="35"/>
        <v>32</v>
      </c>
      <c r="G1149">
        <f t="shared" si="36"/>
        <v>0</v>
      </c>
    </row>
    <row r="1150" spans="2:7" x14ac:dyDescent="0.25">
      <c r="B1150">
        <f>YEAR('Daily Weather Input'!C1143)</f>
        <v>2008</v>
      </c>
      <c r="C1150">
        <f>MONTH('Daily Weather Input'!C1143)</f>
        <v>2</v>
      </c>
      <c r="D1150">
        <f>DAY('Daily Weather Input'!C1143)</f>
        <v>14</v>
      </c>
      <c r="E1150">
        <f>IF('Daily Weather Input'!D1143, 'Daily Weather Input'!D1143, ('Daily Weather Input'!E1143+'Daily Weather Input'!F1143)/2)</f>
        <v>34</v>
      </c>
      <c r="F1150">
        <f t="shared" si="35"/>
        <v>31</v>
      </c>
      <c r="G1150">
        <f t="shared" si="36"/>
        <v>0</v>
      </c>
    </row>
    <row r="1151" spans="2:7" x14ac:dyDescent="0.25">
      <c r="B1151">
        <f>YEAR('Daily Weather Input'!C1144)</f>
        <v>2008</v>
      </c>
      <c r="C1151">
        <f>MONTH('Daily Weather Input'!C1144)</f>
        <v>2</v>
      </c>
      <c r="D1151">
        <f>DAY('Daily Weather Input'!C1144)</f>
        <v>15</v>
      </c>
      <c r="E1151">
        <f>IF('Daily Weather Input'!D1144, 'Daily Weather Input'!D1144, ('Daily Weather Input'!E1144+'Daily Weather Input'!F1144)/2)</f>
        <v>45</v>
      </c>
      <c r="F1151">
        <f t="shared" si="35"/>
        <v>20</v>
      </c>
      <c r="G1151">
        <f t="shared" si="36"/>
        <v>0</v>
      </c>
    </row>
    <row r="1152" spans="2:7" x14ac:dyDescent="0.25">
      <c r="B1152">
        <f>YEAR('Daily Weather Input'!C1145)</f>
        <v>2008</v>
      </c>
      <c r="C1152">
        <f>MONTH('Daily Weather Input'!C1145)</f>
        <v>2</v>
      </c>
      <c r="D1152">
        <f>DAY('Daily Weather Input'!C1145)</f>
        <v>16</v>
      </c>
      <c r="E1152">
        <f>IF('Daily Weather Input'!D1145, 'Daily Weather Input'!D1145, ('Daily Weather Input'!E1145+'Daily Weather Input'!F1145)/2)</f>
        <v>38</v>
      </c>
      <c r="F1152">
        <f t="shared" si="35"/>
        <v>27</v>
      </c>
      <c r="G1152">
        <f t="shared" si="36"/>
        <v>0</v>
      </c>
    </row>
    <row r="1153" spans="2:7" x14ac:dyDescent="0.25">
      <c r="B1153">
        <f>YEAR('Daily Weather Input'!C1146)</f>
        <v>2008</v>
      </c>
      <c r="C1153">
        <f>MONTH('Daily Weather Input'!C1146)</f>
        <v>2</v>
      </c>
      <c r="D1153">
        <f>DAY('Daily Weather Input'!C1146)</f>
        <v>17</v>
      </c>
      <c r="E1153">
        <f>IF('Daily Weather Input'!D1146, 'Daily Weather Input'!D1146, ('Daily Weather Input'!E1146+'Daily Weather Input'!F1146)/2)</f>
        <v>38.5</v>
      </c>
      <c r="F1153">
        <f t="shared" si="35"/>
        <v>26.5</v>
      </c>
      <c r="G1153">
        <f t="shared" si="36"/>
        <v>0</v>
      </c>
    </row>
    <row r="1154" spans="2:7" x14ac:dyDescent="0.25">
      <c r="B1154">
        <f>YEAR('Daily Weather Input'!C1147)</f>
        <v>2008</v>
      </c>
      <c r="C1154">
        <f>MONTH('Daily Weather Input'!C1147)</f>
        <v>2</v>
      </c>
      <c r="D1154">
        <f>DAY('Daily Weather Input'!C1147)</f>
        <v>18</v>
      </c>
      <c r="E1154">
        <f>IF('Daily Weather Input'!D1147, 'Daily Weather Input'!D1147, ('Daily Weather Input'!E1147+'Daily Weather Input'!F1147)/2)</f>
        <v>50.5</v>
      </c>
      <c r="F1154">
        <f t="shared" si="35"/>
        <v>14.5</v>
      </c>
      <c r="G1154">
        <f t="shared" si="36"/>
        <v>0</v>
      </c>
    </row>
    <row r="1155" spans="2:7" x14ac:dyDescent="0.25">
      <c r="B1155">
        <f>YEAR('Daily Weather Input'!C1148)</f>
        <v>2008</v>
      </c>
      <c r="C1155">
        <f>MONTH('Daily Weather Input'!C1148)</f>
        <v>2</v>
      </c>
      <c r="D1155">
        <f>DAY('Daily Weather Input'!C1148)</f>
        <v>19</v>
      </c>
      <c r="E1155">
        <f>IF('Daily Weather Input'!D1148, 'Daily Weather Input'!D1148, ('Daily Weather Input'!E1148+'Daily Weather Input'!F1148)/2)</f>
        <v>37</v>
      </c>
      <c r="F1155">
        <f t="shared" si="35"/>
        <v>28</v>
      </c>
      <c r="G1155">
        <f t="shared" si="36"/>
        <v>0</v>
      </c>
    </row>
    <row r="1156" spans="2:7" x14ac:dyDescent="0.25">
      <c r="B1156">
        <f>YEAR('Daily Weather Input'!C1149)</f>
        <v>2008</v>
      </c>
      <c r="C1156">
        <f>MONTH('Daily Weather Input'!C1149)</f>
        <v>2</v>
      </c>
      <c r="D1156">
        <f>DAY('Daily Weather Input'!C1149)</f>
        <v>20</v>
      </c>
      <c r="E1156">
        <f>IF('Daily Weather Input'!D1149, 'Daily Weather Input'!D1149, ('Daily Weather Input'!E1149+'Daily Weather Input'!F1149)/2)</f>
        <v>28.5</v>
      </c>
      <c r="F1156">
        <f t="shared" si="35"/>
        <v>36.5</v>
      </c>
      <c r="G1156">
        <f t="shared" si="36"/>
        <v>0</v>
      </c>
    </row>
    <row r="1157" spans="2:7" x14ac:dyDescent="0.25">
      <c r="B1157">
        <f>YEAR('Daily Weather Input'!C1150)</f>
        <v>2008</v>
      </c>
      <c r="C1157">
        <f>MONTH('Daily Weather Input'!C1150)</f>
        <v>2</v>
      </c>
      <c r="D1157">
        <f>DAY('Daily Weather Input'!C1150)</f>
        <v>21</v>
      </c>
      <c r="E1157">
        <f>IF('Daily Weather Input'!D1150, 'Daily Weather Input'!D1150, ('Daily Weather Input'!E1150+'Daily Weather Input'!F1150)/2)</f>
        <v>25.5</v>
      </c>
      <c r="F1157">
        <f t="shared" si="35"/>
        <v>39.5</v>
      </c>
      <c r="G1157">
        <f t="shared" si="36"/>
        <v>0</v>
      </c>
    </row>
    <row r="1158" spans="2:7" x14ac:dyDescent="0.25">
      <c r="B1158">
        <f>YEAR('Daily Weather Input'!C1151)</f>
        <v>2008</v>
      </c>
      <c r="C1158">
        <f>MONTH('Daily Weather Input'!C1151)</f>
        <v>2</v>
      </c>
      <c r="D1158">
        <f>DAY('Daily Weather Input'!C1151)</f>
        <v>22</v>
      </c>
      <c r="E1158">
        <f>IF('Daily Weather Input'!D1151, 'Daily Weather Input'!D1151, ('Daily Weather Input'!E1151+'Daily Weather Input'!F1151)/2)</f>
        <v>30.5</v>
      </c>
      <c r="F1158">
        <f t="shared" si="35"/>
        <v>34.5</v>
      </c>
      <c r="G1158">
        <f t="shared" si="36"/>
        <v>0</v>
      </c>
    </row>
    <row r="1159" spans="2:7" x14ac:dyDescent="0.25">
      <c r="B1159">
        <f>YEAR('Daily Weather Input'!C1152)</f>
        <v>2008</v>
      </c>
      <c r="C1159">
        <f>MONTH('Daily Weather Input'!C1152)</f>
        <v>2</v>
      </c>
      <c r="D1159">
        <f>DAY('Daily Weather Input'!C1152)</f>
        <v>23</v>
      </c>
      <c r="E1159">
        <f>IF('Daily Weather Input'!D1152, 'Daily Weather Input'!D1152, ('Daily Weather Input'!E1152+'Daily Weather Input'!F1152)/2)</f>
        <v>35.5</v>
      </c>
      <c r="F1159">
        <f t="shared" si="35"/>
        <v>29.5</v>
      </c>
      <c r="G1159">
        <f t="shared" si="36"/>
        <v>0</v>
      </c>
    </row>
    <row r="1160" spans="2:7" x14ac:dyDescent="0.25">
      <c r="B1160">
        <f>YEAR('Daily Weather Input'!C1153)</f>
        <v>2008</v>
      </c>
      <c r="C1160">
        <f>MONTH('Daily Weather Input'!C1153)</f>
        <v>2</v>
      </c>
      <c r="D1160">
        <f>DAY('Daily Weather Input'!C1153)</f>
        <v>24</v>
      </c>
      <c r="E1160">
        <f>IF('Daily Weather Input'!D1153, 'Daily Weather Input'!D1153, ('Daily Weather Input'!E1153+'Daily Weather Input'!F1153)/2)</f>
        <v>33.5</v>
      </c>
      <c r="F1160">
        <f t="shared" si="35"/>
        <v>31.5</v>
      </c>
      <c r="G1160">
        <f t="shared" si="36"/>
        <v>0</v>
      </c>
    </row>
    <row r="1161" spans="2:7" x14ac:dyDescent="0.25">
      <c r="B1161">
        <f>YEAR('Daily Weather Input'!C1154)</f>
        <v>2008</v>
      </c>
      <c r="C1161">
        <f>MONTH('Daily Weather Input'!C1154)</f>
        <v>2</v>
      </c>
      <c r="D1161">
        <f>DAY('Daily Weather Input'!C1154)</f>
        <v>25</v>
      </c>
      <c r="E1161">
        <f>IF('Daily Weather Input'!D1154, 'Daily Weather Input'!D1154, ('Daily Weather Input'!E1154+'Daily Weather Input'!F1154)/2)</f>
        <v>39.5</v>
      </c>
      <c r="F1161">
        <f t="shared" si="35"/>
        <v>25.5</v>
      </c>
      <c r="G1161">
        <f t="shared" si="36"/>
        <v>0</v>
      </c>
    </row>
    <row r="1162" spans="2:7" x14ac:dyDescent="0.25">
      <c r="B1162">
        <f>YEAR('Daily Weather Input'!C1155)</f>
        <v>2008</v>
      </c>
      <c r="C1162">
        <f>MONTH('Daily Weather Input'!C1155)</f>
        <v>2</v>
      </c>
      <c r="D1162">
        <f>DAY('Daily Weather Input'!C1155)</f>
        <v>26</v>
      </c>
      <c r="E1162">
        <f>IF('Daily Weather Input'!D1155, 'Daily Weather Input'!D1155, ('Daily Weather Input'!E1155+'Daily Weather Input'!F1155)/2)</f>
        <v>40.5</v>
      </c>
      <c r="F1162">
        <f t="shared" si="35"/>
        <v>24.5</v>
      </c>
      <c r="G1162">
        <f t="shared" si="36"/>
        <v>0</v>
      </c>
    </row>
    <row r="1163" spans="2:7" x14ac:dyDescent="0.25">
      <c r="B1163">
        <f>YEAR('Daily Weather Input'!C1156)</f>
        <v>2008</v>
      </c>
      <c r="C1163">
        <f>MONTH('Daily Weather Input'!C1156)</f>
        <v>2</v>
      </c>
      <c r="D1163">
        <f>DAY('Daily Weather Input'!C1156)</f>
        <v>27</v>
      </c>
      <c r="E1163">
        <f>IF('Daily Weather Input'!D1156, 'Daily Weather Input'!D1156, ('Daily Weather Input'!E1156+'Daily Weather Input'!F1156)/2)</f>
        <v>33</v>
      </c>
      <c r="F1163">
        <f t="shared" ref="F1163:F1226" si="37">IF(B$8&gt;$E1163,(B$8-$E1163),0)</f>
        <v>32</v>
      </c>
      <c r="G1163">
        <f t="shared" si="36"/>
        <v>0</v>
      </c>
    </row>
    <row r="1164" spans="2:7" x14ac:dyDescent="0.25">
      <c r="B1164">
        <f>YEAR('Daily Weather Input'!C1157)</f>
        <v>2008</v>
      </c>
      <c r="C1164">
        <f>MONTH('Daily Weather Input'!C1157)</f>
        <v>2</v>
      </c>
      <c r="D1164">
        <f>DAY('Daily Weather Input'!C1157)</f>
        <v>28</v>
      </c>
      <c r="E1164">
        <f>IF('Daily Weather Input'!D1157, 'Daily Weather Input'!D1157, ('Daily Weather Input'!E1157+'Daily Weather Input'!F1157)/2)</f>
        <v>26.5</v>
      </c>
      <c r="F1164">
        <f t="shared" si="37"/>
        <v>38.5</v>
      </c>
      <c r="G1164">
        <f t="shared" ref="G1164:G1227" si="38">IF($E1164&gt;C$8,$E1164-C$8,0)</f>
        <v>0</v>
      </c>
    </row>
    <row r="1165" spans="2:7" x14ac:dyDescent="0.25">
      <c r="B1165">
        <f>YEAR('Daily Weather Input'!C1158)</f>
        <v>2008</v>
      </c>
      <c r="C1165">
        <f>MONTH('Daily Weather Input'!C1158)</f>
        <v>2</v>
      </c>
      <c r="D1165">
        <f>DAY('Daily Weather Input'!C1158)</f>
        <v>29</v>
      </c>
      <c r="E1165">
        <f>IF('Daily Weather Input'!D1158, 'Daily Weather Input'!D1158, ('Daily Weather Input'!E1158+'Daily Weather Input'!F1158)/2)</f>
        <v>32.5</v>
      </c>
      <c r="F1165">
        <f t="shared" si="37"/>
        <v>32.5</v>
      </c>
      <c r="G1165">
        <f t="shared" si="38"/>
        <v>0</v>
      </c>
    </row>
    <row r="1166" spans="2:7" x14ac:dyDescent="0.25">
      <c r="B1166">
        <f>YEAR('Daily Weather Input'!C1159)</f>
        <v>2008</v>
      </c>
      <c r="C1166">
        <f>MONTH('Daily Weather Input'!C1159)</f>
        <v>3</v>
      </c>
      <c r="D1166">
        <f>DAY('Daily Weather Input'!C1159)</f>
        <v>1</v>
      </c>
      <c r="E1166">
        <f>IF('Daily Weather Input'!D1159, 'Daily Weather Input'!D1159, ('Daily Weather Input'!E1159+'Daily Weather Input'!F1159)/2)</f>
        <v>40</v>
      </c>
      <c r="F1166">
        <f t="shared" si="37"/>
        <v>25</v>
      </c>
      <c r="G1166">
        <f t="shared" si="38"/>
        <v>0</v>
      </c>
    </row>
    <row r="1167" spans="2:7" x14ac:dyDescent="0.25">
      <c r="B1167">
        <f>YEAR('Daily Weather Input'!C1160)</f>
        <v>2008</v>
      </c>
      <c r="C1167">
        <f>MONTH('Daily Weather Input'!C1160)</f>
        <v>3</v>
      </c>
      <c r="D1167">
        <f>DAY('Daily Weather Input'!C1160)</f>
        <v>2</v>
      </c>
      <c r="E1167">
        <f>IF('Daily Weather Input'!D1160, 'Daily Weather Input'!D1160, ('Daily Weather Input'!E1160+'Daily Weather Input'!F1160)/2)</f>
        <v>37.5</v>
      </c>
      <c r="F1167">
        <f t="shared" si="37"/>
        <v>27.5</v>
      </c>
      <c r="G1167">
        <f t="shared" si="38"/>
        <v>0</v>
      </c>
    </row>
    <row r="1168" spans="2:7" x14ac:dyDescent="0.25">
      <c r="B1168">
        <f>YEAR('Daily Weather Input'!C1161)</f>
        <v>2008</v>
      </c>
      <c r="C1168">
        <f>MONTH('Daily Weather Input'!C1161)</f>
        <v>3</v>
      </c>
      <c r="D1168">
        <f>DAY('Daily Weather Input'!C1161)</f>
        <v>3</v>
      </c>
      <c r="E1168">
        <f>IF('Daily Weather Input'!D1161, 'Daily Weather Input'!D1161, ('Daily Weather Input'!E1161+'Daily Weather Input'!F1161)/2)</f>
        <v>49.5</v>
      </c>
      <c r="F1168">
        <f t="shared" si="37"/>
        <v>15.5</v>
      </c>
      <c r="G1168">
        <f t="shared" si="38"/>
        <v>0</v>
      </c>
    </row>
    <row r="1169" spans="2:7" x14ac:dyDescent="0.25">
      <c r="B1169">
        <f>YEAR('Daily Weather Input'!C1162)</f>
        <v>2008</v>
      </c>
      <c r="C1169">
        <f>MONTH('Daily Weather Input'!C1162)</f>
        <v>3</v>
      </c>
      <c r="D1169">
        <f>DAY('Daily Weather Input'!C1162)</f>
        <v>4</v>
      </c>
      <c r="E1169">
        <f>IF('Daily Weather Input'!D1162, 'Daily Weather Input'!D1162, ('Daily Weather Input'!E1162+'Daily Weather Input'!F1162)/2)</f>
        <v>65</v>
      </c>
      <c r="F1169">
        <f t="shared" si="37"/>
        <v>0</v>
      </c>
      <c r="G1169">
        <f t="shared" si="38"/>
        <v>0</v>
      </c>
    </row>
    <row r="1170" spans="2:7" x14ac:dyDescent="0.25">
      <c r="B1170">
        <f>YEAR('Daily Weather Input'!C1163)</f>
        <v>2008</v>
      </c>
      <c r="C1170">
        <f>MONTH('Daily Weather Input'!C1163)</f>
        <v>3</v>
      </c>
      <c r="D1170">
        <f>DAY('Daily Weather Input'!C1163)</f>
        <v>5</v>
      </c>
      <c r="E1170">
        <f>IF('Daily Weather Input'!D1163, 'Daily Weather Input'!D1163, ('Daily Weather Input'!E1163+'Daily Weather Input'!F1163)/2)</f>
        <v>50</v>
      </c>
      <c r="F1170">
        <f t="shared" si="37"/>
        <v>15</v>
      </c>
      <c r="G1170">
        <f t="shared" si="38"/>
        <v>0</v>
      </c>
    </row>
    <row r="1171" spans="2:7" x14ac:dyDescent="0.25">
      <c r="B1171">
        <f>YEAR('Daily Weather Input'!C1164)</f>
        <v>2008</v>
      </c>
      <c r="C1171">
        <f>MONTH('Daily Weather Input'!C1164)</f>
        <v>3</v>
      </c>
      <c r="D1171">
        <f>DAY('Daily Weather Input'!C1164)</f>
        <v>6</v>
      </c>
      <c r="E1171">
        <f>IF('Daily Weather Input'!D1164, 'Daily Weather Input'!D1164, ('Daily Weather Input'!E1164+'Daily Weather Input'!F1164)/2)</f>
        <v>41.5</v>
      </c>
      <c r="F1171">
        <f t="shared" si="37"/>
        <v>23.5</v>
      </c>
      <c r="G1171">
        <f t="shared" si="38"/>
        <v>0</v>
      </c>
    </row>
    <row r="1172" spans="2:7" x14ac:dyDescent="0.25">
      <c r="B1172">
        <f>YEAR('Daily Weather Input'!C1165)</f>
        <v>2008</v>
      </c>
      <c r="C1172">
        <f>MONTH('Daily Weather Input'!C1165)</f>
        <v>3</v>
      </c>
      <c r="D1172">
        <f>DAY('Daily Weather Input'!C1165)</f>
        <v>7</v>
      </c>
      <c r="E1172">
        <f>IF('Daily Weather Input'!D1165, 'Daily Weather Input'!D1165, ('Daily Weather Input'!E1165+'Daily Weather Input'!F1165)/2)</f>
        <v>40</v>
      </c>
      <c r="F1172">
        <f t="shared" si="37"/>
        <v>25</v>
      </c>
      <c r="G1172">
        <f t="shared" si="38"/>
        <v>0</v>
      </c>
    </row>
    <row r="1173" spans="2:7" x14ac:dyDescent="0.25">
      <c r="B1173">
        <f>YEAR('Daily Weather Input'!C1166)</f>
        <v>2008</v>
      </c>
      <c r="C1173">
        <f>MONTH('Daily Weather Input'!C1166)</f>
        <v>3</v>
      </c>
      <c r="D1173">
        <f>DAY('Daily Weather Input'!C1166)</f>
        <v>8</v>
      </c>
      <c r="E1173">
        <f>IF('Daily Weather Input'!D1166, 'Daily Weather Input'!D1166, ('Daily Weather Input'!E1166+'Daily Weather Input'!F1166)/2)</f>
        <v>45.5</v>
      </c>
      <c r="F1173">
        <f t="shared" si="37"/>
        <v>19.5</v>
      </c>
      <c r="G1173">
        <f t="shared" si="38"/>
        <v>0</v>
      </c>
    </row>
    <row r="1174" spans="2:7" x14ac:dyDescent="0.25">
      <c r="B1174">
        <f>YEAR('Daily Weather Input'!C1167)</f>
        <v>2008</v>
      </c>
      <c r="C1174">
        <f>MONTH('Daily Weather Input'!C1167)</f>
        <v>3</v>
      </c>
      <c r="D1174">
        <f>DAY('Daily Weather Input'!C1167)</f>
        <v>9</v>
      </c>
      <c r="E1174">
        <f>IF('Daily Weather Input'!D1167, 'Daily Weather Input'!D1167, ('Daily Weather Input'!E1167+'Daily Weather Input'!F1167)/2)</f>
        <v>35.5</v>
      </c>
      <c r="F1174">
        <f t="shared" si="37"/>
        <v>29.5</v>
      </c>
      <c r="G1174">
        <f t="shared" si="38"/>
        <v>0</v>
      </c>
    </row>
    <row r="1175" spans="2:7" x14ac:dyDescent="0.25">
      <c r="B1175">
        <f>YEAR('Daily Weather Input'!C1168)</f>
        <v>2008</v>
      </c>
      <c r="C1175">
        <f>MONTH('Daily Weather Input'!C1168)</f>
        <v>3</v>
      </c>
      <c r="D1175">
        <f>DAY('Daily Weather Input'!C1168)</f>
        <v>10</v>
      </c>
      <c r="E1175">
        <f>IF('Daily Weather Input'!D1168, 'Daily Weather Input'!D1168, ('Daily Weather Input'!E1168+'Daily Weather Input'!F1168)/2)</f>
        <v>38</v>
      </c>
      <c r="F1175">
        <f t="shared" si="37"/>
        <v>27</v>
      </c>
      <c r="G1175">
        <f t="shared" si="38"/>
        <v>0</v>
      </c>
    </row>
    <row r="1176" spans="2:7" x14ac:dyDescent="0.25">
      <c r="B1176">
        <f>YEAR('Daily Weather Input'!C1169)</f>
        <v>2008</v>
      </c>
      <c r="C1176">
        <f>MONTH('Daily Weather Input'!C1169)</f>
        <v>3</v>
      </c>
      <c r="D1176">
        <f>DAY('Daily Weather Input'!C1169)</f>
        <v>11</v>
      </c>
      <c r="E1176">
        <f>IF('Daily Weather Input'!D1169, 'Daily Weather Input'!D1169, ('Daily Weather Input'!E1169+'Daily Weather Input'!F1169)/2)</f>
        <v>43</v>
      </c>
      <c r="F1176">
        <f t="shared" si="37"/>
        <v>22</v>
      </c>
      <c r="G1176">
        <f t="shared" si="38"/>
        <v>0</v>
      </c>
    </row>
    <row r="1177" spans="2:7" x14ac:dyDescent="0.25">
      <c r="B1177">
        <f>YEAR('Daily Weather Input'!C1170)</f>
        <v>2008</v>
      </c>
      <c r="C1177">
        <f>MONTH('Daily Weather Input'!C1170)</f>
        <v>3</v>
      </c>
      <c r="D1177">
        <f>DAY('Daily Weather Input'!C1170)</f>
        <v>12</v>
      </c>
      <c r="E1177">
        <f>IF('Daily Weather Input'!D1170, 'Daily Weather Input'!D1170, ('Daily Weather Input'!E1170+'Daily Weather Input'!F1170)/2)</f>
        <v>45</v>
      </c>
      <c r="F1177">
        <f t="shared" si="37"/>
        <v>20</v>
      </c>
      <c r="G1177">
        <f t="shared" si="38"/>
        <v>0</v>
      </c>
    </row>
    <row r="1178" spans="2:7" x14ac:dyDescent="0.25">
      <c r="B1178">
        <f>YEAR('Daily Weather Input'!C1171)</f>
        <v>2008</v>
      </c>
      <c r="C1178">
        <f>MONTH('Daily Weather Input'!C1171)</f>
        <v>3</v>
      </c>
      <c r="D1178">
        <f>DAY('Daily Weather Input'!C1171)</f>
        <v>13</v>
      </c>
      <c r="E1178">
        <f>IF('Daily Weather Input'!D1171, 'Daily Weather Input'!D1171, ('Daily Weather Input'!E1171+'Daily Weather Input'!F1171)/2)</f>
        <v>46.5</v>
      </c>
      <c r="F1178">
        <f t="shared" si="37"/>
        <v>18.5</v>
      </c>
      <c r="G1178">
        <f t="shared" si="38"/>
        <v>0</v>
      </c>
    </row>
    <row r="1179" spans="2:7" x14ac:dyDescent="0.25">
      <c r="B1179">
        <f>YEAR('Daily Weather Input'!C1172)</f>
        <v>2008</v>
      </c>
      <c r="C1179">
        <f>MONTH('Daily Weather Input'!C1172)</f>
        <v>3</v>
      </c>
      <c r="D1179">
        <f>DAY('Daily Weather Input'!C1172)</f>
        <v>14</v>
      </c>
      <c r="E1179">
        <f>IF('Daily Weather Input'!D1172, 'Daily Weather Input'!D1172, ('Daily Weather Input'!E1172+'Daily Weather Input'!F1172)/2)</f>
        <v>53</v>
      </c>
      <c r="F1179">
        <f t="shared" si="37"/>
        <v>12</v>
      </c>
      <c r="G1179">
        <f t="shared" si="38"/>
        <v>0</v>
      </c>
    </row>
    <row r="1180" spans="2:7" x14ac:dyDescent="0.25">
      <c r="B1180">
        <f>YEAR('Daily Weather Input'!C1173)</f>
        <v>2008</v>
      </c>
      <c r="C1180">
        <f>MONTH('Daily Weather Input'!C1173)</f>
        <v>3</v>
      </c>
      <c r="D1180">
        <f>DAY('Daily Weather Input'!C1173)</f>
        <v>15</v>
      </c>
      <c r="E1180">
        <f>IF('Daily Weather Input'!D1173, 'Daily Weather Input'!D1173, ('Daily Weather Input'!E1173+'Daily Weather Input'!F1173)/2)</f>
        <v>54</v>
      </c>
      <c r="F1180">
        <f t="shared" si="37"/>
        <v>11</v>
      </c>
      <c r="G1180">
        <f t="shared" si="38"/>
        <v>0</v>
      </c>
    </row>
    <row r="1181" spans="2:7" x14ac:dyDescent="0.25">
      <c r="B1181">
        <f>YEAR('Daily Weather Input'!C1174)</f>
        <v>2008</v>
      </c>
      <c r="C1181">
        <f>MONTH('Daily Weather Input'!C1174)</f>
        <v>3</v>
      </c>
      <c r="D1181">
        <f>DAY('Daily Weather Input'!C1174)</f>
        <v>16</v>
      </c>
      <c r="E1181">
        <f>IF('Daily Weather Input'!D1174, 'Daily Weather Input'!D1174, ('Daily Weather Input'!E1174+'Daily Weather Input'!F1174)/2)</f>
        <v>44</v>
      </c>
      <c r="F1181">
        <f t="shared" si="37"/>
        <v>21</v>
      </c>
      <c r="G1181">
        <f t="shared" si="38"/>
        <v>0</v>
      </c>
    </row>
    <row r="1182" spans="2:7" x14ac:dyDescent="0.25">
      <c r="B1182">
        <f>YEAR('Daily Weather Input'!C1175)</f>
        <v>2008</v>
      </c>
      <c r="C1182">
        <f>MONTH('Daily Weather Input'!C1175)</f>
        <v>3</v>
      </c>
      <c r="D1182">
        <f>DAY('Daily Weather Input'!C1175)</f>
        <v>17</v>
      </c>
      <c r="E1182">
        <f>IF('Daily Weather Input'!D1175, 'Daily Weather Input'!D1175, ('Daily Weather Input'!E1175+'Daily Weather Input'!F1175)/2)</f>
        <v>40.5</v>
      </c>
      <c r="F1182">
        <f t="shared" si="37"/>
        <v>24.5</v>
      </c>
      <c r="G1182">
        <f t="shared" si="38"/>
        <v>0</v>
      </c>
    </row>
    <row r="1183" spans="2:7" x14ac:dyDescent="0.25">
      <c r="B1183">
        <f>YEAR('Daily Weather Input'!C1176)</f>
        <v>2008</v>
      </c>
      <c r="C1183">
        <f>MONTH('Daily Weather Input'!C1176)</f>
        <v>3</v>
      </c>
      <c r="D1183">
        <f>DAY('Daily Weather Input'!C1176)</f>
        <v>18</v>
      </c>
      <c r="E1183">
        <f>IF('Daily Weather Input'!D1176, 'Daily Weather Input'!D1176, ('Daily Weather Input'!E1176+'Daily Weather Input'!F1176)/2)</f>
        <v>48</v>
      </c>
      <c r="F1183">
        <f t="shared" si="37"/>
        <v>17</v>
      </c>
      <c r="G1183">
        <f t="shared" si="38"/>
        <v>0</v>
      </c>
    </row>
    <row r="1184" spans="2:7" x14ac:dyDescent="0.25">
      <c r="B1184">
        <f>YEAR('Daily Weather Input'!C1177)</f>
        <v>2008</v>
      </c>
      <c r="C1184">
        <f>MONTH('Daily Weather Input'!C1177)</f>
        <v>3</v>
      </c>
      <c r="D1184">
        <f>DAY('Daily Weather Input'!C1177)</f>
        <v>19</v>
      </c>
      <c r="E1184">
        <f>IF('Daily Weather Input'!D1177, 'Daily Weather Input'!D1177, ('Daily Weather Input'!E1177+'Daily Weather Input'!F1177)/2)</f>
        <v>58.5</v>
      </c>
      <c r="F1184">
        <f t="shared" si="37"/>
        <v>6.5</v>
      </c>
      <c r="G1184">
        <f t="shared" si="38"/>
        <v>0</v>
      </c>
    </row>
    <row r="1185" spans="2:7" x14ac:dyDescent="0.25">
      <c r="B1185">
        <f>YEAR('Daily Weather Input'!C1178)</f>
        <v>2008</v>
      </c>
      <c r="C1185">
        <f>MONTH('Daily Weather Input'!C1178)</f>
        <v>3</v>
      </c>
      <c r="D1185">
        <f>DAY('Daily Weather Input'!C1178)</f>
        <v>20</v>
      </c>
      <c r="E1185">
        <f>IF('Daily Weather Input'!D1178, 'Daily Weather Input'!D1178, ('Daily Weather Input'!E1178+'Daily Weather Input'!F1178)/2)</f>
        <v>52</v>
      </c>
      <c r="F1185">
        <f t="shared" si="37"/>
        <v>13</v>
      </c>
      <c r="G1185">
        <f t="shared" si="38"/>
        <v>0</v>
      </c>
    </row>
    <row r="1186" spans="2:7" x14ac:dyDescent="0.25">
      <c r="B1186">
        <f>YEAR('Daily Weather Input'!C1179)</f>
        <v>2008</v>
      </c>
      <c r="C1186">
        <f>MONTH('Daily Weather Input'!C1179)</f>
        <v>3</v>
      </c>
      <c r="D1186">
        <f>DAY('Daily Weather Input'!C1179)</f>
        <v>21</v>
      </c>
      <c r="E1186">
        <f>IF('Daily Weather Input'!D1179, 'Daily Weather Input'!D1179, ('Daily Weather Input'!E1179+'Daily Weather Input'!F1179)/2)</f>
        <v>47.5</v>
      </c>
      <c r="F1186">
        <f t="shared" si="37"/>
        <v>17.5</v>
      </c>
      <c r="G1186">
        <f t="shared" si="38"/>
        <v>0</v>
      </c>
    </row>
    <row r="1187" spans="2:7" x14ac:dyDescent="0.25">
      <c r="B1187">
        <f>YEAR('Daily Weather Input'!C1180)</f>
        <v>2008</v>
      </c>
      <c r="C1187">
        <f>MONTH('Daily Weather Input'!C1180)</f>
        <v>3</v>
      </c>
      <c r="D1187">
        <f>DAY('Daily Weather Input'!C1180)</f>
        <v>22</v>
      </c>
      <c r="E1187">
        <f>IF('Daily Weather Input'!D1180, 'Daily Weather Input'!D1180, ('Daily Weather Input'!E1180+'Daily Weather Input'!F1180)/2)</f>
        <v>41</v>
      </c>
      <c r="F1187">
        <f t="shared" si="37"/>
        <v>24</v>
      </c>
      <c r="G1187">
        <f t="shared" si="38"/>
        <v>0</v>
      </c>
    </row>
    <row r="1188" spans="2:7" x14ac:dyDescent="0.25">
      <c r="B1188">
        <f>YEAR('Daily Weather Input'!C1181)</f>
        <v>2008</v>
      </c>
      <c r="C1188">
        <f>MONTH('Daily Weather Input'!C1181)</f>
        <v>3</v>
      </c>
      <c r="D1188">
        <f>DAY('Daily Weather Input'!C1181)</f>
        <v>23</v>
      </c>
      <c r="E1188">
        <f>IF('Daily Weather Input'!D1181, 'Daily Weather Input'!D1181, ('Daily Weather Input'!E1181+'Daily Weather Input'!F1181)/2)</f>
        <v>40</v>
      </c>
      <c r="F1188">
        <f t="shared" si="37"/>
        <v>25</v>
      </c>
      <c r="G1188">
        <f t="shared" si="38"/>
        <v>0</v>
      </c>
    </row>
    <row r="1189" spans="2:7" x14ac:dyDescent="0.25">
      <c r="B1189">
        <f>YEAR('Daily Weather Input'!C1182)</f>
        <v>2008</v>
      </c>
      <c r="C1189">
        <f>MONTH('Daily Weather Input'!C1182)</f>
        <v>3</v>
      </c>
      <c r="D1189">
        <f>DAY('Daily Weather Input'!C1182)</f>
        <v>24</v>
      </c>
      <c r="E1189">
        <f>IF('Daily Weather Input'!D1182, 'Daily Weather Input'!D1182, ('Daily Weather Input'!E1182+'Daily Weather Input'!F1182)/2)</f>
        <v>42.5</v>
      </c>
      <c r="F1189">
        <f t="shared" si="37"/>
        <v>22.5</v>
      </c>
      <c r="G1189">
        <f t="shared" si="38"/>
        <v>0</v>
      </c>
    </row>
    <row r="1190" spans="2:7" x14ac:dyDescent="0.25">
      <c r="B1190">
        <f>YEAR('Daily Weather Input'!C1183)</f>
        <v>2008</v>
      </c>
      <c r="C1190">
        <f>MONTH('Daily Weather Input'!C1183)</f>
        <v>3</v>
      </c>
      <c r="D1190">
        <f>DAY('Daily Weather Input'!C1183)</f>
        <v>25</v>
      </c>
      <c r="E1190">
        <f>IF('Daily Weather Input'!D1183, 'Daily Weather Input'!D1183, ('Daily Weather Input'!E1183+'Daily Weather Input'!F1183)/2)</f>
        <v>39</v>
      </c>
      <c r="F1190">
        <f t="shared" si="37"/>
        <v>26</v>
      </c>
      <c r="G1190">
        <f t="shared" si="38"/>
        <v>0</v>
      </c>
    </row>
    <row r="1191" spans="2:7" x14ac:dyDescent="0.25">
      <c r="B1191">
        <f>YEAR('Daily Weather Input'!C1184)</f>
        <v>2008</v>
      </c>
      <c r="C1191">
        <f>MONTH('Daily Weather Input'!C1184)</f>
        <v>3</v>
      </c>
      <c r="D1191">
        <f>DAY('Daily Weather Input'!C1184)</f>
        <v>26</v>
      </c>
      <c r="E1191">
        <f>IF('Daily Weather Input'!D1184, 'Daily Weather Input'!D1184, ('Daily Weather Input'!E1184+'Daily Weather Input'!F1184)/2)</f>
        <v>56</v>
      </c>
      <c r="F1191">
        <f t="shared" si="37"/>
        <v>9</v>
      </c>
      <c r="G1191">
        <f t="shared" si="38"/>
        <v>0</v>
      </c>
    </row>
    <row r="1192" spans="2:7" x14ac:dyDescent="0.25">
      <c r="B1192">
        <f>YEAR('Daily Weather Input'!C1185)</f>
        <v>2008</v>
      </c>
      <c r="C1192">
        <f>MONTH('Daily Weather Input'!C1185)</f>
        <v>3</v>
      </c>
      <c r="D1192">
        <f>DAY('Daily Weather Input'!C1185)</f>
        <v>27</v>
      </c>
      <c r="E1192">
        <f>IF('Daily Weather Input'!D1185, 'Daily Weather Input'!D1185, ('Daily Weather Input'!E1185+'Daily Weather Input'!F1185)/2)</f>
        <v>49.5</v>
      </c>
      <c r="F1192">
        <f t="shared" si="37"/>
        <v>15.5</v>
      </c>
      <c r="G1192">
        <f t="shared" si="38"/>
        <v>0</v>
      </c>
    </row>
    <row r="1193" spans="2:7" x14ac:dyDescent="0.25">
      <c r="B1193">
        <f>YEAR('Daily Weather Input'!C1186)</f>
        <v>2008</v>
      </c>
      <c r="C1193">
        <f>MONTH('Daily Weather Input'!C1186)</f>
        <v>3</v>
      </c>
      <c r="D1193">
        <f>DAY('Daily Weather Input'!C1186)</f>
        <v>28</v>
      </c>
      <c r="E1193">
        <f>IF('Daily Weather Input'!D1186, 'Daily Weather Input'!D1186, ('Daily Weather Input'!E1186+'Daily Weather Input'!F1186)/2)</f>
        <v>53.5</v>
      </c>
      <c r="F1193">
        <f t="shared" si="37"/>
        <v>11.5</v>
      </c>
      <c r="G1193">
        <f t="shared" si="38"/>
        <v>0</v>
      </c>
    </row>
    <row r="1194" spans="2:7" x14ac:dyDescent="0.25">
      <c r="B1194">
        <f>YEAR('Daily Weather Input'!C1187)</f>
        <v>2008</v>
      </c>
      <c r="C1194">
        <f>MONTH('Daily Weather Input'!C1187)</f>
        <v>3</v>
      </c>
      <c r="D1194">
        <f>DAY('Daily Weather Input'!C1187)</f>
        <v>29</v>
      </c>
      <c r="E1194">
        <f>IF('Daily Weather Input'!D1187, 'Daily Weather Input'!D1187, ('Daily Weather Input'!E1187+'Daily Weather Input'!F1187)/2)</f>
        <v>42</v>
      </c>
      <c r="F1194">
        <f t="shared" si="37"/>
        <v>23</v>
      </c>
      <c r="G1194">
        <f t="shared" si="38"/>
        <v>0</v>
      </c>
    </row>
    <row r="1195" spans="2:7" x14ac:dyDescent="0.25">
      <c r="B1195">
        <f>YEAR('Daily Weather Input'!C1188)</f>
        <v>2008</v>
      </c>
      <c r="C1195">
        <f>MONTH('Daily Weather Input'!C1188)</f>
        <v>3</v>
      </c>
      <c r="D1195">
        <f>DAY('Daily Weather Input'!C1188)</f>
        <v>30</v>
      </c>
      <c r="E1195">
        <f>IF('Daily Weather Input'!D1188, 'Daily Weather Input'!D1188, ('Daily Weather Input'!E1188+'Daily Weather Input'!F1188)/2)</f>
        <v>39.5</v>
      </c>
      <c r="F1195">
        <f t="shared" si="37"/>
        <v>25.5</v>
      </c>
      <c r="G1195">
        <f t="shared" si="38"/>
        <v>0</v>
      </c>
    </row>
    <row r="1196" spans="2:7" x14ac:dyDescent="0.25">
      <c r="B1196">
        <f>YEAR('Daily Weather Input'!C1189)</f>
        <v>2008</v>
      </c>
      <c r="C1196">
        <f>MONTH('Daily Weather Input'!C1189)</f>
        <v>3</v>
      </c>
      <c r="D1196">
        <f>DAY('Daily Weather Input'!C1189)</f>
        <v>31</v>
      </c>
      <c r="E1196">
        <f>IF('Daily Weather Input'!D1189, 'Daily Weather Input'!D1189, ('Daily Weather Input'!E1189+'Daily Weather Input'!F1189)/2)</f>
        <v>44.5</v>
      </c>
      <c r="F1196">
        <f t="shared" si="37"/>
        <v>20.5</v>
      </c>
      <c r="G1196">
        <f t="shared" si="38"/>
        <v>0</v>
      </c>
    </row>
    <row r="1197" spans="2:7" x14ac:dyDescent="0.25">
      <c r="B1197">
        <f>YEAR('Daily Weather Input'!C1190)</f>
        <v>2008</v>
      </c>
      <c r="C1197">
        <f>MONTH('Daily Weather Input'!C1190)</f>
        <v>4</v>
      </c>
      <c r="D1197">
        <f>DAY('Daily Weather Input'!C1190)</f>
        <v>1</v>
      </c>
      <c r="E1197">
        <f>IF('Daily Weather Input'!D1190, 'Daily Weather Input'!D1190, ('Daily Weather Input'!E1190+'Daily Weather Input'!F1190)/2)</f>
        <v>62</v>
      </c>
      <c r="F1197">
        <f t="shared" si="37"/>
        <v>3</v>
      </c>
      <c r="G1197">
        <f t="shared" si="38"/>
        <v>0</v>
      </c>
    </row>
    <row r="1198" spans="2:7" x14ac:dyDescent="0.25">
      <c r="B1198">
        <f>YEAR('Daily Weather Input'!C1191)</f>
        <v>2008</v>
      </c>
      <c r="C1198">
        <f>MONTH('Daily Weather Input'!C1191)</f>
        <v>4</v>
      </c>
      <c r="D1198">
        <f>DAY('Daily Weather Input'!C1191)</f>
        <v>2</v>
      </c>
      <c r="E1198">
        <f>IF('Daily Weather Input'!D1191, 'Daily Weather Input'!D1191, ('Daily Weather Input'!E1191+'Daily Weather Input'!F1191)/2)</f>
        <v>45</v>
      </c>
      <c r="F1198">
        <f t="shared" si="37"/>
        <v>20</v>
      </c>
      <c r="G1198">
        <f t="shared" si="38"/>
        <v>0</v>
      </c>
    </row>
    <row r="1199" spans="2:7" x14ac:dyDescent="0.25">
      <c r="B1199">
        <f>YEAR('Daily Weather Input'!C1192)</f>
        <v>2008</v>
      </c>
      <c r="C1199">
        <f>MONTH('Daily Weather Input'!C1192)</f>
        <v>4</v>
      </c>
      <c r="D1199">
        <f>DAY('Daily Weather Input'!C1192)</f>
        <v>3</v>
      </c>
      <c r="E1199">
        <f>IF('Daily Weather Input'!D1192, 'Daily Weather Input'!D1192, ('Daily Weather Input'!E1192+'Daily Weather Input'!F1192)/2)</f>
        <v>40</v>
      </c>
      <c r="F1199">
        <f t="shared" si="37"/>
        <v>25</v>
      </c>
      <c r="G1199">
        <f t="shared" si="38"/>
        <v>0</v>
      </c>
    </row>
    <row r="1200" spans="2:7" x14ac:dyDescent="0.25">
      <c r="B1200">
        <f>YEAR('Daily Weather Input'!C1193)</f>
        <v>2008</v>
      </c>
      <c r="C1200">
        <f>MONTH('Daily Weather Input'!C1193)</f>
        <v>4</v>
      </c>
      <c r="D1200">
        <f>DAY('Daily Weather Input'!C1193)</f>
        <v>4</v>
      </c>
      <c r="E1200">
        <f>IF('Daily Weather Input'!D1193, 'Daily Weather Input'!D1193, ('Daily Weather Input'!E1193+'Daily Weather Input'!F1193)/2)</f>
        <v>49</v>
      </c>
      <c r="F1200">
        <f t="shared" si="37"/>
        <v>16</v>
      </c>
      <c r="G1200">
        <f t="shared" si="38"/>
        <v>0</v>
      </c>
    </row>
    <row r="1201" spans="2:7" x14ac:dyDescent="0.25">
      <c r="B1201">
        <f>YEAR('Daily Weather Input'!C1194)</f>
        <v>2008</v>
      </c>
      <c r="C1201">
        <f>MONTH('Daily Weather Input'!C1194)</f>
        <v>4</v>
      </c>
      <c r="D1201">
        <f>DAY('Daily Weather Input'!C1194)</f>
        <v>5</v>
      </c>
      <c r="E1201">
        <f>IF('Daily Weather Input'!D1194, 'Daily Weather Input'!D1194, ('Daily Weather Input'!E1194+'Daily Weather Input'!F1194)/2)</f>
        <v>56</v>
      </c>
      <c r="F1201">
        <f t="shared" si="37"/>
        <v>9</v>
      </c>
      <c r="G1201">
        <f t="shared" si="38"/>
        <v>0</v>
      </c>
    </row>
    <row r="1202" spans="2:7" x14ac:dyDescent="0.25">
      <c r="B1202">
        <f>YEAR('Daily Weather Input'!C1195)</f>
        <v>2008</v>
      </c>
      <c r="C1202">
        <f>MONTH('Daily Weather Input'!C1195)</f>
        <v>4</v>
      </c>
      <c r="D1202">
        <f>DAY('Daily Weather Input'!C1195)</f>
        <v>6</v>
      </c>
      <c r="E1202">
        <f>IF('Daily Weather Input'!D1195, 'Daily Weather Input'!D1195, ('Daily Weather Input'!E1195+'Daily Weather Input'!F1195)/2)</f>
        <v>47.5</v>
      </c>
      <c r="F1202">
        <f t="shared" si="37"/>
        <v>17.5</v>
      </c>
      <c r="G1202">
        <f t="shared" si="38"/>
        <v>0</v>
      </c>
    </row>
    <row r="1203" spans="2:7" x14ac:dyDescent="0.25">
      <c r="B1203">
        <f>YEAR('Daily Weather Input'!C1196)</f>
        <v>2008</v>
      </c>
      <c r="C1203">
        <f>MONTH('Daily Weather Input'!C1196)</f>
        <v>4</v>
      </c>
      <c r="D1203">
        <f>DAY('Daily Weather Input'!C1196)</f>
        <v>7</v>
      </c>
      <c r="E1203">
        <f>IF('Daily Weather Input'!D1196, 'Daily Weather Input'!D1196, ('Daily Weather Input'!E1196+'Daily Weather Input'!F1196)/2)</f>
        <v>45.5</v>
      </c>
      <c r="F1203">
        <f t="shared" si="37"/>
        <v>19.5</v>
      </c>
      <c r="G1203">
        <f t="shared" si="38"/>
        <v>0</v>
      </c>
    </row>
    <row r="1204" spans="2:7" x14ac:dyDescent="0.25">
      <c r="B1204">
        <f>YEAR('Daily Weather Input'!C1197)</f>
        <v>2008</v>
      </c>
      <c r="C1204">
        <f>MONTH('Daily Weather Input'!C1197)</f>
        <v>4</v>
      </c>
      <c r="D1204">
        <f>DAY('Daily Weather Input'!C1197)</f>
        <v>8</v>
      </c>
      <c r="E1204">
        <f>IF('Daily Weather Input'!D1197, 'Daily Weather Input'!D1197, ('Daily Weather Input'!E1197+'Daily Weather Input'!F1197)/2)</f>
        <v>49.5</v>
      </c>
      <c r="F1204">
        <f t="shared" si="37"/>
        <v>15.5</v>
      </c>
      <c r="G1204">
        <f t="shared" si="38"/>
        <v>0</v>
      </c>
    </row>
    <row r="1205" spans="2:7" x14ac:dyDescent="0.25">
      <c r="B1205">
        <f>YEAR('Daily Weather Input'!C1198)</f>
        <v>2008</v>
      </c>
      <c r="C1205">
        <f>MONTH('Daily Weather Input'!C1198)</f>
        <v>4</v>
      </c>
      <c r="D1205">
        <f>DAY('Daily Weather Input'!C1198)</f>
        <v>9</v>
      </c>
      <c r="E1205">
        <f>IF('Daily Weather Input'!D1198, 'Daily Weather Input'!D1198, ('Daily Weather Input'!E1198+'Daily Weather Input'!F1198)/2)</f>
        <v>57.5</v>
      </c>
      <c r="F1205">
        <f t="shared" si="37"/>
        <v>7.5</v>
      </c>
      <c r="G1205">
        <f t="shared" si="38"/>
        <v>0</v>
      </c>
    </row>
    <row r="1206" spans="2:7" x14ac:dyDescent="0.25">
      <c r="B1206">
        <f>YEAR('Daily Weather Input'!C1199)</f>
        <v>2008</v>
      </c>
      <c r="C1206">
        <f>MONTH('Daily Weather Input'!C1199)</f>
        <v>4</v>
      </c>
      <c r="D1206">
        <f>DAY('Daily Weather Input'!C1199)</f>
        <v>10</v>
      </c>
      <c r="E1206">
        <f>IF('Daily Weather Input'!D1199, 'Daily Weather Input'!D1199, ('Daily Weather Input'!E1199+'Daily Weather Input'!F1199)/2)</f>
        <v>61</v>
      </c>
      <c r="F1206">
        <f t="shared" si="37"/>
        <v>4</v>
      </c>
      <c r="G1206">
        <f t="shared" si="38"/>
        <v>0</v>
      </c>
    </row>
    <row r="1207" spans="2:7" x14ac:dyDescent="0.25">
      <c r="B1207">
        <f>YEAR('Daily Weather Input'!C1200)</f>
        <v>2008</v>
      </c>
      <c r="C1207">
        <f>MONTH('Daily Weather Input'!C1200)</f>
        <v>4</v>
      </c>
      <c r="D1207">
        <f>DAY('Daily Weather Input'!C1200)</f>
        <v>11</v>
      </c>
      <c r="E1207">
        <f>IF('Daily Weather Input'!D1200, 'Daily Weather Input'!D1200, ('Daily Weather Input'!E1200+'Daily Weather Input'!F1200)/2)</f>
        <v>69.5</v>
      </c>
      <c r="F1207">
        <f t="shared" si="37"/>
        <v>0</v>
      </c>
      <c r="G1207">
        <f t="shared" si="38"/>
        <v>4.5</v>
      </c>
    </row>
    <row r="1208" spans="2:7" x14ac:dyDescent="0.25">
      <c r="B1208">
        <f>YEAR('Daily Weather Input'!C1201)</f>
        <v>2008</v>
      </c>
      <c r="C1208">
        <f>MONTH('Daily Weather Input'!C1201)</f>
        <v>4</v>
      </c>
      <c r="D1208">
        <f>DAY('Daily Weather Input'!C1201)</f>
        <v>12</v>
      </c>
      <c r="E1208">
        <f>IF('Daily Weather Input'!D1201, 'Daily Weather Input'!D1201, ('Daily Weather Input'!E1201+'Daily Weather Input'!F1201)/2)</f>
        <v>66</v>
      </c>
      <c r="F1208">
        <f t="shared" si="37"/>
        <v>0</v>
      </c>
      <c r="G1208">
        <f t="shared" si="38"/>
        <v>1</v>
      </c>
    </row>
    <row r="1209" spans="2:7" x14ac:dyDescent="0.25">
      <c r="B1209">
        <f>YEAR('Daily Weather Input'!C1202)</f>
        <v>2008</v>
      </c>
      <c r="C1209">
        <f>MONTH('Daily Weather Input'!C1202)</f>
        <v>4</v>
      </c>
      <c r="D1209">
        <f>DAY('Daily Weather Input'!C1202)</f>
        <v>13</v>
      </c>
      <c r="E1209">
        <f>IF('Daily Weather Input'!D1202, 'Daily Weather Input'!D1202, ('Daily Weather Input'!E1202+'Daily Weather Input'!F1202)/2)</f>
        <v>48.5</v>
      </c>
      <c r="F1209">
        <f t="shared" si="37"/>
        <v>16.5</v>
      </c>
      <c r="G1209">
        <f t="shared" si="38"/>
        <v>0</v>
      </c>
    </row>
    <row r="1210" spans="2:7" x14ac:dyDescent="0.25">
      <c r="B1210">
        <f>YEAR('Daily Weather Input'!C1203)</f>
        <v>2008</v>
      </c>
      <c r="C1210">
        <f>MONTH('Daily Weather Input'!C1203)</f>
        <v>4</v>
      </c>
      <c r="D1210">
        <f>DAY('Daily Weather Input'!C1203)</f>
        <v>14</v>
      </c>
      <c r="E1210">
        <f>IF('Daily Weather Input'!D1203, 'Daily Weather Input'!D1203, ('Daily Weather Input'!E1203+'Daily Weather Input'!F1203)/2)</f>
        <v>46.5</v>
      </c>
      <c r="F1210">
        <f t="shared" si="37"/>
        <v>18.5</v>
      </c>
      <c r="G1210">
        <f t="shared" si="38"/>
        <v>0</v>
      </c>
    </row>
    <row r="1211" spans="2:7" x14ac:dyDescent="0.25">
      <c r="B1211">
        <f>YEAR('Daily Weather Input'!C1204)</f>
        <v>2008</v>
      </c>
      <c r="C1211">
        <f>MONTH('Daily Weather Input'!C1204)</f>
        <v>4</v>
      </c>
      <c r="D1211">
        <f>DAY('Daily Weather Input'!C1204)</f>
        <v>15</v>
      </c>
      <c r="E1211">
        <f>IF('Daily Weather Input'!D1204, 'Daily Weather Input'!D1204, ('Daily Weather Input'!E1204+'Daily Weather Input'!F1204)/2)</f>
        <v>48</v>
      </c>
      <c r="F1211">
        <f t="shared" si="37"/>
        <v>17</v>
      </c>
      <c r="G1211">
        <f t="shared" si="38"/>
        <v>0</v>
      </c>
    </row>
    <row r="1212" spans="2:7" x14ac:dyDescent="0.25">
      <c r="B1212">
        <f>YEAR('Daily Weather Input'!C1205)</f>
        <v>2008</v>
      </c>
      <c r="C1212">
        <f>MONTH('Daily Weather Input'!C1205)</f>
        <v>4</v>
      </c>
      <c r="D1212">
        <f>DAY('Daily Weather Input'!C1205)</f>
        <v>16</v>
      </c>
      <c r="E1212">
        <f>IF('Daily Weather Input'!D1205, 'Daily Weather Input'!D1205, ('Daily Weather Input'!E1205+'Daily Weather Input'!F1205)/2)</f>
        <v>49.5</v>
      </c>
      <c r="F1212">
        <f t="shared" si="37"/>
        <v>15.5</v>
      </c>
      <c r="G1212">
        <f t="shared" si="38"/>
        <v>0</v>
      </c>
    </row>
    <row r="1213" spans="2:7" x14ac:dyDescent="0.25">
      <c r="B1213">
        <f>YEAR('Daily Weather Input'!C1206)</f>
        <v>2008</v>
      </c>
      <c r="C1213">
        <f>MONTH('Daily Weather Input'!C1206)</f>
        <v>4</v>
      </c>
      <c r="D1213">
        <f>DAY('Daily Weather Input'!C1206)</f>
        <v>17</v>
      </c>
      <c r="E1213">
        <f>IF('Daily Weather Input'!D1206, 'Daily Weather Input'!D1206, ('Daily Weather Input'!E1206+'Daily Weather Input'!F1206)/2)</f>
        <v>56.5</v>
      </c>
      <c r="F1213">
        <f t="shared" si="37"/>
        <v>8.5</v>
      </c>
      <c r="G1213">
        <f t="shared" si="38"/>
        <v>0</v>
      </c>
    </row>
    <row r="1214" spans="2:7" x14ac:dyDescent="0.25">
      <c r="B1214">
        <f>YEAR('Daily Weather Input'!C1207)</f>
        <v>2008</v>
      </c>
      <c r="C1214">
        <f>MONTH('Daily Weather Input'!C1207)</f>
        <v>4</v>
      </c>
      <c r="D1214">
        <f>DAY('Daily Weather Input'!C1207)</f>
        <v>18</v>
      </c>
      <c r="E1214">
        <f>IF('Daily Weather Input'!D1207, 'Daily Weather Input'!D1207, ('Daily Weather Input'!E1207+'Daily Weather Input'!F1207)/2)</f>
        <v>62.5</v>
      </c>
      <c r="F1214">
        <f t="shared" si="37"/>
        <v>2.5</v>
      </c>
      <c r="G1214">
        <f t="shared" si="38"/>
        <v>0</v>
      </c>
    </row>
    <row r="1215" spans="2:7" x14ac:dyDescent="0.25">
      <c r="B1215">
        <f>YEAR('Daily Weather Input'!C1208)</f>
        <v>2008</v>
      </c>
      <c r="C1215">
        <f>MONTH('Daily Weather Input'!C1208)</f>
        <v>4</v>
      </c>
      <c r="D1215">
        <f>DAY('Daily Weather Input'!C1208)</f>
        <v>19</v>
      </c>
      <c r="E1215">
        <f>IF('Daily Weather Input'!D1208, 'Daily Weather Input'!D1208, ('Daily Weather Input'!E1208+'Daily Weather Input'!F1208)/2)</f>
        <v>64</v>
      </c>
      <c r="F1215">
        <f t="shared" si="37"/>
        <v>1</v>
      </c>
      <c r="G1215">
        <f t="shared" si="38"/>
        <v>0</v>
      </c>
    </row>
    <row r="1216" spans="2:7" x14ac:dyDescent="0.25">
      <c r="B1216">
        <f>YEAR('Daily Weather Input'!C1209)</f>
        <v>2008</v>
      </c>
      <c r="C1216">
        <f>MONTH('Daily Weather Input'!C1209)</f>
        <v>4</v>
      </c>
      <c r="D1216">
        <f>DAY('Daily Weather Input'!C1209)</f>
        <v>20</v>
      </c>
      <c r="E1216">
        <f>IF('Daily Weather Input'!D1209, 'Daily Weather Input'!D1209, ('Daily Weather Input'!E1209+'Daily Weather Input'!F1209)/2)</f>
        <v>55.5</v>
      </c>
      <c r="F1216">
        <f t="shared" si="37"/>
        <v>9.5</v>
      </c>
      <c r="G1216">
        <f t="shared" si="38"/>
        <v>0</v>
      </c>
    </row>
    <row r="1217" spans="2:7" x14ac:dyDescent="0.25">
      <c r="B1217">
        <f>YEAR('Daily Weather Input'!C1210)</f>
        <v>2008</v>
      </c>
      <c r="C1217">
        <f>MONTH('Daily Weather Input'!C1210)</f>
        <v>4</v>
      </c>
      <c r="D1217">
        <f>DAY('Daily Weather Input'!C1210)</f>
        <v>21</v>
      </c>
      <c r="E1217">
        <f>IF('Daily Weather Input'!D1210, 'Daily Weather Input'!D1210, ('Daily Weather Input'!E1210+'Daily Weather Input'!F1210)/2)</f>
        <v>59</v>
      </c>
      <c r="F1217">
        <f t="shared" si="37"/>
        <v>6</v>
      </c>
      <c r="G1217">
        <f t="shared" si="38"/>
        <v>0</v>
      </c>
    </row>
    <row r="1218" spans="2:7" x14ac:dyDescent="0.25">
      <c r="B1218">
        <f>YEAR('Daily Weather Input'!C1211)</f>
        <v>2008</v>
      </c>
      <c r="C1218">
        <f>MONTH('Daily Weather Input'!C1211)</f>
        <v>4</v>
      </c>
      <c r="D1218">
        <f>DAY('Daily Weather Input'!C1211)</f>
        <v>22</v>
      </c>
      <c r="E1218">
        <f>IF('Daily Weather Input'!D1211, 'Daily Weather Input'!D1211, ('Daily Weather Input'!E1211+'Daily Weather Input'!F1211)/2)</f>
        <v>63</v>
      </c>
      <c r="F1218">
        <f t="shared" si="37"/>
        <v>2</v>
      </c>
      <c r="G1218">
        <f t="shared" si="38"/>
        <v>0</v>
      </c>
    </row>
    <row r="1219" spans="2:7" x14ac:dyDescent="0.25">
      <c r="B1219">
        <f>YEAR('Daily Weather Input'!C1212)</f>
        <v>2008</v>
      </c>
      <c r="C1219">
        <f>MONTH('Daily Weather Input'!C1212)</f>
        <v>4</v>
      </c>
      <c r="D1219">
        <f>DAY('Daily Weather Input'!C1212)</f>
        <v>23</v>
      </c>
      <c r="E1219">
        <f>IF('Daily Weather Input'!D1212, 'Daily Weather Input'!D1212, ('Daily Weather Input'!E1212+'Daily Weather Input'!F1212)/2)</f>
        <v>63.5</v>
      </c>
      <c r="F1219">
        <f t="shared" si="37"/>
        <v>1.5</v>
      </c>
      <c r="G1219">
        <f t="shared" si="38"/>
        <v>0</v>
      </c>
    </row>
    <row r="1220" spans="2:7" x14ac:dyDescent="0.25">
      <c r="B1220">
        <f>YEAR('Daily Weather Input'!C1213)</f>
        <v>2008</v>
      </c>
      <c r="C1220">
        <f>MONTH('Daily Weather Input'!C1213)</f>
        <v>4</v>
      </c>
      <c r="D1220">
        <f>DAY('Daily Weather Input'!C1213)</f>
        <v>24</v>
      </c>
      <c r="E1220">
        <f>IF('Daily Weather Input'!D1213, 'Daily Weather Input'!D1213, ('Daily Weather Input'!E1213+'Daily Weather Input'!F1213)/2)</f>
        <v>65</v>
      </c>
      <c r="F1220">
        <f t="shared" si="37"/>
        <v>0</v>
      </c>
      <c r="G1220">
        <f t="shared" si="38"/>
        <v>0</v>
      </c>
    </row>
    <row r="1221" spans="2:7" x14ac:dyDescent="0.25">
      <c r="B1221">
        <f>YEAR('Daily Weather Input'!C1214)</f>
        <v>2008</v>
      </c>
      <c r="C1221">
        <f>MONTH('Daily Weather Input'!C1214)</f>
        <v>4</v>
      </c>
      <c r="D1221">
        <f>DAY('Daily Weather Input'!C1214)</f>
        <v>25</v>
      </c>
      <c r="E1221">
        <f>IF('Daily Weather Input'!D1214, 'Daily Weather Input'!D1214, ('Daily Weather Input'!E1214+'Daily Weather Input'!F1214)/2)</f>
        <v>67</v>
      </c>
      <c r="F1221">
        <f t="shared" si="37"/>
        <v>0</v>
      </c>
      <c r="G1221">
        <f t="shared" si="38"/>
        <v>2</v>
      </c>
    </row>
    <row r="1222" spans="2:7" x14ac:dyDescent="0.25">
      <c r="B1222">
        <f>YEAR('Daily Weather Input'!C1215)</f>
        <v>2008</v>
      </c>
      <c r="C1222">
        <f>MONTH('Daily Weather Input'!C1215)</f>
        <v>4</v>
      </c>
      <c r="D1222">
        <f>DAY('Daily Weather Input'!C1215)</f>
        <v>26</v>
      </c>
      <c r="E1222">
        <f>IF('Daily Weather Input'!D1215, 'Daily Weather Input'!D1215, ('Daily Weather Input'!E1215+'Daily Weather Input'!F1215)/2)</f>
        <v>69</v>
      </c>
      <c r="F1222">
        <f t="shared" si="37"/>
        <v>0</v>
      </c>
      <c r="G1222">
        <f t="shared" si="38"/>
        <v>4</v>
      </c>
    </row>
    <row r="1223" spans="2:7" x14ac:dyDescent="0.25">
      <c r="B1223">
        <f>YEAR('Daily Weather Input'!C1216)</f>
        <v>2008</v>
      </c>
      <c r="C1223">
        <f>MONTH('Daily Weather Input'!C1216)</f>
        <v>4</v>
      </c>
      <c r="D1223">
        <f>DAY('Daily Weather Input'!C1216)</f>
        <v>27</v>
      </c>
      <c r="E1223">
        <f>IF('Daily Weather Input'!D1216, 'Daily Weather Input'!D1216, ('Daily Weather Input'!E1216+'Daily Weather Input'!F1216)/2)</f>
        <v>56</v>
      </c>
      <c r="F1223">
        <f t="shared" si="37"/>
        <v>9</v>
      </c>
      <c r="G1223">
        <f t="shared" si="38"/>
        <v>0</v>
      </c>
    </row>
    <row r="1224" spans="2:7" x14ac:dyDescent="0.25">
      <c r="B1224">
        <f>YEAR('Daily Weather Input'!C1217)</f>
        <v>2008</v>
      </c>
      <c r="C1224">
        <f>MONTH('Daily Weather Input'!C1217)</f>
        <v>4</v>
      </c>
      <c r="D1224">
        <f>DAY('Daily Weather Input'!C1217)</f>
        <v>28</v>
      </c>
      <c r="E1224">
        <f>IF('Daily Weather Input'!D1217, 'Daily Weather Input'!D1217, ('Daily Weather Input'!E1217+'Daily Weather Input'!F1217)/2)</f>
        <v>55.5</v>
      </c>
      <c r="F1224">
        <f t="shared" si="37"/>
        <v>9.5</v>
      </c>
      <c r="G1224">
        <f t="shared" si="38"/>
        <v>0</v>
      </c>
    </row>
    <row r="1225" spans="2:7" x14ac:dyDescent="0.25">
      <c r="B1225">
        <f>YEAR('Daily Weather Input'!C1218)</f>
        <v>2008</v>
      </c>
      <c r="C1225">
        <f>MONTH('Daily Weather Input'!C1218)</f>
        <v>4</v>
      </c>
      <c r="D1225">
        <f>DAY('Daily Weather Input'!C1218)</f>
        <v>29</v>
      </c>
      <c r="E1225">
        <f>IF('Daily Weather Input'!D1218, 'Daily Weather Input'!D1218, ('Daily Weather Input'!E1218+'Daily Weather Input'!F1218)/2)</f>
        <v>54</v>
      </c>
      <c r="F1225">
        <f t="shared" si="37"/>
        <v>11</v>
      </c>
      <c r="G1225">
        <f t="shared" si="38"/>
        <v>0</v>
      </c>
    </row>
    <row r="1226" spans="2:7" x14ac:dyDescent="0.25">
      <c r="B1226">
        <f>YEAR('Daily Weather Input'!C1219)</f>
        <v>2008</v>
      </c>
      <c r="C1226">
        <f>MONTH('Daily Weather Input'!C1219)</f>
        <v>4</v>
      </c>
      <c r="D1226">
        <f>DAY('Daily Weather Input'!C1219)</f>
        <v>30</v>
      </c>
      <c r="E1226">
        <f>IF('Daily Weather Input'!D1219, 'Daily Weather Input'!D1219, ('Daily Weather Input'!E1219+'Daily Weather Input'!F1219)/2)</f>
        <v>49.5</v>
      </c>
      <c r="F1226">
        <f t="shared" si="37"/>
        <v>15.5</v>
      </c>
      <c r="G1226">
        <f t="shared" si="38"/>
        <v>0</v>
      </c>
    </row>
    <row r="1227" spans="2:7" x14ac:dyDescent="0.25">
      <c r="B1227">
        <f>YEAR('Daily Weather Input'!C1220)</f>
        <v>2008</v>
      </c>
      <c r="C1227">
        <f>MONTH('Daily Weather Input'!C1220)</f>
        <v>5</v>
      </c>
      <c r="D1227">
        <f>DAY('Daily Weather Input'!C1220)</f>
        <v>1</v>
      </c>
      <c r="E1227">
        <f>IF('Daily Weather Input'!D1220, 'Daily Weather Input'!D1220, ('Daily Weather Input'!E1220+'Daily Weather Input'!F1220)/2)</f>
        <v>53</v>
      </c>
      <c r="F1227">
        <f t="shared" ref="F1227:F1290" si="39">IF(B$8&gt;$E1227,(B$8-$E1227),0)</f>
        <v>12</v>
      </c>
      <c r="G1227">
        <f t="shared" si="38"/>
        <v>0</v>
      </c>
    </row>
    <row r="1228" spans="2:7" x14ac:dyDescent="0.25">
      <c r="B1228">
        <f>YEAR('Daily Weather Input'!C1221)</f>
        <v>2008</v>
      </c>
      <c r="C1228">
        <f>MONTH('Daily Weather Input'!C1221)</f>
        <v>5</v>
      </c>
      <c r="D1228">
        <f>DAY('Daily Weather Input'!C1221)</f>
        <v>2</v>
      </c>
      <c r="E1228">
        <f>IF('Daily Weather Input'!D1221, 'Daily Weather Input'!D1221, ('Daily Weather Input'!E1221+'Daily Weather Input'!F1221)/2)</f>
        <v>65</v>
      </c>
      <c r="F1228">
        <f t="shared" si="39"/>
        <v>0</v>
      </c>
      <c r="G1228">
        <f t="shared" ref="G1228:G1291" si="40">IF($E1228&gt;C$8,$E1228-C$8,0)</f>
        <v>0</v>
      </c>
    </row>
    <row r="1229" spans="2:7" x14ac:dyDescent="0.25">
      <c r="B1229">
        <f>YEAR('Daily Weather Input'!C1222)</f>
        <v>2008</v>
      </c>
      <c r="C1229">
        <f>MONTH('Daily Weather Input'!C1222)</f>
        <v>5</v>
      </c>
      <c r="D1229">
        <f>DAY('Daily Weather Input'!C1222)</f>
        <v>3</v>
      </c>
      <c r="E1229">
        <f>IF('Daily Weather Input'!D1222, 'Daily Weather Input'!D1222, ('Daily Weather Input'!E1222+'Daily Weather Input'!F1222)/2)</f>
        <v>71.5</v>
      </c>
      <c r="F1229">
        <f t="shared" si="39"/>
        <v>0</v>
      </c>
      <c r="G1229">
        <f t="shared" si="40"/>
        <v>6.5</v>
      </c>
    </row>
    <row r="1230" spans="2:7" x14ac:dyDescent="0.25">
      <c r="B1230">
        <f>YEAR('Daily Weather Input'!C1223)</f>
        <v>2008</v>
      </c>
      <c r="C1230">
        <f>MONTH('Daily Weather Input'!C1223)</f>
        <v>5</v>
      </c>
      <c r="D1230">
        <f>DAY('Daily Weather Input'!C1223)</f>
        <v>4</v>
      </c>
      <c r="E1230">
        <f>IF('Daily Weather Input'!D1223, 'Daily Weather Input'!D1223, ('Daily Weather Input'!E1223+'Daily Weather Input'!F1223)/2)</f>
        <v>60</v>
      </c>
      <c r="F1230">
        <f t="shared" si="39"/>
        <v>5</v>
      </c>
      <c r="G1230">
        <f t="shared" si="40"/>
        <v>0</v>
      </c>
    </row>
    <row r="1231" spans="2:7" x14ac:dyDescent="0.25">
      <c r="B1231">
        <f>YEAR('Daily Weather Input'!C1224)</f>
        <v>2008</v>
      </c>
      <c r="C1231">
        <f>MONTH('Daily Weather Input'!C1224)</f>
        <v>5</v>
      </c>
      <c r="D1231">
        <f>DAY('Daily Weather Input'!C1224)</f>
        <v>5</v>
      </c>
      <c r="E1231">
        <f>IF('Daily Weather Input'!D1224, 'Daily Weather Input'!D1224, ('Daily Weather Input'!E1224+'Daily Weather Input'!F1224)/2)</f>
        <v>58.5</v>
      </c>
      <c r="F1231">
        <f t="shared" si="39"/>
        <v>6.5</v>
      </c>
      <c r="G1231">
        <f t="shared" si="40"/>
        <v>0</v>
      </c>
    </row>
    <row r="1232" spans="2:7" x14ac:dyDescent="0.25">
      <c r="B1232">
        <f>YEAR('Daily Weather Input'!C1225)</f>
        <v>2008</v>
      </c>
      <c r="C1232">
        <f>MONTH('Daily Weather Input'!C1225)</f>
        <v>5</v>
      </c>
      <c r="D1232">
        <f>DAY('Daily Weather Input'!C1225)</f>
        <v>6</v>
      </c>
      <c r="E1232">
        <f>IF('Daily Weather Input'!D1225, 'Daily Weather Input'!D1225, ('Daily Weather Input'!E1225+'Daily Weather Input'!F1225)/2)</f>
        <v>63</v>
      </c>
      <c r="F1232">
        <f t="shared" si="39"/>
        <v>2</v>
      </c>
      <c r="G1232">
        <f t="shared" si="40"/>
        <v>0</v>
      </c>
    </row>
    <row r="1233" spans="2:7" x14ac:dyDescent="0.25">
      <c r="B1233">
        <f>YEAR('Daily Weather Input'!C1226)</f>
        <v>2008</v>
      </c>
      <c r="C1233">
        <f>MONTH('Daily Weather Input'!C1226)</f>
        <v>5</v>
      </c>
      <c r="D1233">
        <f>DAY('Daily Weather Input'!C1226)</f>
        <v>7</v>
      </c>
      <c r="E1233">
        <f>IF('Daily Weather Input'!D1226, 'Daily Weather Input'!D1226, ('Daily Weather Input'!E1226+'Daily Weather Input'!F1226)/2)</f>
        <v>65.5</v>
      </c>
      <c r="F1233">
        <f t="shared" si="39"/>
        <v>0</v>
      </c>
      <c r="G1233">
        <f t="shared" si="40"/>
        <v>0.5</v>
      </c>
    </row>
    <row r="1234" spans="2:7" x14ac:dyDescent="0.25">
      <c r="B1234">
        <f>YEAR('Daily Weather Input'!C1227)</f>
        <v>2008</v>
      </c>
      <c r="C1234">
        <f>MONTH('Daily Weather Input'!C1227)</f>
        <v>5</v>
      </c>
      <c r="D1234">
        <f>DAY('Daily Weather Input'!C1227)</f>
        <v>8</v>
      </c>
      <c r="E1234">
        <f>IF('Daily Weather Input'!D1227, 'Daily Weather Input'!D1227, ('Daily Weather Input'!E1227+'Daily Weather Input'!F1227)/2)</f>
        <v>67</v>
      </c>
      <c r="F1234">
        <f t="shared" si="39"/>
        <v>0</v>
      </c>
      <c r="G1234">
        <f t="shared" si="40"/>
        <v>2</v>
      </c>
    </row>
    <row r="1235" spans="2:7" x14ac:dyDescent="0.25">
      <c r="B1235">
        <f>YEAR('Daily Weather Input'!C1228)</f>
        <v>2008</v>
      </c>
      <c r="C1235">
        <f>MONTH('Daily Weather Input'!C1228)</f>
        <v>5</v>
      </c>
      <c r="D1235">
        <f>DAY('Daily Weather Input'!C1228)</f>
        <v>9</v>
      </c>
      <c r="E1235">
        <f>IF('Daily Weather Input'!D1228, 'Daily Weather Input'!D1228, ('Daily Weather Input'!E1228+'Daily Weather Input'!F1228)/2)</f>
        <v>58.5</v>
      </c>
      <c r="F1235">
        <f t="shared" si="39"/>
        <v>6.5</v>
      </c>
      <c r="G1235">
        <f t="shared" si="40"/>
        <v>0</v>
      </c>
    </row>
    <row r="1236" spans="2:7" x14ac:dyDescent="0.25">
      <c r="B1236">
        <f>YEAR('Daily Weather Input'!C1229)</f>
        <v>2008</v>
      </c>
      <c r="C1236">
        <f>MONTH('Daily Weather Input'!C1229)</f>
        <v>5</v>
      </c>
      <c r="D1236">
        <f>DAY('Daily Weather Input'!C1229)</f>
        <v>10</v>
      </c>
      <c r="E1236">
        <f>IF('Daily Weather Input'!D1229, 'Daily Weather Input'!D1229, ('Daily Weather Input'!E1229+'Daily Weather Input'!F1229)/2)</f>
        <v>56.5</v>
      </c>
      <c r="F1236">
        <f t="shared" si="39"/>
        <v>8.5</v>
      </c>
      <c r="G1236">
        <f t="shared" si="40"/>
        <v>0</v>
      </c>
    </row>
    <row r="1237" spans="2:7" x14ac:dyDescent="0.25">
      <c r="B1237">
        <f>YEAR('Daily Weather Input'!C1230)</f>
        <v>2008</v>
      </c>
      <c r="C1237">
        <f>MONTH('Daily Weather Input'!C1230)</f>
        <v>5</v>
      </c>
      <c r="D1237">
        <f>DAY('Daily Weather Input'!C1230)</f>
        <v>11</v>
      </c>
      <c r="E1237">
        <f>IF('Daily Weather Input'!D1230, 'Daily Weather Input'!D1230, ('Daily Weather Input'!E1230+'Daily Weather Input'!F1230)/2)</f>
        <v>50.5</v>
      </c>
      <c r="F1237">
        <f t="shared" si="39"/>
        <v>14.5</v>
      </c>
      <c r="G1237">
        <f t="shared" si="40"/>
        <v>0</v>
      </c>
    </row>
    <row r="1238" spans="2:7" x14ac:dyDescent="0.25">
      <c r="B1238">
        <f>YEAR('Daily Weather Input'!C1231)</f>
        <v>2008</v>
      </c>
      <c r="C1238">
        <f>MONTH('Daily Weather Input'!C1231)</f>
        <v>5</v>
      </c>
      <c r="D1238">
        <f>DAY('Daily Weather Input'!C1231)</f>
        <v>12</v>
      </c>
      <c r="E1238">
        <f>IF('Daily Weather Input'!D1231, 'Daily Weather Input'!D1231, ('Daily Weather Input'!E1231+'Daily Weather Input'!F1231)/2)</f>
        <v>47</v>
      </c>
      <c r="F1238">
        <f t="shared" si="39"/>
        <v>18</v>
      </c>
      <c r="G1238">
        <f t="shared" si="40"/>
        <v>0</v>
      </c>
    </row>
    <row r="1239" spans="2:7" x14ac:dyDescent="0.25">
      <c r="B1239">
        <f>YEAR('Daily Weather Input'!C1232)</f>
        <v>2008</v>
      </c>
      <c r="C1239">
        <f>MONTH('Daily Weather Input'!C1232)</f>
        <v>5</v>
      </c>
      <c r="D1239">
        <f>DAY('Daily Weather Input'!C1232)</f>
        <v>13</v>
      </c>
      <c r="E1239">
        <f>IF('Daily Weather Input'!D1232, 'Daily Weather Input'!D1232, ('Daily Weather Input'!E1232+'Daily Weather Input'!F1232)/2)</f>
        <v>56</v>
      </c>
      <c r="F1239">
        <f t="shared" si="39"/>
        <v>9</v>
      </c>
      <c r="G1239">
        <f t="shared" si="40"/>
        <v>0</v>
      </c>
    </row>
    <row r="1240" spans="2:7" x14ac:dyDescent="0.25">
      <c r="B1240">
        <f>YEAR('Daily Weather Input'!C1233)</f>
        <v>2008</v>
      </c>
      <c r="C1240">
        <f>MONTH('Daily Weather Input'!C1233)</f>
        <v>5</v>
      </c>
      <c r="D1240">
        <f>DAY('Daily Weather Input'!C1233)</f>
        <v>14</v>
      </c>
      <c r="E1240">
        <f>IF('Daily Weather Input'!D1233, 'Daily Weather Input'!D1233, ('Daily Weather Input'!E1233+'Daily Weather Input'!F1233)/2)</f>
        <v>58.5</v>
      </c>
      <c r="F1240">
        <f t="shared" si="39"/>
        <v>6.5</v>
      </c>
      <c r="G1240">
        <f t="shared" si="40"/>
        <v>0</v>
      </c>
    </row>
    <row r="1241" spans="2:7" x14ac:dyDescent="0.25">
      <c r="B1241">
        <f>YEAR('Daily Weather Input'!C1234)</f>
        <v>2008</v>
      </c>
      <c r="C1241">
        <f>MONTH('Daily Weather Input'!C1234)</f>
        <v>5</v>
      </c>
      <c r="D1241">
        <f>DAY('Daily Weather Input'!C1234)</f>
        <v>15</v>
      </c>
      <c r="E1241">
        <f>IF('Daily Weather Input'!D1234, 'Daily Weather Input'!D1234, ('Daily Weather Input'!E1234+'Daily Weather Input'!F1234)/2)</f>
        <v>65.5</v>
      </c>
      <c r="F1241">
        <f t="shared" si="39"/>
        <v>0</v>
      </c>
      <c r="G1241">
        <f t="shared" si="40"/>
        <v>0.5</v>
      </c>
    </row>
    <row r="1242" spans="2:7" x14ac:dyDescent="0.25">
      <c r="B1242">
        <f>YEAR('Daily Weather Input'!C1235)</f>
        <v>2008</v>
      </c>
      <c r="C1242">
        <f>MONTH('Daily Weather Input'!C1235)</f>
        <v>5</v>
      </c>
      <c r="D1242">
        <f>DAY('Daily Weather Input'!C1235)</f>
        <v>16</v>
      </c>
      <c r="E1242">
        <f>IF('Daily Weather Input'!D1235, 'Daily Weather Input'!D1235, ('Daily Weather Input'!E1235+'Daily Weather Input'!F1235)/2)</f>
        <v>59</v>
      </c>
      <c r="F1242">
        <f t="shared" si="39"/>
        <v>6</v>
      </c>
      <c r="G1242">
        <f t="shared" si="40"/>
        <v>0</v>
      </c>
    </row>
    <row r="1243" spans="2:7" x14ac:dyDescent="0.25">
      <c r="B1243">
        <f>YEAR('Daily Weather Input'!C1236)</f>
        <v>2008</v>
      </c>
      <c r="C1243">
        <f>MONTH('Daily Weather Input'!C1236)</f>
        <v>5</v>
      </c>
      <c r="D1243">
        <f>DAY('Daily Weather Input'!C1236)</f>
        <v>17</v>
      </c>
      <c r="E1243">
        <f>IF('Daily Weather Input'!D1236, 'Daily Weather Input'!D1236, ('Daily Weather Input'!E1236+'Daily Weather Input'!F1236)/2)</f>
        <v>61</v>
      </c>
      <c r="F1243">
        <f t="shared" si="39"/>
        <v>4</v>
      </c>
      <c r="G1243">
        <f t="shared" si="40"/>
        <v>0</v>
      </c>
    </row>
    <row r="1244" spans="2:7" x14ac:dyDescent="0.25">
      <c r="B1244">
        <f>YEAR('Daily Weather Input'!C1237)</f>
        <v>2008</v>
      </c>
      <c r="C1244">
        <f>MONTH('Daily Weather Input'!C1237)</f>
        <v>5</v>
      </c>
      <c r="D1244">
        <f>DAY('Daily Weather Input'!C1237)</f>
        <v>18</v>
      </c>
      <c r="E1244">
        <f>IF('Daily Weather Input'!D1237, 'Daily Weather Input'!D1237, ('Daily Weather Input'!E1237+'Daily Weather Input'!F1237)/2)</f>
        <v>61</v>
      </c>
      <c r="F1244">
        <f t="shared" si="39"/>
        <v>4</v>
      </c>
      <c r="G1244">
        <f t="shared" si="40"/>
        <v>0</v>
      </c>
    </row>
    <row r="1245" spans="2:7" x14ac:dyDescent="0.25">
      <c r="B1245">
        <f>YEAR('Daily Weather Input'!C1238)</f>
        <v>2008</v>
      </c>
      <c r="C1245">
        <f>MONTH('Daily Weather Input'!C1238)</f>
        <v>5</v>
      </c>
      <c r="D1245">
        <f>DAY('Daily Weather Input'!C1238)</f>
        <v>19</v>
      </c>
      <c r="E1245">
        <f>IF('Daily Weather Input'!D1238, 'Daily Weather Input'!D1238, ('Daily Weather Input'!E1238+'Daily Weather Input'!F1238)/2)</f>
        <v>56</v>
      </c>
      <c r="F1245">
        <f t="shared" si="39"/>
        <v>9</v>
      </c>
      <c r="G1245">
        <f t="shared" si="40"/>
        <v>0</v>
      </c>
    </row>
    <row r="1246" spans="2:7" x14ac:dyDescent="0.25">
      <c r="B1246">
        <f>YEAR('Daily Weather Input'!C1239)</f>
        <v>2008</v>
      </c>
      <c r="C1246">
        <f>MONTH('Daily Weather Input'!C1239)</f>
        <v>5</v>
      </c>
      <c r="D1246">
        <f>DAY('Daily Weather Input'!C1239)</f>
        <v>20</v>
      </c>
      <c r="E1246">
        <f>IF('Daily Weather Input'!D1239, 'Daily Weather Input'!D1239, ('Daily Weather Input'!E1239+'Daily Weather Input'!F1239)/2)</f>
        <v>53</v>
      </c>
      <c r="F1246">
        <f t="shared" si="39"/>
        <v>12</v>
      </c>
      <c r="G1246">
        <f t="shared" si="40"/>
        <v>0</v>
      </c>
    </row>
    <row r="1247" spans="2:7" x14ac:dyDescent="0.25">
      <c r="B1247">
        <f>YEAR('Daily Weather Input'!C1240)</f>
        <v>2008</v>
      </c>
      <c r="C1247">
        <f>MONTH('Daily Weather Input'!C1240)</f>
        <v>5</v>
      </c>
      <c r="D1247">
        <f>DAY('Daily Weather Input'!C1240)</f>
        <v>21</v>
      </c>
      <c r="E1247">
        <f>IF('Daily Weather Input'!D1240, 'Daily Weather Input'!D1240, ('Daily Weather Input'!E1240+'Daily Weather Input'!F1240)/2)</f>
        <v>57</v>
      </c>
      <c r="F1247">
        <f t="shared" si="39"/>
        <v>8</v>
      </c>
      <c r="G1247">
        <f t="shared" si="40"/>
        <v>0</v>
      </c>
    </row>
    <row r="1248" spans="2:7" x14ac:dyDescent="0.25">
      <c r="B1248">
        <f>YEAR('Daily Weather Input'!C1241)</f>
        <v>2008</v>
      </c>
      <c r="C1248">
        <f>MONTH('Daily Weather Input'!C1241)</f>
        <v>5</v>
      </c>
      <c r="D1248">
        <f>DAY('Daily Weather Input'!C1241)</f>
        <v>22</v>
      </c>
      <c r="E1248">
        <f>IF('Daily Weather Input'!D1241, 'Daily Weather Input'!D1241, ('Daily Weather Input'!E1241+'Daily Weather Input'!F1241)/2)</f>
        <v>56</v>
      </c>
      <c r="F1248">
        <f t="shared" si="39"/>
        <v>9</v>
      </c>
      <c r="G1248">
        <f t="shared" si="40"/>
        <v>0</v>
      </c>
    </row>
    <row r="1249" spans="2:7" x14ac:dyDescent="0.25">
      <c r="B1249">
        <f>YEAR('Daily Weather Input'!C1242)</f>
        <v>2008</v>
      </c>
      <c r="C1249">
        <f>MONTH('Daily Weather Input'!C1242)</f>
        <v>5</v>
      </c>
      <c r="D1249">
        <f>DAY('Daily Weather Input'!C1242)</f>
        <v>23</v>
      </c>
      <c r="E1249">
        <f>IF('Daily Weather Input'!D1242, 'Daily Weather Input'!D1242, ('Daily Weather Input'!E1242+'Daily Weather Input'!F1242)/2)</f>
        <v>58</v>
      </c>
      <c r="F1249">
        <f t="shared" si="39"/>
        <v>7</v>
      </c>
      <c r="G1249">
        <f t="shared" si="40"/>
        <v>0</v>
      </c>
    </row>
    <row r="1250" spans="2:7" x14ac:dyDescent="0.25">
      <c r="B1250">
        <f>YEAR('Daily Weather Input'!C1243)</f>
        <v>2008</v>
      </c>
      <c r="C1250">
        <f>MONTH('Daily Weather Input'!C1243)</f>
        <v>5</v>
      </c>
      <c r="D1250">
        <f>DAY('Daily Weather Input'!C1243)</f>
        <v>24</v>
      </c>
      <c r="E1250">
        <f>IF('Daily Weather Input'!D1243, 'Daily Weather Input'!D1243, ('Daily Weather Input'!E1243+'Daily Weather Input'!F1243)/2)</f>
        <v>63</v>
      </c>
      <c r="F1250">
        <f t="shared" si="39"/>
        <v>2</v>
      </c>
      <c r="G1250">
        <f t="shared" si="40"/>
        <v>0</v>
      </c>
    </row>
    <row r="1251" spans="2:7" x14ac:dyDescent="0.25">
      <c r="B1251">
        <f>YEAR('Daily Weather Input'!C1244)</f>
        <v>2008</v>
      </c>
      <c r="C1251">
        <f>MONTH('Daily Weather Input'!C1244)</f>
        <v>5</v>
      </c>
      <c r="D1251">
        <f>DAY('Daily Weather Input'!C1244)</f>
        <v>25</v>
      </c>
      <c r="E1251">
        <f>IF('Daily Weather Input'!D1244, 'Daily Weather Input'!D1244, ('Daily Weather Input'!E1244+'Daily Weather Input'!F1244)/2)</f>
        <v>62.5</v>
      </c>
      <c r="F1251">
        <f t="shared" si="39"/>
        <v>2.5</v>
      </c>
      <c r="G1251">
        <f t="shared" si="40"/>
        <v>0</v>
      </c>
    </row>
    <row r="1252" spans="2:7" x14ac:dyDescent="0.25">
      <c r="B1252">
        <f>YEAR('Daily Weather Input'!C1245)</f>
        <v>2008</v>
      </c>
      <c r="C1252">
        <f>MONTH('Daily Weather Input'!C1245)</f>
        <v>5</v>
      </c>
      <c r="D1252">
        <f>DAY('Daily Weather Input'!C1245)</f>
        <v>26</v>
      </c>
      <c r="E1252">
        <f>IF('Daily Weather Input'!D1245, 'Daily Weather Input'!D1245, ('Daily Weather Input'!E1245+'Daily Weather Input'!F1245)/2)</f>
        <v>68.5</v>
      </c>
      <c r="F1252">
        <f t="shared" si="39"/>
        <v>0</v>
      </c>
      <c r="G1252">
        <f t="shared" si="40"/>
        <v>3.5</v>
      </c>
    </row>
    <row r="1253" spans="2:7" x14ac:dyDescent="0.25">
      <c r="B1253">
        <f>YEAR('Daily Weather Input'!C1246)</f>
        <v>2008</v>
      </c>
      <c r="C1253">
        <f>MONTH('Daily Weather Input'!C1246)</f>
        <v>5</v>
      </c>
      <c r="D1253">
        <f>DAY('Daily Weather Input'!C1246)</f>
        <v>27</v>
      </c>
      <c r="E1253">
        <f>IF('Daily Weather Input'!D1246, 'Daily Weather Input'!D1246, ('Daily Weather Input'!E1246+'Daily Weather Input'!F1246)/2)</f>
        <v>75</v>
      </c>
      <c r="F1253">
        <f t="shared" si="39"/>
        <v>0</v>
      </c>
      <c r="G1253">
        <f t="shared" si="40"/>
        <v>10</v>
      </c>
    </row>
    <row r="1254" spans="2:7" x14ac:dyDescent="0.25">
      <c r="B1254">
        <f>YEAR('Daily Weather Input'!C1247)</f>
        <v>2008</v>
      </c>
      <c r="C1254">
        <f>MONTH('Daily Weather Input'!C1247)</f>
        <v>5</v>
      </c>
      <c r="D1254">
        <f>DAY('Daily Weather Input'!C1247)</f>
        <v>28</v>
      </c>
      <c r="E1254">
        <f>IF('Daily Weather Input'!D1247, 'Daily Weather Input'!D1247, ('Daily Weather Input'!E1247+'Daily Weather Input'!F1247)/2)</f>
        <v>61</v>
      </c>
      <c r="F1254">
        <f t="shared" si="39"/>
        <v>4</v>
      </c>
      <c r="G1254">
        <f t="shared" si="40"/>
        <v>0</v>
      </c>
    </row>
    <row r="1255" spans="2:7" x14ac:dyDescent="0.25">
      <c r="B1255">
        <f>YEAR('Daily Weather Input'!C1248)</f>
        <v>2008</v>
      </c>
      <c r="C1255">
        <f>MONTH('Daily Weather Input'!C1248)</f>
        <v>5</v>
      </c>
      <c r="D1255">
        <f>DAY('Daily Weather Input'!C1248)</f>
        <v>29</v>
      </c>
      <c r="E1255">
        <f>IF('Daily Weather Input'!D1248, 'Daily Weather Input'!D1248, ('Daily Weather Input'!E1248+'Daily Weather Input'!F1248)/2)</f>
        <v>63.5</v>
      </c>
      <c r="F1255">
        <f t="shared" si="39"/>
        <v>1.5</v>
      </c>
      <c r="G1255">
        <f t="shared" si="40"/>
        <v>0</v>
      </c>
    </row>
    <row r="1256" spans="2:7" x14ac:dyDescent="0.25">
      <c r="B1256">
        <f>YEAR('Daily Weather Input'!C1249)</f>
        <v>2008</v>
      </c>
      <c r="C1256">
        <f>MONTH('Daily Weather Input'!C1249)</f>
        <v>5</v>
      </c>
      <c r="D1256">
        <f>DAY('Daily Weather Input'!C1249)</f>
        <v>30</v>
      </c>
      <c r="E1256">
        <f>IF('Daily Weather Input'!D1249, 'Daily Weather Input'!D1249, ('Daily Weather Input'!E1249+'Daily Weather Input'!F1249)/2)</f>
        <v>68</v>
      </c>
      <c r="F1256">
        <f t="shared" si="39"/>
        <v>0</v>
      </c>
      <c r="G1256">
        <f t="shared" si="40"/>
        <v>3</v>
      </c>
    </row>
    <row r="1257" spans="2:7" x14ac:dyDescent="0.25">
      <c r="B1257">
        <f>YEAR('Daily Weather Input'!C1250)</f>
        <v>2008</v>
      </c>
      <c r="C1257">
        <f>MONTH('Daily Weather Input'!C1250)</f>
        <v>5</v>
      </c>
      <c r="D1257">
        <f>DAY('Daily Weather Input'!C1250)</f>
        <v>31</v>
      </c>
      <c r="E1257">
        <f>IF('Daily Weather Input'!D1250, 'Daily Weather Input'!D1250, ('Daily Weather Input'!E1250+'Daily Weather Input'!F1250)/2)</f>
        <v>76</v>
      </c>
      <c r="F1257">
        <f t="shared" si="39"/>
        <v>0</v>
      </c>
      <c r="G1257">
        <f t="shared" si="40"/>
        <v>11</v>
      </c>
    </row>
    <row r="1258" spans="2:7" x14ac:dyDescent="0.25">
      <c r="B1258">
        <f>YEAR('Daily Weather Input'!C1251)</f>
        <v>2008</v>
      </c>
      <c r="C1258">
        <f>MONTH('Daily Weather Input'!C1251)</f>
        <v>6</v>
      </c>
      <c r="D1258">
        <f>DAY('Daily Weather Input'!C1251)</f>
        <v>1</v>
      </c>
      <c r="E1258">
        <f>IF('Daily Weather Input'!D1251, 'Daily Weather Input'!D1251, ('Daily Weather Input'!E1251+'Daily Weather Input'!F1251)/2)</f>
        <v>74.5</v>
      </c>
      <c r="F1258">
        <f t="shared" si="39"/>
        <v>0</v>
      </c>
      <c r="G1258">
        <f t="shared" si="40"/>
        <v>9.5</v>
      </c>
    </row>
    <row r="1259" spans="2:7" x14ac:dyDescent="0.25">
      <c r="B1259">
        <f>YEAR('Daily Weather Input'!C1252)</f>
        <v>2008</v>
      </c>
      <c r="C1259">
        <f>MONTH('Daily Weather Input'!C1252)</f>
        <v>6</v>
      </c>
      <c r="D1259">
        <f>DAY('Daily Weather Input'!C1252)</f>
        <v>2</v>
      </c>
      <c r="E1259">
        <f>IF('Daily Weather Input'!D1252, 'Daily Weather Input'!D1252, ('Daily Weather Input'!E1252+'Daily Weather Input'!F1252)/2)</f>
        <v>68</v>
      </c>
      <c r="F1259">
        <f t="shared" si="39"/>
        <v>0</v>
      </c>
      <c r="G1259">
        <f t="shared" si="40"/>
        <v>3</v>
      </c>
    </row>
    <row r="1260" spans="2:7" x14ac:dyDescent="0.25">
      <c r="B1260">
        <f>YEAR('Daily Weather Input'!C1253)</f>
        <v>2008</v>
      </c>
      <c r="C1260">
        <f>MONTH('Daily Weather Input'!C1253)</f>
        <v>6</v>
      </c>
      <c r="D1260">
        <f>DAY('Daily Weather Input'!C1253)</f>
        <v>3</v>
      </c>
      <c r="E1260">
        <f>IF('Daily Weather Input'!D1253, 'Daily Weather Input'!D1253, ('Daily Weather Input'!E1253+'Daily Weather Input'!F1253)/2)</f>
        <v>69</v>
      </c>
      <c r="F1260">
        <f t="shared" si="39"/>
        <v>0</v>
      </c>
      <c r="G1260">
        <f t="shared" si="40"/>
        <v>4</v>
      </c>
    </row>
    <row r="1261" spans="2:7" x14ac:dyDescent="0.25">
      <c r="B1261">
        <f>YEAR('Daily Weather Input'!C1254)</f>
        <v>2008</v>
      </c>
      <c r="C1261">
        <f>MONTH('Daily Weather Input'!C1254)</f>
        <v>6</v>
      </c>
      <c r="D1261">
        <f>DAY('Daily Weather Input'!C1254)</f>
        <v>4</v>
      </c>
      <c r="E1261">
        <f>IF('Daily Weather Input'!D1254, 'Daily Weather Input'!D1254, ('Daily Weather Input'!E1254+'Daily Weather Input'!F1254)/2)</f>
        <v>75.5</v>
      </c>
      <c r="F1261">
        <f t="shared" si="39"/>
        <v>0</v>
      </c>
      <c r="G1261">
        <f t="shared" si="40"/>
        <v>10.5</v>
      </c>
    </row>
    <row r="1262" spans="2:7" x14ac:dyDescent="0.25">
      <c r="B1262">
        <f>YEAR('Daily Weather Input'!C1255)</f>
        <v>2008</v>
      </c>
      <c r="C1262">
        <f>MONTH('Daily Weather Input'!C1255)</f>
        <v>6</v>
      </c>
      <c r="D1262">
        <f>DAY('Daily Weather Input'!C1255)</f>
        <v>5</v>
      </c>
      <c r="E1262">
        <f>IF('Daily Weather Input'!D1255, 'Daily Weather Input'!D1255, ('Daily Weather Input'!E1255+'Daily Weather Input'!F1255)/2)</f>
        <v>75</v>
      </c>
      <c r="F1262">
        <f t="shared" si="39"/>
        <v>0</v>
      </c>
      <c r="G1262">
        <f t="shared" si="40"/>
        <v>10</v>
      </c>
    </row>
    <row r="1263" spans="2:7" x14ac:dyDescent="0.25">
      <c r="B1263">
        <f>YEAR('Daily Weather Input'!C1256)</f>
        <v>2008</v>
      </c>
      <c r="C1263">
        <f>MONTH('Daily Weather Input'!C1256)</f>
        <v>6</v>
      </c>
      <c r="D1263">
        <f>DAY('Daily Weather Input'!C1256)</f>
        <v>6</v>
      </c>
      <c r="E1263">
        <f>IF('Daily Weather Input'!D1256, 'Daily Weather Input'!D1256, ('Daily Weather Input'!E1256+'Daily Weather Input'!F1256)/2)</f>
        <v>75.5</v>
      </c>
      <c r="F1263">
        <f t="shared" si="39"/>
        <v>0</v>
      </c>
      <c r="G1263">
        <f t="shared" si="40"/>
        <v>10.5</v>
      </c>
    </row>
    <row r="1264" spans="2:7" x14ac:dyDescent="0.25">
      <c r="B1264">
        <f>YEAR('Daily Weather Input'!C1257)</f>
        <v>2008</v>
      </c>
      <c r="C1264">
        <f>MONTH('Daily Weather Input'!C1257)</f>
        <v>6</v>
      </c>
      <c r="D1264">
        <f>DAY('Daily Weather Input'!C1257)</f>
        <v>7</v>
      </c>
      <c r="E1264">
        <f>IF('Daily Weather Input'!D1257, 'Daily Weather Input'!D1257, ('Daily Weather Input'!E1257+'Daily Weather Input'!F1257)/2)</f>
        <v>82.5</v>
      </c>
      <c r="F1264">
        <f t="shared" si="39"/>
        <v>0</v>
      </c>
      <c r="G1264">
        <f t="shared" si="40"/>
        <v>17.5</v>
      </c>
    </row>
    <row r="1265" spans="2:7" x14ac:dyDescent="0.25">
      <c r="B1265">
        <f>YEAR('Daily Weather Input'!C1258)</f>
        <v>2008</v>
      </c>
      <c r="C1265">
        <f>MONTH('Daily Weather Input'!C1258)</f>
        <v>6</v>
      </c>
      <c r="D1265">
        <f>DAY('Daily Weather Input'!C1258)</f>
        <v>8</v>
      </c>
      <c r="E1265">
        <f>IF('Daily Weather Input'!D1258, 'Daily Weather Input'!D1258, ('Daily Weather Input'!E1258+'Daily Weather Input'!F1258)/2)</f>
        <v>82.5</v>
      </c>
      <c r="F1265">
        <f t="shared" si="39"/>
        <v>0</v>
      </c>
      <c r="G1265">
        <f t="shared" si="40"/>
        <v>17.5</v>
      </c>
    </row>
    <row r="1266" spans="2:7" x14ac:dyDescent="0.25">
      <c r="B1266">
        <f>YEAR('Daily Weather Input'!C1259)</f>
        <v>2008</v>
      </c>
      <c r="C1266">
        <f>MONTH('Daily Weather Input'!C1259)</f>
        <v>6</v>
      </c>
      <c r="D1266">
        <f>DAY('Daily Weather Input'!C1259)</f>
        <v>9</v>
      </c>
      <c r="E1266">
        <f>IF('Daily Weather Input'!D1259, 'Daily Weather Input'!D1259, ('Daily Weather Input'!E1259+'Daily Weather Input'!F1259)/2)</f>
        <v>81.5</v>
      </c>
      <c r="F1266">
        <f t="shared" si="39"/>
        <v>0</v>
      </c>
      <c r="G1266">
        <f t="shared" si="40"/>
        <v>16.5</v>
      </c>
    </row>
    <row r="1267" spans="2:7" x14ac:dyDescent="0.25">
      <c r="B1267">
        <f>YEAR('Daily Weather Input'!C1260)</f>
        <v>2008</v>
      </c>
      <c r="C1267">
        <f>MONTH('Daily Weather Input'!C1260)</f>
        <v>6</v>
      </c>
      <c r="D1267">
        <f>DAY('Daily Weather Input'!C1260)</f>
        <v>10</v>
      </c>
      <c r="E1267">
        <f>IF('Daily Weather Input'!D1260, 'Daily Weather Input'!D1260, ('Daily Weather Input'!E1260+'Daily Weather Input'!F1260)/2)</f>
        <v>83</v>
      </c>
      <c r="F1267">
        <f t="shared" si="39"/>
        <v>0</v>
      </c>
      <c r="G1267">
        <f t="shared" si="40"/>
        <v>18</v>
      </c>
    </row>
    <row r="1268" spans="2:7" x14ac:dyDescent="0.25">
      <c r="B1268">
        <f>YEAR('Daily Weather Input'!C1261)</f>
        <v>2008</v>
      </c>
      <c r="C1268">
        <f>MONTH('Daily Weather Input'!C1261)</f>
        <v>6</v>
      </c>
      <c r="D1268">
        <f>DAY('Daily Weather Input'!C1261)</f>
        <v>11</v>
      </c>
      <c r="E1268">
        <f>IF('Daily Weather Input'!D1261, 'Daily Weather Input'!D1261, ('Daily Weather Input'!E1261+'Daily Weather Input'!F1261)/2)</f>
        <v>75.5</v>
      </c>
      <c r="F1268">
        <f t="shared" si="39"/>
        <v>0</v>
      </c>
      <c r="G1268">
        <f t="shared" si="40"/>
        <v>10.5</v>
      </c>
    </row>
    <row r="1269" spans="2:7" x14ac:dyDescent="0.25">
      <c r="B1269">
        <f>YEAR('Daily Weather Input'!C1262)</f>
        <v>2008</v>
      </c>
      <c r="C1269">
        <f>MONTH('Daily Weather Input'!C1262)</f>
        <v>6</v>
      </c>
      <c r="D1269">
        <f>DAY('Daily Weather Input'!C1262)</f>
        <v>12</v>
      </c>
      <c r="E1269">
        <f>IF('Daily Weather Input'!D1262, 'Daily Weather Input'!D1262, ('Daily Weather Input'!E1262+'Daily Weather Input'!F1262)/2)</f>
        <v>75.5</v>
      </c>
      <c r="F1269">
        <f t="shared" si="39"/>
        <v>0</v>
      </c>
      <c r="G1269">
        <f t="shared" si="40"/>
        <v>10.5</v>
      </c>
    </row>
    <row r="1270" spans="2:7" x14ac:dyDescent="0.25">
      <c r="B1270">
        <f>YEAR('Daily Weather Input'!C1263)</f>
        <v>2008</v>
      </c>
      <c r="C1270">
        <f>MONTH('Daily Weather Input'!C1263)</f>
        <v>6</v>
      </c>
      <c r="D1270">
        <f>DAY('Daily Weather Input'!C1263)</f>
        <v>13</v>
      </c>
      <c r="E1270">
        <f>IF('Daily Weather Input'!D1263, 'Daily Weather Input'!D1263, ('Daily Weather Input'!E1263+'Daily Weather Input'!F1263)/2)</f>
        <v>75.5</v>
      </c>
      <c r="F1270">
        <f t="shared" si="39"/>
        <v>0</v>
      </c>
      <c r="G1270">
        <f t="shared" si="40"/>
        <v>10.5</v>
      </c>
    </row>
    <row r="1271" spans="2:7" x14ac:dyDescent="0.25">
      <c r="B1271">
        <f>YEAR('Daily Weather Input'!C1264)</f>
        <v>2008</v>
      </c>
      <c r="C1271">
        <f>MONTH('Daily Weather Input'!C1264)</f>
        <v>6</v>
      </c>
      <c r="D1271">
        <f>DAY('Daily Weather Input'!C1264)</f>
        <v>14</v>
      </c>
      <c r="E1271">
        <f>IF('Daily Weather Input'!D1264, 'Daily Weather Input'!D1264, ('Daily Weather Input'!E1264+'Daily Weather Input'!F1264)/2)</f>
        <v>78</v>
      </c>
      <c r="F1271">
        <f t="shared" si="39"/>
        <v>0</v>
      </c>
      <c r="G1271">
        <f t="shared" si="40"/>
        <v>13</v>
      </c>
    </row>
    <row r="1272" spans="2:7" x14ac:dyDescent="0.25">
      <c r="B1272">
        <f>YEAR('Daily Weather Input'!C1265)</f>
        <v>2008</v>
      </c>
      <c r="C1272">
        <f>MONTH('Daily Weather Input'!C1265)</f>
        <v>6</v>
      </c>
      <c r="D1272">
        <f>DAY('Daily Weather Input'!C1265)</f>
        <v>15</v>
      </c>
      <c r="E1272">
        <f>IF('Daily Weather Input'!D1265, 'Daily Weather Input'!D1265, ('Daily Weather Input'!E1265+'Daily Weather Input'!F1265)/2)</f>
        <v>74.5</v>
      </c>
      <c r="F1272">
        <f t="shared" si="39"/>
        <v>0</v>
      </c>
      <c r="G1272">
        <f t="shared" si="40"/>
        <v>9.5</v>
      </c>
    </row>
    <row r="1273" spans="2:7" x14ac:dyDescent="0.25">
      <c r="B1273">
        <f>YEAR('Daily Weather Input'!C1266)</f>
        <v>2008</v>
      </c>
      <c r="C1273">
        <f>MONTH('Daily Weather Input'!C1266)</f>
        <v>6</v>
      </c>
      <c r="D1273">
        <f>DAY('Daily Weather Input'!C1266)</f>
        <v>16</v>
      </c>
      <c r="E1273">
        <f>IF('Daily Weather Input'!D1266, 'Daily Weather Input'!D1266, ('Daily Weather Input'!E1266+'Daily Weather Input'!F1266)/2)</f>
        <v>72.5</v>
      </c>
      <c r="F1273">
        <f t="shared" si="39"/>
        <v>0</v>
      </c>
      <c r="G1273">
        <f t="shared" si="40"/>
        <v>7.5</v>
      </c>
    </row>
    <row r="1274" spans="2:7" x14ac:dyDescent="0.25">
      <c r="B1274">
        <f>YEAR('Daily Weather Input'!C1267)</f>
        <v>2008</v>
      </c>
      <c r="C1274">
        <f>MONTH('Daily Weather Input'!C1267)</f>
        <v>6</v>
      </c>
      <c r="D1274">
        <f>DAY('Daily Weather Input'!C1267)</f>
        <v>17</v>
      </c>
      <c r="E1274">
        <f>IF('Daily Weather Input'!D1267, 'Daily Weather Input'!D1267, ('Daily Weather Input'!E1267+'Daily Weather Input'!F1267)/2)</f>
        <v>65.5</v>
      </c>
      <c r="F1274">
        <f t="shared" si="39"/>
        <v>0</v>
      </c>
      <c r="G1274">
        <f t="shared" si="40"/>
        <v>0.5</v>
      </c>
    </row>
    <row r="1275" spans="2:7" x14ac:dyDescent="0.25">
      <c r="B1275">
        <f>YEAR('Daily Weather Input'!C1268)</f>
        <v>2008</v>
      </c>
      <c r="C1275">
        <f>MONTH('Daily Weather Input'!C1268)</f>
        <v>6</v>
      </c>
      <c r="D1275">
        <f>DAY('Daily Weather Input'!C1268)</f>
        <v>18</v>
      </c>
      <c r="E1275">
        <f>IF('Daily Weather Input'!D1268, 'Daily Weather Input'!D1268, ('Daily Weather Input'!E1268+'Daily Weather Input'!F1268)/2)</f>
        <v>65.5</v>
      </c>
      <c r="F1275">
        <f t="shared" si="39"/>
        <v>0</v>
      </c>
      <c r="G1275">
        <f t="shared" si="40"/>
        <v>0.5</v>
      </c>
    </row>
    <row r="1276" spans="2:7" x14ac:dyDescent="0.25">
      <c r="B1276">
        <f>YEAR('Daily Weather Input'!C1269)</f>
        <v>2008</v>
      </c>
      <c r="C1276">
        <f>MONTH('Daily Weather Input'!C1269)</f>
        <v>6</v>
      </c>
      <c r="D1276">
        <f>DAY('Daily Weather Input'!C1269)</f>
        <v>19</v>
      </c>
      <c r="E1276">
        <f>IF('Daily Weather Input'!D1269, 'Daily Weather Input'!D1269, ('Daily Weather Input'!E1269+'Daily Weather Input'!F1269)/2)</f>
        <v>65</v>
      </c>
      <c r="F1276">
        <f t="shared" si="39"/>
        <v>0</v>
      </c>
      <c r="G1276">
        <f t="shared" si="40"/>
        <v>0</v>
      </c>
    </row>
    <row r="1277" spans="2:7" x14ac:dyDescent="0.25">
      <c r="B1277">
        <f>YEAR('Daily Weather Input'!C1270)</f>
        <v>2008</v>
      </c>
      <c r="C1277">
        <f>MONTH('Daily Weather Input'!C1270)</f>
        <v>6</v>
      </c>
      <c r="D1277">
        <f>DAY('Daily Weather Input'!C1270)</f>
        <v>20</v>
      </c>
      <c r="E1277">
        <f>IF('Daily Weather Input'!D1270, 'Daily Weather Input'!D1270, ('Daily Weather Input'!E1270+'Daily Weather Input'!F1270)/2)</f>
        <v>69</v>
      </c>
      <c r="F1277">
        <f t="shared" si="39"/>
        <v>0</v>
      </c>
      <c r="G1277">
        <f t="shared" si="40"/>
        <v>4</v>
      </c>
    </row>
    <row r="1278" spans="2:7" x14ac:dyDescent="0.25">
      <c r="B1278">
        <f>YEAR('Daily Weather Input'!C1271)</f>
        <v>2008</v>
      </c>
      <c r="C1278">
        <f>MONTH('Daily Weather Input'!C1271)</f>
        <v>6</v>
      </c>
      <c r="D1278">
        <f>DAY('Daily Weather Input'!C1271)</f>
        <v>21</v>
      </c>
      <c r="E1278">
        <f>IF('Daily Weather Input'!D1271, 'Daily Weather Input'!D1271, ('Daily Weather Input'!E1271+'Daily Weather Input'!F1271)/2)</f>
        <v>72.5</v>
      </c>
      <c r="F1278">
        <f t="shared" si="39"/>
        <v>0</v>
      </c>
      <c r="G1278">
        <f t="shared" si="40"/>
        <v>7.5</v>
      </c>
    </row>
    <row r="1279" spans="2:7" x14ac:dyDescent="0.25">
      <c r="B1279">
        <f>YEAR('Daily Weather Input'!C1272)</f>
        <v>2008</v>
      </c>
      <c r="C1279">
        <f>MONTH('Daily Weather Input'!C1272)</f>
        <v>6</v>
      </c>
      <c r="D1279">
        <f>DAY('Daily Weather Input'!C1272)</f>
        <v>22</v>
      </c>
      <c r="E1279">
        <f>IF('Daily Weather Input'!D1272, 'Daily Weather Input'!D1272, ('Daily Weather Input'!E1272+'Daily Weather Input'!F1272)/2)</f>
        <v>74</v>
      </c>
      <c r="F1279">
        <f t="shared" si="39"/>
        <v>0</v>
      </c>
      <c r="G1279">
        <f t="shared" si="40"/>
        <v>9</v>
      </c>
    </row>
    <row r="1280" spans="2:7" x14ac:dyDescent="0.25">
      <c r="B1280">
        <f>YEAR('Daily Weather Input'!C1273)</f>
        <v>2008</v>
      </c>
      <c r="C1280">
        <f>MONTH('Daily Weather Input'!C1273)</f>
        <v>6</v>
      </c>
      <c r="D1280">
        <f>DAY('Daily Weather Input'!C1273)</f>
        <v>23</v>
      </c>
      <c r="E1280">
        <f>IF('Daily Weather Input'!D1273, 'Daily Weather Input'!D1273, ('Daily Weather Input'!E1273+'Daily Weather Input'!F1273)/2)</f>
        <v>73</v>
      </c>
      <c r="F1280">
        <f t="shared" si="39"/>
        <v>0</v>
      </c>
      <c r="G1280">
        <f t="shared" si="40"/>
        <v>8</v>
      </c>
    </row>
    <row r="1281" spans="2:7" x14ac:dyDescent="0.25">
      <c r="B1281">
        <f>YEAR('Daily Weather Input'!C1274)</f>
        <v>2008</v>
      </c>
      <c r="C1281">
        <f>MONTH('Daily Weather Input'!C1274)</f>
        <v>6</v>
      </c>
      <c r="D1281">
        <f>DAY('Daily Weather Input'!C1274)</f>
        <v>24</v>
      </c>
      <c r="E1281">
        <f>IF('Daily Weather Input'!D1274, 'Daily Weather Input'!D1274, ('Daily Weather Input'!E1274+'Daily Weather Input'!F1274)/2)</f>
        <v>69</v>
      </c>
      <c r="F1281">
        <f t="shared" si="39"/>
        <v>0</v>
      </c>
      <c r="G1281">
        <f t="shared" si="40"/>
        <v>4</v>
      </c>
    </row>
    <row r="1282" spans="2:7" x14ac:dyDescent="0.25">
      <c r="B1282">
        <f>YEAR('Daily Weather Input'!C1275)</f>
        <v>2008</v>
      </c>
      <c r="C1282">
        <f>MONTH('Daily Weather Input'!C1275)</f>
        <v>6</v>
      </c>
      <c r="D1282">
        <f>DAY('Daily Weather Input'!C1275)</f>
        <v>25</v>
      </c>
      <c r="E1282">
        <f>IF('Daily Weather Input'!D1275, 'Daily Weather Input'!D1275, ('Daily Weather Input'!E1275+'Daily Weather Input'!F1275)/2)</f>
        <v>71.5</v>
      </c>
      <c r="F1282">
        <f t="shared" si="39"/>
        <v>0</v>
      </c>
      <c r="G1282">
        <f t="shared" si="40"/>
        <v>6.5</v>
      </c>
    </row>
    <row r="1283" spans="2:7" x14ac:dyDescent="0.25">
      <c r="B1283">
        <f>YEAR('Daily Weather Input'!C1276)</f>
        <v>2008</v>
      </c>
      <c r="C1283">
        <f>MONTH('Daily Weather Input'!C1276)</f>
        <v>6</v>
      </c>
      <c r="D1283">
        <f>DAY('Daily Weather Input'!C1276)</f>
        <v>26</v>
      </c>
      <c r="E1283">
        <f>IF('Daily Weather Input'!D1276, 'Daily Weather Input'!D1276, ('Daily Weather Input'!E1276+'Daily Weather Input'!F1276)/2)</f>
        <v>79.5</v>
      </c>
      <c r="F1283">
        <f t="shared" si="39"/>
        <v>0</v>
      </c>
      <c r="G1283">
        <f t="shared" si="40"/>
        <v>14.5</v>
      </c>
    </row>
    <row r="1284" spans="2:7" x14ac:dyDescent="0.25">
      <c r="B1284">
        <f>YEAR('Daily Weather Input'!C1277)</f>
        <v>2008</v>
      </c>
      <c r="C1284">
        <f>MONTH('Daily Weather Input'!C1277)</f>
        <v>6</v>
      </c>
      <c r="D1284">
        <f>DAY('Daily Weather Input'!C1277)</f>
        <v>27</v>
      </c>
      <c r="E1284">
        <f>IF('Daily Weather Input'!D1277, 'Daily Weather Input'!D1277, ('Daily Weather Input'!E1277+'Daily Weather Input'!F1277)/2)</f>
        <v>79.5</v>
      </c>
      <c r="F1284">
        <f t="shared" si="39"/>
        <v>0</v>
      </c>
      <c r="G1284">
        <f t="shared" si="40"/>
        <v>14.5</v>
      </c>
    </row>
    <row r="1285" spans="2:7" x14ac:dyDescent="0.25">
      <c r="B1285">
        <f>YEAR('Daily Weather Input'!C1278)</f>
        <v>2008</v>
      </c>
      <c r="C1285">
        <f>MONTH('Daily Weather Input'!C1278)</f>
        <v>6</v>
      </c>
      <c r="D1285">
        <f>DAY('Daily Weather Input'!C1278)</f>
        <v>28</v>
      </c>
      <c r="E1285">
        <f>IF('Daily Weather Input'!D1278, 'Daily Weather Input'!D1278, ('Daily Weather Input'!E1278+'Daily Weather Input'!F1278)/2)</f>
        <v>79</v>
      </c>
      <c r="F1285">
        <f t="shared" si="39"/>
        <v>0</v>
      </c>
      <c r="G1285">
        <f t="shared" si="40"/>
        <v>14</v>
      </c>
    </row>
    <row r="1286" spans="2:7" x14ac:dyDescent="0.25">
      <c r="B1286">
        <f>YEAR('Daily Weather Input'!C1279)</f>
        <v>2008</v>
      </c>
      <c r="C1286">
        <f>MONTH('Daily Weather Input'!C1279)</f>
        <v>6</v>
      </c>
      <c r="D1286">
        <f>DAY('Daily Weather Input'!C1279)</f>
        <v>29</v>
      </c>
      <c r="E1286">
        <f>IF('Daily Weather Input'!D1279, 'Daily Weather Input'!D1279, ('Daily Weather Input'!E1279+'Daily Weather Input'!F1279)/2)</f>
        <v>78</v>
      </c>
      <c r="F1286">
        <f t="shared" si="39"/>
        <v>0</v>
      </c>
      <c r="G1286">
        <f t="shared" si="40"/>
        <v>13</v>
      </c>
    </row>
    <row r="1287" spans="2:7" x14ac:dyDescent="0.25">
      <c r="B1287">
        <f>YEAR('Daily Weather Input'!C1280)</f>
        <v>2008</v>
      </c>
      <c r="C1287">
        <f>MONTH('Daily Weather Input'!C1280)</f>
        <v>6</v>
      </c>
      <c r="D1287">
        <f>DAY('Daily Weather Input'!C1280)</f>
        <v>30</v>
      </c>
      <c r="E1287">
        <f>IF('Daily Weather Input'!D1280, 'Daily Weather Input'!D1280, ('Daily Weather Input'!E1280+'Daily Weather Input'!F1280)/2)</f>
        <v>71.5</v>
      </c>
      <c r="F1287">
        <f t="shared" si="39"/>
        <v>0</v>
      </c>
      <c r="G1287">
        <f t="shared" si="40"/>
        <v>6.5</v>
      </c>
    </row>
    <row r="1288" spans="2:7" x14ac:dyDescent="0.25">
      <c r="B1288">
        <f>YEAR('Daily Weather Input'!C1281)</f>
        <v>2008</v>
      </c>
      <c r="C1288">
        <f>MONTH('Daily Weather Input'!C1281)</f>
        <v>7</v>
      </c>
      <c r="D1288">
        <f>DAY('Daily Weather Input'!C1281)</f>
        <v>1</v>
      </c>
      <c r="E1288">
        <f>IF('Daily Weather Input'!D1281, 'Daily Weather Input'!D1281, ('Daily Weather Input'!E1281+'Daily Weather Input'!F1281)/2)</f>
        <v>68.5</v>
      </c>
      <c r="F1288">
        <f t="shared" si="39"/>
        <v>0</v>
      </c>
      <c r="G1288">
        <f t="shared" si="40"/>
        <v>3.5</v>
      </c>
    </row>
    <row r="1289" spans="2:7" x14ac:dyDescent="0.25">
      <c r="B1289">
        <f>YEAR('Daily Weather Input'!C1282)</f>
        <v>2008</v>
      </c>
      <c r="C1289">
        <f>MONTH('Daily Weather Input'!C1282)</f>
        <v>7</v>
      </c>
      <c r="D1289">
        <f>DAY('Daily Weather Input'!C1282)</f>
        <v>2</v>
      </c>
      <c r="E1289">
        <f>IF('Daily Weather Input'!D1282, 'Daily Weather Input'!D1282, ('Daily Weather Input'!E1282+'Daily Weather Input'!F1282)/2)</f>
        <v>71.5</v>
      </c>
      <c r="F1289">
        <f t="shared" si="39"/>
        <v>0</v>
      </c>
      <c r="G1289">
        <f t="shared" si="40"/>
        <v>6.5</v>
      </c>
    </row>
    <row r="1290" spans="2:7" x14ac:dyDescent="0.25">
      <c r="B1290">
        <f>YEAR('Daily Weather Input'!C1283)</f>
        <v>2008</v>
      </c>
      <c r="C1290">
        <f>MONTH('Daily Weather Input'!C1283)</f>
        <v>7</v>
      </c>
      <c r="D1290">
        <f>DAY('Daily Weather Input'!C1283)</f>
        <v>3</v>
      </c>
      <c r="E1290">
        <f>IF('Daily Weather Input'!D1283, 'Daily Weather Input'!D1283, ('Daily Weather Input'!E1283+'Daily Weather Input'!F1283)/2)</f>
        <v>76.5</v>
      </c>
      <c r="F1290">
        <f t="shared" si="39"/>
        <v>0</v>
      </c>
      <c r="G1290">
        <f t="shared" si="40"/>
        <v>11.5</v>
      </c>
    </row>
    <row r="1291" spans="2:7" x14ac:dyDescent="0.25">
      <c r="B1291">
        <f>YEAR('Daily Weather Input'!C1284)</f>
        <v>2008</v>
      </c>
      <c r="C1291">
        <f>MONTH('Daily Weather Input'!C1284)</f>
        <v>7</v>
      </c>
      <c r="D1291">
        <f>DAY('Daily Weather Input'!C1284)</f>
        <v>4</v>
      </c>
      <c r="E1291">
        <f>IF('Daily Weather Input'!D1284, 'Daily Weather Input'!D1284, ('Daily Weather Input'!E1284+'Daily Weather Input'!F1284)/2)</f>
        <v>76.5</v>
      </c>
      <c r="F1291">
        <f t="shared" ref="F1291:F1354" si="41">IF(B$8&gt;$E1291,(B$8-$E1291),0)</f>
        <v>0</v>
      </c>
      <c r="G1291">
        <f t="shared" si="40"/>
        <v>11.5</v>
      </c>
    </row>
    <row r="1292" spans="2:7" x14ac:dyDescent="0.25">
      <c r="B1292">
        <f>YEAR('Daily Weather Input'!C1285)</f>
        <v>2008</v>
      </c>
      <c r="C1292">
        <f>MONTH('Daily Weather Input'!C1285)</f>
        <v>7</v>
      </c>
      <c r="D1292">
        <f>DAY('Daily Weather Input'!C1285)</f>
        <v>5</v>
      </c>
      <c r="E1292">
        <f>IF('Daily Weather Input'!D1285, 'Daily Weather Input'!D1285, ('Daily Weather Input'!E1285+'Daily Weather Input'!F1285)/2)</f>
        <v>75</v>
      </c>
      <c r="F1292">
        <f t="shared" si="41"/>
        <v>0</v>
      </c>
      <c r="G1292">
        <f t="shared" ref="G1292:G1355" si="42">IF($E1292&gt;C$8,$E1292-C$8,0)</f>
        <v>10</v>
      </c>
    </row>
    <row r="1293" spans="2:7" x14ac:dyDescent="0.25">
      <c r="B1293">
        <f>YEAR('Daily Weather Input'!C1286)</f>
        <v>2008</v>
      </c>
      <c r="C1293">
        <f>MONTH('Daily Weather Input'!C1286)</f>
        <v>7</v>
      </c>
      <c r="D1293">
        <f>DAY('Daily Weather Input'!C1286)</f>
        <v>6</v>
      </c>
      <c r="E1293">
        <f>IF('Daily Weather Input'!D1286, 'Daily Weather Input'!D1286, ('Daily Weather Input'!E1286+'Daily Weather Input'!F1286)/2)</f>
        <v>75</v>
      </c>
      <c r="F1293">
        <f t="shared" si="41"/>
        <v>0</v>
      </c>
      <c r="G1293">
        <f t="shared" si="42"/>
        <v>10</v>
      </c>
    </row>
    <row r="1294" spans="2:7" x14ac:dyDescent="0.25">
      <c r="B1294">
        <f>YEAR('Daily Weather Input'!C1287)</f>
        <v>2008</v>
      </c>
      <c r="C1294">
        <f>MONTH('Daily Weather Input'!C1287)</f>
        <v>7</v>
      </c>
      <c r="D1294">
        <f>DAY('Daily Weather Input'!C1287)</f>
        <v>7</v>
      </c>
      <c r="E1294">
        <f>IF('Daily Weather Input'!D1287, 'Daily Weather Input'!D1287, ('Daily Weather Input'!E1287+'Daily Weather Input'!F1287)/2)</f>
        <v>76</v>
      </c>
      <c r="F1294">
        <f t="shared" si="41"/>
        <v>0</v>
      </c>
      <c r="G1294">
        <f t="shared" si="42"/>
        <v>11</v>
      </c>
    </row>
    <row r="1295" spans="2:7" x14ac:dyDescent="0.25">
      <c r="B1295">
        <f>YEAR('Daily Weather Input'!C1288)</f>
        <v>2008</v>
      </c>
      <c r="C1295">
        <f>MONTH('Daily Weather Input'!C1288)</f>
        <v>7</v>
      </c>
      <c r="D1295">
        <f>DAY('Daily Weather Input'!C1288)</f>
        <v>8</v>
      </c>
      <c r="E1295">
        <f>IF('Daily Weather Input'!D1288, 'Daily Weather Input'!D1288, ('Daily Weather Input'!E1288+'Daily Weather Input'!F1288)/2)</f>
        <v>78</v>
      </c>
      <c r="F1295">
        <f t="shared" si="41"/>
        <v>0</v>
      </c>
      <c r="G1295">
        <f t="shared" si="42"/>
        <v>13</v>
      </c>
    </row>
    <row r="1296" spans="2:7" x14ac:dyDescent="0.25">
      <c r="B1296">
        <f>YEAR('Daily Weather Input'!C1289)</f>
        <v>2008</v>
      </c>
      <c r="C1296">
        <f>MONTH('Daily Weather Input'!C1289)</f>
        <v>7</v>
      </c>
      <c r="D1296">
        <f>DAY('Daily Weather Input'!C1289)</f>
        <v>9</v>
      </c>
      <c r="E1296">
        <f>IF('Daily Weather Input'!D1289, 'Daily Weather Input'!D1289, ('Daily Weather Input'!E1289+'Daily Weather Input'!F1289)/2)</f>
        <v>78</v>
      </c>
      <c r="F1296">
        <f t="shared" si="41"/>
        <v>0</v>
      </c>
      <c r="G1296">
        <f t="shared" si="42"/>
        <v>13</v>
      </c>
    </row>
    <row r="1297" spans="2:7" x14ac:dyDescent="0.25">
      <c r="B1297">
        <f>YEAR('Daily Weather Input'!C1290)</f>
        <v>2008</v>
      </c>
      <c r="C1297">
        <f>MONTH('Daily Weather Input'!C1290)</f>
        <v>7</v>
      </c>
      <c r="D1297">
        <f>DAY('Daily Weather Input'!C1290)</f>
        <v>10</v>
      </c>
      <c r="E1297">
        <f>IF('Daily Weather Input'!D1290, 'Daily Weather Input'!D1290, ('Daily Weather Input'!E1290+'Daily Weather Input'!F1290)/2)</f>
        <v>75.5</v>
      </c>
      <c r="F1297">
        <f t="shared" si="41"/>
        <v>0</v>
      </c>
      <c r="G1297">
        <f t="shared" si="42"/>
        <v>10.5</v>
      </c>
    </row>
    <row r="1298" spans="2:7" x14ac:dyDescent="0.25">
      <c r="B1298">
        <f>YEAR('Daily Weather Input'!C1291)</f>
        <v>2008</v>
      </c>
      <c r="C1298">
        <f>MONTH('Daily Weather Input'!C1291)</f>
        <v>7</v>
      </c>
      <c r="D1298">
        <f>DAY('Daily Weather Input'!C1291)</f>
        <v>11</v>
      </c>
      <c r="E1298">
        <f>IF('Daily Weather Input'!D1291, 'Daily Weather Input'!D1291, ('Daily Weather Input'!E1291+'Daily Weather Input'!F1291)/2)</f>
        <v>75.5</v>
      </c>
      <c r="F1298">
        <f t="shared" si="41"/>
        <v>0</v>
      </c>
      <c r="G1298">
        <f t="shared" si="42"/>
        <v>10.5</v>
      </c>
    </row>
    <row r="1299" spans="2:7" x14ac:dyDescent="0.25">
      <c r="B1299">
        <f>YEAR('Daily Weather Input'!C1292)</f>
        <v>2008</v>
      </c>
      <c r="C1299">
        <f>MONTH('Daily Weather Input'!C1292)</f>
        <v>7</v>
      </c>
      <c r="D1299">
        <f>DAY('Daily Weather Input'!C1292)</f>
        <v>12</v>
      </c>
      <c r="E1299">
        <f>IF('Daily Weather Input'!D1292, 'Daily Weather Input'!D1292, ('Daily Weather Input'!E1292+'Daily Weather Input'!F1292)/2)</f>
        <v>78</v>
      </c>
      <c r="F1299">
        <f t="shared" si="41"/>
        <v>0</v>
      </c>
      <c r="G1299">
        <f t="shared" si="42"/>
        <v>13</v>
      </c>
    </row>
    <row r="1300" spans="2:7" x14ac:dyDescent="0.25">
      <c r="B1300">
        <f>YEAR('Daily Weather Input'!C1293)</f>
        <v>2008</v>
      </c>
      <c r="C1300">
        <f>MONTH('Daily Weather Input'!C1293)</f>
        <v>7</v>
      </c>
      <c r="D1300">
        <f>DAY('Daily Weather Input'!C1293)</f>
        <v>13</v>
      </c>
      <c r="E1300">
        <f>IF('Daily Weather Input'!D1293, 'Daily Weather Input'!D1293, ('Daily Weather Input'!E1293+'Daily Weather Input'!F1293)/2)</f>
        <v>80.5</v>
      </c>
      <c r="F1300">
        <f t="shared" si="41"/>
        <v>0</v>
      </c>
      <c r="G1300">
        <f t="shared" si="42"/>
        <v>15.5</v>
      </c>
    </row>
    <row r="1301" spans="2:7" x14ac:dyDescent="0.25">
      <c r="B1301">
        <f>YEAR('Daily Weather Input'!C1294)</f>
        <v>2008</v>
      </c>
      <c r="C1301">
        <f>MONTH('Daily Weather Input'!C1294)</f>
        <v>7</v>
      </c>
      <c r="D1301">
        <f>DAY('Daily Weather Input'!C1294)</f>
        <v>14</v>
      </c>
      <c r="E1301">
        <f>IF('Daily Weather Input'!D1294, 'Daily Weather Input'!D1294, ('Daily Weather Input'!E1294+'Daily Weather Input'!F1294)/2)</f>
        <v>75</v>
      </c>
      <c r="F1301">
        <f t="shared" si="41"/>
        <v>0</v>
      </c>
      <c r="G1301">
        <f t="shared" si="42"/>
        <v>10</v>
      </c>
    </row>
    <row r="1302" spans="2:7" x14ac:dyDescent="0.25">
      <c r="B1302">
        <f>YEAR('Daily Weather Input'!C1295)</f>
        <v>2008</v>
      </c>
      <c r="C1302">
        <f>MONTH('Daily Weather Input'!C1295)</f>
        <v>7</v>
      </c>
      <c r="D1302">
        <f>DAY('Daily Weather Input'!C1295)</f>
        <v>15</v>
      </c>
      <c r="E1302">
        <f>IF('Daily Weather Input'!D1295, 'Daily Weather Input'!D1295, ('Daily Weather Input'!E1295+'Daily Weather Input'!F1295)/2)</f>
        <v>74.5</v>
      </c>
      <c r="F1302">
        <f t="shared" si="41"/>
        <v>0</v>
      </c>
      <c r="G1302">
        <f t="shared" si="42"/>
        <v>9.5</v>
      </c>
    </row>
    <row r="1303" spans="2:7" x14ac:dyDescent="0.25">
      <c r="B1303">
        <f>YEAR('Daily Weather Input'!C1296)</f>
        <v>2008</v>
      </c>
      <c r="C1303">
        <f>MONTH('Daily Weather Input'!C1296)</f>
        <v>7</v>
      </c>
      <c r="D1303">
        <f>DAY('Daily Weather Input'!C1296)</f>
        <v>16</v>
      </c>
      <c r="E1303">
        <f>IF('Daily Weather Input'!D1296, 'Daily Weather Input'!D1296, ('Daily Weather Input'!E1296+'Daily Weather Input'!F1296)/2)</f>
        <v>76</v>
      </c>
      <c r="F1303">
        <f t="shared" si="41"/>
        <v>0</v>
      </c>
      <c r="G1303">
        <f t="shared" si="42"/>
        <v>11</v>
      </c>
    </row>
    <row r="1304" spans="2:7" x14ac:dyDescent="0.25">
      <c r="B1304">
        <f>YEAR('Daily Weather Input'!C1297)</f>
        <v>2008</v>
      </c>
      <c r="C1304">
        <f>MONTH('Daily Weather Input'!C1297)</f>
        <v>7</v>
      </c>
      <c r="D1304">
        <f>DAY('Daily Weather Input'!C1297)</f>
        <v>17</v>
      </c>
      <c r="E1304">
        <f>IF('Daily Weather Input'!D1297, 'Daily Weather Input'!D1297, ('Daily Weather Input'!E1297+'Daily Weather Input'!F1297)/2)</f>
        <v>78</v>
      </c>
      <c r="F1304">
        <f t="shared" si="41"/>
        <v>0</v>
      </c>
      <c r="G1304">
        <f t="shared" si="42"/>
        <v>13</v>
      </c>
    </row>
    <row r="1305" spans="2:7" x14ac:dyDescent="0.25">
      <c r="B1305">
        <f>YEAR('Daily Weather Input'!C1298)</f>
        <v>2008</v>
      </c>
      <c r="C1305">
        <f>MONTH('Daily Weather Input'!C1298)</f>
        <v>7</v>
      </c>
      <c r="D1305">
        <f>DAY('Daily Weather Input'!C1298)</f>
        <v>18</v>
      </c>
      <c r="E1305">
        <f>IF('Daily Weather Input'!D1298, 'Daily Weather Input'!D1298, ('Daily Weather Input'!E1298+'Daily Weather Input'!F1298)/2)</f>
        <v>80.5</v>
      </c>
      <c r="F1305">
        <f t="shared" si="41"/>
        <v>0</v>
      </c>
      <c r="G1305">
        <f t="shared" si="42"/>
        <v>15.5</v>
      </c>
    </row>
    <row r="1306" spans="2:7" x14ac:dyDescent="0.25">
      <c r="B1306">
        <f>YEAR('Daily Weather Input'!C1299)</f>
        <v>2008</v>
      </c>
      <c r="C1306">
        <f>MONTH('Daily Weather Input'!C1299)</f>
        <v>7</v>
      </c>
      <c r="D1306">
        <f>DAY('Daily Weather Input'!C1299)</f>
        <v>19</v>
      </c>
      <c r="E1306">
        <f>IF('Daily Weather Input'!D1299, 'Daily Weather Input'!D1299, ('Daily Weather Input'!E1299+'Daily Weather Input'!F1299)/2)</f>
        <v>80.5</v>
      </c>
      <c r="F1306">
        <f t="shared" si="41"/>
        <v>0</v>
      </c>
      <c r="G1306">
        <f t="shared" si="42"/>
        <v>15.5</v>
      </c>
    </row>
    <row r="1307" spans="2:7" x14ac:dyDescent="0.25">
      <c r="B1307">
        <f>YEAR('Daily Weather Input'!C1300)</f>
        <v>2008</v>
      </c>
      <c r="C1307">
        <f>MONTH('Daily Weather Input'!C1300)</f>
        <v>7</v>
      </c>
      <c r="D1307">
        <f>DAY('Daily Weather Input'!C1300)</f>
        <v>20</v>
      </c>
      <c r="E1307">
        <f>IF('Daily Weather Input'!D1300, 'Daily Weather Input'!D1300, ('Daily Weather Input'!E1300+'Daily Weather Input'!F1300)/2)</f>
        <v>83.5</v>
      </c>
      <c r="F1307">
        <f t="shared" si="41"/>
        <v>0</v>
      </c>
      <c r="G1307">
        <f t="shared" si="42"/>
        <v>18.5</v>
      </c>
    </row>
    <row r="1308" spans="2:7" x14ac:dyDescent="0.25">
      <c r="B1308">
        <f>YEAR('Daily Weather Input'!C1301)</f>
        <v>2008</v>
      </c>
      <c r="C1308">
        <f>MONTH('Daily Weather Input'!C1301)</f>
        <v>7</v>
      </c>
      <c r="D1308">
        <f>DAY('Daily Weather Input'!C1301)</f>
        <v>21</v>
      </c>
      <c r="E1308">
        <f>IF('Daily Weather Input'!D1301, 'Daily Weather Input'!D1301, ('Daily Weather Input'!E1301+'Daily Weather Input'!F1301)/2)</f>
        <v>82.5</v>
      </c>
      <c r="F1308">
        <f t="shared" si="41"/>
        <v>0</v>
      </c>
      <c r="G1308">
        <f t="shared" si="42"/>
        <v>17.5</v>
      </c>
    </row>
    <row r="1309" spans="2:7" x14ac:dyDescent="0.25">
      <c r="B1309">
        <f>YEAR('Daily Weather Input'!C1302)</f>
        <v>2008</v>
      </c>
      <c r="C1309">
        <f>MONTH('Daily Weather Input'!C1302)</f>
        <v>7</v>
      </c>
      <c r="D1309">
        <f>DAY('Daily Weather Input'!C1302)</f>
        <v>22</v>
      </c>
      <c r="E1309">
        <f>IF('Daily Weather Input'!D1302, 'Daily Weather Input'!D1302, ('Daily Weather Input'!E1302+'Daily Weather Input'!F1302)/2)</f>
        <v>80</v>
      </c>
      <c r="F1309">
        <f t="shared" si="41"/>
        <v>0</v>
      </c>
      <c r="G1309">
        <f t="shared" si="42"/>
        <v>15</v>
      </c>
    </row>
    <row r="1310" spans="2:7" x14ac:dyDescent="0.25">
      <c r="B1310">
        <f>YEAR('Daily Weather Input'!C1303)</f>
        <v>2008</v>
      </c>
      <c r="C1310">
        <f>MONTH('Daily Weather Input'!C1303)</f>
        <v>7</v>
      </c>
      <c r="D1310">
        <f>DAY('Daily Weather Input'!C1303)</f>
        <v>23</v>
      </c>
      <c r="E1310">
        <f>IF('Daily Weather Input'!D1303, 'Daily Weather Input'!D1303, ('Daily Weather Input'!E1303+'Daily Weather Input'!F1303)/2)</f>
        <v>73.5</v>
      </c>
      <c r="F1310">
        <f t="shared" si="41"/>
        <v>0</v>
      </c>
      <c r="G1310">
        <f t="shared" si="42"/>
        <v>8.5</v>
      </c>
    </row>
    <row r="1311" spans="2:7" x14ac:dyDescent="0.25">
      <c r="B1311">
        <f>YEAR('Daily Weather Input'!C1304)</f>
        <v>2008</v>
      </c>
      <c r="C1311">
        <f>MONTH('Daily Weather Input'!C1304)</f>
        <v>7</v>
      </c>
      <c r="D1311">
        <f>DAY('Daily Weather Input'!C1304)</f>
        <v>24</v>
      </c>
      <c r="E1311">
        <f>IF('Daily Weather Input'!D1304, 'Daily Weather Input'!D1304, ('Daily Weather Input'!E1304+'Daily Weather Input'!F1304)/2)</f>
        <v>71.5</v>
      </c>
      <c r="F1311">
        <f t="shared" si="41"/>
        <v>0</v>
      </c>
      <c r="G1311">
        <f t="shared" si="42"/>
        <v>6.5</v>
      </c>
    </row>
    <row r="1312" spans="2:7" x14ac:dyDescent="0.25">
      <c r="B1312">
        <f>YEAR('Daily Weather Input'!C1305)</f>
        <v>2008</v>
      </c>
      <c r="C1312">
        <f>MONTH('Daily Weather Input'!C1305)</f>
        <v>7</v>
      </c>
      <c r="D1312">
        <f>DAY('Daily Weather Input'!C1305)</f>
        <v>25</v>
      </c>
      <c r="E1312">
        <f>IF('Daily Weather Input'!D1305, 'Daily Weather Input'!D1305, ('Daily Weather Input'!E1305+'Daily Weather Input'!F1305)/2)</f>
        <v>72</v>
      </c>
      <c r="F1312">
        <f t="shared" si="41"/>
        <v>0</v>
      </c>
      <c r="G1312">
        <f t="shared" si="42"/>
        <v>7</v>
      </c>
    </row>
    <row r="1313" spans="2:7" x14ac:dyDescent="0.25">
      <c r="B1313">
        <f>YEAR('Daily Weather Input'!C1306)</f>
        <v>2008</v>
      </c>
      <c r="C1313">
        <f>MONTH('Daily Weather Input'!C1306)</f>
        <v>7</v>
      </c>
      <c r="D1313">
        <f>DAY('Daily Weather Input'!C1306)</f>
        <v>26</v>
      </c>
      <c r="E1313">
        <f>IF('Daily Weather Input'!D1306, 'Daily Weather Input'!D1306, ('Daily Weather Input'!E1306+'Daily Weather Input'!F1306)/2)</f>
        <v>77.5</v>
      </c>
      <c r="F1313">
        <f t="shared" si="41"/>
        <v>0</v>
      </c>
      <c r="G1313">
        <f t="shared" si="42"/>
        <v>12.5</v>
      </c>
    </row>
    <row r="1314" spans="2:7" x14ac:dyDescent="0.25">
      <c r="B1314">
        <f>YEAR('Daily Weather Input'!C1307)</f>
        <v>2008</v>
      </c>
      <c r="C1314">
        <f>MONTH('Daily Weather Input'!C1307)</f>
        <v>7</v>
      </c>
      <c r="D1314">
        <f>DAY('Daily Weather Input'!C1307)</f>
        <v>27</v>
      </c>
      <c r="E1314">
        <f>IF('Daily Weather Input'!D1307, 'Daily Weather Input'!D1307, ('Daily Weather Input'!E1307+'Daily Weather Input'!F1307)/2)</f>
        <v>76.5</v>
      </c>
      <c r="F1314">
        <f t="shared" si="41"/>
        <v>0</v>
      </c>
      <c r="G1314">
        <f t="shared" si="42"/>
        <v>11.5</v>
      </c>
    </row>
    <row r="1315" spans="2:7" x14ac:dyDescent="0.25">
      <c r="B1315">
        <f>YEAR('Daily Weather Input'!C1308)</f>
        <v>2008</v>
      </c>
      <c r="C1315">
        <f>MONTH('Daily Weather Input'!C1308)</f>
        <v>7</v>
      </c>
      <c r="D1315">
        <f>DAY('Daily Weather Input'!C1308)</f>
        <v>28</v>
      </c>
      <c r="E1315">
        <f>IF('Daily Weather Input'!D1308, 'Daily Weather Input'!D1308, ('Daily Weather Input'!E1308+'Daily Weather Input'!F1308)/2)</f>
        <v>72.5</v>
      </c>
      <c r="F1315">
        <f t="shared" si="41"/>
        <v>0</v>
      </c>
      <c r="G1315">
        <f t="shared" si="42"/>
        <v>7.5</v>
      </c>
    </row>
    <row r="1316" spans="2:7" x14ac:dyDescent="0.25">
      <c r="B1316">
        <f>YEAR('Daily Weather Input'!C1309)</f>
        <v>2008</v>
      </c>
      <c r="C1316">
        <f>MONTH('Daily Weather Input'!C1309)</f>
        <v>7</v>
      </c>
      <c r="D1316">
        <f>DAY('Daily Weather Input'!C1309)</f>
        <v>29</v>
      </c>
      <c r="E1316">
        <f>IF('Daily Weather Input'!D1309, 'Daily Weather Input'!D1309, ('Daily Weather Input'!E1309+'Daily Weather Input'!F1309)/2)</f>
        <v>80.5</v>
      </c>
      <c r="F1316">
        <f t="shared" si="41"/>
        <v>0</v>
      </c>
      <c r="G1316">
        <f t="shared" si="42"/>
        <v>15.5</v>
      </c>
    </row>
    <row r="1317" spans="2:7" x14ac:dyDescent="0.25">
      <c r="B1317">
        <f>YEAR('Daily Weather Input'!C1310)</f>
        <v>2008</v>
      </c>
      <c r="C1317">
        <f>MONTH('Daily Weather Input'!C1310)</f>
        <v>7</v>
      </c>
      <c r="D1317">
        <f>DAY('Daily Weather Input'!C1310)</f>
        <v>30</v>
      </c>
      <c r="E1317">
        <f>IF('Daily Weather Input'!D1310, 'Daily Weather Input'!D1310, ('Daily Weather Input'!E1310+'Daily Weather Input'!F1310)/2)</f>
        <v>82.5</v>
      </c>
      <c r="F1317">
        <f t="shared" si="41"/>
        <v>0</v>
      </c>
      <c r="G1317">
        <f t="shared" si="42"/>
        <v>17.5</v>
      </c>
    </row>
    <row r="1318" spans="2:7" x14ac:dyDescent="0.25">
      <c r="B1318">
        <f>YEAR('Daily Weather Input'!C1311)</f>
        <v>2008</v>
      </c>
      <c r="C1318">
        <f>MONTH('Daily Weather Input'!C1311)</f>
        <v>7</v>
      </c>
      <c r="D1318">
        <f>DAY('Daily Weather Input'!C1311)</f>
        <v>31</v>
      </c>
      <c r="E1318">
        <f>IF('Daily Weather Input'!D1311, 'Daily Weather Input'!D1311, ('Daily Weather Input'!E1311+'Daily Weather Input'!F1311)/2)</f>
        <v>79</v>
      </c>
      <c r="F1318">
        <f t="shared" si="41"/>
        <v>0</v>
      </c>
      <c r="G1318">
        <f t="shared" si="42"/>
        <v>14</v>
      </c>
    </row>
    <row r="1319" spans="2:7" x14ac:dyDescent="0.25">
      <c r="B1319">
        <f>YEAR('Daily Weather Input'!C1312)</f>
        <v>2008</v>
      </c>
      <c r="C1319">
        <f>MONTH('Daily Weather Input'!C1312)</f>
        <v>8</v>
      </c>
      <c r="D1319">
        <f>DAY('Daily Weather Input'!C1312)</f>
        <v>1</v>
      </c>
      <c r="E1319">
        <f>IF('Daily Weather Input'!D1312, 'Daily Weather Input'!D1312, ('Daily Weather Input'!E1312+'Daily Weather Input'!F1312)/2)</f>
        <v>81.5</v>
      </c>
      <c r="F1319">
        <f t="shared" si="41"/>
        <v>0</v>
      </c>
      <c r="G1319">
        <f t="shared" si="42"/>
        <v>16.5</v>
      </c>
    </row>
    <row r="1320" spans="2:7" x14ac:dyDescent="0.25">
      <c r="B1320">
        <f>YEAR('Daily Weather Input'!C1313)</f>
        <v>2008</v>
      </c>
      <c r="C1320">
        <f>MONTH('Daily Weather Input'!C1313)</f>
        <v>8</v>
      </c>
      <c r="D1320">
        <f>DAY('Daily Weather Input'!C1313)</f>
        <v>2</v>
      </c>
      <c r="E1320">
        <f>IF('Daily Weather Input'!D1313, 'Daily Weather Input'!D1313, ('Daily Weather Input'!E1313+'Daily Weather Input'!F1313)/2)</f>
        <v>79.5</v>
      </c>
      <c r="F1320">
        <f t="shared" si="41"/>
        <v>0</v>
      </c>
      <c r="G1320">
        <f t="shared" si="42"/>
        <v>14.5</v>
      </c>
    </row>
    <row r="1321" spans="2:7" x14ac:dyDescent="0.25">
      <c r="B1321">
        <f>YEAR('Daily Weather Input'!C1314)</f>
        <v>2008</v>
      </c>
      <c r="C1321">
        <f>MONTH('Daily Weather Input'!C1314)</f>
        <v>8</v>
      </c>
      <c r="D1321">
        <f>DAY('Daily Weather Input'!C1314)</f>
        <v>3</v>
      </c>
      <c r="E1321">
        <f>IF('Daily Weather Input'!D1314, 'Daily Weather Input'!D1314, ('Daily Weather Input'!E1314+'Daily Weather Input'!F1314)/2)</f>
        <v>76</v>
      </c>
      <c r="F1321">
        <f t="shared" si="41"/>
        <v>0</v>
      </c>
      <c r="G1321">
        <f t="shared" si="42"/>
        <v>11</v>
      </c>
    </row>
    <row r="1322" spans="2:7" x14ac:dyDescent="0.25">
      <c r="B1322">
        <f>YEAR('Daily Weather Input'!C1315)</f>
        <v>2008</v>
      </c>
      <c r="C1322">
        <f>MONTH('Daily Weather Input'!C1315)</f>
        <v>8</v>
      </c>
      <c r="D1322">
        <f>DAY('Daily Weather Input'!C1315)</f>
        <v>4</v>
      </c>
      <c r="E1322">
        <f>IF('Daily Weather Input'!D1315, 'Daily Weather Input'!D1315, ('Daily Weather Input'!E1315+'Daily Weather Input'!F1315)/2)</f>
        <v>74.5</v>
      </c>
      <c r="F1322">
        <f t="shared" si="41"/>
        <v>0</v>
      </c>
      <c r="G1322">
        <f t="shared" si="42"/>
        <v>9.5</v>
      </c>
    </row>
    <row r="1323" spans="2:7" x14ac:dyDescent="0.25">
      <c r="B1323">
        <f>YEAR('Daily Weather Input'!C1316)</f>
        <v>2008</v>
      </c>
      <c r="C1323">
        <f>MONTH('Daily Weather Input'!C1316)</f>
        <v>8</v>
      </c>
      <c r="D1323">
        <f>DAY('Daily Weather Input'!C1316)</f>
        <v>5</v>
      </c>
      <c r="E1323">
        <f>IF('Daily Weather Input'!D1316, 'Daily Weather Input'!D1316, ('Daily Weather Input'!E1316+'Daily Weather Input'!F1316)/2)</f>
        <v>75</v>
      </c>
      <c r="F1323">
        <f t="shared" si="41"/>
        <v>0</v>
      </c>
      <c r="G1323">
        <f t="shared" si="42"/>
        <v>10</v>
      </c>
    </row>
    <row r="1324" spans="2:7" x14ac:dyDescent="0.25">
      <c r="B1324">
        <f>YEAR('Daily Weather Input'!C1317)</f>
        <v>2008</v>
      </c>
      <c r="C1324">
        <f>MONTH('Daily Weather Input'!C1317)</f>
        <v>8</v>
      </c>
      <c r="D1324">
        <f>DAY('Daily Weather Input'!C1317)</f>
        <v>6</v>
      </c>
      <c r="E1324">
        <f>IF('Daily Weather Input'!D1317, 'Daily Weather Input'!D1317, ('Daily Weather Input'!E1317+'Daily Weather Input'!F1317)/2)</f>
        <v>81</v>
      </c>
      <c r="F1324">
        <f t="shared" si="41"/>
        <v>0</v>
      </c>
      <c r="G1324">
        <f t="shared" si="42"/>
        <v>16</v>
      </c>
    </row>
    <row r="1325" spans="2:7" x14ac:dyDescent="0.25">
      <c r="B1325">
        <f>YEAR('Daily Weather Input'!C1318)</f>
        <v>2008</v>
      </c>
      <c r="C1325">
        <f>MONTH('Daily Weather Input'!C1318)</f>
        <v>8</v>
      </c>
      <c r="D1325">
        <f>DAY('Daily Weather Input'!C1318)</f>
        <v>7</v>
      </c>
      <c r="E1325">
        <f>IF('Daily Weather Input'!D1318, 'Daily Weather Input'!D1318, ('Daily Weather Input'!E1318+'Daily Weather Input'!F1318)/2)</f>
        <v>78.5</v>
      </c>
      <c r="F1325">
        <f t="shared" si="41"/>
        <v>0</v>
      </c>
      <c r="G1325">
        <f t="shared" si="42"/>
        <v>13.5</v>
      </c>
    </row>
    <row r="1326" spans="2:7" x14ac:dyDescent="0.25">
      <c r="B1326">
        <f>YEAR('Daily Weather Input'!C1319)</f>
        <v>2008</v>
      </c>
      <c r="C1326">
        <f>MONTH('Daily Weather Input'!C1319)</f>
        <v>8</v>
      </c>
      <c r="D1326">
        <f>DAY('Daily Weather Input'!C1319)</f>
        <v>8</v>
      </c>
      <c r="E1326">
        <f>IF('Daily Weather Input'!D1319, 'Daily Weather Input'!D1319, ('Daily Weather Input'!E1319+'Daily Weather Input'!F1319)/2)</f>
        <v>74</v>
      </c>
      <c r="F1326">
        <f t="shared" si="41"/>
        <v>0</v>
      </c>
      <c r="G1326">
        <f t="shared" si="42"/>
        <v>9</v>
      </c>
    </row>
    <row r="1327" spans="2:7" x14ac:dyDescent="0.25">
      <c r="B1327">
        <f>YEAR('Daily Weather Input'!C1320)</f>
        <v>2008</v>
      </c>
      <c r="C1327">
        <f>MONTH('Daily Weather Input'!C1320)</f>
        <v>8</v>
      </c>
      <c r="D1327">
        <f>DAY('Daily Weather Input'!C1320)</f>
        <v>9</v>
      </c>
      <c r="E1327">
        <f>IF('Daily Weather Input'!D1320, 'Daily Weather Input'!D1320, ('Daily Weather Input'!E1320+'Daily Weather Input'!F1320)/2)</f>
        <v>72</v>
      </c>
      <c r="F1327">
        <f t="shared" si="41"/>
        <v>0</v>
      </c>
      <c r="G1327">
        <f t="shared" si="42"/>
        <v>7</v>
      </c>
    </row>
    <row r="1328" spans="2:7" x14ac:dyDescent="0.25">
      <c r="B1328">
        <f>YEAR('Daily Weather Input'!C1321)</f>
        <v>2008</v>
      </c>
      <c r="C1328">
        <f>MONTH('Daily Weather Input'!C1321)</f>
        <v>8</v>
      </c>
      <c r="D1328">
        <f>DAY('Daily Weather Input'!C1321)</f>
        <v>10</v>
      </c>
      <c r="E1328">
        <f>IF('Daily Weather Input'!D1321, 'Daily Weather Input'!D1321, ('Daily Weather Input'!E1321+'Daily Weather Input'!F1321)/2)</f>
        <v>72</v>
      </c>
      <c r="F1328">
        <f t="shared" si="41"/>
        <v>0</v>
      </c>
      <c r="G1328">
        <f t="shared" si="42"/>
        <v>7</v>
      </c>
    </row>
    <row r="1329" spans="2:7" x14ac:dyDescent="0.25">
      <c r="B1329">
        <f>YEAR('Daily Weather Input'!C1322)</f>
        <v>2008</v>
      </c>
      <c r="C1329">
        <f>MONTH('Daily Weather Input'!C1322)</f>
        <v>8</v>
      </c>
      <c r="D1329">
        <f>DAY('Daily Weather Input'!C1322)</f>
        <v>11</v>
      </c>
      <c r="E1329">
        <f>IF('Daily Weather Input'!D1322, 'Daily Weather Input'!D1322, ('Daily Weather Input'!E1322+'Daily Weather Input'!F1322)/2)</f>
        <v>67</v>
      </c>
      <c r="F1329">
        <f t="shared" si="41"/>
        <v>0</v>
      </c>
      <c r="G1329">
        <f t="shared" si="42"/>
        <v>2</v>
      </c>
    </row>
    <row r="1330" spans="2:7" x14ac:dyDescent="0.25">
      <c r="B1330">
        <f>YEAR('Daily Weather Input'!C1323)</f>
        <v>2008</v>
      </c>
      <c r="C1330">
        <f>MONTH('Daily Weather Input'!C1323)</f>
        <v>8</v>
      </c>
      <c r="D1330">
        <f>DAY('Daily Weather Input'!C1323)</f>
        <v>12</v>
      </c>
      <c r="E1330">
        <f>IF('Daily Weather Input'!D1323, 'Daily Weather Input'!D1323, ('Daily Weather Input'!E1323+'Daily Weather Input'!F1323)/2)</f>
        <v>73</v>
      </c>
      <c r="F1330">
        <f t="shared" si="41"/>
        <v>0</v>
      </c>
      <c r="G1330">
        <f t="shared" si="42"/>
        <v>8</v>
      </c>
    </row>
    <row r="1331" spans="2:7" x14ac:dyDescent="0.25">
      <c r="B1331">
        <f>YEAR('Daily Weather Input'!C1324)</f>
        <v>2008</v>
      </c>
      <c r="C1331">
        <f>MONTH('Daily Weather Input'!C1324)</f>
        <v>8</v>
      </c>
      <c r="D1331">
        <f>DAY('Daily Weather Input'!C1324)</f>
        <v>13</v>
      </c>
      <c r="E1331">
        <f>IF('Daily Weather Input'!D1324, 'Daily Weather Input'!D1324, ('Daily Weather Input'!E1324+'Daily Weather Input'!F1324)/2)</f>
        <v>72.5</v>
      </c>
      <c r="F1331">
        <f t="shared" si="41"/>
        <v>0</v>
      </c>
      <c r="G1331">
        <f t="shared" si="42"/>
        <v>7.5</v>
      </c>
    </row>
    <row r="1332" spans="2:7" x14ac:dyDescent="0.25">
      <c r="B1332">
        <f>YEAR('Daily Weather Input'!C1325)</f>
        <v>2008</v>
      </c>
      <c r="C1332">
        <f>MONTH('Daily Weather Input'!C1325)</f>
        <v>8</v>
      </c>
      <c r="D1332">
        <f>DAY('Daily Weather Input'!C1325)</f>
        <v>14</v>
      </c>
      <c r="E1332">
        <f>IF('Daily Weather Input'!D1325, 'Daily Weather Input'!D1325, ('Daily Weather Input'!E1325+'Daily Weather Input'!F1325)/2)</f>
        <v>72.5</v>
      </c>
      <c r="F1332">
        <f t="shared" si="41"/>
        <v>0</v>
      </c>
      <c r="G1332">
        <f t="shared" si="42"/>
        <v>7.5</v>
      </c>
    </row>
    <row r="1333" spans="2:7" x14ac:dyDescent="0.25">
      <c r="B1333">
        <f>YEAR('Daily Weather Input'!C1326)</f>
        <v>2008</v>
      </c>
      <c r="C1333">
        <f>MONTH('Daily Weather Input'!C1326)</f>
        <v>8</v>
      </c>
      <c r="D1333">
        <f>DAY('Daily Weather Input'!C1326)</f>
        <v>15</v>
      </c>
      <c r="E1333">
        <f>IF('Daily Weather Input'!D1326, 'Daily Weather Input'!D1326, ('Daily Weather Input'!E1326+'Daily Weather Input'!F1326)/2)</f>
        <v>71</v>
      </c>
      <c r="F1333">
        <f t="shared" si="41"/>
        <v>0</v>
      </c>
      <c r="G1333">
        <f t="shared" si="42"/>
        <v>6</v>
      </c>
    </row>
    <row r="1334" spans="2:7" x14ac:dyDescent="0.25">
      <c r="B1334">
        <f>YEAR('Daily Weather Input'!C1327)</f>
        <v>2008</v>
      </c>
      <c r="C1334">
        <f>MONTH('Daily Weather Input'!C1327)</f>
        <v>8</v>
      </c>
      <c r="D1334">
        <f>DAY('Daily Weather Input'!C1327)</f>
        <v>16</v>
      </c>
      <c r="E1334">
        <f>IF('Daily Weather Input'!D1327, 'Daily Weather Input'!D1327, ('Daily Weather Input'!E1327+'Daily Weather Input'!F1327)/2)</f>
        <v>72</v>
      </c>
      <c r="F1334">
        <f t="shared" si="41"/>
        <v>0</v>
      </c>
      <c r="G1334">
        <f t="shared" si="42"/>
        <v>7</v>
      </c>
    </row>
    <row r="1335" spans="2:7" x14ac:dyDescent="0.25">
      <c r="B1335">
        <f>YEAR('Daily Weather Input'!C1328)</f>
        <v>2008</v>
      </c>
      <c r="C1335">
        <f>MONTH('Daily Weather Input'!C1328)</f>
        <v>8</v>
      </c>
      <c r="D1335">
        <f>DAY('Daily Weather Input'!C1328)</f>
        <v>17</v>
      </c>
      <c r="E1335">
        <f>IF('Daily Weather Input'!D1328, 'Daily Weather Input'!D1328, ('Daily Weather Input'!E1328+'Daily Weather Input'!F1328)/2)</f>
        <v>71.5</v>
      </c>
      <c r="F1335">
        <f t="shared" si="41"/>
        <v>0</v>
      </c>
      <c r="G1335">
        <f t="shared" si="42"/>
        <v>6.5</v>
      </c>
    </row>
    <row r="1336" spans="2:7" x14ac:dyDescent="0.25">
      <c r="B1336">
        <f>YEAR('Daily Weather Input'!C1329)</f>
        <v>2008</v>
      </c>
      <c r="C1336">
        <f>MONTH('Daily Weather Input'!C1329)</f>
        <v>8</v>
      </c>
      <c r="D1336">
        <f>DAY('Daily Weather Input'!C1329)</f>
        <v>18</v>
      </c>
      <c r="E1336">
        <f>IF('Daily Weather Input'!D1329, 'Daily Weather Input'!D1329, ('Daily Weather Input'!E1329+'Daily Weather Input'!F1329)/2)</f>
        <v>74.5</v>
      </c>
      <c r="F1336">
        <f t="shared" si="41"/>
        <v>0</v>
      </c>
      <c r="G1336">
        <f t="shared" si="42"/>
        <v>9.5</v>
      </c>
    </row>
    <row r="1337" spans="2:7" x14ac:dyDescent="0.25">
      <c r="B1337">
        <f>YEAR('Daily Weather Input'!C1330)</f>
        <v>2008</v>
      </c>
      <c r="C1337">
        <f>MONTH('Daily Weather Input'!C1330)</f>
        <v>8</v>
      </c>
      <c r="D1337">
        <f>DAY('Daily Weather Input'!C1330)</f>
        <v>19</v>
      </c>
      <c r="E1337">
        <f>IF('Daily Weather Input'!D1330, 'Daily Weather Input'!D1330, ('Daily Weather Input'!E1330+'Daily Weather Input'!F1330)/2)</f>
        <v>77</v>
      </c>
      <c r="F1337">
        <f t="shared" si="41"/>
        <v>0</v>
      </c>
      <c r="G1337">
        <f t="shared" si="42"/>
        <v>12</v>
      </c>
    </row>
    <row r="1338" spans="2:7" x14ac:dyDescent="0.25">
      <c r="B1338">
        <f>YEAR('Daily Weather Input'!C1331)</f>
        <v>2008</v>
      </c>
      <c r="C1338">
        <f>MONTH('Daily Weather Input'!C1331)</f>
        <v>8</v>
      </c>
      <c r="D1338">
        <f>DAY('Daily Weather Input'!C1331)</f>
        <v>20</v>
      </c>
      <c r="E1338">
        <f>IF('Daily Weather Input'!D1331, 'Daily Weather Input'!D1331, ('Daily Weather Input'!E1331+'Daily Weather Input'!F1331)/2)</f>
        <v>72</v>
      </c>
      <c r="F1338">
        <f t="shared" si="41"/>
        <v>0</v>
      </c>
      <c r="G1338">
        <f t="shared" si="42"/>
        <v>7</v>
      </c>
    </row>
    <row r="1339" spans="2:7" x14ac:dyDescent="0.25">
      <c r="B1339">
        <f>YEAR('Daily Weather Input'!C1332)</f>
        <v>2008</v>
      </c>
      <c r="C1339">
        <f>MONTH('Daily Weather Input'!C1332)</f>
        <v>8</v>
      </c>
      <c r="D1339">
        <f>DAY('Daily Weather Input'!C1332)</f>
        <v>21</v>
      </c>
      <c r="E1339">
        <f>IF('Daily Weather Input'!D1332, 'Daily Weather Input'!D1332, ('Daily Weather Input'!E1332+'Daily Weather Input'!F1332)/2)</f>
        <v>71.5</v>
      </c>
      <c r="F1339">
        <f t="shared" si="41"/>
        <v>0</v>
      </c>
      <c r="G1339">
        <f t="shared" si="42"/>
        <v>6.5</v>
      </c>
    </row>
    <row r="1340" spans="2:7" x14ac:dyDescent="0.25">
      <c r="B1340">
        <f>YEAR('Daily Weather Input'!C1333)</f>
        <v>2008</v>
      </c>
      <c r="C1340">
        <f>MONTH('Daily Weather Input'!C1333)</f>
        <v>8</v>
      </c>
      <c r="D1340">
        <f>DAY('Daily Weather Input'!C1333)</f>
        <v>22</v>
      </c>
      <c r="E1340">
        <f>IF('Daily Weather Input'!D1333, 'Daily Weather Input'!D1333, ('Daily Weather Input'!E1333+'Daily Weather Input'!F1333)/2)</f>
        <v>71</v>
      </c>
      <c r="F1340">
        <f t="shared" si="41"/>
        <v>0</v>
      </c>
      <c r="G1340">
        <f t="shared" si="42"/>
        <v>6</v>
      </c>
    </row>
    <row r="1341" spans="2:7" x14ac:dyDescent="0.25">
      <c r="B1341">
        <f>YEAR('Daily Weather Input'!C1334)</f>
        <v>2008</v>
      </c>
      <c r="C1341">
        <f>MONTH('Daily Weather Input'!C1334)</f>
        <v>8</v>
      </c>
      <c r="D1341">
        <f>DAY('Daily Weather Input'!C1334)</f>
        <v>23</v>
      </c>
      <c r="E1341">
        <f>IF('Daily Weather Input'!D1334, 'Daily Weather Input'!D1334, ('Daily Weather Input'!E1334+'Daily Weather Input'!F1334)/2)</f>
        <v>72.5</v>
      </c>
      <c r="F1341">
        <f t="shared" si="41"/>
        <v>0</v>
      </c>
      <c r="G1341">
        <f t="shared" si="42"/>
        <v>7.5</v>
      </c>
    </row>
    <row r="1342" spans="2:7" x14ac:dyDescent="0.25">
      <c r="B1342">
        <f>YEAR('Daily Weather Input'!C1335)</f>
        <v>2008</v>
      </c>
      <c r="C1342">
        <f>MONTH('Daily Weather Input'!C1335)</f>
        <v>8</v>
      </c>
      <c r="D1342">
        <f>DAY('Daily Weather Input'!C1335)</f>
        <v>24</v>
      </c>
      <c r="E1342">
        <f>IF('Daily Weather Input'!D1335, 'Daily Weather Input'!D1335, ('Daily Weather Input'!E1335+'Daily Weather Input'!F1335)/2)</f>
        <v>77</v>
      </c>
      <c r="F1342">
        <f t="shared" si="41"/>
        <v>0</v>
      </c>
      <c r="G1342">
        <f t="shared" si="42"/>
        <v>12</v>
      </c>
    </row>
    <row r="1343" spans="2:7" x14ac:dyDescent="0.25">
      <c r="B1343">
        <f>YEAR('Daily Weather Input'!C1336)</f>
        <v>2008</v>
      </c>
      <c r="C1343">
        <f>MONTH('Daily Weather Input'!C1336)</f>
        <v>8</v>
      </c>
      <c r="D1343">
        <f>DAY('Daily Weather Input'!C1336)</f>
        <v>25</v>
      </c>
      <c r="E1343">
        <f>IF('Daily Weather Input'!D1336, 'Daily Weather Input'!D1336, ('Daily Weather Input'!E1336+'Daily Weather Input'!F1336)/2)</f>
        <v>79</v>
      </c>
      <c r="F1343">
        <f t="shared" si="41"/>
        <v>0</v>
      </c>
      <c r="G1343">
        <f t="shared" si="42"/>
        <v>14</v>
      </c>
    </row>
    <row r="1344" spans="2:7" x14ac:dyDescent="0.25">
      <c r="B1344">
        <f>YEAR('Daily Weather Input'!C1337)</f>
        <v>2008</v>
      </c>
      <c r="C1344">
        <f>MONTH('Daily Weather Input'!C1337)</f>
        <v>8</v>
      </c>
      <c r="D1344">
        <f>DAY('Daily Weather Input'!C1337)</f>
        <v>26</v>
      </c>
      <c r="E1344">
        <f>IF('Daily Weather Input'!D1337, 'Daily Weather Input'!D1337, ('Daily Weather Input'!E1337+'Daily Weather Input'!F1337)/2)</f>
        <v>71.5</v>
      </c>
      <c r="F1344">
        <f t="shared" si="41"/>
        <v>0</v>
      </c>
      <c r="G1344">
        <f t="shared" si="42"/>
        <v>6.5</v>
      </c>
    </row>
    <row r="1345" spans="2:7" x14ac:dyDescent="0.25">
      <c r="B1345">
        <f>YEAR('Daily Weather Input'!C1338)</f>
        <v>2008</v>
      </c>
      <c r="C1345">
        <f>MONTH('Daily Weather Input'!C1338)</f>
        <v>8</v>
      </c>
      <c r="D1345">
        <f>DAY('Daily Weather Input'!C1338)</f>
        <v>27</v>
      </c>
      <c r="E1345">
        <f>IF('Daily Weather Input'!D1338, 'Daily Weather Input'!D1338, ('Daily Weather Input'!E1338+'Daily Weather Input'!F1338)/2)</f>
        <v>68</v>
      </c>
      <c r="F1345">
        <f t="shared" si="41"/>
        <v>0</v>
      </c>
      <c r="G1345">
        <f t="shared" si="42"/>
        <v>3</v>
      </c>
    </row>
    <row r="1346" spans="2:7" x14ac:dyDescent="0.25">
      <c r="B1346">
        <f>YEAR('Daily Weather Input'!C1339)</f>
        <v>2008</v>
      </c>
      <c r="C1346">
        <f>MONTH('Daily Weather Input'!C1339)</f>
        <v>8</v>
      </c>
      <c r="D1346">
        <f>DAY('Daily Weather Input'!C1339)</f>
        <v>28</v>
      </c>
      <c r="E1346">
        <f>IF('Daily Weather Input'!D1339, 'Daily Weather Input'!D1339, ('Daily Weather Input'!E1339+'Daily Weather Input'!F1339)/2)</f>
        <v>69</v>
      </c>
      <c r="F1346">
        <f t="shared" si="41"/>
        <v>0</v>
      </c>
      <c r="G1346">
        <f t="shared" si="42"/>
        <v>4</v>
      </c>
    </row>
    <row r="1347" spans="2:7" x14ac:dyDescent="0.25">
      <c r="B1347">
        <f>YEAR('Daily Weather Input'!C1340)</f>
        <v>2008</v>
      </c>
      <c r="C1347">
        <f>MONTH('Daily Weather Input'!C1340)</f>
        <v>8</v>
      </c>
      <c r="D1347">
        <f>DAY('Daily Weather Input'!C1340)</f>
        <v>29</v>
      </c>
      <c r="E1347">
        <f>IF('Daily Weather Input'!D1340, 'Daily Weather Input'!D1340, ('Daily Weather Input'!E1340+'Daily Weather Input'!F1340)/2)</f>
        <v>69.5</v>
      </c>
      <c r="F1347">
        <f t="shared" si="41"/>
        <v>0</v>
      </c>
      <c r="G1347">
        <f t="shared" si="42"/>
        <v>4.5</v>
      </c>
    </row>
    <row r="1348" spans="2:7" x14ac:dyDescent="0.25">
      <c r="B1348">
        <f>YEAR('Daily Weather Input'!C1341)</f>
        <v>2008</v>
      </c>
      <c r="C1348">
        <f>MONTH('Daily Weather Input'!C1341)</f>
        <v>8</v>
      </c>
      <c r="D1348">
        <f>DAY('Daily Weather Input'!C1341)</f>
        <v>30</v>
      </c>
      <c r="E1348">
        <f>IF('Daily Weather Input'!D1341, 'Daily Weather Input'!D1341, ('Daily Weather Input'!E1341+'Daily Weather Input'!F1341)/2)</f>
        <v>77.5</v>
      </c>
      <c r="F1348">
        <f t="shared" si="41"/>
        <v>0</v>
      </c>
      <c r="G1348">
        <f t="shared" si="42"/>
        <v>12.5</v>
      </c>
    </row>
    <row r="1349" spans="2:7" x14ac:dyDescent="0.25">
      <c r="B1349">
        <f>YEAR('Daily Weather Input'!C1342)</f>
        <v>2008</v>
      </c>
      <c r="C1349">
        <f>MONTH('Daily Weather Input'!C1342)</f>
        <v>8</v>
      </c>
      <c r="D1349">
        <f>DAY('Daily Weather Input'!C1342)</f>
        <v>31</v>
      </c>
      <c r="E1349">
        <f>IF('Daily Weather Input'!D1342, 'Daily Weather Input'!D1342, ('Daily Weather Input'!E1342+'Daily Weather Input'!F1342)/2)</f>
        <v>73</v>
      </c>
      <c r="F1349">
        <f t="shared" si="41"/>
        <v>0</v>
      </c>
      <c r="G1349">
        <f t="shared" si="42"/>
        <v>8</v>
      </c>
    </row>
    <row r="1350" spans="2:7" x14ac:dyDescent="0.25">
      <c r="B1350">
        <f>YEAR('Daily Weather Input'!C1343)</f>
        <v>2008</v>
      </c>
      <c r="C1350">
        <f>MONTH('Daily Weather Input'!C1343)</f>
        <v>9</v>
      </c>
      <c r="D1350">
        <f>DAY('Daily Weather Input'!C1343)</f>
        <v>1</v>
      </c>
      <c r="E1350">
        <f>IF('Daily Weather Input'!D1343, 'Daily Weather Input'!D1343, ('Daily Weather Input'!E1343+'Daily Weather Input'!F1343)/2)</f>
        <v>72</v>
      </c>
      <c r="F1350">
        <f t="shared" si="41"/>
        <v>0</v>
      </c>
      <c r="G1350">
        <f t="shared" si="42"/>
        <v>7</v>
      </c>
    </row>
    <row r="1351" spans="2:7" x14ac:dyDescent="0.25">
      <c r="B1351">
        <f>YEAR('Daily Weather Input'!C1344)</f>
        <v>2008</v>
      </c>
      <c r="C1351">
        <f>MONTH('Daily Weather Input'!C1344)</f>
        <v>9</v>
      </c>
      <c r="D1351">
        <f>DAY('Daily Weather Input'!C1344)</f>
        <v>2</v>
      </c>
      <c r="E1351">
        <f>IF('Daily Weather Input'!D1344, 'Daily Weather Input'!D1344, ('Daily Weather Input'!E1344+'Daily Weather Input'!F1344)/2)</f>
        <v>73</v>
      </c>
      <c r="F1351">
        <f t="shared" si="41"/>
        <v>0</v>
      </c>
      <c r="G1351">
        <f t="shared" si="42"/>
        <v>8</v>
      </c>
    </row>
    <row r="1352" spans="2:7" x14ac:dyDescent="0.25">
      <c r="B1352">
        <f>YEAR('Daily Weather Input'!C1345)</f>
        <v>2008</v>
      </c>
      <c r="C1352">
        <f>MONTH('Daily Weather Input'!C1345)</f>
        <v>9</v>
      </c>
      <c r="D1352">
        <f>DAY('Daily Weather Input'!C1345)</f>
        <v>3</v>
      </c>
      <c r="E1352">
        <f>IF('Daily Weather Input'!D1345, 'Daily Weather Input'!D1345, ('Daily Weather Input'!E1345+'Daily Weather Input'!F1345)/2)</f>
        <v>75</v>
      </c>
      <c r="F1352">
        <f t="shared" si="41"/>
        <v>0</v>
      </c>
      <c r="G1352">
        <f t="shared" si="42"/>
        <v>10</v>
      </c>
    </row>
    <row r="1353" spans="2:7" x14ac:dyDescent="0.25">
      <c r="B1353">
        <f>YEAR('Daily Weather Input'!C1346)</f>
        <v>2008</v>
      </c>
      <c r="C1353">
        <f>MONTH('Daily Weather Input'!C1346)</f>
        <v>9</v>
      </c>
      <c r="D1353">
        <f>DAY('Daily Weather Input'!C1346)</f>
        <v>4</v>
      </c>
      <c r="E1353">
        <f>IF('Daily Weather Input'!D1346, 'Daily Weather Input'!D1346, ('Daily Weather Input'!E1346+'Daily Weather Input'!F1346)/2)</f>
        <v>79</v>
      </c>
      <c r="F1353">
        <f t="shared" si="41"/>
        <v>0</v>
      </c>
      <c r="G1353">
        <f t="shared" si="42"/>
        <v>14</v>
      </c>
    </row>
    <row r="1354" spans="2:7" x14ac:dyDescent="0.25">
      <c r="B1354">
        <f>YEAR('Daily Weather Input'!C1347)</f>
        <v>2008</v>
      </c>
      <c r="C1354">
        <f>MONTH('Daily Weather Input'!C1347)</f>
        <v>9</v>
      </c>
      <c r="D1354">
        <f>DAY('Daily Weather Input'!C1347)</f>
        <v>5</v>
      </c>
      <c r="E1354">
        <f>IF('Daily Weather Input'!D1347, 'Daily Weather Input'!D1347, ('Daily Weather Input'!E1347+'Daily Weather Input'!F1347)/2)</f>
        <v>77.5</v>
      </c>
      <c r="F1354">
        <f t="shared" si="41"/>
        <v>0</v>
      </c>
      <c r="G1354">
        <f t="shared" si="42"/>
        <v>12.5</v>
      </c>
    </row>
    <row r="1355" spans="2:7" x14ac:dyDescent="0.25">
      <c r="B1355">
        <f>YEAR('Daily Weather Input'!C1348)</f>
        <v>2008</v>
      </c>
      <c r="C1355">
        <f>MONTH('Daily Weather Input'!C1348)</f>
        <v>9</v>
      </c>
      <c r="D1355">
        <f>DAY('Daily Weather Input'!C1348)</f>
        <v>6</v>
      </c>
      <c r="E1355">
        <f>IF('Daily Weather Input'!D1348, 'Daily Weather Input'!D1348, ('Daily Weather Input'!E1348+'Daily Weather Input'!F1348)/2)</f>
        <v>72.5</v>
      </c>
      <c r="F1355">
        <f t="shared" ref="F1355:F1418" si="43">IF(B$8&gt;$E1355,(B$8-$E1355),0)</f>
        <v>0</v>
      </c>
      <c r="G1355">
        <f t="shared" si="42"/>
        <v>7.5</v>
      </c>
    </row>
    <row r="1356" spans="2:7" x14ac:dyDescent="0.25">
      <c r="B1356">
        <f>YEAR('Daily Weather Input'!C1349)</f>
        <v>2008</v>
      </c>
      <c r="C1356">
        <f>MONTH('Daily Weather Input'!C1349)</f>
        <v>9</v>
      </c>
      <c r="D1356">
        <f>DAY('Daily Weather Input'!C1349)</f>
        <v>7</v>
      </c>
      <c r="E1356">
        <f>IF('Daily Weather Input'!D1349, 'Daily Weather Input'!D1349, ('Daily Weather Input'!E1349+'Daily Weather Input'!F1349)/2)</f>
        <v>72</v>
      </c>
      <c r="F1356">
        <f t="shared" si="43"/>
        <v>0</v>
      </c>
      <c r="G1356">
        <f t="shared" ref="G1356:G1419" si="44">IF($E1356&gt;C$8,$E1356-C$8,0)</f>
        <v>7</v>
      </c>
    </row>
    <row r="1357" spans="2:7" x14ac:dyDescent="0.25">
      <c r="B1357">
        <f>YEAR('Daily Weather Input'!C1350)</f>
        <v>2008</v>
      </c>
      <c r="C1357">
        <f>MONTH('Daily Weather Input'!C1350)</f>
        <v>9</v>
      </c>
      <c r="D1357">
        <f>DAY('Daily Weather Input'!C1350)</f>
        <v>8</v>
      </c>
      <c r="E1357">
        <f>IF('Daily Weather Input'!D1350, 'Daily Weather Input'!D1350, ('Daily Weather Input'!E1350+'Daily Weather Input'!F1350)/2)</f>
        <v>73</v>
      </c>
      <c r="F1357">
        <f t="shared" si="43"/>
        <v>0</v>
      </c>
      <c r="G1357">
        <f t="shared" si="44"/>
        <v>8</v>
      </c>
    </row>
    <row r="1358" spans="2:7" x14ac:dyDescent="0.25">
      <c r="B1358">
        <f>YEAR('Daily Weather Input'!C1351)</f>
        <v>2008</v>
      </c>
      <c r="C1358">
        <f>MONTH('Daily Weather Input'!C1351)</f>
        <v>9</v>
      </c>
      <c r="D1358">
        <f>DAY('Daily Weather Input'!C1351)</f>
        <v>9</v>
      </c>
      <c r="E1358">
        <f>IF('Daily Weather Input'!D1351, 'Daily Weather Input'!D1351, ('Daily Weather Input'!E1351+'Daily Weather Input'!F1351)/2)</f>
        <v>73</v>
      </c>
      <c r="F1358">
        <f t="shared" si="43"/>
        <v>0</v>
      </c>
      <c r="G1358">
        <f t="shared" si="44"/>
        <v>8</v>
      </c>
    </row>
    <row r="1359" spans="2:7" x14ac:dyDescent="0.25">
      <c r="B1359">
        <f>YEAR('Daily Weather Input'!C1352)</f>
        <v>2008</v>
      </c>
      <c r="C1359">
        <f>MONTH('Daily Weather Input'!C1352)</f>
        <v>9</v>
      </c>
      <c r="D1359">
        <f>DAY('Daily Weather Input'!C1352)</f>
        <v>10</v>
      </c>
      <c r="E1359">
        <f>IF('Daily Weather Input'!D1352, 'Daily Weather Input'!D1352, ('Daily Weather Input'!E1352+'Daily Weather Input'!F1352)/2)</f>
        <v>69</v>
      </c>
      <c r="F1359">
        <f t="shared" si="43"/>
        <v>0</v>
      </c>
      <c r="G1359">
        <f t="shared" si="44"/>
        <v>4</v>
      </c>
    </row>
    <row r="1360" spans="2:7" x14ac:dyDescent="0.25">
      <c r="B1360">
        <f>YEAR('Daily Weather Input'!C1353)</f>
        <v>2008</v>
      </c>
      <c r="C1360">
        <f>MONTH('Daily Weather Input'!C1353)</f>
        <v>9</v>
      </c>
      <c r="D1360">
        <f>DAY('Daily Weather Input'!C1353)</f>
        <v>11</v>
      </c>
      <c r="E1360">
        <f>IF('Daily Weather Input'!D1353, 'Daily Weather Input'!D1353, ('Daily Weather Input'!E1353+'Daily Weather Input'!F1353)/2)</f>
        <v>71</v>
      </c>
      <c r="F1360">
        <f t="shared" si="43"/>
        <v>0</v>
      </c>
      <c r="G1360">
        <f t="shared" si="44"/>
        <v>6</v>
      </c>
    </row>
    <row r="1361" spans="2:7" x14ac:dyDescent="0.25">
      <c r="B1361">
        <f>YEAR('Daily Weather Input'!C1354)</f>
        <v>2008</v>
      </c>
      <c r="C1361">
        <f>MONTH('Daily Weather Input'!C1354)</f>
        <v>9</v>
      </c>
      <c r="D1361">
        <f>DAY('Daily Weather Input'!C1354)</f>
        <v>12</v>
      </c>
      <c r="E1361">
        <f>IF('Daily Weather Input'!D1354, 'Daily Weather Input'!D1354, ('Daily Weather Input'!E1354+'Daily Weather Input'!F1354)/2)</f>
        <v>72.5</v>
      </c>
      <c r="F1361">
        <f t="shared" si="43"/>
        <v>0</v>
      </c>
      <c r="G1361">
        <f t="shared" si="44"/>
        <v>7.5</v>
      </c>
    </row>
    <row r="1362" spans="2:7" x14ac:dyDescent="0.25">
      <c r="B1362">
        <f>YEAR('Daily Weather Input'!C1355)</f>
        <v>2008</v>
      </c>
      <c r="C1362">
        <f>MONTH('Daily Weather Input'!C1355)</f>
        <v>9</v>
      </c>
      <c r="D1362">
        <f>DAY('Daily Weather Input'!C1355)</f>
        <v>13</v>
      </c>
      <c r="E1362">
        <f>IF('Daily Weather Input'!D1355, 'Daily Weather Input'!D1355, ('Daily Weather Input'!E1355+'Daily Weather Input'!F1355)/2)</f>
        <v>79.5</v>
      </c>
      <c r="F1362">
        <f t="shared" si="43"/>
        <v>0</v>
      </c>
      <c r="G1362">
        <f t="shared" si="44"/>
        <v>14.5</v>
      </c>
    </row>
    <row r="1363" spans="2:7" x14ac:dyDescent="0.25">
      <c r="B1363">
        <f>YEAR('Daily Weather Input'!C1356)</f>
        <v>2008</v>
      </c>
      <c r="C1363">
        <f>MONTH('Daily Weather Input'!C1356)</f>
        <v>9</v>
      </c>
      <c r="D1363">
        <f>DAY('Daily Weather Input'!C1356)</f>
        <v>14</v>
      </c>
      <c r="E1363">
        <f>IF('Daily Weather Input'!D1356, 'Daily Weather Input'!D1356, ('Daily Weather Input'!E1356+'Daily Weather Input'!F1356)/2)</f>
        <v>81</v>
      </c>
      <c r="F1363">
        <f t="shared" si="43"/>
        <v>0</v>
      </c>
      <c r="G1363">
        <f t="shared" si="44"/>
        <v>16</v>
      </c>
    </row>
    <row r="1364" spans="2:7" x14ac:dyDescent="0.25">
      <c r="B1364">
        <f>YEAR('Daily Weather Input'!C1357)</f>
        <v>2008</v>
      </c>
      <c r="C1364">
        <f>MONTH('Daily Weather Input'!C1357)</f>
        <v>9</v>
      </c>
      <c r="D1364">
        <f>DAY('Daily Weather Input'!C1357)</f>
        <v>15</v>
      </c>
      <c r="E1364">
        <f>IF('Daily Weather Input'!D1357, 'Daily Weather Input'!D1357, ('Daily Weather Input'!E1357+'Daily Weather Input'!F1357)/2)</f>
        <v>75</v>
      </c>
      <c r="F1364">
        <f t="shared" si="43"/>
        <v>0</v>
      </c>
      <c r="G1364">
        <f t="shared" si="44"/>
        <v>10</v>
      </c>
    </row>
    <row r="1365" spans="2:7" x14ac:dyDescent="0.25">
      <c r="B1365">
        <f>YEAR('Daily Weather Input'!C1358)</f>
        <v>2008</v>
      </c>
      <c r="C1365">
        <f>MONTH('Daily Weather Input'!C1358)</f>
        <v>9</v>
      </c>
      <c r="D1365">
        <f>DAY('Daily Weather Input'!C1358)</f>
        <v>16</v>
      </c>
      <c r="E1365">
        <f>IF('Daily Weather Input'!D1358, 'Daily Weather Input'!D1358, ('Daily Weather Input'!E1358+'Daily Weather Input'!F1358)/2)</f>
        <v>65</v>
      </c>
      <c r="F1365">
        <f t="shared" si="43"/>
        <v>0</v>
      </c>
      <c r="G1365">
        <f t="shared" si="44"/>
        <v>0</v>
      </c>
    </row>
    <row r="1366" spans="2:7" x14ac:dyDescent="0.25">
      <c r="B1366">
        <f>YEAR('Daily Weather Input'!C1359)</f>
        <v>2008</v>
      </c>
      <c r="C1366">
        <f>MONTH('Daily Weather Input'!C1359)</f>
        <v>9</v>
      </c>
      <c r="D1366">
        <f>DAY('Daily Weather Input'!C1359)</f>
        <v>17</v>
      </c>
      <c r="E1366">
        <f>IF('Daily Weather Input'!D1359, 'Daily Weather Input'!D1359, ('Daily Weather Input'!E1359+'Daily Weather Input'!F1359)/2)</f>
        <v>65</v>
      </c>
      <c r="F1366">
        <f t="shared" si="43"/>
        <v>0</v>
      </c>
      <c r="G1366">
        <f t="shared" si="44"/>
        <v>0</v>
      </c>
    </row>
    <row r="1367" spans="2:7" x14ac:dyDescent="0.25">
      <c r="B1367">
        <f>YEAR('Daily Weather Input'!C1360)</f>
        <v>2008</v>
      </c>
      <c r="C1367">
        <f>MONTH('Daily Weather Input'!C1360)</f>
        <v>9</v>
      </c>
      <c r="D1367">
        <f>DAY('Daily Weather Input'!C1360)</f>
        <v>18</v>
      </c>
      <c r="E1367">
        <f>IF('Daily Weather Input'!D1360, 'Daily Weather Input'!D1360, ('Daily Weather Input'!E1360+'Daily Weather Input'!F1360)/2)</f>
        <v>66</v>
      </c>
      <c r="F1367">
        <f t="shared" si="43"/>
        <v>0</v>
      </c>
      <c r="G1367">
        <f t="shared" si="44"/>
        <v>1</v>
      </c>
    </row>
    <row r="1368" spans="2:7" x14ac:dyDescent="0.25">
      <c r="B1368">
        <f>YEAR('Daily Weather Input'!C1361)</f>
        <v>2008</v>
      </c>
      <c r="C1368">
        <f>MONTH('Daily Weather Input'!C1361)</f>
        <v>9</v>
      </c>
      <c r="D1368">
        <f>DAY('Daily Weather Input'!C1361)</f>
        <v>19</v>
      </c>
      <c r="E1368">
        <f>IF('Daily Weather Input'!D1361, 'Daily Weather Input'!D1361, ('Daily Weather Input'!E1361+'Daily Weather Input'!F1361)/2)</f>
        <v>62</v>
      </c>
      <c r="F1368">
        <f t="shared" si="43"/>
        <v>3</v>
      </c>
      <c r="G1368">
        <f t="shared" si="44"/>
        <v>0</v>
      </c>
    </row>
    <row r="1369" spans="2:7" x14ac:dyDescent="0.25">
      <c r="B1369">
        <f>YEAR('Daily Weather Input'!C1362)</f>
        <v>2008</v>
      </c>
      <c r="C1369">
        <f>MONTH('Daily Weather Input'!C1362)</f>
        <v>9</v>
      </c>
      <c r="D1369">
        <f>DAY('Daily Weather Input'!C1362)</f>
        <v>20</v>
      </c>
      <c r="E1369">
        <f>IF('Daily Weather Input'!D1362, 'Daily Weather Input'!D1362, ('Daily Weather Input'!E1362+'Daily Weather Input'!F1362)/2)</f>
        <v>60.5</v>
      </c>
      <c r="F1369">
        <f t="shared" si="43"/>
        <v>4.5</v>
      </c>
      <c r="G1369">
        <f t="shared" si="44"/>
        <v>0</v>
      </c>
    </row>
    <row r="1370" spans="2:7" x14ac:dyDescent="0.25">
      <c r="B1370">
        <f>YEAR('Daily Weather Input'!C1363)</f>
        <v>2008</v>
      </c>
      <c r="C1370">
        <f>MONTH('Daily Weather Input'!C1363)</f>
        <v>9</v>
      </c>
      <c r="D1370">
        <f>DAY('Daily Weather Input'!C1363)</f>
        <v>21</v>
      </c>
      <c r="E1370">
        <f>IF('Daily Weather Input'!D1363, 'Daily Weather Input'!D1363, ('Daily Weather Input'!E1363+'Daily Weather Input'!F1363)/2)</f>
        <v>62.5</v>
      </c>
      <c r="F1370">
        <f t="shared" si="43"/>
        <v>2.5</v>
      </c>
      <c r="G1370">
        <f t="shared" si="44"/>
        <v>0</v>
      </c>
    </row>
    <row r="1371" spans="2:7" x14ac:dyDescent="0.25">
      <c r="B1371">
        <f>YEAR('Daily Weather Input'!C1364)</f>
        <v>2008</v>
      </c>
      <c r="C1371">
        <f>MONTH('Daily Weather Input'!C1364)</f>
        <v>9</v>
      </c>
      <c r="D1371">
        <f>DAY('Daily Weather Input'!C1364)</f>
        <v>22</v>
      </c>
      <c r="E1371">
        <f>IF('Daily Weather Input'!D1364, 'Daily Weather Input'!D1364, ('Daily Weather Input'!E1364+'Daily Weather Input'!F1364)/2)</f>
        <v>67</v>
      </c>
      <c r="F1371">
        <f t="shared" si="43"/>
        <v>0</v>
      </c>
      <c r="G1371">
        <f t="shared" si="44"/>
        <v>2</v>
      </c>
    </row>
    <row r="1372" spans="2:7" x14ac:dyDescent="0.25">
      <c r="B1372">
        <f>YEAR('Daily Weather Input'!C1365)</f>
        <v>2008</v>
      </c>
      <c r="C1372">
        <f>MONTH('Daily Weather Input'!C1365)</f>
        <v>9</v>
      </c>
      <c r="D1372">
        <f>DAY('Daily Weather Input'!C1365)</f>
        <v>23</v>
      </c>
      <c r="E1372">
        <f>IF('Daily Weather Input'!D1365, 'Daily Weather Input'!D1365, ('Daily Weather Input'!E1365+'Daily Weather Input'!F1365)/2)</f>
        <v>62.5</v>
      </c>
      <c r="F1372">
        <f t="shared" si="43"/>
        <v>2.5</v>
      </c>
      <c r="G1372">
        <f t="shared" si="44"/>
        <v>0</v>
      </c>
    </row>
    <row r="1373" spans="2:7" x14ac:dyDescent="0.25">
      <c r="B1373">
        <f>YEAR('Daily Weather Input'!C1366)</f>
        <v>2008</v>
      </c>
      <c r="C1373">
        <f>MONTH('Daily Weather Input'!C1366)</f>
        <v>9</v>
      </c>
      <c r="D1373">
        <f>DAY('Daily Weather Input'!C1366)</f>
        <v>24</v>
      </c>
      <c r="E1373">
        <f>IF('Daily Weather Input'!D1366, 'Daily Weather Input'!D1366, ('Daily Weather Input'!E1366+'Daily Weather Input'!F1366)/2)</f>
        <v>61.5</v>
      </c>
      <c r="F1373">
        <f t="shared" si="43"/>
        <v>3.5</v>
      </c>
      <c r="G1373">
        <f t="shared" si="44"/>
        <v>0</v>
      </c>
    </row>
    <row r="1374" spans="2:7" x14ac:dyDescent="0.25">
      <c r="B1374">
        <f>YEAR('Daily Weather Input'!C1367)</f>
        <v>2008</v>
      </c>
      <c r="C1374">
        <f>MONTH('Daily Weather Input'!C1367)</f>
        <v>9</v>
      </c>
      <c r="D1374">
        <f>DAY('Daily Weather Input'!C1367)</f>
        <v>25</v>
      </c>
      <c r="E1374">
        <f>IF('Daily Weather Input'!D1367, 'Daily Weather Input'!D1367, ('Daily Weather Input'!E1367+'Daily Weather Input'!F1367)/2)</f>
        <v>59</v>
      </c>
      <c r="F1374">
        <f t="shared" si="43"/>
        <v>6</v>
      </c>
      <c r="G1374">
        <f t="shared" si="44"/>
        <v>0</v>
      </c>
    </row>
    <row r="1375" spans="2:7" x14ac:dyDescent="0.25">
      <c r="B1375">
        <f>YEAR('Daily Weather Input'!C1368)</f>
        <v>2008</v>
      </c>
      <c r="C1375">
        <f>MONTH('Daily Weather Input'!C1368)</f>
        <v>9</v>
      </c>
      <c r="D1375">
        <f>DAY('Daily Weather Input'!C1368)</f>
        <v>26</v>
      </c>
      <c r="E1375">
        <f>IF('Daily Weather Input'!D1368, 'Daily Weather Input'!D1368, ('Daily Weather Input'!E1368+'Daily Weather Input'!F1368)/2)</f>
        <v>63</v>
      </c>
      <c r="F1375">
        <f t="shared" si="43"/>
        <v>2</v>
      </c>
      <c r="G1375">
        <f t="shared" si="44"/>
        <v>0</v>
      </c>
    </row>
    <row r="1376" spans="2:7" x14ac:dyDescent="0.25">
      <c r="B1376">
        <f>YEAR('Daily Weather Input'!C1369)</f>
        <v>2008</v>
      </c>
      <c r="C1376">
        <f>MONTH('Daily Weather Input'!C1369)</f>
        <v>9</v>
      </c>
      <c r="D1376">
        <f>DAY('Daily Weather Input'!C1369)</f>
        <v>27</v>
      </c>
      <c r="E1376">
        <f>IF('Daily Weather Input'!D1369, 'Daily Weather Input'!D1369, ('Daily Weather Input'!E1369+'Daily Weather Input'!F1369)/2)</f>
        <v>73</v>
      </c>
      <c r="F1376">
        <f t="shared" si="43"/>
        <v>0</v>
      </c>
      <c r="G1376">
        <f t="shared" si="44"/>
        <v>8</v>
      </c>
    </row>
    <row r="1377" spans="2:7" x14ac:dyDescent="0.25">
      <c r="B1377">
        <f>YEAR('Daily Weather Input'!C1370)</f>
        <v>2008</v>
      </c>
      <c r="C1377">
        <f>MONTH('Daily Weather Input'!C1370)</f>
        <v>9</v>
      </c>
      <c r="D1377">
        <f>DAY('Daily Weather Input'!C1370)</f>
        <v>28</v>
      </c>
      <c r="E1377">
        <f>IF('Daily Weather Input'!D1370, 'Daily Weather Input'!D1370, ('Daily Weather Input'!E1370+'Daily Weather Input'!F1370)/2)</f>
        <v>71</v>
      </c>
      <c r="F1377">
        <f t="shared" si="43"/>
        <v>0</v>
      </c>
      <c r="G1377">
        <f t="shared" si="44"/>
        <v>6</v>
      </c>
    </row>
    <row r="1378" spans="2:7" x14ac:dyDescent="0.25">
      <c r="B1378">
        <f>YEAR('Daily Weather Input'!C1371)</f>
        <v>2008</v>
      </c>
      <c r="C1378">
        <f>MONTH('Daily Weather Input'!C1371)</f>
        <v>9</v>
      </c>
      <c r="D1378">
        <f>DAY('Daily Weather Input'!C1371)</f>
        <v>29</v>
      </c>
      <c r="E1378">
        <f>IF('Daily Weather Input'!D1371, 'Daily Weather Input'!D1371, ('Daily Weather Input'!E1371+'Daily Weather Input'!F1371)/2)</f>
        <v>65.5</v>
      </c>
      <c r="F1378">
        <f t="shared" si="43"/>
        <v>0</v>
      </c>
      <c r="G1378">
        <f t="shared" si="44"/>
        <v>0.5</v>
      </c>
    </row>
    <row r="1379" spans="2:7" x14ac:dyDescent="0.25">
      <c r="B1379">
        <f>YEAR('Daily Weather Input'!C1372)</f>
        <v>2008</v>
      </c>
      <c r="C1379">
        <f>MONTH('Daily Weather Input'!C1372)</f>
        <v>9</v>
      </c>
      <c r="D1379">
        <f>DAY('Daily Weather Input'!C1372)</f>
        <v>30</v>
      </c>
      <c r="E1379">
        <f>IF('Daily Weather Input'!D1372, 'Daily Weather Input'!D1372, ('Daily Weather Input'!E1372+'Daily Weather Input'!F1372)/2)</f>
        <v>63</v>
      </c>
      <c r="F1379">
        <f t="shared" si="43"/>
        <v>2</v>
      </c>
      <c r="G1379">
        <f t="shared" si="44"/>
        <v>0</v>
      </c>
    </row>
    <row r="1380" spans="2:7" x14ac:dyDescent="0.25">
      <c r="B1380">
        <f>YEAR('Daily Weather Input'!C1373)</f>
        <v>2008</v>
      </c>
      <c r="C1380">
        <f>MONTH('Daily Weather Input'!C1373)</f>
        <v>10</v>
      </c>
      <c r="D1380">
        <f>DAY('Daily Weather Input'!C1373)</f>
        <v>1</v>
      </c>
      <c r="E1380">
        <f>IF('Daily Weather Input'!D1373, 'Daily Weather Input'!D1373, ('Daily Weather Input'!E1373+'Daily Weather Input'!F1373)/2)</f>
        <v>61</v>
      </c>
      <c r="F1380">
        <f t="shared" si="43"/>
        <v>4</v>
      </c>
      <c r="G1380">
        <f t="shared" si="44"/>
        <v>0</v>
      </c>
    </row>
    <row r="1381" spans="2:7" x14ac:dyDescent="0.25">
      <c r="B1381">
        <f>YEAR('Daily Weather Input'!C1374)</f>
        <v>2008</v>
      </c>
      <c r="C1381">
        <f>MONTH('Daily Weather Input'!C1374)</f>
        <v>10</v>
      </c>
      <c r="D1381">
        <f>DAY('Daily Weather Input'!C1374)</f>
        <v>2</v>
      </c>
      <c r="E1381">
        <f>IF('Daily Weather Input'!D1374, 'Daily Weather Input'!D1374, ('Daily Weather Input'!E1374+'Daily Weather Input'!F1374)/2)</f>
        <v>56</v>
      </c>
      <c r="F1381">
        <f t="shared" si="43"/>
        <v>9</v>
      </c>
      <c r="G1381">
        <f t="shared" si="44"/>
        <v>0</v>
      </c>
    </row>
    <row r="1382" spans="2:7" x14ac:dyDescent="0.25">
      <c r="B1382">
        <f>YEAR('Daily Weather Input'!C1375)</f>
        <v>2008</v>
      </c>
      <c r="C1382">
        <f>MONTH('Daily Weather Input'!C1375)</f>
        <v>10</v>
      </c>
      <c r="D1382">
        <f>DAY('Daily Weather Input'!C1375)</f>
        <v>3</v>
      </c>
      <c r="E1382">
        <f>IF('Daily Weather Input'!D1375, 'Daily Weather Input'!D1375, ('Daily Weather Input'!E1375+'Daily Weather Input'!F1375)/2)</f>
        <v>59.5</v>
      </c>
      <c r="F1382">
        <f t="shared" si="43"/>
        <v>5.5</v>
      </c>
      <c r="G1382">
        <f t="shared" si="44"/>
        <v>0</v>
      </c>
    </row>
    <row r="1383" spans="2:7" x14ac:dyDescent="0.25">
      <c r="B1383">
        <f>YEAR('Daily Weather Input'!C1376)</f>
        <v>2008</v>
      </c>
      <c r="C1383">
        <f>MONTH('Daily Weather Input'!C1376)</f>
        <v>10</v>
      </c>
      <c r="D1383">
        <f>DAY('Daily Weather Input'!C1376)</f>
        <v>4</v>
      </c>
      <c r="E1383">
        <f>IF('Daily Weather Input'!D1376, 'Daily Weather Input'!D1376, ('Daily Weather Input'!E1376+'Daily Weather Input'!F1376)/2)</f>
        <v>60.5</v>
      </c>
      <c r="F1383">
        <f t="shared" si="43"/>
        <v>4.5</v>
      </c>
      <c r="G1383">
        <f t="shared" si="44"/>
        <v>0</v>
      </c>
    </row>
    <row r="1384" spans="2:7" x14ac:dyDescent="0.25">
      <c r="B1384">
        <f>YEAR('Daily Weather Input'!C1377)</f>
        <v>2008</v>
      </c>
      <c r="C1384">
        <f>MONTH('Daily Weather Input'!C1377)</f>
        <v>10</v>
      </c>
      <c r="D1384">
        <f>DAY('Daily Weather Input'!C1377)</f>
        <v>5</v>
      </c>
      <c r="E1384">
        <f>IF('Daily Weather Input'!D1377, 'Daily Weather Input'!D1377, ('Daily Weather Input'!E1377+'Daily Weather Input'!F1377)/2)</f>
        <v>62</v>
      </c>
      <c r="F1384">
        <f t="shared" si="43"/>
        <v>3</v>
      </c>
      <c r="G1384">
        <f t="shared" si="44"/>
        <v>0</v>
      </c>
    </row>
    <row r="1385" spans="2:7" x14ac:dyDescent="0.25">
      <c r="B1385">
        <f>YEAR('Daily Weather Input'!C1378)</f>
        <v>2008</v>
      </c>
      <c r="C1385">
        <f>MONTH('Daily Weather Input'!C1378)</f>
        <v>10</v>
      </c>
      <c r="D1385">
        <f>DAY('Daily Weather Input'!C1378)</f>
        <v>6</v>
      </c>
      <c r="E1385">
        <f>IF('Daily Weather Input'!D1378, 'Daily Weather Input'!D1378, ('Daily Weather Input'!E1378+'Daily Weather Input'!F1378)/2)</f>
        <v>58.5</v>
      </c>
      <c r="F1385">
        <f t="shared" si="43"/>
        <v>6.5</v>
      </c>
      <c r="G1385">
        <f t="shared" si="44"/>
        <v>0</v>
      </c>
    </row>
    <row r="1386" spans="2:7" x14ac:dyDescent="0.25">
      <c r="B1386">
        <f>YEAR('Daily Weather Input'!C1379)</f>
        <v>2008</v>
      </c>
      <c r="C1386">
        <f>MONTH('Daily Weather Input'!C1379)</f>
        <v>10</v>
      </c>
      <c r="D1386">
        <f>DAY('Daily Weather Input'!C1379)</f>
        <v>7</v>
      </c>
      <c r="E1386">
        <f>IF('Daily Weather Input'!D1379, 'Daily Weather Input'!D1379, ('Daily Weather Input'!E1379+'Daily Weather Input'!F1379)/2)</f>
        <v>53.5</v>
      </c>
      <c r="F1386">
        <f t="shared" si="43"/>
        <v>11.5</v>
      </c>
      <c r="G1386">
        <f t="shared" si="44"/>
        <v>0</v>
      </c>
    </row>
    <row r="1387" spans="2:7" x14ac:dyDescent="0.25">
      <c r="B1387">
        <f>YEAR('Daily Weather Input'!C1380)</f>
        <v>2008</v>
      </c>
      <c r="C1387">
        <f>MONTH('Daily Weather Input'!C1380)</f>
        <v>10</v>
      </c>
      <c r="D1387">
        <f>DAY('Daily Weather Input'!C1380)</f>
        <v>8</v>
      </c>
      <c r="E1387">
        <f>IF('Daily Weather Input'!D1380, 'Daily Weather Input'!D1380, ('Daily Weather Input'!E1380+'Daily Weather Input'!F1380)/2)</f>
        <v>57</v>
      </c>
      <c r="F1387">
        <f t="shared" si="43"/>
        <v>8</v>
      </c>
      <c r="G1387">
        <f t="shared" si="44"/>
        <v>0</v>
      </c>
    </row>
    <row r="1388" spans="2:7" x14ac:dyDescent="0.25">
      <c r="B1388">
        <f>YEAR('Daily Weather Input'!C1381)</f>
        <v>2008</v>
      </c>
      <c r="C1388">
        <f>MONTH('Daily Weather Input'!C1381)</f>
        <v>10</v>
      </c>
      <c r="D1388">
        <f>DAY('Daily Weather Input'!C1381)</f>
        <v>9</v>
      </c>
      <c r="E1388">
        <f>IF('Daily Weather Input'!D1381, 'Daily Weather Input'!D1381, ('Daily Weather Input'!E1381+'Daily Weather Input'!F1381)/2)</f>
        <v>68.5</v>
      </c>
      <c r="F1388">
        <f t="shared" si="43"/>
        <v>0</v>
      </c>
      <c r="G1388">
        <f t="shared" si="44"/>
        <v>3.5</v>
      </c>
    </row>
    <row r="1389" spans="2:7" x14ac:dyDescent="0.25">
      <c r="B1389">
        <f>YEAR('Daily Weather Input'!C1382)</f>
        <v>2008</v>
      </c>
      <c r="C1389">
        <f>MONTH('Daily Weather Input'!C1382)</f>
        <v>10</v>
      </c>
      <c r="D1389">
        <f>DAY('Daily Weather Input'!C1382)</f>
        <v>10</v>
      </c>
      <c r="E1389">
        <f>IF('Daily Weather Input'!D1382, 'Daily Weather Input'!D1382, ('Daily Weather Input'!E1382+'Daily Weather Input'!F1382)/2)</f>
        <v>64</v>
      </c>
      <c r="F1389">
        <f t="shared" si="43"/>
        <v>1</v>
      </c>
      <c r="G1389">
        <f t="shared" si="44"/>
        <v>0</v>
      </c>
    </row>
    <row r="1390" spans="2:7" x14ac:dyDescent="0.25">
      <c r="B1390">
        <f>YEAR('Daily Weather Input'!C1383)</f>
        <v>2008</v>
      </c>
      <c r="C1390">
        <f>MONTH('Daily Weather Input'!C1383)</f>
        <v>10</v>
      </c>
      <c r="D1390">
        <f>DAY('Daily Weather Input'!C1383)</f>
        <v>11</v>
      </c>
      <c r="E1390">
        <f>IF('Daily Weather Input'!D1383, 'Daily Weather Input'!D1383, ('Daily Weather Input'!E1383+'Daily Weather Input'!F1383)/2)</f>
        <v>61</v>
      </c>
      <c r="F1390">
        <f t="shared" si="43"/>
        <v>4</v>
      </c>
      <c r="G1390">
        <f t="shared" si="44"/>
        <v>0</v>
      </c>
    </row>
    <row r="1391" spans="2:7" x14ac:dyDescent="0.25">
      <c r="B1391">
        <f>YEAR('Daily Weather Input'!C1384)</f>
        <v>2008</v>
      </c>
      <c r="C1391">
        <f>MONTH('Daily Weather Input'!C1384)</f>
        <v>10</v>
      </c>
      <c r="D1391">
        <f>DAY('Daily Weather Input'!C1384)</f>
        <v>12</v>
      </c>
      <c r="E1391">
        <f>IF('Daily Weather Input'!D1384, 'Daily Weather Input'!D1384, ('Daily Weather Input'!E1384+'Daily Weather Input'!F1384)/2)</f>
        <v>60.5</v>
      </c>
      <c r="F1391">
        <f t="shared" si="43"/>
        <v>4.5</v>
      </c>
      <c r="G1391">
        <f t="shared" si="44"/>
        <v>0</v>
      </c>
    </row>
    <row r="1392" spans="2:7" x14ac:dyDescent="0.25">
      <c r="B1392">
        <f>YEAR('Daily Weather Input'!C1385)</f>
        <v>2008</v>
      </c>
      <c r="C1392">
        <f>MONTH('Daily Weather Input'!C1385)</f>
        <v>10</v>
      </c>
      <c r="D1392">
        <f>DAY('Daily Weather Input'!C1385)</f>
        <v>13</v>
      </c>
      <c r="E1392">
        <f>IF('Daily Weather Input'!D1385, 'Daily Weather Input'!D1385, ('Daily Weather Input'!E1385+'Daily Weather Input'!F1385)/2)</f>
        <v>62</v>
      </c>
      <c r="F1392">
        <f t="shared" si="43"/>
        <v>3</v>
      </c>
      <c r="G1392">
        <f t="shared" si="44"/>
        <v>0</v>
      </c>
    </row>
    <row r="1393" spans="2:7" x14ac:dyDescent="0.25">
      <c r="B1393">
        <f>YEAR('Daily Weather Input'!C1386)</f>
        <v>2008</v>
      </c>
      <c r="C1393">
        <f>MONTH('Daily Weather Input'!C1386)</f>
        <v>10</v>
      </c>
      <c r="D1393">
        <f>DAY('Daily Weather Input'!C1386)</f>
        <v>14</v>
      </c>
      <c r="E1393">
        <f>IF('Daily Weather Input'!D1386, 'Daily Weather Input'!D1386, ('Daily Weather Input'!E1386+'Daily Weather Input'!F1386)/2)</f>
        <v>65.5</v>
      </c>
      <c r="F1393">
        <f t="shared" si="43"/>
        <v>0</v>
      </c>
      <c r="G1393">
        <f t="shared" si="44"/>
        <v>0.5</v>
      </c>
    </row>
    <row r="1394" spans="2:7" x14ac:dyDescent="0.25">
      <c r="B1394">
        <f>YEAR('Daily Weather Input'!C1387)</f>
        <v>2008</v>
      </c>
      <c r="C1394">
        <f>MONTH('Daily Weather Input'!C1387)</f>
        <v>10</v>
      </c>
      <c r="D1394">
        <f>DAY('Daily Weather Input'!C1387)</f>
        <v>15</v>
      </c>
      <c r="E1394">
        <f>IF('Daily Weather Input'!D1387, 'Daily Weather Input'!D1387, ('Daily Weather Input'!E1387+'Daily Weather Input'!F1387)/2)</f>
        <v>71.5</v>
      </c>
      <c r="F1394">
        <f t="shared" si="43"/>
        <v>0</v>
      </c>
      <c r="G1394">
        <f t="shared" si="44"/>
        <v>6.5</v>
      </c>
    </row>
    <row r="1395" spans="2:7" x14ac:dyDescent="0.25">
      <c r="B1395">
        <f>YEAR('Daily Weather Input'!C1388)</f>
        <v>2008</v>
      </c>
      <c r="C1395">
        <f>MONTH('Daily Weather Input'!C1388)</f>
        <v>10</v>
      </c>
      <c r="D1395">
        <f>DAY('Daily Weather Input'!C1388)</f>
        <v>16</v>
      </c>
      <c r="E1395">
        <f>IF('Daily Weather Input'!D1388, 'Daily Weather Input'!D1388, ('Daily Weather Input'!E1388+'Daily Weather Input'!F1388)/2)</f>
        <v>69.5</v>
      </c>
      <c r="F1395">
        <f t="shared" si="43"/>
        <v>0</v>
      </c>
      <c r="G1395">
        <f t="shared" si="44"/>
        <v>4.5</v>
      </c>
    </row>
    <row r="1396" spans="2:7" x14ac:dyDescent="0.25">
      <c r="B1396">
        <f>YEAR('Daily Weather Input'!C1389)</f>
        <v>2008</v>
      </c>
      <c r="C1396">
        <f>MONTH('Daily Weather Input'!C1389)</f>
        <v>10</v>
      </c>
      <c r="D1396">
        <f>DAY('Daily Weather Input'!C1389)</f>
        <v>17</v>
      </c>
      <c r="E1396">
        <f>IF('Daily Weather Input'!D1389, 'Daily Weather Input'!D1389, ('Daily Weather Input'!E1389+'Daily Weather Input'!F1389)/2)</f>
        <v>56</v>
      </c>
      <c r="F1396">
        <f t="shared" si="43"/>
        <v>9</v>
      </c>
      <c r="G1396">
        <f t="shared" si="44"/>
        <v>0</v>
      </c>
    </row>
    <row r="1397" spans="2:7" x14ac:dyDescent="0.25">
      <c r="B1397">
        <f>YEAR('Daily Weather Input'!C1390)</f>
        <v>2008</v>
      </c>
      <c r="C1397">
        <f>MONTH('Daily Weather Input'!C1390)</f>
        <v>10</v>
      </c>
      <c r="D1397">
        <f>DAY('Daily Weather Input'!C1390)</f>
        <v>18</v>
      </c>
      <c r="E1397">
        <f>IF('Daily Weather Input'!D1390, 'Daily Weather Input'!D1390, ('Daily Weather Input'!E1390+'Daily Weather Input'!F1390)/2)</f>
        <v>53</v>
      </c>
      <c r="F1397">
        <f t="shared" si="43"/>
        <v>12</v>
      </c>
      <c r="G1397">
        <f t="shared" si="44"/>
        <v>0</v>
      </c>
    </row>
    <row r="1398" spans="2:7" x14ac:dyDescent="0.25">
      <c r="B1398">
        <f>YEAR('Daily Weather Input'!C1391)</f>
        <v>2008</v>
      </c>
      <c r="C1398">
        <f>MONTH('Daily Weather Input'!C1391)</f>
        <v>10</v>
      </c>
      <c r="D1398">
        <f>DAY('Daily Weather Input'!C1391)</f>
        <v>19</v>
      </c>
      <c r="E1398">
        <f>IF('Daily Weather Input'!D1391, 'Daily Weather Input'!D1391, ('Daily Weather Input'!E1391+'Daily Weather Input'!F1391)/2)</f>
        <v>46.5</v>
      </c>
      <c r="F1398">
        <f t="shared" si="43"/>
        <v>18.5</v>
      </c>
      <c r="G1398">
        <f t="shared" si="44"/>
        <v>0</v>
      </c>
    </row>
    <row r="1399" spans="2:7" x14ac:dyDescent="0.25">
      <c r="B1399">
        <f>YEAR('Daily Weather Input'!C1392)</f>
        <v>2008</v>
      </c>
      <c r="C1399">
        <f>MONTH('Daily Weather Input'!C1392)</f>
        <v>10</v>
      </c>
      <c r="D1399">
        <f>DAY('Daily Weather Input'!C1392)</f>
        <v>20</v>
      </c>
      <c r="E1399">
        <f>IF('Daily Weather Input'!D1392, 'Daily Weather Input'!D1392, ('Daily Weather Input'!E1392+'Daily Weather Input'!F1392)/2)</f>
        <v>47</v>
      </c>
      <c r="F1399">
        <f t="shared" si="43"/>
        <v>18</v>
      </c>
      <c r="G1399">
        <f t="shared" si="44"/>
        <v>0</v>
      </c>
    </row>
    <row r="1400" spans="2:7" x14ac:dyDescent="0.25">
      <c r="B1400">
        <f>YEAR('Daily Weather Input'!C1393)</f>
        <v>2008</v>
      </c>
      <c r="C1400">
        <f>MONTH('Daily Weather Input'!C1393)</f>
        <v>10</v>
      </c>
      <c r="D1400">
        <f>DAY('Daily Weather Input'!C1393)</f>
        <v>21</v>
      </c>
      <c r="E1400">
        <f>IF('Daily Weather Input'!D1393, 'Daily Weather Input'!D1393, ('Daily Weather Input'!E1393+'Daily Weather Input'!F1393)/2)</f>
        <v>50.5</v>
      </c>
      <c r="F1400">
        <f t="shared" si="43"/>
        <v>14.5</v>
      </c>
      <c r="G1400">
        <f t="shared" si="44"/>
        <v>0</v>
      </c>
    </row>
    <row r="1401" spans="2:7" x14ac:dyDescent="0.25">
      <c r="B1401">
        <f>YEAR('Daily Weather Input'!C1394)</f>
        <v>2008</v>
      </c>
      <c r="C1401">
        <f>MONTH('Daily Weather Input'!C1394)</f>
        <v>10</v>
      </c>
      <c r="D1401">
        <f>DAY('Daily Weather Input'!C1394)</f>
        <v>22</v>
      </c>
      <c r="E1401">
        <f>IF('Daily Weather Input'!D1394, 'Daily Weather Input'!D1394, ('Daily Weather Input'!E1394+'Daily Weather Input'!F1394)/2)</f>
        <v>48</v>
      </c>
      <c r="F1401">
        <f t="shared" si="43"/>
        <v>17</v>
      </c>
      <c r="G1401">
        <f t="shared" si="44"/>
        <v>0</v>
      </c>
    </row>
    <row r="1402" spans="2:7" x14ac:dyDescent="0.25">
      <c r="B1402">
        <f>YEAR('Daily Weather Input'!C1395)</f>
        <v>2008</v>
      </c>
      <c r="C1402">
        <f>MONTH('Daily Weather Input'!C1395)</f>
        <v>10</v>
      </c>
      <c r="D1402">
        <f>DAY('Daily Weather Input'!C1395)</f>
        <v>23</v>
      </c>
      <c r="E1402">
        <f>IF('Daily Weather Input'!D1395, 'Daily Weather Input'!D1395, ('Daily Weather Input'!E1395+'Daily Weather Input'!F1395)/2)</f>
        <v>44</v>
      </c>
      <c r="F1402">
        <f t="shared" si="43"/>
        <v>21</v>
      </c>
      <c r="G1402">
        <f t="shared" si="44"/>
        <v>0</v>
      </c>
    </row>
    <row r="1403" spans="2:7" x14ac:dyDescent="0.25">
      <c r="B1403">
        <f>YEAR('Daily Weather Input'!C1396)</f>
        <v>2008</v>
      </c>
      <c r="C1403">
        <f>MONTH('Daily Weather Input'!C1396)</f>
        <v>10</v>
      </c>
      <c r="D1403">
        <f>DAY('Daily Weather Input'!C1396)</f>
        <v>24</v>
      </c>
      <c r="E1403">
        <f>IF('Daily Weather Input'!D1396, 'Daily Weather Input'!D1396, ('Daily Weather Input'!E1396+'Daily Weather Input'!F1396)/2)</f>
        <v>46</v>
      </c>
      <c r="F1403">
        <f t="shared" si="43"/>
        <v>19</v>
      </c>
      <c r="G1403">
        <f t="shared" si="44"/>
        <v>0</v>
      </c>
    </row>
    <row r="1404" spans="2:7" x14ac:dyDescent="0.25">
      <c r="B1404">
        <f>YEAR('Daily Weather Input'!C1397)</f>
        <v>2008</v>
      </c>
      <c r="C1404">
        <f>MONTH('Daily Weather Input'!C1397)</f>
        <v>10</v>
      </c>
      <c r="D1404">
        <f>DAY('Daily Weather Input'!C1397)</f>
        <v>25</v>
      </c>
      <c r="E1404">
        <f>IF('Daily Weather Input'!D1397, 'Daily Weather Input'!D1397, ('Daily Weather Input'!E1397+'Daily Weather Input'!F1397)/2)</f>
        <v>55.5</v>
      </c>
      <c r="F1404">
        <f t="shared" si="43"/>
        <v>9.5</v>
      </c>
      <c r="G1404">
        <f t="shared" si="44"/>
        <v>0</v>
      </c>
    </row>
    <row r="1405" spans="2:7" x14ac:dyDescent="0.25">
      <c r="B1405">
        <f>YEAR('Daily Weather Input'!C1398)</f>
        <v>2008</v>
      </c>
      <c r="C1405">
        <f>MONTH('Daily Weather Input'!C1398)</f>
        <v>10</v>
      </c>
      <c r="D1405">
        <f>DAY('Daily Weather Input'!C1398)</f>
        <v>26</v>
      </c>
      <c r="E1405">
        <f>IF('Daily Weather Input'!D1398, 'Daily Weather Input'!D1398, ('Daily Weather Input'!E1398+'Daily Weather Input'!F1398)/2)</f>
        <v>50</v>
      </c>
      <c r="F1405">
        <f t="shared" si="43"/>
        <v>15</v>
      </c>
      <c r="G1405">
        <f t="shared" si="44"/>
        <v>0</v>
      </c>
    </row>
    <row r="1406" spans="2:7" x14ac:dyDescent="0.25">
      <c r="B1406">
        <f>YEAR('Daily Weather Input'!C1399)</f>
        <v>2008</v>
      </c>
      <c r="C1406">
        <f>MONTH('Daily Weather Input'!C1399)</f>
        <v>10</v>
      </c>
      <c r="D1406">
        <f>DAY('Daily Weather Input'!C1399)</f>
        <v>27</v>
      </c>
      <c r="E1406">
        <f>IF('Daily Weather Input'!D1399, 'Daily Weather Input'!D1399, ('Daily Weather Input'!E1399+'Daily Weather Input'!F1399)/2)</f>
        <v>45.5</v>
      </c>
      <c r="F1406">
        <f t="shared" si="43"/>
        <v>19.5</v>
      </c>
      <c r="G1406">
        <f t="shared" si="44"/>
        <v>0</v>
      </c>
    </row>
    <row r="1407" spans="2:7" x14ac:dyDescent="0.25">
      <c r="B1407">
        <f>YEAR('Daily Weather Input'!C1400)</f>
        <v>2008</v>
      </c>
      <c r="C1407">
        <f>MONTH('Daily Weather Input'!C1400)</f>
        <v>10</v>
      </c>
      <c r="D1407">
        <f>DAY('Daily Weather Input'!C1400)</f>
        <v>28</v>
      </c>
      <c r="E1407">
        <f>IF('Daily Weather Input'!D1400, 'Daily Weather Input'!D1400, ('Daily Weather Input'!E1400+'Daily Weather Input'!F1400)/2)</f>
        <v>46.5</v>
      </c>
      <c r="F1407">
        <f t="shared" si="43"/>
        <v>18.5</v>
      </c>
      <c r="G1407">
        <f t="shared" si="44"/>
        <v>0</v>
      </c>
    </row>
    <row r="1408" spans="2:7" x14ac:dyDescent="0.25">
      <c r="B1408">
        <f>YEAR('Daily Weather Input'!C1401)</f>
        <v>2008</v>
      </c>
      <c r="C1408">
        <f>MONTH('Daily Weather Input'!C1401)</f>
        <v>10</v>
      </c>
      <c r="D1408">
        <f>DAY('Daily Weather Input'!C1401)</f>
        <v>29</v>
      </c>
      <c r="E1408">
        <f>IF('Daily Weather Input'!D1401, 'Daily Weather Input'!D1401, ('Daily Weather Input'!E1401+'Daily Weather Input'!F1401)/2)</f>
        <v>42</v>
      </c>
      <c r="F1408">
        <f t="shared" si="43"/>
        <v>23</v>
      </c>
      <c r="G1408">
        <f t="shared" si="44"/>
        <v>0</v>
      </c>
    </row>
    <row r="1409" spans="2:7" x14ac:dyDescent="0.25">
      <c r="B1409">
        <f>YEAR('Daily Weather Input'!C1402)</f>
        <v>2008</v>
      </c>
      <c r="C1409">
        <f>MONTH('Daily Weather Input'!C1402)</f>
        <v>10</v>
      </c>
      <c r="D1409">
        <f>DAY('Daily Weather Input'!C1402)</f>
        <v>30</v>
      </c>
      <c r="E1409">
        <f>IF('Daily Weather Input'!D1402, 'Daily Weather Input'!D1402, ('Daily Weather Input'!E1402+'Daily Weather Input'!F1402)/2)</f>
        <v>41.5</v>
      </c>
      <c r="F1409">
        <f t="shared" si="43"/>
        <v>23.5</v>
      </c>
      <c r="G1409">
        <f t="shared" si="44"/>
        <v>0</v>
      </c>
    </row>
    <row r="1410" spans="2:7" x14ac:dyDescent="0.25">
      <c r="B1410">
        <f>YEAR('Daily Weather Input'!C1403)</f>
        <v>2008</v>
      </c>
      <c r="C1410">
        <f>MONTH('Daily Weather Input'!C1403)</f>
        <v>10</v>
      </c>
      <c r="D1410">
        <f>DAY('Daily Weather Input'!C1403)</f>
        <v>31</v>
      </c>
      <c r="E1410">
        <f>IF('Daily Weather Input'!D1403, 'Daily Weather Input'!D1403, ('Daily Weather Input'!E1403+'Daily Weather Input'!F1403)/2)</f>
        <v>47.5</v>
      </c>
      <c r="F1410">
        <f t="shared" si="43"/>
        <v>17.5</v>
      </c>
      <c r="G1410">
        <f t="shared" si="44"/>
        <v>0</v>
      </c>
    </row>
    <row r="1411" spans="2:7" x14ac:dyDescent="0.25">
      <c r="B1411">
        <f>YEAR('Daily Weather Input'!C1404)</f>
        <v>2008</v>
      </c>
      <c r="C1411">
        <f>MONTH('Daily Weather Input'!C1404)</f>
        <v>11</v>
      </c>
      <c r="D1411">
        <f>DAY('Daily Weather Input'!C1404)</f>
        <v>1</v>
      </c>
      <c r="E1411">
        <f>IF('Daily Weather Input'!D1404, 'Daily Weather Input'!D1404, ('Daily Weather Input'!E1404+'Daily Weather Input'!F1404)/2)</f>
        <v>54.5</v>
      </c>
      <c r="F1411">
        <f t="shared" si="43"/>
        <v>10.5</v>
      </c>
      <c r="G1411">
        <f t="shared" si="44"/>
        <v>0</v>
      </c>
    </row>
    <row r="1412" spans="2:7" x14ac:dyDescent="0.25">
      <c r="B1412">
        <f>YEAR('Daily Weather Input'!C1405)</f>
        <v>2008</v>
      </c>
      <c r="C1412">
        <f>MONTH('Daily Weather Input'!C1405)</f>
        <v>11</v>
      </c>
      <c r="D1412">
        <f>DAY('Daily Weather Input'!C1405)</f>
        <v>2</v>
      </c>
      <c r="E1412">
        <f>IF('Daily Weather Input'!D1405, 'Daily Weather Input'!D1405, ('Daily Weather Input'!E1405+'Daily Weather Input'!F1405)/2)</f>
        <v>52</v>
      </c>
      <c r="F1412">
        <f t="shared" si="43"/>
        <v>13</v>
      </c>
      <c r="G1412">
        <f t="shared" si="44"/>
        <v>0</v>
      </c>
    </row>
    <row r="1413" spans="2:7" x14ac:dyDescent="0.25">
      <c r="B1413">
        <f>YEAR('Daily Weather Input'!C1406)</f>
        <v>2008</v>
      </c>
      <c r="C1413">
        <f>MONTH('Daily Weather Input'!C1406)</f>
        <v>11</v>
      </c>
      <c r="D1413">
        <f>DAY('Daily Weather Input'!C1406)</f>
        <v>3</v>
      </c>
      <c r="E1413">
        <f>IF('Daily Weather Input'!D1406, 'Daily Weather Input'!D1406, ('Daily Weather Input'!E1406+'Daily Weather Input'!F1406)/2)</f>
        <v>54</v>
      </c>
      <c r="F1413">
        <f t="shared" si="43"/>
        <v>11</v>
      </c>
      <c r="G1413">
        <f t="shared" si="44"/>
        <v>0</v>
      </c>
    </row>
    <row r="1414" spans="2:7" x14ac:dyDescent="0.25">
      <c r="B1414">
        <f>YEAR('Daily Weather Input'!C1407)</f>
        <v>2008</v>
      </c>
      <c r="C1414">
        <f>MONTH('Daily Weather Input'!C1407)</f>
        <v>11</v>
      </c>
      <c r="D1414">
        <f>DAY('Daily Weather Input'!C1407)</f>
        <v>4</v>
      </c>
      <c r="E1414">
        <f>IF('Daily Weather Input'!D1407, 'Daily Weather Input'!D1407, ('Daily Weather Input'!E1407+'Daily Weather Input'!F1407)/2)</f>
        <v>57</v>
      </c>
      <c r="F1414">
        <f t="shared" si="43"/>
        <v>8</v>
      </c>
      <c r="G1414">
        <f t="shared" si="44"/>
        <v>0</v>
      </c>
    </row>
    <row r="1415" spans="2:7" x14ac:dyDescent="0.25">
      <c r="B1415">
        <f>YEAR('Daily Weather Input'!C1408)</f>
        <v>2008</v>
      </c>
      <c r="C1415">
        <f>MONTH('Daily Weather Input'!C1408)</f>
        <v>11</v>
      </c>
      <c r="D1415">
        <f>DAY('Daily Weather Input'!C1408)</f>
        <v>5</v>
      </c>
      <c r="E1415">
        <f>IF('Daily Weather Input'!D1408, 'Daily Weather Input'!D1408, ('Daily Weather Input'!E1408+'Daily Weather Input'!F1408)/2)</f>
        <v>60</v>
      </c>
      <c r="F1415">
        <f t="shared" si="43"/>
        <v>5</v>
      </c>
      <c r="G1415">
        <f t="shared" si="44"/>
        <v>0</v>
      </c>
    </row>
    <row r="1416" spans="2:7" x14ac:dyDescent="0.25">
      <c r="B1416">
        <f>YEAR('Daily Weather Input'!C1409)</f>
        <v>2008</v>
      </c>
      <c r="C1416">
        <f>MONTH('Daily Weather Input'!C1409)</f>
        <v>11</v>
      </c>
      <c r="D1416">
        <f>DAY('Daily Weather Input'!C1409)</f>
        <v>6</v>
      </c>
      <c r="E1416">
        <f>IF('Daily Weather Input'!D1409, 'Daily Weather Input'!D1409, ('Daily Weather Input'!E1409+'Daily Weather Input'!F1409)/2)</f>
        <v>61.5</v>
      </c>
      <c r="F1416">
        <f t="shared" si="43"/>
        <v>3.5</v>
      </c>
      <c r="G1416">
        <f t="shared" si="44"/>
        <v>0</v>
      </c>
    </row>
    <row r="1417" spans="2:7" x14ac:dyDescent="0.25">
      <c r="B1417">
        <f>YEAR('Daily Weather Input'!C1410)</f>
        <v>2008</v>
      </c>
      <c r="C1417">
        <f>MONTH('Daily Weather Input'!C1410)</f>
        <v>11</v>
      </c>
      <c r="D1417">
        <f>DAY('Daily Weather Input'!C1410)</f>
        <v>7</v>
      </c>
      <c r="E1417">
        <f>IF('Daily Weather Input'!D1410, 'Daily Weather Input'!D1410, ('Daily Weather Input'!E1410+'Daily Weather Input'!F1410)/2)</f>
        <v>60.5</v>
      </c>
      <c r="F1417">
        <f t="shared" si="43"/>
        <v>4.5</v>
      </c>
      <c r="G1417">
        <f t="shared" si="44"/>
        <v>0</v>
      </c>
    </row>
    <row r="1418" spans="2:7" x14ac:dyDescent="0.25">
      <c r="B1418">
        <f>YEAR('Daily Weather Input'!C1411)</f>
        <v>2008</v>
      </c>
      <c r="C1418">
        <f>MONTH('Daily Weather Input'!C1411)</f>
        <v>11</v>
      </c>
      <c r="D1418">
        <f>DAY('Daily Weather Input'!C1411)</f>
        <v>8</v>
      </c>
      <c r="E1418">
        <f>IF('Daily Weather Input'!D1411, 'Daily Weather Input'!D1411, ('Daily Weather Input'!E1411+'Daily Weather Input'!F1411)/2)</f>
        <v>58.5</v>
      </c>
      <c r="F1418">
        <f t="shared" si="43"/>
        <v>6.5</v>
      </c>
      <c r="G1418">
        <f t="shared" si="44"/>
        <v>0</v>
      </c>
    </row>
    <row r="1419" spans="2:7" x14ac:dyDescent="0.25">
      <c r="B1419">
        <f>YEAR('Daily Weather Input'!C1412)</f>
        <v>2008</v>
      </c>
      <c r="C1419">
        <f>MONTH('Daily Weather Input'!C1412)</f>
        <v>11</v>
      </c>
      <c r="D1419">
        <f>DAY('Daily Weather Input'!C1412)</f>
        <v>9</v>
      </c>
      <c r="E1419">
        <f>IF('Daily Weather Input'!D1412, 'Daily Weather Input'!D1412, ('Daily Weather Input'!E1412+'Daily Weather Input'!F1412)/2)</f>
        <v>48.5</v>
      </c>
      <c r="F1419">
        <f t="shared" ref="F1419:F1482" si="45">IF(B$8&gt;$E1419,(B$8-$E1419),0)</f>
        <v>16.5</v>
      </c>
      <c r="G1419">
        <f t="shared" si="44"/>
        <v>0</v>
      </c>
    </row>
    <row r="1420" spans="2:7" x14ac:dyDescent="0.25">
      <c r="B1420">
        <f>YEAR('Daily Weather Input'!C1413)</f>
        <v>2008</v>
      </c>
      <c r="C1420">
        <f>MONTH('Daily Weather Input'!C1413)</f>
        <v>11</v>
      </c>
      <c r="D1420">
        <f>DAY('Daily Weather Input'!C1413)</f>
        <v>10</v>
      </c>
      <c r="E1420">
        <f>IF('Daily Weather Input'!D1413, 'Daily Weather Input'!D1413, ('Daily Weather Input'!E1413+'Daily Weather Input'!F1413)/2)</f>
        <v>40.5</v>
      </c>
      <c r="F1420">
        <f t="shared" si="45"/>
        <v>24.5</v>
      </c>
      <c r="G1420">
        <f t="shared" ref="G1420:G1483" si="46">IF($E1420&gt;C$8,$E1420-C$8,0)</f>
        <v>0</v>
      </c>
    </row>
    <row r="1421" spans="2:7" x14ac:dyDescent="0.25">
      <c r="B1421">
        <f>YEAR('Daily Weather Input'!C1414)</f>
        <v>2008</v>
      </c>
      <c r="C1421">
        <f>MONTH('Daily Weather Input'!C1414)</f>
        <v>11</v>
      </c>
      <c r="D1421">
        <f>DAY('Daily Weather Input'!C1414)</f>
        <v>11</v>
      </c>
      <c r="E1421">
        <f>IF('Daily Weather Input'!D1414, 'Daily Weather Input'!D1414, ('Daily Weather Input'!E1414+'Daily Weather Input'!F1414)/2)</f>
        <v>37.5</v>
      </c>
      <c r="F1421">
        <f t="shared" si="45"/>
        <v>27.5</v>
      </c>
      <c r="G1421">
        <f t="shared" si="46"/>
        <v>0</v>
      </c>
    </row>
    <row r="1422" spans="2:7" x14ac:dyDescent="0.25">
      <c r="B1422">
        <f>YEAR('Daily Weather Input'!C1415)</f>
        <v>2008</v>
      </c>
      <c r="C1422">
        <f>MONTH('Daily Weather Input'!C1415)</f>
        <v>11</v>
      </c>
      <c r="D1422">
        <f>DAY('Daily Weather Input'!C1415)</f>
        <v>12</v>
      </c>
      <c r="E1422">
        <f>IF('Daily Weather Input'!D1415, 'Daily Weather Input'!D1415, ('Daily Weather Input'!E1415+'Daily Weather Input'!F1415)/2)</f>
        <v>45</v>
      </c>
      <c r="F1422">
        <f t="shared" si="45"/>
        <v>20</v>
      </c>
      <c r="G1422">
        <f t="shared" si="46"/>
        <v>0</v>
      </c>
    </row>
    <row r="1423" spans="2:7" x14ac:dyDescent="0.25">
      <c r="B1423">
        <f>YEAR('Daily Weather Input'!C1416)</f>
        <v>2008</v>
      </c>
      <c r="C1423">
        <f>MONTH('Daily Weather Input'!C1416)</f>
        <v>11</v>
      </c>
      <c r="D1423">
        <f>DAY('Daily Weather Input'!C1416)</f>
        <v>13</v>
      </c>
      <c r="E1423">
        <f>IF('Daily Weather Input'!D1416, 'Daily Weather Input'!D1416, ('Daily Weather Input'!E1416+'Daily Weather Input'!F1416)/2)</f>
        <v>45</v>
      </c>
      <c r="F1423">
        <f t="shared" si="45"/>
        <v>20</v>
      </c>
      <c r="G1423">
        <f t="shared" si="46"/>
        <v>0</v>
      </c>
    </row>
    <row r="1424" spans="2:7" x14ac:dyDescent="0.25">
      <c r="B1424">
        <f>YEAR('Daily Weather Input'!C1417)</f>
        <v>2008</v>
      </c>
      <c r="C1424">
        <f>MONTH('Daily Weather Input'!C1417)</f>
        <v>11</v>
      </c>
      <c r="D1424">
        <f>DAY('Daily Weather Input'!C1417)</f>
        <v>14</v>
      </c>
      <c r="E1424">
        <f>IF('Daily Weather Input'!D1417, 'Daily Weather Input'!D1417, ('Daily Weather Input'!E1417+'Daily Weather Input'!F1417)/2)</f>
        <v>52.5</v>
      </c>
      <c r="F1424">
        <f t="shared" si="45"/>
        <v>12.5</v>
      </c>
      <c r="G1424">
        <f t="shared" si="46"/>
        <v>0</v>
      </c>
    </row>
    <row r="1425" spans="2:7" x14ac:dyDescent="0.25">
      <c r="B1425">
        <f>YEAR('Daily Weather Input'!C1418)</f>
        <v>2008</v>
      </c>
      <c r="C1425">
        <f>MONTH('Daily Weather Input'!C1418)</f>
        <v>11</v>
      </c>
      <c r="D1425">
        <f>DAY('Daily Weather Input'!C1418)</f>
        <v>15</v>
      </c>
      <c r="E1425">
        <f>IF('Daily Weather Input'!D1418, 'Daily Weather Input'!D1418, ('Daily Weather Input'!E1418+'Daily Weather Input'!F1418)/2)</f>
        <v>61.5</v>
      </c>
      <c r="F1425">
        <f t="shared" si="45"/>
        <v>3.5</v>
      </c>
      <c r="G1425">
        <f t="shared" si="46"/>
        <v>0</v>
      </c>
    </row>
    <row r="1426" spans="2:7" x14ac:dyDescent="0.25">
      <c r="B1426">
        <f>YEAR('Daily Weather Input'!C1419)</f>
        <v>2008</v>
      </c>
      <c r="C1426">
        <f>MONTH('Daily Weather Input'!C1419)</f>
        <v>11</v>
      </c>
      <c r="D1426">
        <f>DAY('Daily Weather Input'!C1419)</f>
        <v>16</v>
      </c>
      <c r="E1426">
        <f>IF('Daily Weather Input'!D1419, 'Daily Weather Input'!D1419, ('Daily Weather Input'!E1419+'Daily Weather Input'!F1419)/2)</f>
        <v>42.5</v>
      </c>
      <c r="F1426">
        <f t="shared" si="45"/>
        <v>22.5</v>
      </c>
      <c r="G1426">
        <f t="shared" si="46"/>
        <v>0</v>
      </c>
    </row>
    <row r="1427" spans="2:7" x14ac:dyDescent="0.25">
      <c r="B1427">
        <f>YEAR('Daily Weather Input'!C1420)</f>
        <v>2008</v>
      </c>
      <c r="C1427">
        <f>MONTH('Daily Weather Input'!C1420)</f>
        <v>11</v>
      </c>
      <c r="D1427">
        <f>DAY('Daily Weather Input'!C1420)</f>
        <v>17</v>
      </c>
      <c r="E1427">
        <f>IF('Daily Weather Input'!D1420, 'Daily Weather Input'!D1420, ('Daily Weather Input'!E1420+'Daily Weather Input'!F1420)/2)</f>
        <v>38</v>
      </c>
      <c r="F1427">
        <f t="shared" si="45"/>
        <v>27</v>
      </c>
      <c r="G1427">
        <f t="shared" si="46"/>
        <v>0</v>
      </c>
    </row>
    <row r="1428" spans="2:7" x14ac:dyDescent="0.25">
      <c r="B1428">
        <f>YEAR('Daily Weather Input'!C1421)</f>
        <v>2008</v>
      </c>
      <c r="C1428">
        <f>MONTH('Daily Weather Input'!C1421)</f>
        <v>11</v>
      </c>
      <c r="D1428">
        <f>DAY('Daily Weather Input'!C1421)</f>
        <v>18</v>
      </c>
      <c r="E1428">
        <f>IF('Daily Weather Input'!D1421, 'Daily Weather Input'!D1421, ('Daily Weather Input'!E1421+'Daily Weather Input'!F1421)/2)</f>
        <v>34.5</v>
      </c>
      <c r="F1428">
        <f t="shared" si="45"/>
        <v>30.5</v>
      </c>
      <c r="G1428">
        <f t="shared" si="46"/>
        <v>0</v>
      </c>
    </row>
    <row r="1429" spans="2:7" x14ac:dyDescent="0.25">
      <c r="B1429">
        <f>YEAR('Daily Weather Input'!C1422)</f>
        <v>2008</v>
      </c>
      <c r="C1429">
        <f>MONTH('Daily Weather Input'!C1422)</f>
        <v>11</v>
      </c>
      <c r="D1429">
        <f>DAY('Daily Weather Input'!C1422)</f>
        <v>19</v>
      </c>
      <c r="E1429">
        <f>IF('Daily Weather Input'!D1422, 'Daily Weather Input'!D1422, ('Daily Weather Input'!E1422+'Daily Weather Input'!F1422)/2)</f>
        <v>31</v>
      </c>
      <c r="F1429">
        <f t="shared" si="45"/>
        <v>34</v>
      </c>
      <c r="G1429">
        <f t="shared" si="46"/>
        <v>0</v>
      </c>
    </row>
    <row r="1430" spans="2:7" x14ac:dyDescent="0.25">
      <c r="B1430">
        <f>YEAR('Daily Weather Input'!C1423)</f>
        <v>2008</v>
      </c>
      <c r="C1430">
        <f>MONTH('Daily Weather Input'!C1423)</f>
        <v>11</v>
      </c>
      <c r="D1430">
        <f>DAY('Daily Weather Input'!C1423)</f>
        <v>20</v>
      </c>
      <c r="E1430">
        <f>IF('Daily Weather Input'!D1423, 'Daily Weather Input'!D1423, ('Daily Weather Input'!E1423+'Daily Weather Input'!F1423)/2)</f>
        <v>38</v>
      </c>
      <c r="F1430">
        <f t="shared" si="45"/>
        <v>27</v>
      </c>
      <c r="G1430">
        <f t="shared" si="46"/>
        <v>0</v>
      </c>
    </row>
    <row r="1431" spans="2:7" x14ac:dyDescent="0.25">
      <c r="B1431">
        <f>YEAR('Daily Weather Input'!C1424)</f>
        <v>2008</v>
      </c>
      <c r="C1431">
        <f>MONTH('Daily Weather Input'!C1424)</f>
        <v>11</v>
      </c>
      <c r="D1431">
        <f>DAY('Daily Weather Input'!C1424)</f>
        <v>21</v>
      </c>
      <c r="E1431">
        <f>IF('Daily Weather Input'!D1424, 'Daily Weather Input'!D1424, ('Daily Weather Input'!E1424+'Daily Weather Input'!F1424)/2)</f>
        <v>33.5</v>
      </c>
      <c r="F1431">
        <f t="shared" si="45"/>
        <v>31.5</v>
      </c>
      <c r="G1431">
        <f t="shared" si="46"/>
        <v>0</v>
      </c>
    </row>
    <row r="1432" spans="2:7" x14ac:dyDescent="0.25">
      <c r="B1432">
        <f>YEAR('Daily Weather Input'!C1425)</f>
        <v>2008</v>
      </c>
      <c r="C1432">
        <f>MONTH('Daily Weather Input'!C1425)</f>
        <v>11</v>
      </c>
      <c r="D1432">
        <f>DAY('Daily Weather Input'!C1425)</f>
        <v>22</v>
      </c>
      <c r="E1432">
        <f>IF('Daily Weather Input'!D1425, 'Daily Weather Input'!D1425, ('Daily Weather Input'!E1425+'Daily Weather Input'!F1425)/2)</f>
        <v>30</v>
      </c>
      <c r="F1432">
        <f t="shared" si="45"/>
        <v>35</v>
      </c>
      <c r="G1432">
        <f t="shared" si="46"/>
        <v>0</v>
      </c>
    </row>
    <row r="1433" spans="2:7" x14ac:dyDescent="0.25">
      <c r="B1433">
        <f>YEAR('Daily Weather Input'!C1426)</f>
        <v>2008</v>
      </c>
      <c r="C1433">
        <f>MONTH('Daily Weather Input'!C1426)</f>
        <v>11</v>
      </c>
      <c r="D1433">
        <f>DAY('Daily Weather Input'!C1426)</f>
        <v>23</v>
      </c>
      <c r="E1433">
        <f>IF('Daily Weather Input'!D1426, 'Daily Weather Input'!D1426, ('Daily Weather Input'!E1426+'Daily Weather Input'!F1426)/2)</f>
        <v>30</v>
      </c>
      <c r="F1433">
        <f t="shared" si="45"/>
        <v>35</v>
      </c>
      <c r="G1433">
        <f t="shared" si="46"/>
        <v>0</v>
      </c>
    </row>
    <row r="1434" spans="2:7" x14ac:dyDescent="0.25">
      <c r="B1434">
        <f>YEAR('Daily Weather Input'!C1427)</f>
        <v>2008</v>
      </c>
      <c r="C1434">
        <f>MONTH('Daily Weather Input'!C1427)</f>
        <v>11</v>
      </c>
      <c r="D1434">
        <f>DAY('Daily Weather Input'!C1427)</f>
        <v>24</v>
      </c>
      <c r="E1434">
        <f>IF('Daily Weather Input'!D1427, 'Daily Weather Input'!D1427, ('Daily Weather Input'!E1427+'Daily Weather Input'!F1427)/2)</f>
        <v>36</v>
      </c>
      <c r="F1434">
        <f t="shared" si="45"/>
        <v>29</v>
      </c>
      <c r="G1434">
        <f t="shared" si="46"/>
        <v>0</v>
      </c>
    </row>
    <row r="1435" spans="2:7" x14ac:dyDescent="0.25">
      <c r="B1435">
        <f>YEAR('Daily Weather Input'!C1428)</f>
        <v>2008</v>
      </c>
      <c r="C1435">
        <f>MONTH('Daily Weather Input'!C1428)</f>
        <v>11</v>
      </c>
      <c r="D1435">
        <f>DAY('Daily Weather Input'!C1428)</f>
        <v>25</v>
      </c>
      <c r="E1435">
        <f>IF('Daily Weather Input'!D1428, 'Daily Weather Input'!D1428, ('Daily Weather Input'!E1428+'Daily Weather Input'!F1428)/2)</f>
        <v>40</v>
      </c>
      <c r="F1435">
        <f t="shared" si="45"/>
        <v>25</v>
      </c>
      <c r="G1435">
        <f t="shared" si="46"/>
        <v>0</v>
      </c>
    </row>
    <row r="1436" spans="2:7" x14ac:dyDescent="0.25">
      <c r="B1436">
        <f>YEAR('Daily Weather Input'!C1429)</f>
        <v>2008</v>
      </c>
      <c r="C1436">
        <f>MONTH('Daily Weather Input'!C1429)</f>
        <v>11</v>
      </c>
      <c r="D1436">
        <f>DAY('Daily Weather Input'!C1429)</f>
        <v>26</v>
      </c>
      <c r="E1436">
        <f>IF('Daily Weather Input'!D1429, 'Daily Weather Input'!D1429, ('Daily Weather Input'!E1429+'Daily Weather Input'!F1429)/2)</f>
        <v>35</v>
      </c>
      <c r="F1436">
        <f t="shared" si="45"/>
        <v>30</v>
      </c>
      <c r="G1436">
        <f t="shared" si="46"/>
        <v>0</v>
      </c>
    </row>
    <row r="1437" spans="2:7" x14ac:dyDescent="0.25">
      <c r="B1437">
        <f>YEAR('Daily Weather Input'!C1430)</f>
        <v>2008</v>
      </c>
      <c r="C1437">
        <f>MONTH('Daily Weather Input'!C1430)</f>
        <v>11</v>
      </c>
      <c r="D1437">
        <f>DAY('Daily Weather Input'!C1430)</f>
        <v>27</v>
      </c>
      <c r="E1437">
        <f>IF('Daily Weather Input'!D1430, 'Daily Weather Input'!D1430, ('Daily Weather Input'!E1430+'Daily Weather Input'!F1430)/2)</f>
        <v>35.5</v>
      </c>
      <c r="F1437">
        <f t="shared" si="45"/>
        <v>29.5</v>
      </c>
      <c r="G1437">
        <f t="shared" si="46"/>
        <v>0</v>
      </c>
    </row>
    <row r="1438" spans="2:7" x14ac:dyDescent="0.25">
      <c r="B1438">
        <f>YEAR('Daily Weather Input'!C1431)</f>
        <v>2008</v>
      </c>
      <c r="C1438">
        <f>MONTH('Daily Weather Input'!C1431)</f>
        <v>11</v>
      </c>
      <c r="D1438">
        <f>DAY('Daily Weather Input'!C1431)</f>
        <v>28</v>
      </c>
      <c r="E1438">
        <f>IF('Daily Weather Input'!D1431, 'Daily Weather Input'!D1431, ('Daily Weather Input'!E1431+'Daily Weather Input'!F1431)/2)</f>
        <v>38.5</v>
      </c>
      <c r="F1438">
        <f t="shared" si="45"/>
        <v>26.5</v>
      </c>
      <c r="G1438">
        <f t="shared" si="46"/>
        <v>0</v>
      </c>
    </row>
    <row r="1439" spans="2:7" x14ac:dyDescent="0.25">
      <c r="B1439">
        <f>YEAR('Daily Weather Input'!C1432)</f>
        <v>2008</v>
      </c>
      <c r="C1439">
        <f>MONTH('Daily Weather Input'!C1432)</f>
        <v>11</v>
      </c>
      <c r="D1439">
        <f>DAY('Daily Weather Input'!C1432)</f>
        <v>29</v>
      </c>
      <c r="E1439">
        <f>IF('Daily Weather Input'!D1432, 'Daily Weather Input'!D1432, ('Daily Weather Input'!E1432+'Daily Weather Input'!F1432)/2)</f>
        <v>36.5</v>
      </c>
      <c r="F1439">
        <f t="shared" si="45"/>
        <v>28.5</v>
      </c>
      <c r="G1439">
        <f t="shared" si="46"/>
        <v>0</v>
      </c>
    </row>
    <row r="1440" spans="2:7" x14ac:dyDescent="0.25">
      <c r="B1440">
        <f>YEAR('Daily Weather Input'!C1433)</f>
        <v>2008</v>
      </c>
      <c r="C1440">
        <f>MONTH('Daily Weather Input'!C1433)</f>
        <v>11</v>
      </c>
      <c r="D1440">
        <f>DAY('Daily Weather Input'!C1433)</f>
        <v>30</v>
      </c>
      <c r="E1440">
        <f>IF('Daily Weather Input'!D1433, 'Daily Weather Input'!D1433, ('Daily Weather Input'!E1433+'Daily Weather Input'!F1433)/2)</f>
        <v>39.5</v>
      </c>
      <c r="F1440">
        <f t="shared" si="45"/>
        <v>25.5</v>
      </c>
      <c r="G1440">
        <f t="shared" si="46"/>
        <v>0</v>
      </c>
    </row>
    <row r="1441" spans="2:7" x14ac:dyDescent="0.25">
      <c r="B1441">
        <f>YEAR('Daily Weather Input'!C1434)</f>
        <v>2008</v>
      </c>
      <c r="C1441">
        <f>MONTH('Daily Weather Input'!C1434)</f>
        <v>12</v>
      </c>
      <c r="D1441">
        <f>DAY('Daily Weather Input'!C1434)</f>
        <v>1</v>
      </c>
      <c r="E1441">
        <f>IF('Daily Weather Input'!D1434, 'Daily Weather Input'!D1434, ('Daily Weather Input'!E1434+'Daily Weather Input'!F1434)/2)</f>
        <v>43</v>
      </c>
      <c r="F1441">
        <f t="shared" si="45"/>
        <v>22</v>
      </c>
      <c r="G1441">
        <f t="shared" si="46"/>
        <v>0</v>
      </c>
    </row>
    <row r="1442" spans="2:7" x14ac:dyDescent="0.25">
      <c r="B1442">
        <f>YEAR('Daily Weather Input'!C1435)</f>
        <v>2008</v>
      </c>
      <c r="C1442">
        <f>MONTH('Daily Weather Input'!C1435)</f>
        <v>12</v>
      </c>
      <c r="D1442">
        <f>DAY('Daily Weather Input'!C1435)</f>
        <v>2</v>
      </c>
      <c r="E1442">
        <f>IF('Daily Weather Input'!D1435, 'Daily Weather Input'!D1435, ('Daily Weather Input'!E1435+'Daily Weather Input'!F1435)/2)</f>
        <v>35.5</v>
      </c>
      <c r="F1442">
        <f t="shared" si="45"/>
        <v>29.5</v>
      </c>
      <c r="G1442">
        <f t="shared" si="46"/>
        <v>0</v>
      </c>
    </row>
    <row r="1443" spans="2:7" x14ac:dyDescent="0.25">
      <c r="B1443">
        <f>YEAR('Daily Weather Input'!C1436)</f>
        <v>2008</v>
      </c>
      <c r="C1443">
        <f>MONTH('Daily Weather Input'!C1436)</f>
        <v>12</v>
      </c>
      <c r="D1443">
        <f>DAY('Daily Weather Input'!C1436)</f>
        <v>3</v>
      </c>
      <c r="E1443">
        <f>IF('Daily Weather Input'!D1436, 'Daily Weather Input'!D1436, ('Daily Weather Input'!E1436+'Daily Weather Input'!F1436)/2)</f>
        <v>33</v>
      </c>
      <c r="F1443">
        <f t="shared" si="45"/>
        <v>32</v>
      </c>
      <c r="G1443">
        <f t="shared" si="46"/>
        <v>0</v>
      </c>
    </row>
    <row r="1444" spans="2:7" x14ac:dyDescent="0.25">
      <c r="B1444">
        <f>YEAR('Daily Weather Input'!C1437)</f>
        <v>2008</v>
      </c>
      <c r="C1444">
        <f>MONTH('Daily Weather Input'!C1437)</f>
        <v>12</v>
      </c>
      <c r="D1444">
        <f>DAY('Daily Weather Input'!C1437)</f>
        <v>4</v>
      </c>
      <c r="E1444">
        <f>IF('Daily Weather Input'!D1437, 'Daily Weather Input'!D1437, ('Daily Weather Input'!E1437+'Daily Weather Input'!F1437)/2)</f>
        <v>45.5</v>
      </c>
      <c r="F1444">
        <f t="shared" si="45"/>
        <v>19.5</v>
      </c>
      <c r="G1444">
        <f t="shared" si="46"/>
        <v>0</v>
      </c>
    </row>
    <row r="1445" spans="2:7" x14ac:dyDescent="0.25">
      <c r="B1445">
        <f>YEAR('Daily Weather Input'!C1438)</f>
        <v>2008</v>
      </c>
      <c r="C1445">
        <f>MONTH('Daily Weather Input'!C1438)</f>
        <v>12</v>
      </c>
      <c r="D1445">
        <f>DAY('Daily Weather Input'!C1438)</f>
        <v>5</v>
      </c>
      <c r="E1445">
        <f>IF('Daily Weather Input'!D1438, 'Daily Weather Input'!D1438, ('Daily Weather Input'!E1438+'Daily Weather Input'!F1438)/2)</f>
        <v>33</v>
      </c>
      <c r="F1445">
        <f t="shared" si="45"/>
        <v>32</v>
      </c>
      <c r="G1445">
        <f t="shared" si="46"/>
        <v>0</v>
      </c>
    </row>
    <row r="1446" spans="2:7" x14ac:dyDescent="0.25">
      <c r="B1446">
        <f>YEAR('Daily Weather Input'!C1439)</f>
        <v>2008</v>
      </c>
      <c r="C1446">
        <f>MONTH('Daily Weather Input'!C1439)</f>
        <v>12</v>
      </c>
      <c r="D1446">
        <f>DAY('Daily Weather Input'!C1439)</f>
        <v>6</v>
      </c>
      <c r="E1446">
        <f>IF('Daily Weather Input'!D1439, 'Daily Weather Input'!D1439, ('Daily Weather Input'!E1439+'Daily Weather Input'!F1439)/2)</f>
        <v>25</v>
      </c>
      <c r="F1446">
        <f t="shared" si="45"/>
        <v>40</v>
      </c>
      <c r="G1446">
        <f t="shared" si="46"/>
        <v>0</v>
      </c>
    </row>
    <row r="1447" spans="2:7" x14ac:dyDescent="0.25">
      <c r="B1447">
        <f>YEAR('Daily Weather Input'!C1440)</f>
        <v>2008</v>
      </c>
      <c r="C1447">
        <f>MONTH('Daily Weather Input'!C1440)</f>
        <v>12</v>
      </c>
      <c r="D1447">
        <f>DAY('Daily Weather Input'!C1440)</f>
        <v>7</v>
      </c>
      <c r="E1447">
        <f>IF('Daily Weather Input'!D1440, 'Daily Weather Input'!D1440, ('Daily Weather Input'!E1440+'Daily Weather Input'!F1440)/2)</f>
        <v>26.5</v>
      </c>
      <c r="F1447">
        <f t="shared" si="45"/>
        <v>38.5</v>
      </c>
      <c r="G1447">
        <f t="shared" si="46"/>
        <v>0</v>
      </c>
    </row>
    <row r="1448" spans="2:7" x14ac:dyDescent="0.25">
      <c r="B1448">
        <f>YEAR('Daily Weather Input'!C1441)</f>
        <v>2008</v>
      </c>
      <c r="C1448">
        <f>MONTH('Daily Weather Input'!C1441)</f>
        <v>12</v>
      </c>
      <c r="D1448">
        <f>DAY('Daily Weather Input'!C1441)</f>
        <v>8</v>
      </c>
      <c r="E1448">
        <f>IF('Daily Weather Input'!D1441, 'Daily Weather Input'!D1441, ('Daily Weather Input'!E1441+'Daily Weather Input'!F1441)/2)</f>
        <v>26.5</v>
      </c>
      <c r="F1448">
        <f t="shared" si="45"/>
        <v>38.5</v>
      </c>
      <c r="G1448">
        <f t="shared" si="46"/>
        <v>0</v>
      </c>
    </row>
    <row r="1449" spans="2:7" x14ac:dyDescent="0.25">
      <c r="B1449">
        <f>YEAR('Daily Weather Input'!C1442)</f>
        <v>2008</v>
      </c>
      <c r="C1449">
        <f>MONTH('Daily Weather Input'!C1442)</f>
        <v>12</v>
      </c>
      <c r="D1449">
        <f>DAY('Daily Weather Input'!C1442)</f>
        <v>9</v>
      </c>
      <c r="E1449">
        <f>IF('Daily Weather Input'!D1442, 'Daily Weather Input'!D1442, ('Daily Weather Input'!E1442+'Daily Weather Input'!F1442)/2)</f>
        <v>42</v>
      </c>
      <c r="F1449">
        <f t="shared" si="45"/>
        <v>23</v>
      </c>
      <c r="G1449">
        <f t="shared" si="46"/>
        <v>0</v>
      </c>
    </row>
    <row r="1450" spans="2:7" x14ac:dyDescent="0.25">
      <c r="B1450">
        <f>YEAR('Daily Weather Input'!C1443)</f>
        <v>2008</v>
      </c>
      <c r="C1450">
        <f>MONTH('Daily Weather Input'!C1443)</f>
        <v>12</v>
      </c>
      <c r="D1450">
        <f>DAY('Daily Weather Input'!C1443)</f>
        <v>10</v>
      </c>
      <c r="E1450">
        <f>IF('Daily Weather Input'!D1443, 'Daily Weather Input'!D1443, ('Daily Weather Input'!E1443+'Daily Weather Input'!F1443)/2)</f>
        <v>54.5</v>
      </c>
      <c r="F1450">
        <f t="shared" si="45"/>
        <v>10.5</v>
      </c>
      <c r="G1450">
        <f t="shared" si="46"/>
        <v>0</v>
      </c>
    </row>
    <row r="1451" spans="2:7" x14ac:dyDescent="0.25">
      <c r="B1451">
        <f>YEAR('Daily Weather Input'!C1444)</f>
        <v>2008</v>
      </c>
      <c r="C1451">
        <f>MONTH('Daily Weather Input'!C1444)</f>
        <v>12</v>
      </c>
      <c r="D1451">
        <f>DAY('Daily Weather Input'!C1444)</f>
        <v>11</v>
      </c>
      <c r="E1451">
        <f>IF('Daily Weather Input'!D1444, 'Daily Weather Input'!D1444, ('Daily Weather Input'!E1444+'Daily Weather Input'!F1444)/2)</f>
        <v>44.5</v>
      </c>
      <c r="F1451">
        <f t="shared" si="45"/>
        <v>20.5</v>
      </c>
      <c r="G1451">
        <f t="shared" si="46"/>
        <v>0</v>
      </c>
    </row>
    <row r="1452" spans="2:7" x14ac:dyDescent="0.25">
      <c r="B1452">
        <f>YEAR('Daily Weather Input'!C1445)</f>
        <v>2008</v>
      </c>
      <c r="C1452">
        <f>MONTH('Daily Weather Input'!C1445)</f>
        <v>12</v>
      </c>
      <c r="D1452">
        <f>DAY('Daily Weather Input'!C1445)</f>
        <v>12</v>
      </c>
      <c r="E1452">
        <f>IF('Daily Weather Input'!D1445, 'Daily Weather Input'!D1445, ('Daily Weather Input'!E1445+'Daily Weather Input'!F1445)/2)</f>
        <v>35.5</v>
      </c>
      <c r="F1452">
        <f t="shared" si="45"/>
        <v>29.5</v>
      </c>
      <c r="G1452">
        <f t="shared" si="46"/>
        <v>0</v>
      </c>
    </row>
    <row r="1453" spans="2:7" x14ac:dyDescent="0.25">
      <c r="B1453">
        <f>YEAR('Daily Weather Input'!C1446)</f>
        <v>2008</v>
      </c>
      <c r="C1453">
        <f>MONTH('Daily Weather Input'!C1446)</f>
        <v>12</v>
      </c>
      <c r="D1453">
        <f>DAY('Daily Weather Input'!C1446)</f>
        <v>13</v>
      </c>
      <c r="E1453">
        <f>IF('Daily Weather Input'!D1446, 'Daily Weather Input'!D1446, ('Daily Weather Input'!E1446+'Daily Weather Input'!F1446)/2)</f>
        <v>30</v>
      </c>
      <c r="F1453">
        <f t="shared" si="45"/>
        <v>35</v>
      </c>
      <c r="G1453">
        <f t="shared" si="46"/>
        <v>0</v>
      </c>
    </row>
    <row r="1454" spans="2:7" x14ac:dyDescent="0.25">
      <c r="B1454">
        <f>YEAR('Daily Weather Input'!C1447)</f>
        <v>2008</v>
      </c>
      <c r="C1454">
        <f>MONTH('Daily Weather Input'!C1447)</f>
        <v>12</v>
      </c>
      <c r="D1454">
        <f>DAY('Daily Weather Input'!C1447)</f>
        <v>14</v>
      </c>
      <c r="E1454">
        <f>IF('Daily Weather Input'!D1447, 'Daily Weather Input'!D1447, ('Daily Weather Input'!E1447+'Daily Weather Input'!F1447)/2)</f>
        <v>36.5</v>
      </c>
      <c r="F1454">
        <f t="shared" si="45"/>
        <v>28.5</v>
      </c>
      <c r="G1454">
        <f t="shared" si="46"/>
        <v>0</v>
      </c>
    </row>
    <row r="1455" spans="2:7" x14ac:dyDescent="0.25">
      <c r="B1455">
        <f>YEAR('Daily Weather Input'!C1448)</f>
        <v>2008</v>
      </c>
      <c r="C1455">
        <f>MONTH('Daily Weather Input'!C1448)</f>
        <v>12</v>
      </c>
      <c r="D1455">
        <f>DAY('Daily Weather Input'!C1448)</f>
        <v>15</v>
      </c>
      <c r="E1455">
        <f>IF('Daily Weather Input'!D1448, 'Daily Weather Input'!D1448, ('Daily Weather Input'!E1448+'Daily Weather Input'!F1448)/2)</f>
        <v>55</v>
      </c>
      <c r="F1455">
        <f t="shared" si="45"/>
        <v>10</v>
      </c>
      <c r="G1455">
        <f t="shared" si="46"/>
        <v>0</v>
      </c>
    </row>
    <row r="1456" spans="2:7" x14ac:dyDescent="0.25">
      <c r="B1456">
        <f>YEAR('Daily Weather Input'!C1449)</f>
        <v>2008</v>
      </c>
      <c r="C1456">
        <f>MONTH('Daily Weather Input'!C1449)</f>
        <v>12</v>
      </c>
      <c r="D1456">
        <f>DAY('Daily Weather Input'!C1449)</f>
        <v>16</v>
      </c>
      <c r="E1456">
        <f>IF('Daily Weather Input'!D1449, 'Daily Weather Input'!D1449, ('Daily Weather Input'!E1449+'Daily Weather Input'!F1449)/2)</f>
        <v>43</v>
      </c>
      <c r="F1456">
        <f t="shared" si="45"/>
        <v>22</v>
      </c>
      <c r="G1456">
        <f t="shared" si="46"/>
        <v>0</v>
      </c>
    </row>
    <row r="1457" spans="2:7" x14ac:dyDescent="0.25">
      <c r="B1457">
        <f>YEAR('Daily Weather Input'!C1450)</f>
        <v>2008</v>
      </c>
      <c r="C1457">
        <f>MONTH('Daily Weather Input'!C1450)</f>
        <v>12</v>
      </c>
      <c r="D1457">
        <f>DAY('Daily Weather Input'!C1450)</f>
        <v>17</v>
      </c>
      <c r="E1457">
        <f>IF('Daily Weather Input'!D1450, 'Daily Weather Input'!D1450, ('Daily Weather Input'!E1450+'Daily Weather Input'!F1450)/2)</f>
        <v>39</v>
      </c>
      <c r="F1457">
        <f t="shared" si="45"/>
        <v>26</v>
      </c>
      <c r="G1457">
        <f t="shared" si="46"/>
        <v>0</v>
      </c>
    </row>
    <row r="1458" spans="2:7" x14ac:dyDescent="0.25">
      <c r="B1458">
        <f>YEAR('Daily Weather Input'!C1451)</f>
        <v>2008</v>
      </c>
      <c r="C1458">
        <f>MONTH('Daily Weather Input'!C1451)</f>
        <v>12</v>
      </c>
      <c r="D1458">
        <f>DAY('Daily Weather Input'!C1451)</f>
        <v>18</v>
      </c>
      <c r="E1458">
        <f>IF('Daily Weather Input'!D1451, 'Daily Weather Input'!D1451, ('Daily Weather Input'!E1451+'Daily Weather Input'!F1451)/2)</f>
        <v>37.5</v>
      </c>
      <c r="F1458">
        <f t="shared" si="45"/>
        <v>27.5</v>
      </c>
      <c r="G1458">
        <f t="shared" si="46"/>
        <v>0</v>
      </c>
    </row>
    <row r="1459" spans="2:7" x14ac:dyDescent="0.25">
      <c r="B1459">
        <f>YEAR('Daily Weather Input'!C1452)</f>
        <v>2008</v>
      </c>
      <c r="C1459">
        <f>MONTH('Daily Weather Input'!C1452)</f>
        <v>12</v>
      </c>
      <c r="D1459">
        <f>DAY('Daily Weather Input'!C1452)</f>
        <v>19</v>
      </c>
      <c r="E1459">
        <f>IF('Daily Weather Input'!D1452, 'Daily Weather Input'!D1452, ('Daily Weather Input'!E1452+'Daily Weather Input'!F1452)/2)</f>
        <v>41.5</v>
      </c>
      <c r="F1459">
        <f t="shared" si="45"/>
        <v>23.5</v>
      </c>
      <c r="G1459">
        <f t="shared" si="46"/>
        <v>0</v>
      </c>
    </row>
    <row r="1460" spans="2:7" x14ac:dyDescent="0.25">
      <c r="B1460">
        <f>YEAR('Daily Weather Input'!C1453)</f>
        <v>2008</v>
      </c>
      <c r="C1460">
        <f>MONTH('Daily Weather Input'!C1453)</f>
        <v>12</v>
      </c>
      <c r="D1460">
        <f>DAY('Daily Weather Input'!C1453)</f>
        <v>20</v>
      </c>
      <c r="E1460">
        <f>IF('Daily Weather Input'!D1453, 'Daily Weather Input'!D1453, ('Daily Weather Input'!E1453+'Daily Weather Input'!F1453)/2)</f>
        <v>35.5</v>
      </c>
      <c r="F1460">
        <f t="shared" si="45"/>
        <v>29.5</v>
      </c>
      <c r="G1460">
        <f t="shared" si="46"/>
        <v>0</v>
      </c>
    </row>
    <row r="1461" spans="2:7" x14ac:dyDescent="0.25">
      <c r="B1461">
        <f>YEAR('Daily Weather Input'!C1454)</f>
        <v>2008</v>
      </c>
      <c r="C1461">
        <f>MONTH('Daily Weather Input'!C1454)</f>
        <v>12</v>
      </c>
      <c r="D1461">
        <f>DAY('Daily Weather Input'!C1454)</f>
        <v>21</v>
      </c>
      <c r="E1461">
        <f>IF('Daily Weather Input'!D1454, 'Daily Weather Input'!D1454, ('Daily Weather Input'!E1454+'Daily Weather Input'!F1454)/2)</f>
        <v>34</v>
      </c>
      <c r="F1461">
        <f t="shared" si="45"/>
        <v>31</v>
      </c>
      <c r="G1461">
        <f t="shared" si="46"/>
        <v>0</v>
      </c>
    </row>
    <row r="1462" spans="2:7" x14ac:dyDescent="0.25">
      <c r="B1462">
        <f>YEAR('Daily Weather Input'!C1455)</f>
        <v>2008</v>
      </c>
      <c r="C1462">
        <f>MONTH('Daily Weather Input'!C1455)</f>
        <v>12</v>
      </c>
      <c r="D1462">
        <f>DAY('Daily Weather Input'!C1455)</f>
        <v>22</v>
      </c>
      <c r="E1462">
        <f>IF('Daily Weather Input'!D1455, 'Daily Weather Input'!D1455, ('Daily Weather Input'!E1455+'Daily Weather Input'!F1455)/2)</f>
        <v>21.5</v>
      </c>
      <c r="F1462">
        <f t="shared" si="45"/>
        <v>43.5</v>
      </c>
      <c r="G1462">
        <f t="shared" si="46"/>
        <v>0</v>
      </c>
    </row>
    <row r="1463" spans="2:7" x14ac:dyDescent="0.25">
      <c r="B1463">
        <f>YEAR('Daily Weather Input'!C1456)</f>
        <v>2008</v>
      </c>
      <c r="C1463">
        <f>MONTH('Daily Weather Input'!C1456)</f>
        <v>12</v>
      </c>
      <c r="D1463">
        <f>DAY('Daily Weather Input'!C1456)</f>
        <v>23</v>
      </c>
      <c r="E1463">
        <f>IF('Daily Weather Input'!D1456, 'Daily Weather Input'!D1456, ('Daily Weather Input'!E1456+'Daily Weather Input'!F1456)/2)</f>
        <v>23</v>
      </c>
      <c r="F1463">
        <f t="shared" si="45"/>
        <v>42</v>
      </c>
      <c r="G1463">
        <f t="shared" si="46"/>
        <v>0</v>
      </c>
    </row>
    <row r="1464" spans="2:7" x14ac:dyDescent="0.25">
      <c r="B1464">
        <f>YEAR('Daily Weather Input'!C1457)</f>
        <v>2008</v>
      </c>
      <c r="C1464">
        <f>MONTH('Daily Weather Input'!C1457)</f>
        <v>12</v>
      </c>
      <c r="D1464">
        <f>DAY('Daily Weather Input'!C1457)</f>
        <v>24</v>
      </c>
      <c r="E1464">
        <f>IF('Daily Weather Input'!D1457, 'Daily Weather Input'!D1457, ('Daily Weather Input'!E1457+'Daily Weather Input'!F1457)/2)</f>
        <v>46</v>
      </c>
      <c r="F1464">
        <f t="shared" si="45"/>
        <v>19</v>
      </c>
      <c r="G1464">
        <f t="shared" si="46"/>
        <v>0</v>
      </c>
    </row>
    <row r="1465" spans="2:7" x14ac:dyDescent="0.25">
      <c r="B1465">
        <f>YEAR('Daily Weather Input'!C1458)</f>
        <v>2008</v>
      </c>
      <c r="C1465">
        <f>MONTH('Daily Weather Input'!C1458)</f>
        <v>12</v>
      </c>
      <c r="D1465">
        <f>DAY('Daily Weather Input'!C1458)</f>
        <v>25</v>
      </c>
      <c r="E1465">
        <f>IF('Daily Weather Input'!D1458, 'Daily Weather Input'!D1458, ('Daily Weather Input'!E1458+'Daily Weather Input'!F1458)/2)</f>
        <v>42.5</v>
      </c>
      <c r="F1465">
        <f t="shared" si="45"/>
        <v>22.5</v>
      </c>
      <c r="G1465">
        <f t="shared" si="46"/>
        <v>0</v>
      </c>
    </row>
    <row r="1466" spans="2:7" x14ac:dyDescent="0.25">
      <c r="B1466">
        <f>YEAR('Daily Weather Input'!C1459)</f>
        <v>2008</v>
      </c>
      <c r="C1466">
        <f>MONTH('Daily Weather Input'!C1459)</f>
        <v>12</v>
      </c>
      <c r="D1466">
        <f>DAY('Daily Weather Input'!C1459)</f>
        <v>26</v>
      </c>
      <c r="E1466">
        <f>IF('Daily Weather Input'!D1459, 'Daily Weather Input'!D1459, ('Daily Weather Input'!E1459+'Daily Weather Input'!F1459)/2)</f>
        <v>31</v>
      </c>
      <c r="F1466">
        <f t="shared" si="45"/>
        <v>34</v>
      </c>
      <c r="G1466">
        <f t="shared" si="46"/>
        <v>0</v>
      </c>
    </row>
    <row r="1467" spans="2:7" x14ac:dyDescent="0.25">
      <c r="B1467">
        <f>YEAR('Daily Weather Input'!C1460)</f>
        <v>2008</v>
      </c>
      <c r="C1467">
        <f>MONTH('Daily Weather Input'!C1460)</f>
        <v>12</v>
      </c>
      <c r="D1467">
        <f>DAY('Daily Weather Input'!C1460)</f>
        <v>27</v>
      </c>
      <c r="E1467">
        <f>IF('Daily Weather Input'!D1460, 'Daily Weather Input'!D1460, ('Daily Weather Input'!E1460+'Daily Weather Input'!F1460)/2)</f>
        <v>49</v>
      </c>
      <c r="F1467">
        <f t="shared" si="45"/>
        <v>16</v>
      </c>
      <c r="G1467">
        <f t="shared" si="46"/>
        <v>0</v>
      </c>
    </row>
    <row r="1468" spans="2:7" x14ac:dyDescent="0.25">
      <c r="B1468">
        <f>YEAR('Daily Weather Input'!C1461)</f>
        <v>2008</v>
      </c>
      <c r="C1468">
        <f>MONTH('Daily Weather Input'!C1461)</f>
        <v>12</v>
      </c>
      <c r="D1468">
        <f>DAY('Daily Weather Input'!C1461)</f>
        <v>28</v>
      </c>
      <c r="E1468">
        <f>IF('Daily Weather Input'!D1461, 'Daily Weather Input'!D1461, ('Daily Weather Input'!E1461+'Daily Weather Input'!F1461)/2)</f>
        <v>57</v>
      </c>
      <c r="F1468">
        <f t="shared" si="45"/>
        <v>8</v>
      </c>
      <c r="G1468">
        <f t="shared" si="46"/>
        <v>0</v>
      </c>
    </row>
    <row r="1469" spans="2:7" x14ac:dyDescent="0.25">
      <c r="B1469">
        <f>YEAR('Daily Weather Input'!C1462)</f>
        <v>2008</v>
      </c>
      <c r="C1469">
        <f>MONTH('Daily Weather Input'!C1462)</f>
        <v>12</v>
      </c>
      <c r="D1469">
        <f>DAY('Daily Weather Input'!C1462)</f>
        <v>29</v>
      </c>
      <c r="E1469">
        <f>IF('Daily Weather Input'!D1462, 'Daily Weather Input'!D1462, ('Daily Weather Input'!E1462+'Daily Weather Input'!F1462)/2)</f>
        <v>43.5</v>
      </c>
      <c r="F1469">
        <f t="shared" si="45"/>
        <v>21.5</v>
      </c>
      <c r="G1469">
        <f t="shared" si="46"/>
        <v>0</v>
      </c>
    </row>
    <row r="1470" spans="2:7" x14ac:dyDescent="0.25">
      <c r="B1470">
        <f>YEAR('Daily Weather Input'!C1463)</f>
        <v>2008</v>
      </c>
      <c r="C1470">
        <f>MONTH('Daily Weather Input'!C1463)</f>
        <v>12</v>
      </c>
      <c r="D1470">
        <f>DAY('Daily Weather Input'!C1463)</f>
        <v>30</v>
      </c>
      <c r="E1470">
        <f>IF('Daily Weather Input'!D1463, 'Daily Weather Input'!D1463, ('Daily Weather Input'!E1463+'Daily Weather Input'!F1463)/2)</f>
        <v>42.5</v>
      </c>
      <c r="F1470">
        <f t="shared" si="45"/>
        <v>22.5</v>
      </c>
      <c r="G1470">
        <f t="shared" si="46"/>
        <v>0</v>
      </c>
    </row>
    <row r="1471" spans="2:7" x14ac:dyDescent="0.25">
      <c r="B1471">
        <f>YEAR('Daily Weather Input'!C1464)</f>
        <v>2008</v>
      </c>
      <c r="C1471">
        <f>MONTH('Daily Weather Input'!C1464)</f>
        <v>12</v>
      </c>
      <c r="D1471">
        <f>DAY('Daily Weather Input'!C1464)</f>
        <v>31</v>
      </c>
      <c r="E1471">
        <f>IF('Daily Weather Input'!D1464, 'Daily Weather Input'!D1464, ('Daily Weather Input'!E1464+'Daily Weather Input'!F1464)/2)</f>
        <v>34.5</v>
      </c>
      <c r="F1471">
        <f t="shared" si="45"/>
        <v>30.5</v>
      </c>
      <c r="G1471">
        <f t="shared" si="46"/>
        <v>0</v>
      </c>
    </row>
    <row r="1472" spans="2:7" x14ac:dyDescent="0.25">
      <c r="B1472">
        <f>YEAR('Daily Weather Input'!C1465)</f>
        <v>2009</v>
      </c>
      <c r="C1472">
        <f>MONTH('Daily Weather Input'!C1465)</f>
        <v>1</v>
      </c>
      <c r="D1472">
        <f>DAY('Daily Weather Input'!C1465)</f>
        <v>1</v>
      </c>
      <c r="E1472">
        <f>IF('Daily Weather Input'!D1465, 'Daily Weather Input'!D1465, ('Daily Weather Input'!E1465+'Daily Weather Input'!F1465)/2)</f>
        <v>27.5</v>
      </c>
      <c r="F1472">
        <f t="shared" si="45"/>
        <v>37.5</v>
      </c>
      <c r="G1472">
        <f t="shared" si="46"/>
        <v>0</v>
      </c>
    </row>
    <row r="1473" spans="2:7" x14ac:dyDescent="0.25">
      <c r="B1473">
        <f>YEAR('Daily Weather Input'!C1466)</f>
        <v>2009</v>
      </c>
      <c r="C1473">
        <f>MONTH('Daily Weather Input'!C1466)</f>
        <v>1</v>
      </c>
      <c r="D1473">
        <f>DAY('Daily Weather Input'!C1466)</f>
        <v>2</v>
      </c>
      <c r="E1473">
        <f>IF('Daily Weather Input'!D1466, 'Daily Weather Input'!D1466, ('Daily Weather Input'!E1466+'Daily Weather Input'!F1466)/2)</f>
        <v>37.5</v>
      </c>
      <c r="F1473">
        <f t="shared" si="45"/>
        <v>27.5</v>
      </c>
      <c r="G1473">
        <f t="shared" si="46"/>
        <v>0</v>
      </c>
    </row>
    <row r="1474" spans="2:7" x14ac:dyDescent="0.25">
      <c r="B1474">
        <f>YEAR('Daily Weather Input'!C1467)</f>
        <v>2009</v>
      </c>
      <c r="C1474">
        <f>MONTH('Daily Weather Input'!C1467)</f>
        <v>1</v>
      </c>
      <c r="D1474">
        <f>DAY('Daily Weather Input'!C1467)</f>
        <v>3</v>
      </c>
      <c r="E1474">
        <f>IF('Daily Weather Input'!D1467, 'Daily Weather Input'!D1467, ('Daily Weather Input'!E1467+'Daily Weather Input'!F1467)/2)</f>
        <v>35.5</v>
      </c>
      <c r="F1474">
        <f t="shared" si="45"/>
        <v>29.5</v>
      </c>
      <c r="G1474">
        <f t="shared" si="46"/>
        <v>0</v>
      </c>
    </row>
    <row r="1475" spans="2:7" x14ac:dyDescent="0.25">
      <c r="B1475">
        <f>YEAR('Daily Weather Input'!C1468)</f>
        <v>2009</v>
      </c>
      <c r="C1475">
        <f>MONTH('Daily Weather Input'!C1468)</f>
        <v>1</v>
      </c>
      <c r="D1475">
        <f>DAY('Daily Weather Input'!C1468)</f>
        <v>4</v>
      </c>
      <c r="E1475">
        <f>IF('Daily Weather Input'!D1468, 'Daily Weather Input'!D1468, ('Daily Weather Input'!E1468+'Daily Weather Input'!F1468)/2)</f>
        <v>34.5</v>
      </c>
      <c r="F1475">
        <f t="shared" si="45"/>
        <v>30.5</v>
      </c>
      <c r="G1475">
        <f t="shared" si="46"/>
        <v>0</v>
      </c>
    </row>
    <row r="1476" spans="2:7" x14ac:dyDescent="0.25">
      <c r="B1476">
        <f>YEAR('Daily Weather Input'!C1469)</f>
        <v>2009</v>
      </c>
      <c r="C1476">
        <f>MONTH('Daily Weather Input'!C1469)</f>
        <v>1</v>
      </c>
      <c r="D1476">
        <f>DAY('Daily Weather Input'!C1469)</f>
        <v>5</v>
      </c>
      <c r="E1476">
        <f>IF('Daily Weather Input'!D1469, 'Daily Weather Input'!D1469, ('Daily Weather Input'!E1469+'Daily Weather Input'!F1469)/2)</f>
        <v>42</v>
      </c>
      <c r="F1476">
        <f t="shared" si="45"/>
        <v>23</v>
      </c>
      <c r="G1476">
        <f t="shared" si="46"/>
        <v>0</v>
      </c>
    </row>
    <row r="1477" spans="2:7" x14ac:dyDescent="0.25">
      <c r="B1477">
        <f>YEAR('Daily Weather Input'!C1470)</f>
        <v>2009</v>
      </c>
      <c r="C1477">
        <f>MONTH('Daily Weather Input'!C1470)</f>
        <v>1</v>
      </c>
      <c r="D1477">
        <f>DAY('Daily Weather Input'!C1470)</f>
        <v>6</v>
      </c>
      <c r="E1477">
        <f>IF('Daily Weather Input'!D1470, 'Daily Weather Input'!D1470, ('Daily Weather Input'!E1470+'Daily Weather Input'!F1470)/2)</f>
        <v>35</v>
      </c>
      <c r="F1477">
        <f t="shared" si="45"/>
        <v>30</v>
      </c>
      <c r="G1477">
        <f t="shared" si="46"/>
        <v>0</v>
      </c>
    </row>
    <row r="1478" spans="2:7" x14ac:dyDescent="0.25">
      <c r="B1478">
        <f>YEAR('Daily Weather Input'!C1471)</f>
        <v>2009</v>
      </c>
      <c r="C1478">
        <f>MONTH('Daily Weather Input'!C1471)</f>
        <v>1</v>
      </c>
      <c r="D1478">
        <f>DAY('Daily Weather Input'!C1471)</f>
        <v>7</v>
      </c>
      <c r="E1478">
        <f>IF('Daily Weather Input'!D1471, 'Daily Weather Input'!D1471, ('Daily Weather Input'!E1471+'Daily Weather Input'!F1471)/2)</f>
        <v>36</v>
      </c>
      <c r="F1478">
        <f t="shared" si="45"/>
        <v>29</v>
      </c>
      <c r="G1478">
        <f t="shared" si="46"/>
        <v>0</v>
      </c>
    </row>
    <row r="1479" spans="2:7" x14ac:dyDescent="0.25">
      <c r="B1479">
        <f>YEAR('Daily Weather Input'!C1472)</f>
        <v>2009</v>
      </c>
      <c r="C1479">
        <f>MONTH('Daily Weather Input'!C1472)</f>
        <v>1</v>
      </c>
      <c r="D1479">
        <f>DAY('Daily Weather Input'!C1472)</f>
        <v>8</v>
      </c>
      <c r="E1479">
        <f>IF('Daily Weather Input'!D1472, 'Daily Weather Input'!D1472, ('Daily Weather Input'!E1472+'Daily Weather Input'!F1472)/2)</f>
        <v>35</v>
      </c>
      <c r="F1479">
        <f t="shared" si="45"/>
        <v>30</v>
      </c>
      <c r="G1479">
        <f t="shared" si="46"/>
        <v>0</v>
      </c>
    </row>
    <row r="1480" spans="2:7" x14ac:dyDescent="0.25">
      <c r="B1480">
        <f>YEAR('Daily Weather Input'!C1473)</f>
        <v>2009</v>
      </c>
      <c r="C1480">
        <f>MONTH('Daily Weather Input'!C1473)</f>
        <v>1</v>
      </c>
      <c r="D1480">
        <f>DAY('Daily Weather Input'!C1473)</f>
        <v>9</v>
      </c>
      <c r="E1480">
        <f>IF('Daily Weather Input'!D1473, 'Daily Weather Input'!D1473, ('Daily Weather Input'!E1473+'Daily Weather Input'!F1473)/2)</f>
        <v>31.5</v>
      </c>
      <c r="F1480">
        <f t="shared" si="45"/>
        <v>33.5</v>
      </c>
      <c r="G1480">
        <f t="shared" si="46"/>
        <v>0</v>
      </c>
    </row>
    <row r="1481" spans="2:7" x14ac:dyDescent="0.25">
      <c r="B1481">
        <f>YEAR('Daily Weather Input'!C1474)</f>
        <v>2009</v>
      </c>
      <c r="C1481">
        <f>MONTH('Daily Weather Input'!C1474)</f>
        <v>1</v>
      </c>
      <c r="D1481">
        <f>DAY('Daily Weather Input'!C1474)</f>
        <v>10</v>
      </c>
      <c r="E1481">
        <f>IF('Daily Weather Input'!D1474, 'Daily Weather Input'!D1474, ('Daily Weather Input'!E1474+'Daily Weather Input'!F1474)/2)</f>
        <v>34.5</v>
      </c>
      <c r="F1481">
        <f t="shared" si="45"/>
        <v>30.5</v>
      </c>
      <c r="G1481">
        <f t="shared" si="46"/>
        <v>0</v>
      </c>
    </row>
    <row r="1482" spans="2:7" x14ac:dyDescent="0.25">
      <c r="B1482">
        <f>YEAR('Daily Weather Input'!C1475)</f>
        <v>2009</v>
      </c>
      <c r="C1482">
        <f>MONTH('Daily Weather Input'!C1475)</f>
        <v>1</v>
      </c>
      <c r="D1482">
        <f>DAY('Daily Weather Input'!C1475)</f>
        <v>11</v>
      </c>
      <c r="E1482">
        <f>IF('Daily Weather Input'!D1475, 'Daily Weather Input'!D1475, ('Daily Weather Input'!E1475+'Daily Weather Input'!F1475)/2)</f>
        <v>33.5</v>
      </c>
      <c r="F1482">
        <f t="shared" si="45"/>
        <v>31.5</v>
      </c>
      <c r="G1482">
        <f t="shared" si="46"/>
        <v>0</v>
      </c>
    </row>
    <row r="1483" spans="2:7" x14ac:dyDescent="0.25">
      <c r="B1483">
        <f>YEAR('Daily Weather Input'!C1476)</f>
        <v>2009</v>
      </c>
      <c r="C1483">
        <f>MONTH('Daily Weather Input'!C1476)</f>
        <v>1</v>
      </c>
      <c r="D1483">
        <f>DAY('Daily Weather Input'!C1476)</f>
        <v>12</v>
      </c>
      <c r="E1483">
        <f>IF('Daily Weather Input'!D1476, 'Daily Weather Input'!D1476, ('Daily Weather Input'!E1476+'Daily Weather Input'!F1476)/2)</f>
        <v>31</v>
      </c>
      <c r="F1483">
        <f t="shared" ref="F1483:F1546" si="47">IF(B$8&gt;$E1483,(B$8-$E1483),0)</f>
        <v>34</v>
      </c>
      <c r="G1483">
        <f t="shared" si="46"/>
        <v>0</v>
      </c>
    </row>
    <row r="1484" spans="2:7" x14ac:dyDescent="0.25">
      <c r="B1484">
        <f>YEAR('Daily Weather Input'!C1477)</f>
        <v>2009</v>
      </c>
      <c r="C1484">
        <f>MONTH('Daily Weather Input'!C1477)</f>
        <v>1</v>
      </c>
      <c r="D1484">
        <f>DAY('Daily Weather Input'!C1477)</f>
        <v>13</v>
      </c>
      <c r="E1484">
        <f>IF('Daily Weather Input'!D1477, 'Daily Weather Input'!D1477, ('Daily Weather Input'!E1477+'Daily Weather Input'!F1477)/2)</f>
        <v>30</v>
      </c>
      <c r="F1484">
        <f t="shared" si="47"/>
        <v>35</v>
      </c>
      <c r="G1484">
        <f t="shared" ref="G1484:G1547" si="48">IF($E1484&gt;C$8,$E1484-C$8,0)</f>
        <v>0</v>
      </c>
    </row>
    <row r="1485" spans="2:7" x14ac:dyDescent="0.25">
      <c r="B1485">
        <f>YEAR('Daily Weather Input'!C1478)</f>
        <v>2009</v>
      </c>
      <c r="C1485">
        <f>MONTH('Daily Weather Input'!C1478)</f>
        <v>1</v>
      </c>
      <c r="D1485">
        <f>DAY('Daily Weather Input'!C1478)</f>
        <v>14</v>
      </c>
      <c r="E1485">
        <f>IF('Daily Weather Input'!D1478, 'Daily Weather Input'!D1478, ('Daily Weather Input'!E1478+'Daily Weather Input'!F1478)/2)</f>
        <v>26</v>
      </c>
      <c r="F1485">
        <f t="shared" si="47"/>
        <v>39</v>
      </c>
      <c r="G1485">
        <f t="shared" si="48"/>
        <v>0</v>
      </c>
    </row>
    <row r="1486" spans="2:7" x14ac:dyDescent="0.25">
      <c r="B1486">
        <f>YEAR('Daily Weather Input'!C1479)</f>
        <v>2009</v>
      </c>
      <c r="C1486">
        <f>MONTH('Daily Weather Input'!C1479)</f>
        <v>1</v>
      </c>
      <c r="D1486">
        <f>DAY('Daily Weather Input'!C1479)</f>
        <v>15</v>
      </c>
      <c r="E1486">
        <f>IF('Daily Weather Input'!D1479, 'Daily Weather Input'!D1479, ('Daily Weather Input'!E1479+'Daily Weather Input'!F1479)/2)</f>
        <v>18.5</v>
      </c>
      <c r="F1486">
        <f t="shared" si="47"/>
        <v>46.5</v>
      </c>
      <c r="G1486">
        <f t="shared" si="48"/>
        <v>0</v>
      </c>
    </row>
    <row r="1487" spans="2:7" x14ac:dyDescent="0.25">
      <c r="B1487">
        <f>YEAR('Daily Weather Input'!C1480)</f>
        <v>2009</v>
      </c>
      <c r="C1487">
        <f>MONTH('Daily Weather Input'!C1480)</f>
        <v>1</v>
      </c>
      <c r="D1487">
        <f>DAY('Daily Weather Input'!C1480)</f>
        <v>16</v>
      </c>
      <c r="E1487">
        <f>IF('Daily Weather Input'!D1480, 'Daily Weather Input'!D1480, ('Daily Weather Input'!E1480+'Daily Weather Input'!F1480)/2)</f>
        <v>11.5</v>
      </c>
      <c r="F1487">
        <f t="shared" si="47"/>
        <v>53.5</v>
      </c>
      <c r="G1487">
        <f t="shared" si="48"/>
        <v>0</v>
      </c>
    </row>
    <row r="1488" spans="2:7" x14ac:dyDescent="0.25">
      <c r="B1488">
        <f>YEAR('Daily Weather Input'!C1481)</f>
        <v>2009</v>
      </c>
      <c r="C1488">
        <f>MONTH('Daily Weather Input'!C1481)</f>
        <v>1</v>
      </c>
      <c r="D1488">
        <f>DAY('Daily Weather Input'!C1481)</f>
        <v>17</v>
      </c>
      <c r="E1488">
        <f>IF('Daily Weather Input'!D1481, 'Daily Weather Input'!D1481, ('Daily Weather Input'!E1481+'Daily Weather Input'!F1481)/2)</f>
        <v>13</v>
      </c>
      <c r="F1488">
        <f t="shared" si="47"/>
        <v>52</v>
      </c>
      <c r="G1488">
        <f t="shared" si="48"/>
        <v>0</v>
      </c>
    </row>
    <row r="1489" spans="2:7" x14ac:dyDescent="0.25">
      <c r="B1489">
        <f>YEAR('Daily Weather Input'!C1482)</f>
        <v>2009</v>
      </c>
      <c r="C1489">
        <f>MONTH('Daily Weather Input'!C1482)</f>
        <v>1</v>
      </c>
      <c r="D1489">
        <f>DAY('Daily Weather Input'!C1482)</f>
        <v>18</v>
      </c>
      <c r="E1489">
        <f>IF('Daily Weather Input'!D1482, 'Daily Weather Input'!D1482, ('Daily Weather Input'!E1482+'Daily Weather Input'!F1482)/2)</f>
        <v>30</v>
      </c>
      <c r="F1489">
        <f t="shared" si="47"/>
        <v>35</v>
      </c>
      <c r="G1489">
        <f t="shared" si="48"/>
        <v>0</v>
      </c>
    </row>
    <row r="1490" spans="2:7" x14ac:dyDescent="0.25">
      <c r="B1490">
        <f>YEAR('Daily Weather Input'!C1483)</f>
        <v>2009</v>
      </c>
      <c r="C1490">
        <f>MONTH('Daily Weather Input'!C1483)</f>
        <v>1</v>
      </c>
      <c r="D1490">
        <f>DAY('Daily Weather Input'!C1483)</f>
        <v>19</v>
      </c>
      <c r="E1490">
        <f>IF('Daily Weather Input'!D1483, 'Daily Weather Input'!D1483, ('Daily Weather Input'!E1483+'Daily Weather Input'!F1483)/2)</f>
        <v>25.5</v>
      </c>
      <c r="F1490">
        <f t="shared" si="47"/>
        <v>39.5</v>
      </c>
      <c r="G1490">
        <f t="shared" si="48"/>
        <v>0</v>
      </c>
    </row>
    <row r="1491" spans="2:7" x14ac:dyDescent="0.25">
      <c r="B1491">
        <f>YEAR('Daily Weather Input'!C1484)</f>
        <v>2009</v>
      </c>
      <c r="C1491">
        <f>MONTH('Daily Weather Input'!C1484)</f>
        <v>1</v>
      </c>
      <c r="D1491">
        <f>DAY('Daily Weather Input'!C1484)</f>
        <v>20</v>
      </c>
      <c r="E1491">
        <f>IF('Daily Weather Input'!D1484, 'Daily Weather Input'!D1484, ('Daily Weather Input'!E1484+'Daily Weather Input'!F1484)/2)</f>
        <v>22.5</v>
      </c>
      <c r="F1491">
        <f t="shared" si="47"/>
        <v>42.5</v>
      </c>
      <c r="G1491">
        <f t="shared" si="48"/>
        <v>0</v>
      </c>
    </row>
    <row r="1492" spans="2:7" x14ac:dyDescent="0.25">
      <c r="B1492">
        <f>YEAR('Daily Weather Input'!C1485)</f>
        <v>2009</v>
      </c>
      <c r="C1492">
        <f>MONTH('Daily Weather Input'!C1485)</f>
        <v>1</v>
      </c>
      <c r="D1492">
        <f>DAY('Daily Weather Input'!C1485)</f>
        <v>21</v>
      </c>
      <c r="E1492">
        <f>IF('Daily Weather Input'!D1485, 'Daily Weather Input'!D1485, ('Daily Weather Input'!E1485+'Daily Weather Input'!F1485)/2)</f>
        <v>23.5</v>
      </c>
      <c r="F1492">
        <f t="shared" si="47"/>
        <v>41.5</v>
      </c>
      <c r="G1492">
        <f t="shared" si="48"/>
        <v>0</v>
      </c>
    </row>
    <row r="1493" spans="2:7" x14ac:dyDescent="0.25">
      <c r="B1493">
        <f>YEAR('Daily Weather Input'!C1486)</f>
        <v>2009</v>
      </c>
      <c r="C1493">
        <f>MONTH('Daily Weather Input'!C1486)</f>
        <v>1</v>
      </c>
      <c r="D1493">
        <f>DAY('Daily Weather Input'!C1486)</f>
        <v>22</v>
      </c>
      <c r="E1493">
        <f>IF('Daily Weather Input'!D1486, 'Daily Weather Input'!D1486, ('Daily Weather Input'!E1486+'Daily Weather Input'!F1486)/2)</f>
        <v>26.5</v>
      </c>
      <c r="F1493">
        <f t="shared" si="47"/>
        <v>38.5</v>
      </c>
      <c r="G1493">
        <f t="shared" si="48"/>
        <v>0</v>
      </c>
    </row>
    <row r="1494" spans="2:7" x14ac:dyDescent="0.25">
      <c r="B1494">
        <f>YEAR('Daily Weather Input'!C1487)</f>
        <v>2009</v>
      </c>
      <c r="C1494">
        <f>MONTH('Daily Weather Input'!C1487)</f>
        <v>1</v>
      </c>
      <c r="D1494">
        <f>DAY('Daily Weather Input'!C1487)</f>
        <v>23</v>
      </c>
      <c r="E1494">
        <f>IF('Daily Weather Input'!D1487, 'Daily Weather Input'!D1487, ('Daily Weather Input'!E1487+'Daily Weather Input'!F1487)/2)</f>
        <v>37.5</v>
      </c>
      <c r="F1494">
        <f t="shared" si="47"/>
        <v>27.5</v>
      </c>
      <c r="G1494">
        <f t="shared" si="48"/>
        <v>0</v>
      </c>
    </row>
    <row r="1495" spans="2:7" x14ac:dyDescent="0.25">
      <c r="B1495">
        <f>YEAR('Daily Weather Input'!C1488)</f>
        <v>2009</v>
      </c>
      <c r="C1495">
        <f>MONTH('Daily Weather Input'!C1488)</f>
        <v>1</v>
      </c>
      <c r="D1495">
        <f>DAY('Daily Weather Input'!C1488)</f>
        <v>24</v>
      </c>
      <c r="E1495">
        <f>IF('Daily Weather Input'!D1488, 'Daily Weather Input'!D1488, ('Daily Weather Input'!E1488+'Daily Weather Input'!F1488)/2)</f>
        <v>35.5</v>
      </c>
      <c r="F1495">
        <f t="shared" si="47"/>
        <v>29.5</v>
      </c>
      <c r="G1495">
        <f t="shared" si="48"/>
        <v>0</v>
      </c>
    </row>
    <row r="1496" spans="2:7" x14ac:dyDescent="0.25">
      <c r="B1496">
        <f>YEAR('Daily Weather Input'!C1489)</f>
        <v>2009</v>
      </c>
      <c r="C1496">
        <f>MONTH('Daily Weather Input'!C1489)</f>
        <v>1</v>
      </c>
      <c r="D1496">
        <f>DAY('Daily Weather Input'!C1489)</f>
        <v>25</v>
      </c>
      <c r="E1496">
        <f>IF('Daily Weather Input'!D1489, 'Daily Weather Input'!D1489, ('Daily Weather Input'!E1489+'Daily Weather Input'!F1489)/2)</f>
        <v>24</v>
      </c>
      <c r="F1496">
        <f t="shared" si="47"/>
        <v>41</v>
      </c>
      <c r="G1496">
        <f t="shared" si="48"/>
        <v>0</v>
      </c>
    </row>
    <row r="1497" spans="2:7" x14ac:dyDescent="0.25">
      <c r="B1497">
        <f>YEAR('Daily Weather Input'!C1490)</f>
        <v>2009</v>
      </c>
      <c r="C1497">
        <f>MONTH('Daily Weather Input'!C1490)</f>
        <v>1</v>
      </c>
      <c r="D1497">
        <f>DAY('Daily Weather Input'!C1490)</f>
        <v>26</v>
      </c>
      <c r="E1497">
        <f>IF('Daily Weather Input'!D1490, 'Daily Weather Input'!D1490, ('Daily Weather Input'!E1490+'Daily Weather Input'!F1490)/2)</f>
        <v>27</v>
      </c>
      <c r="F1497">
        <f t="shared" si="47"/>
        <v>38</v>
      </c>
      <c r="G1497">
        <f t="shared" si="48"/>
        <v>0</v>
      </c>
    </row>
    <row r="1498" spans="2:7" x14ac:dyDescent="0.25">
      <c r="B1498">
        <f>YEAR('Daily Weather Input'!C1491)</f>
        <v>2009</v>
      </c>
      <c r="C1498">
        <f>MONTH('Daily Weather Input'!C1491)</f>
        <v>1</v>
      </c>
      <c r="D1498">
        <f>DAY('Daily Weather Input'!C1491)</f>
        <v>27</v>
      </c>
      <c r="E1498">
        <f>IF('Daily Weather Input'!D1491, 'Daily Weather Input'!D1491, ('Daily Weather Input'!E1491+'Daily Weather Input'!F1491)/2)</f>
        <v>28.5</v>
      </c>
      <c r="F1498">
        <f t="shared" si="47"/>
        <v>36.5</v>
      </c>
      <c r="G1498">
        <f t="shared" si="48"/>
        <v>0</v>
      </c>
    </row>
    <row r="1499" spans="2:7" x14ac:dyDescent="0.25">
      <c r="B1499">
        <f>YEAR('Daily Weather Input'!C1492)</f>
        <v>2009</v>
      </c>
      <c r="C1499">
        <f>MONTH('Daily Weather Input'!C1492)</f>
        <v>1</v>
      </c>
      <c r="D1499">
        <f>DAY('Daily Weather Input'!C1492)</f>
        <v>28</v>
      </c>
      <c r="E1499">
        <f>IF('Daily Weather Input'!D1492, 'Daily Weather Input'!D1492, ('Daily Weather Input'!E1492+'Daily Weather Input'!F1492)/2)</f>
        <v>37</v>
      </c>
      <c r="F1499">
        <f t="shared" si="47"/>
        <v>28</v>
      </c>
      <c r="G1499">
        <f t="shared" si="48"/>
        <v>0</v>
      </c>
    </row>
    <row r="1500" spans="2:7" x14ac:dyDescent="0.25">
      <c r="B1500">
        <f>YEAR('Daily Weather Input'!C1493)</f>
        <v>2009</v>
      </c>
      <c r="C1500">
        <f>MONTH('Daily Weather Input'!C1493)</f>
        <v>1</v>
      </c>
      <c r="D1500">
        <f>DAY('Daily Weather Input'!C1493)</f>
        <v>29</v>
      </c>
      <c r="E1500">
        <f>IF('Daily Weather Input'!D1493, 'Daily Weather Input'!D1493, ('Daily Weather Input'!E1493+'Daily Weather Input'!F1493)/2)</f>
        <v>30.5</v>
      </c>
      <c r="F1500">
        <f t="shared" si="47"/>
        <v>34.5</v>
      </c>
      <c r="G1500">
        <f t="shared" si="48"/>
        <v>0</v>
      </c>
    </row>
    <row r="1501" spans="2:7" x14ac:dyDescent="0.25">
      <c r="B1501">
        <f>YEAR('Daily Weather Input'!C1494)</f>
        <v>2009</v>
      </c>
      <c r="C1501">
        <f>MONTH('Daily Weather Input'!C1494)</f>
        <v>1</v>
      </c>
      <c r="D1501">
        <f>DAY('Daily Weather Input'!C1494)</f>
        <v>30</v>
      </c>
      <c r="E1501">
        <f>IF('Daily Weather Input'!D1494, 'Daily Weather Input'!D1494, ('Daily Weather Input'!E1494+'Daily Weather Input'!F1494)/2)</f>
        <v>29.5</v>
      </c>
      <c r="F1501">
        <f t="shared" si="47"/>
        <v>35.5</v>
      </c>
      <c r="G1501">
        <f t="shared" si="48"/>
        <v>0</v>
      </c>
    </row>
    <row r="1502" spans="2:7" x14ac:dyDescent="0.25">
      <c r="B1502">
        <f>YEAR('Daily Weather Input'!C1495)</f>
        <v>2009</v>
      </c>
      <c r="C1502">
        <f>MONTH('Daily Weather Input'!C1495)</f>
        <v>1</v>
      </c>
      <c r="D1502">
        <f>DAY('Daily Weather Input'!C1495)</f>
        <v>31</v>
      </c>
      <c r="E1502">
        <f>IF('Daily Weather Input'!D1495, 'Daily Weather Input'!D1495, ('Daily Weather Input'!E1495+'Daily Weather Input'!F1495)/2)</f>
        <v>27</v>
      </c>
      <c r="F1502">
        <f t="shared" si="47"/>
        <v>38</v>
      </c>
      <c r="G1502">
        <f t="shared" si="48"/>
        <v>0</v>
      </c>
    </row>
    <row r="1503" spans="2:7" x14ac:dyDescent="0.25">
      <c r="B1503">
        <f>YEAR('Daily Weather Input'!C1496)</f>
        <v>2009</v>
      </c>
      <c r="C1503">
        <f>MONTH('Daily Weather Input'!C1496)</f>
        <v>2</v>
      </c>
      <c r="D1503">
        <f>DAY('Daily Weather Input'!C1496)</f>
        <v>1</v>
      </c>
      <c r="E1503">
        <f>IF('Daily Weather Input'!D1496, 'Daily Weather Input'!D1496, ('Daily Weather Input'!E1496+'Daily Weather Input'!F1496)/2)</f>
        <v>40.5</v>
      </c>
      <c r="F1503">
        <f t="shared" si="47"/>
        <v>24.5</v>
      </c>
      <c r="G1503">
        <f t="shared" si="48"/>
        <v>0</v>
      </c>
    </row>
    <row r="1504" spans="2:7" x14ac:dyDescent="0.25">
      <c r="B1504">
        <f>YEAR('Daily Weather Input'!C1497)</f>
        <v>2009</v>
      </c>
      <c r="C1504">
        <f>MONTH('Daily Weather Input'!C1497)</f>
        <v>2</v>
      </c>
      <c r="D1504">
        <f>DAY('Daily Weather Input'!C1497)</f>
        <v>2</v>
      </c>
      <c r="E1504">
        <f>IF('Daily Weather Input'!D1497, 'Daily Weather Input'!D1497, ('Daily Weather Input'!E1497+'Daily Weather Input'!F1497)/2)</f>
        <v>41</v>
      </c>
      <c r="F1504">
        <f t="shared" si="47"/>
        <v>24</v>
      </c>
      <c r="G1504">
        <f t="shared" si="48"/>
        <v>0</v>
      </c>
    </row>
    <row r="1505" spans="2:7" x14ac:dyDescent="0.25">
      <c r="B1505">
        <f>YEAR('Daily Weather Input'!C1498)</f>
        <v>2009</v>
      </c>
      <c r="C1505">
        <f>MONTH('Daily Weather Input'!C1498)</f>
        <v>2</v>
      </c>
      <c r="D1505">
        <f>DAY('Daily Weather Input'!C1498)</f>
        <v>3</v>
      </c>
      <c r="E1505">
        <f>IF('Daily Weather Input'!D1498, 'Daily Weather Input'!D1498, ('Daily Weather Input'!E1498+'Daily Weather Input'!F1498)/2)</f>
        <v>33</v>
      </c>
      <c r="F1505">
        <f t="shared" si="47"/>
        <v>32</v>
      </c>
      <c r="G1505">
        <f t="shared" si="48"/>
        <v>0</v>
      </c>
    </row>
    <row r="1506" spans="2:7" x14ac:dyDescent="0.25">
      <c r="B1506">
        <f>YEAR('Daily Weather Input'!C1499)</f>
        <v>2009</v>
      </c>
      <c r="C1506">
        <f>MONTH('Daily Weather Input'!C1499)</f>
        <v>2</v>
      </c>
      <c r="D1506">
        <f>DAY('Daily Weather Input'!C1499)</f>
        <v>4</v>
      </c>
      <c r="E1506">
        <f>IF('Daily Weather Input'!D1499, 'Daily Weather Input'!D1499, ('Daily Weather Input'!E1499+'Daily Weather Input'!F1499)/2)</f>
        <v>27.5</v>
      </c>
      <c r="F1506">
        <f t="shared" si="47"/>
        <v>37.5</v>
      </c>
      <c r="G1506">
        <f t="shared" si="48"/>
        <v>0</v>
      </c>
    </row>
    <row r="1507" spans="2:7" x14ac:dyDescent="0.25">
      <c r="B1507">
        <f>YEAR('Daily Weather Input'!C1500)</f>
        <v>2009</v>
      </c>
      <c r="C1507">
        <f>MONTH('Daily Weather Input'!C1500)</f>
        <v>2</v>
      </c>
      <c r="D1507">
        <f>DAY('Daily Weather Input'!C1500)</f>
        <v>5</v>
      </c>
      <c r="E1507">
        <f>IF('Daily Weather Input'!D1500, 'Daily Weather Input'!D1500, ('Daily Weather Input'!E1500+'Daily Weather Input'!F1500)/2)</f>
        <v>18.5</v>
      </c>
      <c r="F1507">
        <f t="shared" si="47"/>
        <v>46.5</v>
      </c>
      <c r="G1507">
        <f t="shared" si="48"/>
        <v>0</v>
      </c>
    </row>
    <row r="1508" spans="2:7" x14ac:dyDescent="0.25">
      <c r="B1508">
        <f>YEAR('Daily Weather Input'!C1501)</f>
        <v>2009</v>
      </c>
      <c r="C1508">
        <f>MONTH('Daily Weather Input'!C1501)</f>
        <v>2</v>
      </c>
      <c r="D1508">
        <f>DAY('Daily Weather Input'!C1501)</f>
        <v>6</v>
      </c>
      <c r="E1508">
        <f>IF('Daily Weather Input'!D1501, 'Daily Weather Input'!D1501, ('Daily Weather Input'!E1501+'Daily Weather Input'!F1501)/2)</f>
        <v>27</v>
      </c>
      <c r="F1508">
        <f t="shared" si="47"/>
        <v>38</v>
      </c>
      <c r="G1508">
        <f t="shared" si="48"/>
        <v>0</v>
      </c>
    </row>
    <row r="1509" spans="2:7" x14ac:dyDescent="0.25">
      <c r="B1509">
        <f>YEAR('Daily Weather Input'!C1502)</f>
        <v>2009</v>
      </c>
      <c r="C1509">
        <f>MONTH('Daily Weather Input'!C1502)</f>
        <v>2</v>
      </c>
      <c r="D1509">
        <f>DAY('Daily Weather Input'!C1502)</f>
        <v>7</v>
      </c>
      <c r="E1509">
        <f>IF('Daily Weather Input'!D1502, 'Daily Weather Input'!D1502, ('Daily Weather Input'!E1502+'Daily Weather Input'!F1502)/2)</f>
        <v>43</v>
      </c>
      <c r="F1509">
        <f t="shared" si="47"/>
        <v>22</v>
      </c>
      <c r="G1509">
        <f t="shared" si="48"/>
        <v>0</v>
      </c>
    </row>
    <row r="1510" spans="2:7" x14ac:dyDescent="0.25">
      <c r="B1510">
        <f>YEAR('Daily Weather Input'!C1503)</f>
        <v>2009</v>
      </c>
      <c r="C1510">
        <f>MONTH('Daily Weather Input'!C1503)</f>
        <v>2</v>
      </c>
      <c r="D1510">
        <f>DAY('Daily Weather Input'!C1503)</f>
        <v>8</v>
      </c>
      <c r="E1510">
        <f>IF('Daily Weather Input'!D1503, 'Daily Weather Input'!D1503, ('Daily Weather Input'!E1503+'Daily Weather Input'!F1503)/2)</f>
        <v>53.5</v>
      </c>
      <c r="F1510">
        <f t="shared" si="47"/>
        <v>11.5</v>
      </c>
      <c r="G1510">
        <f t="shared" si="48"/>
        <v>0</v>
      </c>
    </row>
    <row r="1511" spans="2:7" x14ac:dyDescent="0.25">
      <c r="B1511">
        <f>YEAR('Daily Weather Input'!C1504)</f>
        <v>2009</v>
      </c>
      <c r="C1511">
        <f>MONTH('Daily Weather Input'!C1504)</f>
        <v>2</v>
      </c>
      <c r="D1511">
        <f>DAY('Daily Weather Input'!C1504)</f>
        <v>9</v>
      </c>
      <c r="E1511">
        <f>IF('Daily Weather Input'!D1504, 'Daily Weather Input'!D1504, ('Daily Weather Input'!E1504+'Daily Weather Input'!F1504)/2)</f>
        <v>40</v>
      </c>
      <c r="F1511">
        <f t="shared" si="47"/>
        <v>25</v>
      </c>
      <c r="G1511">
        <f t="shared" si="48"/>
        <v>0</v>
      </c>
    </row>
    <row r="1512" spans="2:7" x14ac:dyDescent="0.25">
      <c r="B1512">
        <f>YEAR('Daily Weather Input'!C1505)</f>
        <v>2009</v>
      </c>
      <c r="C1512">
        <f>MONTH('Daily Weather Input'!C1505)</f>
        <v>2</v>
      </c>
      <c r="D1512">
        <f>DAY('Daily Weather Input'!C1505)</f>
        <v>10</v>
      </c>
      <c r="E1512">
        <f>IF('Daily Weather Input'!D1505, 'Daily Weather Input'!D1505, ('Daily Weather Input'!E1505+'Daily Weather Input'!F1505)/2)</f>
        <v>47.5</v>
      </c>
      <c r="F1512">
        <f t="shared" si="47"/>
        <v>17.5</v>
      </c>
      <c r="G1512">
        <f t="shared" si="48"/>
        <v>0</v>
      </c>
    </row>
    <row r="1513" spans="2:7" x14ac:dyDescent="0.25">
      <c r="B1513">
        <f>YEAR('Daily Weather Input'!C1506)</f>
        <v>2009</v>
      </c>
      <c r="C1513">
        <f>MONTH('Daily Weather Input'!C1506)</f>
        <v>2</v>
      </c>
      <c r="D1513">
        <f>DAY('Daily Weather Input'!C1506)</f>
        <v>11</v>
      </c>
      <c r="E1513">
        <f>IF('Daily Weather Input'!D1506, 'Daily Weather Input'!D1506, ('Daily Weather Input'!E1506+'Daily Weather Input'!F1506)/2)</f>
        <v>58.5</v>
      </c>
      <c r="F1513">
        <f t="shared" si="47"/>
        <v>6.5</v>
      </c>
      <c r="G1513">
        <f t="shared" si="48"/>
        <v>0</v>
      </c>
    </row>
    <row r="1514" spans="2:7" x14ac:dyDescent="0.25">
      <c r="B1514">
        <f>YEAR('Daily Weather Input'!C1507)</f>
        <v>2009</v>
      </c>
      <c r="C1514">
        <f>MONTH('Daily Weather Input'!C1507)</f>
        <v>2</v>
      </c>
      <c r="D1514">
        <f>DAY('Daily Weather Input'!C1507)</f>
        <v>12</v>
      </c>
      <c r="E1514">
        <f>IF('Daily Weather Input'!D1507, 'Daily Weather Input'!D1507, ('Daily Weather Input'!E1507+'Daily Weather Input'!F1507)/2)</f>
        <v>52.5</v>
      </c>
      <c r="F1514">
        <f t="shared" si="47"/>
        <v>12.5</v>
      </c>
      <c r="G1514">
        <f t="shared" si="48"/>
        <v>0</v>
      </c>
    </row>
    <row r="1515" spans="2:7" x14ac:dyDescent="0.25">
      <c r="B1515">
        <f>YEAR('Daily Weather Input'!C1508)</f>
        <v>2009</v>
      </c>
      <c r="C1515">
        <f>MONTH('Daily Weather Input'!C1508)</f>
        <v>2</v>
      </c>
      <c r="D1515">
        <f>DAY('Daily Weather Input'!C1508)</f>
        <v>13</v>
      </c>
      <c r="E1515">
        <f>IF('Daily Weather Input'!D1508, 'Daily Weather Input'!D1508, ('Daily Weather Input'!E1508+'Daily Weather Input'!F1508)/2)</f>
        <v>39</v>
      </c>
      <c r="F1515">
        <f t="shared" si="47"/>
        <v>26</v>
      </c>
      <c r="G1515">
        <f t="shared" si="48"/>
        <v>0</v>
      </c>
    </row>
    <row r="1516" spans="2:7" x14ac:dyDescent="0.25">
      <c r="B1516">
        <f>YEAR('Daily Weather Input'!C1509)</f>
        <v>2009</v>
      </c>
      <c r="C1516">
        <f>MONTH('Daily Weather Input'!C1509)</f>
        <v>2</v>
      </c>
      <c r="D1516">
        <f>DAY('Daily Weather Input'!C1509)</f>
        <v>14</v>
      </c>
      <c r="E1516">
        <f>IF('Daily Weather Input'!D1509, 'Daily Weather Input'!D1509, ('Daily Weather Input'!E1509+'Daily Weather Input'!F1509)/2)</f>
        <v>36</v>
      </c>
      <c r="F1516">
        <f t="shared" si="47"/>
        <v>29</v>
      </c>
      <c r="G1516">
        <f t="shared" si="48"/>
        <v>0</v>
      </c>
    </row>
    <row r="1517" spans="2:7" x14ac:dyDescent="0.25">
      <c r="B1517">
        <f>YEAR('Daily Weather Input'!C1510)</f>
        <v>2009</v>
      </c>
      <c r="C1517">
        <f>MONTH('Daily Weather Input'!C1510)</f>
        <v>2</v>
      </c>
      <c r="D1517">
        <f>DAY('Daily Weather Input'!C1510)</f>
        <v>15</v>
      </c>
      <c r="E1517">
        <f>IF('Daily Weather Input'!D1510, 'Daily Weather Input'!D1510, ('Daily Weather Input'!E1510+'Daily Weather Input'!F1510)/2)</f>
        <v>35</v>
      </c>
      <c r="F1517">
        <f t="shared" si="47"/>
        <v>30</v>
      </c>
      <c r="G1517">
        <f t="shared" si="48"/>
        <v>0</v>
      </c>
    </row>
    <row r="1518" spans="2:7" x14ac:dyDescent="0.25">
      <c r="B1518">
        <f>YEAR('Daily Weather Input'!C1511)</f>
        <v>2009</v>
      </c>
      <c r="C1518">
        <f>MONTH('Daily Weather Input'!C1511)</f>
        <v>2</v>
      </c>
      <c r="D1518">
        <f>DAY('Daily Weather Input'!C1511)</f>
        <v>16</v>
      </c>
      <c r="E1518">
        <f>IF('Daily Weather Input'!D1511, 'Daily Weather Input'!D1511, ('Daily Weather Input'!E1511+'Daily Weather Input'!F1511)/2)</f>
        <v>34</v>
      </c>
      <c r="F1518">
        <f t="shared" si="47"/>
        <v>31</v>
      </c>
      <c r="G1518">
        <f t="shared" si="48"/>
        <v>0</v>
      </c>
    </row>
    <row r="1519" spans="2:7" x14ac:dyDescent="0.25">
      <c r="B1519">
        <f>YEAR('Daily Weather Input'!C1512)</f>
        <v>2009</v>
      </c>
      <c r="C1519">
        <f>MONTH('Daily Weather Input'!C1512)</f>
        <v>2</v>
      </c>
      <c r="D1519">
        <f>DAY('Daily Weather Input'!C1512)</f>
        <v>17</v>
      </c>
      <c r="E1519">
        <f>IF('Daily Weather Input'!D1512, 'Daily Weather Input'!D1512, ('Daily Weather Input'!E1512+'Daily Weather Input'!F1512)/2)</f>
        <v>32.5</v>
      </c>
      <c r="F1519">
        <f t="shared" si="47"/>
        <v>32.5</v>
      </c>
      <c r="G1519">
        <f t="shared" si="48"/>
        <v>0</v>
      </c>
    </row>
    <row r="1520" spans="2:7" x14ac:dyDescent="0.25">
      <c r="B1520">
        <f>YEAR('Daily Weather Input'!C1513)</f>
        <v>2009</v>
      </c>
      <c r="C1520">
        <f>MONTH('Daily Weather Input'!C1513)</f>
        <v>2</v>
      </c>
      <c r="D1520">
        <f>DAY('Daily Weather Input'!C1513)</f>
        <v>18</v>
      </c>
      <c r="E1520">
        <f>IF('Daily Weather Input'!D1513, 'Daily Weather Input'!D1513, ('Daily Weather Input'!E1513+'Daily Weather Input'!F1513)/2)</f>
        <v>38.5</v>
      </c>
      <c r="F1520">
        <f t="shared" si="47"/>
        <v>26.5</v>
      </c>
      <c r="G1520">
        <f t="shared" si="48"/>
        <v>0</v>
      </c>
    </row>
    <row r="1521" spans="2:7" x14ac:dyDescent="0.25">
      <c r="B1521">
        <f>YEAR('Daily Weather Input'!C1514)</f>
        <v>2009</v>
      </c>
      <c r="C1521">
        <f>MONTH('Daily Weather Input'!C1514)</f>
        <v>2</v>
      </c>
      <c r="D1521">
        <f>DAY('Daily Weather Input'!C1514)</f>
        <v>19</v>
      </c>
      <c r="E1521">
        <f>IF('Daily Weather Input'!D1514, 'Daily Weather Input'!D1514, ('Daily Weather Input'!E1514+'Daily Weather Input'!F1514)/2)</f>
        <v>37</v>
      </c>
      <c r="F1521">
        <f t="shared" si="47"/>
        <v>28</v>
      </c>
      <c r="G1521">
        <f t="shared" si="48"/>
        <v>0</v>
      </c>
    </row>
    <row r="1522" spans="2:7" x14ac:dyDescent="0.25">
      <c r="B1522">
        <f>YEAR('Daily Weather Input'!C1515)</f>
        <v>2009</v>
      </c>
      <c r="C1522">
        <f>MONTH('Daily Weather Input'!C1515)</f>
        <v>2</v>
      </c>
      <c r="D1522">
        <f>DAY('Daily Weather Input'!C1515)</f>
        <v>20</v>
      </c>
      <c r="E1522">
        <f>IF('Daily Weather Input'!D1515, 'Daily Weather Input'!D1515, ('Daily Weather Input'!E1515+'Daily Weather Input'!F1515)/2)</f>
        <v>29</v>
      </c>
      <c r="F1522">
        <f t="shared" si="47"/>
        <v>36</v>
      </c>
      <c r="G1522">
        <f t="shared" si="48"/>
        <v>0</v>
      </c>
    </row>
    <row r="1523" spans="2:7" x14ac:dyDescent="0.25">
      <c r="B1523">
        <f>YEAR('Daily Weather Input'!C1516)</f>
        <v>2009</v>
      </c>
      <c r="C1523">
        <f>MONTH('Daily Weather Input'!C1516)</f>
        <v>2</v>
      </c>
      <c r="D1523">
        <f>DAY('Daily Weather Input'!C1516)</f>
        <v>21</v>
      </c>
      <c r="E1523">
        <f>IF('Daily Weather Input'!D1516, 'Daily Weather Input'!D1516, ('Daily Weather Input'!E1516+'Daily Weather Input'!F1516)/2)</f>
        <v>31</v>
      </c>
      <c r="F1523">
        <f t="shared" si="47"/>
        <v>34</v>
      </c>
      <c r="G1523">
        <f t="shared" si="48"/>
        <v>0</v>
      </c>
    </row>
    <row r="1524" spans="2:7" x14ac:dyDescent="0.25">
      <c r="B1524">
        <f>YEAR('Daily Weather Input'!C1517)</f>
        <v>2009</v>
      </c>
      <c r="C1524">
        <f>MONTH('Daily Weather Input'!C1517)</f>
        <v>2</v>
      </c>
      <c r="D1524">
        <f>DAY('Daily Weather Input'!C1517)</f>
        <v>22</v>
      </c>
      <c r="E1524">
        <f>IF('Daily Weather Input'!D1517, 'Daily Weather Input'!D1517, ('Daily Weather Input'!E1517+'Daily Weather Input'!F1517)/2)</f>
        <v>35</v>
      </c>
      <c r="F1524">
        <f t="shared" si="47"/>
        <v>30</v>
      </c>
      <c r="G1524">
        <f t="shared" si="48"/>
        <v>0</v>
      </c>
    </row>
    <row r="1525" spans="2:7" x14ac:dyDescent="0.25">
      <c r="B1525">
        <f>YEAR('Daily Weather Input'!C1518)</f>
        <v>2009</v>
      </c>
      <c r="C1525">
        <f>MONTH('Daily Weather Input'!C1518)</f>
        <v>2</v>
      </c>
      <c r="D1525">
        <f>DAY('Daily Weather Input'!C1518)</f>
        <v>23</v>
      </c>
      <c r="E1525">
        <f>IF('Daily Weather Input'!D1518, 'Daily Weather Input'!D1518, ('Daily Weather Input'!E1518+'Daily Weather Input'!F1518)/2)</f>
        <v>29.5</v>
      </c>
      <c r="F1525">
        <f t="shared" si="47"/>
        <v>35.5</v>
      </c>
      <c r="G1525">
        <f t="shared" si="48"/>
        <v>0</v>
      </c>
    </row>
    <row r="1526" spans="2:7" x14ac:dyDescent="0.25">
      <c r="B1526">
        <f>YEAR('Daily Weather Input'!C1519)</f>
        <v>2009</v>
      </c>
      <c r="C1526">
        <f>MONTH('Daily Weather Input'!C1519)</f>
        <v>2</v>
      </c>
      <c r="D1526">
        <f>DAY('Daily Weather Input'!C1519)</f>
        <v>24</v>
      </c>
      <c r="E1526">
        <f>IF('Daily Weather Input'!D1519, 'Daily Weather Input'!D1519, ('Daily Weather Input'!E1519+'Daily Weather Input'!F1519)/2)</f>
        <v>29</v>
      </c>
      <c r="F1526">
        <f t="shared" si="47"/>
        <v>36</v>
      </c>
      <c r="G1526">
        <f t="shared" si="48"/>
        <v>0</v>
      </c>
    </row>
    <row r="1527" spans="2:7" x14ac:dyDescent="0.25">
      <c r="B1527">
        <f>YEAR('Daily Weather Input'!C1520)</f>
        <v>2009</v>
      </c>
      <c r="C1527">
        <f>MONTH('Daily Weather Input'!C1520)</f>
        <v>2</v>
      </c>
      <c r="D1527">
        <f>DAY('Daily Weather Input'!C1520)</f>
        <v>25</v>
      </c>
      <c r="E1527">
        <f>IF('Daily Weather Input'!D1520, 'Daily Weather Input'!D1520, ('Daily Weather Input'!E1520+'Daily Weather Input'!F1520)/2)</f>
        <v>33.5</v>
      </c>
      <c r="F1527">
        <f t="shared" si="47"/>
        <v>31.5</v>
      </c>
      <c r="G1527">
        <f t="shared" si="48"/>
        <v>0</v>
      </c>
    </row>
    <row r="1528" spans="2:7" x14ac:dyDescent="0.25">
      <c r="B1528">
        <f>YEAR('Daily Weather Input'!C1521)</f>
        <v>2009</v>
      </c>
      <c r="C1528">
        <f>MONTH('Daily Weather Input'!C1521)</f>
        <v>2</v>
      </c>
      <c r="D1528">
        <f>DAY('Daily Weather Input'!C1521)</f>
        <v>26</v>
      </c>
      <c r="E1528">
        <f>IF('Daily Weather Input'!D1521, 'Daily Weather Input'!D1521, ('Daily Weather Input'!E1521+'Daily Weather Input'!F1521)/2)</f>
        <v>46</v>
      </c>
      <c r="F1528">
        <f t="shared" si="47"/>
        <v>19</v>
      </c>
      <c r="G1528">
        <f t="shared" si="48"/>
        <v>0</v>
      </c>
    </row>
    <row r="1529" spans="2:7" x14ac:dyDescent="0.25">
      <c r="B1529">
        <f>YEAR('Daily Weather Input'!C1522)</f>
        <v>2009</v>
      </c>
      <c r="C1529">
        <f>MONTH('Daily Weather Input'!C1522)</f>
        <v>2</v>
      </c>
      <c r="D1529">
        <f>DAY('Daily Weather Input'!C1522)</f>
        <v>27</v>
      </c>
      <c r="E1529">
        <f>IF('Daily Weather Input'!D1522, 'Daily Weather Input'!D1522, ('Daily Weather Input'!E1522+'Daily Weather Input'!F1522)/2)</f>
        <v>54</v>
      </c>
      <c r="F1529">
        <f t="shared" si="47"/>
        <v>11</v>
      </c>
      <c r="G1529">
        <f t="shared" si="48"/>
        <v>0</v>
      </c>
    </row>
    <row r="1530" spans="2:7" x14ac:dyDescent="0.25">
      <c r="B1530">
        <f>YEAR('Daily Weather Input'!C1523)</f>
        <v>2009</v>
      </c>
      <c r="C1530">
        <f>MONTH('Daily Weather Input'!C1523)</f>
        <v>2</v>
      </c>
      <c r="D1530">
        <f>DAY('Daily Weather Input'!C1523)</f>
        <v>28</v>
      </c>
      <c r="E1530">
        <f>IF('Daily Weather Input'!D1523, 'Daily Weather Input'!D1523, ('Daily Weather Input'!E1523+'Daily Weather Input'!F1523)/2)</f>
        <v>41</v>
      </c>
      <c r="F1530">
        <f t="shared" si="47"/>
        <v>24</v>
      </c>
      <c r="G1530">
        <f t="shared" si="48"/>
        <v>0</v>
      </c>
    </row>
    <row r="1531" spans="2:7" x14ac:dyDescent="0.25">
      <c r="B1531">
        <f>YEAR('Daily Weather Input'!C1524)</f>
        <v>2009</v>
      </c>
      <c r="C1531">
        <f>MONTH('Daily Weather Input'!C1524)</f>
        <v>3</v>
      </c>
      <c r="D1531">
        <f>DAY('Daily Weather Input'!C1524)</f>
        <v>1</v>
      </c>
      <c r="E1531">
        <f>IF('Daily Weather Input'!D1524, 'Daily Weather Input'!D1524, ('Daily Weather Input'!E1524+'Daily Weather Input'!F1524)/2)</f>
        <v>33</v>
      </c>
      <c r="F1531">
        <f t="shared" si="47"/>
        <v>32</v>
      </c>
      <c r="G1531">
        <f t="shared" si="48"/>
        <v>0</v>
      </c>
    </row>
    <row r="1532" spans="2:7" x14ac:dyDescent="0.25">
      <c r="B1532">
        <f>YEAR('Daily Weather Input'!C1525)</f>
        <v>2009</v>
      </c>
      <c r="C1532">
        <f>MONTH('Daily Weather Input'!C1525)</f>
        <v>3</v>
      </c>
      <c r="D1532">
        <f>DAY('Daily Weather Input'!C1525)</f>
        <v>2</v>
      </c>
      <c r="E1532">
        <f>IF('Daily Weather Input'!D1525, 'Daily Weather Input'!D1525, ('Daily Weather Input'!E1525+'Daily Weather Input'!F1525)/2)</f>
        <v>22.5</v>
      </c>
      <c r="F1532">
        <f t="shared" si="47"/>
        <v>42.5</v>
      </c>
      <c r="G1532">
        <f t="shared" si="48"/>
        <v>0</v>
      </c>
    </row>
    <row r="1533" spans="2:7" x14ac:dyDescent="0.25">
      <c r="B1533">
        <f>YEAR('Daily Weather Input'!C1526)</f>
        <v>2009</v>
      </c>
      <c r="C1533">
        <f>MONTH('Daily Weather Input'!C1526)</f>
        <v>3</v>
      </c>
      <c r="D1533">
        <f>DAY('Daily Weather Input'!C1526)</f>
        <v>3</v>
      </c>
      <c r="E1533">
        <f>IF('Daily Weather Input'!D1526, 'Daily Weather Input'!D1526, ('Daily Weather Input'!E1526+'Daily Weather Input'!F1526)/2)</f>
        <v>21.5</v>
      </c>
      <c r="F1533">
        <f t="shared" si="47"/>
        <v>43.5</v>
      </c>
      <c r="G1533">
        <f t="shared" si="48"/>
        <v>0</v>
      </c>
    </row>
    <row r="1534" spans="2:7" x14ac:dyDescent="0.25">
      <c r="B1534">
        <f>YEAR('Daily Weather Input'!C1527)</f>
        <v>2009</v>
      </c>
      <c r="C1534">
        <f>MONTH('Daily Weather Input'!C1527)</f>
        <v>3</v>
      </c>
      <c r="D1534">
        <f>DAY('Daily Weather Input'!C1527)</f>
        <v>4</v>
      </c>
      <c r="E1534">
        <f>IF('Daily Weather Input'!D1527, 'Daily Weather Input'!D1527, ('Daily Weather Input'!E1527+'Daily Weather Input'!F1527)/2)</f>
        <v>23</v>
      </c>
      <c r="F1534">
        <f t="shared" si="47"/>
        <v>42</v>
      </c>
      <c r="G1534">
        <f t="shared" si="48"/>
        <v>0</v>
      </c>
    </row>
    <row r="1535" spans="2:7" x14ac:dyDescent="0.25">
      <c r="B1535">
        <f>YEAR('Daily Weather Input'!C1528)</f>
        <v>2009</v>
      </c>
      <c r="C1535">
        <f>MONTH('Daily Weather Input'!C1528)</f>
        <v>3</v>
      </c>
      <c r="D1535">
        <f>DAY('Daily Weather Input'!C1528)</f>
        <v>5</v>
      </c>
      <c r="E1535">
        <f>IF('Daily Weather Input'!D1528, 'Daily Weather Input'!D1528, ('Daily Weather Input'!E1528+'Daily Weather Input'!F1528)/2)</f>
        <v>34.5</v>
      </c>
      <c r="F1535">
        <f t="shared" si="47"/>
        <v>30.5</v>
      </c>
      <c r="G1535">
        <f t="shared" si="48"/>
        <v>0</v>
      </c>
    </row>
    <row r="1536" spans="2:7" x14ac:dyDescent="0.25">
      <c r="B1536">
        <f>YEAR('Daily Weather Input'!C1529)</f>
        <v>2009</v>
      </c>
      <c r="C1536">
        <f>MONTH('Daily Weather Input'!C1529)</f>
        <v>3</v>
      </c>
      <c r="D1536">
        <f>DAY('Daily Weather Input'!C1529)</f>
        <v>6</v>
      </c>
      <c r="E1536">
        <f>IF('Daily Weather Input'!D1529, 'Daily Weather Input'!D1529, ('Daily Weather Input'!E1529+'Daily Weather Input'!F1529)/2)</f>
        <v>54.5</v>
      </c>
      <c r="F1536">
        <f t="shared" si="47"/>
        <v>10.5</v>
      </c>
      <c r="G1536">
        <f t="shared" si="48"/>
        <v>0</v>
      </c>
    </row>
    <row r="1537" spans="2:7" x14ac:dyDescent="0.25">
      <c r="B1537">
        <f>YEAR('Daily Weather Input'!C1530)</f>
        <v>2009</v>
      </c>
      <c r="C1537">
        <f>MONTH('Daily Weather Input'!C1530)</f>
        <v>3</v>
      </c>
      <c r="D1537">
        <f>DAY('Daily Weather Input'!C1530)</f>
        <v>7</v>
      </c>
      <c r="E1537">
        <f>IF('Daily Weather Input'!D1530, 'Daily Weather Input'!D1530, ('Daily Weather Input'!E1530+'Daily Weather Input'!F1530)/2)</f>
        <v>59</v>
      </c>
      <c r="F1537">
        <f t="shared" si="47"/>
        <v>6</v>
      </c>
      <c r="G1537">
        <f t="shared" si="48"/>
        <v>0</v>
      </c>
    </row>
    <row r="1538" spans="2:7" x14ac:dyDescent="0.25">
      <c r="B1538">
        <f>YEAR('Daily Weather Input'!C1531)</f>
        <v>2009</v>
      </c>
      <c r="C1538">
        <f>MONTH('Daily Weather Input'!C1531)</f>
        <v>3</v>
      </c>
      <c r="D1538">
        <f>DAY('Daily Weather Input'!C1531)</f>
        <v>8</v>
      </c>
      <c r="E1538">
        <f>IF('Daily Weather Input'!D1531, 'Daily Weather Input'!D1531, ('Daily Weather Input'!E1531+'Daily Weather Input'!F1531)/2)</f>
        <v>67</v>
      </c>
      <c r="F1538">
        <f t="shared" si="47"/>
        <v>0</v>
      </c>
      <c r="G1538">
        <f t="shared" si="48"/>
        <v>2</v>
      </c>
    </row>
    <row r="1539" spans="2:7" x14ac:dyDescent="0.25">
      <c r="B1539">
        <f>YEAR('Daily Weather Input'!C1532)</f>
        <v>2009</v>
      </c>
      <c r="C1539">
        <f>MONTH('Daily Weather Input'!C1532)</f>
        <v>3</v>
      </c>
      <c r="D1539">
        <f>DAY('Daily Weather Input'!C1532)</f>
        <v>9</v>
      </c>
      <c r="E1539">
        <f>IF('Daily Weather Input'!D1532, 'Daily Weather Input'!D1532, ('Daily Weather Input'!E1532+'Daily Weather Input'!F1532)/2)</f>
        <v>54.5</v>
      </c>
      <c r="F1539">
        <f t="shared" si="47"/>
        <v>10.5</v>
      </c>
      <c r="G1539">
        <f t="shared" si="48"/>
        <v>0</v>
      </c>
    </row>
    <row r="1540" spans="2:7" x14ac:dyDescent="0.25">
      <c r="B1540">
        <f>YEAR('Daily Weather Input'!C1533)</f>
        <v>2009</v>
      </c>
      <c r="C1540">
        <f>MONTH('Daily Weather Input'!C1533)</f>
        <v>3</v>
      </c>
      <c r="D1540">
        <f>DAY('Daily Weather Input'!C1533)</f>
        <v>10</v>
      </c>
      <c r="E1540">
        <f>IF('Daily Weather Input'!D1533, 'Daily Weather Input'!D1533, ('Daily Weather Input'!E1533+'Daily Weather Input'!F1533)/2)</f>
        <v>40.5</v>
      </c>
      <c r="F1540">
        <f t="shared" si="47"/>
        <v>24.5</v>
      </c>
      <c r="G1540">
        <f t="shared" si="48"/>
        <v>0</v>
      </c>
    </row>
    <row r="1541" spans="2:7" x14ac:dyDescent="0.25">
      <c r="B1541">
        <f>YEAR('Daily Weather Input'!C1534)</f>
        <v>2009</v>
      </c>
      <c r="C1541">
        <f>MONTH('Daily Weather Input'!C1534)</f>
        <v>3</v>
      </c>
      <c r="D1541">
        <f>DAY('Daily Weather Input'!C1534)</f>
        <v>11</v>
      </c>
      <c r="E1541">
        <f>IF('Daily Weather Input'!D1534, 'Daily Weather Input'!D1534, ('Daily Weather Input'!E1534+'Daily Weather Input'!F1534)/2)</f>
        <v>56.5</v>
      </c>
      <c r="F1541">
        <f t="shared" si="47"/>
        <v>8.5</v>
      </c>
      <c r="G1541">
        <f t="shared" si="48"/>
        <v>0</v>
      </c>
    </row>
    <row r="1542" spans="2:7" x14ac:dyDescent="0.25">
      <c r="B1542">
        <f>YEAR('Daily Weather Input'!C1535)</f>
        <v>2009</v>
      </c>
      <c r="C1542">
        <f>MONTH('Daily Weather Input'!C1535)</f>
        <v>3</v>
      </c>
      <c r="D1542">
        <f>DAY('Daily Weather Input'!C1535)</f>
        <v>12</v>
      </c>
      <c r="E1542">
        <f>IF('Daily Weather Input'!D1535, 'Daily Weather Input'!D1535, ('Daily Weather Input'!E1535+'Daily Weather Input'!F1535)/2)</f>
        <v>41.5</v>
      </c>
      <c r="F1542">
        <f t="shared" si="47"/>
        <v>23.5</v>
      </c>
      <c r="G1542">
        <f t="shared" si="48"/>
        <v>0</v>
      </c>
    </row>
    <row r="1543" spans="2:7" x14ac:dyDescent="0.25">
      <c r="B1543">
        <f>YEAR('Daily Weather Input'!C1536)</f>
        <v>2009</v>
      </c>
      <c r="C1543">
        <f>MONTH('Daily Weather Input'!C1536)</f>
        <v>3</v>
      </c>
      <c r="D1543">
        <f>DAY('Daily Weather Input'!C1536)</f>
        <v>13</v>
      </c>
      <c r="E1543">
        <f>IF('Daily Weather Input'!D1536, 'Daily Weather Input'!D1536, ('Daily Weather Input'!E1536+'Daily Weather Input'!F1536)/2)</f>
        <v>37.5</v>
      </c>
      <c r="F1543">
        <f t="shared" si="47"/>
        <v>27.5</v>
      </c>
      <c r="G1543">
        <f t="shared" si="48"/>
        <v>0</v>
      </c>
    </row>
    <row r="1544" spans="2:7" x14ac:dyDescent="0.25">
      <c r="B1544">
        <f>YEAR('Daily Weather Input'!C1537)</f>
        <v>2009</v>
      </c>
      <c r="C1544">
        <f>MONTH('Daily Weather Input'!C1537)</f>
        <v>3</v>
      </c>
      <c r="D1544">
        <f>DAY('Daily Weather Input'!C1537)</f>
        <v>14</v>
      </c>
      <c r="E1544">
        <f>IF('Daily Weather Input'!D1537, 'Daily Weather Input'!D1537, ('Daily Weather Input'!E1537+'Daily Weather Input'!F1537)/2)</f>
        <v>38</v>
      </c>
      <c r="F1544">
        <f t="shared" si="47"/>
        <v>27</v>
      </c>
      <c r="G1544">
        <f t="shared" si="48"/>
        <v>0</v>
      </c>
    </row>
    <row r="1545" spans="2:7" x14ac:dyDescent="0.25">
      <c r="B1545">
        <f>YEAR('Daily Weather Input'!C1538)</f>
        <v>2009</v>
      </c>
      <c r="C1545">
        <f>MONTH('Daily Weather Input'!C1538)</f>
        <v>3</v>
      </c>
      <c r="D1545">
        <f>DAY('Daily Weather Input'!C1538)</f>
        <v>15</v>
      </c>
      <c r="E1545">
        <f>IF('Daily Weather Input'!D1538, 'Daily Weather Input'!D1538, ('Daily Weather Input'!E1538+'Daily Weather Input'!F1538)/2)</f>
        <v>41.5</v>
      </c>
      <c r="F1545">
        <f t="shared" si="47"/>
        <v>23.5</v>
      </c>
      <c r="G1545">
        <f t="shared" si="48"/>
        <v>0</v>
      </c>
    </row>
    <row r="1546" spans="2:7" x14ac:dyDescent="0.25">
      <c r="B1546">
        <f>YEAR('Daily Weather Input'!C1539)</f>
        <v>2009</v>
      </c>
      <c r="C1546">
        <f>MONTH('Daily Weather Input'!C1539)</f>
        <v>3</v>
      </c>
      <c r="D1546">
        <f>DAY('Daily Weather Input'!C1539)</f>
        <v>16</v>
      </c>
      <c r="E1546">
        <f>IF('Daily Weather Input'!D1539, 'Daily Weather Input'!D1539, ('Daily Weather Input'!E1539+'Daily Weather Input'!F1539)/2)</f>
        <v>43.5</v>
      </c>
      <c r="F1546">
        <f t="shared" si="47"/>
        <v>21.5</v>
      </c>
      <c r="G1546">
        <f t="shared" si="48"/>
        <v>0</v>
      </c>
    </row>
    <row r="1547" spans="2:7" x14ac:dyDescent="0.25">
      <c r="B1547">
        <f>YEAR('Daily Weather Input'!C1540)</f>
        <v>2009</v>
      </c>
      <c r="C1547">
        <f>MONTH('Daily Weather Input'!C1540)</f>
        <v>3</v>
      </c>
      <c r="D1547">
        <f>DAY('Daily Weather Input'!C1540)</f>
        <v>17</v>
      </c>
      <c r="E1547">
        <f>IF('Daily Weather Input'!D1540, 'Daily Weather Input'!D1540, ('Daily Weather Input'!E1540+'Daily Weather Input'!F1540)/2)</f>
        <v>45</v>
      </c>
      <c r="F1547">
        <f t="shared" ref="F1547:F1610" si="49">IF(B$8&gt;$E1547,(B$8-$E1547),0)</f>
        <v>20</v>
      </c>
      <c r="G1547">
        <f t="shared" si="48"/>
        <v>0</v>
      </c>
    </row>
    <row r="1548" spans="2:7" x14ac:dyDescent="0.25">
      <c r="B1548">
        <f>YEAR('Daily Weather Input'!C1541)</f>
        <v>2009</v>
      </c>
      <c r="C1548">
        <f>MONTH('Daily Weather Input'!C1541)</f>
        <v>3</v>
      </c>
      <c r="D1548">
        <f>DAY('Daily Weather Input'!C1541)</f>
        <v>18</v>
      </c>
      <c r="E1548">
        <f>IF('Daily Weather Input'!D1541, 'Daily Weather Input'!D1541, ('Daily Weather Input'!E1541+'Daily Weather Input'!F1541)/2)</f>
        <v>50.5</v>
      </c>
      <c r="F1548">
        <f t="shared" si="49"/>
        <v>14.5</v>
      </c>
      <c r="G1548">
        <f t="shared" ref="G1548:G1611" si="50">IF($E1548&gt;C$8,$E1548-C$8,0)</f>
        <v>0</v>
      </c>
    </row>
    <row r="1549" spans="2:7" x14ac:dyDescent="0.25">
      <c r="B1549">
        <f>YEAR('Daily Weather Input'!C1542)</f>
        <v>2009</v>
      </c>
      <c r="C1549">
        <f>MONTH('Daily Weather Input'!C1542)</f>
        <v>3</v>
      </c>
      <c r="D1549">
        <f>DAY('Daily Weather Input'!C1542)</f>
        <v>19</v>
      </c>
      <c r="E1549">
        <f>IF('Daily Weather Input'!D1542, 'Daily Weather Input'!D1542, ('Daily Weather Input'!E1542+'Daily Weather Input'!F1542)/2)</f>
        <v>48.5</v>
      </c>
      <c r="F1549">
        <f t="shared" si="49"/>
        <v>16.5</v>
      </c>
      <c r="G1549">
        <f t="shared" si="50"/>
        <v>0</v>
      </c>
    </row>
    <row r="1550" spans="2:7" x14ac:dyDescent="0.25">
      <c r="B1550">
        <f>YEAR('Daily Weather Input'!C1543)</f>
        <v>2009</v>
      </c>
      <c r="C1550">
        <f>MONTH('Daily Weather Input'!C1543)</f>
        <v>3</v>
      </c>
      <c r="D1550">
        <f>DAY('Daily Weather Input'!C1543)</f>
        <v>20</v>
      </c>
      <c r="E1550">
        <f>IF('Daily Weather Input'!D1543, 'Daily Weather Input'!D1543, ('Daily Weather Input'!E1543+'Daily Weather Input'!F1543)/2)</f>
        <v>37</v>
      </c>
      <c r="F1550">
        <f t="shared" si="49"/>
        <v>28</v>
      </c>
      <c r="G1550">
        <f t="shared" si="50"/>
        <v>0</v>
      </c>
    </row>
    <row r="1551" spans="2:7" x14ac:dyDescent="0.25">
      <c r="B1551">
        <f>YEAR('Daily Weather Input'!C1544)</f>
        <v>2009</v>
      </c>
      <c r="C1551">
        <f>MONTH('Daily Weather Input'!C1544)</f>
        <v>3</v>
      </c>
      <c r="D1551">
        <f>DAY('Daily Weather Input'!C1544)</f>
        <v>21</v>
      </c>
      <c r="E1551">
        <f>IF('Daily Weather Input'!D1544, 'Daily Weather Input'!D1544, ('Daily Weather Input'!E1544+'Daily Weather Input'!F1544)/2)</f>
        <v>37</v>
      </c>
      <c r="F1551">
        <f t="shared" si="49"/>
        <v>28</v>
      </c>
      <c r="G1551">
        <f t="shared" si="50"/>
        <v>0</v>
      </c>
    </row>
    <row r="1552" spans="2:7" x14ac:dyDescent="0.25">
      <c r="B1552">
        <f>YEAR('Daily Weather Input'!C1545)</f>
        <v>2009</v>
      </c>
      <c r="C1552">
        <f>MONTH('Daily Weather Input'!C1545)</f>
        <v>3</v>
      </c>
      <c r="D1552">
        <f>DAY('Daily Weather Input'!C1545)</f>
        <v>22</v>
      </c>
      <c r="E1552">
        <f>IF('Daily Weather Input'!D1545, 'Daily Weather Input'!D1545, ('Daily Weather Input'!E1545+'Daily Weather Input'!F1545)/2)</f>
        <v>46</v>
      </c>
      <c r="F1552">
        <f t="shared" si="49"/>
        <v>19</v>
      </c>
      <c r="G1552">
        <f t="shared" si="50"/>
        <v>0</v>
      </c>
    </row>
    <row r="1553" spans="2:7" x14ac:dyDescent="0.25">
      <c r="B1553">
        <f>YEAR('Daily Weather Input'!C1546)</f>
        <v>2009</v>
      </c>
      <c r="C1553">
        <f>MONTH('Daily Weather Input'!C1546)</f>
        <v>3</v>
      </c>
      <c r="D1553">
        <f>DAY('Daily Weather Input'!C1546)</f>
        <v>23</v>
      </c>
      <c r="E1553">
        <f>IF('Daily Weather Input'!D1546, 'Daily Weather Input'!D1546, ('Daily Weather Input'!E1546+'Daily Weather Input'!F1546)/2)</f>
        <v>43.5</v>
      </c>
      <c r="F1553">
        <f t="shared" si="49"/>
        <v>21.5</v>
      </c>
      <c r="G1553">
        <f t="shared" si="50"/>
        <v>0</v>
      </c>
    </row>
    <row r="1554" spans="2:7" x14ac:dyDescent="0.25">
      <c r="B1554">
        <f>YEAR('Daily Weather Input'!C1547)</f>
        <v>2009</v>
      </c>
      <c r="C1554">
        <f>MONTH('Daily Weather Input'!C1547)</f>
        <v>3</v>
      </c>
      <c r="D1554">
        <f>DAY('Daily Weather Input'!C1547)</f>
        <v>24</v>
      </c>
      <c r="E1554">
        <f>IF('Daily Weather Input'!D1547, 'Daily Weather Input'!D1547, ('Daily Weather Input'!E1547+'Daily Weather Input'!F1547)/2)</f>
        <v>38</v>
      </c>
      <c r="F1554">
        <f t="shared" si="49"/>
        <v>27</v>
      </c>
      <c r="G1554">
        <f t="shared" si="50"/>
        <v>0</v>
      </c>
    </row>
    <row r="1555" spans="2:7" x14ac:dyDescent="0.25">
      <c r="B1555">
        <f>YEAR('Daily Weather Input'!C1548)</f>
        <v>2009</v>
      </c>
      <c r="C1555">
        <f>MONTH('Daily Weather Input'!C1548)</f>
        <v>3</v>
      </c>
      <c r="D1555">
        <f>DAY('Daily Weather Input'!C1548)</f>
        <v>25</v>
      </c>
      <c r="E1555">
        <f>IF('Daily Weather Input'!D1548, 'Daily Weather Input'!D1548, ('Daily Weather Input'!E1548+'Daily Weather Input'!F1548)/2)</f>
        <v>39</v>
      </c>
      <c r="F1555">
        <f t="shared" si="49"/>
        <v>26</v>
      </c>
      <c r="G1555">
        <f t="shared" si="50"/>
        <v>0</v>
      </c>
    </row>
    <row r="1556" spans="2:7" x14ac:dyDescent="0.25">
      <c r="B1556">
        <f>YEAR('Daily Weather Input'!C1549)</f>
        <v>2009</v>
      </c>
      <c r="C1556">
        <f>MONTH('Daily Weather Input'!C1549)</f>
        <v>3</v>
      </c>
      <c r="D1556">
        <f>DAY('Daily Weather Input'!C1549)</f>
        <v>26</v>
      </c>
      <c r="E1556">
        <f>IF('Daily Weather Input'!D1549, 'Daily Weather Input'!D1549, ('Daily Weather Input'!E1549+'Daily Weather Input'!F1549)/2)</f>
        <v>43.5</v>
      </c>
      <c r="F1556">
        <f t="shared" si="49"/>
        <v>21.5</v>
      </c>
      <c r="G1556">
        <f t="shared" si="50"/>
        <v>0</v>
      </c>
    </row>
    <row r="1557" spans="2:7" x14ac:dyDescent="0.25">
      <c r="B1557">
        <f>YEAR('Daily Weather Input'!C1550)</f>
        <v>2009</v>
      </c>
      <c r="C1557">
        <f>MONTH('Daily Weather Input'!C1550)</f>
        <v>3</v>
      </c>
      <c r="D1557">
        <f>DAY('Daily Weather Input'!C1550)</f>
        <v>27</v>
      </c>
      <c r="E1557">
        <f>IF('Daily Weather Input'!D1550, 'Daily Weather Input'!D1550, ('Daily Weather Input'!E1550+'Daily Weather Input'!F1550)/2)</f>
        <v>48</v>
      </c>
      <c r="F1557">
        <f t="shared" si="49"/>
        <v>17</v>
      </c>
      <c r="G1557">
        <f t="shared" si="50"/>
        <v>0</v>
      </c>
    </row>
    <row r="1558" spans="2:7" x14ac:dyDescent="0.25">
      <c r="B1558">
        <f>YEAR('Daily Weather Input'!C1551)</f>
        <v>2009</v>
      </c>
      <c r="C1558">
        <f>MONTH('Daily Weather Input'!C1551)</f>
        <v>3</v>
      </c>
      <c r="D1558">
        <f>DAY('Daily Weather Input'!C1551)</f>
        <v>28</v>
      </c>
      <c r="E1558">
        <f>IF('Daily Weather Input'!D1551, 'Daily Weather Input'!D1551, ('Daily Weather Input'!E1551+'Daily Weather Input'!F1551)/2)</f>
        <v>50.5</v>
      </c>
      <c r="F1558">
        <f t="shared" si="49"/>
        <v>14.5</v>
      </c>
      <c r="G1558">
        <f t="shared" si="50"/>
        <v>0</v>
      </c>
    </row>
    <row r="1559" spans="2:7" x14ac:dyDescent="0.25">
      <c r="B1559">
        <f>YEAR('Daily Weather Input'!C1552)</f>
        <v>2009</v>
      </c>
      <c r="C1559">
        <f>MONTH('Daily Weather Input'!C1552)</f>
        <v>3</v>
      </c>
      <c r="D1559">
        <f>DAY('Daily Weather Input'!C1552)</f>
        <v>29</v>
      </c>
      <c r="E1559">
        <f>IF('Daily Weather Input'!D1552, 'Daily Weather Input'!D1552, ('Daily Weather Input'!E1552+'Daily Weather Input'!F1552)/2)</f>
        <v>61</v>
      </c>
      <c r="F1559">
        <f t="shared" si="49"/>
        <v>4</v>
      </c>
      <c r="G1559">
        <f t="shared" si="50"/>
        <v>0</v>
      </c>
    </row>
    <row r="1560" spans="2:7" x14ac:dyDescent="0.25">
      <c r="B1560">
        <f>YEAR('Daily Weather Input'!C1553)</f>
        <v>2009</v>
      </c>
      <c r="C1560">
        <f>MONTH('Daily Weather Input'!C1553)</f>
        <v>3</v>
      </c>
      <c r="D1560">
        <f>DAY('Daily Weather Input'!C1553)</f>
        <v>30</v>
      </c>
      <c r="E1560">
        <f>IF('Daily Weather Input'!D1553, 'Daily Weather Input'!D1553, ('Daily Weather Input'!E1553+'Daily Weather Input'!F1553)/2)</f>
        <v>50.5</v>
      </c>
      <c r="F1560">
        <f t="shared" si="49"/>
        <v>14.5</v>
      </c>
      <c r="G1560">
        <f t="shared" si="50"/>
        <v>0</v>
      </c>
    </row>
    <row r="1561" spans="2:7" x14ac:dyDescent="0.25">
      <c r="B1561">
        <f>YEAR('Daily Weather Input'!C1554)</f>
        <v>2009</v>
      </c>
      <c r="C1561">
        <f>MONTH('Daily Weather Input'!C1554)</f>
        <v>3</v>
      </c>
      <c r="D1561">
        <f>DAY('Daily Weather Input'!C1554)</f>
        <v>31</v>
      </c>
      <c r="E1561">
        <f>IF('Daily Weather Input'!D1554, 'Daily Weather Input'!D1554, ('Daily Weather Input'!E1554+'Daily Weather Input'!F1554)/2)</f>
        <v>47</v>
      </c>
      <c r="F1561">
        <f t="shared" si="49"/>
        <v>18</v>
      </c>
      <c r="G1561">
        <f t="shared" si="50"/>
        <v>0</v>
      </c>
    </row>
    <row r="1562" spans="2:7" x14ac:dyDescent="0.25">
      <c r="B1562">
        <f>YEAR('Daily Weather Input'!C1555)</f>
        <v>2009</v>
      </c>
      <c r="C1562">
        <f>MONTH('Daily Weather Input'!C1555)</f>
        <v>4</v>
      </c>
      <c r="D1562">
        <f>DAY('Daily Weather Input'!C1555)</f>
        <v>1</v>
      </c>
      <c r="E1562">
        <f>IF('Daily Weather Input'!D1555, 'Daily Weather Input'!D1555, ('Daily Weather Input'!E1555+'Daily Weather Input'!F1555)/2)</f>
        <v>51</v>
      </c>
      <c r="F1562">
        <f t="shared" si="49"/>
        <v>14</v>
      </c>
      <c r="G1562">
        <f t="shared" si="50"/>
        <v>0</v>
      </c>
    </row>
    <row r="1563" spans="2:7" x14ac:dyDescent="0.25">
      <c r="B1563">
        <f>YEAR('Daily Weather Input'!C1556)</f>
        <v>2009</v>
      </c>
      <c r="C1563">
        <f>MONTH('Daily Weather Input'!C1556)</f>
        <v>4</v>
      </c>
      <c r="D1563">
        <f>DAY('Daily Weather Input'!C1556)</f>
        <v>2</v>
      </c>
      <c r="E1563">
        <f>IF('Daily Weather Input'!D1556, 'Daily Weather Input'!D1556, ('Daily Weather Input'!E1556+'Daily Weather Input'!F1556)/2)</f>
        <v>54.5</v>
      </c>
      <c r="F1563">
        <f t="shared" si="49"/>
        <v>10.5</v>
      </c>
      <c r="G1563">
        <f t="shared" si="50"/>
        <v>0</v>
      </c>
    </row>
    <row r="1564" spans="2:7" x14ac:dyDescent="0.25">
      <c r="B1564">
        <f>YEAR('Daily Weather Input'!C1557)</f>
        <v>2009</v>
      </c>
      <c r="C1564">
        <f>MONTH('Daily Weather Input'!C1557)</f>
        <v>4</v>
      </c>
      <c r="D1564">
        <f>DAY('Daily Weather Input'!C1557)</f>
        <v>3</v>
      </c>
      <c r="E1564">
        <f>IF('Daily Weather Input'!D1557, 'Daily Weather Input'!D1557, ('Daily Weather Input'!E1557+'Daily Weather Input'!F1557)/2)</f>
        <v>62.5</v>
      </c>
      <c r="F1564">
        <f t="shared" si="49"/>
        <v>2.5</v>
      </c>
      <c r="G1564">
        <f t="shared" si="50"/>
        <v>0</v>
      </c>
    </row>
    <row r="1565" spans="2:7" x14ac:dyDescent="0.25">
      <c r="B1565">
        <f>YEAR('Daily Weather Input'!C1558)</f>
        <v>2009</v>
      </c>
      <c r="C1565">
        <f>MONTH('Daily Weather Input'!C1558)</f>
        <v>4</v>
      </c>
      <c r="D1565">
        <f>DAY('Daily Weather Input'!C1558)</f>
        <v>4</v>
      </c>
      <c r="E1565">
        <f>IF('Daily Weather Input'!D1558, 'Daily Weather Input'!D1558, ('Daily Weather Input'!E1558+'Daily Weather Input'!F1558)/2)</f>
        <v>54.5</v>
      </c>
      <c r="F1565">
        <f t="shared" si="49"/>
        <v>10.5</v>
      </c>
      <c r="G1565">
        <f t="shared" si="50"/>
        <v>0</v>
      </c>
    </row>
    <row r="1566" spans="2:7" x14ac:dyDescent="0.25">
      <c r="B1566">
        <f>YEAR('Daily Weather Input'!C1559)</f>
        <v>2009</v>
      </c>
      <c r="C1566">
        <f>MONTH('Daily Weather Input'!C1559)</f>
        <v>4</v>
      </c>
      <c r="D1566">
        <f>DAY('Daily Weather Input'!C1559)</f>
        <v>5</v>
      </c>
      <c r="E1566">
        <f>IF('Daily Weather Input'!D1559, 'Daily Weather Input'!D1559, ('Daily Weather Input'!E1559+'Daily Weather Input'!F1559)/2)</f>
        <v>58</v>
      </c>
      <c r="F1566">
        <f t="shared" si="49"/>
        <v>7</v>
      </c>
      <c r="G1566">
        <f t="shared" si="50"/>
        <v>0</v>
      </c>
    </row>
    <row r="1567" spans="2:7" x14ac:dyDescent="0.25">
      <c r="B1567">
        <f>YEAR('Daily Weather Input'!C1560)</f>
        <v>2009</v>
      </c>
      <c r="C1567">
        <f>MONTH('Daily Weather Input'!C1560)</f>
        <v>4</v>
      </c>
      <c r="D1567">
        <f>DAY('Daily Weather Input'!C1560)</f>
        <v>6</v>
      </c>
      <c r="E1567">
        <f>IF('Daily Weather Input'!D1560, 'Daily Weather Input'!D1560, ('Daily Weather Input'!E1560+'Daily Weather Input'!F1560)/2)</f>
        <v>52.5</v>
      </c>
      <c r="F1567">
        <f t="shared" si="49"/>
        <v>12.5</v>
      </c>
      <c r="G1567">
        <f t="shared" si="50"/>
        <v>0</v>
      </c>
    </row>
    <row r="1568" spans="2:7" x14ac:dyDescent="0.25">
      <c r="B1568">
        <f>YEAR('Daily Weather Input'!C1561)</f>
        <v>2009</v>
      </c>
      <c r="C1568">
        <f>MONTH('Daily Weather Input'!C1561)</f>
        <v>4</v>
      </c>
      <c r="D1568">
        <f>DAY('Daily Weather Input'!C1561)</f>
        <v>7</v>
      </c>
      <c r="E1568">
        <f>IF('Daily Weather Input'!D1561, 'Daily Weather Input'!D1561, ('Daily Weather Input'!E1561+'Daily Weather Input'!F1561)/2)</f>
        <v>41.5</v>
      </c>
      <c r="F1568">
        <f t="shared" si="49"/>
        <v>23.5</v>
      </c>
      <c r="G1568">
        <f t="shared" si="50"/>
        <v>0</v>
      </c>
    </row>
    <row r="1569" spans="2:7" x14ac:dyDescent="0.25">
      <c r="B1569">
        <f>YEAR('Daily Weather Input'!C1562)</f>
        <v>2009</v>
      </c>
      <c r="C1569">
        <f>MONTH('Daily Weather Input'!C1562)</f>
        <v>4</v>
      </c>
      <c r="D1569">
        <f>DAY('Daily Weather Input'!C1562)</f>
        <v>8</v>
      </c>
      <c r="E1569">
        <f>IF('Daily Weather Input'!D1562, 'Daily Weather Input'!D1562, ('Daily Weather Input'!E1562+'Daily Weather Input'!F1562)/2)</f>
        <v>44.5</v>
      </c>
      <c r="F1569">
        <f t="shared" si="49"/>
        <v>20.5</v>
      </c>
      <c r="G1569">
        <f t="shared" si="50"/>
        <v>0</v>
      </c>
    </row>
    <row r="1570" spans="2:7" x14ac:dyDescent="0.25">
      <c r="B1570">
        <f>YEAR('Daily Weather Input'!C1563)</f>
        <v>2009</v>
      </c>
      <c r="C1570">
        <f>MONTH('Daily Weather Input'!C1563)</f>
        <v>4</v>
      </c>
      <c r="D1570">
        <f>DAY('Daily Weather Input'!C1563)</f>
        <v>9</v>
      </c>
      <c r="E1570">
        <f>IF('Daily Weather Input'!D1563, 'Daily Weather Input'!D1563, ('Daily Weather Input'!E1563+'Daily Weather Input'!F1563)/2)</f>
        <v>47.5</v>
      </c>
      <c r="F1570">
        <f t="shared" si="49"/>
        <v>17.5</v>
      </c>
      <c r="G1570">
        <f t="shared" si="50"/>
        <v>0</v>
      </c>
    </row>
    <row r="1571" spans="2:7" x14ac:dyDescent="0.25">
      <c r="B1571">
        <f>YEAR('Daily Weather Input'!C1564)</f>
        <v>2009</v>
      </c>
      <c r="C1571">
        <f>MONTH('Daily Weather Input'!C1564)</f>
        <v>4</v>
      </c>
      <c r="D1571">
        <f>DAY('Daily Weather Input'!C1564)</f>
        <v>10</v>
      </c>
      <c r="E1571">
        <f>IF('Daily Weather Input'!D1564, 'Daily Weather Input'!D1564, ('Daily Weather Input'!E1564+'Daily Weather Input'!F1564)/2)</f>
        <v>57.5</v>
      </c>
      <c r="F1571">
        <f t="shared" si="49"/>
        <v>7.5</v>
      </c>
      <c r="G1571">
        <f t="shared" si="50"/>
        <v>0</v>
      </c>
    </row>
    <row r="1572" spans="2:7" x14ac:dyDescent="0.25">
      <c r="B1572">
        <f>YEAR('Daily Weather Input'!C1565)</f>
        <v>2009</v>
      </c>
      <c r="C1572">
        <f>MONTH('Daily Weather Input'!C1565)</f>
        <v>4</v>
      </c>
      <c r="D1572">
        <f>DAY('Daily Weather Input'!C1565)</f>
        <v>11</v>
      </c>
      <c r="E1572">
        <f>IF('Daily Weather Input'!D1565, 'Daily Weather Input'!D1565, ('Daily Weather Input'!E1565+'Daily Weather Input'!F1565)/2)</f>
        <v>53.5</v>
      </c>
      <c r="F1572">
        <f t="shared" si="49"/>
        <v>11.5</v>
      </c>
      <c r="G1572">
        <f t="shared" si="50"/>
        <v>0</v>
      </c>
    </row>
    <row r="1573" spans="2:7" x14ac:dyDescent="0.25">
      <c r="B1573">
        <f>YEAR('Daily Weather Input'!C1566)</f>
        <v>2009</v>
      </c>
      <c r="C1573">
        <f>MONTH('Daily Weather Input'!C1566)</f>
        <v>4</v>
      </c>
      <c r="D1573">
        <f>DAY('Daily Weather Input'!C1566)</f>
        <v>12</v>
      </c>
      <c r="E1573">
        <f>IF('Daily Weather Input'!D1566, 'Daily Weather Input'!D1566, ('Daily Weather Input'!E1566+'Daily Weather Input'!F1566)/2)</f>
        <v>45.5</v>
      </c>
      <c r="F1573">
        <f t="shared" si="49"/>
        <v>19.5</v>
      </c>
      <c r="G1573">
        <f t="shared" si="50"/>
        <v>0</v>
      </c>
    </row>
    <row r="1574" spans="2:7" x14ac:dyDescent="0.25">
      <c r="B1574">
        <f>YEAR('Daily Weather Input'!C1567)</f>
        <v>2009</v>
      </c>
      <c r="C1574">
        <f>MONTH('Daily Weather Input'!C1567)</f>
        <v>4</v>
      </c>
      <c r="D1574">
        <f>DAY('Daily Weather Input'!C1567)</f>
        <v>13</v>
      </c>
      <c r="E1574">
        <f>IF('Daily Weather Input'!D1567, 'Daily Weather Input'!D1567, ('Daily Weather Input'!E1567+'Daily Weather Input'!F1567)/2)</f>
        <v>44</v>
      </c>
      <c r="F1574">
        <f t="shared" si="49"/>
        <v>21</v>
      </c>
      <c r="G1574">
        <f t="shared" si="50"/>
        <v>0</v>
      </c>
    </row>
    <row r="1575" spans="2:7" x14ac:dyDescent="0.25">
      <c r="B1575">
        <f>YEAR('Daily Weather Input'!C1568)</f>
        <v>2009</v>
      </c>
      <c r="C1575">
        <f>MONTH('Daily Weather Input'!C1568)</f>
        <v>4</v>
      </c>
      <c r="D1575">
        <f>DAY('Daily Weather Input'!C1568)</f>
        <v>14</v>
      </c>
      <c r="E1575">
        <f>IF('Daily Weather Input'!D1568, 'Daily Weather Input'!D1568, ('Daily Weather Input'!E1568+'Daily Weather Input'!F1568)/2)</f>
        <v>48.5</v>
      </c>
      <c r="F1575">
        <f t="shared" si="49"/>
        <v>16.5</v>
      </c>
      <c r="G1575">
        <f t="shared" si="50"/>
        <v>0</v>
      </c>
    </row>
    <row r="1576" spans="2:7" x14ac:dyDescent="0.25">
      <c r="B1576">
        <f>YEAR('Daily Weather Input'!C1569)</f>
        <v>2009</v>
      </c>
      <c r="C1576">
        <f>MONTH('Daily Weather Input'!C1569)</f>
        <v>4</v>
      </c>
      <c r="D1576">
        <f>DAY('Daily Weather Input'!C1569)</f>
        <v>15</v>
      </c>
      <c r="E1576">
        <f>IF('Daily Weather Input'!D1569, 'Daily Weather Input'!D1569, ('Daily Weather Input'!E1569+'Daily Weather Input'!F1569)/2)</f>
        <v>46</v>
      </c>
      <c r="F1576">
        <f t="shared" si="49"/>
        <v>19</v>
      </c>
      <c r="G1576">
        <f t="shared" si="50"/>
        <v>0</v>
      </c>
    </row>
    <row r="1577" spans="2:7" x14ac:dyDescent="0.25">
      <c r="B1577">
        <f>YEAR('Daily Weather Input'!C1570)</f>
        <v>2009</v>
      </c>
      <c r="C1577">
        <f>MONTH('Daily Weather Input'!C1570)</f>
        <v>4</v>
      </c>
      <c r="D1577">
        <f>DAY('Daily Weather Input'!C1570)</f>
        <v>16</v>
      </c>
      <c r="E1577">
        <f>IF('Daily Weather Input'!D1570, 'Daily Weather Input'!D1570, ('Daily Weather Input'!E1570+'Daily Weather Input'!F1570)/2)</f>
        <v>52</v>
      </c>
      <c r="F1577">
        <f t="shared" si="49"/>
        <v>13</v>
      </c>
      <c r="G1577">
        <f t="shared" si="50"/>
        <v>0</v>
      </c>
    </row>
    <row r="1578" spans="2:7" x14ac:dyDescent="0.25">
      <c r="B1578">
        <f>YEAR('Daily Weather Input'!C1571)</f>
        <v>2009</v>
      </c>
      <c r="C1578">
        <f>MONTH('Daily Weather Input'!C1571)</f>
        <v>4</v>
      </c>
      <c r="D1578">
        <f>DAY('Daily Weather Input'!C1571)</f>
        <v>17</v>
      </c>
      <c r="E1578">
        <f>IF('Daily Weather Input'!D1571, 'Daily Weather Input'!D1571, ('Daily Weather Input'!E1571+'Daily Weather Input'!F1571)/2)</f>
        <v>55</v>
      </c>
      <c r="F1578">
        <f t="shared" si="49"/>
        <v>10</v>
      </c>
      <c r="G1578">
        <f t="shared" si="50"/>
        <v>0</v>
      </c>
    </row>
    <row r="1579" spans="2:7" x14ac:dyDescent="0.25">
      <c r="B1579">
        <f>YEAR('Daily Weather Input'!C1572)</f>
        <v>2009</v>
      </c>
      <c r="C1579">
        <f>MONTH('Daily Weather Input'!C1572)</f>
        <v>4</v>
      </c>
      <c r="D1579">
        <f>DAY('Daily Weather Input'!C1572)</f>
        <v>18</v>
      </c>
      <c r="E1579">
        <f>IF('Daily Weather Input'!D1572, 'Daily Weather Input'!D1572, ('Daily Weather Input'!E1572+'Daily Weather Input'!F1572)/2)</f>
        <v>61.5</v>
      </c>
      <c r="F1579">
        <f t="shared" si="49"/>
        <v>3.5</v>
      </c>
      <c r="G1579">
        <f t="shared" si="50"/>
        <v>0</v>
      </c>
    </row>
    <row r="1580" spans="2:7" x14ac:dyDescent="0.25">
      <c r="B1580">
        <f>YEAR('Daily Weather Input'!C1573)</f>
        <v>2009</v>
      </c>
      <c r="C1580">
        <f>MONTH('Daily Weather Input'!C1573)</f>
        <v>4</v>
      </c>
      <c r="D1580">
        <f>DAY('Daily Weather Input'!C1573)</f>
        <v>19</v>
      </c>
      <c r="E1580">
        <f>IF('Daily Weather Input'!D1573, 'Daily Weather Input'!D1573, ('Daily Weather Input'!E1573+'Daily Weather Input'!F1573)/2)</f>
        <v>61</v>
      </c>
      <c r="F1580">
        <f t="shared" si="49"/>
        <v>4</v>
      </c>
      <c r="G1580">
        <f t="shared" si="50"/>
        <v>0</v>
      </c>
    </row>
    <row r="1581" spans="2:7" x14ac:dyDescent="0.25">
      <c r="B1581">
        <f>YEAR('Daily Weather Input'!C1574)</f>
        <v>2009</v>
      </c>
      <c r="C1581">
        <f>MONTH('Daily Weather Input'!C1574)</f>
        <v>4</v>
      </c>
      <c r="D1581">
        <f>DAY('Daily Weather Input'!C1574)</f>
        <v>20</v>
      </c>
      <c r="E1581">
        <f>IF('Daily Weather Input'!D1574, 'Daily Weather Input'!D1574, ('Daily Weather Input'!E1574+'Daily Weather Input'!F1574)/2)</f>
        <v>54.5</v>
      </c>
      <c r="F1581">
        <f t="shared" si="49"/>
        <v>10.5</v>
      </c>
      <c r="G1581">
        <f t="shared" si="50"/>
        <v>0</v>
      </c>
    </row>
    <row r="1582" spans="2:7" x14ac:dyDescent="0.25">
      <c r="B1582">
        <f>YEAR('Daily Weather Input'!C1575)</f>
        <v>2009</v>
      </c>
      <c r="C1582">
        <f>MONTH('Daily Weather Input'!C1575)</f>
        <v>4</v>
      </c>
      <c r="D1582">
        <f>DAY('Daily Weather Input'!C1575)</f>
        <v>21</v>
      </c>
      <c r="E1582">
        <f>IF('Daily Weather Input'!D1575, 'Daily Weather Input'!D1575, ('Daily Weather Input'!E1575+'Daily Weather Input'!F1575)/2)</f>
        <v>56</v>
      </c>
      <c r="F1582">
        <f t="shared" si="49"/>
        <v>9</v>
      </c>
      <c r="G1582">
        <f t="shared" si="50"/>
        <v>0</v>
      </c>
    </row>
    <row r="1583" spans="2:7" x14ac:dyDescent="0.25">
      <c r="B1583">
        <f>YEAR('Daily Weather Input'!C1576)</f>
        <v>2009</v>
      </c>
      <c r="C1583">
        <f>MONTH('Daily Weather Input'!C1576)</f>
        <v>4</v>
      </c>
      <c r="D1583">
        <f>DAY('Daily Weather Input'!C1576)</f>
        <v>22</v>
      </c>
      <c r="E1583">
        <f>IF('Daily Weather Input'!D1576, 'Daily Weather Input'!D1576, ('Daily Weather Input'!E1576+'Daily Weather Input'!F1576)/2)</f>
        <v>49.5</v>
      </c>
      <c r="F1583">
        <f t="shared" si="49"/>
        <v>15.5</v>
      </c>
      <c r="G1583">
        <f t="shared" si="50"/>
        <v>0</v>
      </c>
    </row>
    <row r="1584" spans="2:7" x14ac:dyDescent="0.25">
      <c r="B1584">
        <f>YEAR('Daily Weather Input'!C1577)</f>
        <v>2009</v>
      </c>
      <c r="C1584">
        <f>MONTH('Daily Weather Input'!C1577)</f>
        <v>4</v>
      </c>
      <c r="D1584">
        <f>DAY('Daily Weather Input'!C1577)</f>
        <v>23</v>
      </c>
      <c r="E1584">
        <f>IF('Daily Weather Input'!D1577, 'Daily Weather Input'!D1577, ('Daily Weather Input'!E1577+'Daily Weather Input'!F1577)/2)</f>
        <v>52</v>
      </c>
      <c r="F1584">
        <f t="shared" si="49"/>
        <v>13</v>
      </c>
      <c r="G1584">
        <f t="shared" si="50"/>
        <v>0</v>
      </c>
    </row>
    <row r="1585" spans="2:7" x14ac:dyDescent="0.25">
      <c r="B1585">
        <f>YEAR('Daily Weather Input'!C1578)</f>
        <v>2009</v>
      </c>
      <c r="C1585">
        <f>MONTH('Daily Weather Input'!C1578)</f>
        <v>4</v>
      </c>
      <c r="D1585">
        <f>DAY('Daily Weather Input'!C1578)</f>
        <v>24</v>
      </c>
      <c r="E1585">
        <f>IF('Daily Weather Input'!D1578, 'Daily Weather Input'!D1578, ('Daily Weather Input'!E1578+'Daily Weather Input'!F1578)/2)</f>
        <v>58</v>
      </c>
      <c r="F1585">
        <f t="shared" si="49"/>
        <v>7</v>
      </c>
      <c r="G1585">
        <f t="shared" si="50"/>
        <v>0</v>
      </c>
    </row>
    <row r="1586" spans="2:7" x14ac:dyDescent="0.25">
      <c r="B1586">
        <f>YEAR('Daily Weather Input'!C1579)</f>
        <v>2009</v>
      </c>
      <c r="C1586">
        <f>MONTH('Daily Weather Input'!C1579)</f>
        <v>4</v>
      </c>
      <c r="D1586">
        <f>DAY('Daily Weather Input'!C1579)</f>
        <v>25</v>
      </c>
      <c r="E1586">
        <f>IF('Daily Weather Input'!D1579, 'Daily Weather Input'!D1579, ('Daily Weather Input'!E1579+'Daily Weather Input'!F1579)/2)</f>
        <v>71.5</v>
      </c>
      <c r="F1586">
        <f t="shared" si="49"/>
        <v>0</v>
      </c>
      <c r="G1586">
        <f t="shared" si="50"/>
        <v>6.5</v>
      </c>
    </row>
    <row r="1587" spans="2:7" x14ac:dyDescent="0.25">
      <c r="B1587">
        <f>YEAR('Daily Weather Input'!C1580)</f>
        <v>2009</v>
      </c>
      <c r="C1587">
        <f>MONTH('Daily Weather Input'!C1580)</f>
        <v>4</v>
      </c>
      <c r="D1587">
        <f>DAY('Daily Weather Input'!C1580)</f>
        <v>26</v>
      </c>
      <c r="E1587">
        <f>IF('Daily Weather Input'!D1580, 'Daily Weather Input'!D1580, ('Daily Weather Input'!E1580+'Daily Weather Input'!F1580)/2)</f>
        <v>74.5</v>
      </c>
      <c r="F1587">
        <f t="shared" si="49"/>
        <v>0</v>
      </c>
      <c r="G1587">
        <f t="shared" si="50"/>
        <v>9.5</v>
      </c>
    </row>
    <row r="1588" spans="2:7" x14ac:dyDescent="0.25">
      <c r="B1588">
        <f>YEAR('Daily Weather Input'!C1581)</f>
        <v>2009</v>
      </c>
      <c r="C1588">
        <f>MONTH('Daily Weather Input'!C1581)</f>
        <v>4</v>
      </c>
      <c r="D1588">
        <f>DAY('Daily Weather Input'!C1581)</f>
        <v>27</v>
      </c>
      <c r="E1588">
        <f>IF('Daily Weather Input'!D1581, 'Daily Weather Input'!D1581, ('Daily Weather Input'!E1581+'Daily Weather Input'!F1581)/2)</f>
        <v>77.5</v>
      </c>
      <c r="F1588">
        <f t="shared" si="49"/>
        <v>0</v>
      </c>
      <c r="G1588">
        <f t="shared" si="50"/>
        <v>12.5</v>
      </c>
    </row>
    <row r="1589" spans="2:7" x14ac:dyDescent="0.25">
      <c r="B1589">
        <f>YEAR('Daily Weather Input'!C1582)</f>
        <v>2009</v>
      </c>
      <c r="C1589">
        <f>MONTH('Daily Weather Input'!C1582)</f>
        <v>4</v>
      </c>
      <c r="D1589">
        <f>DAY('Daily Weather Input'!C1582)</f>
        <v>28</v>
      </c>
      <c r="E1589">
        <f>IF('Daily Weather Input'!D1582, 'Daily Weather Input'!D1582, ('Daily Weather Input'!E1582+'Daily Weather Input'!F1582)/2)</f>
        <v>74.5</v>
      </c>
      <c r="F1589">
        <f t="shared" si="49"/>
        <v>0</v>
      </c>
      <c r="G1589">
        <f t="shared" si="50"/>
        <v>9.5</v>
      </c>
    </row>
    <row r="1590" spans="2:7" x14ac:dyDescent="0.25">
      <c r="B1590">
        <f>YEAR('Daily Weather Input'!C1583)</f>
        <v>2009</v>
      </c>
      <c r="C1590">
        <f>MONTH('Daily Weather Input'!C1583)</f>
        <v>4</v>
      </c>
      <c r="D1590">
        <f>DAY('Daily Weather Input'!C1583)</f>
        <v>29</v>
      </c>
      <c r="E1590">
        <f>IF('Daily Weather Input'!D1583, 'Daily Weather Input'!D1583, ('Daily Weather Input'!E1583+'Daily Weather Input'!F1583)/2)</f>
        <v>60</v>
      </c>
      <c r="F1590">
        <f t="shared" si="49"/>
        <v>5</v>
      </c>
      <c r="G1590">
        <f t="shared" si="50"/>
        <v>0</v>
      </c>
    </row>
    <row r="1591" spans="2:7" x14ac:dyDescent="0.25">
      <c r="B1591">
        <f>YEAR('Daily Weather Input'!C1584)</f>
        <v>2009</v>
      </c>
      <c r="C1591">
        <f>MONTH('Daily Weather Input'!C1584)</f>
        <v>4</v>
      </c>
      <c r="D1591">
        <f>DAY('Daily Weather Input'!C1584)</f>
        <v>30</v>
      </c>
      <c r="E1591">
        <f>IF('Daily Weather Input'!D1584, 'Daily Weather Input'!D1584, ('Daily Weather Input'!E1584+'Daily Weather Input'!F1584)/2)</f>
        <v>55.5</v>
      </c>
      <c r="F1591">
        <f t="shared" si="49"/>
        <v>9.5</v>
      </c>
      <c r="G1591">
        <f t="shared" si="50"/>
        <v>0</v>
      </c>
    </row>
    <row r="1592" spans="2:7" x14ac:dyDescent="0.25">
      <c r="B1592">
        <f>YEAR('Daily Weather Input'!C1585)</f>
        <v>2009</v>
      </c>
      <c r="C1592">
        <f>MONTH('Daily Weather Input'!C1585)</f>
        <v>5</v>
      </c>
      <c r="D1592">
        <f>DAY('Daily Weather Input'!C1585)</f>
        <v>1</v>
      </c>
      <c r="E1592">
        <f>IF('Daily Weather Input'!D1585, 'Daily Weather Input'!D1585, ('Daily Weather Input'!E1585+'Daily Weather Input'!F1585)/2)</f>
        <v>67.5</v>
      </c>
      <c r="F1592">
        <f t="shared" si="49"/>
        <v>0</v>
      </c>
      <c r="G1592">
        <f t="shared" si="50"/>
        <v>2.5</v>
      </c>
    </row>
    <row r="1593" spans="2:7" x14ac:dyDescent="0.25">
      <c r="B1593">
        <f>YEAR('Daily Weather Input'!C1586)</f>
        <v>2009</v>
      </c>
      <c r="C1593">
        <f>MONTH('Daily Weather Input'!C1586)</f>
        <v>5</v>
      </c>
      <c r="D1593">
        <f>DAY('Daily Weather Input'!C1586)</f>
        <v>2</v>
      </c>
      <c r="E1593">
        <f>IF('Daily Weather Input'!D1586, 'Daily Weather Input'!D1586, ('Daily Weather Input'!E1586+'Daily Weather Input'!F1586)/2)</f>
        <v>63.5</v>
      </c>
      <c r="F1593">
        <f t="shared" si="49"/>
        <v>1.5</v>
      </c>
      <c r="G1593">
        <f t="shared" si="50"/>
        <v>0</v>
      </c>
    </row>
    <row r="1594" spans="2:7" x14ac:dyDescent="0.25">
      <c r="B1594">
        <f>YEAR('Daily Weather Input'!C1587)</f>
        <v>2009</v>
      </c>
      <c r="C1594">
        <f>MONTH('Daily Weather Input'!C1587)</f>
        <v>5</v>
      </c>
      <c r="D1594">
        <f>DAY('Daily Weather Input'!C1587)</f>
        <v>3</v>
      </c>
      <c r="E1594">
        <f>IF('Daily Weather Input'!D1587, 'Daily Weather Input'!D1587, ('Daily Weather Input'!E1587+'Daily Weather Input'!F1587)/2)</f>
        <v>57</v>
      </c>
      <c r="F1594">
        <f t="shared" si="49"/>
        <v>8</v>
      </c>
      <c r="G1594">
        <f t="shared" si="50"/>
        <v>0</v>
      </c>
    </row>
    <row r="1595" spans="2:7" x14ac:dyDescent="0.25">
      <c r="B1595">
        <f>YEAR('Daily Weather Input'!C1588)</f>
        <v>2009</v>
      </c>
      <c r="C1595">
        <f>MONTH('Daily Weather Input'!C1588)</f>
        <v>5</v>
      </c>
      <c r="D1595">
        <f>DAY('Daily Weather Input'!C1588)</f>
        <v>4</v>
      </c>
      <c r="E1595">
        <f>IF('Daily Weather Input'!D1588, 'Daily Weather Input'!D1588, ('Daily Weather Input'!E1588+'Daily Weather Input'!F1588)/2)</f>
        <v>55</v>
      </c>
      <c r="F1595">
        <f t="shared" si="49"/>
        <v>10</v>
      </c>
      <c r="G1595">
        <f t="shared" si="50"/>
        <v>0</v>
      </c>
    </row>
    <row r="1596" spans="2:7" x14ac:dyDescent="0.25">
      <c r="B1596">
        <f>YEAR('Daily Weather Input'!C1589)</f>
        <v>2009</v>
      </c>
      <c r="C1596">
        <f>MONTH('Daily Weather Input'!C1589)</f>
        <v>5</v>
      </c>
      <c r="D1596">
        <f>DAY('Daily Weather Input'!C1589)</f>
        <v>5</v>
      </c>
      <c r="E1596">
        <f>IF('Daily Weather Input'!D1589, 'Daily Weather Input'!D1589, ('Daily Weather Input'!E1589+'Daily Weather Input'!F1589)/2)</f>
        <v>56.5</v>
      </c>
      <c r="F1596">
        <f t="shared" si="49"/>
        <v>8.5</v>
      </c>
      <c r="G1596">
        <f t="shared" si="50"/>
        <v>0</v>
      </c>
    </row>
    <row r="1597" spans="2:7" x14ac:dyDescent="0.25">
      <c r="B1597">
        <f>YEAR('Daily Weather Input'!C1590)</f>
        <v>2009</v>
      </c>
      <c r="C1597">
        <f>MONTH('Daily Weather Input'!C1590)</f>
        <v>5</v>
      </c>
      <c r="D1597">
        <f>DAY('Daily Weather Input'!C1590)</f>
        <v>6</v>
      </c>
      <c r="E1597">
        <f>IF('Daily Weather Input'!D1590, 'Daily Weather Input'!D1590, ('Daily Weather Input'!E1590+'Daily Weather Input'!F1590)/2)</f>
        <v>61</v>
      </c>
      <c r="F1597">
        <f t="shared" si="49"/>
        <v>4</v>
      </c>
      <c r="G1597">
        <f t="shared" si="50"/>
        <v>0</v>
      </c>
    </row>
    <row r="1598" spans="2:7" x14ac:dyDescent="0.25">
      <c r="B1598">
        <f>YEAR('Daily Weather Input'!C1591)</f>
        <v>2009</v>
      </c>
      <c r="C1598">
        <f>MONTH('Daily Weather Input'!C1591)</f>
        <v>5</v>
      </c>
      <c r="D1598">
        <f>DAY('Daily Weather Input'!C1591)</f>
        <v>7</v>
      </c>
      <c r="E1598">
        <f>IF('Daily Weather Input'!D1591, 'Daily Weather Input'!D1591, ('Daily Weather Input'!E1591+'Daily Weather Input'!F1591)/2)</f>
        <v>66</v>
      </c>
      <c r="F1598">
        <f t="shared" si="49"/>
        <v>0</v>
      </c>
      <c r="G1598">
        <f t="shared" si="50"/>
        <v>1</v>
      </c>
    </row>
    <row r="1599" spans="2:7" x14ac:dyDescent="0.25">
      <c r="B1599">
        <f>YEAR('Daily Weather Input'!C1592)</f>
        <v>2009</v>
      </c>
      <c r="C1599">
        <f>MONTH('Daily Weather Input'!C1592)</f>
        <v>5</v>
      </c>
      <c r="D1599">
        <f>DAY('Daily Weather Input'!C1592)</f>
        <v>8</v>
      </c>
      <c r="E1599">
        <f>IF('Daily Weather Input'!D1592, 'Daily Weather Input'!D1592, ('Daily Weather Input'!E1592+'Daily Weather Input'!F1592)/2)</f>
        <v>65.5</v>
      </c>
      <c r="F1599">
        <f t="shared" si="49"/>
        <v>0</v>
      </c>
      <c r="G1599">
        <f t="shared" si="50"/>
        <v>0.5</v>
      </c>
    </row>
    <row r="1600" spans="2:7" x14ac:dyDescent="0.25">
      <c r="B1600">
        <f>YEAR('Daily Weather Input'!C1593)</f>
        <v>2009</v>
      </c>
      <c r="C1600">
        <f>MONTH('Daily Weather Input'!C1593)</f>
        <v>5</v>
      </c>
      <c r="D1600">
        <f>DAY('Daily Weather Input'!C1593)</f>
        <v>9</v>
      </c>
      <c r="E1600">
        <f>IF('Daily Weather Input'!D1593, 'Daily Weather Input'!D1593, ('Daily Weather Input'!E1593+'Daily Weather Input'!F1593)/2)</f>
        <v>75</v>
      </c>
      <c r="F1600">
        <f t="shared" si="49"/>
        <v>0</v>
      </c>
      <c r="G1600">
        <f t="shared" si="50"/>
        <v>10</v>
      </c>
    </row>
    <row r="1601" spans="2:7" x14ac:dyDescent="0.25">
      <c r="B1601">
        <f>YEAR('Daily Weather Input'!C1594)</f>
        <v>2009</v>
      </c>
      <c r="C1601">
        <f>MONTH('Daily Weather Input'!C1594)</f>
        <v>5</v>
      </c>
      <c r="D1601">
        <f>DAY('Daily Weather Input'!C1594)</f>
        <v>10</v>
      </c>
      <c r="E1601">
        <f>IF('Daily Weather Input'!D1594, 'Daily Weather Input'!D1594, ('Daily Weather Input'!E1594+'Daily Weather Input'!F1594)/2)</f>
        <v>65</v>
      </c>
      <c r="F1601">
        <f t="shared" si="49"/>
        <v>0</v>
      </c>
      <c r="G1601">
        <f t="shared" si="50"/>
        <v>0</v>
      </c>
    </row>
    <row r="1602" spans="2:7" x14ac:dyDescent="0.25">
      <c r="B1602">
        <f>YEAR('Daily Weather Input'!C1595)</f>
        <v>2009</v>
      </c>
      <c r="C1602">
        <f>MONTH('Daily Weather Input'!C1595)</f>
        <v>5</v>
      </c>
      <c r="D1602">
        <f>DAY('Daily Weather Input'!C1595)</f>
        <v>11</v>
      </c>
      <c r="E1602">
        <f>IF('Daily Weather Input'!D1595, 'Daily Weather Input'!D1595, ('Daily Weather Input'!E1595+'Daily Weather Input'!F1595)/2)</f>
        <v>58</v>
      </c>
      <c r="F1602">
        <f t="shared" si="49"/>
        <v>7</v>
      </c>
      <c r="G1602">
        <f t="shared" si="50"/>
        <v>0</v>
      </c>
    </row>
    <row r="1603" spans="2:7" x14ac:dyDescent="0.25">
      <c r="B1603">
        <f>YEAR('Daily Weather Input'!C1596)</f>
        <v>2009</v>
      </c>
      <c r="C1603">
        <f>MONTH('Daily Weather Input'!C1596)</f>
        <v>5</v>
      </c>
      <c r="D1603">
        <f>DAY('Daily Weather Input'!C1596)</f>
        <v>12</v>
      </c>
      <c r="E1603">
        <f>IF('Daily Weather Input'!D1596, 'Daily Weather Input'!D1596, ('Daily Weather Input'!E1596+'Daily Weather Input'!F1596)/2)</f>
        <v>57</v>
      </c>
      <c r="F1603">
        <f t="shared" si="49"/>
        <v>8</v>
      </c>
      <c r="G1603">
        <f t="shared" si="50"/>
        <v>0</v>
      </c>
    </row>
    <row r="1604" spans="2:7" x14ac:dyDescent="0.25">
      <c r="B1604">
        <f>YEAR('Daily Weather Input'!C1597)</f>
        <v>2009</v>
      </c>
      <c r="C1604">
        <f>MONTH('Daily Weather Input'!C1597)</f>
        <v>5</v>
      </c>
      <c r="D1604">
        <f>DAY('Daily Weather Input'!C1597)</f>
        <v>13</v>
      </c>
      <c r="E1604">
        <f>IF('Daily Weather Input'!D1597, 'Daily Weather Input'!D1597, ('Daily Weather Input'!E1597+'Daily Weather Input'!F1597)/2)</f>
        <v>57</v>
      </c>
      <c r="F1604">
        <f t="shared" si="49"/>
        <v>8</v>
      </c>
      <c r="G1604">
        <f t="shared" si="50"/>
        <v>0</v>
      </c>
    </row>
    <row r="1605" spans="2:7" x14ac:dyDescent="0.25">
      <c r="B1605">
        <f>YEAR('Daily Weather Input'!C1598)</f>
        <v>2009</v>
      </c>
      <c r="C1605">
        <f>MONTH('Daily Weather Input'!C1598)</f>
        <v>5</v>
      </c>
      <c r="D1605">
        <f>DAY('Daily Weather Input'!C1598)</f>
        <v>14</v>
      </c>
      <c r="E1605">
        <f>IF('Daily Weather Input'!D1598, 'Daily Weather Input'!D1598, ('Daily Weather Input'!E1598+'Daily Weather Input'!F1598)/2)</f>
        <v>68</v>
      </c>
      <c r="F1605">
        <f t="shared" si="49"/>
        <v>0</v>
      </c>
      <c r="G1605">
        <f t="shared" si="50"/>
        <v>3</v>
      </c>
    </row>
    <row r="1606" spans="2:7" x14ac:dyDescent="0.25">
      <c r="B1606">
        <f>YEAR('Daily Weather Input'!C1599)</f>
        <v>2009</v>
      </c>
      <c r="C1606">
        <f>MONTH('Daily Weather Input'!C1599)</f>
        <v>5</v>
      </c>
      <c r="D1606">
        <f>DAY('Daily Weather Input'!C1599)</f>
        <v>15</v>
      </c>
      <c r="E1606">
        <f>IF('Daily Weather Input'!D1599, 'Daily Weather Input'!D1599, ('Daily Weather Input'!E1599+'Daily Weather Input'!F1599)/2)</f>
        <v>73</v>
      </c>
      <c r="F1606">
        <f t="shared" si="49"/>
        <v>0</v>
      </c>
      <c r="G1606">
        <f t="shared" si="50"/>
        <v>8</v>
      </c>
    </row>
    <row r="1607" spans="2:7" x14ac:dyDescent="0.25">
      <c r="B1607">
        <f>YEAR('Daily Weather Input'!C1600)</f>
        <v>2009</v>
      </c>
      <c r="C1607">
        <f>MONTH('Daily Weather Input'!C1600)</f>
        <v>5</v>
      </c>
      <c r="D1607">
        <f>DAY('Daily Weather Input'!C1600)</f>
        <v>16</v>
      </c>
      <c r="E1607">
        <f>IF('Daily Weather Input'!D1600, 'Daily Weather Input'!D1600, ('Daily Weather Input'!E1600+'Daily Weather Input'!F1600)/2)</f>
        <v>74.5</v>
      </c>
      <c r="F1607">
        <f t="shared" si="49"/>
        <v>0</v>
      </c>
      <c r="G1607">
        <f t="shared" si="50"/>
        <v>9.5</v>
      </c>
    </row>
    <row r="1608" spans="2:7" x14ac:dyDescent="0.25">
      <c r="B1608">
        <f>YEAR('Daily Weather Input'!C1601)</f>
        <v>2009</v>
      </c>
      <c r="C1608">
        <f>MONTH('Daily Weather Input'!C1601)</f>
        <v>5</v>
      </c>
      <c r="D1608">
        <f>DAY('Daily Weather Input'!C1601)</f>
        <v>17</v>
      </c>
      <c r="E1608">
        <f>IF('Daily Weather Input'!D1601, 'Daily Weather Input'!D1601, ('Daily Weather Input'!E1601+'Daily Weather Input'!F1601)/2)</f>
        <v>60.5</v>
      </c>
      <c r="F1608">
        <f t="shared" si="49"/>
        <v>4.5</v>
      </c>
      <c r="G1608">
        <f t="shared" si="50"/>
        <v>0</v>
      </c>
    </row>
    <row r="1609" spans="2:7" x14ac:dyDescent="0.25">
      <c r="B1609">
        <f>YEAR('Daily Weather Input'!C1602)</f>
        <v>2009</v>
      </c>
      <c r="C1609">
        <f>MONTH('Daily Weather Input'!C1602)</f>
        <v>5</v>
      </c>
      <c r="D1609">
        <f>DAY('Daily Weather Input'!C1602)</f>
        <v>18</v>
      </c>
      <c r="E1609">
        <f>IF('Daily Weather Input'!D1602, 'Daily Weather Input'!D1602, ('Daily Weather Input'!E1602+'Daily Weather Input'!F1602)/2)</f>
        <v>53</v>
      </c>
      <c r="F1609">
        <f t="shared" si="49"/>
        <v>12</v>
      </c>
      <c r="G1609">
        <f t="shared" si="50"/>
        <v>0</v>
      </c>
    </row>
    <row r="1610" spans="2:7" x14ac:dyDescent="0.25">
      <c r="B1610">
        <f>YEAR('Daily Weather Input'!C1603)</f>
        <v>2009</v>
      </c>
      <c r="C1610">
        <f>MONTH('Daily Weather Input'!C1603)</f>
        <v>5</v>
      </c>
      <c r="D1610">
        <f>DAY('Daily Weather Input'!C1603)</f>
        <v>19</v>
      </c>
      <c r="E1610">
        <f>IF('Daily Weather Input'!D1603, 'Daily Weather Input'!D1603, ('Daily Weather Input'!E1603+'Daily Weather Input'!F1603)/2)</f>
        <v>54.5</v>
      </c>
      <c r="F1610">
        <f t="shared" si="49"/>
        <v>10.5</v>
      </c>
      <c r="G1610">
        <f t="shared" si="50"/>
        <v>0</v>
      </c>
    </row>
    <row r="1611" spans="2:7" x14ac:dyDescent="0.25">
      <c r="B1611">
        <f>YEAR('Daily Weather Input'!C1604)</f>
        <v>2009</v>
      </c>
      <c r="C1611">
        <f>MONTH('Daily Weather Input'!C1604)</f>
        <v>5</v>
      </c>
      <c r="D1611">
        <f>DAY('Daily Weather Input'!C1604)</f>
        <v>20</v>
      </c>
      <c r="E1611">
        <f>IF('Daily Weather Input'!D1604, 'Daily Weather Input'!D1604, ('Daily Weather Input'!E1604+'Daily Weather Input'!F1604)/2)</f>
        <v>59</v>
      </c>
      <c r="F1611">
        <f t="shared" ref="F1611:F1674" si="51">IF(B$8&gt;$E1611,(B$8-$E1611),0)</f>
        <v>6</v>
      </c>
      <c r="G1611">
        <f t="shared" si="50"/>
        <v>0</v>
      </c>
    </row>
    <row r="1612" spans="2:7" x14ac:dyDescent="0.25">
      <c r="B1612">
        <f>YEAR('Daily Weather Input'!C1605)</f>
        <v>2009</v>
      </c>
      <c r="C1612">
        <f>MONTH('Daily Weather Input'!C1605)</f>
        <v>5</v>
      </c>
      <c r="D1612">
        <f>DAY('Daily Weather Input'!C1605)</f>
        <v>21</v>
      </c>
      <c r="E1612">
        <f>IF('Daily Weather Input'!D1605, 'Daily Weather Input'!D1605, ('Daily Weather Input'!E1605+'Daily Weather Input'!F1605)/2)</f>
        <v>64.5</v>
      </c>
      <c r="F1612">
        <f t="shared" si="51"/>
        <v>0.5</v>
      </c>
      <c r="G1612">
        <f t="shared" ref="G1612:G1675" si="52">IF($E1612&gt;C$8,$E1612-C$8,0)</f>
        <v>0</v>
      </c>
    </row>
    <row r="1613" spans="2:7" x14ac:dyDescent="0.25">
      <c r="B1613">
        <f>YEAR('Daily Weather Input'!C1606)</f>
        <v>2009</v>
      </c>
      <c r="C1613">
        <f>MONTH('Daily Weather Input'!C1606)</f>
        <v>5</v>
      </c>
      <c r="D1613">
        <f>DAY('Daily Weather Input'!C1606)</f>
        <v>22</v>
      </c>
      <c r="E1613">
        <f>IF('Daily Weather Input'!D1606, 'Daily Weather Input'!D1606, ('Daily Weather Input'!E1606+'Daily Weather Input'!F1606)/2)</f>
        <v>70</v>
      </c>
      <c r="F1613">
        <f t="shared" si="51"/>
        <v>0</v>
      </c>
      <c r="G1613">
        <f t="shared" si="52"/>
        <v>5</v>
      </c>
    </row>
    <row r="1614" spans="2:7" x14ac:dyDescent="0.25">
      <c r="B1614">
        <f>YEAR('Daily Weather Input'!C1607)</f>
        <v>2009</v>
      </c>
      <c r="C1614">
        <f>MONTH('Daily Weather Input'!C1607)</f>
        <v>5</v>
      </c>
      <c r="D1614">
        <f>DAY('Daily Weather Input'!C1607)</f>
        <v>23</v>
      </c>
      <c r="E1614">
        <f>IF('Daily Weather Input'!D1607, 'Daily Weather Input'!D1607, ('Daily Weather Input'!E1607+'Daily Weather Input'!F1607)/2)</f>
        <v>74.5</v>
      </c>
      <c r="F1614">
        <f t="shared" si="51"/>
        <v>0</v>
      </c>
      <c r="G1614">
        <f t="shared" si="52"/>
        <v>9.5</v>
      </c>
    </row>
    <row r="1615" spans="2:7" x14ac:dyDescent="0.25">
      <c r="B1615">
        <f>YEAR('Daily Weather Input'!C1608)</f>
        <v>2009</v>
      </c>
      <c r="C1615">
        <f>MONTH('Daily Weather Input'!C1608)</f>
        <v>5</v>
      </c>
      <c r="D1615">
        <f>DAY('Daily Weather Input'!C1608)</f>
        <v>24</v>
      </c>
      <c r="E1615">
        <f>IF('Daily Weather Input'!D1608, 'Daily Weather Input'!D1608, ('Daily Weather Input'!E1608+'Daily Weather Input'!F1608)/2)</f>
        <v>74.5</v>
      </c>
      <c r="F1615">
        <f t="shared" si="51"/>
        <v>0</v>
      </c>
      <c r="G1615">
        <f t="shared" si="52"/>
        <v>9.5</v>
      </c>
    </row>
    <row r="1616" spans="2:7" x14ac:dyDescent="0.25">
      <c r="B1616">
        <f>YEAR('Daily Weather Input'!C1609)</f>
        <v>2009</v>
      </c>
      <c r="C1616">
        <f>MONTH('Daily Weather Input'!C1609)</f>
        <v>5</v>
      </c>
      <c r="D1616">
        <f>DAY('Daily Weather Input'!C1609)</f>
        <v>25</v>
      </c>
      <c r="E1616">
        <f>IF('Daily Weather Input'!D1609, 'Daily Weather Input'!D1609, ('Daily Weather Input'!E1609+'Daily Weather Input'!F1609)/2)</f>
        <v>75</v>
      </c>
      <c r="F1616">
        <f t="shared" si="51"/>
        <v>0</v>
      </c>
      <c r="G1616">
        <f t="shared" si="52"/>
        <v>10</v>
      </c>
    </row>
    <row r="1617" spans="2:7" x14ac:dyDescent="0.25">
      <c r="B1617">
        <f>YEAR('Daily Weather Input'!C1610)</f>
        <v>2009</v>
      </c>
      <c r="C1617">
        <f>MONTH('Daily Weather Input'!C1610)</f>
        <v>5</v>
      </c>
      <c r="D1617">
        <f>DAY('Daily Weather Input'!C1610)</f>
        <v>26</v>
      </c>
      <c r="E1617">
        <f>IF('Daily Weather Input'!D1610, 'Daily Weather Input'!D1610, ('Daily Weather Input'!E1610+'Daily Weather Input'!F1610)/2)</f>
        <v>64.5</v>
      </c>
      <c r="F1617">
        <f t="shared" si="51"/>
        <v>0.5</v>
      </c>
      <c r="G1617">
        <f t="shared" si="52"/>
        <v>0</v>
      </c>
    </row>
    <row r="1618" spans="2:7" x14ac:dyDescent="0.25">
      <c r="B1618">
        <f>YEAR('Daily Weather Input'!C1611)</f>
        <v>2009</v>
      </c>
      <c r="C1618">
        <f>MONTH('Daily Weather Input'!C1611)</f>
        <v>5</v>
      </c>
      <c r="D1618">
        <f>DAY('Daily Weather Input'!C1611)</f>
        <v>27</v>
      </c>
      <c r="E1618">
        <f>IF('Daily Weather Input'!D1611, 'Daily Weather Input'!D1611, ('Daily Weather Input'!E1611+'Daily Weather Input'!F1611)/2)</f>
        <v>65.5</v>
      </c>
      <c r="F1618">
        <f t="shared" si="51"/>
        <v>0</v>
      </c>
      <c r="G1618">
        <f t="shared" si="52"/>
        <v>0.5</v>
      </c>
    </row>
    <row r="1619" spans="2:7" x14ac:dyDescent="0.25">
      <c r="B1619">
        <f>YEAR('Daily Weather Input'!C1612)</f>
        <v>2009</v>
      </c>
      <c r="C1619">
        <f>MONTH('Daily Weather Input'!C1612)</f>
        <v>5</v>
      </c>
      <c r="D1619">
        <f>DAY('Daily Weather Input'!C1612)</f>
        <v>28</v>
      </c>
      <c r="E1619">
        <f>IF('Daily Weather Input'!D1612, 'Daily Weather Input'!D1612, ('Daily Weather Input'!E1612+'Daily Weather Input'!F1612)/2)</f>
        <v>71</v>
      </c>
      <c r="F1619">
        <f t="shared" si="51"/>
        <v>0</v>
      </c>
      <c r="G1619">
        <f t="shared" si="52"/>
        <v>6</v>
      </c>
    </row>
    <row r="1620" spans="2:7" x14ac:dyDescent="0.25">
      <c r="B1620">
        <f>YEAR('Daily Weather Input'!C1613)</f>
        <v>2009</v>
      </c>
      <c r="C1620">
        <f>MONTH('Daily Weather Input'!C1613)</f>
        <v>5</v>
      </c>
      <c r="D1620">
        <f>DAY('Daily Weather Input'!C1613)</f>
        <v>29</v>
      </c>
      <c r="E1620">
        <f>IF('Daily Weather Input'!D1613, 'Daily Weather Input'!D1613, ('Daily Weather Input'!E1613+'Daily Weather Input'!F1613)/2)</f>
        <v>72</v>
      </c>
      <c r="F1620">
        <f t="shared" si="51"/>
        <v>0</v>
      </c>
      <c r="G1620">
        <f t="shared" si="52"/>
        <v>7</v>
      </c>
    </row>
    <row r="1621" spans="2:7" x14ac:dyDescent="0.25">
      <c r="B1621">
        <f>YEAR('Daily Weather Input'!C1614)</f>
        <v>2009</v>
      </c>
      <c r="C1621">
        <f>MONTH('Daily Weather Input'!C1614)</f>
        <v>5</v>
      </c>
      <c r="D1621">
        <f>DAY('Daily Weather Input'!C1614)</f>
        <v>30</v>
      </c>
      <c r="E1621">
        <f>IF('Daily Weather Input'!D1614, 'Daily Weather Input'!D1614, ('Daily Weather Input'!E1614+'Daily Weather Input'!F1614)/2)</f>
        <v>67</v>
      </c>
      <c r="F1621">
        <f t="shared" si="51"/>
        <v>0</v>
      </c>
      <c r="G1621">
        <f t="shared" si="52"/>
        <v>2</v>
      </c>
    </row>
    <row r="1622" spans="2:7" x14ac:dyDescent="0.25">
      <c r="B1622">
        <f>YEAR('Daily Weather Input'!C1615)</f>
        <v>2009</v>
      </c>
      <c r="C1622">
        <f>MONTH('Daily Weather Input'!C1615)</f>
        <v>5</v>
      </c>
      <c r="D1622">
        <f>DAY('Daily Weather Input'!C1615)</f>
        <v>31</v>
      </c>
      <c r="E1622">
        <f>IF('Daily Weather Input'!D1615, 'Daily Weather Input'!D1615, ('Daily Weather Input'!E1615+'Daily Weather Input'!F1615)/2)</f>
        <v>70</v>
      </c>
      <c r="F1622">
        <f t="shared" si="51"/>
        <v>0</v>
      </c>
      <c r="G1622">
        <f t="shared" si="52"/>
        <v>5</v>
      </c>
    </row>
    <row r="1623" spans="2:7" x14ac:dyDescent="0.25">
      <c r="B1623">
        <f>YEAR('Daily Weather Input'!C1616)</f>
        <v>2009</v>
      </c>
      <c r="C1623">
        <f>MONTH('Daily Weather Input'!C1616)</f>
        <v>6</v>
      </c>
      <c r="D1623">
        <f>DAY('Daily Weather Input'!C1616)</f>
        <v>1</v>
      </c>
      <c r="E1623">
        <f>IF('Daily Weather Input'!D1616, 'Daily Weather Input'!D1616, ('Daily Weather Input'!E1616+'Daily Weather Input'!F1616)/2)</f>
        <v>62.5</v>
      </c>
      <c r="F1623">
        <f t="shared" si="51"/>
        <v>2.5</v>
      </c>
      <c r="G1623">
        <f t="shared" si="52"/>
        <v>0</v>
      </c>
    </row>
    <row r="1624" spans="2:7" x14ac:dyDescent="0.25">
      <c r="B1624">
        <f>YEAR('Daily Weather Input'!C1617)</f>
        <v>2009</v>
      </c>
      <c r="C1624">
        <f>MONTH('Daily Weather Input'!C1617)</f>
        <v>6</v>
      </c>
      <c r="D1624">
        <f>DAY('Daily Weather Input'!C1617)</f>
        <v>2</v>
      </c>
      <c r="E1624">
        <f>IF('Daily Weather Input'!D1617, 'Daily Weather Input'!D1617, ('Daily Weather Input'!E1617+'Daily Weather Input'!F1617)/2)</f>
        <v>77</v>
      </c>
      <c r="F1624">
        <f t="shared" si="51"/>
        <v>0</v>
      </c>
      <c r="G1624">
        <f t="shared" si="52"/>
        <v>12</v>
      </c>
    </row>
    <row r="1625" spans="2:7" x14ac:dyDescent="0.25">
      <c r="B1625">
        <f>YEAR('Daily Weather Input'!C1618)</f>
        <v>2009</v>
      </c>
      <c r="C1625">
        <f>MONTH('Daily Weather Input'!C1618)</f>
        <v>6</v>
      </c>
      <c r="D1625">
        <f>DAY('Daily Weather Input'!C1618)</f>
        <v>3</v>
      </c>
      <c r="E1625">
        <f>IF('Daily Weather Input'!D1618, 'Daily Weather Input'!D1618, ('Daily Weather Input'!E1618+'Daily Weather Input'!F1618)/2)</f>
        <v>74</v>
      </c>
      <c r="F1625">
        <f t="shared" si="51"/>
        <v>0</v>
      </c>
      <c r="G1625">
        <f t="shared" si="52"/>
        <v>9</v>
      </c>
    </row>
    <row r="1626" spans="2:7" x14ac:dyDescent="0.25">
      <c r="B1626">
        <f>YEAR('Daily Weather Input'!C1619)</f>
        <v>2009</v>
      </c>
      <c r="C1626">
        <f>MONTH('Daily Weather Input'!C1619)</f>
        <v>6</v>
      </c>
      <c r="D1626">
        <f>DAY('Daily Weather Input'!C1619)</f>
        <v>4</v>
      </c>
      <c r="E1626">
        <f>IF('Daily Weather Input'!D1619, 'Daily Weather Input'!D1619, ('Daily Weather Input'!E1619+'Daily Weather Input'!F1619)/2)</f>
        <v>60</v>
      </c>
      <c r="F1626">
        <f t="shared" si="51"/>
        <v>5</v>
      </c>
      <c r="G1626">
        <f t="shared" si="52"/>
        <v>0</v>
      </c>
    </row>
    <row r="1627" spans="2:7" x14ac:dyDescent="0.25">
      <c r="B1627">
        <f>YEAR('Daily Weather Input'!C1620)</f>
        <v>2009</v>
      </c>
      <c r="C1627">
        <f>MONTH('Daily Weather Input'!C1620)</f>
        <v>6</v>
      </c>
      <c r="D1627">
        <f>DAY('Daily Weather Input'!C1620)</f>
        <v>5</v>
      </c>
      <c r="E1627">
        <f>IF('Daily Weather Input'!D1620, 'Daily Weather Input'!D1620, ('Daily Weather Input'!E1620+'Daily Weather Input'!F1620)/2)</f>
        <v>62.5</v>
      </c>
      <c r="F1627">
        <f t="shared" si="51"/>
        <v>2.5</v>
      </c>
      <c r="G1627">
        <f t="shared" si="52"/>
        <v>0</v>
      </c>
    </row>
    <row r="1628" spans="2:7" x14ac:dyDescent="0.25">
      <c r="B1628">
        <f>YEAR('Daily Weather Input'!C1621)</f>
        <v>2009</v>
      </c>
      <c r="C1628">
        <f>MONTH('Daily Weather Input'!C1621)</f>
        <v>6</v>
      </c>
      <c r="D1628">
        <f>DAY('Daily Weather Input'!C1621)</f>
        <v>6</v>
      </c>
      <c r="E1628">
        <f>IF('Daily Weather Input'!D1621, 'Daily Weather Input'!D1621, ('Daily Weather Input'!E1621+'Daily Weather Input'!F1621)/2)</f>
        <v>69</v>
      </c>
      <c r="F1628">
        <f t="shared" si="51"/>
        <v>0</v>
      </c>
      <c r="G1628">
        <f t="shared" si="52"/>
        <v>4</v>
      </c>
    </row>
    <row r="1629" spans="2:7" x14ac:dyDescent="0.25">
      <c r="B1629">
        <f>YEAR('Daily Weather Input'!C1622)</f>
        <v>2009</v>
      </c>
      <c r="C1629">
        <f>MONTH('Daily Weather Input'!C1622)</f>
        <v>6</v>
      </c>
      <c r="D1629">
        <f>DAY('Daily Weather Input'!C1622)</f>
        <v>7</v>
      </c>
      <c r="E1629">
        <f>IF('Daily Weather Input'!D1622, 'Daily Weather Input'!D1622, ('Daily Weather Input'!E1622+'Daily Weather Input'!F1622)/2)</f>
        <v>71.5</v>
      </c>
      <c r="F1629">
        <f t="shared" si="51"/>
        <v>0</v>
      </c>
      <c r="G1629">
        <f t="shared" si="52"/>
        <v>6.5</v>
      </c>
    </row>
    <row r="1630" spans="2:7" x14ac:dyDescent="0.25">
      <c r="B1630">
        <f>YEAR('Daily Weather Input'!C1623)</f>
        <v>2009</v>
      </c>
      <c r="C1630">
        <f>MONTH('Daily Weather Input'!C1623)</f>
        <v>6</v>
      </c>
      <c r="D1630">
        <f>DAY('Daily Weather Input'!C1623)</f>
        <v>8</v>
      </c>
      <c r="E1630">
        <f>IF('Daily Weather Input'!D1623, 'Daily Weather Input'!D1623, ('Daily Weather Input'!E1623+'Daily Weather Input'!F1623)/2)</f>
        <v>77</v>
      </c>
      <c r="F1630">
        <f t="shared" si="51"/>
        <v>0</v>
      </c>
      <c r="G1630">
        <f t="shared" si="52"/>
        <v>12</v>
      </c>
    </row>
    <row r="1631" spans="2:7" x14ac:dyDescent="0.25">
      <c r="B1631">
        <f>YEAR('Daily Weather Input'!C1624)</f>
        <v>2009</v>
      </c>
      <c r="C1631">
        <f>MONTH('Daily Weather Input'!C1624)</f>
        <v>6</v>
      </c>
      <c r="D1631">
        <f>DAY('Daily Weather Input'!C1624)</f>
        <v>9</v>
      </c>
      <c r="E1631">
        <f>IF('Daily Weather Input'!D1624, 'Daily Weather Input'!D1624, ('Daily Weather Input'!E1624+'Daily Weather Input'!F1624)/2)</f>
        <v>76.5</v>
      </c>
      <c r="F1631">
        <f t="shared" si="51"/>
        <v>0</v>
      </c>
      <c r="G1631">
        <f t="shared" si="52"/>
        <v>11.5</v>
      </c>
    </row>
    <row r="1632" spans="2:7" x14ac:dyDescent="0.25">
      <c r="B1632">
        <f>YEAR('Daily Weather Input'!C1625)</f>
        <v>2009</v>
      </c>
      <c r="C1632">
        <f>MONTH('Daily Weather Input'!C1625)</f>
        <v>6</v>
      </c>
      <c r="D1632">
        <f>DAY('Daily Weather Input'!C1625)</f>
        <v>10</v>
      </c>
      <c r="E1632">
        <f>IF('Daily Weather Input'!D1625, 'Daily Weather Input'!D1625, ('Daily Weather Input'!E1625+'Daily Weather Input'!F1625)/2)</f>
        <v>72.5</v>
      </c>
      <c r="F1632">
        <f t="shared" si="51"/>
        <v>0</v>
      </c>
      <c r="G1632">
        <f t="shared" si="52"/>
        <v>7.5</v>
      </c>
    </row>
    <row r="1633" spans="2:7" x14ac:dyDescent="0.25">
      <c r="B1633">
        <f>YEAR('Daily Weather Input'!C1626)</f>
        <v>2009</v>
      </c>
      <c r="C1633">
        <f>MONTH('Daily Weather Input'!C1626)</f>
        <v>6</v>
      </c>
      <c r="D1633">
        <f>DAY('Daily Weather Input'!C1626)</f>
        <v>11</v>
      </c>
      <c r="E1633">
        <f>IF('Daily Weather Input'!D1626, 'Daily Weather Input'!D1626, ('Daily Weather Input'!E1626+'Daily Weather Input'!F1626)/2)</f>
        <v>74.5</v>
      </c>
      <c r="F1633">
        <f t="shared" si="51"/>
        <v>0</v>
      </c>
      <c r="G1633">
        <f t="shared" si="52"/>
        <v>9.5</v>
      </c>
    </row>
    <row r="1634" spans="2:7" x14ac:dyDescent="0.25">
      <c r="B1634">
        <f>YEAR('Daily Weather Input'!C1627)</f>
        <v>2009</v>
      </c>
      <c r="C1634">
        <f>MONTH('Daily Weather Input'!C1627)</f>
        <v>6</v>
      </c>
      <c r="D1634">
        <f>DAY('Daily Weather Input'!C1627)</f>
        <v>12</v>
      </c>
      <c r="E1634">
        <f>IF('Daily Weather Input'!D1627, 'Daily Weather Input'!D1627, ('Daily Weather Input'!E1627+'Daily Weather Input'!F1627)/2)</f>
        <v>78</v>
      </c>
      <c r="F1634">
        <f t="shared" si="51"/>
        <v>0</v>
      </c>
      <c r="G1634">
        <f t="shared" si="52"/>
        <v>13</v>
      </c>
    </row>
    <row r="1635" spans="2:7" x14ac:dyDescent="0.25">
      <c r="B1635">
        <f>YEAR('Daily Weather Input'!C1628)</f>
        <v>2009</v>
      </c>
      <c r="C1635">
        <f>MONTH('Daily Weather Input'!C1628)</f>
        <v>6</v>
      </c>
      <c r="D1635">
        <f>DAY('Daily Weather Input'!C1628)</f>
        <v>13</v>
      </c>
      <c r="E1635">
        <f>IF('Daily Weather Input'!D1628, 'Daily Weather Input'!D1628, ('Daily Weather Input'!E1628+'Daily Weather Input'!F1628)/2)</f>
        <v>76</v>
      </c>
      <c r="F1635">
        <f t="shared" si="51"/>
        <v>0</v>
      </c>
      <c r="G1635">
        <f t="shared" si="52"/>
        <v>11</v>
      </c>
    </row>
    <row r="1636" spans="2:7" x14ac:dyDescent="0.25">
      <c r="B1636">
        <f>YEAR('Daily Weather Input'!C1629)</f>
        <v>2009</v>
      </c>
      <c r="C1636">
        <f>MONTH('Daily Weather Input'!C1629)</f>
        <v>6</v>
      </c>
      <c r="D1636">
        <f>DAY('Daily Weather Input'!C1629)</f>
        <v>14</v>
      </c>
      <c r="E1636">
        <f>IF('Daily Weather Input'!D1629, 'Daily Weather Input'!D1629, ('Daily Weather Input'!E1629+'Daily Weather Input'!F1629)/2)</f>
        <v>72</v>
      </c>
      <c r="F1636">
        <f t="shared" si="51"/>
        <v>0</v>
      </c>
      <c r="G1636">
        <f t="shared" si="52"/>
        <v>7</v>
      </c>
    </row>
    <row r="1637" spans="2:7" x14ac:dyDescent="0.25">
      <c r="B1637">
        <f>YEAR('Daily Weather Input'!C1630)</f>
        <v>2009</v>
      </c>
      <c r="C1637">
        <f>MONTH('Daily Weather Input'!C1630)</f>
        <v>6</v>
      </c>
      <c r="D1637">
        <f>DAY('Daily Weather Input'!C1630)</f>
        <v>15</v>
      </c>
      <c r="E1637">
        <f>IF('Daily Weather Input'!D1630, 'Daily Weather Input'!D1630, ('Daily Weather Input'!E1630+'Daily Weather Input'!F1630)/2)</f>
        <v>72.5</v>
      </c>
      <c r="F1637">
        <f t="shared" si="51"/>
        <v>0</v>
      </c>
      <c r="G1637">
        <f t="shared" si="52"/>
        <v>7.5</v>
      </c>
    </row>
    <row r="1638" spans="2:7" x14ac:dyDescent="0.25">
      <c r="B1638">
        <f>YEAR('Daily Weather Input'!C1631)</f>
        <v>2009</v>
      </c>
      <c r="C1638">
        <f>MONTH('Daily Weather Input'!C1631)</f>
        <v>6</v>
      </c>
      <c r="D1638">
        <f>DAY('Daily Weather Input'!C1631)</f>
        <v>16</v>
      </c>
      <c r="E1638">
        <f>IF('Daily Weather Input'!D1631, 'Daily Weather Input'!D1631, ('Daily Weather Input'!E1631+'Daily Weather Input'!F1631)/2)</f>
        <v>71</v>
      </c>
      <c r="F1638">
        <f t="shared" si="51"/>
        <v>0</v>
      </c>
      <c r="G1638">
        <f t="shared" si="52"/>
        <v>6</v>
      </c>
    </row>
    <row r="1639" spans="2:7" x14ac:dyDescent="0.25">
      <c r="B1639">
        <f>YEAR('Daily Weather Input'!C1632)</f>
        <v>2009</v>
      </c>
      <c r="C1639">
        <f>MONTH('Daily Weather Input'!C1632)</f>
        <v>6</v>
      </c>
      <c r="D1639">
        <f>DAY('Daily Weather Input'!C1632)</f>
        <v>17</v>
      </c>
      <c r="E1639">
        <f>IF('Daily Weather Input'!D1632, 'Daily Weather Input'!D1632, ('Daily Weather Input'!E1632+'Daily Weather Input'!F1632)/2)</f>
        <v>65</v>
      </c>
      <c r="F1639">
        <f t="shared" si="51"/>
        <v>0</v>
      </c>
      <c r="G1639">
        <f t="shared" si="52"/>
        <v>0</v>
      </c>
    </row>
    <row r="1640" spans="2:7" x14ac:dyDescent="0.25">
      <c r="B1640">
        <f>YEAR('Daily Weather Input'!C1633)</f>
        <v>2009</v>
      </c>
      <c r="C1640">
        <f>MONTH('Daily Weather Input'!C1633)</f>
        <v>6</v>
      </c>
      <c r="D1640">
        <f>DAY('Daily Weather Input'!C1633)</f>
        <v>18</v>
      </c>
      <c r="E1640">
        <f>IF('Daily Weather Input'!D1633, 'Daily Weather Input'!D1633, ('Daily Weather Input'!E1633+'Daily Weather Input'!F1633)/2)</f>
        <v>76</v>
      </c>
      <c r="F1640">
        <f t="shared" si="51"/>
        <v>0</v>
      </c>
      <c r="G1640">
        <f t="shared" si="52"/>
        <v>11</v>
      </c>
    </row>
    <row r="1641" spans="2:7" x14ac:dyDescent="0.25">
      <c r="B1641">
        <f>YEAR('Daily Weather Input'!C1634)</f>
        <v>2009</v>
      </c>
      <c r="C1641">
        <f>MONTH('Daily Weather Input'!C1634)</f>
        <v>6</v>
      </c>
      <c r="D1641">
        <f>DAY('Daily Weather Input'!C1634)</f>
        <v>19</v>
      </c>
      <c r="E1641">
        <f>IF('Daily Weather Input'!D1634, 'Daily Weather Input'!D1634, ('Daily Weather Input'!E1634+'Daily Weather Input'!F1634)/2)</f>
        <v>72.5</v>
      </c>
      <c r="F1641">
        <f t="shared" si="51"/>
        <v>0</v>
      </c>
      <c r="G1641">
        <f t="shared" si="52"/>
        <v>7.5</v>
      </c>
    </row>
    <row r="1642" spans="2:7" x14ac:dyDescent="0.25">
      <c r="B1642">
        <f>YEAR('Daily Weather Input'!C1635)</f>
        <v>2009</v>
      </c>
      <c r="C1642">
        <f>MONTH('Daily Weather Input'!C1635)</f>
        <v>6</v>
      </c>
      <c r="D1642">
        <f>DAY('Daily Weather Input'!C1635)</f>
        <v>20</v>
      </c>
      <c r="E1642">
        <f>IF('Daily Weather Input'!D1635, 'Daily Weather Input'!D1635, ('Daily Weather Input'!E1635+'Daily Weather Input'!F1635)/2)</f>
        <v>80</v>
      </c>
      <c r="F1642">
        <f t="shared" si="51"/>
        <v>0</v>
      </c>
      <c r="G1642">
        <f t="shared" si="52"/>
        <v>15</v>
      </c>
    </row>
    <row r="1643" spans="2:7" x14ac:dyDescent="0.25">
      <c r="B1643">
        <f>YEAR('Daily Weather Input'!C1636)</f>
        <v>2009</v>
      </c>
      <c r="C1643">
        <f>MONTH('Daily Weather Input'!C1636)</f>
        <v>6</v>
      </c>
      <c r="D1643">
        <f>DAY('Daily Weather Input'!C1636)</f>
        <v>21</v>
      </c>
      <c r="E1643">
        <f>IF('Daily Weather Input'!D1636, 'Daily Weather Input'!D1636, ('Daily Weather Input'!E1636+'Daily Weather Input'!F1636)/2)</f>
        <v>74.5</v>
      </c>
      <c r="F1643">
        <f t="shared" si="51"/>
        <v>0</v>
      </c>
      <c r="G1643">
        <f t="shared" si="52"/>
        <v>9.5</v>
      </c>
    </row>
    <row r="1644" spans="2:7" x14ac:dyDescent="0.25">
      <c r="B1644">
        <f>YEAR('Daily Weather Input'!C1637)</f>
        <v>2009</v>
      </c>
      <c r="C1644">
        <f>MONTH('Daily Weather Input'!C1637)</f>
        <v>6</v>
      </c>
      <c r="D1644">
        <f>DAY('Daily Weather Input'!C1637)</f>
        <v>22</v>
      </c>
      <c r="E1644">
        <f>IF('Daily Weather Input'!D1637, 'Daily Weather Input'!D1637, ('Daily Weather Input'!E1637+'Daily Weather Input'!F1637)/2)</f>
        <v>76</v>
      </c>
      <c r="F1644">
        <f t="shared" si="51"/>
        <v>0</v>
      </c>
      <c r="G1644">
        <f t="shared" si="52"/>
        <v>11</v>
      </c>
    </row>
    <row r="1645" spans="2:7" x14ac:dyDescent="0.25">
      <c r="B1645">
        <f>YEAR('Daily Weather Input'!C1638)</f>
        <v>2009</v>
      </c>
      <c r="C1645">
        <f>MONTH('Daily Weather Input'!C1638)</f>
        <v>6</v>
      </c>
      <c r="D1645">
        <f>DAY('Daily Weather Input'!C1638)</f>
        <v>23</v>
      </c>
      <c r="E1645">
        <f>IF('Daily Weather Input'!D1638, 'Daily Weather Input'!D1638, ('Daily Weather Input'!E1638+'Daily Weather Input'!F1638)/2)</f>
        <v>76.5</v>
      </c>
      <c r="F1645">
        <f t="shared" si="51"/>
        <v>0</v>
      </c>
      <c r="G1645">
        <f t="shared" si="52"/>
        <v>11.5</v>
      </c>
    </row>
    <row r="1646" spans="2:7" x14ac:dyDescent="0.25">
      <c r="B1646">
        <f>YEAR('Daily Weather Input'!C1639)</f>
        <v>2009</v>
      </c>
      <c r="C1646">
        <f>MONTH('Daily Weather Input'!C1639)</f>
        <v>6</v>
      </c>
      <c r="D1646">
        <f>DAY('Daily Weather Input'!C1639)</f>
        <v>24</v>
      </c>
      <c r="E1646">
        <f>IF('Daily Weather Input'!D1639, 'Daily Weather Input'!D1639, ('Daily Weather Input'!E1639+'Daily Weather Input'!F1639)/2)</f>
        <v>75</v>
      </c>
      <c r="F1646">
        <f t="shared" si="51"/>
        <v>0</v>
      </c>
      <c r="G1646">
        <f t="shared" si="52"/>
        <v>10</v>
      </c>
    </row>
    <row r="1647" spans="2:7" x14ac:dyDescent="0.25">
      <c r="B1647">
        <f>YEAR('Daily Weather Input'!C1640)</f>
        <v>2009</v>
      </c>
      <c r="C1647">
        <f>MONTH('Daily Weather Input'!C1640)</f>
        <v>6</v>
      </c>
      <c r="D1647">
        <f>DAY('Daily Weather Input'!C1640)</f>
        <v>25</v>
      </c>
      <c r="E1647">
        <f>IF('Daily Weather Input'!D1640, 'Daily Weather Input'!D1640, ('Daily Weather Input'!E1640+'Daily Weather Input'!F1640)/2)</f>
        <v>76</v>
      </c>
      <c r="F1647">
        <f t="shared" si="51"/>
        <v>0</v>
      </c>
      <c r="G1647">
        <f t="shared" si="52"/>
        <v>11</v>
      </c>
    </row>
    <row r="1648" spans="2:7" x14ac:dyDescent="0.25">
      <c r="B1648">
        <f>YEAR('Daily Weather Input'!C1641)</f>
        <v>2009</v>
      </c>
      <c r="C1648">
        <f>MONTH('Daily Weather Input'!C1641)</f>
        <v>6</v>
      </c>
      <c r="D1648">
        <f>DAY('Daily Weather Input'!C1641)</f>
        <v>26</v>
      </c>
      <c r="E1648">
        <f>IF('Daily Weather Input'!D1641, 'Daily Weather Input'!D1641, ('Daily Weather Input'!E1641+'Daily Weather Input'!F1641)/2)</f>
        <v>80</v>
      </c>
      <c r="F1648">
        <f t="shared" si="51"/>
        <v>0</v>
      </c>
      <c r="G1648">
        <f t="shared" si="52"/>
        <v>15</v>
      </c>
    </row>
    <row r="1649" spans="2:7" x14ac:dyDescent="0.25">
      <c r="B1649">
        <f>YEAR('Daily Weather Input'!C1642)</f>
        <v>2009</v>
      </c>
      <c r="C1649">
        <f>MONTH('Daily Weather Input'!C1642)</f>
        <v>6</v>
      </c>
      <c r="D1649">
        <f>DAY('Daily Weather Input'!C1642)</f>
        <v>27</v>
      </c>
      <c r="E1649">
        <f>IF('Daily Weather Input'!D1642, 'Daily Weather Input'!D1642, ('Daily Weather Input'!E1642+'Daily Weather Input'!F1642)/2)</f>
        <v>75.5</v>
      </c>
      <c r="F1649">
        <f t="shared" si="51"/>
        <v>0</v>
      </c>
      <c r="G1649">
        <f t="shared" si="52"/>
        <v>10.5</v>
      </c>
    </row>
    <row r="1650" spans="2:7" x14ac:dyDescent="0.25">
      <c r="B1650">
        <f>YEAR('Daily Weather Input'!C1643)</f>
        <v>2009</v>
      </c>
      <c r="C1650">
        <f>MONTH('Daily Weather Input'!C1643)</f>
        <v>6</v>
      </c>
      <c r="D1650">
        <f>DAY('Daily Weather Input'!C1643)</f>
        <v>28</v>
      </c>
      <c r="E1650">
        <f>IF('Daily Weather Input'!D1643, 'Daily Weather Input'!D1643, ('Daily Weather Input'!E1643+'Daily Weather Input'!F1643)/2)</f>
        <v>70.5</v>
      </c>
      <c r="F1650">
        <f t="shared" si="51"/>
        <v>0</v>
      </c>
      <c r="G1650">
        <f t="shared" si="52"/>
        <v>5.5</v>
      </c>
    </row>
    <row r="1651" spans="2:7" x14ac:dyDescent="0.25">
      <c r="B1651">
        <f>YEAR('Daily Weather Input'!C1644)</f>
        <v>2009</v>
      </c>
      <c r="C1651">
        <f>MONTH('Daily Weather Input'!C1644)</f>
        <v>6</v>
      </c>
      <c r="D1651">
        <f>DAY('Daily Weather Input'!C1644)</f>
        <v>29</v>
      </c>
      <c r="E1651">
        <f>IF('Daily Weather Input'!D1644, 'Daily Weather Input'!D1644, ('Daily Weather Input'!E1644+'Daily Weather Input'!F1644)/2)</f>
        <v>75</v>
      </c>
      <c r="F1651">
        <f t="shared" si="51"/>
        <v>0</v>
      </c>
      <c r="G1651">
        <f t="shared" si="52"/>
        <v>10</v>
      </c>
    </row>
    <row r="1652" spans="2:7" x14ac:dyDescent="0.25">
      <c r="B1652">
        <f>YEAR('Daily Weather Input'!C1645)</f>
        <v>2009</v>
      </c>
      <c r="C1652">
        <f>MONTH('Daily Weather Input'!C1645)</f>
        <v>6</v>
      </c>
      <c r="D1652">
        <f>DAY('Daily Weather Input'!C1645)</f>
        <v>30</v>
      </c>
      <c r="E1652">
        <f>IF('Daily Weather Input'!D1645, 'Daily Weather Input'!D1645, ('Daily Weather Input'!E1645+'Daily Weather Input'!F1645)/2)</f>
        <v>74.5</v>
      </c>
      <c r="F1652">
        <f t="shared" si="51"/>
        <v>0</v>
      </c>
      <c r="G1652">
        <f t="shared" si="52"/>
        <v>9.5</v>
      </c>
    </row>
    <row r="1653" spans="2:7" x14ac:dyDescent="0.25">
      <c r="B1653">
        <f>YEAR('Daily Weather Input'!C1646)</f>
        <v>2009</v>
      </c>
      <c r="C1653">
        <f>MONTH('Daily Weather Input'!C1646)</f>
        <v>7</v>
      </c>
      <c r="D1653">
        <f>DAY('Daily Weather Input'!C1646)</f>
        <v>1</v>
      </c>
      <c r="E1653">
        <f>IF('Daily Weather Input'!D1646, 'Daily Weather Input'!D1646, ('Daily Weather Input'!E1646+'Daily Weather Input'!F1646)/2)</f>
        <v>74.5</v>
      </c>
      <c r="F1653">
        <f t="shared" si="51"/>
        <v>0</v>
      </c>
      <c r="G1653">
        <f t="shared" si="52"/>
        <v>9.5</v>
      </c>
    </row>
    <row r="1654" spans="2:7" x14ac:dyDescent="0.25">
      <c r="B1654">
        <f>YEAR('Daily Weather Input'!C1647)</f>
        <v>2009</v>
      </c>
      <c r="C1654">
        <f>MONTH('Daily Weather Input'!C1647)</f>
        <v>7</v>
      </c>
      <c r="D1654">
        <f>DAY('Daily Weather Input'!C1647)</f>
        <v>2</v>
      </c>
      <c r="E1654">
        <f>IF('Daily Weather Input'!D1647, 'Daily Weather Input'!D1647, ('Daily Weather Input'!E1647+'Daily Weather Input'!F1647)/2)</f>
        <v>72.5</v>
      </c>
      <c r="F1654">
        <f t="shared" si="51"/>
        <v>0</v>
      </c>
      <c r="G1654">
        <f t="shared" si="52"/>
        <v>7.5</v>
      </c>
    </row>
    <row r="1655" spans="2:7" x14ac:dyDescent="0.25">
      <c r="B1655">
        <f>YEAR('Daily Weather Input'!C1648)</f>
        <v>2009</v>
      </c>
      <c r="C1655">
        <f>MONTH('Daily Weather Input'!C1648)</f>
        <v>7</v>
      </c>
      <c r="D1655">
        <f>DAY('Daily Weather Input'!C1648)</f>
        <v>3</v>
      </c>
      <c r="E1655">
        <f>IF('Daily Weather Input'!D1648, 'Daily Weather Input'!D1648, ('Daily Weather Input'!E1648+'Daily Weather Input'!F1648)/2)</f>
        <v>69.5</v>
      </c>
      <c r="F1655">
        <f t="shared" si="51"/>
        <v>0</v>
      </c>
      <c r="G1655">
        <f t="shared" si="52"/>
        <v>4.5</v>
      </c>
    </row>
    <row r="1656" spans="2:7" x14ac:dyDescent="0.25">
      <c r="B1656">
        <f>YEAR('Daily Weather Input'!C1649)</f>
        <v>2009</v>
      </c>
      <c r="C1656">
        <f>MONTH('Daily Weather Input'!C1649)</f>
        <v>7</v>
      </c>
      <c r="D1656">
        <f>DAY('Daily Weather Input'!C1649)</f>
        <v>4</v>
      </c>
      <c r="E1656">
        <f>IF('Daily Weather Input'!D1649, 'Daily Weather Input'!D1649, ('Daily Weather Input'!E1649+'Daily Weather Input'!F1649)/2)</f>
        <v>72</v>
      </c>
      <c r="F1656">
        <f t="shared" si="51"/>
        <v>0</v>
      </c>
      <c r="G1656">
        <f t="shared" si="52"/>
        <v>7</v>
      </c>
    </row>
    <row r="1657" spans="2:7" x14ac:dyDescent="0.25">
      <c r="B1657">
        <f>YEAR('Daily Weather Input'!C1650)</f>
        <v>2009</v>
      </c>
      <c r="C1657">
        <f>MONTH('Daily Weather Input'!C1650)</f>
        <v>7</v>
      </c>
      <c r="D1657">
        <f>DAY('Daily Weather Input'!C1650)</f>
        <v>5</v>
      </c>
      <c r="E1657">
        <f>IF('Daily Weather Input'!D1650, 'Daily Weather Input'!D1650, ('Daily Weather Input'!E1650+'Daily Weather Input'!F1650)/2)</f>
        <v>67.5</v>
      </c>
      <c r="F1657">
        <f t="shared" si="51"/>
        <v>0</v>
      </c>
      <c r="G1657">
        <f t="shared" si="52"/>
        <v>2.5</v>
      </c>
    </row>
    <row r="1658" spans="2:7" x14ac:dyDescent="0.25">
      <c r="B1658">
        <f>YEAR('Daily Weather Input'!C1651)</f>
        <v>2009</v>
      </c>
      <c r="C1658">
        <f>MONTH('Daily Weather Input'!C1651)</f>
        <v>7</v>
      </c>
      <c r="D1658">
        <f>DAY('Daily Weather Input'!C1651)</f>
        <v>6</v>
      </c>
      <c r="E1658">
        <f>IF('Daily Weather Input'!D1651, 'Daily Weather Input'!D1651, ('Daily Weather Input'!E1651+'Daily Weather Input'!F1651)/2)</f>
        <v>72</v>
      </c>
      <c r="F1658">
        <f t="shared" si="51"/>
        <v>0</v>
      </c>
      <c r="G1658">
        <f t="shared" si="52"/>
        <v>7</v>
      </c>
    </row>
    <row r="1659" spans="2:7" x14ac:dyDescent="0.25">
      <c r="B1659">
        <f>YEAR('Daily Weather Input'!C1652)</f>
        <v>2009</v>
      </c>
      <c r="C1659">
        <f>MONTH('Daily Weather Input'!C1652)</f>
        <v>7</v>
      </c>
      <c r="D1659">
        <f>DAY('Daily Weather Input'!C1652)</f>
        <v>7</v>
      </c>
      <c r="E1659">
        <f>IF('Daily Weather Input'!D1652, 'Daily Weather Input'!D1652, ('Daily Weather Input'!E1652+'Daily Weather Input'!F1652)/2)</f>
        <v>76</v>
      </c>
      <c r="F1659">
        <f t="shared" si="51"/>
        <v>0</v>
      </c>
      <c r="G1659">
        <f t="shared" si="52"/>
        <v>11</v>
      </c>
    </row>
    <row r="1660" spans="2:7" x14ac:dyDescent="0.25">
      <c r="B1660">
        <f>YEAR('Daily Weather Input'!C1653)</f>
        <v>2009</v>
      </c>
      <c r="C1660">
        <f>MONTH('Daily Weather Input'!C1653)</f>
        <v>7</v>
      </c>
      <c r="D1660">
        <f>DAY('Daily Weather Input'!C1653)</f>
        <v>8</v>
      </c>
      <c r="E1660">
        <f>IF('Daily Weather Input'!D1653, 'Daily Weather Input'!D1653, ('Daily Weather Input'!E1653+'Daily Weather Input'!F1653)/2)</f>
        <v>71</v>
      </c>
      <c r="F1660">
        <f t="shared" si="51"/>
        <v>0</v>
      </c>
      <c r="G1660">
        <f t="shared" si="52"/>
        <v>6</v>
      </c>
    </row>
    <row r="1661" spans="2:7" x14ac:dyDescent="0.25">
      <c r="B1661">
        <f>YEAR('Daily Weather Input'!C1654)</f>
        <v>2009</v>
      </c>
      <c r="C1661">
        <f>MONTH('Daily Weather Input'!C1654)</f>
        <v>7</v>
      </c>
      <c r="D1661">
        <f>DAY('Daily Weather Input'!C1654)</f>
        <v>9</v>
      </c>
      <c r="E1661">
        <f>IF('Daily Weather Input'!D1654, 'Daily Weather Input'!D1654, ('Daily Weather Input'!E1654+'Daily Weather Input'!F1654)/2)</f>
        <v>70</v>
      </c>
      <c r="F1661">
        <f t="shared" si="51"/>
        <v>0</v>
      </c>
      <c r="G1661">
        <f t="shared" si="52"/>
        <v>5</v>
      </c>
    </row>
    <row r="1662" spans="2:7" x14ac:dyDescent="0.25">
      <c r="B1662">
        <f>YEAR('Daily Weather Input'!C1655)</f>
        <v>2009</v>
      </c>
      <c r="C1662">
        <f>MONTH('Daily Weather Input'!C1655)</f>
        <v>7</v>
      </c>
      <c r="D1662">
        <f>DAY('Daily Weather Input'!C1655)</f>
        <v>10</v>
      </c>
      <c r="E1662">
        <f>IF('Daily Weather Input'!D1655, 'Daily Weather Input'!D1655, ('Daily Weather Input'!E1655+'Daily Weather Input'!F1655)/2)</f>
        <v>72.5</v>
      </c>
      <c r="F1662">
        <f t="shared" si="51"/>
        <v>0</v>
      </c>
      <c r="G1662">
        <f t="shared" si="52"/>
        <v>7.5</v>
      </c>
    </row>
    <row r="1663" spans="2:7" x14ac:dyDescent="0.25">
      <c r="B1663">
        <f>YEAR('Daily Weather Input'!C1656)</f>
        <v>2009</v>
      </c>
      <c r="C1663">
        <f>MONTH('Daily Weather Input'!C1656)</f>
        <v>7</v>
      </c>
      <c r="D1663">
        <f>DAY('Daily Weather Input'!C1656)</f>
        <v>11</v>
      </c>
      <c r="E1663">
        <f>IF('Daily Weather Input'!D1656, 'Daily Weather Input'!D1656, ('Daily Weather Input'!E1656+'Daily Weather Input'!F1656)/2)</f>
        <v>75</v>
      </c>
      <c r="F1663">
        <f t="shared" si="51"/>
        <v>0</v>
      </c>
      <c r="G1663">
        <f t="shared" si="52"/>
        <v>10</v>
      </c>
    </row>
    <row r="1664" spans="2:7" x14ac:dyDescent="0.25">
      <c r="B1664">
        <f>YEAR('Daily Weather Input'!C1657)</f>
        <v>2009</v>
      </c>
      <c r="C1664">
        <f>MONTH('Daily Weather Input'!C1657)</f>
        <v>7</v>
      </c>
      <c r="D1664">
        <f>DAY('Daily Weather Input'!C1657)</f>
        <v>12</v>
      </c>
      <c r="E1664">
        <f>IF('Daily Weather Input'!D1657, 'Daily Weather Input'!D1657, ('Daily Weather Input'!E1657+'Daily Weather Input'!F1657)/2)</f>
        <v>79</v>
      </c>
      <c r="F1664">
        <f t="shared" si="51"/>
        <v>0</v>
      </c>
      <c r="G1664">
        <f t="shared" si="52"/>
        <v>14</v>
      </c>
    </row>
    <row r="1665" spans="2:7" x14ac:dyDescent="0.25">
      <c r="B1665">
        <f>YEAR('Daily Weather Input'!C1658)</f>
        <v>2009</v>
      </c>
      <c r="C1665">
        <f>MONTH('Daily Weather Input'!C1658)</f>
        <v>7</v>
      </c>
      <c r="D1665">
        <f>DAY('Daily Weather Input'!C1658)</f>
        <v>13</v>
      </c>
      <c r="E1665">
        <f>IF('Daily Weather Input'!D1658, 'Daily Weather Input'!D1658, ('Daily Weather Input'!E1658+'Daily Weather Input'!F1658)/2)</f>
        <v>75.5</v>
      </c>
      <c r="F1665">
        <f t="shared" si="51"/>
        <v>0</v>
      </c>
      <c r="G1665">
        <f t="shared" si="52"/>
        <v>10.5</v>
      </c>
    </row>
    <row r="1666" spans="2:7" x14ac:dyDescent="0.25">
      <c r="B1666">
        <f>YEAR('Daily Weather Input'!C1659)</f>
        <v>2009</v>
      </c>
      <c r="C1666">
        <f>MONTH('Daily Weather Input'!C1659)</f>
        <v>7</v>
      </c>
      <c r="D1666">
        <f>DAY('Daily Weather Input'!C1659)</f>
        <v>14</v>
      </c>
      <c r="E1666">
        <f>IF('Daily Weather Input'!D1659, 'Daily Weather Input'!D1659, ('Daily Weather Input'!E1659+'Daily Weather Input'!F1659)/2)</f>
        <v>69</v>
      </c>
      <c r="F1666">
        <f t="shared" si="51"/>
        <v>0</v>
      </c>
      <c r="G1666">
        <f t="shared" si="52"/>
        <v>4</v>
      </c>
    </row>
    <row r="1667" spans="2:7" x14ac:dyDescent="0.25">
      <c r="B1667">
        <f>YEAR('Daily Weather Input'!C1660)</f>
        <v>2009</v>
      </c>
      <c r="C1667">
        <f>MONTH('Daily Weather Input'!C1660)</f>
        <v>7</v>
      </c>
      <c r="D1667">
        <f>DAY('Daily Weather Input'!C1660)</f>
        <v>15</v>
      </c>
      <c r="E1667">
        <f>IF('Daily Weather Input'!D1660, 'Daily Weather Input'!D1660, ('Daily Weather Input'!E1660+'Daily Weather Input'!F1660)/2)</f>
        <v>74</v>
      </c>
      <c r="F1667">
        <f t="shared" si="51"/>
        <v>0</v>
      </c>
      <c r="G1667">
        <f t="shared" si="52"/>
        <v>9</v>
      </c>
    </row>
    <row r="1668" spans="2:7" x14ac:dyDescent="0.25">
      <c r="B1668">
        <f>YEAR('Daily Weather Input'!C1661)</f>
        <v>2009</v>
      </c>
      <c r="C1668">
        <f>MONTH('Daily Weather Input'!C1661)</f>
        <v>7</v>
      </c>
      <c r="D1668">
        <f>DAY('Daily Weather Input'!C1661)</f>
        <v>16</v>
      </c>
      <c r="E1668">
        <f>IF('Daily Weather Input'!D1661, 'Daily Weather Input'!D1661, ('Daily Weather Input'!E1661+'Daily Weather Input'!F1661)/2)</f>
        <v>83</v>
      </c>
      <c r="F1668">
        <f t="shared" si="51"/>
        <v>0</v>
      </c>
      <c r="G1668">
        <f t="shared" si="52"/>
        <v>18</v>
      </c>
    </row>
    <row r="1669" spans="2:7" x14ac:dyDescent="0.25">
      <c r="B1669">
        <f>YEAR('Daily Weather Input'!C1662)</f>
        <v>2009</v>
      </c>
      <c r="C1669">
        <f>MONTH('Daily Weather Input'!C1662)</f>
        <v>7</v>
      </c>
      <c r="D1669">
        <f>DAY('Daily Weather Input'!C1662)</f>
        <v>17</v>
      </c>
      <c r="E1669">
        <f>IF('Daily Weather Input'!D1662, 'Daily Weather Input'!D1662, ('Daily Weather Input'!E1662+'Daily Weather Input'!F1662)/2)</f>
        <v>78</v>
      </c>
      <c r="F1669">
        <f t="shared" si="51"/>
        <v>0</v>
      </c>
      <c r="G1669">
        <f t="shared" si="52"/>
        <v>13</v>
      </c>
    </row>
    <row r="1670" spans="2:7" x14ac:dyDescent="0.25">
      <c r="B1670">
        <f>YEAR('Daily Weather Input'!C1663)</f>
        <v>2009</v>
      </c>
      <c r="C1670">
        <f>MONTH('Daily Weather Input'!C1663)</f>
        <v>7</v>
      </c>
      <c r="D1670">
        <f>DAY('Daily Weather Input'!C1663)</f>
        <v>18</v>
      </c>
      <c r="E1670">
        <f>IF('Daily Weather Input'!D1663, 'Daily Weather Input'!D1663, ('Daily Weather Input'!E1663+'Daily Weather Input'!F1663)/2)</f>
        <v>72.5</v>
      </c>
      <c r="F1670">
        <f t="shared" si="51"/>
        <v>0</v>
      </c>
      <c r="G1670">
        <f t="shared" si="52"/>
        <v>7.5</v>
      </c>
    </row>
    <row r="1671" spans="2:7" x14ac:dyDescent="0.25">
      <c r="B1671">
        <f>YEAR('Daily Weather Input'!C1664)</f>
        <v>2009</v>
      </c>
      <c r="C1671">
        <f>MONTH('Daily Weather Input'!C1664)</f>
        <v>7</v>
      </c>
      <c r="D1671">
        <f>DAY('Daily Weather Input'!C1664)</f>
        <v>19</v>
      </c>
      <c r="E1671">
        <f>IF('Daily Weather Input'!D1664, 'Daily Weather Input'!D1664, ('Daily Weather Input'!E1664+'Daily Weather Input'!F1664)/2)</f>
        <v>69.5</v>
      </c>
      <c r="F1671">
        <f t="shared" si="51"/>
        <v>0</v>
      </c>
      <c r="G1671">
        <f t="shared" si="52"/>
        <v>4.5</v>
      </c>
    </row>
    <row r="1672" spans="2:7" x14ac:dyDescent="0.25">
      <c r="B1672">
        <f>YEAR('Daily Weather Input'!C1665)</f>
        <v>2009</v>
      </c>
      <c r="C1672">
        <f>MONTH('Daily Weather Input'!C1665)</f>
        <v>7</v>
      </c>
      <c r="D1672">
        <f>DAY('Daily Weather Input'!C1665)</f>
        <v>20</v>
      </c>
      <c r="E1672">
        <f>IF('Daily Weather Input'!D1665, 'Daily Weather Input'!D1665, ('Daily Weather Input'!E1665+'Daily Weather Input'!F1665)/2)</f>
        <v>72.5</v>
      </c>
      <c r="F1672">
        <f t="shared" si="51"/>
        <v>0</v>
      </c>
      <c r="G1672">
        <f t="shared" si="52"/>
        <v>7.5</v>
      </c>
    </row>
    <row r="1673" spans="2:7" x14ac:dyDescent="0.25">
      <c r="B1673">
        <f>YEAR('Daily Weather Input'!C1666)</f>
        <v>2009</v>
      </c>
      <c r="C1673">
        <f>MONTH('Daily Weather Input'!C1666)</f>
        <v>7</v>
      </c>
      <c r="D1673">
        <f>DAY('Daily Weather Input'!C1666)</f>
        <v>21</v>
      </c>
      <c r="E1673">
        <f>IF('Daily Weather Input'!D1666, 'Daily Weather Input'!D1666, ('Daily Weather Input'!E1666+'Daily Weather Input'!F1666)/2)</f>
        <v>76</v>
      </c>
      <c r="F1673">
        <f t="shared" si="51"/>
        <v>0</v>
      </c>
      <c r="G1673">
        <f t="shared" si="52"/>
        <v>11</v>
      </c>
    </row>
    <row r="1674" spans="2:7" x14ac:dyDescent="0.25">
      <c r="B1674">
        <f>YEAR('Daily Weather Input'!C1667)</f>
        <v>2009</v>
      </c>
      <c r="C1674">
        <f>MONTH('Daily Weather Input'!C1667)</f>
        <v>7</v>
      </c>
      <c r="D1674">
        <f>DAY('Daily Weather Input'!C1667)</f>
        <v>22</v>
      </c>
      <c r="E1674">
        <f>IF('Daily Weather Input'!D1667, 'Daily Weather Input'!D1667, ('Daily Weather Input'!E1667+'Daily Weather Input'!F1667)/2)</f>
        <v>77</v>
      </c>
      <c r="F1674">
        <f t="shared" si="51"/>
        <v>0</v>
      </c>
      <c r="G1674">
        <f t="shared" si="52"/>
        <v>12</v>
      </c>
    </row>
    <row r="1675" spans="2:7" x14ac:dyDescent="0.25">
      <c r="B1675">
        <f>YEAR('Daily Weather Input'!C1668)</f>
        <v>2009</v>
      </c>
      <c r="C1675">
        <f>MONTH('Daily Weather Input'!C1668)</f>
        <v>7</v>
      </c>
      <c r="D1675">
        <f>DAY('Daily Weather Input'!C1668)</f>
        <v>23</v>
      </c>
      <c r="E1675">
        <f>IF('Daily Weather Input'!D1668, 'Daily Weather Input'!D1668, ('Daily Weather Input'!E1668+'Daily Weather Input'!F1668)/2)</f>
        <v>77</v>
      </c>
      <c r="F1675">
        <f t="shared" ref="F1675:F1738" si="53">IF(B$8&gt;$E1675,(B$8-$E1675),0)</f>
        <v>0</v>
      </c>
      <c r="G1675">
        <f t="shared" si="52"/>
        <v>12</v>
      </c>
    </row>
    <row r="1676" spans="2:7" x14ac:dyDescent="0.25">
      <c r="B1676">
        <f>YEAR('Daily Weather Input'!C1669)</f>
        <v>2009</v>
      </c>
      <c r="C1676">
        <f>MONTH('Daily Weather Input'!C1669)</f>
        <v>7</v>
      </c>
      <c r="D1676">
        <f>DAY('Daily Weather Input'!C1669)</f>
        <v>24</v>
      </c>
      <c r="E1676">
        <f>IF('Daily Weather Input'!D1669, 'Daily Weather Input'!D1669, ('Daily Weather Input'!E1669+'Daily Weather Input'!F1669)/2)</f>
        <v>74.5</v>
      </c>
      <c r="F1676">
        <f t="shared" si="53"/>
        <v>0</v>
      </c>
      <c r="G1676">
        <f t="shared" ref="G1676:G1739" si="54">IF($E1676&gt;C$8,$E1676-C$8,0)</f>
        <v>9.5</v>
      </c>
    </row>
    <row r="1677" spans="2:7" x14ac:dyDescent="0.25">
      <c r="B1677">
        <f>YEAR('Daily Weather Input'!C1670)</f>
        <v>2009</v>
      </c>
      <c r="C1677">
        <f>MONTH('Daily Weather Input'!C1670)</f>
        <v>7</v>
      </c>
      <c r="D1677">
        <f>DAY('Daily Weather Input'!C1670)</f>
        <v>25</v>
      </c>
      <c r="E1677">
        <f>IF('Daily Weather Input'!D1670, 'Daily Weather Input'!D1670, ('Daily Weather Input'!E1670+'Daily Weather Input'!F1670)/2)</f>
        <v>77</v>
      </c>
      <c r="F1677">
        <f t="shared" si="53"/>
        <v>0</v>
      </c>
      <c r="G1677">
        <f t="shared" si="54"/>
        <v>12</v>
      </c>
    </row>
    <row r="1678" spans="2:7" x14ac:dyDescent="0.25">
      <c r="B1678">
        <f>YEAR('Daily Weather Input'!C1671)</f>
        <v>2009</v>
      </c>
      <c r="C1678">
        <f>MONTH('Daily Weather Input'!C1671)</f>
        <v>7</v>
      </c>
      <c r="D1678">
        <f>DAY('Daily Weather Input'!C1671)</f>
        <v>26</v>
      </c>
      <c r="E1678">
        <f>IF('Daily Weather Input'!D1671, 'Daily Weather Input'!D1671, ('Daily Weather Input'!E1671+'Daily Weather Input'!F1671)/2)</f>
        <v>79</v>
      </c>
      <c r="F1678">
        <f t="shared" si="53"/>
        <v>0</v>
      </c>
      <c r="G1678">
        <f t="shared" si="54"/>
        <v>14</v>
      </c>
    </row>
    <row r="1679" spans="2:7" x14ac:dyDescent="0.25">
      <c r="B1679">
        <f>YEAR('Daily Weather Input'!C1672)</f>
        <v>2009</v>
      </c>
      <c r="C1679">
        <f>MONTH('Daily Weather Input'!C1672)</f>
        <v>7</v>
      </c>
      <c r="D1679">
        <f>DAY('Daily Weather Input'!C1672)</f>
        <v>27</v>
      </c>
      <c r="E1679">
        <f>IF('Daily Weather Input'!D1672, 'Daily Weather Input'!D1672, ('Daily Weather Input'!E1672+'Daily Weather Input'!F1672)/2)</f>
        <v>80</v>
      </c>
      <c r="F1679">
        <f t="shared" si="53"/>
        <v>0</v>
      </c>
      <c r="G1679">
        <f t="shared" si="54"/>
        <v>15</v>
      </c>
    </row>
    <row r="1680" spans="2:7" x14ac:dyDescent="0.25">
      <c r="B1680">
        <f>YEAR('Daily Weather Input'!C1673)</f>
        <v>2009</v>
      </c>
      <c r="C1680">
        <f>MONTH('Daily Weather Input'!C1673)</f>
        <v>7</v>
      </c>
      <c r="D1680">
        <f>DAY('Daily Weather Input'!C1673)</f>
        <v>28</v>
      </c>
      <c r="E1680">
        <f>IF('Daily Weather Input'!D1673, 'Daily Weather Input'!D1673, ('Daily Weather Input'!E1673+'Daily Weather Input'!F1673)/2)</f>
        <v>80.5</v>
      </c>
      <c r="F1680">
        <f t="shared" si="53"/>
        <v>0</v>
      </c>
      <c r="G1680">
        <f t="shared" si="54"/>
        <v>15.5</v>
      </c>
    </row>
    <row r="1681" spans="2:7" x14ac:dyDescent="0.25">
      <c r="B1681">
        <f>YEAR('Daily Weather Input'!C1674)</f>
        <v>2009</v>
      </c>
      <c r="C1681">
        <f>MONTH('Daily Weather Input'!C1674)</f>
        <v>7</v>
      </c>
      <c r="D1681">
        <f>DAY('Daily Weather Input'!C1674)</f>
        <v>29</v>
      </c>
      <c r="E1681">
        <f>IF('Daily Weather Input'!D1674, 'Daily Weather Input'!D1674, ('Daily Weather Input'!E1674+'Daily Weather Input'!F1674)/2)</f>
        <v>78.5</v>
      </c>
      <c r="F1681">
        <f t="shared" si="53"/>
        <v>0</v>
      </c>
      <c r="G1681">
        <f t="shared" si="54"/>
        <v>13.5</v>
      </c>
    </row>
    <row r="1682" spans="2:7" x14ac:dyDescent="0.25">
      <c r="B1682">
        <f>YEAR('Daily Weather Input'!C1675)</f>
        <v>2009</v>
      </c>
      <c r="C1682">
        <f>MONTH('Daily Weather Input'!C1675)</f>
        <v>7</v>
      </c>
      <c r="D1682">
        <f>DAY('Daily Weather Input'!C1675)</f>
        <v>30</v>
      </c>
      <c r="E1682">
        <f>IF('Daily Weather Input'!D1675, 'Daily Weather Input'!D1675, ('Daily Weather Input'!E1675+'Daily Weather Input'!F1675)/2)</f>
        <v>79</v>
      </c>
      <c r="F1682">
        <f t="shared" si="53"/>
        <v>0</v>
      </c>
      <c r="G1682">
        <f t="shared" si="54"/>
        <v>14</v>
      </c>
    </row>
    <row r="1683" spans="2:7" x14ac:dyDescent="0.25">
      <c r="B1683">
        <f>YEAR('Daily Weather Input'!C1676)</f>
        <v>2009</v>
      </c>
      <c r="C1683">
        <f>MONTH('Daily Weather Input'!C1676)</f>
        <v>7</v>
      </c>
      <c r="D1683">
        <f>DAY('Daily Weather Input'!C1676)</f>
        <v>31</v>
      </c>
      <c r="E1683">
        <f>IF('Daily Weather Input'!D1676, 'Daily Weather Input'!D1676, ('Daily Weather Input'!E1676+'Daily Weather Input'!F1676)/2)</f>
        <v>78</v>
      </c>
      <c r="F1683">
        <f t="shared" si="53"/>
        <v>0</v>
      </c>
      <c r="G1683">
        <f t="shared" si="54"/>
        <v>13</v>
      </c>
    </row>
    <row r="1684" spans="2:7" x14ac:dyDescent="0.25">
      <c r="B1684">
        <f>YEAR('Daily Weather Input'!C1677)</f>
        <v>2009</v>
      </c>
      <c r="C1684">
        <f>MONTH('Daily Weather Input'!C1677)</f>
        <v>8</v>
      </c>
      <c r="D1684">
        <f>DAY('Daily Weather Input'!C1677)</f>
        <v>1</v>
      </c>
      <c r="E1684">
        <f>IF('Daily Weather Input'!D1677, 'Daily Weather Input'!D1677, ('Daily Weather Input'!E1677+'Daily Weather Input'!F1677)/2)</f>
        <v>77</v>
      </c>
      <c r="F1684">
        <f t="shared" si="53"/>
        <v>0</v>
      </c>
      <c r="G1684">
        <f t="shared" si="54"/>
        <v>12</v>
      </c>
    </row>
    <row r="1685" spans="2:7" x14ac:dyDescent="0.25">
      <c r="B1685">
        <f>YEAR('Daily Weather Input'!C1678)</f>
        <v>2009</v>
      </c>
      <c r="C1685">
        <f>MONTH('Daily Weather Input'!C1678)</f>
        <v>8</v>
      </c>
      <c r="D1685">
        <f>DAY('Daily Weather Input'!C1678)</f>
        <v>2</v>
      </c>
      <c r="E1685">
        <f>IF('Daily Weather Input'!D1678, 'Daily Weather Input'!D1678, ('Daily Weather Input'!E1678+'Daily Weather Input'!F1678)/2)</f>
        <v>77</v>
      </c>
      <c r="F1685">
        <f t="shared" si="53"/>
        <v>0</v>
      </c>
      <c r="G1685">
        <f t="shared" si="54"/>
        <v>12</v>
      </c>
    </row>
    <row r="1686" spans="2:7" x14ac:dyDescent="0.25">
      <c r="B1686">
        <f>YEAR('Daily Weather Input'!C1679)</f>
        <v>2009</v>
      </c>
      <c r="C1686">
        <f>MONTH('Daily Weather Input'!C1679)</f>
        <v>8</v>
      </c>
      <c r="D1686">
        <f>DAY('Daily Weather Input'!C1679)</f>
        <v>3</v>
      </c>
      <c r="E1686">
        <f>IF('Daily Weather Input'!D1679, 'Daily Weather Input'!D1679, ('Daily Weather Input'!E1679+'Daily Weather Input'!F1679)/2)</f>
        <v>78</v>
      </c>
      <c r="F1686">
        <f t="shared" si="53"/>
        <v>0</v>
      </c>
      <c r="G1686">
        <f t="shared" si="54"/>
        <v>13</v>
      </c>
    </row>
    <row r="1687" spans="2:7" x14ac:dyDescent="0.25">
      <c r="B1687">
        <f>YEAR('Daily Weather Input'!C1680)</f>
        <v>2009</v>
      </c>
      <c r="C1687">
        <f>MONTH('Daily Weather Input'!C1680)</f>
        <v>8</v>
      </c>
      <c r="D1687">
        <f>DAY('Daily Weather Input'!C1680)</f>
        <v>4</v>
      </c>
      <c r="E1687">
        <f>IF('Daily Weather Input'!D1680, 'Daily Weather Input'!D1680, ('Daily Weather Input'!E1680+'Daily Weather Input'!F1680)/2)</f>
        <v>78</v>
      </c>
      <c r="F1687">
        <f t="shared" si="53"/>
        <v>0</v>
      </c>
      <c r="G1687">
        <f t="shared" si="54"/>
        <v>13</v>
      </c>
    </row>
    <row r="1688" spans="2:7" x14ac:dyDescent="0.25">
      <c r="B1688">
        <f>YEAR('Daily Weather Input'!C1681)</f>
        <v>2009</v>
      </c>
      <c r="C1688">
        <f>MONTH('Daily Weather Input'!C1681)</f>
        <v>8</v>
      </c>
      <c r="D1688">
        <f>DAY('Daily Weather Input'!C1681)</f>
        <v>5</v>
      </c>
      <c r="E1688">
        <f>IF('Daily Weather Input'!D1681, 'Daily Weather Input'!D1681, ('Daily Weather Input'!E1681+'Daily Weather Input'!F1681)/2)</f>
        <v>79</v>
      </c>
      <c r="F1688">
        <f t="shared" si="53"/>
        <v>0</v>
      </c>
      <c r="G1688">
        <f t="shared" si="54"/>
        <v>14</v>
      </c>
    </row>
    <row r="1689" spans="2:7" x14ac:dyDescent="0.25">
      <c r="B1689">
        <f>YEAR('Daily Weather Input'!C1682)</f>
        <v>2009</v>
      </c>
      <c r="C1689">
        <f>MONTH('Daily Weather Input'!C1682)</f>
        <v>8</v>
      </c>
      <c r="D1689">
        <f>DAY('Daily Weather Input'!C1682)</f>
        <v>6</v>
      </c>
      <c r="E1689">
        <f>IF('Daily Weather Input'!D1682, 'Daily Weather Input'!D1682, ('Daily Weather Input'!E1682+'Daily Weather Input'!F1682)/2)</f>
        <v>73</v>
      </c>
      <c r="F1689">
        <f t="shared" si="53"/>
        <v>0</v>
      </c>
      <c r="G1689">
        <f t="shared" si="54"/>
        <v>8</v>
      </c>
    </row>
    <row r="1690" spans="2:7" x14ac:dyDescent="0.25">
      <c r="B1690">
        <f>YEAR('Daily Weather Input'!C1683)</f>
        <v>2009</v>
      </c>
      <c r="C1690">
        <f>MONTH('Daily Weather Input'!C1683)</f>
        <v>8</v>
      </c>
      <c r="D1690">
        <f>DAY('Daily Weather Input'!C1683)</f>
        <v>7</v>
      </c>
      <c r="E1690">
        <f>IF('Daily Weather Input'!D1683, 'Daily Weather Input'!D1683, ('Daily Weather Input'!E1683+'Daily Weather Input'!F1683)/2)</f>
        <v>72</v>
      </c>
      <c r="F1690">
        <f t="shared" si="53"/>
        <v>0</v>
      </c>
      <c r="G1690">
        <f t="shared" si="54"/>
        <v>7</v>
      </c>
    </row>
    <row r="1691" spans="2:7" x14ac:dyDescent="0.25">
      <c r="B1691">
        <f>YEAR('Daily Weather Input'!C1684)</f>
        <v>2009</v>
      </c>
      <c r="C1691">
        <f>MONTH('Daily Weather Input'!C1684)</f>
        <v>8</v>
      </c>
      <c r="D1691">
        <f>DAY('Daily Weather Input'!C1684)</f>
        <v>8</v>
      </c>
      <c r="E1691">
        <f>IF('Daily Weather Input'!D1684, 'Daily Weather Input'!D1684, ('Daily Weather Input'!E1684+'Daily Weather Input'!F1684)/2)</f>
        <v>75.5</v>
      </c>
      <c r="F1691">
        <f t="shared" si="53"/>
        <v>0</v>
      </c>
      <c r="G1691">
        <f t="shared" si="54"/>
        <v>10.5</v>
      </c>
    </row>
    <row r="1692" spans="2:7" x14ac:dyDescent="0.25">
      <c r="B1692">
        <f>YEAR('Daily Weather Input'!C1685)</f>
        <v>2009</v>
      </c>
      <c r="C1692">
        <f>MONTH('Daily Weather Input'!C1685)</f>
        <v>8</v>
      </c>
      <c r="D1692">
        <f>DAY('Daily Weather Input'!C1685)</f>
        <v>9</v>
      </c>
      <c r="E1692">
        <f>IF('Daily Weather Input'!D1685, 'Daily Weather Input'!D1685, ('Daily Weather Input'!E1685+'Daily Weather Input'!F1685)/2)</f>
        <v>84</v>
      </c>
      <c r="F1692">
        <f t="shared" si="53"/>
        <v>0</v>
      </c>
      <c r="G1692">
        <f t="shared" si="54"/>
        <v>19</v>
      </c>
    </row>
    <row r="1693" spans="2:7" x14ac:dyDescent="0.25">
      <c r="B1693">
        <f>YEAR('Daily Weather Input'!C1686)</f>
        <v>2009</v>
      </c>
      <c r="C1693">
        <f>MONTH('Daily Weather Input'!C1686)</f>
        <v>8</v>
      </c>
      <c r="D1693">
        <f>DAY('Daily Weather Input'!C1686)</f>
        <v>10</v>
      </c>
      <c r="E1693">
        <f>IF('Daily Weather Input'!D1686, 'Daily Weather Input'!D1686, ('Daily Weather Input'!E1686+'Daily Weather Input'!F1686)/2)</f>
        <v>83</v>
      </c>
      <c r="F1693">
        <f t="shared" si="53"/>
        <v>0</v>
      </c>
      <c r="G1693">
        <f t="shared" si="54"/>
        <v>18</v>
      </c>
    </row>
    <row r="1694" spans="2:7" x14ac:dyDescent="0.25">
      <c r="B1694">
        <f>YEAR('Daily Weather Input'!C1687)</f>
        <v>2009</v>
      </c>
      <c r="C1694">
        <f>MONTH('Daily Weather Input'!C1687)</f>
        <v>8</v>
      </c>
      <c r="D1694">
        <f>DAY('Daily Weather Input'!C1687)</f>
        <v>11</v>
      </c>
      <c r="E1694">
        <f>IF('Daily Weather Input'!D1687, 'Daily Weather Input'!D1687, ('Daily Weather Input'!E1687+'Daily Weather Input'!F1687)/2)</f>
        <v>83</v>
      </c>
      <c r="F1694">
        <f t="shared" si="53"/>
        <v>0</v>
      </c>
      <c r="G1694">
        <f t="shared" si="54"/>
        <v>18</v>
      </c>
    </row>
    <row r="1695" spans="2:7" x14ac:dyDescent="0.25">
      <c r="B1695">
        <f>YEAR('Daily Weather Input'!C1688)</f>
        <v>2009</v>
      </c>
      <c r="C1695">
        <f>MONTH('Daily Weather Input'!C1688)</f>
        <v>8</v>
      </c>
      <c r="D1695">
        <f>DAY('Daily Weather Input'!C1688)</f>
        <v>12</v>
      </c>
      <c r="E1695">
        <f>IF('Daily Weather Input'!D1688, 'Daily Weather Input'!D1688, ('Daily Weather Input'!E1688+'Daily Weather Input'!F1688)/2)</f>
        <v>80</v>
      </c>
      <c r="F1695">
        <f t="shared" si="53"/>
        <v>0</v>
      </c>
      <c r="G1695">
        <f t="shared" si="54"/>
        <v>15</v>
      </c>
    </row>
    <row r="1696" spans="2:7" x14ac:dyDescent="0.25">
      <c r="B1696">
        <f>YEAR('Daily Weather Input'!C1689)</f>
        <v>2009</v>
      </c>
      <c r="C1696">
        <f>MONTH('Daily Weather Input'!C1689)</f>
        <v>8</v>
      </c>
      <c r="D1696">
        <f>DAY('Daily Weather Input'!C1689)</f>
        <v>13</v>
      </c>
      <c r="E1696">
        <f>IF('Daily Weather Input'!D1689, 'Daily Weather Input'!D1689, ('Daily Weather Input'!E1689+'Daily Weather Input'!F1689)/2)</f>
        <v>80</v>
      </c>
      <c r="F1696">
        <f t="shared" si="53"/>
        <v>0</v>
      </c>
      <c r="G1696">
        <f t="shared" si="54"/>
        <v>15</v>
      </c>
    </row>
    <row r="1697" spans="2:7" x14ac:dyDescent="0.25">
      <c r="B1697">
        <f>YEAR('Daily Weather Input'!C1690)</f>
        <v>2009</v>
      </c>
      <c r="C1697">
        <f>MONTH('Daily Weather Input'!C1690)</f>
        <v>8</v>
      </c>
      <c r="D1697">
        <f>DAY('Daily Weather Input'!C1690)</f>
        <v>14</v>
      </c>
      <c r="E1697">
        <f>IF('Daily Weather Input'!D1690, 'Daily Weather Input'!D1690, ('Daily Weather Input'!E1690+'Daily Weather Input'!F1690)/2)</f>
        <v>79</v>
      </c>
      <c r="F1697">
        <f t="shared" si="53"/>
        <v>0</v>
      </c>
      <c r="G1697">
        <f t="shared" si="54"/>
        <v>14</v>
      </c>
    </row>
    <row r="1698" spans="2:7" x14ac:dyDescent="0.25">
      <c r="B1698">
        <f>YEAR('Daily Weather Input'!C1691)</f>
        <v>2009</v>
      </c>
      <c r="C1698">
        <f>MONTH('Daily Weather Input'!C1691)</f>
        <v>8</v>
      </c>
      <c r="D1698">
        <f>DAY('Daily Weather Input'!C1691)</f>
        <v>15</v>
      </c>
      <c r="E1698">
        <f>IF('Daily Weather Input'!D1691, 'Daily Weather Input'!D1691, ('Daily Weather Input'!E1691+'Daily Weather Input'!F1691)/2)</f>
        <v>78</v>
      </c>
      <c r="F1698">
        <f t="shared" si="53"/>
        <v>0</v>
      </c>
      <c r="G1698">
        <f t="shared" si="54"/>
        <v>13</v>
      </c>
    </row>
    <row r="1699" spans="2:7" x14ac:dyDescent="0.25">
      <c r="B1699">
        <f>YEAR('Daily Weather Input'!C1692)</f>
        <v>2009</v>
      </c>
      <c r="C1699">
        <f>MONTH('Daily Weather Input'!C1692)</f>
        <v>8</v>
      </c>
      <c r="D1699">
        <f>DAY('Daily Weather Input'!C1692)</f>
        <v>16</v>
      </c>
      <c r="E1699">
        <f>IF('Daily Weather Input'!D1692, 'Daily Weather Input'!D1692, ('Daily Weather Input'!E1692+'Daily Weather Input'!F1692)/2)</f>
        <v>78.5</v>
      </c>
      <c r="F1699">
        <f t="shared" si="53"/>
        <v>0</v>
      </c>
      <c r="G1699">
        <f t="shared" si="54"/>
        <v>13.5</v>
      </c>
    </row>
    <row r="1700" spans="2:7" x14ac:dyDescent="0.25">
      <c r="B1700">
        <f>YEAR('Daily Weather Input'!C1693)</f>
        <v>2009</v>
      </c>
      <c r="C1700">
        <f>MONTH('Daily Weather Input'!C1693)</f>
        <v>8</v>
      </c>
      <c r="D1700">
        <f>DAY('Daily Weather Input'!C1693)</f>
        <v>17</v>
      </c>
      <c r="E1700">
        <f>IF('Daily Weather Input'!D1693, 'Daily Weather Input'!D1693, ('Daily Weather Input'!E1693+'Daily Weather Input'!F1693)/2)</f>
        <v>79</v>
      </c>
      <c r="F1700">
        <f t="shared" si="53"/>
        <v>0</v>
      </c>
      <c r="G1700">
        <f t="shared" si="54"/>
        <v>14</v>
      </c>
    </row>
    <row r="1701" spans="2:7" x14ac:dyDescent="0.25">
      <c r="B1701">
        <f>YEAR('Daily Weather Input'!C1694)</f>
        <v>2009</v>
      </c>
      <c r="C1701">
        <f>MONTH('Daily Weather Input'!C1694)</f>
        <v>8</v>
      </c>
      <c r="D1701">
        <f>DAY('Daily Weather Input'!C1694)</f>
        <v>18</v>
      </c>
      <c r="E1701">
        <f>IF('Daily Weather Input'!D1694, 'Daily Weather Input'!D1694, ('Daily Weather Input'!E1694+'Daily Weather Input'!F1694)/2)</f>
        <v>83.5</v>
      </c>
      <c r="F1701">
        <f t="shared" si="53"/>
        <v>0</v>
      </c>
      <c r="G1701">
        <f t="shared" si="54"/>
        <v>18.5</v>
      </c>
    </row>
    <row r="1702" spans="2:7" x14ac:dyDescent="0.25">
      <c r="B1702">
        <f>YEAR('Daily Weather Input'!C1695)</f>
        <v>2009</v>
      </c>
      <c r="C1702">
        <f>MONTH('Daily Weather Input'!C1695)</f>
        <v>8</v>
      </c>
      <c r="D1702">
        <f>DAY('Daily Weather Input'!C1695)</f>
        <v>19</v>
      </c>
      <c r="E1702">
        <f>IF('Daily Weather Input'!D1695, 'Daily Weather Input'!D1695, ('Daily Weather Input'!E1695+'Daily Weather Input'!F1695)/2)</f>
        <v>82</v>
      </c>
      <c r="F1702">
        <f t="shared" si="53"/>
        <v>0</v>
      </c>
      <c r="G1702">
        <f t="shared" si="54"/>
        <v>17</v>
      </c>
    </row>
    <row r="1703" spans="2:7" x14ac:dyDescent="0.25">
      <c r="B1703">
        <f>YEAR('Daily Weather Input'!C1696)</f>
        <v>2009</v>
      </c>
      <c r="C1703">
        <f>MONTH('Daily Weather Input'!C1696)</f>
        <v>8</v>
      </c>
      <c r="D1703">
        <f>DAY('Daily Weather Input'!C1696)</f>
        <v>20</v>
      </c>
      <c r="E1703">
        <f>IF('Daily Weather Input'!D1696, 'Daily Weather Input'!D1696, ('Daily Weather Input'!E1696+'Daily Weather Input'!F1696)/2)</f>
        <v>84</v>
      </c>
      <c r="F1703">
        <f t="shared" si="53"/>
        <v>0</v>
      </c>
      <c r="G1703">
        <f t="shared" si="54"/>
        <v>19</v>
      </c>
    </row>
    <row r="1704" spans="2:7" x14ac:dyDescent="0.25">
      <c r="B1704">
        <f>YEAR('Daily Weather Input'!C1697)</f>
        <v>2009</v>
      </c>
      <c r="C1704">
        <f>MONTH('Daily Weather Input'!C1697)</f>
        <v>8</v>
      </c>
      <c r="D1704">
        <f>DAY('Daily Weather Input'!C1697)</f>
        <v>21</v>
      </c>
      <c r="E1704">
        <f>IF('Daily Weather Input'!D1697, 'Daily Weather Input'!D1697, ('Daily Weather Input'!E1697+'Daily Weather Input'!F1697)/2)</f>
        <v>83</v>
      </c>
      <c r="F1704">
        <f t="shared" si="53"/>
        <v>0</v>
      </c>
      <c r="G1704">
        <f t="shared" si="54"/>
        <v>18</v>
      </c>
    </row>
    <row r="1705" spans="2:7" x14ac:dyDescent="0.25">
      <c r="B1705">
        <f>YEAR('Daily Weather Input'!C1698)</f>
        <v>2009</v>
      </c>
      <c r="C1705">
        <f>MONTH('Daily Weather Input'!C1698)</f>
        <v>8</v>
      </c>
      <c r="D1705">
        <f>DAY('Daily Weather Input'!C1698)</f>
        <v>22</v>
      </c>
      <c r="E1705">
        <f>IF('Daily Weather Input'!D1698, 'Daily Weather Input'!D1698, ('Daily Weather Input'!E1698+'Daily Weather Input'!F1698)/2)</f>
        <v>76</v>
      </c>
      <c r="F1705">
        <f t="shared" si="53"/>
        <v>0</v>
      </c>
      <c r="G1705">
        <f t="shared" si="54"/>
        <v>11</v>
      </c>
    </row>
    <row r="1706" spans="2:7" x14ac:dyDescent="0.25">
      <c r="B1706">
        <f>YEAR('Daily Weather Input'!C1699)</f>
        <v>2009</v>
      </c>
      <c r="C1706">
        <f>MONTH('Daily Weather Input'!C1699)</f>
        <v>8</v>
      </c>
      <c r="D1706">
        <f>DAY('Daily Weather Input'!C1699)</f>
        <v>23</v>
      </c>
      <c r="E1706">
        <f>IF('Daily Weather Input'!D1699, 'Daily Weather Input'!D1699, ('Daily Weather Input'!E1699+'Daily Weather Input'!F1699)/2)</f>
        <v>78</v>
      </c>
      <c r="F1706">
        <f t="shared" si="53"/>
        <v>0</v>
      </c>
      <c r="G1706">
        <f t="shared" si="54"/>
        <v>13</v>
      </c>
    </row>
    <row r="1707" spans="2:7" x14ac:dyDescent="0.25">
      <c r="B1707">
        <f>YEAR('Daily Weather Input'!C1700)</f>
        <v>2009</v>
      </c>
      <c r="C1707">
        <f>MONTH('Daily Weather Input'!C1700)</f>
        <v>8</v>
      </c>
      <c r="D1707">
        <f>DAY('Daily Weather Input'!C1700)</f>
        <v>24</v>
      </c>
      <c r="E1707">
        <f>IF('Daily Weather Input'!D1700, 'Daily Weather Input'!D1700, ('Daily Weather Input'!E1700+'Daily Weather Input'!F1700)/2)</f>
        <v>76.5</v>
      </c>
      <c r="F1707">
        <f t="shared" si="53"/>
        <v>0</v>
      </c>
      <c r="G1707">
        <f t="shared" si="54"/>
        <v>11.5</v>
      </c>
    </row>
    <row r="1708" spans="2:7" x14ac:dyDescent="0.25">
      <c r="B1708">
        <f>YEAR('Daily Weather Input'!C1701)</f>
        <v>2009</v>
      </c>
      <c r="C1708">
        <f>MONTH('Daily Weather Input'!C1701)</f>
        <v>8</v>
      </c>
      <c r="D1708">
        <f>DAY('Daily Weather Input'!C1701)</f>
        <v>25</v>
      </c>
      <c r="E1708">
        <f>IF('Daily Weather Input'!D1701, 'Daily Weather Input'!D1701, ('Daily Weather Input'!E1701+'Daily Weather Input'!F1701)/2)</f>
        <v>75</v>
      </c>
      <c r="F1708">
        <f t="shared" si="53"/>
        <v>0</v>
      </c>
      <c r="G1708">
        <f t="shared" si="54"/>
        <v>10</v>
      </c>
    </row>
    <row r="1709" spans="2:7" x14ac:dyDescent="0.25">
      <c r="B1709">
        <f>YEAR('Daily Weather Input'!C1702)</f>
        <v>2009</v>
      </c>
      <c r="C1709">
        <f>MONTH('Daily Weather Input'!C1702)</f>
        <v>8</v>
      </c>
      <c r="D1709">
        <f>DAY('Daily Weather Input'!C1702)</f>
        <v>26</v>
      </c>
      <c r="E1709">
        <f>IF('Daily Weather Input'!D1702, 'Daily Weather Input'!D1702, ('Daily Weather Input'!E1702+'Daily Weather Input'!F1702)/2)</f>
        <v>80</v>
      </c>
      <c r="F1709">
        <f t="shared" si="53"/>
        <v>0</v>
      </c>
      <c r="G1709">
        <f t="shared" si="54"/>
        <v>15</v>
      </c>
    </row>
    <row r="1710" spans="2:7" x14ac:dyDescent="0.25">
      <c r="B1710">
        <f>YEAR('Daily Weather Input'!C1703)</f>
        <v>2009</v>
      </c>
      <c r="C1710">
        <f>MONTH('Daily Weather Input'!C1703)</f>
        <v>8</v>
      </c>
      <c r="D1710">
        <f>DAY('Daily Weather Input'!C1703)</f>
        <v>27</v>
      </c>
      <c r="E1710">
        <f>IF('Daily Weather Input'!D1703, 'Daily Weather Input'!D1703, ('Daily Weather Input'!E1703+'Daily Weather Input'!F1703)/2)</f>
        <v>78</v>
      </c>
      <c r="F1710">
        <f t="shared" si="53"/>
        <v>0</v>
      </c>
      <c r="G1710">
        <f t="shared" si="54"/>
        <v>13</v>
      </c>
    </row>
    <row r="1711" spans="2:7" x14ac:dyDescent="0.25">
      <c r="B1711">
        <f>YEAR('Daily Weather Input'!C1704)</f>
        <v>2009</v>
      </c>
      <c r="C1711">
        <f>MONTH('Daily Weather Input'!C1704)</f>
        <v>8</v>
      </c>
      <c r="D1711">
        <f>DAY('Daily Weather Input'!C1704)</f>
        <v>28</v>
      </c>
      <c r="E1711">
        <f>IF('Daily Weather Input'!D1704, 'Daily Weather Input'!D1704, ('Daily Weather Input'!E1704+'Daily Weather Input'!F1704)/2)</f>
        <v>76</v>
      </c>
      <c r="F1711">
        <f t="shared" si="53"/>
        <v>0</v>
      </c>
      <c r="G1711">
        <f t="shared" si="54"/>
        <v>11</v>
      </c>
    </row>
    <row r="1712" spans="2:7" x14ac:dyDescent="0.25">
      <c r="B1712">
        <f>YEAR('Daily Weather Input'!C1705)</f>
        <v>2009</v>
      </c>
      <c r="C1712">
        <f>MONTH('Daily Weather Input'!C1705)</f>
        <v>8</v>
      </c>
      <c r="D1712">
        <f>DAY('Daily Weather Input'!C1705)</f>
        <v>29</v>
      </c>
      <c r="E1712">
        <f>IF('Daily Weather Input'!D1705, 'Daily Weather Input'!D1705, ('Daily Weather Input'!E1705+'Daily Weather Input'!F1705)/2)</f>
        <v>79</v>
      </c>
      <c r="F1712">
        <f t="shared" si="53"/>
        <v>0</v>
      </c>
      <c r="G1712">
        <f t="shared" si="54"/>
        <v>14</v>
      </c>
    </row>
    <row r="1713" spans="2:7" x14ac:dyDescent="0.25">
      <c r="B1713">
        <f>YEAR('Daily Weather Input'!C1706)</f>
        <v>2009</v>
      </c>
      <c r="C1713">
        <f>MONTH('Daily Weather Input'!C1706)</f>
        <v>8</v>
      </c>
      <c r="D1713">
        <f>DAY('Daily Weather Input'!C1706)</f>
        <v>30</v>
      </c>
      <c r="E1713">
        <f>IF('Daily Weather Input'!D1706, 'Daily Weather Input'!D1706, ('Daily Weather Input'!E1706+'Daily Weather Input'!F1706)/2)</f>
        <v>75.5</v>
      </c>
      <c r="F1713">
        <f t="shared" si="53"/>
        <v>0</v>
      </c>
      <c r="G1713">
        <f t="shared" si="54"/>
        <v>10.5</v>
      </c>
    </row>
    <row r="1714" spans="2:7" x14ac:dyDescent="0.25">
      <c r="B1714">
        <f>YEAR('Daily Weather Input'!C1707)</f>
        <v>2009</v>
      </c>
      <c r="C1714">
        <f>MONTH('Daily Weather Input'!C1707)</f>
        <v>8</v>
      </c>
      <c r="D1714">
        <f>DAY('Daily Weather Input'!C1707)</f>
        <v>31</v>
      </c>
      <c r="E1714">
        <f>IF('Daily Weather Input'!D1707, 'Daily Weather Input'!D1707, ('Daily Weather Input'!E1707+'Daily Weather Input'!F1707)/2)</f>
        <v>67.5</v>
      </c>
      <c r="F1714">
        <f t="shared" si="53"/>
        <v>0</v>
      </c>
      <c r="G1714">
        <f t="shared" si="54"/>
        <v>2.5</v>
      </c>
    </row>
    <row r="1715" spans="2:7" x14ac:dyDescent="0.25">
      <c r="B1715">
        <f>YEAR('Daily Weather Input'!C1708)</f>
        <v>2009</v>
      </c>
      <c r="C1715">
        <f>MONTH('Daily Weather Input'!C1708)</f>
        <v>9</v>
      </c>
      <c r="D1715">
        <f>DAY('Daily Weather Input'!C1708)</f>
        <v>1</v>
      </c>
      <c r="E1715">
        <f>IF('Daily Weather Input'!D1708, 'Daily Weather Input'!D1708, ('Daily Weather Input'!E1708+'Daily Weather Input'!F1708)/2)</f>
        <v>64.5</v>
      </c>
      <c r="F1715">
        <f t="shared" si="53"/>
        <v>0.5</v>
      </c>
      <c r="G1715">
        <f t="shared" si="54"/>
        <v>0</v>
      </c>
    </row>
    <row r="1716" spans="2:7" x14ac:dyDescent="0.25">
      <c r="B1716">
        <f>YEAR('Daily Weather Input'!C1709)</f>
        <v>2009</v>
      </c>
      <c r="C1716">
        <f>MONTH('Daily Weather Input'!C1709)</f>
        <v>9</v>
      </c>
      <c r="D1716">
        <f>DAY('Daily Weather Input'!C1709)</f>
        <v>2</v>
      </c>
      <c r="E1716">
        <f>IF('Daily Weather Input'!D1709, 'Daily Weather Input'!D1709, ('Daily Weather Input'!E1709+'Daily Weather Input'!F1709)/2)</f>
        <v>65</v>
      </c>
      <c r="F1716">
        <f t="shared" si="53"/>
        <v>0</v>
      </c>
      <c r="G1716">
        <f t="shared" si="54"/>
        <v>0</v>
      </c>
    </row>
    <row r="1717" spans="2:7" x14ac:dyDescent="0.25">
      <c r="B1717">
        <f>YEAR('Daily Weather Input'!C1710)</f>
        <v>2009</v>
      </c>
      <c r="C1717">
        <f>MONTH('Daily Weather Input'!C1710)</f>
        <v>9</v>
      </c>
      <c r="D1717">
        <f>DAY('Daily Weather Input'!C1710)</f>
        <v>3</v>
      </c>
      <c r="E1717">
        <f>IF('Daily Weather Input'!D1710, 'Daily Weather Input'!D1710, ('Daily Weather Input'!E1710+'Daily Weather Input'!F1710)/2)</f>
        <v>67.5</v>
      </c>
      <c r="F1717">
        <f t="shared" si="53"/>
        <v>0</v>
      </c>
      <c r="G1717">
        <f t="shared" si="54"/>
        <v>2.5</v>
      </c>
    </row>
    <row r="1718" spans="2:7" x14ac:dyDescent="0.25">
      <c r="B1718">
        <f>YEAR('Daily Weather Input'!C1711)</f>
        <v>2009</v>
      </c>
      <c r="C1718">
        <f>MONTH('Daily Weather Input'!C1711)</f>
        <v>9</v>
      </c>
      <c r="D1718">
        <f>DAY('Daily Weather Input'!C1711)</f>
        <v>4</v>
      </c>
      <c r="E1718">
        <f>IF('Daily Weather Input'!D1711, 'Daily Weather Input'!D1711, ('Daily Weather Input'!E1711+'Daily Weather Input'!F1711)/2)</f>
        <v>71.5</v>
      </c>
      <c r="F1718">
        <f t="shared" si="53"/>
        <v>0</v>
      </c>
      <c r="G1718">
        <f t="shared" si="54"/>
        <v>6.5</v>
      </c>
    </row>
    <row r="1719" spans="2:7" x14ac:dyDescent="0.25">
      <c r="B1719">
        <f>YEAR('Daily Weather Input'!C1712)</f>
        <v>2009</v>
      </c>
      <c r="C1719">
        <f>MONTH('Daily Weather Input'!C1712)</f>
        <v>9</v>
      </c>
      <c r="D1719">
        <f>DAY('Daily Weather Input'!C1712)</f>
        <v>5</v>
      </c>
      <c r="E1719">
        <f>IF('Daily Weather Input'!D1712, 'Daily Weather Input'!D1712, ('Daily Weather Input'!E1712+'Daily Weather Input'!F1712)/2)</f>
        <v>72.5</v>
      </c>
      <c r="F1719">
        <f t="shared" si="53"/>
        <v>0</v>
      </c>
      <c r="G1719">
        <f t="shared" si="54"/>
        <v>7.5</v>
      </c>
    </row>
    <row r="1720" spans="2:7" x14ac:dyDescent="0.25">
      <c r="B1720">
        <f>YEAR('Daily Weather Input'!C1713)</f>
        <v>2009</v>
      </c>
      <c r="C1720">
        <f>MONTH('Daily Weather Input'!C1713)</f>
        <v>9</v>
      </c>
      <c r="D1720">
        <f>DAY('Daily Weather Input'!C1713)</f>
        <v>6</v>
      </c>
      <c r="E1720">
        <f>IF('Daily Weather Input'!D1713, 'Daily Weather Input'!D1713, ('Daily Weather Input'!E1713+'Daily Weather Input'!F1713)/2)</f>
        <v>73.5</v>
      </c>
      <c r="F1720">
        <f t="shared" si="53"/>
        <v>0</v>
      </c>
      <c r="G1720">
        <f t="shared" si="54"/>
        <v>8.5</v>
      </c>
    </row>
    <row r="1721" spans="2:7" x14ac:dyDescent="0.25">
      <c r="B1721">
        <f>YEAR('Daily Weather Input'!C1714)</f>
        <v>2009</v>
      </c>
      <c r="C1721">
        <f>MONTH('Daily Weather Input'!C1714)</f>
        <v>9</v>
      </c>
      <c r="D1721">
        <f>DAY('Daily Weather Input'!C1714)</f>
        <v>7</v>
      </c>
      <c r="E1721">
        <f>IF('Daily Weather Input'!D1714, 'Daily Weather Input'!D1714, ('Daily Weather Input'!E1714+'Daily Weather Input'!F1714)/2)</f>
        <v>72</v>
      </c>
      <c r="F1721">
        <f t="shared" si="53"/>
        <v>0</v>
      </c>
      <c r="G1721">
        <f t="shared" si="54"/>
        <v>7</v>
      </c>
    </row>
    <row r="1722" spans="2:7" x14ac:dyDescent="0.25">
      <c r="B1722">
        <f>YEAR('Daily Weather Input'!C1715)</f>
        <v>2009</v>
      </c>
      <c r="C1722">
        <f>MONTH('Daily Weather Input'!C1715)</f>
        <v>9</v>
      </c>
      <c r="D1722">
        <f>DAY('Daily Weather Input'!C1715)</f>
        <v>8</v>
      </c>
      <c r="E1722">
        <f>IF('Daily Weather Input'!D1715, 'Daily Weather Input'!D1715, ('Daily Weather Input'!E1715+'Daily Weather Input'!F1715)/2)</f>
        <v>71</v>
      </c>
      <c r="F1722">
        <f t="shared" si="53"/>
        <v>0</v>
      </c>
      <c r="G1722">
        <f t="shared" si="54"/>
        <v>6</v>
      </c>
    </row>
    <row r="1723" spans="2:7" x14ac:dyDescent="0.25">
      <c r="B1723">
        <f>YEAR('Daily Weather Input'!C1716)</f>
        <v>2009</v>
      </c>
      <c r="C1723">
        <f>MONTH('Daily Weather Input'!C1716)</f>
        <v>9</v>
      </c>
      <c r="D1723">
        <f>DAY('Daily Weather Input'!C1716)</f>
        <v>9</v>
      </c>
      <c r="E1723">
        <f>IF('Daily Weather Input'!D1716, 'Daily Weather Input'!D1716, ('Daily Weather Input'!E1716+'Daily Weather Input'!F1716)/2)</f>
        <v>71.5</v>
      </c>
      <c r="F1723">
        <f t="shared" si="53"/>
        <v>0</v>
      </c>
      <c r="G1723">
        <f t="shared" si="54"/>
        <v>6.5</v>
      </c>
    </row>
    <row r="1724" spans="2:7" x14ac:dyDescent="0.25">
      <c r="B1724">
        <f>YEAR('Daily Weather Input'!C1717)</f>
        <v>2009</v>
      </c>
      <c r="C1724">
        <f>MONTH('Daily Weather Input'!C1717)</f>
        <v>9</v>
      </c>
      <c r="D1724">
        <f>DAY('Daily Weather Input'!C1717)</f>
        <v>10</v>
      </c>
      <c r="E1724">
        <f>IF('Daily Weather Input'!D1717, 'Daily Weather Input'!D1717, ('Daily Weather Input'!E1717+'Daily Weather Input'!F1717)/2)</f>
        <v>67</v>
      </c>
      <c r="F1724">
        <f t="shared" si="53"/>
        <v>0</v>
      </c>
      <c r="G1724">
        <f t="shared" si="54"/>
        <v>2</v>
      </c>
    </row>
    <row r="1725" spans="2:7" x14ac:dyDescent="0.25">
      <c r="B1725">
        <f>YEAR('Daily Weather Input'!C1718)</f>
        <v>2009</v>
      </c>
      <c r="C1725">
        <f>MONTH('Daily Weather Input'!C1718)</f>
        <v>9</v>
      </c>
      <c r="D1725">
        <f>DAY('Daily Weather Input'!C1718)</f>
        <v>11</v>
      </c>
      <c r="E1725">
        <f>IF('Daily Weather Input'!D1718, 'Daily Weather Input'!D1718, ('Daily Weather Input'!E1718+'Daily Weather Input'!F1718)/2)</f>
        <v>64</v>
      </c>
      <c r="F1725">
        <f t="shared" si="53"/>
        <v>1</v>
      </c>
      <c r="G1725">
        <f t="shared" si="54"/>
        <v>0</v>
      </c>
    </row>
    <row r="1726" spans="2:7" x14ac:dyDescent="0.25">
      <c r="B1726">
        <f>YEAR('Daily Weather Input'!C1719)</f>
        <v>2009</v>
      </c>
      <c r="C1726">
        <f>MONTH('Daily Weather Input'!C1719)</f>
        <v>9</v>
      </c>
      <c r="D1726">
        <f>DAY('Daily Weather Input'!C1719)</f>
        <v>12</v>
      </c>
      <c r="E1726">
        <f>IF('Daily Weather Input'!D1719, 'Daily Weather Input'!D1719, ('Daily Weather Input'!E1719+'Daily Weather Input'!F1719)/2)</f>
        <v>68</v>
      </c>
      <c r="F1726">
        <f t="shared" si="53"/>
        <v>0</v>
      </c>
      <c r="G1726">
        <f t="shared" si="54"/>
        <v>3</v>
      </c>
    </row>
    <row r="1727" spans="2:7" x14ac:dyDescent="0.25">
      <c r="B1727">
        <f>YEAR('Daily Weather Input'!C1720)</f>
        <v>2009</v>
      </c>
      <c r="C1727">
        <f>MONTH('Daily Weather Input'!C1720)</f>
        <v>9</v>
      </c>
      <c r="D1727">
        <f>DAY('Daily Weather Input'!C1720)</f>
        <v>13</v>
      </c>
      <c r="E1727">
        <f>IF('Daily Weather Input'!D1720, 'Daily Weather Input'!D1720, ('Daily Weather Input'!E1720+'Daily Weather Input'!F1720)/2)</f>
        <v>70.5</v>
      </c>
      <c r="F1727">
        <f t="shared" si="53"/>
        <v>0</v>
      </c>
      <c r="G1727">
        <f t="shared" si="54"/>
        <v>5.5</v>
      </c>
    </row>
    <row r="1728" spans="2:7" x14ac:dyDescent="0.25">
      <c r="B1728">
        <f>YEAR('Daily Weather Input'!C1721)</f>
        <v>2009</v>
      </c>
      <c r="C1728">
        <f>MONTH('Daily Weather Input'!C1721)</f>
        <v>9</v>
      </c>
      <c r="D1728">
        <f>DAY('Daily Weather Input'!C1721)</f>
        <v>14</v>
      </c>
      <c r="E1728">
        <f>IF('Daily Weather Input'!D1721, 'Daily Weather Input'!D1721, ('Daily Weather Input'!E1721+'Daily Weather Input'!F1721)/2)</f>
        <v>71</v>
      </c>
      <c r="F1728">
        <f t="shared" si="53"/>
        <v>0</v>
      </c>
      <c r="G1728">
        <f t="shared" si="54"/>
        <v>6</v>
      </c>
    </row>
    <row r="1729" spans="2:7" x14ac:dyDescent="0.25">
      <c r="B1729">
        <f>YEAR('Daily Weather Input'!C1722)</f>
        <v>2009</v>
      </c>
      <c r="C1729">
        <f>MONTH('Daily Weather Input'!C1722)</f>
        <v>9</v>
      </c>
      <c r="D1729">
        <f>DAY('Daily Weather Input'!C1722)</f>
        <v>15</v>
      </c>
      <c r="E1729">
        <f>IF('Daily Weather Input'!D1722, 'Daily Weather Input'!D1722, ('Daily Weather Input'!E1722+'Daily Weather Input'!F1722)/2)</f>
        <v>73</v>
      </c>
      <c r="F1729">
        <f t="shared" si="53"/>
        <v>0</v>
      </c>
      <c r="G1729">
        <f t="shared" si="54"/>
        <v>8</v>
      </c>
    </row>
    <row r="1730" spans="2:7" x14ac:dyDescent="0.25">
      <c r="B1730">
        <f>YEAR('Daily Weather Input'!C1723)</f>
        <v>2009</v>
      </c>
      <c r="C1730">
        <f>MONTH('Daily Weather Input'!C1723)</f>
        <v>9</v>
      </c>
      <c r="D1730">
        <f>DAY('Daily Weather Input'!C1723)</f>
        <v>16</v>
      </c>
      <c r="E1730">
        <f>IF('Daily Weather Input'!D1723, 'Daily Weather Input'!D1723, ('Daily Weather Input'!E1723+'Daily Weather Input'!F1723)/2)</f>
        <v>70</v>
      </c>
      <c r="F1730">
        <f t="shared" si="53"/>
        <v>0</v>
      </c>
      <c r="G1730">
        <f t="shared" si="54"/>
        <v>5</v>
      </c>
    </row>
    <row r="1731" spans="2:7" x14ac:dyDescent="0.25">
      <c r="B1731">
        <f>YEAR('Daily Weather Input'!C1724)</f>
        <v>2009</v>
      </c>
      <c r="C1731">
        <f>MONTH('Daily Weather Input'!C1724)</f>
        <v>9</v>
      </c>
      <c r="D1731">
        <f>DAY('Daily Weather Input'!C1724)</f>
        <v>17</v>
      </c>
      <c r="E1731">
        <f>IF('Daily Weather Input'!D1724, 'Daily Weather Input'!D1724, ('Daily Weather Input'!E1724+'Daily Weather Input'!F1724)/2)</f>
        <v>64</v>
      </c>
      <c r="F1731">
        <f t="shared" si="53"/>
        <v>1</v>
      </c>
      <c r="G1731">
        <f t="shared" si="54"/>
        <v>0</v>
      </c>
    </row>
    <row r="1732" spans="2:7" x14ac:dyDescent="0.25">
      <c r="B1732">
        <f>YEAR('Daily Weather Input'!C1725)</f>
        <v>2009</v>
      </c>
      <c r="C1732">
        <f>MONTH('Daily Weather Input'!C1725)</f>
        <v>9</v>
      </c>
      <c r="D1732">
        <f>DAY('Daily Weather Input'!C1725)</f>
        <v>18</v>
      </c>
      <c r="E1732">
        <f>IF('Daily Weather Input'!D1725, 'Daily Weather Input'!D1725, ('Daily Weather Input'!E1725+'Daily Weather Input'!F1725)/2)</f>
        <v>70.5</v>
      </c>
      <c r="F1732">
        <f t="shared" si="53"/>
        <v>0</v>
      </c>
      <c r="G1732">
        <f t="shared" si="54"/>
        <v>5.5</v>
      </c>
    </row>
    <row r="1733" spans="2:7" x14ac:dyDescent="0.25">
      <c r="B1733">
        <f>YEAR('Daily Weather Input'!C1726)</f>
        <v>2009</v>
      </c>
      <c r="C1733">
        <f>MONTH('Daily Weather Input'!C1726)</f>
        <v>9</v>
      </c>
      <c r="D1733">
        <f>DAY('Daily Weather Input'!C1726)</f>
        <v>19</v>
      </c>
      <c r="E1733">
        <f>IF('Daily Weather Input'!D1726, 'Daily Weather Input'!D1726, ('Daily Weather Input'!E1726+'Daily Weather Input'!F1726)/2)</f>
        <v>64</v>
      </c>
      <c r="F1733">
        <f t="shared" si="53"/>
        <v>1</v>
      </c>
      <c r="G1733">
        <f t="shared" si="54"/>
        <v>0</v>
      </c>
    </row>
    <row r="1734" spans="2:7" x14ac:dyDescent="0.25">
      <c r="B1734">
        <f>YEAR('Daily Weather Input'!C1727)</f>
        <v>2009</v>
      </c>
      <c r="C1734">
        <f>MONTH('Daily Weather Input'!C1727)</f>
        <v>9</v>
      </c>
      <c r="D1734">
        <f>DAY('Daily Weather Input'!C1727)</f>
        <v>20</v>
      </c>
      <c r="E1734">
        <f>IF('Daily Weather Input'!D1727, 'Daily Weather Input'!D1727, ('Daily Weather Input'!E1727+'Daily Weather Input'!F1727)/2)</f>
        <v>63.5</v>
      </c>
      <c r="F1734">
        <f t="shared" si="53"/>
        <v>1.5</v>
      </c>
      <c r="G1734">
        <f t="shared" si="54"/>
        <v>0</v>
      </c>
    </row>
    <row r="1735" spans="2:7" x14ac:dyDescent="0.25">
      <c r="B1735">
        <f>YEAR('Daily Weather Input'!C1728)</f>
        <v>2009</v>
      </c>
      <c r="C1735">
        <f>MONTH('Daily Weather Input'!C1728)</f>
        <v>9</v>
      </c>
      <c r="D1735">
        <f>DAY('Daily Weather Input'!C1728)</f>
        <v>21</v>
      </c>
      <c r="E1735">
        <f>IF('Daily Weather Input'!D1728, 'Daily Weather Input'!D1728, ('Daily Weather Input'!E1728+'Daily Weather Input'!F1728)/2)</f>
        <v>67.5</v>
      </c>
      <c r="F1735">
        <f t="shared" si="53"/>
        <v>0</v>
      </c>
      <c r="G1735">
        <f t="shared" si="54"/>
        <v>2.5</v>
      </c>
    </row>
    <row r="1736" spans="2:7" x14ac:dyDescent="0.25">
      <c r="B1736">
        <f>YEAR('Daily Weather Input'!C1729)</f>
        <v>2009</v>
      </c>
      <c r="C1736">
        <f>MONTH('Daily Weather Input'!C1729)</f>
        <v>9</v>
      </c>
      <c r="D1736">
        <f>DAY('Daily Weather Input'!C1729)</f>
        <v>22</v>
      </c>
      <c r="E1736">
        <f>IF('Daily Weather Input'!D1729, 'Daily Weather Input'!D1729, ('Daily Weather Input'!E1729+'Daily Weather Input'!F1729)/2)</f>
        <v>73</v>
      </c>
      <c r="F1736">
        <f t="shared" si="53"/>
        <v>0</v>
      </c>
      <c r="G1736">
        <f t="shared" si="54"/>
        <v>8</v>
      </c>
    </row>
    <row r="1737" spans="2:7" x14ac:dyDescent="0.25">
      <c r="B1737">
        <f>YEAR('Daily Weather Input'!C1730)</f>
        <v>2009</v>
      </c>
      <c r="C1737">
        <f>MONTH('Daily Weather Input'!C1730)</f>
        <v>9</v>
      </c>
      <c r="D1737">
        <f>DAY('Daily Weather Input'!C1730)</f>
        <v>23</v>
      </c>
      <c r="E1737">
        <f>IF('Daily Weather Input'!D1730, 'Daily Weather Input'!D1730, ('Daily Weather Input'!E1730+'Daily Weather Input'!F1730)/2)</f>
        <v>77.5</v>
      </c>
      <c r="F1737">
        <f t="shared" si="53"/>
        <v>0</v>
      </c>
      <c r="G1737">
        <f t="shared" si="54"/>
        <v>12.5</v>
      </c>
    </row>
    <row r="1738" spans="2:7" x14ac:dyDescent="0.25">
      <c r="B1738">
        <f>YEAR('Daily Weather Input'!C1731)</f>
        <v>2009</v>
      </c>
      <c r="C1738">
        <f>MONTH('Daily Weather Input'!C1731)</f>
        <v>9</v>
      </c>
      <c r="D1738">
        <f>DAY('Daily Weather Input'!C1731)</f>
        <v>24</v>
      </c>
      <c r="E1738">
        <f>IF('Daily Weather Input'!D1731, 'Daily Weather Input'!D1731, ('Daily Weather Input'!E1731+'Daily Weather Input'!F1731)/2)</f>
        <v>80</v>
      </c>
      <c r="F1738">
        <f t="shared" si="53"/>
        <v>0</v>
      </c>
      <c r="G1738">
        <f t="shared" si="54"/>
        <v>15</v>
      </c>
    </row>
    <row r="1739" spans="2:7" x14ac:dyDescent="0.25">
      <c r="B1739">
        <f>YEAR('Daily Weather Input'!C1732)</f>
        <v>2009</v>
      </c>
      <c r="C1739">
        <f>MONTH('Daily Weather Input'!C1732)</f>
        <v>9</v>
      </c>
      <c r="D1739">
        <f>DAY('Daily Weather Input'!C1732)</f>
        <v>25</v>
      </c>
      <c r="E1739">
        <f>IF('Daily Weather Input'!D1732, 'Daily Weather Input'!D1732, ('Daily Weather Input'!E1732+'Daily Weather Input'!F1732)/2)</f>
        <v>66.5</v>
      </c>
      <c r="F1739">
        <f t="shared" ref="F1739:F1802" si="55">IF(B$8&gt;$E1739,(B$8-$E1739),0)</f>
        <v>0</v>
      </c>
      <c r="G1739">
        <f t="shared" si="54"/>
        <v>1.5</v>
      </c>
    </row>
    <row r="1740" spans="2:7" x14ac:dyDescent="0.25">
      <c r="B1740">
        <f>YEAR('Daily Weather Input'!C1733)</f>
        <v>2009</v>
      </c>
      <c r="C1740">
        <f>MONTH('Daily Weather Input'!C1733)</f>
        <v>9</v>
      </c>
      <c r="D1740">
        <f>DAY('Daily Weather Input'!C1733)</f>
        <v>26</v>
      </c>
      <c r="E1740">
        <f>IF('Daily Weather Input'!D1733, 'Daily Weather Input'!D1733, ('Daily Weather Input'!E1733+'Daily Weather Input'!F1733)/2)</f>
        <v>62</v>
      </c>
      <c r="F1740">
        <f t="shared" si="55"/>
        <v>3</v>
      </c>
      <c r="G1740">
        <f t="shared" ref="G1740:G1803" si="56">IF($E1740&gt;C$8,$E1740-C$8,0)</f>
        <v>0</v>
      </c>
    </row>
    <row r="1741" spans="2:7" x14ac:dyDescent="0.25">
      <c r="B1741">
        <f>YEAR('Daily Weather Input'!C1734)</f>
        <v>2009</v>
      </c>
      <c r="C1741">
        <f>MONTH('Daily Weather Input'!C1734)</f>
        <v>9</v>
      </c>
      <c r="D1741">
        <f>DAY('Daily Weather Input'!C1734)</f>
        <v>27</v>
      </c>
      <c r="E1741">
        <f>IF('Daily Weather Input'!D1734, 'Daily Weather Input'!D1734, ('Daily Weather Input'!E1734+'Daily Weather Input'!F1734)/2)</f>
        <v>67.5</v>
      </c>
      <c r="F1741">
        <f t="shared" si="55"/>
        <v>0</v>
      </c>
      <c r="G1741">
        <f t="shared" si="56"/>
        <v>2.5</v>
      </c>
    </row>
    <row r="1742" spans="2:7" x14ac:dyDescent="0.25">
      <c r="B1742">
        <f>YEAR('Daily Weather Input'!C1735)</f>
        <v>2009</v>
      </c>
      <c r="C1742">
        <f>MONTH('Daily Weather Input'!C1735)</f>
        <v>9</v>
      </c>
      <c r="D1742">
        <f>DAY('Daily Weather Input'!C1735)</f>
        <v>28</v>
      </c>
      <c r="E1742">
        <f>IF('Daily Weather Input'!D1735, 'Daily Weather Input'!D1735, ('Daily Weather Input'!E1735+'Daily Weather Input'!F1735)/2)</f>
        <v>67</v>
      </c>
      <c r="F1742">
        <f t="shared" si="55"/>
        <v>0</v>
      </c>
      <c r="G1742">
        <f t="shared" si="56"/>
        <v>2</v>
      </c>
    </row>
    <row r="1743" spans="2:7" x14ac:dyDescent="0.25">
      <c r="B1743">
        <f>YEAR('Daily Weather Input'!C1736)</f>
        <v>2009</v>
      </c>
      <c r="C1743">
        <f>MONTH('Daily Weather Input'!C1736)</f>
        <v>9</v>
      </c>
      <c r="D1743">
        <f>DAY('Daily Weather Input'!C1736)</f>
        <v>29</v>
      </c>
      <c r="E1743">
        <f>IF('Daily Weather Input'!D1736, 'Daily Weather Input'!D1736, ('Daily Weather Input'!E1736+'Daily Weather Input'!F1736)/2)</f>
        <v>58.5</v>
      </c>
      <c r="F1743">
        <f t="shared" si="55"/>
        <v>6.5</v>
      </c>
      <c r="G1743">
        <f t="shared" si="56"/>
        <v>0</v>
      </c>
    </row>
    <row r="1744" spans="2:7" x14ac:dyDescent="0.25">
      <c r="B1744">
        <f>YEAR('Daily Weather Input'!C1737)</f>
        <v>2009</v>
      </c>
      <c r="C1744">
        <f>MONTH('Daily Weather Input'!C1737)</f>
        <v>9</v>
      </c>
      <c r="D1744">
        <f>DAY('Daily Weather Input'!C1737)</f>
        <v>30</v>
      </c>
      <c r="E1744">
        <f>IF('Daily Weather Input'!D1737, 'Daily Weather Input'!D1737, ('Daily Weather Input'!E1737+'Daily Weather Input'!F1737)/2)</f>
        <v>58.5</v>
      </c>
      <c r="F1744">
        <f t="shared" si="55"/>
        <v>6.5</v>
      </c>
      <c r="G1744">
        <f t="shared" si="56"/>
        <v>0</v>
      </c>
    </row>
    <row r="1745" spans="2:7" x14ac:dyDescent="0.25">
      <c r="B1745">
        <f>YEAR('Daily Weather Input'!C1738)</f>
        <v>2009</v>
      </c>
      <c r="C1745">
        <f>MONTH('Daily Weather Input'!C1738)</f>
        <v>10</v>
      </c>
      <c r="D1745">
        <f>DAY('Daily Weather Input'!C1738)</f>
        <v>1</v>
      </c>
      <c r="E1745">
        <f>IF('Daily Weather Input'!D1738, 'Daily Weather Input'!D1738, ('Daily Weather Input'!E1738+'Daily Weather Input'!F1738)/2)</f>
        <v>54</v>
      </c>
      <c r="F1745">
        <f t="shared" si="55"/>
        <v>11</v>
      </c>
      <c r="G1745">
        <f t="shared" si="56"/>
        <v>0</v>
      </c>
    </row>
    <row r="1746" spans="2:7" x14ac:dyDescent="0.25">
      <c r="B1746">
        <f>YEAR('Daily Weather Input'!C1739)</f>
        <v>2009</v>
      </c>
      <c r="C1746">
        <f>MONTH('Daily Weather Input'!C1739)</f>
        <v>10</v>
      </c>
      <c r="D1746">
        <f>DAY('Daily Weather Input'!C1739)</f>
        <v>2</v>
      </c>
      <c r="E1746">
        <f>IF('Daily Weather Input'!D1739, 'Daily Weather Input'!D1739, ('Daily Weather Input'!E1739+'Daily Weather Input'!F1739)/2)</f>
        <v>61.5</v>
      </c>
      <c r="F1746">
        <f t="shared" si="55"/>
        <v>3.5</v>
      </c>
      <c r="G1746">
        <f t="shared" si="56"/>
        <v>0</v>
      </c>
    </row>
    <row r="1747" spans="2:7" x14ac:dyDescent="0.25">
      <c r="B1747">
        <f>YEAR('Daily Weather Input'!C1740)</f>
        <v>2009</v>
      </c>
      <c r="C1747">
        <f>MONTH('Daily Weather Input'!C1740)</f>
        <v>10</v>
      </c>
      <c r="D1747">
        <f>DAY('Daily Weather Input'!C1740)</f>
        <v>3</v>
      </c>
      <c r="E1747">
        <f>IF('Daily Weather Input'!D1740, 'Daily Weather Input'!D1740, ('Daily Weather Input'!E1740+'Daily Weather Input'!F1740)/2)</f>
        <v>64</v>
      </c>
      <c r="F1747">
        <f t="shared" si="55"/>
        <v>1</v>
      </c>
      <c r="G1747">
        <f t="shared" si="56"/>
        <v>0</v>
      </c>
    </row>
    <row r="1748" spans="2:7" x14ac:dyDescent="0.25">
      <c r="B1748">
        <f>YEAR('Daily Weather Input'!C1741)</f>
        <v>2009</v>
      </c>
      <c r="C1748">
        <f>MONTH('Daily Weather Input'!C1741)</f>
        <v>10</v>
      </c>
      <c r="D1748">
        <f>DAY('Daily Weather Input'!C1741)</f>
        <v>4</v>
      </c>
      <c r="E1748">
        <f>IF('Daily Weather Input'!D1741, 'Daily Weather Input'!D1741, ('Daily Weather Input'!E1741+'Daily Weather Input'!F1741)/2)</f>
        <v>57.5</v>
      </c>
      <c r="F1748">
        <f t="shared" si="55"/>
        <v>7.5</v>
      </c>
      <c r="G1748">
        <f t="shared" si="56"/>
        <v>0</v>
      </c>
    </row>
    <row r="1749" spans="2:7" x14ac:dyDescent="0.25">
      <c r="B1749">
        <f>YEAR('Daily Weather Input'!C1742)</f>
        <v>2009</v>
      </c>
      <c r="C1749">
        <f>MONTH('Daily Weather Input'!C1742)</f>
        <v>10</v>
      </c>
      <c r="D1749">
        <f>DAY('Daily Weather Input'!C1742)</f>
        <v>5</v>
      </c>
      <c r="E1749">
        <f>IF('Daily Weather Input'!D1742, 'Daily Weather Input'!D1742, ('Daily Weather Input'!E1742+'Daily Weather Input'!F1742)/2)</f>
        <v>59</v>
      </c>
      <c r="F1749">
        <f t="shared" si="55"/>
        <v>6</v>
      </c>
      <c r="G1749">
        <f t="shared" si="56"/>
        <v>0</v>
      </c>
    </row>
    <row r="1750" spans="2:7" x14ac:dyDescent="0.25">
      <c r="B1750">
        <f>YEAR('Daily Weather Input'!C1743)</f>
        <v>2009</v>
      </c>
      <c r="C1750">
        <f>MONTH('Daily Weather Input'!C1743)</f>
        <v>10</v>
      </c>
      <c r="D1750">
        <f>DAY('Daily Weather Input'!C1743)</f>
        <v>6</v>
      </c>
      <c r="E1750">
        <f>IF('Daily Weather Input'!D1743, 'Daily Weather Input'!D1743, ('Daily Weather Input'!E1743+'Daily Weather Input'!F1743)/2)</f>
        <v>59</v>
      </c>
      <c r="F1750">
        <f t="shared" si="55"/>
        <v>6</v>
      </c>
      <c r="G1750">
        <f t="shared" si="56"/>
        <v>0</v>
      </c>
    </row>
    <row r="1751" spans="2:7" x14ac:dyDescent="0.25">
      <c r="B1751">
        <f>YEAR('Daily Weather Input'!C1744)</f>
        <v>2009</v>
      </c>
      <c r="C1751">
        <f>MONTH('Daily Weather Input'!C1744)</f>
        <v>10</v>
      </c>
      <c r="D1751">
        <f>DAY('Daily Weather Input'!C1744)</f>
        <v>7</v>
      </c>
      <c r="E1751">
        <f>IF('Daily Weather Input'!D1744, 'Daily Weather Input'!D1744, ('Daily Weather Input'!E1744+'Daily Weather Input'!F1744)/2)</f>
        <v>64</v>
      </c>
      <c r="F1751">
        <f t="shared" si="55"/>
        <v>1</v>
      </c>
      <c r="G1751">
        <f t="shared" si="56"/>
        <v>0</v>
      </c>
    </row>
    <row r="1752" spans="2:7" x14ac:dyDescent="0.25">
      <c r="B1752">
        <f>YEAR('Daily Weather Input'!C1745)</f>
        <v>2009</v>
      </c>
      <c r="C1752">
        <f>MONTH('Daily Weather Input'!C1745)</f>
        <v>10</v>
      </c>
      <c r="D1752">
        <f>DAY('Daily Weather Input'!C1745)</f>
        <v>8</v>
      </c>
      <c r="E1752">
        <f>IF('Daily Weather Input'!D1745, 'Daily Weather Input'!D1745, ('Daily Weather Input'!E1745+'Daily Weather Input'!F1745)/2)</f>
        <v>60</v>
      </c>
      <c r="F1752">
        <f t="shared" si="55"/>
        <v>5</v>
      </c>
      <c r="G1752">
        <f t="shared" si="56"/>
        <v>0</v>
      </c>
    </row>
    <row r="1753" spans="2:7" x14ac:dyDescent="0.25">
      <c r="B1753">
        <f>YEAR('Daily Weather Input'!C1746)</f>
        <v>2009</v>
      </c>
      <c r="C1753">
        <f>MONTH('Daily Weather Input'!C1746)</f>
        <v>10</v>
      </c>
      <c r="D1753">
        <f>DAY('Daily Weather Input'!C1746)</f>
        <v>9</v>
      </c>
      <c r="E1753">
        <f>IF('Daily Weather Input'!D1746, 'Daily Weather Input'!D1746, ('Daily Weather Input'!E1746+'Daily Weather Input'!F1746)/2)</f>
        <v>72.5</v>
      </c>
      <c r="F1753">
        <f t="shared" si="55"/>
        <v>0</v>
      </c>
      <c r="G1753">
        <f t="shared" si="56"/>
        <v>7.5</v>
      </c>
    </row>
    <row r="1754" spans="2:7" x14ac:dyDescent="0.25">
      <c r="B1754">
        <f>YEAR('Daily Weather Input'!C1747)</f>
        <v>2009</v>
      </c>
      <c r="C1754">
        <f>MONTH('Daily Weather Input'!C1747)</f>
        <v>10</v>
      </c>
      <c r="D1754">
        <f>DAY('Daily Weather Input'!C1747)</f>
        <v>10</v>
      </c>
      <c r="E1754">
        <f>IF('Daily Weather Input'!D1747, 'Daily Weather Input'!D1747, ('Daily Weather Input'!E1747+'Daily Weather Input'!F1747)/2)</f>
        <v>60</v>
      </c>
      <c r="F1754">
        <f t="shared" si="55"/>
        <v>5</v>
      </c>
      <c r="G1754">
        <f t="shared" si="56"/>
        <v>0</v>
      </c>
    </row>
    <row r="1755" spans="2:7" x14ac:dyDescent="0.25">
      <c r="B1755">
        <f>YEAR('Daily Weather Input'!C1748)</f>
        <v>2009</v>
      </c>
      <c r="C1755">
        <f>MONTH('Daily Weather Input'!C1748)</f>
        <v>10</v>
      </c>
      <c r="D1755">
        <f>DAY('Daily Weather Input'!C1748)</f>
        <v>11</v>
      </c>
      <c r="E1755">
        <f>IF('Daily Weather Input'!D1748, 'Daily Weather Input'!D1748, ('Daily Weather Input'!E1748+'Daily Weather Input'!F1748)/2)</f>
        <v>53.5</v>
      </c>
      <c r="F1755">
        <f t="shared" si="55"/>
        <v>11.5</v>
      </c>
      <c r="G1755">
        <f t="shared" si="56"/>
        <v>0</v>
      </c>
    </row>
    <row r="1756" spans="2:7" x14ac:dyDescent="0.25">
      <c r="B1756">
        <f>YEAR('Daily Weather Input'!C1749)</f>
        <v>2009</v>
      </c>
      <c r="C1756">
        <f>MONTH('Daily Weather Input'!C1749)</f>
        <v>10</v>
      </c>
      <c r="D1756">
        <f>DAY('Daily Weather Input'!C1749)</f>
        <v>12</v>
      </c>
      <c r="E1756">
        <f>IF('Daily Weather Input'!D1749, 'Daily Weather Input'!D1749, ('Daily Weather Input'!E1749+'Daily Weather Input'!F1749)/2)</f>
        <v>50.5</v>
      </c>
      <c r="F1756">
        <f t="shared" si="55"/>
        <v>14.5</v>
      </c>
      <c r="G1756">
        <f t="shared" si="56"/>
        <v>0</v>
      </c>
    </row>
    <row r="1757" spans="2:7" x14ac:dyDescent="0.25">
      <c r="B1757">
        <f>YEAR('Daily Weather Input'!C1750)</f>
        <v>2009</v>
      </c>
      <c r="C1757">
        <f>MONTH('Daily Weather Input'!C1750)</f>
        <v>10</v>
      </c>
      <c r="D1757">
        <f>DAY('Daily Weather Input'!C1750)</f>
        <v>13</v>
      </c>
      <c r="E1757">
        <f>IF('Daily Weather Input'!D1750, 'Daily Weather Input'!D1750, ('Daily Weather Input'!E1750+'Daily Weather Input'!F1750)/2)</f>
        <v>59.5</v>
      </c>
      <c r="F1757">
        <f t="shared" si="55"/>
        <v>5.5</v>
      </c>
      <c r="G1757">
        <f t="shared" si="56"/>
        <v>0</v>
      </c>
    </row>
    <row r="1758" spans="2:7" x14ac:dyDescent="0.25">
      <c r="B1758">
        <f>YEAR('Daily Weather Input'!C1751)</f>
        <v>2009</v>
      </c>
      <c r="C1758">
        <f>MONTH('Daily Weather Input'!C1751)</f>
        <v>10</v>
      </c>
      <c r="D1758">
        <f>DAY('Daily Weather Input'!C1751)</f>
        <v>14</v>
      </c>
      <c r="E1758">
        <f>IF('Daily Weather Input'!D1751, 'Daily Weather Input'!D1751, ('Daily Weather Input'!E1751+'Daily Weather Input'!F1751)/2)</f>
        <v>47.5</v>
      </c>
      <c r="F1758">
        <f t="shared" si="55"/>
        <v>17.5</v>
      </c>
      <c r="G1758">
        <f t="shared" si="56"/>
        <v>0</v>
      </c>
    </row>
    <row r="1759" spans="2:7" x14ac:dyDescent="0.25">
      <c r="B1759">
        <f>YEAR('Daily Weather Input'!C1752)</f>
        <v>2009</v>
      </c>
      <c r="C1759">
        <f>MONTH('Daily Weather Input'!C1752)</f>
        <v>10</v>
      </c>
      <c r="D1759">
        <f>DAY('Daily Weather Input'!C1752)</f>
        <v>15</v>
      </c>
      <c r="E1759">
        <f>IF('Daily Weather Input'!D1752, 'Daily Weather Input'!D1752, ('Daily Weather Input'!E1752+'Daily Weather Input'!F1752)/2)</f>
        <v>45.5</v>
      </c>
      <c r="F1759">
        <f t="shared" si="55"/>
        <v>19.5</v>
      </c>
      <c r="G1759">
        <f t="shared" si="56"/>
        <v>0</v>
      </c>
    </row>
    <row r="1760" spans="2:7" x14ac:dyDescent="0.25">
      <c r="B1760">
        <f>YEAR('Daily Weather Input'!C1753)</f>
        <v>2009</v>
      </c>
      <c r="C1760">
        <f>MONTH('Daily Weather Input'!C1753)</f>
        <v>10</v>
      </c>
      <c r="D1760">
        <f>DAY('Daily Weather Input'!C1753)</f>
        <v>16</v>
      </c>
      <c r="E1760">
        <f>IF('Daily Weather Input'!D1753, 'Daily Weather Input'!D1753, ('Daily Weather Input'!E1753+'Daily Weather Input'!F1753)/2)</f>
        <v>42</v>
      </c>
      <c r="F1760">
        <f t="shared" si="55"/>
        <v>23</v>
      </c>
      <c r="G1760">
        <f t="shared" si="56"/>
        <v>0</v>
      </c>
    </row>
    <row r="1761" spans="2:7" x14ac:dyDescent="0.25">
      <c r="B1761">
        <f>YEAR('Daily Weather Input'!C1754)</f>
        <v>2009</v>
      </c>
      <c r="C1761">
        <f>MONTH('Daily Weather Input'!C1754)</f>
        <v>10</v>
      </c>
      <c r="D1761">
        <f>DAY('Daily Weather Input'!C1754)</f>
        <v>17</v>
      </c>
      <c r="E1761">
        <f>IF('Daily Weather Input'!D1754, 'Daily Weather Input'!D1754, ('Daily Weather Input'!E1754+'Daily Weather Input'!F1754)/2)</f>
        <v>42.5</v>
      </c>
      <c r="F1761">
        <f t="shared" si="55"/>
        <v>22.5</v>
      </c>
      <c r="G1761">
        <f t="shared" si="56"/>
        <v>0</v>
      </c>
    </row>
    <row r="1762" spans="2:7" x14ac:dyDescent="0.25">
      <c r="B1762">
        <f>YEAR('Daily Weather Input'!C1755)</f>
        <v>2009</v>
      </c>
      <c r="C1762">
        <f>MONTH('Daily Weather Input'!C1755)</f>
        <v>10</v>
      </c>
      <c r="D1762">
        <f>DAY('Daily Weather Input'!C1755)</f>
        <v>18</v>
      </c>
      <c r="E1762">
        <f>IF('Daily Weather Input'!D1755, 'Daily Weather Input'!D1755, ('Daily Weather Input'!E1755+'Daily Weather Input'!F1755)/2)</f>
        <v>46.5</v>
      </c>
      <c r="F1762">
        <f t="shared" si="55"/>
        <v>18.5</v>
      </c>
      <c r="G1762">
        <f t="shared" si="56"/>
        <v>0</v>
      </c>
    </row>
    <row r="1763" spans="2:7" x14ac:dyDescent="0.25">
      <c r="B1763">
        <f>YEAR('Daily Weather Input'!C1756)</f>
        <v>2009</v>
      </c>
      <c r="C1763">
        <f>MONTH('Daily Weather Input'!C1756)</f>
        <v>10</v>
      </c>
      <c r="D1763">
        <f>DAY('Daily Weather Input'!C1756)</f>
        <v>19</v>
      </c>
      <c r="E1763">
        <f>IF('Daily Weather Input'!D1756, 'Daily Weather Input'!D1756, ('Daily Weather Input'!E1756+'Daily Weather Input'!F1756)/2)</f>
        <v>46</v>
      </c>
      <c r="F1763">
        <f t="shared" si="55"/>
        <v>19</v>
      </c>
      <c r="G1763">
        <f t="shared" si="56"/>
        <v>0</v>
      </c>
    </row>
    <row r="1764" spans="2:7" x14ac:dyDescent="0.25">
      <c r="B1764">
        <f>YEAR('Daily Weather Input'!C1757)</f>
        <v>2009</v>
      </c>
      <c r="C1764">
        <f>MONTH('Daily Weather Input'!C1757)</f>
        <v>10</v>
      </c>
      <c r="D1764">
        <f>DAY('Daily Weather Input'!C1757)</f>
        <v>20</v>
      </c>
      <c r="E1764">
        <f>IF('Daily Weather Input'!D1757, 'Daily Weather Input'!D1757, ('Daily Weather Input'!E1757+'Daily Weather Input'!F1757)/2)</f>
        <v>53.5</v>
      </c>
      <c r="F1764">
        <f t="shared" si="55"/>
        <v>11.5</v>
      </c>
      <c r="G1764">
        <f t="shared" si="56"/>
        <v>0</v>
      </c>
    </row>
    <row r="1765" spans="2:7" x14ac:dyDescent="0.25">
      <c r="B1765">
        <f>YEAR('Daily Weather Input'!C1758)</f>
        <v>2009</v>
      </c>
      <c r="C1765">
        <f>MONTH('Daily Weather Input'!C1758)</f>
        <v>10</v>
      </c>
      <c r="D1765">
        <f>DAY('Daily Weather Input'!C1758)</f>
        <v>21</v>
      </c>
      <c r="E1765">
        <f>IF('Daily Weather Input'!D1758, 'Daily Weather Input'!D1758, ('Daily Weather Input'!E1758+'Daily Weather Input'!F1758)/2)</f>
        <v>58.5</v>
      </c>
      <c r="F1765">
        <f t="shared" si="55"/>
        <v>6.5</v>
      </c>
      <c r="G1765">
        <f t="shared" si="56"/>
        <v>0</v>
      </c>
    </row>
    <row r="1766" spans="2:7" x14ac:dyDescent="0.25">
      <c r="B1766">
        <f>YEAR('Daily Weather Input'!C1759)</f>
        <v>2009</v>
      </c>
      <c r="C1766">
        <f>MONTH('Daily Weather Input'!C1759)</f>
        <v>10</v>
      </c>
      <c r="D1766">
        <f>DAY('Daily Weather Input'!C1759)</f>
        <v>22</v>
      </c>
      <c r="E1766">
        <f>IF('Daily Weather Input'!D1759, 'Daily Weather Input'!D1759, ('Daily Weather Input'!E1759+'Daily Weather Input'!F1759)/2)</f>
        <v>63</v>
      </c>
      <c r="F1766">
        <f t="shared" si="55"/>
        <v>2</v>
      </c>
      <c r="G1766">
        <f t="shared" si="56"/>
        <v>0</v>
      </c>
    </row>
    <row r="1767" spans="2:7" x14ac:dyDescent="0.25">
      <c r="B1767">
        <f>YEAR('Daily Weather Input'!C1760)</f>
        <v>2009</v>
      </c>
      <c r="C1767">
        <f>MONTH('Daily Weather Input'!C1760)</f>
        <v>10</v>
      </c>
      <c r="D1767">
        <f>DAY('Daily Weather Input'!C1760)</f>
        <v>23</v>
      </c>
      <c r="E1767">
        <f>IF('Daily Weather Input'!D1760, 'Daily Weather Input'!D1760, ('Daily Weather Input'!E1760+'Daily Weather Input'!F1760)/2)</f>
        <v>59.5</v>
      </c>
      <c r="F1767">
        <f t="shared" si="55"/>
        <v>5.5</v>
      </c>
      <c r="G1767">
        <f t="shared" si="56"/>
        <v>0</v>
      </c>
    </row>
    <row r="1768" spans="2:7" x14ac:dyDescent="0.25">
      <c r="B1768">
        <f>YEAR('Daily Weather Input'!C1761)</f>
        <v>2009</v>
      </c>
      <c r="C1768">
        <f>MONTH('Daily Weather Input'!C1761)</f>
        <v>10</v>
      </c>
      <c r="D1768">
        <f>DAY('Daily Weather Input'!C1761)</f>
        <v>24</v>
      </c>
      <c r="E1768">
        <f>IF('Daily Weather Input'!D1761, 'Daily Weather Input'!D1761, ('Daily Weather Input'!E1761+'Daily Weather Input'!F1761)/2)</f>
        <v>65</v>
      </c>
      <c r="F1768">
        <f t="shared" si="55"/>
        <v>0</v>
      </c>
      <c r="G1768">
        <f t="shared" si="56"/>
        <v>0</v>
      </c>
    </row>
    <row r="1769" spans="2:7" x14ac:dyDescent="0.25">
      <c r="B1769">
        <f>YEAR('Daily Weather Input'!C1762)</f>
        <v>2009</v>
      </c>
      <c r="C1769">
        <f>MONTH('Daily Weather Input'!C1762)</f>
        <v>10</v>
      </c>
      <c r="D1769">
        <f>DAY('Daily Weather Input'!C1762)</f>
        <v>25</v>
      </c>
      <c r="E1769">
        <f>IF('Daily Weather Input'!D1762, 'Daily Weather Input'!D1762, ('Daily Weather Input'!E1762+'Daily Weather Input'!F1762)/2)</f>
        <v>52</v>
      </c>
      <c r="F1769">
        <f t="shared" si="55"/>
        <v>13</v>
      </c>
      <c r="G1769">
        <f t="shared" si="56"/>
        <v>0</v>
      </c>
    </row>
    <row r="1770" spans="2:7" x14ac:dyDescent="0.25">
      <c r="B1770">
        <f>YEAR('Daily Weather Input'!C1763)</f>
        <v>2009</v>
      </c>
      <c r="C1770">
        <f>MONTH('Daily Weather Input'!C1763)</f>
        <v>10</v>
      </c>
      <c r="D1770">
        <f>DAY('Daily Weather Input'!C1763)</f>
        <v>26</v>
      </c>
      <c r="E1770">
        <f>IF('Daily Weather Input'!D1763, 'Daily Weather Input'!D1763, ('Daily Weather Input'!E1763+'Daily Weather Input'!F1763)/2)</f>
        <v>52</v>
      </c>
      <c r="F1770">
        <f t="shared" si="55"/>
        <v>13</v>
      </c>
      <c r="G1770">
        <f t="shared" si="56"/>
        <v>0</v>
      </c>
    </row>
    <row r="1771" spans="2:7" x14ac:dyDescent="0.25">
      <c r="B1771">
        <f>YEAR('Daily Weather Input'!C1764)</f>
        <v>2009</v>
      </c>
      <c r="C1771">
        <f>MONTH('Daily Weather Input'!C1764)</f>
        <v>10</v>
      </c>
      <c r="D1771">
        <f>DAY('Daily Weather Input'!C1764)</f>
        <v>27</v>
      </c>
      <c r="E1771">
        <f>IF('Daily Weather Input'!D1764, 'Daily Weather Input'!D1764, ('Daily Weather Input'!E1764+'Daily Weather Input'!F1764)/2)</f>
        <v>55</v>
      </c>
      <c r="F1771">
        <f t="shared" si="55"/>
        <v>10</v>
      </c>
      <c r="G1771">
        <f t="shared" si="56"/>
        <v>0</v>
      </c>
    </row>
    <row r="1772" spans="2:7" x14ac:dyDescent="0.25">
      <c r="B1772">
        <f>YEAR('Daily Weather Input'!C1765)</f>
        <v>2009</v>
      </c>
      <c r="C1772">
        <f>MONTH('Daily Weather Input'!C1765)</f>
        <v>10</v>
      </c>
      <c r="D1772">
        <f>DAY('Daily Weather Input'!C1765)</f>
        <v>28</v>
      </c>
      <c r="E1772">
        <f>IF('Daily Weather Input'!D1765, 'Daily Weather Input'!D1765, ('Daily Weather Input'!E1765+'Daily Weather Input'!F1765)/2)</f>
        <v>64</v>
      </c>
      <c r="F1772">
        <f t="shared" si="55"/>
        <v>1</v>
      </c>
      <c r="G1772">
        <f t="shared" si="56"/>
        <v>0</v>
      </c>
    </row>
    <row r="1773" spans="2:7" x14ac:dyDescent="0.25">
      <c r="B1773">
        <f>YEAR('Daily Weather Input'!C1766)</f>
        <v>2009</v>
      </c>
      <c r="C1773">
        <f>MONTH('Daily Weather Input'!C1766)</f>
        <v>10</v>
      </c>
      <c r="D1773">
        <f>DAY('Daily Weather Input'!C1766)</f>
        <v>29</v>
      </c>
      <c r="E1773">
        <f>IF('Daily Weather Input'!D1766, 'Daily Weather Input'!D1766, ('Daily Weather Input'!E1766+'Daily Weather Input'!F1766)/2)</f>
        <v>59.5</v>
      </c>
      <c r="F1773">
        <f t="shared" si="55"/>
        <v>5.5</v>
      </c>
      <c r="G1773">
        <f t="shared" si="56"/>
        <v>0</v>
      </c>
    </row>
    <row r="1774" spans="2:7" x14ac:dyDescent="0.25">
      <c r="B1774">
        <f>YEAR('Daily Weather Input'!C1767)</f>
        <v>2009</v>
      </c>
      <c r="C1774">
        <f>MONTH('Daily Weather Input'!C1767)</f>
        <v>10</v>
      </c>
      <c r="D1774">
        <f>DAY('Daily Weather Input'!C1767)</f>
        <v>30</v>
      </c>
      <c r="E1774">
        <f>IF('Daily Weather Input'!D1767, 'Daily Weather Input'!D1767, ('Daily Weather Input'!E1767+'Daily Weather Input'!F1767)/2)</f>
        <v>56</v>
      </c>
      <c r="F1774">
        <f t="shared" si="55"/>
        <v>9</v>
      </c>
      <c r="G1774">
        <f t="shared" si="56"/>
        <v>0</v>
      </c>
    </row>
    <row r="1775" spans="2:7" x14ac:dyDescent="0.25">
      <c r="B1775">
        <f>YEAR('Daily Weather Input'!C1768)</f>
        <v>2009</v>
      </c>
      <c r="C1775">
        <f>MONTH('Daily Weather Input'!C1768)</f>
        <v>10</v>
      </c>
      <c r="D1775">
        <f>DAY('Daily Weather Input'!C1768)</f>
        <v>31</v>
      </c>
      <c r="E1775">
        <f>IF('Daily Weather Input'!D1768, 'Daily Weather Input'!D1768, ('Daily Weather Input'!E1768+'Daily Weather Input'!F1768)/2)</f>
        <v>64.5</v>
      </c>
      <c r="F1775">
        <f t="shared" si="55"/>
        <v>0.5</v>
      </c>
      <c r="G1775">
        <f t="shared" si="56"/>
        <v>0</v>
      </c>
    </row>
    <row r="1776" spans="2:7" x14ac:dyDescent="0.25">
      <c r="B1776">
        <f>YEAR('Daily Weather Input'!C1769)</f>
        <v>2009</v>
      </c>
      <c r="C1776">
        <f>MONTH('Daily Weather Input'!C1769)</f>
        <v>11</v>
      </c>
      <c r="D1776">
        <f>DAY('Daily Weather Input'!C1769)</f>
        <v>1</v>
      </c>
      <c r="E1776">
        <f>IF('Daily Weather Input'!D1769, 'Daily Weather Input'!D1769, ('Daily Weather Input'!E1769+'Daily Weather Input'!F1769)/2)</f>
        <v>53.5</v>
      </c>
      <c r="F1776">
        <f t="shared" si="55"/>
        <v>11.5</v>
      </c>
      <c r="G1776">
        <f t="shared" si="56"/>
        <v>0</v>
      </c>
    </row>
    <row r="1777" spans="2:7" x14ac:dyDescent="0.25">
      <c r="B1777">
        <f>YEAR('Daily Weather Input'!C1770)</f>
        <v>2009</v>
      </c>
      <c r="C1777">
        <f>MONTH('Daily Weather Input'!C1770)</f>
        <v>11</v>
      </c>
      <c r="D1777">
        <f>DAY('Daily Weather Input'!C1770)</f>
        <v>2</v>
      </c>
      <c r="E1777">
        <f>IF('Daily Weather Input'!D1770, 'Daily Weather Input'!D1770, ('Daily Weather Input'!E1770+'Daily Weather Input'!F1770)/2)</f>
        <v>51.5</v>
      </c>
      <c r="F1777">
        <f t="shared" si="55"/>
        <v>13.5</v>
      </c>
      <c r="G1777">
        <f t="shared" si="56"/>
        <v>0</v>
      </c>
    </row>
    <row r="1778" spans="2:7" x14ac:dyDescent="0.25">
      <c r="B1778">
        <f>YEAR('Daily Weather Input'!C1771)</f>
        <v>2009</v>
      </c>
      <c r="C1778">
        <f>MONTH('Daily Weather Input'!C1771)</f>
        <v>11</v>
      </c>
      <c r="D1778">
        <f>DAY('Daily Weather Input'!C1771)</f>
        <v>3</v>
      </c>
      <c r="E1778">
        <f>IF('Daily Weather Input'!D1771, 'Daily Weather Input'!D1771, ('Daily Weather Input'!E1771+'Daily Weather Input'!F1771)/2)</f>
        <v>51.5</v>
      </c>
      <c r="F1778">
        <f t="shared" si="55"/>
        <v>13.5</v>
      </c>
      <c r="G1778">
        <f t="shared" si="56"/>
        <v>0</v>
      </c>
    </row>
    <row r="1779" spans="2:7" x14ac:dyDescent="0.25">
      <c r="B1779">
        <f>YEAR('Daily Weather Input'!C1772)</f>
        <v>2009</v>
      </c>
      <c r="C1779">
        <f>MONTH('Daily Weather Input'!C1772)</f>
        <v>11</v>
      </c>
      <c r="D1779">
        <f>DAY('Daily Weather Input'!C1772)</f>
        <v>4</v>
      </c>
      <c r="E1779">
        <f>IF('Daily Weather Input'!D1772, 'Daily Weather Input'!D1772, ('Daily Weather Input'!E1772+'Daily Weather Input'!F1772)/2)</f>
        <v>43</v>
      </c>
      <c r="F1779">
        <f t="shared" si="55"/>
        <v>22</v>
      </c>
      <c r="G1779">
        <f t="shared" si="56"/>
        <v>0</v>
      </c>
    </row>
    <row r="1780" spans="2:7" x14ac:dyDescent="0.25">
      <c r="B1780">
        <f>YEAR('Daily Weather Input'!C1773)</f>
        <v>2009</v>
      </c>
      <c r="C1780">
        <f>MONTH('Daily Weather Input'!C1773)</f>
        <v>11</v>
      </c>
      <c r="D1780">
        <f>DAY('Daily Weather Input'!C1773)</f>
        <v>5</v>
      </c>
      <c r="E1780">
        <f>IF('Daily Weather Input'!D1773, 'Daily Weather Input'!D1773, ('Daily Weather Input'!E1773+'Daily Weather Input'!F1773)/2)</f>
        <v>44.5</v>
      </c>
      <c r="F1780">
        <f t="shared" si="55"/>
        <v>20.5</v>
      </c>
      <c r="G1780">
        <f t="shared" si="56"/>
        <v>0</v>
      </c>
    </row>
    <row r="1781" spans="2:7" x14ac:dyDescent="0.25">
      <c r="B1781">
        <f>YEAR('Daily Weather Input'!C1774)</f>
        <v>2009</v>
      </c>
      <c r="C1781">
        <f>MONTH('Daily Weather Input'!C1774)</f>
        <v>11</v>
      </c>
      <c r="D1781">
        <f>DAY('Daily Weather Input'!C1774)</f>
        <v>6</v>
      </c>
      <c r="E1781">
        <f>IF('Daily Weather Input'!D1774, 'Daily Weather Input'!D1774, ('Daily Weather Input'!E1774+'Daily Weather Input'!F1774)/2)</f>
        <v>41.5</v>
      </c>
      <c r="F1781">
        <f t="shared" si="55"/>
        <v>23.5</v>
      </c>
      <c r="G1781">
        <f t="shared" si="56"/>
        <v>0</v>
      </c>
    </row>
    <row r="1782" spans="2:7" x14ac:dyDescent="0.25">
      <c r="B1782">
        <f>YEAR('Daily Weather Input'!C1775)</f>
        <v>2009</v>
      </c>
      <c r="C1782">
        <f>MONTH('Daily Weather Input'!C1775)</f>
        <v>11</v>
      </c>
      <c r="D1782">
        <f>DAY('Daily Weather Input'!C1775)</f>
        <v>7</v>
      </c>
      <c r="E1782">
        <f>IF('Daily Weather Input'!D1775, 'Daily Weather Input'!D1775, ('Daily Weather Input'!E1775+'Daily Weather Input'!F1775)/2)</f>
        <v>45</v>
      </c>
      <c r="F1782">
        <f t="shared" si="55"/>
        <v>20</v>
      </c>
      <c r="G1782">
        <f t="shared" si="56"/>
        <v>0</v>
      </c>
    </row>
    <row r="1783" spans="2:7" x14ac:dyDescent="0.25">
      <c r="B1783">
        <f>YEAR('Daily Weather Input'!C1776)</f>
        <v>2009</v>
      </c>
      <c r="C1783">
        <f>MONTH('Daily Weather Input'!C1776)</f>
        <v>11</v>
      </c>
      <c r="D1783">
        <f>DAY('Daily Weather Input'!C1776)</f>
        <v>8</v>
      </c>
      <c r="E1783">
        <f>IF('Daily Weather Input'!D1776, 'Daily Weather Input'!D1776, ('Daily Weather Input'!E1776+'Daily Weather Input'!F1776)/2)</f>
        <v>55</v>
      </c>
      <c r="F1783">
        <f t="shared" si="55"/>
        <v>10</v>
      </c>
      <c r="G1783">
        <f t="shared" si="56"/>
        <v>0</v>
      </c>
    </row>
    <row r="1784" spans="2:7" x14ac:dyDescent="0.25">
      <c r="B1784">
        <f>YEAR('Daily Weather Input'!C1777)</f>
        <v>2009</v>
      </c>
      <c r="C1784">
        <f>MONTH('Daily Weather Input'!C1777)</f>
        <v>11</v>
      </c>
      <c r="D1784">
        <f>DAY('Daily Weather Input'!C1777)</f>
        <v>9</v>
      </c>
      <c r="E1784">
        <f>IF('Daily Weather Input'!D1777, 'Daily Weather Input'!D1777, ('Daily Weather Input'!E1777+'Daily Weather Input'!F1777)/2)</f>
        <v>56</v>
      </c>
      <c r="F1784">
        <f t="shared" si="55"/>
        <v>9</v>
      </c>
      <c r="G1784">
        <f t="shared" si="56"/>
        <v>0</v>
      </c>
    </row>
    <row r="1785" spans="2:7" x14ac:dyDescent="0.25">
      <c r="B1785">
        <f>YEAR('Daily Weather Input'!C1778)</f>
        <v>2009</v>
      </c>
      <c r="C1785">
        <f>MONTH('Daily Weather Input'!C1778)</f>
        <v>11</v>
      </c>
      <c r="D1785">
        <f>DAY('Daily Weather Input'!C1778)</f>
        <v>10</v>
      </c>
      <c r="E1785">
        <f>IF('Daily Weather Input'!D1778, 'Daily Weather Input'!D1778, ('Daily Weather Input'!E1778+'Daily Weather Input'!F1778)/2)</f>
        <v>58</v>
      </c>
      <c r="F1785">
        <f t="shared" si="55"/>
        <v>7</v>
      </c>
      <c r="G1785">
        <f t="shared" si="56"/>
        <v>0</v>
      </c>
    </row>
    <row r="1786" spans="2:7" x14ac:dyDescent="0.25">
      <c r="B1786">
        <f>YEAR('Daily Weather Input'!C1779)</f>
        <v>2009</v>
      </c>
      <c r="C1786">
        <f>MONTH('Daily Weather Input'!C1779)</f>
        <v>11</v>
      </c>
      <c r="D1786">
        <f>DAY('Daily Weather Input'!C1779)</f>
        <v>11</v>
      </c>
      <c r="E1786">
        <f>IF('Daily Weather Input'!D1779, 'Daily Weather Input'!D1779, ('Daily Weather Input'!E1779+'Daily Weather Input'!F1779)/2)</f>
        <v>51.5</v>
      </c>
      <c r="F1786">
        <f t="shared" si="55"/>
        <v>13.5</v>
      </c>
      <c r="G1786">
        <f t="shared" si="56"/>
        <v>0</v>
      </c>
    </row>
    <row r="1787" spans="2:7" x14ac:dyDescent="0.25">
      <c r="B1787">
        <f>YEAR('Daily Weather Input'!C1780)</f>
        <v>2009</v>
      </c>
      <c r="C1787">
        <f>MONTH('Daily Weather Input'!C1780)</f>
        <v>11</v>
      </c>
      <c r="D1787">
        <f>DAY('Daily Weather Input'!C1780)</f>
        <v>12</v>
      </c>
      <c r="E1787">
        <f>IF('Daily Weather Input'!D1780, 'Daily Weather Input'!D1780, ('Daily Weather Input'!E1780+'Daily Weather Input'!F1780)/2)</f>
        <v>47.5</v>
      </c>
      <c r="F1787">
        <f t="shared" si="55"/>
        <v>17.5</v>
      </c>
      <c r="G1787">
        <f t="shared" si="56"/>
        <v>0</v>
      </c>
    </row>
    <row r="1788" spans="2:7" x14ac:dyDescent="0.25">
      <c r="B1788">
        <f>YEAR('Daily Weather Input'!C1781)</f>
        <v>2009</v>
      </c>
      <c r="C1788">
        <f>MONTH('Daily Weather Input'!C1781)</f>
        <v>11</v>
      </c>
      <c r="D1788">
        <f>DAY('Daily Weather Input'!C1781)</f>
        <v>13</v>
      </c>
      <c r="E1788">
        <f>IF('Daily Weather Input'!D1781, 'Daily Weather Input'!D1781, ('Daily Weather Input'!E1781+'Daily Weather Input'!F1781)/2)</f>
        <v>52.5</v>
      </c>
      <c r="F1788">
        <f t="shared" si="55"/>
        <v>12.5</v>
      </c>
      <c r="G1788">
        <f t="shared" si="56"/>
        <v>0</v>
      </c>
    </row>
    <row r="1789" spans="2:7" x14ac:dyDescent="0.25">
      <c r="B1789">
        <f>YEAR('Daily Weather Input'!C1782)</f>
        <v>2009</v>
      </c>
      <c r="C1789">
        <f>MONTH('Daily Weather Input'!C1782)</f>
        <v>11</v>
      </c>
      <c r="D1789">
        <f>DAY('Daily Weather Input'!C1782)</f>
        <v>14</v>
      </c>
      <c r="E1789">
        <f>IF('Daily Weather Input'!D1782, 'Daily Weather Input'!D1782, ('Daily Weather Input'!E1782+'Daily Weather Input'!F1782)/2)</f>
        <v>52.5</v>
      </c>
      <c r="F1789">
        <f t="shared" si="55"/>
        <v>12.5</v>
      </c>
      <c r="G1789">
        <f t="shared" si="56"/>
        <v>0</v>
      </c>
    </row>
    <row r="1790" spans="2:7" x14ac:dyDescent="0.25">
      <c r="B1790">
        <f>YEAR('Daily Weather Input'!C1783)</f>
        <v>2009</v>
      </c>
      <c r="C1790">
        <f>MONTH('Daily Weather Input'!C1783)</f>
        <v>11</v>
      </c>
      <c r="D1790">
        <f>DAY('Daily Weather Input'!C1783)</f>
        <v>15</v>
      </c>
      <c r="E1790">
        <f>IF('Daily Weather Input'!D1783, 'Daily Weather Input'!D1783, ('Daily Weather Input'!E1783+'Daily Weather Input'!F1783)/2)</f>
        <v>56.5</v>
      </c>
      <c r="F1790">
        <f t="shared" si="55"/>
        <v>8.5</v>
      </c>
      <c r="G1790">
        <f t="shared" si="56"/>
        <v>0</v>
      </c>
    </row>
    <row r="1791" spans="2:7" x14ac:dyDescent="0.25">
      <c r="B1791">
        <f>YEAR('Daily Weather Input'!C1784)</f>
        <v>2009</v>
      </c>
      <c r="C1791">
        <f>MONTH('Daily Weather Input'!C1784)</f>
        <v>11</v>
      </c>
      <c r="D1791">
        <f>DAY('Daily Weather Input'!C1784)</f>
        <v>16</v>
      </c>
      <c r="E1791">
        <f>IF('Daily Weather Input'!D1784, 'Daily Weather Input'!D1784, ('Daily Weather Input'!E1784+'Daily Weather Input'!F1784)/2)</f>
        <v>56.5</v>
      </c>
      <c r="F1791">
        <f t="shared" si="55"/>
        <v>8.5</v>
      </c>
      <c r="G1791">
        <f t="shared" si="56"/>
        <v>0</v>
      </c>
    </row>
    <row r="1792" spans="2:7" x14ac:dyDescent="0.25">
      <c r="B1792">
        <f>YEAR('Daily Weather Input'!C1785)</f>
        <v>2009</v>
      </c>
      <c r="C1792">
        <f>MONTH('Daily Weather Input'!C1785)</f>
        <v>11</v>
      </c>
      <c r="D1792">
        <f>DAY('Daily Weather Input'!C1785)</f>
        <v>17</v>
      </c>
      <c r="E1792">
        <f>IF('Daily Weather Input'!D1785, 'Daily Weather Input'!D1785, ('Daily Weather Input'!E1785+'Daily Weather Input'!F1785)/2)</f>
        <v>50</v>
      </c>
      <c r="F1792">
        <f t="shared" si="55"/>
        <v>15</v>
      </c>
      <c r="G1792">
        <f t="shared" si="56"/>
        <v>0</v>
      </c>
    </row>
    <row r="1793" spans="2:7" x14ac:dyDescent="0.25">
      <c r="B1793">
        <f>YEAR('Daily Weather Input'!C1786)</f>
        <v>2009</v>
      </c>
      <c r="C1793">
        <f>MONTH('Daily Weather Input'!C1786)</f>
        <v>11</v>
      </c>
      <c r="D1793">
        <f>DAY('Daily Weather Input'!C1786)</f>
        <v>18</v>
      </c>
      <c r="E1793">
        <f>IF('Daily Weather Input'!D1786, 'Daily Weather Input'!D1786, ('Daily Weather Input'!E1786+'Daily Weather Input'!F1786)/2)</f>
        <v>49</v>
      </c>
      <c r="F1793">
        <f t="shared" si="55"/>
        <v>16</v>
      </c>
      <c r="G1793">
        <f t="shared" si="56"/>
        <v>0</v>
      </c>
    </row>
    <row r="1794" spans="2:7" x14ac:dyDescent="0.25">
      <c r="B1794">
        <f>YEAR('Daily Weather Input'!C1787)</f>
        <v>2009</v>
      </c>
      <c r="C1794">
        <f>MONTH('Daily Weather Input'!C1787)</f>
        <v>11</v>
      </c>
      <c r="D1794">
        <f>DAY('Daily Weather Input'!C1787)</f>
        <v>19</v>
      </c>
      <c r="E1794">
        <f>IF('Daily Weather Input'!D1787, 'Daily Weather Input'!D1787, ('Daily Weather Input'!E1787+'Daily Weather Input'!F1787)/2)</f>
        <v>56.5</v>
      </c>
      <c r="F1794">
        <f t="shared" si="55"/>
        <v>8.5</v>
      </c>
      <c r="G1794">
        <f t="shared" si="56"/>
        <v>0</v>
      </c>
    </row>
    <row r="1795" spans="2:7" x14ac:dyDescent="0.25">
      <c r="B1795">
        <f>YEAR('Daily Weather Input'!C1788)</f>
        <v>2009</v>
      </c>
      <c r="C1795">
        <f>MONTH('Daily Weather Input'!C1788)</f>
        <v>11</v>
      </c>
      <c r="D1795">
        <f>DAY('Daily Weather Input'!C1788)</f>
        <v>20</v>
      </c>
      <c r="E1795">
        <f>IF('Daily Weather Input'!D1788, 'Daily Weather Input'!D1788, ('Daily Weather Input'!E1788+'Daily Weather Input'!F1788)/2)</f>
        <v>51</v>
      </c>
      <c r="F1795">
        <f t="shared" si="55"/>
        <v>14</v>
      </c>
      <c r="G1795">
        <f t="shared" si="56"/>
        <v>0</v>
      </c>
    </row>
    <row r="1796" spans="2:7" x14ac:dyDescent="0.25">
      <c r="B1796">
        <f>YEAR('Daily Weather Input'!C1789)</f>
        <v>2009</v>
      </c>
      <c r="C1796">
        <f>MONTH('Daily Weather Input'!C1789)</f>
        <v>11</v>
      </c>
      <c r="D1796">
        <f>DAY('Daily Weather Input'!C1789)</f>
        <v>21</v>
      </c>
      <c r="E1796">
        <f>IF('Daily Weather Input'!D1789, 'Daily Weather Input'!D1789, ('Daily Weather Input'!E1789+'Daily Weather Input'!F1789)/2)</f>
        <v>49.5</v>
      </c>
      <c r="F1796">
        <f t="shared" si="55"/>
        <v>15.5</v>
      </c>
      <c r="G1796">
        <f t="shared" si="56"/>
        <v>0</v>
      </c>
    </row>
    <row r="1797" spans="2:7" x14ac:dyDescent="0.25">
      <c r="B1797">
        <f>YEAR('Daily Weather Input'!C1790)</f>
        <v>2009</v>
      </c>
      <c r="C1797">
        <f>MONTH('Daily Weather Input'!C1790)</f>
        <v>11</v>
      </c>
      <c r="D1797">
        <f>DAY('Daily Weather Input'!C1790)</f>
        <v>22</v>
      </c>
      <c r="E1797">
        <f>IF('Daily Weather Input'!D1790, 'Daily Weather Input'!D1790, ('Daily Weather Input'!E1790+'Daily Weather Input'!F1790)/2)</f>
        <v>47.5</v>
      </c>
      <c r="F1797">
        <f t="shared" si="55"/>
        <v>17.5</v>
      </c>
      <c r="G1797">
        <f t="shared" si="56"/>
        <v>0</v>
      </c>
    </row>
    <row r="1798" spans="2:7" x14ac:dyDescent="0.25">
      <c r="B1798">
        <f>YEAR('Daily Weather Input'!C1791)</f>
        <v>2009</v>
      </c>
      <c r="C1798">
        <f>MONTH('Daily Weather Input'!C1791)</f>
        <v>11</v>
      </c>
      <c r="D1798">
        <f>DAY('Daily Weather Input'!C1791)</f>
        <v>23</v>
      </c>
      <c r="E1798">
        <f>IF('Daily Weather Input'!D1791, 'Daily Weather Input'!D1791, ('Daily Weather Input'!E1791+'Daily Weather Input'!F1791)/2)</f>
        <v>46</v>
      </c>
      <c r="F1798">
        <f t="shared" si="55"/>
        <v>19</v>
      </c>
      <c r="G1798">
        <f t="shared" si="56"/>
        <v>0</v>
      </c>
    </row>
    <row r="1799" spans="2:7" x14ac:dyDescent="0.25">
      <c r="B1799">
        <f>YEAR('Daily Weather Input'!C1792)</f>
        <v>2009</v>
      </c>
      <c r="C1799">
        <f>MONTH('Daily Weather Input'!C1792)</f>
        <v>11</v>
      </c>
      <c r="D1799">
        <f>DAY('Daily Weather Input'!C1792)</f>
        <v>24</v>
      </c>
      <c r="E1799">
        <f>IF('Daily Weather Input'!D1792, 'Daily Weather Input'!D1792, ('Daily Weather Input'!E1792+'Daily Weather Input'!F1792)/2)</f>
        <v>50</v>
      </c>
      <c r="F1799">
        <f t="shared" si="55"/>
        <v>15</v>
      </c>
      <c r="G1799">
        <f t="shared" si="56"/>
        <v>0</v>
      </c>
    </row>
    <row r="1800" spans="2:7" x14ac:dyDescent="0.25">
      <c r="B1800">
        <f>YEAR('Daily Weather Input'!C1793)</f>
        <v>2009</v>
      </c>
      <c r="C1800">
        <f>MONTH('Daily Weather Input'!C1793)</f>
        <v>11</v>
      </c>
      <c r="D1800">
        <f>DAY('Daily Weather Input'!C1793)</f>
        <v>25</v>
      </c>
      <c r="E1800">
        <f>IF('Daily Weather Input'!D1793, 'Daily Weather Input'!D1793, ('Daily Weather Input'!E1793+'Daily Weather Input'!F1793)/2)</f>
        <v>48.5</v>
      </c>
      <c r="F1800">
        <f t="shared" si="55"/>
        <v>16.5</v>
      </c>
      <c r="G1800">
        <f t="shared" si="56"/>
        <v>0</v>
      </c>
    </row>
    <row r="1801" spans="2:7" x14ac:dyDescent="0.25">
      <c r="B1801">
        <f>YEAR('Daily Weather Input'!C1794)</f>
        <v>2009</v>
      </c>
      <c r="C1801">
        <f>MONTH('Daily Weather Input'!C1794)</f>
        <v>11</v>
      </c>
      <c r="D1801">
        <f>DAY('Daily Weather Input'!C1794)</f>
        <v>26</v>
      </c>
      <c r="E1801">
        <f>IF('Daily Weather Input'!D1794, 'Daily Weather Input'!D1794, ('Daily Weather Input'!E1794+'Daily Weather Input'!F1794)/2)</f>
        <v>45</v>
      </c>
      <c r="F1801">
        <f t="shared" si="55"/>
        <v>20</v>
      </c>
      <c r="G1801">
        <f t="shared" si="56"/>
        <v>0</v>
      </c>
    </row>
    <row r="1802" spans="2:7" x14ac:dyDescent="0.25">
      <c r="B1802">
        <f>YEAR('Daily Weather Input'!C1795)</f>
        <v>2009</v>
      </c>
      <c r="C1802">
        <f>MONTH('Daily Weather Input'!C1795)</f>
        <v>11</v>
      </c>
      <c r="D1802">
        <f>DAY('Daily Weather Input'!C1795)</f>
        <v>27</v>
      </c>
      <c r="E1802">
        <f>IF('Daily Weather Input'!D1795, 'Daily Weather Input'!D1795, ('Daily Weather Input'!E1795+'Daily Weather Input'!F1795)/2)</f>
        <v>45</v>
      </c>
      <c r="F1802">
        <f t="shared" si="55"/>
        <v>20</v>
      </c>
      <c r="G1802">
        <f t="shared" si="56"/>
        <v>0</v>
      </c>
    </row>
    <row r="1803" spans="2:7" x14ac:dyDescent="0.25">
      <c r="B1803">
        <f>YEAR('Daily Weather Input'!C1796)</f>
        <v>2009</v>
      </c>
      <c r="C1803">
        <f>MONTH('Daily Weather Input'!C1796)</f>
        <v>11</v>
      </c>
      <c r="D1803">
        <f>DAY('Daily Weather Input'!C1796)</f>
        <v>28</v>
      </c>
      <c r="E1803">
        <f>IF('Daily Weather Input'!D1796, 'Daily Weather Input'!D1796, ('Daily Weather Input'!E1796+'Daily Weather Input'!F1796)/2)</f>
        <v>42.5</v>
      </c>
      <c r="F1803">
        <f t="shared" ref="F1803:F1866" si="57">IF(B$8&gt;$E1803,(B$8-$E1803),0)</f>
        <v>22.5</v>
      </c>
      <c r="G1803">
        <f t="shared" si="56"/>
        <v>0</v>
      </c>
    </row>
    <row r="1804" spans="2:7" x14ac:dyDescent="0.25">
      <c r="B1804">
        <f>YEAR('Daily Weather Input'!C1797)</f>
        <v>2009</v>
      </c>
      <c r="C1804">
        <f>MONTH('Daily Weather Input'!C1797)</f>
        <v>11</v>
      </c>
      <c r="D1804">
        <f>DAY('Daily Weather Input'!C1797)</f>
        <v>29</v>
      </c>
      <c r="E1804">
        <f>IF('Daily Weather Input'!D1797, 'Daily Weather Input'!D1797, ('Daily Weather Input'!E1797+'Daily Weather Input'!F1797)/2)</f>
        <v>49</v>
      </c>
      <c r="F1804">
        <f t="shared" si="57"/>
        <v>16</v>
      </c>
      <c r="G1804">
        <f t="shared" ref="G1804:G1867" si="58">IF($E1804&gt;C$8,$E1804-C$8,0)</f>
        <v>0</v>
      </c>
    </row>
    <row r="1805" spans="2:7" x14ac:dyDescent="0.25">
      <c r="B1805">
        <f>YEAR('Daily Weather Input'!C1798)</f>
        <v>2009</v>
      </c>
      <c r="C1805">
        <f>MONTH('Daily Weather Input'!C1798)</f>
        <v>11</v>
      </c>
      <c r="D1805">
        <f>DAY('Daily Weather Input'!C1798)</f>
        <v>30</v>
      </c>
      <c r="E1805">
        <f>IF('Daily Weather Input'!D1798, 'Daily Weather Input'!D1798, ('Daily Weather Input'!E1798+'Daily Weather Input'!F1798)/2)</f>
        <v>48.5</v>
      </c>
      <c r="F1805">
        <f t="shared" si="57"/>
        <v>16.5</v>
      </c>
      <c r="G1805">
        <f t="shared" si="58"/>
        <v>0</v>
      </c>
    </row>
    <row r="1806" spans="2:7" x14ac:dyDescent="0.25">
      <c r="B1806">
        <f>YEAR('Daily Weather Input'!C1799)</f>
        <v>2009</v>
      </c>
      <c r="C1806">
        <f>MONTH('Daily Weather Input'!C1799)</f>
        <v>12</v>
      </c>
      <c r="D1806">
        <f>DAY('Daily Weather Input'!C1799)</f>
        <v>1</v>
      </c>
      <c r="E1806">
        <f>IF('Daily Weather Input'!D1799, 'Daily Weather Input'!D1799, ('Daily Weather Input'!E1799+'Daily Weather Input'!F1799)/2)</f>
        <v>44</v>
      </c>
      <c r="F1806">
        <f t="shared" si="57"/>
        <v>21</v>
      </c>
      <c r="G1806">
        <f t="shared" si="58"/>
        <v>0</v>
      </c>
    </row>
    <row r="1807" spans="2:7" x14ac:dyDescent="0.25">
      <c r="B1807">
        <f>YEAR('Daily Weather Input'!C1800)</f>
        <v>2009</v>
      </c>
      <c r="C1807">
        <f>MONTH('Daily Weather Input'!C1800)</f>
        <v>12</v>
      </c>
      <c r="D1807">
        <f>DAY('Daily Weather Input'!C1800)</f>
        <v>2</v>
      </c>
      <c r="E1807">
        <f>IF('Daily Weather Input'!D1800, 'Daily Weather Input'!D1800, ('Daily Weather Input'!E1800+'Daily Weather Input'!F1800)/2)</f>
        <v>47.5</v>
      </c>
      <c r="F1807">
        <f t="shared" si="57"/>
        <v>17.5</v>
      </c>
      <c r="G1807">
        <f t="shared" si="58"/>
        <v>0</v>
      </c>
    </row>
    <row r="1808" spans="2:7" x14ac:dyDescent="0.25">
      <c r="B1808">
        <f>YEAR('Daily Weather Input'!C1801)</f>
        <v>2009</v>
      </c>
      <c r="C1808">
        <f>MONTH('Daily Weather Input'!C1801)</f>
        <v>12</v>
      </c>
      <c r="D1808">
        <f>DAY('Daily Weather Input'!C1801)</f>
        <v>3</v>
      </c>
      <c r="E1808">
        <f>IF('Daily Weather Input'!D1801, 'Daily Weather Input'!D1801, ('Daily Weather Input'!E1801+'Daily Weather Input'!F1801)/2)</f>
        <v>51.5</v>
      </c>
      <c r="F1808">
        <f t="shared" si="57"/>
        <v>13.5</v>
      </c>
      <c r="G1808">
        <f t="shared" si="58"/>
        <v>0</v>
      </c>
    </row>
    <row r="1809" spans="2:7" x14ac:dyDescent="0.25">
      <c r="B1809">
        <f>YEAR('Daily Weather Input'!C1802)</f>
        <v>2009</v>
      </c>
      <c r="C1809">
        <f>MONTH('Daily Weather Input'!C1802)</f>
        <v>12</v>
      </c>
      <c r="D1809">
        <f>DAY('Daily Weather Input'!C1802)</f>
        <v>4</v>
      </c>
      <c r="E1809">
        <f>IF('Daily Weather Input'!D1802, 'Daily Weather Input'!D1802, ('Daily Weather Input'!E1802+'Daily Weather Input'!F1802)/2)</f>
        <v>41</v>
      </c>
      <c r="F1809">
        <f t="shared" si="57"/>
        <v>24</v>
      </c>
      <c r="G1809">
        <f t="shared" si="58"/>
        <v>0</v>
      </c>
    </row>
    <row r="1810" spans="2:7" x14ac:dyDescent="0.25">
      <c r="B1810">
        <f>YEAR('Daily Weather Input'!C1803)</f>
        <v>2009</v>
      </c>
      <c r="C1810">
        <f>MONTH('Daily Weather Input'!C1803)</f>
        <v>12</v>
      </c>
      <c r="D1810">
        <f>DAY('Daily Weather Input'!C1803)</f>
        <v>5</v>
      </c>
      <c r="E1810">
        <f>IF('Daily Weather Input'!D1803, 'Daily Weather Input'!D1803, ('Daily Weather Input'!E1803+'Daily Weather Input'!F1803)/2)</f>
        <v>39</v>
      </c>
      <c r="F1810">
        <f t="shared" si="57"/>
        <v>26</v>
      </c>
      <c r="G1810">
        <f t="shared" si="58"/>
        <v>0</v>
      </c>
    </row>
    <row r="1811" spans="2:7" x14ac:dyDescent="0.25">
      <c r="B1811">
        <f>YEAR('Daily Weather Input'!C1804)</f>
        <v>2009</v>
      </c>
      <c r="C1811">
        <f>MONTH('Daily Weather Input'!C1804)</f>
        <v>12</v>
      </c>
      <c r="D1811">
        <f>DAY('Daily Weather Input'!C1804)</f>
        <v>6</v>
      </c>
      <c r="E1811">
        <f>IF('Daily Weather Input'!D1804, 'Daily Weather Input'!D1804, ('Daily Weather Input'!E1804+'Daily Weather Input'!F1804)/2)</f>
        <v>31</v>
      </c>
      <c r="F1811">
        <f t="shared" si="57"/>
        <v>34</v>
      </c>
      <c r="G1811">
        <f t="shared" si="58"/>
        <v>0</v>
      </c>
    </row>
    <row r="1812" spans="2:7" x14ac:dyDescent="0.25">
      <c r="B1812">
        <f>YEAR('Daily Weather Input'!C1805)</f>
        <v>2009</v>
      </c>
      <c r="C1812">
        <f>MONTH('Daily Weather Input'!C1805)</f>
        <v>12</v>
      </c>
      <c r="D1812">
        <f>DAY('Daily Weather Input'!C1805)</f>
        <v>7</v>
      </c>
      <c r="E1812">
        <f>IF('Daily Weather Input'!D1805, 'Daily Weather Input'!D1805, ('Daily Weather Input'!E1805+'Daily Weather Input'!F1805)/2)</f>
        <v>33.5</v>
      </c>
      <c r="F1812">
        <f t="shared" si="57"/>
        <v>31.5</v>
      </c>
      <c r="G1812">
        <f t="shared" si="58"/>
        <v>0</v>
      </c>
    </row>
    <row r="1813" spans="2:7" x14ac:dyDescent="0.25">
      <c r="B1813">
        <f>YEAR('Daily Weather Input'!C1806)</f>
        <v>2009</v>
      </c>
      <c r="C1813">
        <f>MONTH('Daily Weather Input'!C1806)</f>
        <v>12</v>
      </c>
      <c r="D1813">
        <f>DAY('Daily Weather Input'!C1806)</f>
        <v>8</v>
      </c>
      <c r="E1813">
        <f>IF('Daily Weather Input'!D1806, 'Daily Weather Input'!D1806, ('Daily Weather Input'!E1806+'Daily Weather Input'!F1806)/2)</f>
        <v>37.5</v>
      </c>
      <c r="F1813">
        <f t="shared" si="57"/>
        <v>27.5</v>
      </c>
      <c r="G1813">
        <f t="shared" si="58"/>
        <v>0</v>
      </c>
    </row>
    <row r="1814" spans="2:7" x14ac:dyDescent="0.25">
      <c r="B1814">
        <f>YEAR('Daily Weather Input'!C1807)</f>
        <v>2009</v>
      </c>
      <c r="C1814">
        <f>MONTH('Daily Weather Input'!C1807)</f>
        <v>12</v>
      </c>
      <c r="D1814">
        <f>DAY('Daily Weather Input'!C1807)</f>
        <v>9</v>
      </c>
      <c r="E1814">
        <f>IF('Daily Weather Input'!D1807, 'Daily Weather Input'!D1807, ('Daily Weather Input'!E1807+'Daily Weather Input'!F1807)/2)</f>
        <v>43.5</v>
      </c>
      <c r="F1814">
        <f t="shared" si="57"/>
        <v>21.5</v>
      </c>
      <c r="G1814">
        <f t="shared" si="58"/>
        <v>0</v>
      </c>
    </row>
    <row r="1815" spans="2:7" x14ac:dyDescent="0.25">
      <c r="B1815">
        <f>YEAR('Daily Weather Input'!C1808)</f>
        <v>2009</v>
      </c>
      <c r="C1815">
        <f>MONTH('Daily Weather Input'!C1808)</f>
        <v>12</v>
      </c>
      <c r="D1815">
        <f>DAY('Daily Weather Input'!C1808)</f>
        <v>10</v>
      </c>
      <c r="E1815">
        <f>IF('Daily Weather Input'!D1808, 'Daily Weather Input'!D1808, ('Daily Weather Input'!E1808+'Daily Weather Input'!F1808)/2)</f>
        <v>36</v>
      </c>
      <c r="F1815">
        <f t="shared" si="57"/>
        <v>29</v>
      </c>
      <c r="G1815">
        <f t="shared" si="58"/>
        <v>0</v>
      </c>
    </row>
    <row r="1816" spans="2:7" x14ac:dyDescent="0.25">
      <c r="B1816">
        <f>YEAR('Daily Weather Input'!C1809)</f>
        <v>2009</v>
      </c>
      <c r="C1816">
        <f>MONTH('Daily Weather Input'!C1809)</f>
        <v>12</v>
      </c>
      <c r="D1816">
        <f>DAY('Daily Weather Input'!C1809)</f>
        <v>11</v>
      </c>
      <c r="E1816">
        <f>IF('Daily Weather Input'!D1809, 'Daily Weather Input'!D1809, ('Daily Weather Input'!E1809+'Daily Weather Input'!F1809)/2)</f>
        <v>30</v>
      </c>
      <c r="F1816">
        <f t="shared" si="57"/>
        <v>35</v>
      </c>
      <c r="G1816">
        <f t="shared" si="58"/>
        <v>0</v>
      </c>
    </row>
    <row r="1817" spans="2:7" x14ac:dyDescent="0.25">
      <c r="B1817">
        <f>YEAR('Daily Weather Input'!C1810)</f>
        <v>2009</v>
      </c>
      <c r="C1817">
        <f>MONTH('Daily Weather Input'!C1810)</f>
        <v>12</v>
      </c>
      <c r="D1817">
        <f>DAY('Daily Weather Input'!C1810)</f>
        <v>12</v>
      </c>
      <c r="E1817">
        <f>IF('Daily Weather Input'!D1810, 'Daily Weather Input'!D1810, ('Daily Weather Input'!E1810+'Daily Weather Input'!F1810)/2)</f>
        <v>31.5</v>
      </c>
      <c r="F1817">
        <f t="shared" si="57"/>
        <v>33.5</v>
      </c>
      <c r="G1817">
        <f t="shared" si="58"/>
        <v>0</v>
      </c>
    </row>
    <row r="1818" spans="2:7" x14ac:dyDescent="0.25">
      <c r="B1818">
        <f>YEAR('Daily Weather Input'!C1811)</f>
        <v>2009</v>
      </c>
      <c r="C1818">
        <f>MONTH('Daily Weather Input'!C1811)</f>
        <v>12</v>
      </c>
      <c r="D1818">
        <f>DAY('Daily Weather Input'!C1811)</f>
        <v>13</v>
      </c>
      <c r="E1818">
        <f>IF('Daily Weather Input'!D1811, 'Daily Weather Input'!D1811, ('Daily Weather Input'!E1811+'Daily Weather Input'!F1811)/2)</f>
        <v>36.5</v>
      </c>
      <c r="F1818">
        <f t="shared" si="57"/>
        <v>28.5</v>
      </c>
      <c r="G1818">
        <f t="shared" si="58"/>
        <v>0</v>
      </c>
    </row>
    <row r="1819" spans="2:7" x14ac:dyDescent="0.25">
      <c r="B1819">
        <f>YEAR('Daily Weather Input'!C1812)</f>
        <v>2009</v>
      </c>
      <c r="C1819">
        <f>MONTH('Daily Weather Input'!C1812)</f>
        <v>12</v>
      </c>
      <c r="D1819">
        <f>DAY('Daily Weather Input'!C1812)</f>
        <v>14</v>
      </c>
      <c r="E1819">
        <f>IF('Daily Weather Input'!D1812, 'Daily Weather Input'!D1812, ('Daily Weather Input'!E1812+'Daily Weather Input'!F1812)/2)</f>
        <v>41</v>
      </c>
      <c r="F1819">
        <f t="shared" si="57"/>
        <v>24</v>
      </c>
      <c r="G1819">
        <f t="shared" si="58"/>
        <v>0</v>
      </c>
    </row>
    <row r="1820" spans="2:7" x14ac:dyDescent="0.25">
      <c r="B1820">
        <f>YEAR('Daily Weather Input'!C1813)</f>
        <v>2009</v>
      </c>
      <c r="C1820">
        <f>MONTH('Daily Weather Input'!C1813)</f>
        <v>12</v>
      </c>
      <c r="D1820">
        <f>DAY('Daily Weather Input'!C1813)</f>
        <v>15</v>
      </c>
      <c r="E1820">
        <f>IF('Daily Weather Input'!D1813, 'Daily Weather Input'!D1813, ('Daily Weather Input'!E1813+'Daily Weather Input'!F1813)/2)</f>
        <v>48.5</v>
      </c>
      <c r="F1820">
        <f t="shared" si="57"/>
        <v>16.5</v>
      </c>
      <c r="G1820">
        <f t="shared" si="58"/>
        <v>0</v>
      </c>
    </row>
    <row r="1821" spans="2:7" x14ac:dyDescent="0.25">
      <c r="B1821">
        <f>YEAR('Daily Weather Input'!C1814)</f>
        <v>2009</v>
      </c>
      <c r="C1821">
        <f>MONTH('Daily Weather Input'!C1814)</f>
        <v>12</v>
      </c>
      <c r="D1821">
        <f>DAY('Daily Weather Input'!C1814)</f>
        <v>16</v>
      </c>
      <c r="E1821">
        <f>IF('Daily Weather Input'!D1814, 'Daily Weather Input'!D1814, ('Daily Weather Input'!E1814+'Daily Weather Input'!F1814)/2)</f>
        <v>35</v>
      </c>
      <c r="F1821">
        <f t="shared" si="57"/>
        <v>30</v>
      </c>
      <c r="G1821">
        <f t="shared" si="58"/>
        <v>0</v>
      </c>
    </row>
    <row r="1822" spans="2:7" x14ac:dyDescent="0.25">
      <c r="B1822">
        <f>YEAR('Daily Weather Input'!C1815)</f>
        <v>2009</v>
      </c>
      <c r="C1822">
        <f>MONTH('Daily Weather Input'!C1815)</f>
        <v>12</v>
      </c>
      <c r="D1822">
        <f>DAY('Daily Weather Input'!C1815)</f>
        <v>17</v>
      </c>
      <c r="E1822">
        <f>IF('Daily Weather Input'!D1815, 'Daily Weather Input'!D1815, ('Daily Weather Input'!E1815+'Daily Weather Input'!F1815)/2)</f>
        <v>30.5</v>
      </c>
      <c r="F1822">
        <f t="shared" si="57"/>
        <v>34.5</v>
      </c>
      <c r="G1822">
        <f t="shared" si="58"/>
        <v>0</v>
      </c>
    </row>
    <row r="1823" spans="2:7" x14ac:dyDescent="0.25">
      <c r="B1823">
        <f>YEAR('Daily Weather Input'!C1816)</f>
        <v>2009</v>
      </c>
      <c r="C1823">
        <f>MONTH('Daily Weather Input'!C1816)</f>
        <v>12</v>
      </c>
      <c r="D1823">
        <f>DAY('Daily Weather Input'!C1816)</f>
        <v>18</v>
      </c>
      <c r="E1823">
        <f>IF('Daily Weather Input'!D1816, 'Daily Weather Input'!D1816, ('Daily Weather Input'!E1816+'Daily Weather Input'!F1816)/2)</f>
        <v>27</v>
      </c>
      <c r="F1823">
        <f t="shared" si="57"/>
        <v>38</v>
      </c>
      <c r="G1823">
        <f t="shared" si="58"/>
        <v>0</v>
      </c>
    </row>
    <row r="1824" spans="2:7" x14ac:dyDescent="0.25">
      <c r="B1824">
        <f>YEAR('Daily Weather Input'!C1817)</f>
        <v>2009</v>
      </c>
      <c r="C1824">
        <f>MONTH('Daily Weather Input'!C1817)</f>
        <v>12</v>
      </c>
      <c r="D1824">
        <f>DAY('Daily Weather Input'!C1817)</f>
        <v>19</v>
      </c>
      <c r="E1824">
        <f>IF('Daily Weather Input'!D1817, 'Daily Weather Input'!D1817, ('Daily Weather Input'!E1817+'Daily Weather Input'!F1817)/2)</f>
        <v>25.5</v>
      </c>
      <c r="F1824">
        <f t="shared" si="57"/>
        <v>39.5</v>
      </c>
      <c r="G1824">
        <f t="shared" si="58"/>
        <v>0</v>
      </c>
    </row>
    <row r="1825" spans="2:7" x14ac:dyDescent="0.25">
      <c r="B1825">
        <f>YEAR('Daily Weather Input'!C1818)</f>
        <v>2009</v>
      </c>
      <c r="C1825">
        <f>MONTH('Daily Weather Input'!C1818)</f>
        <v>12</v>
      </c>
      <c r="D1825">
        <f>DAY('Daily Weather Input'!C1818)</f>
        <v>20</v>
      </c>
      <c r="E1825">
        <f>IF('Daily Weather Input'!D1818, 'Daily Weather Input'!D1818, ('Daily Weather Input'!E1818+'Daily Weather Input'!F1818)/2)</f>
        <v>30</v>
      </c>
      <c r="F1825">
        <f t="shared" si="57"/>
        <v>35</v>
      </c>
      <c r="G1825">
        <f t="shared" si="58"/>
        <v>0</v>
      </c>
    </row>
    <row r="1826" spans="2:7" x14ac:dyDescent="0.25">
      <c r="B1826">
        <f>YEAR('Daily Weather Input'!C1819)</f>
        <v>2009</v>
      </c>
      <c r="C1826">
        <f>MONTH('Daily Weather Input'!C1819)</f>
        <v>12</v>
      </c>
      <c r="D1826">
        <f>DAY('Daily Weather Input'!C1819)</f>
        <v>21</v>
      </c>
      <c r="E1826">
        <f>IF('Daily Weather Input'!D1819, 'Daily Weather Input'!D1819, ('Daily Weather Input'!E1819+'Daily Weather Input'!F1819)/2)</f>
        <v>27</v>
      </c>
      <c r="F1826">
        <f t="shared" si="57"/>
        <v>38</v>
      </c>
      <c r="G1826">
        <f t="shared" si="58"/>
        <v>0</v>
      </c>
    </row>
    <row r="1827" spans="2:7" x14ac:dyDescent="0.25">
      <c r="B1827">
        <f>YEAR('Daily Weather Input'!C1820)</f>
        <v>2009</v>
      </c>
      <c r="C1827">
        <f>MONTH('Daily Weather Input'!C1820)</f>
        <v>12</v>
      </c>
      <c r="D1827">
        <f>DAY('Daily Weather Input'!C1820)</f>
        <v>22</v>
      </c>
      <c r="E1827">
        <f>IF('Daily Weather Input'!D1820, 'Daily Weather Input'!D1820, ('Daily Weather Input'!E1820+'Daily Weather Input'!F1820)/2)</f>
        <v>35.5</v>
      </c>
      <c r="F1827">
        <f t="shared" si="57"/>
        <v>29.5</v>
      </c>
      <c r="G1827">
        <f t="shared" si="58"/>
        <v>0</v>
      </c>
    </row>
    <row r="1828" spans="2:7" x14ac:dyDescent="0.25">
      <c r="B1828">
        <f>YEAR('Daily Weather Input'!C1821)</f>
        <v>2009</v>
      </c>
      <c r="C1828">
        <f>MONTH('Daily Weather Input'!C1821)</f>
        <v>12</v>
      </c>
      <c r="D1828">
        <f>DAY('Daily Weather Input'!C1821)</f>
        <v>23</v>
      </c>
      <c r="E1828">
        <f>IF('Daily Weather Input'!D1821, 'Daily Weather Input'!D1821, ('Daily Weather Input'!E1821+'Daily Weather Input'!F1821)/2)</f>
        <v>29</v>
      </c>
      <c r="F1828">
        <f t="shared" si="57"/>
        <v>36</v>
      </c>
      <c r="G1828">
        <f t="shared" si="58"/>
        <v>0</v>
      </c>
    </row>
    <row r="1829" spans="2:7" x14ac:dyDescent="0.25">
      <c r="B1829">
        <f>YEAR('Daily Weather Input'!C1822)</f>
        <v>2009</v>
      </c>
      <c r="C1829">
        <f>MONTH('Daily Weather Input'!C1822)</f>
        <v>12</v>
      </c>
      <c r="D1829">
        <f>DAY('Daily Weather Input'!C1822)</f>
        <v>24</v>
      </c>
      <c r="E1829">
        <f>IF('Daily Weather Input'!D1822, 'Daily Weather Input'!D1822, ('Daily Weather Input'!E1822+'Daily Weather Input'!F1822)/2)</f>
        <v>24.5</v>
      </c>
      <c r="F1829">
        <f t="shared" si="57"/>
        <v>40.5</v>
      </c>
      <c r="G1829">
        <f t="shared" si="58"/>
        <v>0</v>
      </c>
    </row>
    <row r="1830" spans="2:7" x14ac:dyDescent="0.25">
      <c r="B1830">
        <f>YEAR('Daily Weather Input'!C1823)</f>
        <v>2009</v>
      </c>
      <c r="C1830">
        <f>MONTH('Daily Weather Input'!C1823)</f>
        <v>12</v>
      </c>
      <c r="D1830">
        <f>DAY('Daily Weather Input'!C1823)</f>
        <v>25</v>
      </c>
      <c r="E1830">
        <f>IF('Daily Weather Input'!D1823, 'Daily Weather Input'!D1823, ('Daily Weather Input'!E1823+'Daily Weather Input'!F1823)/2)</f>
        <v>32.5</v>
      </c>
      <c r="F1830">
        <f t="shared" si="57"/>
        <v>32.5</v>
      </c>
      <c r="G1830">
        <f t="shared" si="58"/>
        <v>0</v>
      </c>
    </row>
    <row r="1831" spans="2:7" x14ac:dyDescent="0.25">
      <c r="B1831">
        <f>YEAR('Daily Weather Input'!C1824)</f>
        <v>2009</v>
      </c>
      <c r="C1831">
        <f>MONTH('Daily Weather Input'!C1824)</f>
        <v>12</v>
      </c>
      <c r="D1831">
        <f>DAY('Daily Weather Input'!C1824)</f>
        <v>26</v>
      </c>
      <c r="E1831">
        <f>IF('Daily Weather Input'!D1824, 'Daily Weather Input'!D1824, ('Daily Weather Input'!E1824+'Daily Weather Input'!F1824)/2)</f>
        <v>42.5</v>
      </c>
      <c r="F1831">
        <f t="shared" si="57"/>
        <v>22.5</v>
      </c>
      <c r="G1831">
        <f t="shared" si="58"/>
        <v>0</v>
      </c>
    </row>
    <row r="1832" spans="2:7" x14ac:dyDescent="0.25">
      <c r="B1832">
        <f>YEAR('Daily Weather Input'!C1825)</f>
        <v>2009</v>
      </c>
      <c r="C1832">
        <f>MONTH('Daily Weather Input'!C1825)</f>
        <v>12</v>
      </c>
      <c r="D1832">
        <f>DAY('Daily Weather Input'!C1825)</f>
        <v>27</v>
      </c>
      <c r="E1832">
        <f>IF('Daily Weather Input'!D1825, 'Daily Weather Input'!D1825, ('Daily Weather Input'!E1825+'Daily Weather Input'!F1825)/2)</f>
        <v>39</v>
      </c>
      <c r="F1832">
        <f t="shared" si="57"/>
        <v>26</v>
      </c>
      <c r="G1832">
        <f t="shared" si="58"/>
        <v>0</v>
      </c>
    </row>
    <row r="1833" spans="2:7" x14ac:dyDescent="0.25">
      <c r="B1833">
        <f>YEAR('Daily Weather Input'!C1826)</f>
        <v>2009</v>
      </c>
      <c r="C1833">
        <f>MONTH('Daily Weather Input'!C1826)</f>
        <v>12</v>
      </c>
      <c r="D1833">
        <f>DAY('Daily Weather Input'!C1826)</f>
        <v>28</v>
      </c>
      <c r="E1833">
        <f>IF('Daily Weather Input'!D1826, 'Daily Weather Input'!D1826, ('Daily Weather Input'!E1826+'Daily Weather Input'!F1826)/2)</f>
        <v>36</v>
      </c>
      <c r="F1833">
        <f t="shared" si="57"/>
        <v>29</v>
      </c>
      <c r="G1833">
        <f t="shared" si="58"/>
        <v>0</v>
      </c>
    </row>
    <row r="1834" spans="2:7" x14ac:dyDescent="0.25">
      <c r="B1834">
        <f>YEAR('Daily Weather Input'!C1827)</f>
        <v>2009</v>
      </c>
      <c r="C1834">
        <f>MONTH('Daily Weather Input'!C1827)</f>
        <v>12</v>
      </c>
      <c r="D1834">
        <f>DAY('Daily Weather Input'!C1827)</f>
        <v>29</v>
      </c>
      <c r="E1834">
        <f>IF('Daily Weather Input'!D1827, 'Daily Weather Input'!D1827, ('Daily Weather Input'!E1827+'Daily Weather Input'!F1827)/2)</f>
        <v>28</v>
      </c>
      <c r="F1834">
        <f t="shared" si="57"/>
        <v>37</v>
      </c>
      <c r="G1834">
        <f t="shared" si="58"/>
        <v>0</v>
      </c>
    </row>
    <row r="1835" spans="2:7" x14ac:dyDescent="0.25">
      <c r="B1835">
        <f>YEAR('Daily Weather Input'!C1828)</f>
        <v>2009</v>
      </c>
      <c r="C1835">
        <f>MONTH('Daily Weather Input'!C1828)</f>
        <v>12</v>
      </c>
      <c r="D1835">
        <f>DAY('Daily Weather Input'!C1828)</f>
        <v>30</v>
      </c>
      <c r="E1835">
        <f>IF('Daily Weather Input'!D1828, 'Daily Weather Input'!D1828, ('Daily Weather Input'!E1828+'Daily Weather Input'!F1828)/2)</f>
        <v>25</v>
      </c>
      <c r="F1835">
        <f t="shared" si="57"/>
        <v>40</v>
      </c>
      <c r="G1835">
        <f t="shared" si="58"/>
        <v>0</v>
      </c>
    </row>
    <row r="1836" spans="2:7" x14ac:dyDescent="0.25">
      <c r="B1836">
        <f>YEAR('Daily Weather Input'!C1829)</f>
        <v>2009</v>
      </c>
      <c r="C1836">
        <f>MONTH('Daily Weather Input'!C1829)</f>
        <v>12</v>
      </c>
      <c r="D1836">
        <f>DAY('Daily Weather Input'!C1829)</f>
        <v>31</v>
      </c>
      <c r="E1836">
        <f>IF('Daily Weather Input'!D1829, 'Daily Weather Input'!D1829, ('Daily Weather Input'!E1829+'Daily Weather Input'!F1829)/2)</f>
        <v>32</v>
      </c>
      <c r="F1836">
        <f t="shared" si="57"/>
        <v>33</v>
      </c>
      <c r="G1836">
        <f t="shared" si="58"/>
        <v>0</v>
      </c>
    </row>
    <row r="1837" spans="2:7" x14ac:dyDescent="0.25">
      <c r="B1837">
        <f>YEAR('Daily Weather Input'!C1830)</f>
        <v>2010</v>
      </c>
      <c r="C1837">
        <f>MONTH('Daily Weather Input'!C1830)</f>
        <v>1</v>
      </c>
      <c r="D1837">
        <f>DAY('Daily Weather Input'!C1830)</f>
        <v>1</v>
      </c>
      <c r="E1837">
        <f>IF('Daily Weather Input'!D1830, 'Daily Weather Input'!D1830, ('Daily Weather Input'!E1830+'Daily Weather Input'!F1830)/2)</f>
        <v>35.5</v>
      </c>
      <c r="F1837">
        <f t="shared" si="57"/>
        <v>29.5</v>
      </c>
      <c r="G1837">
        <f t="shared" si="58"/>
        <v>0</v>
      </c>
    </row>
    <row r="1838" spans="2:7" x14ac:dyDescent="0.25">
      <c r="B1838">
        <f>YEAR('Daily Weather Input'!C1831)</f>
        <v>2010</v>
      </c>
      <c r="C1838">
        <f>MONTH('Daily Weather Input'!C1831)</f>
        <v>1</v>
      </c>
      <c r="D1838">
        <f>DAY('Daily Weather Input'!C1831)</f>
        <v>2</v>
      </c>
      <c r="E1838">
        <f>IF('Daily Weather Input'!D1831, 'Daily Weather Input'!D1831, ('Daily Weather Input'!E1831+'Daily Weather Input'!F1831)/2)</f>
        <v>23</v>
      </c>
      <c r="F1838">
        <f t="shared" si="57"/>
        <v>42</v>
      </c>
      <c r="G1838">
        <f t="shared" si="58"/>
        <v>0</v>
      </c>
    </row>
    <row r="1839" spans="2:7" x14ac:dyDescent="0.25">
      <c r="B1839">
        <f>YEAR('Daily Weather Input'!C1832)</f>
        <v>2010</v>
      </c>
      <c r="C1839">
        <f>MONTH('Daily Weather Input'!C1832)</f>
        <v>1</v>
      </c>
      <c r="D1839">
        <f>DAY('Daily Weather Input'!C1832)</f>
        <v>3</v>
      </c>
      <c r="E1839">
        <f>IF('Daily Weather Input'!D1832, 'Daily Weather Input'!D1832, ('Daily Weather Input'!E1832+'Daily Weather Input'!F1832)/2)</f>
        <v>20</v>
      </c>
      <c r="F1839">
        <f t="shared" si="57"/>
        <v>45</v>
      </c>
      <c r="G1839">
        <f t="shared" si="58"/>
        <v>0</v>
      </c>
    </row>
    <row r="1840" spans="2:7" x14ac:dyDescent="0.25">
      <c r="B1840">
        <f>YEAR('Daily Weather Input'!C1833)</f>
        <v>2010</v>
      </c>
      <c r="C1840">
        <f>MONTH('Daily Weather Input'!C1833)</f>
        <v>1</v>
      </c>
      <c r="D1840">
        <f>DAY('Daily Weather Input'!C1833)</f>
        <v>4</v>
      </c>
      <c r="E1840">
        <f>IF('Daily Weather Input'!D1833, 'Daily Weather Input'!D1833, ('Daily Weather Input'!E1833+'Daily Weather Input'!F1833)/2)</f>
        <v>26.5</v>
      </c>
      <c r="F1840">
        <f t="shared" si="57"/>
        <v>38.5</v>
      </c>
      <c r="G1840">
        <f t="shared" si="58"/>
        <v>0</v>
      </c>
    </row>
    <row r="1841" spans="2:7" x14ac:dyDescent="0.25">
      <c r="B1841">
        <f>YEAR('Daily Weather Input'!C1834)</f>
        <v>2010</v>
      </c>
      <c r="C1841">
        <f>MONTH('Daily Weather Input'!C1834)</f>
        <v>1</v>
      </c>
      <c r="D1841">
        <f>DAY('Daily Weather Input'!C1834)</f>
        <v>5</v>
      </c>
      <c r="E1841">
        <f>IF('Daily Weather Input'!D1834, 'Daily Weather Input'!D1834, ('Daily Weather Input'!E1834+'Daily Weather Input'!F1834)/2)</f>
        <v>31</v>
      </c>
      <c r="F1841">
        <f t="shared" si="57"/>
        <v>34</v>
      </c>
      <c r="G1841">
        <f t="shared" si="58"/>
        <v>0</v>
      </c>
    </row>
    <row r="1842" spans="2:7" x14ac:dyDescent="0.25">
      <c r="B1842">
        <f>YEAR('Daily Weather Input'!C1835)</f>
        <v>2010</v>
      </c>
      <c r="C1842">
        <f>MONTH('Daily Weather Input'!C1835)</f>
        <v>1</v>
      </c>
      <c r="D1842">
        <f>DAY('Daily Weather Input'!C1835)</f>
        <v>6</v>
      </c>
      <c r="E1842">
        <f>IF('Daily Weather Input'!D1835, 'Daily Weather Input'!D1835, ('Daily Weather Input'!E1835+'Daily Weather Input'!F1835)/2)</f>
        <v>32.5</v>
      </c>
      <c r="F1842">
        <f t="shared" si="57"/>
        <v>32.5</v>
      </c>
      <c r="G1842">
        <f t="shared" si="58"/>
        <v>0</v>
      </c>
    </row>
    <row r="1843" spans="2:7" x14ac:dyDescent="0.25">
      <c r="B1843">
        <f>YEAR('Daily Weather Input'!C1836)</f>
        <v>2010</v>
      </c>
      <c r="C1843">
        <f>MONTH('Daily Weather Input'!C1836)</f>
        <v>1</v>
      </c>
      <c r="D1843">
        <f>DAY('Daily Weather Input'!C1836)</f>
        <v>7</v>
      </c>
      <c r="E1843">
        <f>IF('Daily Weather Input'!D1836, 'Daily Weather Input'!D1836, ('Daily Weather Input'!E1836+'Daily Weather Input'!F1836)/2)</f>
        <v>32.5</v>
      </c>
      <c r="F1843">
        <f t="shared" si="57"/>
        <v>32.5</v>
      </c>
      <c r="G1843">
        <f t="shared" si="58"/>
        <v>0</v>
      </c>
    </row>
    <row r="1844" spans="2:7" x14ac:dyDescent="0.25">
      <c r="B1844">
        <f>YEAR('Daily Weather Input'!C1837)</f>
        <v>2010</v>
      </c>
      <c r="C1844">
        <f>MONTH('Daily Weather Input'!C1837)</f>
        <v>1</v>
      </c>
      <c r="D1844">
        <f>DAY('Daily Weather Input'!C1837)</f>
        <v>8</v>
      </c>
      <c r="E1844">
        <f>IF('Daily Weather Input'!D1837, 'Daily Weather Input'!D1837, ('Daily Weather Input'!E1837+'Daily Weather Input'!F1837)/2)</f>
        <v>27</v>
      </c>
      <c r="F1844">
        <f t="shared" si="57"/>
        <v>38</v>
      </c>
      <c r="G1844">
        <f t="shared" si="58"/>
        <v>0</v>
      </c>
    </row>
    <row r="1845" spans="2:7" x14ac:dyDescent="0.25">
      <c r="B1845">
        <f>YEAR('Daily Weather Input'!C1838)</f>
        <v>2010</v>
      </c>
      <c r="C1845">
        <f>MONTH('Daily Weather Input'!C1838)</f>
        <v>1</v>
      </c>
      <c r="D1845">
        <f>DAY('Daily Weather Input'!C1838)</f>
        <v>9</v>
      </c>
      <c r="E1845">
        <f>IF('Daily Weather Input'!D1838, 'Daily Weather Input'!D1838, ('Daily Weather Input'!E1838+'Daily Weather Input'!F1838)/2)</f>
        <v>29</v>
      </c>
      <c r="F1845">
        <f t="shared" si="57"/>
        <v>36</v>
      </c>
      <c r="G1845">
        <f t="shared" si="58"/>
        <v>0</v>
      </c>
    </row>
    <row r="1846" spans="2:7" x14ac:dyDescent="0.25">
      <c r="B1846">
        <f>YEAR('Daily Weather Input'!C1839)</f>
        <v>2010</v>
      </c>
      <c r="C1846">
        <f>MONTH('Daily Weather Input'!C1839)</f>
        <v>1</v>
      </c>
      <c r="D1846">
        <f>DAY('Daily Weather Input'!C1839)</f>
        <v>10</v>
      </c>
      <c r="E1846">
        <f>IF('Daily Weather Input'!D1839, 'Daily Weather Input'!D1839, ('Daily Weather Input'!E1839+'Daily Weather Input'!F1839)/2)</f>
        <v>25</v>
      </c>
      <c r="F1846">
        <f t="shared" si="57"/>
        <v>40</v>
      </c>
      <c r="G1846">
        <f t="shared" si="58"/>
        <v>0</v>
      </c>
    </row>
    <row r="1847" spans="2:7" x14ac:dyDescent="0.25">
      <c r="B1847">
        <f>YEAR('Daily Weather Input'!C1840)</f>
        <v>2010</v>
      </c>
      <c r="C1847">
        <f>MONTH('Daily Weather Input'!C1840)</f>
        <v>1</v>
      </c>
      <c r="D1847">
        <f>DAY('Daily Weather Input'!C1840)</f>
        <v>11</v>
      </c>
      <c r="E1847">
        <f>IF('Daily Weather Input'!D1840, 'Daily Weather Input'!D1840, ('Daily Weather Input'!E1840+'Daily Weather Input'!F1840)/2)</f>
        <v>25</v>
      </c>
      <c r="F1847">
        <f t="shared" si="57"/>
        <v>40</v>
      </c>
      <c r="G1847">
        <f t="shared" si="58"/>
        <v>0</v>
      </c>
    </row>
    <row r="1848" spans="2:7" x14ac:dyDescent="0.25">
      <c r="B1848">
        <f>YEAR('Daily Weather Input'!C1841)</f>
        <v>2010</v>
      </c>
      <c r="C1848">
        <f>MONTH('Daily Weather Input'!C1841)</f>
        <v>1</v>
      </c>
      <c r="D1848">
        <f>DAY('Daily Weather Input'!C1841)</f>
        <v>12</v>
      </c>
      <c r="E1848">
        <f>IF('Daily Weather Input'!D1841, 'Daily Weather Input'!D1841, ('Daily Weather Input'!E1841+'Daily Weather Input'!F1841)/2)</f>
        <v>30.5</v>
      </c>
      <c r="F1848">
        <f t="shared" si="57"/>
        <v>34.5</v>
      </c>
      <c r="G1848">
        <f t="shared" si="58"/>
        <v>0</v>
      </c>
    </row>
    <row r="1849" spans="2:7" x14ac:dyDescent="0.25">
      <c r="B1849">
        <f>YEAR('Daily Weather Input'!C1842)</f>
        <v>2010</v>
      </c>
      <c r="C1849">
        <f>MONTH('Daily Weather Input'!C1842)</f>
        <v>1</v>
      </c>
      <c r="D1849">
        <f>DAY('Daily Weather Input'!C1842)</f>
        <v>13</v>
      </c>
      <c r="E1849">
        <f>IF('Daily Weather Input'!D1842, 'Daily Weather Input'!D1842, ('Daily Weather Input'!E1842+'Daily Weather Input'!F1842)/2)</f>
        <v>33.5</v>
      </c>
      <c r="F1849">
        <f t="shared" si="57"/>
        <v>31.5</v>
      </c>
      <c r="G1849">
        <f t="shared" si="58"/>
        <v>0</v>
      </c>
    </row>
    <row r="1850" spans="2:7" x14ac:dyDescent="0.25">
      <c r="B1850">
        <f>YEAR('Daily Weather Input'!C1843)</f>
        <v>2010</v>
      </c>
      <c r="C1850">
        <f>MONTH('Daily Weather Input'!C1843)</f>
        <v>1</v>
      </c>
      <c r="D1850">
        <f>DAY('Daily Weather Input'!C1843)</f>
        <v>14</v>
      </c>
      <c r="E1850">
        <f>IF('Daily Weather Input'!D1843, 'Daily Weather Input'!D1843, ('Daily Weather Input'!E1843+'Daily Weather Input'!F1843)/2)</f>
        <v>36</v>
      </c>
      <c r="F1850">
        <f t="shared" si="57"/>
        <v>29</v>
      </c>
      <c r="G1850">
        <f t="shared" si="58"/>
        <v>0</v>
      </c>
    </row>
    <row r="1851" spans="2:7" x14ac:dyDescent="0.25">
      <c r="B1851">
        <f>YEAR('Daily Weather Input'!C1844)</f>
        <v>2010</v>
      </c>
      <c r="C1851">
        <f>MONTH('Daily Weather Input'!C1844)</f>
        <v>1</v>
      </c>
      <c r="D1851">
        <f>DAY('Daily Weather Input'!C1844)</f>
        <v>15</v>
      </c>
      <c r="E1851">
        <f>IF('Daily Weather Input'!D1844, 'Daily Weather Input'!D1844, ('Daily Weather Input'!E1844+'Daily Weather Input'!F1844)/2)</f>
        <v>38</v>
      </c>
      <c r="F1851">
        <f t="shared" si="57"/>
        <v>27</v>
      </c>
      <c r="G1851">
        <f t="shared" si="58"/>
        <v>0</v>
      </c>
    </row>
    <row r="1852" spans="2:7" x14ac:dyDescent="0.25">
      <c r="B1852">
        <f>YEAR('Daily Weather Input'!C1845)</f>
        <v>2010</v>
      </c>
      <c r="C1852">
        <f>MONTH('Daily Weather Input'!C1845)</f>
        <v>1</v>
      </c>
      <c r="D1852">
        <f>DAY('Daily Weather Input'!C1845)</f>
        <v>16</v>
      </c>
      <c r="E1852">
        <f>IF('Daily Weather Input'!D1845, 'Daily Weather Input'!D1845, ('Daily Weather Input'!E1845+'Daily Weather Input'!F1845)/2)</f>
        <v>39.5</v>
      </c>
      <c r="F1852">
        <f t="shared" si="57"/>
        <v>25.5</v>
      </c>
      <c r="G1852">
        <f t="shared" si="58"/>
        <v>0</v>
      </c>
    </row>
    <row r="1853" spans="2:7" x14ac:dyDescent="0.25">
      <c r="B1853">
        <f>YEAR('Daily Weather Input'!C1846)</f>
        <v>2010</v>
      </c>
      <c r="C1853">
        <f>MONTH('Daily Weather Input'!C1846)</f>
        <v>1</v>
      </c>
      <c r="D1853">
        <f>DAY('Daily Weather Input'!C1846)</f>
        <v>17</v>
      </c>
      <c r="E1853">
        <f>IF('Daily Weather Input'!D1846, 'Daily Weather Input'!D1846, ('Daily Weather Input'!E1846+'Daily Weather Input'!F1846)/2)</f>
        <v>39.5</v>
      </c>
      <c r="F1853">
        <f t="shared" si="57"/>
        <v>25.5</v>
      </c>
      <c r="G1853">
        <f t="shared" si="58"/>
        <v>0</v>
      </c>
    </row>
    <row r="1854" spans="2:7" x14ac:dyDescent="0.25">
      <c r="B1854">
        <f>YEAR('Daily Weather Input'!C1847)</f>
        <v>2010</v>
      </c>
      <c r="C1854">
        <f>MONTH('Daily Weather Input'!C1847)</f>
        <v>1</v>
      </c>
      <c r="D1854">
        <f>DAY('Daily Weather Input'!C1847)</f>
        <v>18</v>
      </c>
      <c r="E1854">
        <f>IF('Daily Weather Input'!D1847, 'Daily Weather Input'!D1847, ('Daily Weather Input'!E1847+'Daily Weather Input'!F1847)/2)</f>
        <v>43</v>
      </c>
      <c r="F1854">
        <f t="shared" si="57"/>
        <v>22</v>
      </c>
      <c r="G1854">
        <f t="shared" si="58"/>
        <v>0</v>
      </c>
    </row>
    <row r="1855" spans="2:7" x14ac:dyDescent="0.25">
      <c r="B1855">
        <f>YEAR('Daily Weather Input'!C1848)</f>
        <v>2010</v>
      </c>
      <c r="C1855">
        <f>MONTH('Daily Weather Input'!C1848)</f>
        <v>1</v>
      </c>
      <c r="D1855">
        <f>DAY('Daily Weather Input'!C1848)</f>
        <v>19</v>
      </c>
      <c r="E1855">
        <f>IF('Daily Weather Input'!D1848, 'Daily Weather Input'!D1848, ('Daily Weather Input'!E1848+'Daily Weather Input'!F1848)/2)</f>
        <v>44</v>
      </c>
      <c r="F1855">
        <f t="shared" si="57"/>
        <v>21</v>
      </c>
      <c r="G1855">
        <f t="shared" si="58"/>
        <v>0</v>
      </c>
    </row>
    <row r="1856" spans="2:7" x14ac:dyDescent="0.25">
      <c r="B1856">
        <f>YEAR('Daily Weather Input'!C1849)</f>
        <v>2010</v>
      </c>
      <c r="C1856">
        <f>MONTH('Daily Weather Input'!C1849)</f>
        <v>1</v>
      </c>
      <c r="D1856">
        <f>DAY('Daily Weather Input'!C1849)</f>
        <v>20</v>
      </c>
      <c r="E1856">
        <f>IF('Daily Weather Input'!D1849, 'Daily Weather Input'!D1849, ('Daily Weather Input'!E1849+'Daily Weather Input'!F1849)/2)</f>
        <v>38.5</v>
      </c>
      <c r="F1856">
        <f t="shared" si="57"/>
        <v>26.5</v>
      </c>
      <c r="G1856">
        <f t="shared" si="58"/>
        <v>0</v>
      </c>
    </row>
    <row r="1857" spans="2:7" x14ac:dyDescent="0.25">
      <c r="B1857">
        <f>YEAR('Daily Weather Input'!C1850)</f>
        <v>2010</v>
      </c>
      <c r="C1857">
        <f>MONTH('Daily Weather Input'!C1850)</f>
        <v>1</v>
      </c>
      <c r="D1857">
        <f>DAY('Daily Weather Input'!C1850)</f>
        <v>21</v>
      </c>
      <c r="E1857">
        <f>IF('Daily Weather Input'!D1850, 'Daily Weather Input'!D1850, ('Daily Weather Input'!E1850+'Daily Weather Input'!F1850)/2)</f>
        <v>35.5</v>
      </c>
      <c r="F1857">
        <f t="shared" si="57"/>
        <v>29.5</v>
      </c>
      <c r="G1857">
        <f t="shared" si="58"/>
        <v>0</v>
      </c>
    </row>
    <row r="1858" spans="2:7" x14ac:dyDescent="0.25">
      <c r="B1858">
        <f>YEAR('Daily Weather Input'!C1851)</f>
        <v>2010</v>
      </c>
      <c r="C1858">
        <f>MONTH('Daily Weather Input'!C1851)</f>
        <v>1</v>
      </c>
      <c r="D1858">
        <f>DAY('Daily Weather Input'!C1851)</f>
        <v>22</v>
      </c>
      <c r="E1858">
        <f>IF('Daily Weather Input'!D1851, 'Daily Weather Input'!D1851, ('Daily Weather Input'!E1851+'Daily Weather Input'!F1851)/2)</f>
        <v>36.5</v>
      </c>
      <c r="F1858">
        <f t="shared" si="57"/>
        <v>28.5</v>
      </c>
      <c r="G1858">
        <f t="shared" si="58"/>
        <v>0</v>
      </c>
    </row>
    <row r="1859" spans="2:7" x14ac:dyDescent="0.25">
      <c r="B1859">
        <f>YEAR('Daily Weather Input'!C1852)</f>
        <v>2010</v>
      </c>
      <c r="C1859">
        <f>MONTH('Daily Weather Input'!C1852)</f>
        <v>1</v>
      </c>
      <c r="D1859">
        <f>DAY('Daily Weather Input'!C1852)</f>
        <v>23</v>
      </c>
      <c r="E1859">
        <f>IF('Daily Weather Input'!D1852, 'Daily Weather Input'!D1852, ('Daily Weather Input'!E1852+'Daily Weather Input'!F1852)/2)</f>
        <v>37.5</v>
      </c>
      <c r="F1859">
        <f t="shared" si="57"/>
        <v>27.5</v>
      </c>
      <c r="G1859">
        <f t="shared" si="58"/>
        <v>0</v>
      </c>
    </row>
    <row r="1860" spans="2:7" x14ac:dyDescent="0.25">
      <c r="B1860">
        <f>YEAR('Daily Weather Input'!C1853)</f>
        <v>2010</v>
      </c>
      <c r="C1860">
        <f>MONTH('Daily Weather Input'!C1853)</f>
        <v>1</v>
      </c>
      <c r="D1860">
        <f>DAY('Daily Weather Input'!C1853)</f>
        <v>24</v>
      </c>
      <c r="E1860">
        <f>IF('Daily Weather Input'!D1853, 'Daily Weather Input'!D1853, ('Daily Weather Input'!E1853+'Daily Weather Input'!F1853)/2)</f>
        <v>45.5</v>
      </c>
      <c r="F1860">
        <f t="shared" si="57"/>
        <v>19.5</v>
      </c>
      <c r="G1860">
        <f t="shared" si="58"/>
        <v>0</v>
      </c>
    </row>
    <row r="1861" spans="2:7" x14ac:dyDescent="0.25">
      <c r="B1861">
        <f>YEAR('Daily Weather Input'!C1854)</f>
        <v>2010</v>
      </c>
      <c r="C1861">
        <f>MONTH('Daily Weather Input'!C1854)</f>
        <v>1</v>
      </c>
      <c r="D1861">
        <f>DAY('Daily Weather Input'!C1854)</f>
        <v>25</v>
      </c>
      <c r="E1861">
        <f>IF('Daily Weather Input'!D1854, 'Daily Weather Input'!D1854, ('Daily Weather Input'!E1854+'Daily Weather Input'!F1854)/2)</f>
        <v>54.5</v>
      </c>
      <c r="F1861">
        <f t="shared" si="57"/>
        <v>10.5</v>
      </c>
      <c r="G1861">
        <f t="shared" si="58"/>
        <v>0</v>
      </c>
    </row>
    <row r="1862" spans="2:7" x14ac:dyDescent="0.25">
      <c r="B1862">
        <f>YEAR('Daily Weather Input'!C1855)</f>
        <v>2010</v>
      </c>
      <c r="C1862">
        <f>MONTH('Daily Weather Input'!C1855)</f>
        <v>1</v>
      </c>
      <c r="D1862">
        <f>DAY('Daily Weather Input'!C1855)</f>
        <v>26</v>
      </c>
      <c r="E1862">
        <f>IF('Daily Weather Input'!D1855, 'Daily Weather Input'!D1855, ('Daily Weather Input'!E1855+'Daily Weather Input'!F1855)/2)</f>
        <v>38.5</v>
      </c>
      <c r="F1862">
        <f t="shared" si="57"/>
        <v>26.5</v>
      </c>
      <c r="G1862">
        <f t="shared" si="58"/>
        <v>0</v>
      </c>
    </row>
    <row r="1863" spans="2:7" x14ac:dyDescent="0.25">
      <c r="B1863">
        <f>YEAR('Daily Weather Input'!C1856)</f>
        <v>2010</v>
      </c>
      <c r="C1863">
        <f>MONTH('Daily Weather Input'!C1856)</f>
        <v>1</v>
      </c>
      <c r="D1863">
        <f>DAY('Daily Weather Input'!C1856)</f>
        <v>27</v>
      </c>
      <c r="E1863">
        <f>IF('Daily Weather Input'!D1856, 'Daily Weather Input'!D1856, ('Daily Weather Input'!E1856+'Daily Weather Input'!F1856)/2)</f>
        <v>35</v>
      </c>
      <c r="F1863">
        <f t="shared" si="57"/>
        <v>30</v>
      </c>
      <c r="G1863">
        <f t="shared" si="58"/>
        <v>0</v>
      </c>
    </row>
    <row r="1864" spans="2:7" x14ac:dyDescent="0.25">
      <c r="B1864">
        <f>YEAR('Daily Weather Input'!C1857)</f>
        <v>2010</v>
      </c>
      <c r="C1864">
        <f>MONTH('Daily Weather Input'!C1857)</f>
        <v>1</v>
      </c>
      <c r="D1864">
        <f>DAY('Daily Weather Input'!C1857)</f>
        <v>28</v>
      </c>
      <c r="E1864">
        <f>IF('Daily Weather Input'!D1857, 'Daily Weather Input'!D1857, ('Daily Weather Input'!E1857+'Daily Weather Input'!F1857)/2)</f>
        <v>38.5</v>
      </c>
      <c r="F1864">
        <f t="shared" si="57"/>
        <v>26.5</v>
      </c>
      <c r="G1864">
        <f t="shared" si="58"/>
        <v>0</v>
      </c>
    </row>
    <row r="1865" spans="2:7" x14ac:dyDescent="0.25">
      <c r="B1865">
        <f>YEAR('Daily Weather Input'!C1858)</f>
        <v>2010</v>
      </c>
      <c r="C1865">
        <f>MONTH('Daily Weather Input'!C1858)</f>
        <v>1</v>
      </c>
      <c r="D1865">
        <f>DAY('Daily Weather Input'!C1858)</f>
        <v>29</v>
      </c>
      <c r="E1865">
        <f>IF('Daily Weather Input'!D1858, 'Daily Weather Input'!D1858, ('Daily Weather Input'!E1858+'Daily Weather Input'!F1858)/2)</f>
        <v>22</v>
      </c>
      <c r="F1865">
        <f t="shared" si="57"/>
        <v>43</v>
      </c>
      <c r="G1865">
        <f t="shared" si="58"/>
        <v>0</v>
      </c>
    </row>
    <row r="1866" spans="2:7" x14ac:dyDescent="0.25">
      <c r="B1866">
        <f>YEAR('Daily Weather Input'!C1859)</f>
        <v>2010</v>
      </c>
      <c r="C1866">
        <f>MONTH('Daily Weather Input'!C1859)</f>
        <v>1</v>
      </c>
      <c r="D1866">
        <f>DAY('Daily Weather Input'!C1859)</f>
        <v>30</v>
      </c>
      <c r="E1866">
        <f>IF('Daily Weather Input'!D1859, 'Daily Weather Input'!D1859, ('Daily Weather Input'!E1859+'Daily Weather Input'!F1859)/2)</f>
        <v>19</v>
      </c>
      <c r="F1866">
        <f t="shared" si="57"/>
        <v>46</v>
      </c>
      <c r="G1866">
        <f t="shared" si="58"/>
        <v>0</v>
      </c>
    </row>
    <row r="1867" spans="2:7" x14ac:dyDescent="0.25">
      <c r="B1867">
        <f>YEAR('Daily Weather Input'!C1860)</f>
        <v>2010</v>
      </c>
      <c r="C1867">
        <f>MONTH('Daily Weather Input'!C1860)</f>
        <v>1</v>
      </c>
      <c r="D1867">
        <f>DAY('Daily Weather Input'!C1860)</f>
        <v>31</v>
      </c>
      <c r="E1867">
        <f>IF('Daily Weather Input'!D1860, 'Daily Weather Input'!D1860, ('Daily Weather Input'!E1860+'Daily Weather Input'!F1860)/2)</f>
        <v>22</v>
      </c>
      <c r="F1867">
        <f t="shared" ref="F1867:F1930" si="59">IF(B$8&gt;$E1867,(B$8-$E1867),0)</f>
        <v>43</v>
      </c>
      <c r="G1867">
        <f t="shared" si="58"/>
        <v>0</v>
      </c>
    </row>
    <row r="1868" spans="2:7" x14ac:dyDescent="0.25">
      <c r="B1868">
        <f>YEAR('Daily Weather Input'!C1861)</f>
        <v>2010</v>
      </c>
      <c r="C1868">
        <f>MONTH('Daily Weather Input'!C1861)</f>
        <v>2</v>
      </c>
      <c r="D1868">
        <f>DAY('Daily Weather Input'!C1861)</f>
        <v>1</v>
      </c>
      <c r="E1868">
        <f>IF('Daily Weather Input'!D1861, 'Daily Weather Input'!D1861, ('Daily Weather Input'!E1861+'Daily Weather Input'!F1861)/2)</f>
        <v>22</v>
      </c>
      <c r="F1868">
        <f t="shared" si="59"/>
        <v>43</v>
      </c>
      <c r="G1868">
        <f t="shared" ref="G1868:G1931" si="60">IF($E1868&gt;C$8,$E1868-C$8,0)</f>
        <v>0</v>
      </c>
    </row>
    <row r="1869" spans="2:7" x14ac:dyDescent="0.25">
      <c r="B1869">
        <f>YEAR('Daily Weather Input'!C1862)</f>
        <v>2010</v>
      </c>
      <c r="C1869">
        <f>MONTH('Daily Weather Input'!C1862)</f>
        <v>2</v>
      </c>
      <c r="D1869">
        <f>DAY('Daily Weather Input'!C1862)</f>
        <v>2</v>
      </c>
      <c r="E1869">
        <f>IF('Daily Weather Input'!D1862, 'Daily Weather Input'!D1862, ('Daily Weather Input'!E1862+'Daily Weather Input'!F1862)/2)</f>
        <v>27.5</v>
      </c>
      <c r="F1869">
        <f t="shared" si="59"/>
        <v>37.5</v>
      </c>
      <c r="G1869">
        <f t="shared" si="60"/>
        <v>0</v>
      </c>
    </row>
    <row r="1870" spans="2:7" x14ac:dyDescent="0.25">
      <c r="B1870">
        <f>YEAR('Daily Weather Input'!C1863)</f>
        <v>2010</v>
      </c>
      <c r="C1870">
        <f>MONTH('Daily Weather Input'!C1863)</f>
        <v>2</v>
      </c>
      <c r="D1870">
        <f>DAY('Daily Weather Input'!C1863)</f>
        <v>3</v>
      </c>
      <c r="E1870">
        <f>IF('Daily Weather Input'!D1863, 'Daily Weather Input'!D1863, ('Daily Weather Input'!E1863+'Daily Weather Input'!F1863)/2)</f>
        <v>33.5</v>
      </c>
      <c r="F1870">
        <f t="shared" si="59"/>
        <v>31.5</v>
      </c>
      <c r="G1870">
        <f t="shared" si="60"/>
        <v>0</v>
      </c>
    </row>
    <row r="1871" spans="2:7" x14ac:dyDescent="0.25">
      <c r="B1871">
        <f>YEAR('Daily Weather Input'!C1864)</f>
        <v>2010</v>
      </c>
      <c r="C1871">
        <f>MONTH('Daily Weather Input'!C1864)</f>
        <v>2</v>
      </c>
      <c r="D1871">
        <f>DAY('Daily Weather Input'!C1864)</f>
        <v>4</v>
      </c>
      <c r="E1871">
        <f>IF('Daily Weather Input'!D1864, 'Daily Weather Input'!D1864, ('Daily Weather Input'!E1864+'Daily Weather Input'!F1864)/2)</f>
        <v>33.5</v>
      </c>
      <c r="F1871">
        <f t="shared" si="59"/>
        <v>31.5</v>
      </c>
      <c r="G1871">
        <f t="shared" si="60"/>
        <v>0</v>
      </c>
    </row>
    <row r="1872" spans="2:7" x14ac:dyDescent="0.25">
      <c r="B1872">
        <f>YEAR('Daily Weather Input'!C1865)</f>
        <v>2010</v>
      </c>
      <c r="C1872">
        <f>MONTH('Daily Weather Input'!C1865)</f>
        <v>2</v>
      </c>
      <c r="D1872">
        <f>DAY('Daily Weather Input'!C1865)</f>
        <v>5</v>
      </c>
      <c r="E1872">
        <f>IF('Daily Weather Input'!D1865, 'Daily Weather Input'!D1865, ('Daily Weather Input'!E1865+'Daily Weather Input'!F1865)/2)</f>
        <v>32.5</v>
      </c>
      <c r="F1872">
        <f t="shared" si="59"/>
        <v>32.5</v>
      </c>
      <c r="G1872">
        <f t="shared" si="60"/>
        <v>0</v>
      </c>
    </row>
    <row r="1873" spans="2:7" x14ac:dyDescent="0.25">
      <c r="B1873">
        <f>YEAR('Daily Weather Input'!C1866)</f>
        <v>2010</v>
      </c>
      <c r="C1873">
        <f>MONTH('Daily Weather Input'!C1866)</f>
        <v>2</v>
      </c>
      <c r="D1873">
        <f>DAY('Daily Weather Input'!C1866)</f>
        <v>6</v>
      </c>
      <c r="E1873">
        <f>IF('Daily Weather Input'!D1866, 'Daily Weather Input'!D1866, ('Daily Weather Input'!E1866+'Daily Weather Input'!F1866)/2)</f>
        <v>21</v>
      </c>
      <c r="F1873">
        <f t="shared" si="59"/>
        <v>44</v>
      </c>
      <c r="G1873">
        <f t="shared" si="60"/>
        <v>0</v>
      </c>
    </row>
    <row r="1874" spans="2:7" x14ac:dyDescent="0.25">
      <c r="B1874">
        <f>YEAR('Daily Weather Input'!C1867)</f>
        <v>2010</v>
      </c>
      <c r="C1874">
        <f>MONTH('Daily Weather Input'!C1867)</f>
        <v>2</v>
      </c>
      <c r="D1874">
        <f>DAY('Daily Weather Input'!C1867)</f>
        <v>7</v>
      </c>
      <c r="E1874">
        <f>IF('Daily Weather Input'!D1867, 'Daily Weather Input'!D1867, ('Daily Weather Input'!E1867+'Daily Weather Input'!F1867)/2)</f>
        <v>19</v>
      </c>
      <c r="F1874">
        <f t="shared" si="59"/>
        <v>46</v>
      </c>
      <c r="G1874">
        <f t="shared" si="60"/>
        <v>0</v>
      </c>
    </row>
    <row r="1875" spans="2:7" x14ac:dyDescent="0.25">
      <c r="B1875">
        <f>YEAR('Daily Weather Input'!C1868)</f>
        <v>2010</v>
      </c>
      <c r="C1875">
        <f>MONTH('Daily Weather Input'!C1868)</f>
        <v>2</v>
      </c>
      <c r="D1875">
        <f>DAY('Daily Weather Input'!C1868)</f>
        <v>8</v>
      </c>
      <c r="E1875">
        <f>IF('Daily Weather Input'!D1868, 'Daily Weather Input'!D1868, ('Daily Weather Input'!E1868+'Daily Weather Input'!F1868)/2)</f>
        <v>22.5</v>
      </c>
      <c r="F1875">
        <f t="shared" si="59"/>
        <v>42.5</v>
      </c>
      <c r="G1875">
        <f t="shared" si="60"/>
        <v>0</v>
      </c>
    </row>
    <row r="1876" spans="2:7" x14ac:dyDescent="0.25">
      <c r="B1876">
        <f>YEAR('Daily Weather Input'!C1869)</f>
        <v>2010</v>
      </c>
      <c r="C1876">
        <f>MONTH('Daily Weather Input'!C1869)</f>
        <v>2</v>
      </c>
      <c r="D1876">
        <f>DAY('Daily Weather Input'!C1869)</f>
        <v>9</v>
      </c>
      <c r="E1876">
        <f>IF('Daily Weather Input'!D1869, 'Daily Weather Input'!D1869, ('Daily Weather Input'!E1869+'Daily Weather Input'!F1869)/2)</f>
        <v>22.5</v>
      </c>
      <c r="F1876">
        <f t="shared" si="59"/>
        <v>42.5</v>
      </c>
      <c r="G1876">
        <f t="shared" si="60"/>
        <v>0</v>
      </c>
    </row>
    <row r="1877" spans="2:7" x14ac:dyDescent="0.25">
      <c r="B1877">
        <f>YEAR('Daily Weather Input'!C1870)</f>
        <v>2010</v>
      </c>
      <c r="C1877">
        <f>MONTH('Daily Weather Input'!C1870)</f>
        <v>2</v>
      </c>
      <c r="D1877">
        <f>DAY('Daily Weather Input'!C1870)</f>
        <v>10</v>
      </c>
      <c r="E1877">
        <f>IF('Daily Weather Input'!D1870, 'Daily Weather Input'!D1870, ('Daily Weather Input'!E1870+'Daily Weather Input'!F1870)/2)</f>
        <v>25</v>
      </c>
      <c r="F1877">
        <f t="shared" si="59"/>
        <v>40</v>
      </c>
      <c r="G1877">
        <f t="shared" si="60"/>
        <v>0</v>
      </c>
    </row>
    <row r="1878" spans="2:7" x14ac:dyDescent="0.25">
      <c r="B1878">
        <f>YEAR('Daily Weather Input'!C1871)</f>
        <v>2010</v>
      </c>
      <c r="C1878">
        <f>MONTH('Daily Weather Input'!C1871)</f>
        <v>2</v>
      </c>
      <c r="D1878">
        <f>DAY('Daily Weather Input'!C1871)</f>
        <v>11</v>
      </c>
      <c r="E1878">
        <f>IF('Daily Weather Input'!D1871, 'Daily Weather Input'!D1871, ('Daily Weather Input'!E1871+'Daily Weather Input'!F1871)/2)</f>
        <v>33</v>
      </c>
      <c r="F1878">
        <f t="shared" si="59"/>
        <v>32</v>
      </c>
      <c r="G1878">
        <f t="shared" si="60"/>
        <v>0</v>
      </c>
    </row>
    <row r="1879" spans="2:7" x14ac:dyDescent="0.25">
      <c r="B1879">
        <f>YEAR('Daily Weather Input'!C1872)</f>
        <v>2010</v>
      </c>
      <c r="C1879">
        <f>MONTH('Daily Weather Input'!C1872)</f>
        <v>2</v>
      </c>
      <c r="D1879">
        <f>DAY('Daily Weather Input'!C1872)</f>
        <v>12</v>
      </c>
      <c r="E1879">
        <f>IF('Daily Weather Input'!D1872, 'Daily Weather Input'!D1872, ('Daily Weather Input'!E1872+'Daily Weather Input'!F1872)/2)</f>
        <v>30</v>
      </c>
      <c r="F1879">
        <f t="shared" si="59"/>
        <v>35</v>
      </c>
      <c r="G1879">
        <f t="shared" si="60"/>
        <v>0</v>
      </c>
    </row>
    <row r="1880" spans="2:7" x14ac:dyDescent="0.25">
      <c r="B1880">
        <f>YEAR('Daily Weather Input'!C1873)</f>
        <v>2010</v>
      </c>
      <c r="C1880">
        <f>MONTH('Daily Weather Input'!C1873)</f>
        <v>2</v>
      </c>
      <c r="D1880">
        <f>DAY('Daily Weather Input'!C1873)</f>
        <v>13</v>
      </c>
      <c r="E1880">
        <f>IF('Daily Weather Input'!D1873, 'Daily Weather Input'!D1873, ('Daily Weather Input'!E1873+'Daily Weather Input'!F1873)/2)</f>
        <v>29</v>
      </c>
      <c r="F1880">
        <f t="shared" si="59"/>
        <v>36</v>
      </c>
      <c r="G1880">
        <f t="shared" si="60"/>
        <v>0</v>
      </c>
    </row>
    <row r="1881" spans="2:7" x14ac:dyDescent="0.25">
      <c r="B1881">
        <f>YEAR('Daily Weather Input'!C1874)</f>
        <v>2010</v>
      </c>
      <c r="C1881">
        <f>MONTH('Daily Weather Input'!C1874)</f>
        <v>2</v>
      </c>
      <c r="D1881">
        <f>DAY('Daily Weather Input'!C1874)</f>
        <v>14</v>
      </c>
      <c r="E1881">
        <f>IF('Daily Weather Input'!D1874, 'Daily Weather Input'!D1874, ('Daily Weather Input'!E1874+'Daily Weather Input'!F1874)/2)</f>
        <v>28.5</v>
      </c>
      <c r="F1881">
        <f t="shared" si="59"/>
        <v>36.5</v>
      </c>
      <c r="G1881">
        <f t="shared" si="60"/>
        <v>0</v>
      </c>
    </row>
    <row r="1882" spans="2:7" x14ac:dyDescent="0.25">
      <c r="B1882">
        <f>YEAR('Daily Weather Input'!C1875)</f>
        <v>2010</v>
      </c>
      <c r="C1882">
        <f>MONTH('Daily Weather Input'!C1875)</f>
        <v>2</v>
      </c>
      <c r="D1882">
        <f>DAY('Daily Weather Input'!C1875)</f>
        <v>15</v>
      </c>
      <c r="E1882">
        <f>IF('Daily Weather Input'!D1875, 'Daily Weather Input'!D1875, ('Daily Weather Input'!E1875+'Daily Weather Input'!F1875)/2)</f>
        <v>23</v>
      </c>
      <c r="F1882">
        <f t="shared" si="59"/>
        <v>42</v>
      </c>
      <c r="G1882">
        <f t="shared" si="60"/>
        <v>0</v>
      </c>
    </row>
    <row r="1883" spans="2:7" x14ac:dyDescent="0.25">
      <c r="B1883">
        <f>YEAR('Daily Weather Input'!C1876)</f>
        <v>2010</v>
      </c>
      <c r="C1883">
        <f>MONTH('Daily Weather Input'!C1876)</f>
        <v>2</v>
      </c>
      <c r="D1883">
        <f>DAY('Daily Weather Input'!C1876)</f>
        <v>16</v>
      </c>
      <c r="E1883">
        <f>IF('Daily Weather Input'!D1876, 'Daily Weather Input'!D1876, ('Daily Weather Input'!E1876+'Daily Weather Input'!F1876)/2)</f>
        <v>27.5</v>
      </c>
      <c r="F1883">
        <f t="shared" si="59"/>
        <v>37.5</v>
      </c>
      <c r="G1883">
        <f t="shared" si="60"/>
        <v>0</v>
      </c>
    </row>
    <row r="1884" spans="2:7" x14ac:dyDescent="0.25">
      <c r="B1884">
        <f>YEAR('Daily Weather Input'!C1877)</f>
        <v>2010</v>
      </c>
      <c r="C1884">
        <f>MONTH('Daily Weather Input'!C1877)</f>
        <v>2</v>
      </c>
      <c r="D1884">
        <f>DAY('Daily Weather Input'!C1877)</f>
        <v>17</v>
      </c>
      <c r="E1884">
        <f>IF('Daily Weather Input'!D1877, 'Daily Weather Input'!D1877, ('Daily Weather Input'!E1877+'Daily Weather Input'!F1877)/2)</f>
        <v>28.5</v>
      </c>
      <c r="F1884">
        <f t="shared" si="59"/>
        <v>36.5</v>
      </c>
      <c r="G1884">
        <f t="shared" si="60"/>
        <v>0</v>
      </c>
    </row>
    <row r="1885" spans="2:7" x14ac:dyDescent="0.25">
      <c r="B1885">
        <f>YEAR('Daily Weather Input'!C1878)</f>
        <v>2010</v>
      </c>
      <c r="C1885">
        <f>MONTH('Daily Weather Input'!C1878)</f>
        <v>2</v>
      </c>
      <c r="D1885">
        <f>DAY('Daily Weather Input'!C1878)</f>
        <v>18</v>
      </c>
      <c r="E1885">
        <f>IF('Daily Weather Input'!D1878, 'Daily Weather Input'!D1878, ('Daily Weather Input'!E1878+'Daily Weather Input'!F1878)/2)</f>
        <v>37</v>
      </c>
      <c r="F1885">
        <f t="shared" si="59"/>
        <v>28</v>
      </c>
      <c r="G1885">
        <f t="shared" si="60"/>
        <v>0</v>
      </c>
    </row>
    <row r="1886" spans="2:7" x14ac:dyDescent="0.25">
      <c r="B1886">
        <f>YEAR('Daily Weather Input'!C1879)</f>
        <v>2010</v>
      </c>
      <c r="C1886">
        <f>MONTH('Daily Weather Input'!C1879)</f>
        <v>2</v>
      </c>
      <c r="D1886">
        <f>DAY('Daily Weather Input'!C1879)</f>
        <v>19</v>
      </c>
      <c r="E1886">
        <f>IF('Daily Weather Input'!D1879, 'Daily Weather Input'!D1879, ('Daily Weather Input'!E1879+'Daily Weather Input'!F1879)/2)</f>
        <v>38.5</v>
      </c>
      <c r="F1886">
        <f t="shared" si="59"/>
        <v>26.5</v>
      </c>
      <c r="G1886">
        <f t="shared" si="60"/>
        <v>0</v>
      </c>
    </row>
    <row r="1887" spans="2:7" x14ac:dyDescent="0.25">
      <c r="B1887">
        <f>YEAR('Daily Weather Input'!C1880)</f>
        <v>2010</v>
      </c>
      <c r="C1887">
        <f>MONTH('Daily Weather Input'!C1880)</f>
        <v>2</v>
      </c>
      <c r="D1887">
        <f>DAY('Daily Weather Input'!C1880)</f>
        <v>20</v>
      </c>
      <c r="E1887">
        <f>IF('Daily Weather Input'!D1880, 'Daily Weather Input'!D1880, ('Daily Weather Input'!E1880+'Daily Weather Input'!F1880)/2)</f>
        <v>35.5</v>
      </c>
      <c r="F1887">
        <f t="shared" si="59"/>
        <v>29.5</v>
      </c>
      <c r="G1887">
        <f t="shared" si="60"/>
        <v>0</v>
      </c>
    </row>
    <row r="1888" spans="2:7" x14ac:dyDescent="0.25">
      <c r="B1888">
        <f>YEAR('Daily Weather Input'!C1881)</f>
        <v>2010</v>
      </c>
      <c r="C1888">
        <f>MONTH('Daily Weather Input'!C1881)</f>
        <v>2</v>
      </c>
      <c r="D1888">
        <f>DAY('Daily Weather Input'!C1881)</f>
        <v>21</v>
      </c>
      <c r="E1888">
        <f>IF('Daily Weather Input'!D1881, 'Daily Weather Input'!D1881, ('Daily Weather Input'!E1881+'Daily Weather Input'!F1881)/2)</f>
        <v>36.5</v>
      </c>
      <c r="F1888">
        <f t="shared" si="59"/>
        <v>28.5</v>
      </c>
      <c r="G1888">
        <f t="shared" si="60"/>
        <v>0</v>
      </c>
    </row>
    <row r="1889" spans="2:7" x14ac:dyDescent="0.25">
      <c r="B1889">
        <f>YEAR('Daily Weather Input'!C1882)</f>
        <v>2010</v>
      </c>
      <c r="C1889">
        <f>MONTH('Daily Weather Input'!C1882)</f>
        <v>2</v>
      </c>
      <c r="D1889">
        <f>DAY('Daily Weather Input'!C1882)</f>
        <v>22</v>
      </c>
      <c r="E1889">
        <f>IF('Daily Weather Input'!D1882, 'Daily Weather Input'!D1882, ('Daily Weather Input'!E1882+'Daily Weather Input'!F1882)/2)</f>
        <v>37</v>
      </c>
      <c r="F1889">
        <f t="shared" si="59"/>
        <v>28</v>
      </c>
      <c r="G1889">
        <f t="shared" si="60"/>
        <v>0</v>
      </c>
    </row>
    <row r="1890" spans="2:7" x14ac:dyDescent="0.25">
      <c r="B1890">
        <f>YEAR('Daily Weather Input'!C1883)</f>
        <v>2010</v>
      </c>
      <c r="C1890">
        <f>MONTH('Daily Weather Input'!C1883)</f>
        <v>2</v>
      </c>
      <c r="D1890">
        <f>DAY('Daily Weather Input'!C1883)</f>
        <v>23</v>
      </c>
      <c r="E1890">
        <f>IF('Daily Weather Input'!D1883, 'Daily Weather Input'!D1883, ('Daily Weather Input'!E1883+'Daily Weather Input'!F1883)/2)</f>
        <v>39.5</v>
      </c>
      <c r="F1890">
        <f t="shared" si="59"/>
        <v>25.5</v>
      </c>
      <c r="G1890">
        <f t="shared" si="60"/>
        <v>0</v>
      </c>
    </row>
    <row r="1891" spans="2:7" x14ac:dyDescent="0.25">
      <c r="B1891">
        <f>YEAR('Daily Weather Input'!C1884)</f>
        <v>2010</v>
      </c>
      <c r="C1891">
        <f>MONTH('Daily Weather Input'!C1884)</f>
        <v>2</v>
      </c>
      <c r="D1891">
        <f>DAY('Daily Weather Input'!C1884)</f>
        <v>24</v>
      </c>
      <c r="E1891">
        <f>IF('Daily Weather Input'!D1884, 'Daily Weather Input'!D1884, ('Daily Weather Input'!E1884+'Daily Weather Input'!F1884)/2)</f>
        <v>37.5</v>
      </c>
      <c r="F1891">
        <f t="shared" si="59"/>
        <v>27.5</v>
      </c>
      <c r="G1891">
        <f t="shared" si="60"/>
        <v>0</v>
      </c>
    </row>
    <row r="1892" spans="2:7" x14ac:dyDescent="0.25">
      <c r="B1892">
        <f>YEAR('Daily Weather Input'!C1885)</f>
        <v>2010</v>
      </c>
      <c r="C1892">
        <f>MONTH('Daily Weather Input'!C1885)</f>
        <v>2</v>
      </c>
      <c r="D1892">
        <f>DAY('Daily Weather Input'!C1885)</f>
        <v>25</v>
      </c>
      <c r="E1892">
        <f>IF('Daily Weather Input'!D1885, 'Daily Weather Input'!D1885, ('Daily Weather Input'!E1885+'Daily Weather Input'!F1885)/2)</f>
        <v>35</v>
      </c>
      <c r="F1892">
        <f t="shared" si="59"/>
        <v>30</v>
      </c>
      <c r="G1892">
        <f t="shared" si="60"/>
        <v>0</v>
      </c>
    </row>
    <row r="1893" spans="2:7" x14ac:dyDescent="0.25">
      <c r="B1893">
        <f>YEAR('Daily Weather Input'!C1886)</f>
        <v>2010</v>
      </c>
      <c r="C1893">
        <f>MONTH('Daily Weather Input'!C1886)</f>
        <v>2</v>
      </c>
      <c r="D1893">
        <f>DAY('Daily Weather Input'!C1886)</f>
        <v>26</v>
      </c>
      <c r="E1893">
        <f>IF('Daily Weather Input'!D1886, 'Daily Weather Input'!D1886, ('Daily Weather Input'!E1886+'Daily Weather Input'!F1886)/2)</f>
        <v>33</v>
      </c>
      <c r="F1893">
        <f t="shared" si="59"/>
        <v>32</v>
      </c>
      <c r="G1893">
        <f t="shared" si="60"/>
        <v>0</v>
      </c>
    </row>
    <row r="1894" spans="2:7" x14ac:dyDescent="0.25">
      <c r="B1894">
        <f>YEAR('Daily Weather Input'!C1887)</f>
        <v>2010</v>
      </c>
      <c r="C1894">
        <f>MONTH('Daily Weather Input'!C1887)</f>
        <v>2</v>
      </c>
      <c r="D1894">
        <f>DAY('Daily Weather Input'!C1887)</f>
        <v>27</v>
      </c>
      <c r="E1894">
        <f>IF('Daily Weather Input'!D1887, 'Daily Weather Input'!D1887, ('Daily Weather Input'!E1887+'Daily Weather Input'!F1887)/2)</f>
        <v>38</v>
      </c>
      <c r="F1894">
        <f t="shared" si="59"/>
        <v>27</v>
      </c>
      <c r="G1894">
        <f t="shared" si="60"/>
        <v>0</v>
      </c>
    </row>
    <row r="1895" spans="2:7" x14ac:dyDescent="0.25">
      <c r="B1895">
        <f>YEAR('Daily Weather Input'!C1888)</f>
        <v>2010</v>
      </c>
      <c r="C1895">
        <f>MONTH('Daily Weather Input'!C1888)</f>
        <v>2</v>
      </c>
      <c r="D1895">
        <f>DAY('Daily Weather Input'!C1888)</f>
        <v>28</v>
      </c>
      <c r="E1895">
        <f>IF('Daily Weather Input'!D1888, 'Daily Weather Input'!D1888, ('Daily Weather Input'!E1888+'Daily Weather Input'!F1888)/2)</f>
        <v>40</v>
      </c>
      <c r="F1895">
        <f t="shared" si="59"/>
        <v>25</v>
      </c>
      <c r="G1895">
        <f t="shared" si="60"/>
        <v>0</v>
      </c>
    </row>
    <row r="1896" spans="2:7" x14ac:dyDescent="0.25">
      <c r="B1896">
        <f>YEAR('Daily Weather Input'!C1889)</f>
        <v>2010</v>
      </c>
      <c r="C1896">
        <f>MONTH('Daily Weather Input'!C1889)</f>
        <v>3</v>
      </c>
      <c r="D1896">
        <f>DAY('Daily Weather Input'!C1889)</f>
        <v>1</v>
      </c>
      <c r="E1896">
        <f>IF('Daily Weather Input'!D1889, 'Daily Weather Input'!D1889, ('Daily Weather Input'!E1889+'Daily Weather Input'!F1889)/2)</f>
        <v>42</v>
      </c>
      <c r="F1896">
        <f t="shared" si="59"/>
        <v>23</v>
      </c>
      <c r="G1896">
        <f t="shared" si="60"/>
        <v>0</v>
      </c>
    </row>
    <row r="1897" spans="2:7" x14ac:dyDescent="0.25">
      <c r="B1897">
        <f>YEAR('Daily Weather Input'!C1890)</f>
        <v>2010</v>
      </c>
      <c r="C1897">
        <f>MONTH('Daily Weather Input'!C1890)</f>
        <v>3</v>
      </c>
      <c r="D1897">
        <f>DAY('Daily Weather Input'!C1890)</f>
        <v>2</v>
      </c>
      <c r="E1897">
        <f>IF('Daily Weather Input'!D1890, 'Daily Weather Input'!D1890, ('Daily Weather Input'!E1890+'Daily Weather Input'!F1890)/2)</f>
        <v>37.5</v>
      </c>
      <c r="F1897">
        <f t="shared" si="59"/>
        <v>27.5</v>
      </c>
      <c r="G1897">
        <f t="shared" si="60"/>
        <v>0</v>
      </c>
    </row>
    <row r="1898" spans="2:7" x14ac:dyDescent="0.25">
      <c r="B1898">
        <f>YEAR('Daily Weather Input'!C1891)</f>
        <v>2010</v>
      </c>
      <c r="C1898">
        <f>MONTH('Daily Weather Input'!C1891)</f>
        <v>3</v>
      </c>
      <c r="D1898">
        <f>DAY('Daily Weather Input'!C1891)</f>
        <v>3</v>
      </c>
      <c r="E1898">
        <f>IF('Daily Weather Input'!D1891, 'Daily Weather Input'!D1891, ('Daily Weather Input'!E1891+'Daily Weather Input'!F1891)/2)</f>
        <v>39.5</v>
      </c>
      <c r="F1898">
        <f t="shared" si="59"/>
        <v>25.5</v>
      </c>
      <c r="G1898">
        <f t="shared" si="60"/>
        <v>0</v>
      </c>
    </row>
    <row r="1899" spans="2:7" x14ac:dyDescent="0.25">
      <c r="B1899">
        <f>YEAR('Daily Weather Input'!C1892)</f>
        <v>2010</v>
      </c>
      <c r="C1899">
        <f>MONTH('Daily Weather Input'!C1892)</f>
        <v>3</v>
      </c>
      <c r="D1899">
        <f>DAY('Daily Weather Input'!C1892)</f>
        <v>4</v>
      </c>
      <c r="E1899">
        <f>IF('Daily Weather Input'!D1892, 'Daily Weather Input'!D1892, ('Daily Weather Input'!E1892+'Daily Weather Input'!F1892)/2)</f>
        <v>39.5</v>
      </c>
      <c r="F1899">
        <f t="shared" si="59"/>
        <v>25.5</v>
      </c>
      <c r="G1899">
        <f t="shared" si="60"/>
        <v>0</v>
      </c>
    </row>
    <row r="1900" spans="2:7" x14ac:dyDescent="0.25">
      <c r="B1900">
        <f>YEAR('Daily Weather Input'!C1893)</f>
        <v>2010</v>
      </c>
      <c r="C1900">
        <f>MONTH('Daily Weather Input'!C1893)</f>
        <v>3</v>
      </c>
      <c r="D1900">
        <f>DAY('Daily Weather Input'!C1893)</f>
        <v>5</v>
      </c>
      <c r="E1900">
        <f>IF('Daily Weather Input'!D1893, 'Daily Weather Input'!D1893, ('Daily Weather Input'!E1893+'Daily Weather Input'!F1893)/2)</f>
        <v>41.5</v>
      </c>
      <c r="F1900">
        <f t="shared" si="59"/>
        <v>23.5</v>
      </c>
      <c r="G1900">
        <f t="shared" si="60"/>
        <v>0</v>
      </c>
    </row>
    <row r="1901" spans="2:7" x14ac:dyDescent="0.25">
      <c r="B1901">
        <f>YEAR('Daily Weather Input'!C1894)</f>
        <v>2010</v>
      </c>
      <c r="C1901">
        <f>MONTH('Daily Weather Input'!C1894)</f>
        <v>3</v>
      </c>
      <c r="D1901">
        <f>DAY('Daily Weather Input'!C1894)</f>
        <v>6</v>
      </c>
      <c r="E1901">
        <f>IF('Daily Weather Input'!D1894, 'Daily Weather Input'!D1894, ('Daily Weather Input'!E1894+'Daily Weather Input'!F1894)/2)</f>
        <v>41.5</v>
      </c>
      <c r="F1901">
        <f t="shared" si="59"/>
        <v>23.5</v>
      </c>
      <c r="G1901">
        <f t="shared" si="60"/>
        <v>0</v>
      </c>
    </row>
    <row r="1902" spans="2:7" x14ac:dyDescent="0.25">
      <c r="B1902">
        <f>YEAR('Daily Weather Input'!C1895)</f>
        <v>2010</v>
      </c>
      <c r="C1902">
        <f>MONTH('Daily Weather Input'!C1895)</f>
        <v>3</v>
      </c>
      <c r="D1902">
        <f>DAY('Daily Weather Input'!C1895)</f>
        <v>7</v>
      </c>
      <c r="E1902">
        <f>IF('Daily Weather Input'!D1895, 'Daily Weather Input'!D1895, ('Daily Weather Input'!E1895+'Daily Weather Input'!F1895)/2)</f>
        <v>46</v>
      </c>
      <c r="F1902">
        <f t="shared" si="59"/>
        <v>19</v>
      </c>
      <c r="G1902">
        <f t="shared" si="60"/>
        <v>0</v>
      </c>
    </row>
    <row r="1903" spans="2:7" x14ac:dyDescent="0.25">
      <c r="B1903">
        <f>YEAR('Daily Weather Input'!C1896)</f>
        <v>2010</v>
      </c>
      <c r="C1903">
        <f>MONTH('Daily Weather Input'!C1896)</f>
        <v>3</v>
      </c>
      <c r="D1903">
        <f>DAY('Daily Weather Input'!C1896)</f>
        <v>8</v>
      </c>
      <c r="E1903">
        <f>IF('Daily Weather Input'!D1896, 'Daily Weather Input'!D1896, ('Daily Weather Input'!E1896+'Daily Weather Input'!F1896)/2)</f>
        <v>44.5</v>
      </c>
      <c r="F1903">
        <f t="shared" si="59"/>
        <v>20.5</v>
      </c>
      <c r="G1903">
        <f t="shared" si="60"/>
        <v>0</v>
      </c>
    </row>
    <row r="1904" spans="2:7" x14ac:dyDescent="0.25">
      <c r="B1904">
        <f>YEAR('Daily Weather Input'!C1897)</f>
        <v>2010</v>
      </c>
      <c r="C1904">
        <f>MONTH('Daily Weather Input'!C1897)</f>
        <v>3</v>
      </c>
      <c r="D1904">
        <f>DAY('Daily Weather Input'!C1897)</f>
        <v>9</v>
      </c>
      <c r="E1904">
        <f>IF('Daily Weather Input'!D1897, 'Daily Weather Input'!D1897, ('Daily Weather Input'!E1897+'Daily Weather Input'!F1897)/2)</f>
        <v>47.5</v>
      </c>
      <c r="F1904">
        <f t="shared" si="59"/>
        <v>17.5</v>
      </c>
      <c r="G1904">
        <f t="shared" si="60"/>
        <v>0</v>
      </c>
    </row>
    <row r="1905" spans="2:7" x14ac:dyDescent="0.25">
      <c r="B1905">
        <f>YEAR('Daily Weather Input'!C1898)</f>
        <v>2010</v>
      </c>
      <c r="C1905">
        <f>MONTH('Daily Weather Input'!C1898)</f>
        <v>3</v>
      </c>
      <c r="D1905">
        <f>DAY('Daily Weather Input'!C1898)</f>
        <v>10</v>
      </c>
      <c r="E1905">
        <f>IF('Daily Weather Input'!D1898, 'Daily Weather Input'!D1898, ('Daily Weather Input'!E1898+'Daily Weather Input'!F1898)/2)</f>
        <v>52.5</v>
      </c>
      <c r="F1905">
        <f t="shared" si="59"/>
        <v>12.5</v>
      </c>
      <c r="G1905">
        <f t="shared" si="60"/>
        <v>0</v>
      </c>
    </row>
    <row r="1906" spans="2:7" x14ac:dyDescent="0.25">
      <c r="B1906">
        <f>YEAR('Daily Weather Input'!C1899)</f>
        <v>2010</v>
      </c>
      <c r="C1906">
        <f>MONTH('Daily Weather Input'!C1899)</f>
        <v>3</v>
      </c>
      <c r="D1906">
        <f>DAY('Daily Weather Input'!C1899)</f>
        <v>11</v>
      </c>
      <c r="E1906">
        <f>IF('Daily Weather Input'!D1899, 'Daily Weather Input'!D1899, ('Daily Weather Input'!E1899+'Daily Weather Input'!F1899)/2)</f>
        <v>55.5</v>
      </c>
      <c r="F1906">
        <f t="shared" si="59"/>
        <v>9.5</v>
      </c>
      <c r="G1906">
        <f t="shared" si="60"/>
        <v>0</v>
      </c>
    </row>
    <row r="1907" spans="2:7" x14ac:dyDescent="0.25">
      <c r="B1907">
        <f>YEAR('Daily Weather Input'!C1900)</f>
        <v>2010</v>
      </c>
      <c r="C1907">
        <f>MONTH('Daily Weather Input'!C1900)</f>
        <v>3</v>
      </c>
      <c r="D1907">
        <f>DAY('Daily Weather Input'!C1900)</f>
        <v>12</v>
      </c>
      <c r="E1907">
        <f>IF('Daily Weather Input'!D1900, 'Daily Weather Input'!D1900, ('Daily Weather Input'!E1900+'Daily Weather Input'!F1900)/2)</f>
        <v>52.5</v>
      </c>
      <c r="F1907">
        <f t="shared" si="59"/>
        <v>12.5</v>
      </c>
      <c r="G1907">
        <f t="shared" si="60"/>
        <v>0</v>
      </c>
    </row>
    <row r="1908" spans="2:7" x14ac:dyDescent="0.25">
      <c r="B1908">
        <f>YEAR('Daily Weather Input'!C1901)</f>
        <v>2010</v>
      </c>
      <c r="C1908">
        <f>MONTH('Daily Weather Input'!C1901)</f>
        <v>3</v>
      </c>
      <c r="D1908">
        <f>DAY('Daily Weather Input'!C1901)</f>
        <v>13</v>
      </c>
      <c r="E1908">
        <f>IF('Daily Weather Input'!D1901, 'Daily Weather Input'!D1901, ('Daily Weather Input'!E1901+'Daily Weather Input'!F1901)/2)</f>
        <v>52</v>
      </c>
      <c r="F1908">
        <f t="shared" si="59"/>
        <v>13</v>
      </c>
      <c r="G1908">
        <f t="shared" si="60"/>
        <v>0</v>
      </c>
    </row>
    <row r="1909" spans="2:7" x14ac:dyDescent="0.25">
      <c r="B1909">
        <f>YEAR('Daily Weather Input'!C1902)</f>
        <v>2010</v>
      </c>
      <c r="C1909">
        <f>MONTH('Daily Weather Input'!C1902)</f>
        <v>3</v>
      </c>
      <c r="D1909">
        <f>DAY('Daily Weather Input'!C1902)</f>
        <v>14</v>
      </c>
      <c r="E1909">
        <f>IF('Daily Weather Input'!D1902, 'Daily Weather Input'!D1902, ('Daily Weather Input'!E1902+'Daily Weather Input'!F1902)/2)</f>
        <v>49</v>
      </c>
      <c r="F1909">
        <f t="shared" si="59"/>
        <v>16</v>
      </c>
      <c r="G1909">
        <f t="shared" si="60"/>
        <v>0</v>
      </c>
    </row>
    <row r="1910" spans="2:7" x14ac:dyDescent="0.25">
      <c r="B1910">
        <f>YEAR('Daily Weather Input'!C1903)</f>
        <v>2010</v>
      </c>
      <c r="C1910">
        <f>MONTH('Daily Weather Input'!C1903)</f>
        <v>3</v>
      </c>
      <c r="D1910">
        <f>DAY('Daily Weather Input'!C1903)</f>
        <v>15</v>
      </c>
      <c r="E1910">
        <f>IF('Daily Weather Input'!D1903, 'Daily Weather Input'!D1903, ('Daily Weather Input'!E1903+'Daily Weather Input'!F1903)/2)</f>
        <v>49</v>
      </c>
      <c r="F1910">
        <f t="shared" si="59"/>
        <v>16</v>
      </c>
      <c r="G1910">
        <f t="shared" si="60"/>
        <v>0</v>
      </c>
    </row>
    <row r="1911" spans="2:7" x14ac:dyDescent="0.25">
      <c r="B1911">
        <f>YEAR('Daily Weather Input'!C1904)</f>
        <v>2010</v>
      </c>
      <c r="C1911">
        <f>MONTH('Daily Weather Input'!C1904)</f>
        <v>3</v>
      </c>
      <c r="D1911">
        <f>DAY('Daily Weather Input'!C1904)</f>
        <v>16</v>
      </c>
      <c r="E1911">
        <f>IF('Daily Weather Input'!D1904, 'Daily Weather Input'!D1904, ('Daily Weather Input'!E1904+'Daily Weather Input'!F1904)/2)</f>
        <v>50.5</v>
      </c>
      <c r="F1911">
        <f t="shared" si="59"/>
        <v>14.5</v>
      </c>
      <c r="G1911">
        <f t="shared" si="60"/>
        <v>0</v>
      </c>
    </row>
    <row r="1912" spans="2:7" x14ac:dyDescent="0.25">
      <c r="B1912">
        <f>YEAR('Daily Weather Input'!C1905)</f>
        <v>2010</v>
      </c>
      <c r="C1912">
        <f>MONTH('Daily Weather Input'!C1905)</f>
        <v>3</v>
      </c>
      <c r="D1912">
        <f>DAY('Daily Weather Input'!C1905)</f>
        <v>17</v>
      </c>
      <c r="E1912">
        <f>IF('Daily Weather Input'!D1905, 'Daily Weather Input'!D1905, ('Daily Weather Input'!E1905+'Daily Weather Input'!F1905)/2)</f>
        <v>51</v>
      </c>
      <c r="F1912">
        <f t="shared" si="59"/>
        <v>14</v>
      </c>
      <c r="G1912">
        <f t="shared" si="60"/>
        <v>0</v>
      </c>
    </row>
    <row r="1913" spans="2:7" x14ac:dyDescent="0.25">
      <c r="B1913">
        <f>YEAR('Daily Weather Input'!C1906)</f>
        <v>2010</v>
      </c>
      <c r="C1913">
        <f>MONTH('Daily Weather Input'!C1906)</f>
        <v>3</v>
      </c>
      <c r="D1913">
        <f>DAY('Daily Weather Input'!C1906)</f>
        <v>18</v>
      </c>
      <c r="E1913">
        <f>IF('Daily Weather Input'!D1906, 'Daily Weather Input'!D1906, ('Daily Weather Input'!E1906+'Daily Weather Input'!F1906)/2)</f>
        <v>51</v>
      </c>
      <c r="F1913">
        <f t="shared" si="59"/>
        <v>14</v>
      </c>
      <c r="G1913">
        <f t="shared" si="60"/>
        <v>0</v>
      </c>
    </row>
    <row r="1914" spans="2:7" x14ac:dyDescent="0.25">
      <c r="B1914">
        <f>YEAR('Daily Weather Input'!C1907)</f>
        <v>2010</v>
      </c>
      <c r="C1914">
        <f>MONTH('Daily Weather Input'!C1907)</f>
        <v>3</v>
      </c>
      <c r="D1914">
        <f>DAY('Daily Weather Input'!C1907)</f>
        <v>19</v>
      </c>
      <c r="E1914">
        <f>IF('Daily Weather Input'!D1907, 'Daily Weather Input'!D1907, ('Daily Weather Input'!E1907+'Daily Weather Input'!F1907)/2)</f>
        <v>54.5</v>
      </c>
      <c r="F1914">
        <f t="shared" si="59"/>
        <v>10.5</v>
      </c>
      <c r="G1914">
        <f t="shared" si="60"/>
        <v>0</v>
      </c>
    </row>
    <row r="1915" spans="2:7" x14ac:dyDescent="0.25">
      <c r="B1915">
        <f>YEAR('Daily Weather Input'!C1908)</f>
        <v>2010</v>
      </c>
      <c r="C1915">
        <f>MONTH('Daily Weather Input'!C1908)</f>
        <v>3</v>
      </c>
      <c r="D1915">
        <f>DAY('Daily Weather Input'!C1908)</f>
        <v>20</v>
      </c>
      <c r="E1915">
        <f>IF('Daily Weather Input'!D1908, 'Daily Weather Input'!D1908, ('Daily Weather Input'!E1908+'Daily Weather Input'!F1908)/2)</f>
        <v>56</v>
      </c>
      <c r="F1915">
        <f t="shared" si="59"/>
        <v>9</v>
      </c>
      <c r="G1915">
        <f t="shared" si="60"/>
        <v>0</v>
      </c>
    </row>
    <row r="1916" spans="2:7" x14ac:dyDescent="0.25">
      <c r="B1916">
        <f>YEAR('Daily Weather Input'!C1909)</f>
        <v>2010</v>
      </c>
      <c r="C1916">
        <f>MONTH('Daily Weather Input'!C1909)</f>
        <v>3</v>
      </c>
      <c r="D1916">
        <f>DAY('Daily Weather Input'!C1909)</f>
        <v>21</v>
      </c>
      <c r="E1916">
        <f>IF('Daily Weather Input'!D1909, 'Daily Weather Input'!D1909, ('Daily Weather Input'!E1909+'Daily Weather Input'!F1909)/2)</f>
        <v>59</v>
      </c>
      <c r="F1916">
        <f t="shared" si="59"/>
        <v>6</v>
      </c>
      <c r="G1916">
        <f t="shared" si="60"/>
        <v>0</v>
      </c>
    </row>
    <row r="1917" spans="2:7" x14ac:dyDescent="0.25">
      <c r="B1917">
        <f>YEAR('Daily Weather Input'!C1910)</f>
        <v>2010</v>
      </c>
      <c r="C1917">
        <f>MONTH('Daily Weather Input'!C1910)</f>
        <v>3</v>
      </c>
      <c r="D1917">
        <f>DAY('Daily Weather Input'!C1910)</f>
        <v>22</v>
      </c>
      <c r="E1917">
        <f>IF('Daily Weather Input'!D1910, 'Daily Weather Input'!D1910, ('Daily Weather Input'!E1910+'Daily Weather Input'!F1910)/2)</f>
        <v>60</v>
      </c>
      <c r="F1917">
        <f t="shared" si="59"/>
        <v>5</v>
      </c>
      <c r="G1917">
        <f t="shared" si="60"/>
        <v>0</v>
      </c>
    </row>
    <row r="1918" spans="2:7" x14ac:dyDescent="0.25">
      <c r="B1918">
        <f>YEAR('Daily Weather Input'!C1911)</f>
        <v>2010</v>
      </c>
      <c r="C1918">
        <f>MONTH('Daily Weather Input'!C1911)</f>
        <v>3</v>
      </c>
      <c r="D1918">
        <f>DAY('Daily Weather Input'!C1911)</f>
        <v>23</v>
      </c>
      <c r="E1918">
        <f>IF('Daily Weather Input'!D1911, 'Daily Weather Input'!D1911, ('Daily Weather Input'!E1911+'Daily Weather Input'!F1911)/2)</f>
        <v>47.5</v>
      </c>
      <c r="F1918">
        <f t="shared" si="59"/>
        <v>17.5</v>
      </c>
      <c r="G1918">
        <f t="shared" si="60"/>
        <v>0</v>
      </c>
    </row>
    <row r="1919" spans="2:7" x14ac:dyDescent="0.25">
      <c r="B1919">
        <f>YEAR('Daily Weather Input'!C1912)</f>
        <v>2010</v>
      </c>
      <c r="C1919">
        <f>MONTH('Daily Weather Input'!C1912)</f>
        <v>3</v>
      </c>
      <c r="D1919">
        <f>DAY('Daily Weather Input'!C1912)</f>
        <v>24</v>
      </c>
      <c r="E1919">
        <f>IF('Daily Weather Input'!D1912, 'Daily Weather Input'!D1912, ('Daily Weather Input'!E1912+'Daily Weather Input'!F1912)/2)</f>
        <v>56</v>
      </c>
      <c r="F1919">
        <f t="shared" si="59"/>
        <v>9</v>
      </c>
      <c r="G1919">
        <f t="shared" si="60"/>
        <v>0</v>
      </c>
    </row>
    <row r="1920" spans="2:7" x14ac:dyDescent="0.25">
      <c r="B1920">
        <f>YEAR('Daily Weather Input'!C1913)</f>
        <v>2010</v>
      </c>
      <c r="C1920">
        <f>MONTH('Daily Weather Input'!C1913)</f>
        <v>3</v>
      </c>
      <c r="D1920">
        <f>DAY('Daily Weather Input'!C1913)</f>
        <v>25</v>
      </c>
      <c r="E1920">
        <f>IF('Daily Weather Input'!D1913, 'Daily Weather Input'!D1913, ('Daily Weather Input'!E1913+'Daily Weather Input'!F1913)/2)</f>
        <v>57</v>
      </c>
      <c r="F1920">
        <f t="shared" si="59"/>
        <v>8</v>
      </c>
      <c r="G1920">
        <f t="shared" si="60"/>
        <v>0</v>
      </c>
    </row>
    <row r="1921" spans="2:7" x14ac:dyDescent="0.25">
      <c r="B1921">
        <f>YEAR('Daily Weather Input'!C1914)</f>
        <v>2010</v>
      </c>
      <c r="C1921">
        <f>MONTH('Daily Weather Input'!C1914)</f>
        <v>3</v>
      </c>
      <c r="D1921">
        <f>DAY('Daily Weather Input'!C1914)</f>
        <v>26</v>
      </c>
      <c r="E1921">
        <f>IF('Daily Weather Input'!D1914, 'Daily Weather Input'!D1914, ('Daily Weather Input'!E1914+'Daily Weather Input'!F1914)/2)</f>
        <v>46</v>
      </c>
      <c r="F1921">
        <f t="shared" si="59"/>
        <v>19</v>
      </c>
      <c r="G1921">
        <f t="shared" si="60"/>
        <v>0</v>
      </c>
    </row>
    <row r="1922" spans="2:7" x14ac:dyDescent="0.25">
      <c r="B1922">
        <f>YEAR('Daily Weather Input'!C1915)</f>
        <v>2010</v>
      </c>
      <c r="C1922">
        <f>MONTH('Daily Weather Input'!C1915)</f>
        <v>3</v>
      </c>
      <c r="D1922">
        <f>DAY('Daily Weather Input'!C1915)</f>
        <v>27</v>
      </c>
      <c r="E1922">
        <f>IF('Daily Weather Input'!D1915, 'Daily Weather Input'!D1915, ('Daily Weather Input'!E1915+'Daily Weather Input'!F1915)/2)</f>
        <v>40.5</v>
      </c>
      <c r="F1922">
        <f t="shared" si="59"/>
        <v>24.5</v>
      </c>
      <c r="G1922">
        <f t="shared" si="60"/>
        <v>0</v>
      </c>
    </row>
    <row r="1923" spans="2:7" x14ac:dyDescent="0.25">
      <c r="B1923">
        <f>YEAR('Daily Weather Input'!C1916)</f>
        <v>2010</v>
      </c>
      <c r="C1923">
        <f>MONTH('Daily Weather Input'!C1916)</f>
        <v>3</v>
      </c>
      <c r="D1923">
        <f>DAY('Daily Weather Input'!C1916)</f>
        <v>28</v>
      </c>
      <c r="E1923">
        <f>IF('Daily Weather Input'!D1916, 'Daily Weather Input'!D1916, ('Daily Weather Input'!E1916+'Daily Weather Input'!F1916)/2)</f>
        <v>50.5</v>
      </c>
      <c r="F1923">
        <f t="shared" si="59"/>
        <v>14.5</v>
      </c>
      <c r="G1923">
        <f t="shared" si="60"/>
        <v>0</v>
      </c>
    </row>
    <row r="1924" spans="2:7" x14ac:dyDescent="0.25">
      <c r="B1924">
        <f>YEAR('Daily Weather Input'!C1917)</f>
        <v>2010</v>
      </c>
      <c r="C1924">
        <f>MONTH('Daily Weather Input'!C1917)</f>
        <v>3</v>
      </c>
      <c r="D1924">
        <f>DAY('Daily Weather Input'!C1917)</f>
        <v>29</v>
      </c>
      <c r="E1924">
        <f>IF('Daily Weather Input'!D1917, 'Daily Weather Input'!D1917, ('Daily Weather Input'!E1917+'Daily Weather Input'!F1917)/2)</f>
        <v>54</v>
      </c>
      <c r="F1924">
        <f t="shared" si="59"/>
        <v>11</v>
      </c>
      <c r="G1924">
        <f t="shared" si="60"/>
        <v>0</v>
      </c>
    </row>
    <row r="1925" spans="2:7" x14ac:dyDescent="0.25">
      <c r="B1925">
        <f>YEAR('Daily Weather Input'!C1918)</f>
        <v>2010</v>
      </c>
      <c r="C1925">
        <f>MONTH('Daily Weather Input'!C1918)</f>
        <v>3</v>
      </c>
      <c r="D1925">
        <f>DAY('Daily Weather Input'!C1918)</f>
        <v>30</v>
      </c>
      <c r="E1925">
        <f>IF('Daily Weather Input'!D1918, 'Daily Weather Input'!D1918, ('Daily Weather Input'!E1918+'Daily Weather Input'!F1918)/2)</f>
        <v>51</v>
      </c>
      <c r="F1925">
        <f t="shared" si="59"/>
        <v>14</v>
      </c>
      <c r="G1925">
        <f t="shared" si="60"/>
        <v>0</v>
      </c>
    </row>
    <row r="1926" spans="2:7" x14ac:dyDescent="0.25">
      <c r="B1926">
        <f>YEAR('Daily Weather Input'!C1919)</f>
        <v>2010</v>
      </c>
      <c r="C1926">
        <f>MONTH('Daily Weather Input'!C1919)</f>
        <v>3</v>
      </c>
      <c r="D1926">
        <f>DAY('Daily Weather Input'!C1919)</f>
        <v>31</v>
      </c>
      <c r="E1926">
        <f>IF('Daily Weather Input'!D1919, 'Daily Weather Input'!D1919, ('Daily Weather Input'!E1919+'Daily Weather Input'!F1919)/2)</f>
        <v>59.5</v>
      </c>
      <c r="F1926">
        <f t="shared" si="59"/>
        <v>5.5</v>
      </c>
      <c r="G1926">
        <f t="shared" si="60"/>
        <v>0</v>
      </c>
    </row>
    <row r="1927" spans="2:7" x14ac:dyDescent="0.25">
      <c r="B1927">
        <f>YEAR('Daily Weather Input'!C1920)</f>
        <v>2010</v>
      </c>
      <c r="C1927">
        <f>MONTH('Daily Weather Input'!C1920)</f>
        <v>4</v>
      </c>
      <c r="D1927">
        <f>DAY('Daily Weather Input'!C1920)</f>
        <v>1</v>
      </c>
      <c r="E1927">
        <f>IF('Daily Weather Input'!D1920, 'Daily Weather Input'!D1920, ('Daily Weather Input'!E1920+'Daily Weather Input'!F1920)/2)</f>
        <v>59</v>
      </c>
      <c r="F1927">
        <f t="shared" si="59"/>
        <v>6</v>
      </c>
      <c r="G1927">
        <f t="shared" si="60"/>
        <v>0</v>
      </c>
    </row>
    <row r="1928" spans="2:7" x14ac:dyDescent="0.25">
      <c r="B1928">
        <f>YEAR('Daily Weather Input'!C1921)</f>
        <v>2010</v>
      </c>
      <c r="C1928">
        <f>MONTH('Daily Weather Input'!C1921)</f>
        <v>4</v>
      </c>
      <c r="D1928">
        <f>DAY('Daily Weather Input'!C1921)</f>
        <v>2</v>
      </c>
      <c r="E1928">
        <f>IF('Daily Weather Input'!D1921, 'Daily Weather Input'!D1921, ('Daily Weather Input'!E1921+'Daily Weather Input'!F1921)/2)</f>
        <v>63.5</v>
      </c>
      <c r="F1928">
        <f t="shared" si="59"/>
        <v>1.5</v>
      </c>
      <c r="G1928">
        <f t="shared" si="60"/>
        <v>0</v>
      </c>
    </row>
    <row r="1929" spans="2:7" x14ac:dyDescent="0.25">
      <c r="B1929">
        <f>YEAR('Daily Weather Input'!C1922)</f>
        <v>2010</v>
      </c>
      <c r="C1929">
        <f>MONTH('Daily Weather Input'!C1922)</f>
        <v>4</v>
      </c>
      <c r="D1929">
        <f>DAY('Daily Weather Input'!C1922)</f>
        <v>3</v>
      </c>
      <c r="E1929">
        <f>IF('Daily Weather Input'!D1922, 'Daily Weather Input'!D1922, ('Daily Weather Input'!E1922+'Daily Weather Input'!F1922)/2)</f>
        <v>63</v>
      </c>
      <c r="F1929">
        <f t="shared" si="59"/>
        <v>2</v>
      </c>
      <c r="G1929">
        <f t="shared" si="60"/>
        <v>0</v>
      </c>
    </row>
    <row r="1930" spans="2:7" x14ac:dyDescent="0.25">
      <c r="B1930">
        <f>YEAR('Daily Weather Input'!C1923)</f>
        <v>2010</v>
      </c>
      <c r="C1930">
        <f>MONTH('Daily Weather Input'!C1923)</f>
        <v>4</v>
      </c>
      <c r="D1930">
        <f>DAY('Daily Weather Input'!C1923)</f>
        <v>4</v>
      </c>
      <c r="E1930">
        <f>IF('Daily Weather Input'!D1923, 'Daily Weather Input'!D1923, ('Daily Weather Input'!E1923+'Daily Weather Input'!F1923)/2)</f>
        <v>65</v>
      </c>
      <c r="F1930">
        <f t="shared" si="59"/>
        <v>0</v>
      </c>
      <c r="G1930">
        <f t="shared" si="60"/>
        <v>0</v>
      </c>
    </row>
    <row r="1931" spans="2:7" x14ac:dyDescent="0.25">
      <c r="B1931">
        <f>YEAR('Daily Weather Input'!C1924)</f>
        <v>2010</v>
      </c>
      <c r="C1931">
        <f>MONTH('Daily Weather Input'!C1924)</f>
        <v>4</v>
      </c>
      <c r="D1931">
        <f>DAY('Daily Weather Input'!C1924)</f>
        <v>5</v>
      </c>
      <c r="E1931">
        <f>IF('Daily Weather Input'!D1924, 'Daily Weather Input'!D1924, ('Daily Weather Input'!E1924+'Daily Weather Input'!F1924)/2)</f>
        <v>68.5</v>
      </c>
      <c r="F1931">
        <f t="shared" ref="F1931:F1994" si="61">IF(B$8&gt;$E1931,(B$8-$E1931),0)</f>
        <v>0</v>
      </c>
      <c r="G1931">
        <f t="shared" si="60"/>
        <v>3.5</v>
      </c>
    </row>
    <row r="1932" spans="2:7" x14ac:dyDescent="0.25">
      <c r="B1932">
        <f>YEAR('Daily Weather Input'!C1925)</f>
        <v>2010</v>
      </c>
      <c r="C1932">
        <f>MONTH('Daily Weather Input'!C1925)</f>
        <v>4</v>
      </c>
      <c r="D1932">
        <f>DAY('Daily Weather Input'!C1925)</f>
        <v>6</v>
      </c>
      <c r="E1932">
        <f>IF('Daily Weather Input'!D1925, 'Daily Weather Input'!D1925, ('Daily Weather Input'!E1925+'Daily Weather Input'!F1925)/2)</f>
        <v>77</v>
      </c>
      <c r="F1932">
        <f t="shared" si="61"/>
        <v>0</v>
      </c>
      <c r="G1932">
        <f t="shared" ref="G1932:G1995" si="62">IF($E1932&gt;C$8,$E1932-C$8,0)</f>
        <v>12</v>
      </c>
    </row>
    <row r="1933" spans="2:7" x14ac:dyDescent="0.25">
      <c r="B1933">
        <f>YEAR('Daily Weather Input'!C1926)</f>
        <v>2010</v>
      </c>
      <c r="C1933">
        <f>MONTH('Daily Weather Input'!C1926)</f>
        <v>4</v>
      </c>
      <c r="D1933">
        <f>DAY('Daily Weather Input'!C1926)</f>
        <v>7</v>
      </c>
      <c r="E1933">
        <f>IF('Daily Weather Input'!D1926, 'Daily Weather Input'!D1926, ('Daily Weather Input'!E1926+'Daily Weather Input'!F1926)/2)</f>
        <v>78</v>
      </c>
      <c r="F1933">
        <f t="shared" si="61"/>
        <v>0</v>
      </c>
      <c r="G1933">
        <f t="shared" si="62"/>
        <v>13</v>
      </c>
    </row>
    <row r="1934" spans="2:7" x14ac:dyDescent="0.25">
      <c r="B1934">
        <f>YEAR('Daily Weather Input'!C1927)</f>
        <v>2010</v>
      </c>
      <c r="C1934">
        <f>MONTH('Daily Weather Input'!C1927)</f>
        <v>4</v>
      </c>
      <c r="D1934">
        <f>DAY('Daily Weather Input'!C1927)</f>
        <v>8</v>
      </c>
      <c r="E1934">
        <f>IF('Daily Weather Input'!D1927, 'Daily Weather Input'!D1927, ('Daily Weather Input'!E1927+'Daily Weather Input'!F1927)/2)</f>
        <v>70.5</v>
      </c>
      <c r="F1934">
        <f t="shared" si="61"/>
        <v>0</v>
      </c>
      <c r="G1934">
        <f t="shared" si="62"/>
        <v>5.5</v>
      </c>
    </row>
    <row r="1935" spans="2:7" x14ac:dyDescent="0.25">
      <c r="B1935">
        <f>YEAR('Daily Weather Input'!C1928)</f>
        <v>2010</v>
      </c>
      <c r="C1935">
        <f>MONTH('Daily Weather Input'!C1928)</f>
        <v>4</v>
      </c>
      <c r="D1935">
        <f>DAY('Daily Weather Input'!C1928)</f>
        <v>9</v>
      </c>
      <c r="E1935">
        <f>IF('Daily Weather Input'!D1928, 'Daily Weather Input'!D1928, ('Daily Weather Input'!E1928+'Daily Weather Input'!F1928)/2)</f>
        <v>51.5</v>
      </c>
      <c r="F1935">
        <f t="shared" si="61"/>
        <v>13.5</v>
      </c>
      <c r="G1935">
        <f t="shared" si="62"/>
        <v>0</v>
      </c>
    </row>
    <row r="1936" spans="2:7" x14ac:dyDescent="0.25">
      <c r="B1936">
        <f>YEAR('Daily Weather Input'!C1929)</f>
        <v>2010</v>
      </c>
      <c r="C1936">
        <f>MONTH('Daily Weather Input'!C1929)</f>
        <v>4</v>
      </c>
      <c r="D1936">
        <f>DAY('Daily Weather Input'!C1929)</f>
        <v>10</v>
      </c>
      <c r="E1936">
        <f>IF('Daily Weather Input'!D1929, 'Daily Weather Input'!D1929, ('Daily Weather Input'!E1929+'Daily Weather Input'!F1929)/2)</f>
        <v>54.5</v>
      </c>
      <c r="F1936">
        <f t="shared" si="61"/>
        <v>10.5</v>
      </c>
      <c r="G1936">
        <f t="shared" si="62"/>
        <v>0</v>
      </c>
    </row>
    <row r="1937" spans="2:7" x14ac:dyDescent="0.25">
      <c r="B1937">
        <f>YEAR('Daily Weather Input'!C1930)</f>
        <v>2010</v>
      </c>
      <c r="C1937">
        <f>MONTH('Daily Weather Input'!C1930)</f>
        <v>4</v>
      </c>
      <c r="D1937">
        <f>DAY('Daily Weather Input'!C1930)</f>
        <v>11</v>
      </c>
      <c r="E1937">
        <f>IF('Daily Weather Input'!D1930, 'Daily Weather Input'!D1930, ('Daily Weather Input'!E1930+'Daily Weather Input'!F1930)/2)</f>
        <v>58</v>
      </c>
      <c r="F1937">
        <f t="shared" si="61"/>
        <v>7</v>
      </c>
      <c r="G1937">
        <f t="shared" si="62"/>
        <v>0</v>
      </c>
    </row>
    <row r="1938" spans="2:7" x14ac:dyDescent="0.25">
      <c r="B1938">
        <f>YEAR('Daily Weather Input'!C1931)</f>
        <v>2010</v>
      </c>
      <c r="C1938">
        <f>MONTH('Daily Weather Input'!C1931)</f>
        <v>4</v>
      </c>
      <c r="D1938">
        <f>DAY('Daily Weather Input'!C1931)</f>
        <v>12</v>
      </c>
      <c r="E1938">
        <f>IF('Daily Weather Input'!D1931, 'Daily Weather Input'!D1931, ('Daily Weather Input'!E1931+'Daily Weather Input'!F1931)/2)</f>
        <v>61.5</v>
      </c>
      <c r="F1938">
        <f t="shared" si="61"/>
        <v>3.5</v>
      </c>
      <c r="G1938">
        <f t="shared" si="62"/>
        <v>0</v>
      </c>
    </row>
    <row r="1939" spans="2:7" x14ac:dyDescent="0.25">
      <c r="B1939">
        <f>YEAR('Daily Weather Input'!C1932)</f>
        <v>2010</v>
      </c>
      <c r="C1939">
        <f>MONTH('Daily Weather Input'!C1932)</f>
        <v>4</v>
      </c>
      <c r="D1939">
        <f>DAY('Daily Weather Input'!C1932)</f>
        <v>13</v>
      </c>
      <c r="E1939">
        <f>IF('Daily Weather Input'!D1932, 'Daily Weather Input'!D1932, ('Daily Weather Input'!E1932+'Daily Weather Input'!F1932)/2)</f>
        <v>49.5</v>
      </c>
      <c r="F1939">
        <f t="shared" si="61"/>
        <v>15.5</v>
      </c>
      <c r="G1939">
        <f t="shared" si="62"/>
        <v>0</v>
      </c>
    </row>
    <row r="1940" spans="2:7" x14ac:dyDescent="0.25">
      <c r="B1940">
        <f>YEAR('Daily Weather Input'!C1933)</f>
        <v>2010</v>
      </c>
      <c r="C1940">
        <f>MONTH('Daily Weather Input'!C1933)</f>
        <v>4</v>
      </c>
      <c r="D1940">
        <f>DAY('Daily Weather Input'!C1933)</f>
        <v>14</v>
      </c>
      <c r="E1940">
        <f>IF('Daily Weather Input'!D1933, 'Daily Weather Input'!D1933, ('Daily Weather Input'!E1933+'Daily Weather Input'!F1933)/2)</f>
        <v>53</v>
      </c>
      <c r="F1940">
        <f t="shared" si="61"/>
        <v>12</v>
      </c>
      <c r="G1940">
        <f t="shared" si="62"/>
        <v>0</v>
      </c>
    </row>
    <row r="1941" spans="2:7" x14ac:dyDescent="0.25">
      <c r="B1941">
        <f>YEAR('Daily Weather Input'!C1934)</f>
        <v>2010</v>
      </c>
      <c r="C1941">
        <f>MONTH('Daily Weather Input'!C1934)</f>
        <v>4</v>
      </c>
      <c r="D1941">
        <f>DAY('Daily Weather Input'!C1934)</f>
        <v>15</v>
      </c>
      <c r="E1941">
        <f>IF('Daily Weather Input'!D1934, 'Daily Weather Input'!D1934, ('Daily Weather Input'!E1934+'Daily Weather Input'!F1934)/2)</f>
        <v>58</v>
      </c>
      <c r="F1941">
        <f t="shared" si="61"/>
        <v>7</v>
      </c>
      <c r="G1941">
        <f t="shared" si="62"/>
        <v>0</v>
      </c>
    </row>
    <row r="1942" spans="2:7" x14ac:dyDescent="0.25">
      <c r="B1942">
        <f>YEAR('Daily Weather Input'!C1935)</f>
        <v>2010</v>
      </c>
      <c r="C1942">
        <f>MONTH('Daily Weather Input'!C1935)</f>
        <v>4</v>
      </c>
      <c r="D1942">
        <f>DAY('Daily Weather Input'!C1935)</f>
        <v>16</v>
      </c>
      <c r="E1942">
        <f>IF('Daily Weather Input'!D1935, 'Daily Weather Input'!D1935, ('Daily Weather Input'!E1935+'Daily Weather Input'!F1935)/2)</f>
        <v>70.5</v>
      </c>
      <c r="F1942">
        <f t="shared" si="61"/>
        <v>0</v>
      </c>
      <c r="G1942">
        <f t="shared" si="62"/>
        <v>5.5</v>
      </c>
    </row>
    <row r="1943" spans="2:7" x14ac:dyDescent="0.25">
      <c r="B1943">
        <f>YEAR('Daily Weather Input'!C1936)</f>
        <v>2010</v>
      </c>
      <c r="C1943">
        <f>MONTH('Daily Weather Input'!C1936)</f>
        <v>4</v>
      </c>
      <c r="D1943">
        <f>DAY('Daily Weather Input'!C1936)</f>
        <v>17</v>
      </c>
      <c r="E1943">
        <f>IF('Daily Weather Input'!D1936, 'Daily Weather Input'!D1936, ('Daily Weather Input'!E1936+'Daily Weather Input'!F1936)/2)</f>
        <v>54.5</v>
      </c>
      <c r="F1943">
        <f t="shared" si="61"/>
        <v>10.5</v>
      </c>
      <c r="G1943">
        <f t="shared" si="62"/>
        <v>0</v>
      </c>
    </row>
    <row r="1944" spans="2:7" x14ac:dyDescent="0.25">
      <c r="B1944">
        <f>YEAR('Daily Weather Input'!C1937)</f>
        <v>2010</v>
      </c>
      <c r="C1944">
        <f>MONTH('Daily Weather Input'!C1937)</f>
        <v>4</v>
      </c>
      <c r="D1944">
        <f>DAY('Daily Weather Input'!C1937)</f>
        <v>18</v>
      </c>
      <c r="E1944">
        <f>IF('Daily Weather Input'!D1937, 'Daily Weather Input'!D1937, ('Daily Weather Input'!E1937+'Daily Weather Input'!F1937)/2)</f>
        <v>44.5</v>
      </c>
      <c r="F1944">
        <f t="shared" si="61"/>
        <v>20.5</v>
      </c>
      <c r="G1944">
        <f t="shared" si="62"/>
        <v>0</v>
      </c>
    </row>
    <row r="1945" spans="2:7" x14ac:dyDescent="0.25">
      <c r="B1945">
        <f>YEAR('Daily Weather Input'!C1938)</f>
        <v>2010</v>
      </c>
      <c r="C1945">
        <f>MONTH('Daily Weather Input'!C1938)</f>
        <v>4</v>
      </c>
      <c r="D1945">
        <f>DAY('Daily Weather Input'!C1938)</f>
        <v>19</v>
      </c>
      <c r="E1945">
        <f>IF('Daily Weather Input'!D1938, 'Daily Weather Input'!D1938, ('Daily Weather Input'!E1938+'Daily Weather Input'!F1938)/2)</f>
        <v>52.5</v>
      </c>
      <c r="F1945">
        <f t="shared" si="61"/>
        <v>12.5</v>
      </c>
      <c r="G1945">
        <f t="shared" si="62"/>
        <v>0</v>
      </c>
    </row>
    <row r="1946" spans="2:7" x14ac:dyDescent="0.25">
      <c r="B1946">
        <f>YEAR('Daily Weather Input'!C1939)</f>
        <v>2010</v>
      </c>
      <c r="C1946">
        <f>MONTH('Daily Weather Input'!C1939)</f>
        <v>4</v>
      </c>
      <c r="D1946">
        <f>DAY('Daily Weather Input'!C1939)</f>
        <v>20</v>
      </c>
      <c r="E1946">
        <f>IF('Daily Weather Input'!D1939, 'Daily Weather Input'!D1939, ('Daily Weather Input'!E1939+'Daily Weather Input'!F1939)/2)</f>
        <v>54</v>
      </c>
      <c r="F1946">
        <f t="shared" si="61"/>
        <v>11</v>
      </c>
      <c r="G1946">
        <f t="shared" si="62"/>
        <v>0</v>
      </c>
    </row>
    <row r="1947" spans="2:7" x14ac:dyDescent="0.25">
      <c r="B1947">
        <f>YEAR('Daily Weather Input'!C1940)</f>
        <v>2010</v>
      </c>
      <c r="C1947">
        <f>MONTH('Daily Weather Input'!C1940)</f>
        <v>4</v>
      </c>
      <c r="D1947">
        <f>DAY('Daily Weather Input'!C1940)</f>
        <v>21</v>
      </c>
      <c r="E1947">
        <f>IF('Daily Weather Input'!D1940, 'Daily Weather Input'!D1940, ('Daily Weather Input'!E1940+'Daily Weather Input'!F1940)/2)</f>
        <v>52</v>
      </c>
      <c r="F1947">
        <f t="shared" si="61"/>
        <v>13</v>
      </c>
      <c r="G1947">
        <f t="shared" si="62"/>
        <v>0</v>
      </c>
    </row>
    <row r="1948" spans="2:7" x14ac:dyDescent="0.25">
      <c r="B1948">
        <f>YEAR('Daily Weather Input'!C1941)</f>
        <v>2010</v>
      </c>
      <c r="C1948">
        <f>MONTH('Daily Weather Input'!C1941)</f>
        <v>4</v>
      </c>
      <c r="D1948">
        <f>DAY('Daily Weather Input'!C1941)</f>
        <v>22</v>
      </c>
      <c r="E1948">
        <f>IF('Daily Weather Input'!D1941, 'Daily Weather Input'!D1941, ('Daily Weather Input'!E1941+'Daily Weather Input'!F1941)/2)</f>
        <v>61</v>
      </c>
      <c r="F1948">
        <f t="shared" si="61"/>
        <v>4</v>
      </c>
      <c r="G1948">
        <f t="shared" si="62"/>
        <v>0</v>
      </c>
    </row>
    <row r="1949" spans="2:7" x14ac:dyDescent="0.25">
      <c r="B1949">
        <f>YEAR('Daily Weather Input'!C1942)</f>
        <v>2010</v>
      </c>
      <c r="C1949">
        <f>MONTH('Daily Weather Input'!C1942)</f>
        <v>4</v>
      </c>
      <c r="D1949">
        <f>DAY('Daily Weather Input'!C1942)</f>
        <v>23</v>
      </c>
      <c r="E1949">
        <f>IF('Daily Weather Input'!D1942, 'Daily Weather Input'!D1942, ('Daily Weather Input'!E1942+'Daily Weather Input'!F1942)/2)</f>
        <v>59</v>
      </c>
      <c r="F1949">
        <f t="shared" si="61"/>
        <v>6</v>
      </c>
      <c r="G1949">
        <f t="shared" si="62"/>
        <v>0</v>
      </c>
    </row>
    <row r="1950" spans="2:7" x14ac:dyDescent="0.25">
      <c r="B1950">
        <f>YEAR('Daily Weather Input'!C1943)</f>
        <v>2010</v>
      </c>
      <c r="C1950">
        <f>MONTH('Daily Weather Input'!C1943)</f>
        <v>4</v>
      </c>
      <c r="D1950">
        <f>DAY('Daily Weather Input'!C1943)</f>
        <v>24</v>
      </c>
      <c r="E1950">
        <f>IF('Daily Weather Input'!D1943, 'Daily Weather Input'!D1943, ('Daily Weather Input'!E1943+'Daily Weather Input'!F1943)/2)</f>
        <v>54</v>
      </c>
      <c r="F1950">
        <f t="shared" si="61"/>
        <v>11</v>
      </c>
      <c r="G1950">
        <f t="shared" si="62"/>
        <v>0</v>
      </c>
    </row>
    <row r="1951" spans="2:7" x14ac:dyDescent="0.25">
      <c r="B1951">
        <f>YEAR('Daily Weather Input'!C1944)</f>
        <v>2010</v>
      </c>
      <c r="C1951">
        <f>MONTH('Daily Weather Input'!C1944)</f>
        <v>4</v>
      </c>
      <c r="D1951">
        <f>DAY('Daily Weather Input'!C1944)</f>
        <v>25</v>
      </c>
      <c r="E1951">
        <f>IF('Daily Weather Input'!D1944, 'Daily Weather Input'!D1944, ('Daily Weather Input'!E1944+'Daily Weather Input'!F1944)/2)</f>
        <v>66</v>
      </c>
      <c r="F1951">
        <f t="shared" si="61"/>
        <v>0</v>
      </c>
      <c r="G1951">
        <f t="shared" si="62"/>
        <v>1</v>
      </c>
    </row>
    <row r="1952" spans="2:7" x14ac:dyDescent="0.25">
      <c r="B1952">
        <f>YEAR('Daily Weather Input'!C1945)</f>
        <v>2010</v>
      </c>
      <c r="C1952">
        <f>MONTH('Daily Weather Input'!C1945)</f>
        <v>4</v>
      </c>
      <c r="D1952">
        <f>DAY('Daily Weather Input'!C1945)</f>
        <v>26</v>
      </c>
      <c r="E1952">
        <f>IF('Daily Weather Input'!D1945, 'Daily Weather Input'!D1945, ('Daily Weather Input'!E1945+'Daily Weather Input'!F1945)/2)</f>
        <v>59</v>
      </c>
      <c r="F1952">
        <f t="shared" si="61"/>
        <v>6</v>
      </c>
      <c r="G1952">
        <f t="shared" si="62"/>
        <v>0</v>
      </c>
    </row>
    <row r="1953" spans="2:7" x14ac:dyDescent="0.25">
      <c r="B1953">
        <f>YEAR('Daily Weather Input'!C1946)</f>
        <v>2010</v>
      </c>
      <c r="C1953">
        <f>MONTH('Daily Weather Input'!C1946)</f>
        <v>4</v>
      </c>
      <c r="D1953">
        <f>DAY('Daily Weather Input'!C1946)</f>
        <v>27</v>
      </c>
      <c r="E1953">
        <f>IF('Daily Weather Input'!D1946, 'Daily Weather Input'!D1946, ('Daily Weather Input'!E1946+'Daily Weather Input'!F1946)/2)</f>
        <v>53.5</v>
      </c>
      <c r="F1953">
        <f t="shared" si="61"/>
        <v>11.5</v>
      </c>
      <c r="G1953">
        <f t="shared" si="62"/>
        <v>0</v>
      </c>
    </row>
    <row r="1954" spans="2:7" x14ac:dyDescent="0.25">
      <c r="B1954">
        <f>YEAR('Daily Weather Input'!C1947)</f>
        <v>2010</v>
      </c>
      <c r="C1954">
        <f>MONTH('Daily Weather Input'!C1947)</f>
        <v>4</v>
      </c>
      <c r="D1954">
        <f>DAY('Daily Weather Input'!C1947)</f>
        <v>28</v>
      </c>
      <c r="E1954">
        <f>IF('Daily Weather Input'!D1947, 'Daily Weather Input'!D1947, ('Daily Weather Input'!E1947+'Daily Weather Input'!F1947)/2)</f>
        <v>49</v>
      </c>
      <c r="F1954">
        <f t="shared" si="61"/>
        <v>16</v>
      </c>
      <c r="G1954">
        <f t="shared" si="62"/>
        <v>0</v>
      </c>
    </row>
    <row r="1955" spans="2:7" x14ac:dyDescent="0.25">
      <c r="B1955">
        <f>YEAR('Daily Weather Input'!C1948)</f>
        <v>2010</v>
      </c>
      <c r="C1955">
        <f>MONTH('Daily Weather Input'!C1948)</f>
        <v>4</v>
      </c>
      <c r="D1955">
        <f>DAY('Daily Weather Input'!C1948)</f>
        <v>29</v>
      </c>
      <c r="E1955">
        <f>IF('Daily Weather Input'!D1948, 'Daily Weather Input'!D1948, ('Daily Weather Input'!E1948+'Daily Weather Input'!F1948)/2)</f>
        <v>54</v>
      </c>
      <c r="F1955">
        <f t="shared" si="61"/>
        <v>11</v>
      </c>
      <c r="G1955">
        <f t="shared" si="62"/>
        <v>0</v>
      </c>
    </row>
    <row r="1956" spans="2:7" x14ac:dyDescent="0.25">
      <c r="B1956">
        <f>YEAR('Daily Weather Input'!C1949)</f>
        <v>2010</v>
      </c>
      <c r="C1956">
        <f>MONTH('Daily Weather Input'!C1949)</f>
        <v>4</v>
      </c>
      <c r="D1956">
        <f>DAY('Daily Weather Input'!C1949)</f>
        <v>30</v>
      </c>
      <c r="E1956">
        <f>IF('Daily Weather Input'!D1949, 'Daily Weather Input'!D1949, ('Daily Weather Input'!E1949+'Daily Weather Input'!F1949)/2)</f>
        <v>63</v>
      </c>
      <c r="F1956">
        <f t="shared" si="61"/>
        <v>2</v>
      </c>
      <c r="G1956">
        <f t="shared" si="62"/>
        <v>0</v>
      </c>
    </row>
    <row r="1957" spans="2:7" x14ac:dyDescent="0.25">
      <c r="B1957">
        <f>YEAR('Daily Weather Input'!C1950)</f>
        <v>2010</v>
      </c>
      <c r="C1957">
        <f>MONTH('Daily Weather Input'!C1950)</f>
        <v>5</v>
      </c>
      <c r="D1957">
        <f>DAY('Daily Weather Input'!C1950)</f>
        <v>1</v>
      </c>
      <c r="E1957">
        <f>IF('Daily Weather Input'!D1950, 'Daily Weather Input'!D1950, ('Daily Weather Input'!E1950+'Daily Weather Input'!F1950)/2)</f>
        <v>73.5</v>
      </c>
      <c r="F1957">
        <f t="shared" si="61"/>
        <v>0</v>
      </c>
      <c r="G1957">
        <f t="shared" si="62"/>
        <v>8.5</v>
      </c>
    </row>
    <row r="1958" spans="2:7" x14ac:dyDescent="0.25">
      <c r="B1958">
        <f>YEAR('Daily Weather Input'!C1951)</f>
        <v>2010</v>
      </c>
      <c r="C1958">
        <f>MONTH('Daily Weather Input'!C1951)</f>
        <v>5</v>
      </c>
      <c r="D1958">
        <f>DAY('Daily Weather Input'!C1951)</f>
        <v>2</v>
      </c>
      <c r="E1958">
        <f>IF('Daily Weather Input'!D1951, 'Daily Weather Input'!D1951, ('Daily Weather Input'!E1951+'Daily Weather Input'!F1951)/2)</f>
        <v>79</v>
      </c>
      <c r="F1958">
        <f t="shared" si="61"/>
        <v>0</v>
      </c>
      <c r="G1958">
        <f t="shared" si="62"/>
        <v>14</v>
      </c>
    </row>
    <row r="1959" spans="2:7" x14ac:dyDescent="0.25">
      <c r="B1959">
        <f>YEAR('Daily Weather Input'!C1952)</f>
        <v>2010</v>
      </c>
      <c r="C1959">
        <f>MONTH('Daily Weather Input'!C1952)</f>
        <v>5</v>
      </c>
      <c r="D1959">
        <f>DAY('Daily Weather Input'!C1952)</f>
        <v>3</v>
      </c>
      <c r="E1959">
        <f>IF('Daily Weather Input'!D1952, 'Daily Weather Input'!D1952, ('Daily Weather Input'!E1952+'Daily Weather Input'!F1952)/2)</f>
        <v>75</v>
      </c>
      <c r="F1959">
        <f t="shared" si="61"/>
        <v>0</v>
      </c>
      <c r="G1959">
        <f t="shared" si="62"/>
        <v>10</v>
      </c>
    </row>
    <row r="1960" spans="2:7" x14ac:dyDescent="0.25">
      <c r="B1960">
        <f>YEAR('Daily Weather Input'!C1953)</f>
        <v>2010</v>
      </c>
      <c r="C1960">
        <f>MONTH('Daily Weather Input'!C1953)</f>
        <v>5</v>
      </c>
      <c r="D1960">
        <f>DAY('Daily Weather Input'!C1953)</f>
        <v>4</v>
      </c>
      <c r="E1960">
        <f>IF('Daily Weather Input'!D1953, 'Daily Weather Input'!D1953, ('Daily Weather Input'!E1953+'Daily Weather Input'!F1953)/2)</f>
        <v>70.5</v>
      </c>
      <c r="F1960">
        <f t="shared" si="61"/>
        <v>0</v>
      </c>
      <c r="G1960">
        <f t="shared" si="62"/>
        <v>5.5</v>
      </c>
    </row>
    <row r="1961" spans="2:7" x14ac:dyDescent="0.25">
      <c r="B1961">
        <f>YEAR('Daily Weather Input'!C1954)</f>
        <v>2010</v>
      </c>
      <c r="C1961">
        <f>MONTH('Daily Weather Input'!C1954)</f>
        <v>5</v>
      </c>
      <c r="D1961">
        <f>DAY('Daily Weather Input'!C1954)</f>
        <v>5</v>
      </c>
      <c r="E1961">
        <f>IF('Daily Weather Input'!D1954, 'Daily Weather Input'!D1954, ('Daily Weather Input'!E1954+'Daily Weather Input'!F1954)/2)</f>
        <v>67</v>
      </c>
      <c r="F1961">
        <f t="shared" si="61"/>
        <v>0</v>
      </c>
      <c r="G1961">
        <f t="shared" si="62"/>
        <v>2</v>
      </c>
    </row>
    <row r="1962" spans="2:7" x14ac:dyDescent="0.25">
      <c r="B1962">
        <f>YEAR('Daily Weather Input'!C1955)</f>
        <v>2010</v>
      </c>
      <c r="C1962">
        <f>MONTH('Daily Weather Input'!C1955)</f>
        <v>5</v>
      </c>
      <c r="D1962">
        <f>DAY('Daily Weather Input'!C1955)</f>
        <v>6</v>
      </c>
      <c r="E1962">
        <f>IF('Daily Weather Input'!D1955, 'Daily Weather Input'!D1955, ('Daily Weather Input'!E1955+'Daily Weather Input'!F1955)/2)</f>
        <v>72</v>
      </c>
      <c r="F1962">
        <f t="shared" si="61"/>
        <v>0</v>
      </c>
      <c r="G1962">
        <f t="shared" si="62"/>
        <v>7</v>
      </c>
    </row>
    <row r="1963" spans="2:7" x14ac:dyDescent="0.25">
      <c r="B1963">
        <f>YEAR('Daily Weather Input'!C1956)</f>
        <v>2010</v>
      </c>
      <c r="C1963">
        <f>MONTH('Daily Weather Input'!C1956)</f>
        <v>5</v>
      </c>
      <c r="D1963">
        <f>DAY('Daily Weather Input'!C1956)</f>
        <v>7</v>
      </c>
      <c r="E1963">
        <f>IF('Daily Weather Input'!D1956, 'Daily Weather Input'!D1956, ('Daily Weather Input'!E1956+'Daily Weather Input'!F1956)/2)</f>
        <v>63</v>
      </c>
      <c r="F1963">
        <f t="shared" si="61"/>
        <v>2</v>
      </c>
      <c r="G1963">
        <f t="shared" si="62"/>
        <v>0</v>
      </c>
    </row>
    <row r="1964" spans="2:7" x14ac:dyDescent="0.25">
      <c r="B1964">
        <f>YEAR('Daily Weather Input'!C1957)</f>
        <v>2010</v>
      </c>
      <c r="C1964">
        <f>MONTH('Daily Weather Input'!C1957)</f>
        <v>5</v>
      </c>
      <c r="D1964">
        <f>DAY('Daily Weather Input'!C1957)</f>
        <v>8</v>
      </c>
      <c r="E1964">
        <f>IF('Daily Weather Input'!D1957, 'Daily Weather Input'!D1957, ('Daily Weather Input'!E1957+'Daily Weather Input'!F1957)/2)</f>
        <v>65</v>
      </c>
      <c r="F1964">
        <f t="shared" si="61"/>
        <v>0</v>
      </c>
      <c r="G1964">
        <f t="shared" si="62"/>
        <v>0</v>
      </c>
    </row>
    <row r="1965" spans="2:7" x14ac:dyDescent="0.25">
      <c r="B1965">
        <f>YEAR('Daily Weather Input'!C1958)</f>
        <v>2010</v>
      </c>
      <c r="C1965">
        <f>MONTH('Daily Weather Input'!C1958)</f>
        <v>5</v>
      </c>
      <c r="D1965">
        <f>DAY('Daily Weather Input'!C1958)</f>
        <v>9</v>
      </c>
      <c r="E1965">
        <f>IF('Daily Weather Input'!D1958, 'Daily Weather Input'!D1958, ('Daily Weather Input'!E1958+'Daily Weather Input'!F1958)/2)</f>
        <v>55</v>
      </c>
      <c r="F1965">
        <f t="shared" si="61"/>
        <v>10</v>
      </c>
      <c r="G1965">
        <f t="shared" si="62"/>
        <v>0</v>
      </c>
    </row>
    <row r="1966" spans="2:7" x14ac:dyDescent="0.25">
      <c r="B1966">
        <f>YEAR('Daily Weather Input'!C1959)</f>
        <v>2010</v>
      </c>
      <c r="C1966">
        <f>MONTH('Daily Weather Input'!C1959)</f>
        <v>5</v>
      </c>
      <c r="D1966">
        <f>DAY('Daily Weather Input'!C1959)</f>
        <v>10</v>
      </c>
      <c r="E1966">
        <f>IF('Daily Weather Input'!D1959, 'Daily Weather Input'!D1959, ('Daily Weather Input'!E1959+'Daily Weather Input'!F1959)/2)</f>
        <v>50.5</v>
      </c>
      <c r="F1966">
        <f t="shared" si="61"/>
        <v>14.5</v>
      </c>
      <c r="G1966">
        <f t="shared" si="62"/>
        <v>0</v>
      </c>
    </row>
    <row r="1967" spans="2:7" x14ac:dyDescent="0.25">
      <c r="B1967">
        <f>YEAR('Daily Weather Input'!C1960)</f>
        <v>2010</v>
      </c>
      <c r="C1967">
        <f>MONTH('Daily Weather Input'!C1960)</f>
        <v>5</v>
      </c>
      <c r="D1967">
        <f>DAY('Daily Weather Input'!C1960)</f>
        <v>11</v>
      </c>
      <c r="E1967">
        <f>IF('Daily Weather Input'!D1960, 'Daily Weather Input'!D1960, ('Daily Weather Input'!E1960+'Daily Weather Input'!F1960)/2)</f>
        <v>47</v>
      </c>
      <c r="F1967">
        <f t="shared" si="61"/>
        <v>18</v>
      </c>
      <c r="G1967">
        <f t="shared" si="62"/>
        <v>0</v>
      </c>
    </row>
    <row r="1968" spans="2:7" x14ac:dyDescent="0.25">
      <c r="B1968">
        <f>YEAR('Daily Weather Input'!C1961)</f>
        <v>2010</v>
      </c>
      <c r="C1968">
        <f>MONTH('Daily Weather Input'!C1961)</f>
        <v>5</v>
      </c>
      <c r="D1968">
        <f>DAY('Daily Weather Input'!C1961)</f>
        <v>12</v>
      </c>
      <c r="E1968">
        <f>IF('Daily Weather Input'!D1961, 'Daily Weather Input'!D1961, ('Daily Weather Input'!E1961+'Daily Weather Input'!F1961)/2)</f>
        <v>66</v>
      </c>
      <c r="F1968">
        <f t="shared" si="61"/>
        <v>0</v>
      </c>
      <c r="G1968">
        <f t="shared" si="62"/>
        <v>1</v>
      </c>
    </row>
    <row r="1969" spans="2:7" x14ac:dyDescent="0.25">
      <c r="B1969">
        <f>YEAR('Daily Weather Input'!C1962)</f>
        <v>2010</v>
      </c>
      <c r="C1969">
        <f>MONTH('Daily Weather Input'!C1962)</f>
        <v>5</v>
      </c>
      <c r="D1969">
        <f>DAY('Daily Weather Input'!C1962)</f>
        <v>13</v>
      </c>
      <c r="E1969">
        <f>IF('Daily Weather Input'!D1962, 'Daily Weather Input'!D1962, ('Daily Weather Input'!E1962+'Daily Weather Input'!F1962)/2)</f>
        <v>57.5</v>
      </c>
      <c r="F1969">
        <f t="shared" si="61"/>
        <v>7.5</v>
      </c>
      <c r="G1969">
        <f t="shared" si="62"/>
        <v>0</v>
      </c>
    </row>
    <row r="1970" spans="2:7" x14ac:dyDescent="0.25">
      <c r="B1970">
        <f>YEAR('Daily Weather Input'!C1963)</f>
        <v>2010</v>
      </c>
      <c r="C1970">
        <f>MONTH('Daily Weather Input'!C1963)</f>
        <v>5</v>
      </c>
      <c r="D1970">
        <f>DAY('Daily Weather Input'!C1963)</f>
        <v>14</v>
      </c>
      <c r="E1970">
        <f>IF('Daily Weather Input'!D1963, 'Daily Weather Input'!D1963, ('Daily Weather Input'!E1963+'Daily Weather Input'!F1963)/2)</f>
        <v>74</v>
      </c>
      <c r="F1970">
        <f t="shared" si="61"/>
        <v>0</v>
      </c>
      <c r="G1970">
        <f t="shared" si="62"/>
        <v>9</v>
      </c>
    </row>
    <row r="1971" spans="2:7" x14ac:dyDescent="0.25">
      <c r="B1971">
        <f>YEAR('Daily Weather Input'!C1964)</f>
        <v>2010</v>
      </c>
      <c r="C1971">
        <f>MONTH('Daily Weather Input'!C1964)</f>
        <v>5</v>
      </c>
      <c r="D1971">
        <f>DAY('Daily Weather Input'!C1964)</f>
        <v>15</v>
      </c>
      <c r="E1971">
        <f>IF('Daily Weather Input'!D1964, 'Daily Weather Input'!D1964, ('Daily Weather Input'!E1964+'Daily Weather Input'!F1964)/2)</f>
        <v>68</v>
      </c>
      <c r="F1971">
        <f t="shared" si="61"/>
        <v>0</v>
      </c>
      <c r="G1971">
        <f t="shared" si="62"/>
        <v>3</v>
      </c>
    </row>
    <row r="1972" spans="2:7" x14ac:dyDescent="0.25">
      <c r="B1972">
        <f>YEAR('Daily Weather Input'!C1965)</f>
        <v>2010</v>
      </c>
      <c r="C1972">
        <f>MONTH('Daily Weather Input'!C1965)</f>
        <v>5</v>
      </c>
      <c r="D1972">
        <f>DAY('Daily Weather Input'!C1965)</f>
        <v>16</v>
      </c>
      <c r="E1972">
        <f>IF('Daily Weather Input'!D1965, 'Daily Weather Input'!D1965, ('Daily Weather Input'!E1965+'Daily Weather Input'!F1965)/2)</f>
        <v>65.5</v>
      </c>
      <c r="F1972">
        <f t="shared" si="61"/>
        <v>0</v>
      </c>
      <c r="G1972">
        <f t="shared" si="62"/>
        <v>0.5</v>
      </c>
    </row>
    <row r="1973" spans="2:7" x14ac:dyDescent="0.25">
      <c r="B1973">
        <f>YEAR('Daily Weather Input'!C1966)</f>
        <v>2010</v>
      </c>
      <c r="C1973">
        <f>MONTH('Daily Weather Input'!C1966)</f>
        <v>5</v>
      </c>
      <c r="D1973">
        <f>DAY('Daily Weather Input'!C1966)</f>
        <v>17</v>
      </c>
      <c r="E1973">
        <f>IF('Daily Weather Input'!D1966, 'Daily Weather Input'!D1966, ('Daily Weather Input'!E1966+'Daily Weather Input'!F1966)/2)</f>
        <v>58.5</v>
      </c>
      <c r="F1973">
        <f t="shared" si="61"/>
        <v>6.5</v>
      </c>
      <c r="G1973">
        <f t="shared" si="62"/>
        <v>0</v>
      </c>
    </row>
    <row r="1974" spans="2:7" x14ac:dyDescent="0.25">
      <c r="B1974">
        <f>YEAR('Daily Weather Input'!C1967)</f>
        <v>2010</v>
      </c>
      <c r="C1974">
        <f>MONTH('Daily Weather Input'!C1967)</f>
        <v>5</v>
      </c>
      <c r="D1974">
        <f>DAY('Daily Weather Input'!C1967)</f>
        <v>18</v>
      </c>
      <c r="E1974">
        <f>IF('Daily Weather Input'!D1967, 'Daily Weather Input'!D1967, ('Daily Weather Input'!E1967+'Daily Weather Input'!F1967)/2)</f>
        <v>55.5</v>
      </c>
      <c r="F1974">
        <f t="shared" si="61"/>
        <v>9.5</v>
      </c>
      <c r="G1974">
        <f t="shared" si="62"/>
        <v>0</v>
      </c>
    </row>
    <row r="1975" spans="2:7" x14ac:dyDescent="0.25">
      <c r="B1975">
        <f>YEAR('Daily Weather Input'!C1968)</f>
        <v>2010</v>
      </c>
      <c r="C1975">
        <f>MONTH('Daily Weather Input'!C1968)</f>
        <v>5</v>
      </c>
      <c r="D1975">
        <f>DAY('Daily Weather Input'!C1968)</f>
        <v>19</v>
      </c>
      <c r="E1975">
        <f>IF('Daily Weather Input'!D1968, 'Daily Weather Input'!D1968, ('Daily Weather Input'!E1968+'Daily Weather Input'!F1968)/2)</f>
        <v>54.5</v>
      </c>
      <c r="F1975">
        <f t="shared" si="61"/>
        <v>10.5</v>
      </c>
      <c r="G1975">
        <f t="shared" si="62"/>
        <v>0</v>
      </c>
    </row>
    <row r="1976" spans="2:7" x14ac:dyDescent="0.25">
      <c r="B1976">
        <f>YEAR('Daily Weather Input'!C1969)</f>
        <v>2010</v>
      </c>
      <c r="C1976">
        <f>MONTH('Daily Weather Input'!C1969)</f>
        <v>5</v>
      </c>
      <c r="D1976">
        <f>DAY('Daily Weather Input'!C1969)</f>
        <v>20</v>
      </c>
      <c r="E1976">
        <f>IF('Daily Weather Input'!D1969, 'Daily Weather Input'!D1969, ('Daily Weather Input'!E1969+'Daily Weather Input'!F1969)/2)</f>
        <v>64</v>
      </c>
      <c r="F1976">
        <f t="shared" si="61"/>
        <v>1</v>
      </c>
      <c r="G1976">
        <f t="shared" si="62"/>
        <v>0</v>
      </c>
    </row>
    <row r="1977" spans="2:7" x14ac:dyDescent="0.25">
      <c r="B1977">
        <f>YEAR('Daily Weather Input'!C1970)</f>
        <v>2010</v>
      </c>
      <c r="C1977">
        <f>MONTH('Daily Weather Input'!C1970)</f>
        <v>5</v>
      </c>
      <c r="D1977">
        <f>DAY('Daily Weather Input'!C1970)</f>
        <v>21</v>
      </c>
      <c r="E1977">
        <f>IF('Daily Weather Input'!D1970, 'Daily Weather Input'!D1970, ('Daily Weather Input'!E1970+'Daily Weather Input'!F1970)/2)</f>
        <v>68.5</v>
      </c>
      <c r="F1977">
        <f t="shared" si="61"/>
        <v>0</v>
      </c>
      <c r="G1977">
        <f t="shared" si="62"/>
        <v>3.5</v>
      </c>
    </row>
    <row r="1978" spans="2:7" x14ac:dyDescent="0.25">
      <c r="B1978">
        <f>YEAR('Daily Weather Input'!C1971)</f>
        <v>2010</v>
      </c>
      <c r="C1978">
        <f>MONTH('Daily Weather Input'!C1971)</f>
        <v>5</v>
      </c>
      <c r="D1978">
        <f>DAY('Daily Weather Input'!C1971)</f>
        <v>22</v>
      </c>
      <c r="E1978">
        <f>IF('Daily Weather Input'!D1971, 'Daily Weather Input'!D1971, ('Daily Weather Input'!E1971+'Daily Weather Input'!F1971)/2)</f>
        <v>70</v>
      </c>
      <c r="F1978">
        <f t="shared" si="61"/>
        <v>0</v>
      </c>
      <c r="G1978">
        <f t="shared" si="62"/>
        <v>5</v>
      </c>
    </row>
    <row r="1979" spans="2:7" x14ac:dyDescent="0.25">
      <c r="B1979">
        <f>YEAR('Daily Weather Input'!C1972)</f>
        <v>2010</v>
      </c>
      <c r="C1979">
        <f>MONTH('Daily Weather Input'!C1972)</f>
        <v>5</v>
      </c>
      <c r="D1979">
        <f>DAY('Daily Weather Input'!C1972)</f>
        <v>23</v>
      </c>
      <c r="E1979">
        <f>IF('Daily Weather Input'!D1972, 'Daily Weather Input'!D1972, ('Daily Weather Input'!E1972+'Daily Weather Input'!F1972)/2)</f>
        <v>70</v>
      </c>
      <c r="F1979">
        <f t="shared" si="61"/>
        <v>0</v>
      </c>
      <c r="G1979">
        <f t="shared" si="62"/>
        <v>5</v>
      </c>
    </row>
    <row r="1980" spans="2:7" x14ac:dyDescent="0.25">
      <c r="B1980">
        <f>YEAR('Daily Weather Input'!C1973)</f>
        <v>2010</v>
      </c>
      <c r="C1980">
        <f>MONTH('Daily Weather Input'!C1973)</f>
        <v>5</v>
      </c>
      <c r="D1980">
        <f>DAY('Daily Weather Input'!C1973)</f>
        <v>24</v>
      </c>
      <c r="E1980">
        <f>IF('Daily Weather Input'!D1973, 'Daily Weather Input'!D1973, ('Daily Weather Input'!E1973+'Daily Weather Input'!F1973)/2)</f>
        <v>71</v>
      </c>
      <c r="F1980">
        <f t="shared" si="61"/>
        <v>0</v>
      </c>
      <c r="G1980">
        <f t="shared" si="62"/>
        <v>6</v>
      </c>
    </row>
    <row r="1981" spans="2:7" x14ac:dyDescent="0.25">
      <c r="B1981">
        <f>YEAR('Daily Weather Input'!C1974)</f>
        <v>2010</v>
      </c>
      <c r="C1981">
        <f>MONTH('Daily Weather Input'!C1974)</f>
        <v>5</v>
      </c>
      <c r="D1981">
        <f>DAY('Daily Weather Input'!C1974)</f>
        <v>25</v>
      </c>
      <c r="E1981">
        <f>IF('Daily Weather Input'!D1974, 'Daily Weather Input'!D1974, ('Daily Weather Input'!E1974+'Daily Weather Input'!F1974)/2)</f>
        <v>70</v>
      </c>
      <c r="F1981">
        <f t="shared" si="61"/>
        <v>0</v>
      </c>
      <c r="G1981">
        <f t="shared" si="62"/>
        <v>5</v>
      </c>
    </row>
    <row r="1982" spans="2:7" x14ac:dyDescent="0.25">
      <c r="B1982">
        <f>YEAR('Daily Weather Input'!C1975)</f>
        <v>2010</v>
      </c>
      <c r="C1982">
        <f>MONTH('Daily Weather Input'!C1975)</f>
        <v>5</v>
      </c>
      <c r="D1982">
        <f>DAY('Daily Weather Input'!C1975)</f>
        <v>26</v>
      </c>
      <c r="E1982">
        <f>IF('Daily Weather Input'!D1975, 'Daily Weather Input'!D1975, ('Daily Weather Input'!E1975+'Daily Weather Input'!F1975)/2)</f>
        <v>72.5</v>
      </c>
      <c r="F1982">
        <f t="shared" si="61"/>
        <v>0</v>
      </c>
      <c r="G1982">
        <f t="shared" si="62"/>
        <v>7.5</v>
      </c>
    </row>
    <row r="1983" spans="2:7" x14ac:dyDescent="0.25">
      <c r="B1983">
        <f>YEAR('Daily Weather Input'!C1976)</f>
        <v>2010</v>
      </c>
      <c r="C1983">
        <f>MONTH('Daily Weather Input'!C1976)</f>
        <v>5</v>
      </c>
      <c r="D1983">
        <f>DAY('Daily Weather Input'!C1976)</f>
        <v>27</v>
      </c>
      <c r="E1983">
        <f>IF('Daily Weather Input'!D1976, 'Daily Weather Input'!D1976, ('Daily Weather Input'!E1976+'Daily Weather Input'!F1976)/2)</f>
        <v>78.5</v>
      </c>
      <c r="F1983">
        <f t="shared" si="61"/>
        <v>0</v>
      </c>
      <c r="G1983">
        <f t="shared" si="62"/>
        <v>13.5</v>
      </c>
    </row>
    <row r="1984" spans="2:7" x14ac:dyDescent="0.25">
      <c r="B1984">
        <f>YEAR('Daily Weather Input'!C1977)</f>
        <v>2010</v>
      </c>
      <c r="C1984">
        <f>MONTH('Daily Weather Input'!C1977)</f>
        <v>5</v>
      </c>
      <c r="D1984">
        <f>DAY('Daily Weather Input'!C1977)</f>
        <v>28</v>
      </c>
      <c r="E1984">
        <f>IF('Daily Weather Input'!D1977, 'Daily Weather Input'!D1977, ('Daily Weather Input'!E1977+'Daily Weather Input'!F1977)/2)</f>
        <v>69.5</v>
      </c>
      <c r="F1984">
        <f t="shared" si="61"/>
        <v>0</v>
      </c>
      <c r="G1984">
        <f t="shared" si="62"/>
        <v>4.5</v>
      </c>
    </row>
    <row r="1985" spans="2:7" x14ac:dyDescent="0.25">
      <c r="B1985">
        <f>YEAR('Daily Weather Input'!C1978)</f>
        <v>2010</v>
      </c>
      <c r="C1985">
        <f>MONTH('Daily Weather Input'!C1978)</f>
        <v>5</v>
      </c>
      <c r="D1985">
        <f>DAY('Daily Weather Input'!C1978)</f>
        <v>29</v>
      </c>
      <c r="E1985">
        <f>IF('Daily Weather Input'!D1978, 'Daily Weather Input'!D1978, ('Daily Weather Input'!E1978+'Daily Weather Input'!F1978)/2)</f>
        <v>74</v>
      </c>
      <c r="F1985">
        <f t="shared" si="61"/>
        <v>0</v>
      </c>
      <c r="G1985">
        <f t="shared" si="62"/>
        <v>9</v>
      </c>
    </row>
    <row r="1986" spans="2:7" x14ac:dyDescent="0.25">
      <c r="B1986">
        <f>YEAR('Daily Weather Input'!C1979)</f>
        <v>2010</v>
      </c>
      <c r="C1986">
        <f>MONTH('Daily Weather Input'!C1979)</f>
        <v>5</v>
      </c>
      <c r="D1986">
        <f>DAY('Daily Weather Input'!C1979)</f>
        <v>30</v>
      </c>
      <c r="E1986">
        <f>IF('Daily Weather Input'!D1979, 'Daily Weather Input'!D1979, ('Daily Weather Input'!E1979+'Daily Weather Input'!F1979)/2)</f>
        <v>75.5</v>
      </c>
      <c r="F1986">
        <f t="shared" si="61"/>
        <v>0</v>
      </c>
      <c r="G1986">
        <f t="shared" si="62"/>
        <v>10.5</v>
      </c>
    </row>
    <row r="1987" spans="2:7" x14ac:dyDescent="0.25">
      <c r="B1987">
        <f>YEAR('Daily Weather Input'!C1980)</f>
        <v>2010</v>
      </c>
      <c r="C1987">
        <f>MONTH('Daily Weather Input'!C1980)</f>
        <v>5</v>
      </c>
      <c r="D1987">
        <f>DAY('Daily Weather Input'!C1980)</f>
        <v>31</v>
      </c>
      <c r="E1987">
        <f>IF('Daily Weather Input'!D1980, 'Daily Weather Input'!D1980, ('Daily Weather Input'!E1980+'Daily Weather Input'!F1980)/2)</f>
        <v>77.5</v>
      </c>
      <c r="F1987">
        <f t="shared" si="61"/>
        <v>0</v>
      </c>
      <c r="G1987">
        <f t="shared" si="62"/>
        <v>12.5</v>
      </c>
    </row>
    <row r="1988" spans="2:7" x14ac:dyDescent="0.25">
      <c r="B1988">
        <f>YEAR('Daily Weather Input'!C1981)</f>
        <v>2010</v>
      </c>
      <c r="C1988">
        <f>MONTH('Daily Weather Input'!C1981)</f>
        <v>6</v>
      </c>
      <c r="D1988">
        <f>DAY('Daily Weather Input'!C1981)</f>
        <v>1</v>
      </c>
      <c r="E1988">
        <f>IF('Daily Weather Input'!D1981, 'Daily Weather Input'!D1981, ('Daily Weather Input'!E1981+'Daily Weather Input'!F1981)/2)</f>
        <v>78</v>
      </c>
      <c r="F1988">
        <f t="shared" si="61"/>
        <v>0</v>
      </c>
      <c r="G1988">
        <f t="shared" si="62"/>
        <v>13</v>
      </c>
    </row>
    <row r="1989" spans="2:7" x14ac:dyDescent="0.25">
      <c r="B1989">
        <f>YEAR('Daily Weather Input'!C1982)</f>
        <v>2010</v>
      </c>
      <c r="C1989">
        <f>MONTH('Daily Weather Input'!C1982)</f>
        <v>6</v>
      </c>
      <c r="D1989">
        <f>DAY('Daily Weather Input'!C1982)</f>
        <v>2</v>
      </c>
      <c r="E1989">
        <f>IF('Daily Weather Input'!D1982, 'Daily Weather Input'!D1982, ('Daily Weather Input'!E1982+'Daily Weather Input'!F1982)/2)</f>
        <v>74.5</v>
      </c>
      <c r="F1989">
        <f t="shared" si="61"/>
        <v>0</v>
      </c>
      <c r="G1989">
        <f t="shared" si="62"/>
        <v>9.5</v>
      </c>
    </row>
    <row r="1990" spans="2:7" x14ac:dyDescent="0.25">
      <c r="B1990">
        <f>YEAR('Daily Weather Input'!C1983)</f>
        <v>2010</v>
      </c>
      <c r="C1990">
        <f>MONTH('Daily Weather Input'!C1983)</f>
        <v>6</v>
      </c>
      <c r="D1990">
        <f>DAY('Daily Weather Input'!C1983)</f>
        <v>3</v>
      </c>
      <c r="E1990">
        <f>IF('Daily Weather Input'!D1983, 'Daily Weather Input'!D1983, ('Daily Weather Input'!E1983+'Daily Weather Input'!F1983)/2)</f>
        <v>78.5</v>
      </c>
      <c r="F1990">
        <f t="shared" si="61"/>
        <v>0</v>
      </c>
      <c r="G1990">
        <f t="shared" si="62"/>
        <v>13.5</v>
      </c>
    </row>
    <row r="1991" spans="2:7" x14ac:dyDescent="0.25">
      <c r="B1991">
        <f>YEAR('Daily Weather Input'!C1984)</f>
        <v>2010</v>
      </c>
      <c r="C1991">
        <f>MONTH('Daily Weather Input'!C1984)</f>
        <v>6</v>
      </c>
      <c r="D1991">
        <f>DAY('Daily Weather Input'!C1984)</f>
        <v>4</v>
      </c>
      <c r="E1991">
        <f>IF('Daily Weather Input'!D1984, 'Daily Weather Input'!D1984, ('Daily Weather Input'!E1984+'Daily Weather Input'!F1984)/2)</f>
        <v>78</v>
      </c>
      <c r="F1991">
        <f t="shared" si="61"/>
        <v>0</v>
      </c>
      <c r="G1991">
        <f t="shared" si="62"/>
        <v>13</v>
      </c>
    </row>
    <row r="1992" spans="2:7" x14ac:dyDescent="0.25">
      <c r="B1992">
        <f>YEAR('Daily Weather Input'!C1985)</f>
        <v>2010</v>
      </c>
      <c r="C1992">
        <f>MONTH('Daily Weather Input'!C1985)</f>
        <v>6</v>
      </c>
      <c r="D1992">
        <f>DAY('Daily Weather Input'!C1985)</f>
        <v>5</v>
      </c>
      <c r="E1992">
        <f>IF('Daily Weather Input'!D1985, 'Daily Weather Input'!D1985, ('Daily Weather Input'!E1985+'Daily Weather Input'!F1985)/2)</f>
        <v>77.5</v>
      </c>
      <c r="F1992">
        <f t="shared" si="61"/>
        <v>0</v>
      </c>
      <c r="G1992">
        <f t="shared" si="62"/>
        <v>12.5</v>
      </c>
    </row>
    <row r="1993" spans="2:7" x14ac:dyDescent="0.25">
      <c r="B1993">
        <f>YEAR('Daily Weather Input'!C1986)</f>
        <v>2010</v>
      </c>
      <c r="C1993">
        <f>MONTH('Daily Weather Input'!C1986)</f>
        <v>6</v>
      </c>
      <c r="D1993">
        <f>DAY('Daily Weather Input'!C1986)</f>
        <v>6</v>
      </c>
      <c r="E1993">
        <f>IF('Daily Weather Input'!D1986, 'Daily Weather Input'!D1986, ('Daily Weather Input'!E1986+'Daily Weather Input'!F1986)/2)</f>
        <v>76.5</v>
      </c>
      <c r="F1993">
        <f t="shared" si="61"/>
        <v>0</v>
      </c>
      <c r="G1993">
        <f t="shared" si="62"/>
        <v>11.5</v>
      </c>
    </row>
    <row r="1994" spans="2:7" x14ac:dyDescent="0.25">
      <c r="B1994">
        <f>YEAR('Daily Weather Input'!C1987)</f>
        <v>2010</v>
      </c>
      <c r="C1994">
        <f>MONTH('Daily Weather Input'!C1987)</f>
        <v>6</v>
      </c>
      <c r="D1994">
        <f>DAY('Daily Weather Input'!C1987)</f>
        <v>7</v>
      </c>
      <c r="E1994">
        <f>IF('Daily Weather Input'!D1987, 'Daily Weather Input'!D1987, ('Daily Weather Input'!E1987+'Daily Weather Input'!F1987)/2)</f>
        <v>66.5</v>
      </c>
      <c r="F1994">
        <f t="shared" si="61"/>
        <v>0</v>
      </c>
      <c r="G1994">
        <f t="shared" si="62"/>
        <v>1.5</v>
      </c>
    </row>
    <row r="1995" spans="2:7" x14ac:dyDescent="0.25">
      <c r="B1995">
        <f>YEAR('Daily Weather Input'!C1988)</f>
        <v>2010</v>
      </c>
      <c r="C1995">
        <f>MONTH('Daily Weather Input'!C1988)</f>
        <v>6</v>
      </c>
      <c r="D1995">
        <f>DAY('Daily Weather Input'!C1988)</f>
        <v>8</v>
      </c>
      <c r="E1995">
        <f>IF('Daily Weather Input'!D1988, 'Daily Weather Input'!D1988, ('Daily Weather Input'!E1988+'Daily Weather Input'!F1988)/2)</f>
        <v>63.5</v>
      </c>
      <c r="F1995">
        <f t="shared" ref="F1995:F2058" si="63">IF(B$8&gt;$E1995,(B$8-$E1995),0)</f>
        <v>1.5</v>
      </c>
      <c r="G1995">
        <f t="shared" si="62"/>
        <v>0</v>
      </c>
    </row>
    <row r="1996" spans="2:7" x14ac:dyDescent="0.25">
      <c r="B1996">
        <f>YEAR('Daily Weather Input'!C1989)</f>
        <v>2010</v>
      </c>
      <c r="C1996">
        <f>MONTH('Daily Weather Input'!C1989)</f>
        <v>6</v>
      </c>
      <c r="D1996">
        <f>DAY('Daily Weather Input'!C1989)</f>
        <v>9</v>
      </c>
      <c r="E1996">
        <f>IF('Daily Weather Input'!D1989, 'Daily Weather Input'!D1989, ('Daily Weather Input'!E1989+'Daily Weather Input'!F1989)/2)</f>
        <v>67</v>
      </c>
      <c r="F1996">
        <f t="shared" si="63"/>
        <v>0</v>
      </c>
      <c r="G1996">
        <f t="shared" ref="G1996:G2059" si="64">IF($E1996&gt;C$8,$E1996-C$8,0)</f>
        <v>2</v>
      </c>
    </row>
    <row r="1997" spans="2:7" x14ac:dyDescent="0.25">
      <c r="B1997">
        <f>YEAR('Daily Weather Input'!C1990)</f>
        <v>2010</v>
      </c>
      <c r="C1997">
        <f>MONTH('Daily Weather Input'!C1990)</f>
        <v>6</v>
      </c>
      <c r="D1997">
        <f>DAY('Daily Weather Input'!C1990)</f>
        <v>10</v>
      </c>
      <c r="E1997">
        <f>IF('Daily Weather Input'!D1990, 'Daily Weather Input'!D1990, ('Daily Weather Input'!E1990+'Daily Weather Input'!F1990)/2)</f>
        <v>76</v>
      </c>
      <c r="F1997">
        <f t="shared" si="63"/>
        <v>0</v>
      </c>
      <c r="G1997">
        <f t="shared" si="64"/>
        <v>11</v>
      </c>
    </row>
    <row r="1998" spans="2:7" x14ac:dyDescent="0.25">
      <c r="B1998">
        <f>YEAR('Daily Weather Input'!C1991)</f>
        <v>2010</v>
      </c>
      <c r="C1998">
        <f>MONTH('Daily Weather Input'!C1991)</f>
        <v>6</v>
      </c>
      <c r="D1998">
        <f>DAY('Daily Weather Input'!C1991)</f>
        <v>11</v>
      </c>
      <c r="E1998">
        <f>IF('Daily Weather Input'!D1991, 'Daily Weather Input'!D1991, ('Daily Weather Input'!E1991+'Daily Weather Input'!F1991)/2)</f>
        <v>72</v>
      </c>
      <c r="F1998">
        <f t="shared" si="63"/>
        <v>0</v>
      </c>
      <c r="G1998">
        <f t="shared" si="64"/>
        <v>7</v>
      </c>
    </row>
    <row r="1999" spans="2:7" x14ac:dyDescent="0.25">
      <c r="B1999">
        <f>YEAR('Daily Weather Input'!C1992)</f>
        <v>2010</v>
      </c>
      <c r="C1999">
        <f>MONTH('Daily Weather Input'!C1992)</f>
        <v>6</v>
      </c>
      <c r="D1999">
        <f>DAY('Daily Weather Input'!C1992)</f>
        <v>12</v>
      </c>
      <c r="E1999">
        <f>IF('Daily Weather Input'!D1992, 'Daily Weather Input'!D1992, ('Daily Weather Input'!E1992+'Daily Weather Input'!F1992)/2)</f>
        <v>79.5</v>
      </c>
      <c r="F1999">
        <f t="shared" si="63"/>
        <v>0</v>
      </c>
      <c r="G1999">
        <f t="shared" si="64"/>
        <v>14.5</v>
      </c>
    </row>
    <row r="2000" spans="2:7" x14ac:dyDescent="0.25">
      <c r="B2000">
        <f>YEAR('Daily Weather Input'!C1993)</f>
        <v>2010</v>
      </c>
      <c r="C2000">
        <f>MONTH('Daily Weather Input'!C1993)</f>
        <v>6</v>
      </c>
      <c r="D2000">
        <f>DAY('Daily Weather Input'!C1993)</f>
        <v>13</v>
      </c>
      <c r="E2000">
        <f>IF('Daily Weather Input'!D1993, 'Daily Weather Input'!D1993, ('Daily Weather Input'!E1993+'Daily Weather Input'!F1993)/2)</f>
        <v>81</v>
      </c>
      <c r="F2000">
        <f t="shared" si="63"/>
        <v>0</v>
      </c>
      <c r="G2000">
        <f t="shared" si="64"/>
        <v>16</v>
      </c>
    </row>
    <row r="2001" spans="2:7" x14ac:dyDescent="0.25">
      <c r="B2001">
        <f>YEAR('Daily Weather Input'!C1994)</f>
        <v>2010</v>
      </c>
      <c r="C2001">
        <f>MONTH('Daily Weather Input'!C1994)</f>
        <v>6</v>
      </c>
      <c r="D2001">
        <f>DAY('Daily Weather Input'!C1994)</f>
        <v>14</v>
      </c>
      <c r="E2001">
        <f>IF('Daily Weather Input'!D1994, 'Daily Weather Input'!D1994, ('Daily Weather Input'!E1994+'Daily Weather Input'!F1994)/2)</f>
        <v>81</v>
      </c>
      <c r="F2001">
        <f t="shared" si="63"/>
        <v>0</v>
      </c>
      <c r="G2001">
        <f t="shared" si="64"/>
        <v>16</v>
      </c>
    </row>
    <row r="2002" spans="2:7" x14ac:dyDescent="0.25">
      <c r="B2002">
        <f>YEAR('Daily Weather Input'!C1995)</f>
        <v>2010</v>
      </c>
      <c r="C2002">
        <f>MONTH('Daily Weather Input'!C1995)</f>
        <v>6</v>
      </c>
      <c r="D2002">
        <f>DAY('Daily Weather Input'!C1995)</f>
        <v>15</v>
      </c>
      <c r="E2002">
        <f>IF('Daily Weather Input'!D1995, 'Daily Weather Input'!D1995, ('Daily Weather Input'!E1995+'Daily Weather Input'!F1995)/2)</f>
        <v>73</v>
      </c>
      <c r="F2002">
        <f t="shared" si="63"/>
        <v>0</v>
      </c>
      <c r="G2002">
        <f t="shared" si="64"/>
        <v>8</v>
      </c>
    </row>
    <row r="2003" spans="2:7" x14ac:dyDescent="0.25">
      <c r="B2003">
        <f>YEAR('Daily Weather Input'!C1996)</f>
        <v>2010</v>
      </c>
      <c r="C2003">
        <f>MONTH('Daily Weather Input'!C1996)</f>
        <v>6</v>
      </c>
      <c r="D2003">
        <f>DAY('Daily Weather Input'!C1996)</f>
        <v>16</v>
      </c>
      <c r="E2003">
        <f>IF('Daily Weather Input'!D1996, 'Daily Weather Input'!D1996, ('Daily Weather Input'!E1996+'Daily Weather Input'!F1996)/2)</f>
        <v>75.5</v>
      </c>
      <c r="F2003">
        <f t="shared" si="63"/>
        <v>0</v>
      </c>
      <c r="G2003">
        <f t="shared" si="64"/>
        <v>10.5</v>
      </c>
    </row>
    <row r="2004" spans="2:7" x14ac:dyDescent="0.25">
      <c r="B2004">
        <f>YEAR('Daily Weather Input'!C1997)</f>
        <v>2010</v>
      </c>
      <c r="C2004">
        <f>MONTH('Daily Weather Input'!C1997)</f>
        <v>6</v>
      </c>
      <c r="D2004">
        <f>DAY('Daily Weather Input'!C1997)</f>
        <v>17</v>
      </c>
      <c r="E2004">
        <f>IF('Daily Weather Input'!D1997, 'Daily Weather Input'!D1997, ('Daily Weather Input'!E1997+'Daily Weather Input'!F1997)/2)</f>
        <v>75.5</v>
      </c>
      <c r="F2004">
        <f t="shared" si="63"/>
        <v>0</v>
      </c>
      <c r="G2004">
        <f t="shared" si="64"/>
        <v>10.5</v>
      </c>
    </row>
    <row r="2005" spans="2:7" x14ac:dyDescent="0.25">
      <c r="B2005">
        <f>YEAR('Daily Weather Input'!C1998)</f>
        <v>2010</v>
      </c>
      <c r="C2005">
        <f>MONTH('Daily Weather Input'!C1998)</f>
        <v>6</v>
      </c>
      <c r="D2005">
        <f>DAY('Daily Weather Input'!C1998)</f>
        <v>18</v>
      </c>
      <c r="E2005">
        <f>IF('Daily Weather Input'!D1998, 'Daily Weather Input'!D1998, ('Daily Weather Input'!E1998+'Daily Weather Input'!F1998)/2)</f>
        <v>71</v>
      </c>
      <c r="F2005">
        <f t="shared" si="63"/>
        <v>0</v>
      </c>
      <c r="G2005">
        <f t="shared" si="64"/>
        <v>6</v>
      </c>
    </row>
    <row r="2006" spans="2:7" x14ac:dyDescent="0.25">
      <c r="B2006">
        <f>YEAR('Daily Weather Input'!C1999)</f>
        <v>2010</v>
      </c>
      <c r="C2006">
        <f>MONTH('Daily Weather Input'!C1999)</f>
        <v>6</v>
      </c>
      <c r="D2006">
        <f>DAY('Daily Weather Input'!C1999)</f>
        <v>19</v>
      </c>
      <c r="E2006">
        <f>IF('Daily Weather Input'!D1999, 'Daily Weather Input'!D1999, ('Daily Weather Input'!E1999+'Daily Weather Input'!F1999)/2)</f>
        <v>77</v>
      </c>
      <c r="F2006">
        <f t="shared" si="63"/>
        <v>0</v>
      </c>
      <c r="G2006">
        <f t="shared" si="64"/>
        <v>12</v>
      </c>
    </row>
    <row r="2007" spans="2:7" x14ac:dyDescent="0.25">
      <c r="B2007">
        <f>YEAR('Daily Weather Input'!C2000)</f>
        <v>2010</v>
      </c>
      <c r="C2007">
        <f>MONTH('Daily Weather Input'!C2000)</f>
        <v>6</v>
      </c>
      <c r="D2007">
        <f>DAY('Daily Weather Input'!C2000)</f>
        <v>20</v>
      </c>
      <c r="E2007">
        <f>IF('Daily Weather Input'!D2000, 'Daily Weather Input'!D2000, ('Daily Weather Input'!E2000+'Daily Weather Input'!F2000)/2)</f>
        <v>81</v>
      </c>
      <c r="F2007">
        <f t="shared" si="63"/>
        <v>0</v>
      </c>
      <c r="G2007">
        <f t="shared" si="64"/>
        <v>16</v>
      </c>
    </row>
    <row r="2008" spans="2:7" x14ac:dyDescent="0.25">
      <c r="B2008">
        <f>YEAR('Daily Weather Input'!C2001)</f>
        <v>2010</v>
      </c>
      <c r="C2008">
        <f>MONTH('Daily Weather Input'!C2001)</f>
        <v>6</v>
      </c>
      <c r="D2008">
        <f>DAY('Daily Weather Input'!C2001)</f>
        <v>21</v>
      </c>
      <c r="E2008">
        <f>IF('Daily Weather Input'!D2001, 'Daily Weather Input'!D2001, ('Daily Weather Input'!E2001+'Daily Weather Input'!F2001)/2)</f>
        <v>77.5</v>
      </c>
      <c r="F2008">
        <f t="shared" si="63"/>
        <v>0</v>
      </c>
      <c r="G2008">
        <f t="shared" si="64"/>
        <v>12.5</v>
      </c>
    </row>
    <row r="2009" spans="2:7" x14ac:dyDescent="0.25">
      <c r="B2009">
        <f>YEAR('Daily Weather Input'!C2002)</f>
        <v>2010</v>
      </c>
      <c r="C2009">
        <f>MONTH('Daily Weather Input'!C2002)</f>
        <v>6</v>
      </c>
      <c r="D2009">
        <f>DAY('Daily Weather Input'!C2002)</f>
        <v>22</v>
      </c>
      <c r="E2009">
        <f>IF('Daily Weather Input'!D2002, 'Daily Weather Input'!D2002, ('Daily Weather Input'!E2002+'Daily Weather Input'!F2002)/2)</f>
        <v>80</v>
      </c>
      <c r="F2009">
        <f t="shared" si="63"/>
        <v>0</v>
      </c>
      <c r="G2009">
        <f t="shared" si="64"/>
        <v>15</v>
      </c>
    </row>
    <row r="2010" spans="2:7" x14ac:dyDescent="0.25">
      <c r="B2010">
        <f>YEAR('Daily Weather Input'!C2003)</f>
        <v>2010</v>
      </c>
      <c r="C2010">
        <f>MONTH('Daily Weather Input'!C2003)</f>
        <v>6</v>
      </c>
      <c r="D2010">
        <f>DAY('Daily Weather Input'!C2003)</f>
        <v>23</v>
      </c>
      <c r="E2010">
        <f>IF('Daily Weather Input'!D2003, 'Daily Weather Input'!D2003, ('Daily Weather Input'!E2003+'Daily Weather Input'!F2003)/2)</f>
        <v>81</v>
      </c>
      <c r="F2010">
        <f t="shared" si="63"/>
        <v>0</v>
      </c>
      <c r="G2010">
        <f t="shared" si="64"/>
        <v>16</v>
      </c>
    </row>
    <row r="2011" spans="2:7" x14ac:dyDescent="0.25">
      <c r="B2011">
        <f>YEAR('Daily Weather Input'!C2004)</f>
        <v>2010</v>
      </c>
      <c r="C2011">
        <f>MONTH('Daily Weather Input'!C2004)</f>
        <v>6</v>
      </c>
      <c r="D2011">
        <f>DAY('Daily Weather Input'!C2004)</f>
        <v>24</v>
      </c>
      <c r="E2011">
        <f>IF('Daily Weather Input'!D2004, 'Daily Weather Input'!D2004, ('Daily Weather Input'!E2004+'Daily Weather Input'!F2004)/2)</f>
        <v>85</v>
      </c>
      <c r="F2011">
        <f t="shared" si="63"/>
        <v>0</v>
      </c>
      <c r="G2011">
        <f t="shared" si="64"/>
        <v>20</v>
      </c>
    </row>
    <row r="2012" spans="2:7" x14ac:dyDescent="0.25">
      <c r="B2012">
        <f>YEAR('Daily Weather Input'!C2005)</f>
        <v>2010</v>
      </c>
      <c r="C2012">
        <f>MONTH('Daily Weather Input'!C2005)</f>
        <v>6</v>
      </c>
      <c r="D2012">
        <f>DAY('Daily Weather Input'!C2005)</f>
        <v>25</v>
      </c>
      <c r="E2012">
        <f>IF('Daily Weather Input'!D2005, 'Daily Weather Input'!D2005, ('Daily Weather Input'!E2005+'Daily Weather Input'!F2005)/2)</f>
        <v>78.5</v>
      </c>
      <c r="F2012">
        <f t="shared" si="63"/>
        <v>0</v>
      </c>
      <c r="G2012">
        <f t="shared" si="64"/>
        <v>13.5</v>
      </c>
    </row>
    <row r="2013" spans="2:7" x14ac:dyDescent="0.25">
      <c r="B2013">
        <f>YEAR('Daily Weather Input'!C2006)</f>
        <v>2010</v>
      </c>
      <c r="C2013">
        <f>MONTH('Daily Weather Input'!C2006)</f>
        <v>6</v>
      </c>
      <c r="D2013">
        <f>DAY('Daily Weather Input'!C2006)</f>
        <v>26</v>
      </c>
      <c r="E2013">
        <f>IF('Daily Weather Input'!D2006, 'Daily Weather Input'!D2006, ('Daily Weather Input'!E2006+'Daily Weather Input'!F2006)/2)</f>
        <v>78.5</v>
      </c>
      <c r="F2013">
        <f t="shared" si="63"/>
        <v>0</v>
      </c>
      <c r="G2013">
        <f t="shared" si="64"/>
        <v>13.5</v>
      </c>
    </row>
    <row r="2014" spans="2:7" x14ac:dyDescent="0.25">
      <c r="B2014">
        <f>YEAR('Daily Weather Input'!C2007)</f>
        <v>2010</v>
      </c>
      <c r="C2014">
        <f>MONTH('Daily Weather Input'!C2007)</f>
        <v>6</v>
      </c>
      <c r="D2014">
        <f>DAY('Daily Weather Input'!C2007)</f>
        <v>27</v>
      </c>
      <c r="E2014">
        <f>IF('Daily Weather Input'!D2007, 'Daily Weather Input'!D2007, ('Daily Weather Input'!E2007+'Daily Weather Input'!F2007)/2)</f>
        <v>82</v>
      </c>
      <c r="F2014">
        <f t="shared" si="63"/>
        <v>0</v>
      </c>
      <c r="G2014">
        <f t="shared" si="64"/>
        <v>17</v>
      </c>
    </row>
    <row r="2015" spans="2:7" x14ac:dyDescent="0.25">
      <c r="B2015">
        <f>YEAR('Daily Weather Input'!C2008)</f>
        <v>2010</v>
      </c>
      <c r="C2015">
        <f>MONTH('Daily Weather Input'!C2008)</f>
        <v>6</v>
      </c>
      <c r="D2015">
        <f>DAY('Daily Weather Input'!C2008)</f>
        <v>28</v>
      </c>
      <c r="E2015">
        <f>IF('Daily Weather Input'!D2008, 'Daily Weather Input'!D2008, ('Daily Weather Input'!E2008+'Daily Weather Input'!F2008)/2)</f>
        <v>83.5</v>
      </c>
      <c r="F2015">
        <f t="shared" si="63"/>
        <v>0</v>
      </c>
      <c r="G2015">
        <f t="shared" si="64"/>
        <v>18.5</v>
      </c>
    </row>
    <row r="2016" spans="2:7" x14ac:dyDescent="0.25">
      <c r="B2016">
        <f>YEAR('Daily Weather Input'!C2009)</f>
        <v>2010</v>
      </c>
      <c r="C2016">
        <f>MONTH('Daily Weather Input'!C2009)</f>
        <v>6</v>
      </c>
      <c r="D2016">
        <f>DAY('Daily Weather Input'!C2009)</f>
        <v>29</v>
      </c>
      <c r="E2016">
        <f>IF('Daily Weather Input'!D2009, 'Daily Weather Input'!D2009, ('Daily Weather Input'!E2009+'Daily Weather Input'!F2009)/2)</f>
        <v>82</v>
      </c>
      <c r="F2016">
        <f t="shared" si="63"/>
        <v>0</v>
      </c>
      <c r="G2016">
        <f t="shared" si="64"/>
        <v>17</v>
      </c>
    </row>
    <row r="2017" spans="2:7" x14ac:dyDescent="0.25">
      <c r="B2017">
        <f>YEAR('Daily Weather Input'!C2010)</f>
        <v>2010</v>
      </c>
      <c r="C2017">
        <f>MONTH('Daily Weather Input'!C2010)</f>
        <v>6</v>
      </c>
      <c r="D2017">
        <f>DAY('Daily Weather Input'!C2010)</f>
        <v>30</v>
      </c>
      <c r="E2017">
        <f>IF('Daily Weather Input'!D2010, 'Daily Weather Input'!D2010, ('Daily Weather Input'!E2010+'Daily Weather Input'!F2010)/2)</f>
        <v>72</v>
      </c>
      <c r="F2017">
        <f t="shared" si="63"/>
        <v>0</v>
      </c>
      <c r="G2017">
        <f t="shared" si="64"/>
        <v>7</v>
      </c>
    </row>
    <row r="2018" spans="2:7" x14ac:dyDescent="0.25">
      <c r="B2018">
        <f>YEAR('Daily Weather Input'!C2011)</f>
        <v>2010</v>
      </c>
      <c r="C2018">
        <f>MONTH('Daily Weather Input'!C2011)</f>
        <v>7</v>
      </c>
      <c r="D2018">
        <f>DAY('Daily Weather Input'!C2011)</f>
        <v>1</v>
      </c>
      <c r="E2018">
        <f>IF('Daily Weather Input'!D2011, 'Daily Weather Input'!D2011, ('Daily Weather Input'!E2011+'Daily Weather Input'!F2011)/2)</f>
        <v>69</v>
      </c>
      <c r="F2018">
        <f t="shared" si="63"/>
        <v>0</v>
      </c>
      <c r="G2018">
        <f t="shared" si="64"/>
        <v>4</v>
      </c>
    </row>
    <row r="2019" spans="2:7" x14ac:dyDescent="0.25">
      <c r="B2019">
        <f>YEAR('Daily Weather Input'!C2012)</f>
        <v>2010</v>
      </c>
      <c r="C2019">
        <f>MONTH('Daily Weather Input'!C2012)</f>
        <v>7</v>
      </c>
      <c r="D2019">
        <f>DAY('Daily Weather Input'!C2012)</f>
        <v>2</v>
      </c>
      <c r="E2019">
        <f>IF('Daily Weather Input'!D2012, 'Daily Weather Input'!D2012, ('Daily Weather Input'!E2012+'Daily Weather Input'!F2012)/2)</f>
        <v>67</v>
      </c>
      <c r="F2019">
        <f t="shared" si="63"/>
        <v>0</v>
      </c>
      <c r="G2019">
        <f t="shared" si="64"/>
        <v>2</v>
      </c>
    </row>
    <row r="2020" spans="2:7" x14ac:dyDescent="0.25">
      <c r="B2020">
        <f>YEAR('Daily Weather Input'!C2013)</f>
        <v>2010</v>
      </c>
      <c r="C2020">
        <f>MONTH('Daily Weather Input'!C2013)</f>
        <v>7</v>
      </c>
      <c r="D2020">
        <f>DAY('Daily Weather Input'!C2013)</f>
        <v>3</v>
      </c>
      <c r="E2020">
        <f>IF('Daily Weather Input'!D2013, 'Daily Weather Input'!D2013, ('Daily Weather Input'!E2013+'Daily Weather Input'!F2013)/2)</f>
        <v>69.5</v>
      </c>
      <c r="F2020">
        <f t="shared" si="63"/>
        <v>0</v>
      </c>
      <c r="G2020">
        <f t="shared" si="64"/>
        <v>4.5</v>
      </c>
    </row>
    <row r="2021" spans="2:7" x14ac:dyDescent="0.25">
      <c r="B2021">
        <f>YEAR('Daily Weather Input'!C2014)</f>
        <v>2010</v>
      </c>
      <c r="C2021">
        <f>MONTH('Daily Weather Input'!C2014)</f>
        <v>7</v>
      </c>
      <c r="D2021">
        <f>DAY('Daily Weather Input'!C2014)</f>
        <v>4</v>
      </c>
      <c r="E2021">
        <f>IF('Daily Weather Input'!D2014, 'Daily Weather Input'!D2014, ('Daily Weather Input'!E2014+'Daily Weather Input'!F2014)/2)</f>
        <v>76</v>
      </c>
      <c r="F2021">
        <f t="shared" si="63"/>
        <v>0</v>
      </c>
      <c r="G2021">
        <f t="shared" si="64"/>
        <v>11</v>
      </c>
    </row>
    <row r="2022" spans="2:7" x14ac:dyDescent="0.25">
      <c r="B2022">
        <f>YEAR('Daily Weather Input'!C2015)</f>
        <v>2010</v>
      </c>
      <c r="C2022">
        <f>MONTH('Daily Weather Input'!C2015)</f>
        <v>7</v>
      </c>
      <c r="D2022">
        <f>DAY('Daily Weather Input'!C2015)</f>
        <v>5</v>
      </c>
      <c r="E2022">
        <f>IF('Daily Weather Input'!D2015, 'Daily Weather Input'!D2015, ('Daily Weather Input'!E2015+'Daily Weather Input'!F2015)/2)</f>
        <v>80</v>
      </c>
      <c r="F2022">
        <f t="shared" si="63"/>
        <v>0</v>
      </c>
      <c r="G2022">
        <f t="shared" si="64"/>
        <v>15</v>
      </c>
    </row>
    <row r="2023" spans="2:7" x14ac:dyDescent="0.25">
      <c r="B2023">
        <f>YEAR('Daily Weather Input'!C2016)</f>
        <v>2010</v>
      </c>
      <c r="C2023">
        <f>MONTH('Daily Weather Input'!C2016)</f>
        <v>7</v>
      </c>
      <c r="D2023">
        <f>DAY('Daily Weather Input'!C2016)</f>
        <v>6</v>
      </c>
      <c r="E2023">
        <f>IF('Daily Weather Input'!D2016, 'Daily Weather Input'!D2016, ('Daily Weather Input'!E2016+'Daily Weather Input'!F2016)/2)</f>
        <v>84.5</v>
      </c>
      <c r="F2023">
        <f t="shared" si="63"/>
        <v>0</v>
      </c>
      <c r="G2023">
        <f t="shared" si="64"/>
        <v>19.5</v>
      </c>
    </row>
    <row r="2024" spans="2:7" x14ac:dyDescent="0.25">
      <c r="B2024">
        <f>YEAR('Daily Weather Input'!C2017)</f>
        <v>2010</v>
      </c>
      <c r="C2024">
        <f>MONTH('Daily Weather Input'!C2017)</f>
        <v>7</v>
      </c>
      <c r="D2024">
        <f>DAY('Daily Weather Input'!C2017)</f>
        <v>7</v>
      </c>
      <c r="E2024">
        <f>IF('Daily Weather Input'!D2017, 'Daily Weather Input'!D2017, ('Daily Weather Input'!E2017+'Daily Weather Input'!F2017)/2)</f>
        <v>87</v>
      </c>
      <c r="F2024">
        <f t="shared" si="63"/>
        <v>0</v>
      </c>
      <c r="G2024">
        <f t="shared" si="64"/>
        <v>22</v>
      </c>
    </row>
    <row r="2025" spans="2:7" x14ac:dyDescent="0.25">
      <c r="B2025">
        <f>YEAR('Daily Weather Input'!C2018)</f>
        <v>2010</v>
      </c>
      <c r="C2025">
        <f>MONTH('Daily Weather Input'!C2018)</f>
        <v>7</v>
      </c>
      <c r="D2025">
        <f>DAY('Daily Weather Input'!C2018)</f>
        <v>8</v>
      </c>
      <c r="E2025">
        <f>IF('Daily Weather Input'!D2018, 'Daily Weather Input'!D2018, ('Daily Weather Input'!E2018+'Daily Weather Input'!F2018)/2)</f>
        <v>86.5</v>
      </c>
      <c r="F2025">
        <f t="shared" si="63"/>
        <v>0</v>
      </c>
      <c r="G2025">
        <f t="shared" si="64"/>
        <v>21.5</v>
      </c>
    </row>
    <row r="2026" spans="2:7" x14ac:dyDescent="0.25">
      <c r="B2026">
        <f>YEAR('Daily Weather Input'!C2019)</f>
        <v>2010</v>
      </c>
      <c r="C2026">
        <f>MONTH('Daily Weather Input'!C2019)</f>
        <v>7</v>
      </c>
      <c r="D2026">
        <f>DAY('Daily Weather Input'!C2019)</f>
        <v>9</v>
      </c>
      <c r="E2026">
        <f>IF('Daily Weather Input'!D2019, 'Daily Weather Input'!D2019, ('Daily Weather Input'!E2019+'Daily Weather Input'!F2019)/2)</f>
        <v>82.5</v>
      </c>
      <c r="F2026">
        <f t="shared" si="63"/>
        <v>0</v>
      </c>
      <c r="G2026">
        <f t="shared" si="64"/>
        <v>17.5</v>
      </c>
    </row>
    <row r="2027" spans="2:7" x14ac:dyDescent="0.25">
      <c r="B2027">
        <f>YEAR('Daily Weather Input'!C2020)</f>
        <v>2010</v>
      </c>
      <c r="C2027">
        <f>MONTH('Daily Weather Input'!C2020)</f>
        <v>7</v>
      </c>
      <c r="D2027">
        <f>DAY('Daily Weather Input'!C2020)</f>
        <v>10</v>
      </c>
      <c r="E2027">
        <f>IF('Daily Weather Input'!D2020, 'Daily Weather Input'!D2020, ('Daily Weather Input'!E2020+'Daily Weather Input'!F2020)/2)</f>
        <v>77.5</v>
      </c>
      <c r="F2027">
        <f t="shared" si="63"/>
        <v>0</v>
      </c>
      <c r="G2027">
        <f t="shared" si="64"/>
        <v>12.5</v>
      </c>
    </row>
    <row r="2028" spans="2:7" x14ac:dyDescent="0.25">
      <c r="B2028">
        <f>YEAR('Daily Weather Input'!C2021)</f>
        <v>2010</v>
      </c>
      <c r="C2028">
        <f>MONTH('Daily Weather Input'!C2021)</f>
        <v>7</v>
      </c>
      <c r="D2028">
        <f>DAY('Daily Weather Input'!C2021)</f>
        <v>11</v>
      </c>
      <c r="E2028">
        <f>IF('Daily Weather Input'!D2021, 'Daily Weather Input'!D2021, ('Daily Weather Input'!E2021+'Daily Weather Input'!F2021)/2)</f>
        <v>77</v>
      </c>
      <c r="F2028">
        <f t="shared" si="63"/>
        <v>0</v>
      </c>
      <c r="G2028">
        <f t="shared" si="64"/>
        <v>12</v>
      </c>
    </row>
    <row r="2029" spans="2:7" x14ac:dyDescent="0.25">
      <c r="B2029">
        <f>YEAR('Daily Weather Input'!C2022)</f>
        <v>2010</v>
      </c>
      <c r="C2029">
        <f>MONTH('Daily Weather Input'!C2022)</f>
        <v>7</v>
      </c>
      <c r="D2029">
        <f>DAY('Daily Weather Input'!C2022)</f>
        <v>12</v>
      </c>
      <c r="E2029">
        <f>IF('Daily Weather Input'!D2022, 'Daily Weather Input'!D2022, ('Daily Weather Input'!E2022+'Daily Weather Input'!F2022)/2)</f>
        <v>74.5</v>
      </c>
      <c r="F2029">
        <f t="shared" si="63"/>
        <v>0</v>
      </c>
      <c r="G2029">
        <f t="shared" si="64"/>
        <v>9.5</v>
      </c>
    </row>
    <row r="2030" spans="2:7" x14ac:dyDescent="0.25">
      <c r="B2030">
        <f>YEAR('Daily Weather Input'!C2023)</f>
        <v>2010</v>
      </c>
      <c r="C2030">
        <f>MONTH('Daily Weather Input'!C2023)</f>
        <v>7</v>
      </c>
      <c r="D2030">
        <f>DAY('Daily Weather Input'!C2023)</f>
        <v>13</v>
      </c>
      <c r="E2030">
        <f>IF('Daily Weather Input'!D2023, 'Daily Weather Input'!D2023, ('Daily Weather Input'!E2023+'Daily Weather Input'!F2023)/2)</f>
        <v>78</v>
      </c>
      <c r="F2030">
        <f t="shared" si="63"/>
        <v>0</v>
      </c>
      <c r="G2030">
        <f t="shared" si="64"/>
        <v>13</v>
      </c>
    </row>
    <row r="2031" spans="2:7" x14ac:dyDescent="0.25">
      <c r="B2031">
        <f>YEAR('Daily Weather Input'!C2024)</f>
        <v>2010</v>
      </c>
      <c r="C2031">
        <f>MONTH('Daily Weather Input'!C2024)</f>
        <v>7</v>
      </c>
      <c r="D2031">
        <f>DAY('Daily Weather Input'!C2024)</f>
        <v>14</v>
      </c>
      <c r="E2031">
        <f>IF('Daily Weather Input'!D2024, 'Daily Weather Input'!D2024, ('Daily Weather Input'!E2024+'Daily Weather Input'!F2024)/2)</f>
        <v>79.5</v>
      </c>
      <c r="F2031">
        <f t="shared" si="63"/>
        <v>0</v>
      </c>
      <c r="G2031">
        <f t="shared" si="64"/>
        <v>14.5</v>
      </c>
    </row>
    <row r="2032" spans="2:7" x14ac:dyDescent="0.25">
      <c r="B2032">
        <f>YEAR('Daily Weather Input'!C2025)</f>
        <v>2010</v>
      </c>
      <c r="C2032">
        <f>MONTH('Daily Weather Input'!C2025)</f>
        <v>7</v>
      </c>
      <c r="D2032">
        <f>DAY('Daily Weather Input'!C2025)</f>
        <v>15</v>
      </c>
      <c r="E2032">
        <f>IF('Daily Weather Input'!D2025, 'Daily Weather Input'!D2025, ('Daily Weather Input'!E2025+'Daily Weather Input'!F2025)/2)</f>
        <v>80</v>
      </c>
      <c r="F2032">
        <f t="shared" si="63"/>
        <v>0</v>
      </c>
      <c r="G2032">
        <f t="shared" si="64"/>
        <v>15</v>
      </c>
    </row>
    <row r="2033" spans="2:7" x14ac:dyDescent="0.25">
      <c r="B2033">
        <f>YEAR('Daily Weather Input'!C2026)</f>
        <v>2010</v>
      </c>
      <c r="C2033">
        <f>MONTH('Daily Weather Input'!C2026)</f>
        <v>7</v>
      </c>
      <c r="D2033">
        <f>DAY('Daily Weather Input'!C2026)</f>
        <v>16</v>
      </c>
      <c r="E2033">
        <f>IF('Daily Weather Input'!D2026, 'Daily Weather Input'!D2026, ('Daily Weather Input'!E2026+'Daily Weather Input'!F2026)/2)</f>
        <v>83.5</v>
      </c>
      <c r="F2033">
        <f t="shared" si="63"/>
        <v>0</v>
      </c>
      <c r="G2033">
        <f t="shared" si="64"/>
        <v>18.5</v>
      </c>
    </row>
    <row r="2034" spans="2:7" x14ac:dyDescent="0.25">
      <c r="B2034">
        <f>YEAR('Daily Weather Input'!C2027)</f>
        <v>2010</v>
      </c>
      <c r="C2034">
        <f>MONTH('Daily Weather Input'!C2027)</f>
        <v>7</v>
      </c>
      <c r="D2034">
        <f>DAY('Daily Weather Input'!C2027)</f>
        <v>17</v>
      </c>
      <c r="E2034">
        <f>IF('Daily Weather Input'!D2027, 'Daily Weather Input'!D2027, ('Daily Weather Input'!E2027+'Daily Weather Input'!F2027)/2)</f>
        <v>81.5</v>
      </c>
      <c r="F2034">
        <f t="shared" si="63"/>
        <v>0</v>
      </c>
      <c r="G2034">
        <f t="shared" si="64"/>
        <v>16.5</v>
      </c>
    </row>
    <row r="2035" spans="2:7" x14ac:dyDescent="0.25">
      <c r="B2035">
        <f>YEAR('Daily Weather Input'!C2028)</f>
        <v>2010</v>
      </c>
      <c r="C2035">
        <f>MONTH('Daily Weather Input'!C2028)</f>
        <v>7</v>
      </c>
      <c r="D2035">
        <f>DAY('Daily Weather Input'!C2028)</f>
        <v>18</v>
      </c>
      <c r="E2035">
        <f>IF('Daily Weather Input'!D2028, 'Daily Weather Input'!D2028, ('Daily Weather Input'!E2028+'Daily Weather Input'!F2028)/2)</f>
        <v>81.5</v>
      </c>
      <c r="F2035">
        <f t="shared" si="63"/>
        <v>0</v>
      </c>
      <c r="G2035">
        <f t="shared" si="64"/>
        <v>16.5</v>
      </c>
    </row>
    <row r="2036" spans="2:7" x14ac:dyDescent="0.25">
      <c r="B2036">
        <f>YEAR('Daily Weather Input'!C2029)</f>
        <v>2010</v>
      </c>
      <c r="C2036">
        <f>MONTH('Daily Weather Input'!C2029)</f>
        <v>7</v>
      </c>
      <c r="D2036">
        <f>DAY('Daily Weather Input'!C2029)</f>
        <v>19</v>
      </c>
      <c r="E2036">
        <f>IF('Daily Weather Input'!D2029, 'Daily Weather Input'!D2029, ('Daily Weather Input'!E2029+'Daily Weather Input'!F2029)/2)</f>
        <v>81</v>
      </c>
      <c r="F2036">
        <f t="shared" si="63"/>
        <v>0</v>
      </c>
      <c r="G2036">
        <f t="shared" si="64"/>
        <v>16</v>
      </c>
    </row>
    <row r="2037" spans="2:7" x14ac:dyDescent="0.25">
      <c r="B2037">
        <f>YEAR('Daily Weather Input'!C2030)</f>
        <v>2010</v>
      </c>
      <c r="C2037">
        <f>MONTH('Daily Weather Input'!C2030)</f>
        <v>7</v>
      </c>
      <c r="D2037">
        <f>DAY('Daily Weather Input'!C2030)</f>
        <v>20</v>
      </c>
      <c r="E2037">
        <f>IF('Daily Weather Input'!D2030, 'Daily Weather Input'!D2030, ('Daily Weather Input'!E2030+'Daily Weather Input'!F2030)/2)</f>
        <v>79.5</v>
      </c>
      <c r="F2037">
        <f t="shared" si="63"/>
        <v>0</v>
      </c>
      <c r="G2037">
        <f t="shared" si="64"/>
        <v>14.5</v>
      </c>
    </row>
    <row r="2038" spans="2:7" x14ac:dyDescent="0.25">
      <c r="B2038">
        <f>YEAR('Daily Weather Input'!C2031)</f>
        <v>2010</v>
      </c>
      <c r="C2038">
        <f>MONTH('Daily Weather Input'!C2031)</f>
        <v>7</v>
      </c>
      <c r="D2038">
        <f>DAY('Daily Weather Input'!C2031)</f>
        <v>21</v>
      </c>
      <c r="E2038">
        <f>IF('Daily Weather Input'!D2031, 'Daily Weather Input'!D2031, ('Daily Weather Input'!E2031+'Daily Weather Input'!F2031)/2)</f>
        <v>81.5</v>
      </c>
      <c r="F2038">
        <f t="shared" si="63"/>
        <v>0</v>
      </c>
      <c r="G2038">
        <f t="shared" si="64"/>
        <v>16.5</v>
      </c>
    </row>
    <row r="2039" spans="2:7" x14ac:dyDescent="0.25">
      <c r="B2039">
        <f>YEAR('Daily Weather Input'!C2032)</f>
        <v>2010</v>
      </c>
      <c r="C2039">
        <f>MONTH('Daily Weather Input'!C2032)</f>
        <v>7</v>
      </c>
      <c r="D2039">
        <f>DAY('Daily Weather Input'!C2032)</f>
        <v>22</v>
      </c>
      <c r="E2039">
        <f>IF('Daily Weather Input'!D2032, 'Daily Weather Input'!D2032, ('Daily Weather Input'!E2032+'Daily Weather Input'!F2032)/2)</f>
        <v>83.5</v>
      </c>
      <c r="F2039">
        <f t="shared" si="63"/>
        <v>0</v>
      </c>
      <c r="G2039">
        <f t="shared" si="64"/>
        <v>18.5</v>
      </c>
    </row>
    <row r="2040" spans="2:7" x14ac:dyDescent="0.25">
      <c r="B2040">
        <f>YEAR('Daily Weather Input'!C2033)</f>
        <v>2010</v>
      </c>
      <c r="C2040">
        <f>MONTH('Daily Weather Input'!C2033)</f>
        <v>7</v>
      </c>
      <c r="D2040">
        <f>DAY('Daily Weather Input'!C2033)</f>
        <v>23</v>
      </c>
      <c r="E2040">
        <f>IF('Daily Weather Input'!D2033, 'Daily Weather Input'!D2033, ('Daily Weather Input'!E2033+'Daily Weather Input'!F2033)/2)</f>
        <v>82</v>
      </c>
      <c r="F2040">
        <f t="shared" si="63"/>
        <v>0</v>
      </c>
      <c r="G2040">
        <f t="shared" si="64"/>
        <v>17</v>
      </c>
    </row>
    <row r="2041" spans="2:7" x14ac:dyDescent="0.25">
      <c r="B2041">
        <f>YEAR('Daily Weather Input'!C2034)</f>
        <v>2010</v>
      </c>
      <c r="C2041">
        <f>MONTH('Daily Weather Input'!C2034)</f>
        <v>7</v>
      </c>
      <c r="D2041">
        <f>DAY('Daily Weather Input'!C2034)</f>
        <v>24</v>
      </c>
      <c r="E2041">
        <f>IF('Daily Weather Input'!D2034, 'Daily Weather Input'!D2034, ('Daily Weather Input'!E2034+'Daily Weather Input'!F2034)/2)</f>
        <v>88.5</v>
      </c>
      <c r="F2041">
        <f t="shared" si="63"/>
        <v>0</v>
      </c>
      <c r="G2041">
        <f t="shared" si="64"/>
        <v>23.5</v>
      </c>
    </row>
    <row r="2042" spans="2:7" x14ac:dyDescent="0.25">
      <c r="B2042">
        <f>YEAR('Daily Weather Input'!C2035)</f>
        <v>2010</v>
      </c>
      <c r="C2042">
        <f>MONTH('Daily Weather Input'!C2035)</f>
        <v>7</v>
      </c>
      <c r="D2042">
        <f>DAY('Daily Weather Input'!C2035)</f>
        <v>25</v>
      </c>
      <c r="E2042">
        <f>IF('Daily Weather Input'!D2035, 'Daily Weather Input'!D2035, ('Daily Weather Input'!E2035+'Daily Weather Input'!F2035)/2)</f>
        <v>86</v>
      </c>
      <c r="F2042">
        <f t="shared" si="63"/>
        <v>0</v>
      </c>
      <c r="G2042">
        <f t="shared" si="64"/>
        <v>21</v>
      </c>
    </row>
    <row r="2043" spans="2:7" x14ac:dyDescent="0.25">
      <c r="B2043">
        <f>YEAR('Daily Weather Input'!C2036)</f>
        <v>2010</v>
      </c>
      <c r="C2043">
        <f>MONTH('Daily Weather Input'!C2036)</f>
        <v>7</v>
      </c>
      <c r="D2043">
        <f>DAY('Daily Weather Input'!C2036)</f>
        <v>26</v>
      </c>
      <c r="E2043">
        <f>IF('Daily Weather Input'!D2036, 'Daily Weather Input'!D2036, ('Daily Weather Input'!E2036+'Daily Weather Input'!F2036)/2)</f>
        <v>77.5</v>
      </c>
      <c r="F2043">
        <f t="shared" si="63"/>
        <v>0</v>
      </c>
      <c r="G2043">
        <f t="shared" si="64"/>
        <v>12.5</v>
      </c>
    </row>
    <row r="2044" spans="2:7" x14ac:dyDescent="0.25">
      <c r="B2044">
        <f>YEAR('Daily Weather Input'!C2037)</f>
        <v>2010</v>
      </c>
      <c r="C2044">
        <f>MONTH('Daily Weather Input'!C2037)</f>
        <v>7</v>
      </c>
      <c r="D2044">
        <f>DAY('Daily Weather Input'!C2037)</f>
        <v>27</v>
      </c>
      <c r="E2044">
        <f>IF('Daily Weather Input'!D2037, 'Daily Weather Input'!D2037, ('Daily Weather Input'!E2037+'Daily Weather Input'!F2037)/2)</f>
        <v>74.5</v>
      </c>
      <c r="F2044">
        <f t="shared" si="63"/>
        <v>0</v>
      </c>
      <c r="G2044">
        <f t="shared" si="64"/>
        <v>9.5</v>
      </c>
    </row>
    <row r="2045" spans="2:7" x14ac:dyDescent="0.25">
      <c r="B2045">
        <f>YEAR('Daily Weather Input'!C2038)</f>
        <v>2010</v>
      </c>
      <c r="C2045">
        <f>MONTH('Daily Weather Input'!C2038)</f>
        <v>7</v>
      </c>
      <c r="D2045">
        <f>DAY('Daily Weather Input'!C2038)</f>
        <v>28</v>
      </c>
      <c r="E2045">
        <f>IF('Daily Weather Input'!D2038, 'Daily Weather Input'!D2038, ('Daily Weather Input'!E2038+'Daily Weather Input'!F2038)/2)</f>
        <v>82</v>
      </c>
      <c r="F2045">
        <f t="shared" si="63"/>
        <v>0</v>
      </c>
      <c r="G2045">
        <f t="shared" si="64"/>
        <v>17</v>
      </c>
    </row>
    <row r="2046" spans="2:7" x14ac:dyDescent="0.25">
      <c r="B2046">
        <f>YEAR('Daily Weather Input'!C2039)</f>
        <v>2010</v>
      </c>
      <c r="C2046">
        <f>MONTH('Daily Weather Input'!C2039)</f>
        <v>7</v>
      </c>
      <c r="D2046">
        <f>DAY('Daily Weather Input'!C2039)</f>
        <v>29</v>
      </c>
      <c r="E2046">
        <f>IF('Daily Weather Input'!D2039, 'Daily Weather Input'!D2039, ('Daily Weather Input'!E2039+'Daily Weather Input'!F2039)/2)</f>
        <v>82.5</v>
      </c>
      <c r="F2046">
        <f t="shared" si="63"/>
        <v>0</v>
      </c>
      <c r="G2046">
        <f t="shared" si="64"/>
        <v>17.5</v>
      </c>
    </row>
    <row r="2047" spans="2:7" x14ac:dyDescent="0.25">
      <c r="B2047">
        <f>YEAR('Daily Weather Input'!C2040)</f>
        <v>2010</v>
      </c>
      <c r="C2047">
        <f>MONTH('Daily Weather Input'!C2040)</f>
        <v>7</v>
      </c>
      <c r="D2047">
        <f>DAY('Daily Weather Input'!C2040)</f>
        <v>30</v>
      </c>
      <c r="E2047">
        <f>IF('Daily Weather Input'!D2040, 'Daily Weather Input'!D2040, ('Daily Weather Input'!E2040+'Daily Weather Input'!F2040)/2)</f>
        <v>75.5</v>
      </c>
      <c r="F2047">
        <f t="shared" si="63"/>
        <v>0</v>
      </c>
      <c r="G2047">
        <f t="shared" si="64"/>
        <v>10.5</v>
      </c>
    </row>
    <row r="2048" spans="2:7" x14ac:dyDescent="0.25">
      <c r="B2048">
        <f>YEAR('Daily Weather Input'!C2041)</f>
        <v>2010</v>
      </c>
      <c r="C2048">
        <f>MONTH('Daily Weather Input'!C2041)</f>
        <v>7</v>
      </c>
      <c r="D2048">
        <f>DAY('Daily Weather Input'!C2041)</f>
        <v>31</v>
      </c>
      <c r="E2048">
        <f>IF('Daily Weather Input'!D2041, 'Daily Weather Input'!D2041, ('Daily Weather Input'!E2041+'Daily Weather Input'!F2041)/2)</f>
        <v>74</v>
      </c>
      <c r="F2048">
        <f t="shared" si="63"/>
        <v>0</v>
      </c>
      <c r="G2048">
        <f t="shared" si="64"/>
        <v>9</v>
      </c>
    </row>
    <row r="2049" spans="2:7" x14ac:dyDescent="0.25">
      <c r="B2049">
        <f>YEAR('Daily Weather Input'!C2042)</f>
        <v>2010</v>
      </c>
      <c r="C2049">
        <f>MONTH('Daily Weather Input'!C2042)</f>
        <v>8</v>
      </c>
      <c r="D2049">
        <f>DAY('Daily Weather Input'!C2042)</f>
        <v>1</v>
      </c>
      <c r="E2049">
        <f>IF('Daily Weather Input'!D2042, 'Daily Weather Input'!D2042, ('Daily Weather Input'!E2042+'Daily Weather Input'!F2042)/2)</f>
        <v>73</v>
      </c>
      <c r="F2049">
        <f t="shared" si="63"/>
        <v>0</v>
      </c>
      <c r="G2049">
        <f t="shared" si="64"/>
        <v>8</v>
      </c>
    </row>
    <row r="2050" spans="2:7" x14ac:dyDescent="0.25">
      <c r="B2050">
        <f>YEAR('Daily Weather Input'!C2043)</f>
        <v>2010</v>
      </c>
      <c r="C2050">
        <f>MONTH('Daily Weather Input'!C2043)</f>
        <v>8</v>
      </c>
      <c r="D2050">
        <f>DAY('Daily Weather Input'!C2043)</f>
        <v>2</v>
      </c>
      <c r="E2050">
        <f>IF('Daily Weather Input'!D2043, 'Daily Weather Input'!D2043, ('Daily Weather Input'!E2043+'Daily Weather Input'!F2043)/2)</f>
        <v>75.5</v>
      </c>
      <c r="F2050">
        <f t="shared" si="63"/>
        <v>0</v>
      </c>
      <c r="G2050">
        <f t="shared" si="64"/>
        <v>10.5</v>
      </c>
    </row>
    <row r="2051" spans="2:7" x14ac:dyDescent="0.25">
      <c r="B2051">
        <f>YEAR('Daily Weather Input'!C2044)</f>
        <v>2010</v>
      </c>
      <c r="C2051">
        <f>MONTH('Daily Weather Input'!C2044)</f>
        <v>8</v>
      </c>
      <c r="D2051">
        <f>DAY('Daily Weather Input'!C2044)</f>
        <v>3</v>
      </c>
      <c r="E2051">
        <f>IF('Daily Weather Input'!D2044, 'Daily Weather Input'!D2044, ('Daily Weather Input'!E2044+'Daily Weather Input'!F2044)/2)</f>
        <v>78</v>
      </c>
      <c r="F2051">
        <f t="shared" si="63"/>
        <v>0</v>
      </c>
      <c r="G2051">
        <f t="shared" si="64"/>
        <v>13</v>
      </c>
    </row>
    <row r="2052" spans="2:7" x14ac:dyDescent="0.25">
      <c r="B2052">
        <f>YEAR('Daily Weather Input'!C2045)</f>
        <v>2010</v>
      </c>
      <c r="C2052">
        <f>MONTH('Daily Weather Input'!C2045)</f>
        <v>8</v>
      </c>
      <c r="D2052">
        <f>DAY('Daily Weather Input'!C2045)</f>
        <v>4</v>
      </c>
      <c r="E2052">
        <f>IF('Daily Weather Input'!D2045, 'Daily Weather Input'!D2045, ('Daily Weather Input'!E2045+'Daily Weather Input'!F2045)/2)</f>
        <v>83</v>
      </c>
      <c r="F2052">
        <f t="shared" si="63"/>
        <v>0</v>
      </c>
      <c r="G2052">
        <f t="shared" si="64"/>
        <v>18</v>
      </c>
    </row>
    <row r="2053" spans="2:7" x14ac:dyDescent="0.25">
      <c r="B2053">
        <f>YEAR('Daily Weather Input'!C2046)</f>
        <v>2010</v>
      </c>
      <c r="C2053">
        <f>MONTH('Daily Weather Input'!C2046)</f>
        <v>8</v>
      </c>
      <c r="D2053">
        <f>DAY('Daily Weather Input'!C2046)</f>
        <v>5</v>
      </c>
      <c r="E2053">
        <f>IF('Daily Weather Input'!D2046, 'Daily Weather Input'!D2046, ('Daily Weather Input'!E2046+'Daily Weather Input'!F2046)/2)</f>
        <v>82.5</v>
      </c>
      <c r="F2053">
        <f t="shared" si="63"/>
        <v>0</v>
      </c>
      <c r="G2053">
        <f t="shared" si="64"/>
        <v>17.5</v>
      </c>
    </row>
    <row r="2054" spans="2:7" x14ac:dyDescent="0.25">
      <c r="B2054">
        <f>YEAR('Daily Weather Input'!C2047)</f>
        <v>2010</v>
      </c>
      <c r="C2054">
        <f>MONTH('Daily Weather Input'!C2047)</f>
        <v>8</v>
      </c>
      <c r="D2054">
        <f>DAY('Daily Weather Input'!C2047)</f>
        <v>6</v>
      </c>
      <c r="E2054">
        <f>IF('Daily Weather Input'!D2047, 'Daily Weather Input'!D2047, ('Daily Weather Input'!E2047+'Daily Weather Input'!F2047)/2)</f>
        <v>79.5</v>
      </c>
      <c r="F2054">
        <f t="shared" si="63"/>
        <v>0</v>
      </c>
      <c r="G2054">
        <f t="shared" si="64"/>
        <v>14.5</v>
      </c>
    </row>
    <row r="2055" spans="2:7" x14ac:dyDescent="0.25">
      <c r="B2055">
        <f>YEAR('Daily Weather Input'!C2048)</f>
        <v>2010</v>
      </c>
      <c r="C2055">
        <f>MONTH('Daily Weather Input'!C2048)</f>
        <v>8</v>
      </c>
      <c r="D2055">
        <f>DAY('Daily Weather Input'!C2048)</f>
        <v>7</v>
      </c>
      <c r="E2055">
        <f>IF('Daily Weather Input'!D2048, 'Daily Weather Input'!D2048, ('Daily Weather Input'!E2048+'Daily Weather Input'!F2048)/2)</f>
        <v>72</v>
      </c>
      <c r="F2055">
        <f t="shared" si="63"/>
        <v>0</v>
      </c>
      <c r="G2055">
        <f t="shared" si="64"/>
        <v>7</v>
      </c>
    </row>
    <row r="2056" spans="2:7" x14ac:dyDescent="0.25">
      <c r="B2056">
        <f>YEAR('Daily Weather Input'!C2049)</f>
        <v>2010</v>
      </c>
      <c r="C2056">
        <f>MONTH('Daily Weather Input'!C2049)</f>
        <v>8</v>
      </c>
      <c r="D2056">
        <f>DAY('Daily Weather Input'!C2049)</f>
        <v>8</v>
      </c>
      <c r="E2056">
        <f>IF('Daily Weather Input'!D2049, 'Daily Weather Input'!D2049, ('Daily Weather Input'!E2049+'Daily Weather Input'!F2049)/2)</f>
        <v>75</v>
      </c>
      <c r="F2056">
        <f t="shared" si="63"/>
        <v>0</v>
      </c>
      <c r="G2056">
        <f t="shared" si="64"/>
        <v>10</v>
      </c>
    </row>
    <row r="2057" spans="2:7" x14ac:dyDescent="0.25">
      <c r="B2057">
        <f>YEAR('Daily Weather Input'!C2050)</f>
        <v>2010</v>
      </c>
      <c r="C2057">
        <f>MONTH('Daily Weather Input'!C2050)</f>
        <v>8</v>
      </c>
      <c r="D2057">
        <f>DAY('Daily Weather Input'!C2050)</f>
        <v>9</v>
      </c>
      <c r="E2057">
        <f>IF('Daily Weather Input'!D2050, 'Daily Weather Input'!D2050, ('Daily Weather Input'!E2050+'Daily Weather Input'!F2050)/2)</f>
        <v>81.5</v>
      </c>
      <c r="F2057">
        <f t="shared" si="63"/>
        <v>0</v>
      </c>
      <c r="G2057">
        <f t="shared" si="64"/>
        <v>16.5</v>
      </c>
    </row>
    <row r="2058" spans="2:7" x14ac:dyDescent="0.25">
      <c r="B2058">
        <f>YEAR('Daily Weather Input'!C2051)</f>
        <v>2010</v>
      </c>
      <c r="C2058">
        <f>MONTH('Daily Weather Input'!C2051)</f>
        <v>8</v>
      </c>
      <c r="D2058">
        <f>DAY('Daily Weather Input'!C2051)</f>
        <v>10</v>
      </c>
      <c r="E2058">
        <f>IF('Daily Weather Input'!D2051, 'Daily Weather Input'!D2051, ('Daily Weather Input'!E2051+'Daily Weather Input'!F2051)/2)</f>
        <v>84</v>
      </c>
      <c r="F2058">
        <f t="shared" si="63"/>
        <v>0</v>
      </c>
      <c r="G2058">
        <f t="shared" si="64"/>
        <v>19</v>
      </c>
    </row>
    <row r="2059" spans="2:7" x14ac:dyDescent="0.25">
      <c r="B2059">
        <f>YEAR('Daily Weather Input'!C2052)</f>
        <v>2010</v>
      </c>
      <c r="C2059">
        <f>MONTH('Daily Weather Input'!C2052)</f>
        <v>8</v>
      </c>
      <c r="D2059">
        <f>DAY('Daily Weather Input'!C2052)</f>
        <v>11</v>
      </c>
      <c r="E2059">
        <f>IF('Daily Weather Input'!D2052, 'Daily Weather Input'!D2052, ('Daily Weather Input'!E2052+'Daily Weather Input'!F2052)/2)</f>
        <v>84.5</v>
      </c>
      <c r="F2059">
        <f t="shared" ref="F2059:F2122" si="65">IF(B$8&gt;$E2059,(B$8-$E2059),0)</f>
        <v>0</v>
      </c>
      <c r="G2059">
        <f t="shared" si="64"/>
        <v>19.5</v>
      </c>
    </row>
    <row r="2060" spans="2:7" x14ac:dyDescent="0.25">
      <c r="B2060">
        <f>YEAR('Daily Weather Input'!C2053)</f>
        <v>2010</v>
      </c>
      <c r="C2060">
        <f>MONTH('Daily Weather Input'!C2053)</f>
        <v>8</v>
      </c>
      <c r="D2060">
        <f>DAY('Daily Weather Input'!C2053)</f>
        <v>12</v>
      </c>
      <c r="E2060">
        <f>IF('Daily Weather Input'!D2053, 'Daily Weather Input'!D2053, ('Daily Weather Input'!E2053+'Daily Weather Input'!F2053)/2)</f>
        <v>80.5</v>
      </c>
      <c r="F2060">
        <f t="shared" si="65"/>
        <v>0</v>
      </c>
      <c r="G2060">
        <f t="shared" ref="G2060:G2123" si="66">IF($E2060&gt;C$8,$E2060-C$8,0)</f>
        <v>15.5</v>
      </c>
    </row>
    <row r="2061" spans="2:7" x14ac:dyDescent="0.25">
      <c r="B2061">
        <f>YEAR('Daily Weather Input'!C2054)</f>
        <v>2010</v>
      </c>
      <c r="C2061">
        <f>MONTH('Daily Weather Input'!C2054)</f>
        <v>8</v>
      </c>
      <c r="D2061">
        <f>DAY('Daily Weather Input'!C2054)</f>
        <v>13</v>
      </c>
      <c r="E2061">
        <f>IF('Daily Weather Input'!D2054, 'Daily Weather Input'!D2054, ('Daily Weather Input'!E2054+'Daily Weather Input'!F2054)/2)</f>
        <v>73</v>
      </c>
      <c r="F2061">
        <f t="shared" si="65"/>
        <v>0</v>
      </c>
      <c r="G2061">
        <f t="shared" si="66"/>
        <v>8</v>
      </c>
    </row>
    <row r="2062" spans="2:7" x14ac:dyDescent="0.25">
      <c r="B2062">
        <f>YEAR('Daily Weather Input'!C2055)</f>
        <v>2010</v>
      </c>
      <c r="C2062">
        <f>MONTH('Daily Weather Input'!C2055)</f>
        <v>8</v>
      </c>
      <c r="D2062">
        <f>DAY('Daily Weather Input'!C2055)</f>
        <v>14</v>
      </c>
      <c r="E2062">
        <f>IF('Daily Weather Input'!D2055, 'Daily Weather Input'!D2055, ('Daily Weather Input'!E2055+'Daily Weather Input'!F2055)/2)</f>
        <v>74.5</v>
      </c>
      <c r="F2062">
        <f t="shared" si="65"/>
        <v>0</v>
      </c>
      <c r="G2062">
        <f t="shared" si="66"/>
        <v>9.5</v>
      </c>
    </row>
    <row r="2063" spans="2:7" x14ac:dyDescent="0.25">
      <c r="B2063">
        <f>YEAR('Daily Weather Input'!C2056)</f>
        <v>2010</v>
      </c>
      <c r="C2063">
        <f>MONTH('Daily Weather Input'!C2056)</f>
        <v>8</v>
      </c>
      <c r="D2063">
        <f>DAY('Daily Weather Input'!C2056)</f>
        <v>15</v>
      </c>
      <c r="E2063">
        <f>IF('Daily Weather Input'!D2056, 'Daily Weather Input'!D2056, ('Daily Weather Input'!E2056+'Daily Weather Input'!F2056)/2)</f>
        <v>75</v>
      </c>
      <c r="F2063">
        <f t="shared" si="65"/>
        <v>0</v>
      </c>
      <c r="G2063">
        <f t="shared" si="66"/>
        <v>10</v>
      </c>
    </row>
    <row r="2064" spans="2:7" x14ac:dyDescent="0.25">
      <c r="B2064">
        <f>YEAR('Daily Weather Input'!C2057)</f>
        <v>2010</v>
      </c>
      <c r="C2064">
        <f>MONTH('Daily Weather Input'!C2057)</f>
        <v>8</v>
      </c>
      <c r="D2064">
        <f>DAY('Daily Weather Input'!C2057)</f>
        <v>16</v>
      </c>
      <c r="E2064">
        <f>IF('Daily Weather Input'!D2057, 'Daily Weather Input'!D2057, ('Daily Weather Input'!E2057+'Daily Weather Input'!F2057)/2)</f>
        <v>80.5</v>
      </c>
      <c r="F2064">
        <f t="shared" si="65"/>
        <v>0</v>
      </c>
      <c r="G2064">
        <f t="shared" si="66"/>
        <v>15.5</v>
      </c>
    </row>
    <row r="2065" spans="2:7" x14ac:dyDescent="0.25">
      <c r="B2065">
        <f>YEAR('Daily Weather Input'!C2058)</f>
        <v>2010</v>
      </c>
      <c r="C2065">
        <f>MONTH('Daily Weather Input'!C2058)</f>
        <v>8</v>
      </c>
      <c r="D2065">
        <f>DAY('Daily Weather Input'!C2058)</f>
        <v>17</v>
      </c>
      <c r="E2065">
        <f>IF('Daily Weather Input'!D2058, 'Daily Weather Input'!D2058, ('Daily Weather Input'!E2058+'Daily Weather Input'!F2058)/2)</f>
        <v>80.5</v>
      </c>
      <c r="F2065">
        <f t="shared" si="65"/>
        <v>0</v>
      </c>
      <c r="G2065">
        <f t="shared" si="66"/>
        <v>15.5</v>
      </c>
    </row>
    <row r="2066" spans="2:7" x14ac:dyDescent="0.25">
      <c r="B2066">
        <f>YEAR('Daily Weather Input'!C2059)</f>
        <v>2010</v>
      </c>
      <c r="C2066">
        <f>MONTH('Daily Weather Input'!C2059)</f>
        <v>8</v>
      </c>
      <c r="D2066">
        <f>DAY('Daily Weather Input'!C2059)</f>
        <v>18</v>
      </c>
      <c r="E2066">
        <f>IF('Daily Weather Input'!D2059, 'Daily Weather Input'!D2059, ('Daily Weather Input'!E2059+'Daily Weather Input'!F2059)/2)</f>
        <v>73.5</v>
      </c>
      <c r="F2066">
        <f t="shared" si="65"/>
        <v>0</v>
      </c>
      <c r="G2066">
        <f t="shared" si="66"/>
        <v>8.5</v>
      </c>
    </row>
    <row r="2067" spans="2:7" x14ac:dyDescent="0.25">
      <c r="B2067">
        <f>YEAR('Daily Weather Input'!C2060)</f>
        <v>2010</v>
      </c>
      <c r="C2067">
        <f>MONTH('Daily Weather Input'!C2060)</f>
        <v>8</v>
      </c>
      <c r="D2067">
        <f>DAY('Daily Weather Input'!C2060)</f>
        <v>19</v>
      </c>
      <c r="E2067">
        <f>IF('Daily Weather Input'!D2060, 'Daily Weather Input'!D2060, ('Daily Weather Input'!E2060+'Daily Weather Input'!F2060)/2)</f>
        <v>76.5</v>
      </c>
      <c r="F2067">
        <f t="shared" si="65"/>
        <v>0</v>
      </c>
      <c r="G2067">
        <f t="shared" si="66"/>
        <v>11.5</v>
      </c>
    </row>
    <row r="2068" spans="2:7" x14ac:dyDescent="0.25">
      <c r="B2068">
        <f>YEAR('Daily Weather Input'!C2061)</f>
        <v>2010</v>
      </c>
      <c r="C2068">
        <f>MONTH('Daily Weather Input'!C2061)</f>
        <v>8</v>
      </c>
      <c r="D2068">
        <f>DAY('Daily Weather Input'!C2061)</f>
        <v>20</v>
      </c>
      <c r="E2068">
        <f>IF('Daily Weather Input'!D2061, 'Daily Weather Input'!D2061, ('Daily Weather Input'!E2061+'Daily Weather Input'!F2061)/2)</f>
        <v>77.5</v>
      </c>
      <c r="F2068">
        <f t="shared" si="65"/>
        <v>0</v>
      </c>
      <c r="G2068">
        <f t="shared" si="66"/>
        <v>12.5</v>
      </c>
    </row>
    <row r="2069" spans="2:7" x14ac:dyDescent="0.25">
      <c r="B2069">
        <f>YEAR('Daily Weather Input'!C2062)</f>
        <v>2010</v>
      </c>
      <c r="C2069">
        <f>MONTH('Daily Weather Input'!C2062)</f>
        <v>8</v>
      </c>
      <c r="D2069">
        <f>DAY('Daily Weather Input'!C2062)</f>
        <v>21</v>
      </c>
      <c r="E2069">
        <f>IF('Daily Weather Input'!D2062, 'Daily Weather Input'!D2062, ('Daily Weather Input'!E2062+'Daily Weather Input'!F2062)/2)</f>
        <v>78</v>
      </c>
      <c r="F2069">
        <f t="shared" si="65"/>
        <v>0</v>
      </c>
      <c r="G2069">
        <f t="shared" si="66"/>
        <v>13</v>
      </c>
    </row>
    <row r="2070" spans="2:7" x14ac:dyDescent="0.25">
      <c r="B2070">
        <f>YEAR('Daily Weather Input'!C2063)</f>
        <v>2010</v>
      </c>
      <c r="C2070">
        <f>MONTH('Daily Weather Input'!C2063)</f>
        <v>8</v>
      </c>
      <c r="D2070">
        <f>DAY('Daily Weather Input'!C2063)</f>
        <v>22</v>
      </c>
      <c r="E2070">
        <f>IF('Daily Weather Input'!D2063, 'Daily Weather Input'!D2063, ('Daily Weather Input'!E2063+'Daily Weather Input'!F2063)/2)</f>
        <v>80</v>
      </c>
      <c r="F2070">
        <f t="shared" si="65"/>
        <v>0</v>
      </c>
      <c r="G2070">
        <f t="shared" si="66"/>
        <v>15</v>
      </c>
    </row>
    <row r="2071" spans="2:7" x14ac:dyDescent="0.25">
      <c r="B2071">
        <f>YEAR('Daily Weather Input'!C2064)</f>
        <v>2010</v>
      </c>
      <c r="C2071">
        <f>MONTH('Daily Weather Input'!C2064)</f>
        <v>8</v>
      </c>
      <c r="D2071">
        <f>DAY('Daily Weather Input'!C2064)</f>
        <v>23</v>
      </c>
      <c r="E2071">
        <f>IF('Daily Weather Input'!D2064, 'Daily Weather Input'!D2064, ('Daily Weather Input'!E2064+'Daily Weather Input'!F2064)/2)</f>
        <v>76.5</v>
      </c>
      <c r="F2071">
        <f t="shared" si="65"/>
        <v>0</v>
      </c>
      <c r="G2071">
        <f t="shared" si="66"/>
        <v>11.5</v>
      </c>
    </row>
    <row r="2072" spans="2:7" x14ac:dyDescent="0.25">
      <c r="B2072">
        <f>YEAR('Daily Weather Input'!C2065)</f>
        <v>2010</v>
      </c>
      <c r="C2072">
        <f>MONTH('Daily Weather Input'!C2065)</f>
        <v>8</v>
      </c>
      <c r="D2072">
        <f>DAY('Daily Weather Input'!C2065)</f>
        <v>24</v>
      </c>
      <c r="E2072">
        <f>IF('Daily Weather Input'!D2065, 'Daily Weather Input'!D2065, ('Daily Weather Input'!E2065+'Daily Weather Input'!F2065)/2)</f>
        <v>69</v>
      </c>
      <c r="F2072">
        <f t="shared" si="65"/>
        <v>0</v>
      </c>
      <c r="G2072">
        <f t="shared" si="66"/>
        <v>4</v>
      </c>
    </row>
    <row r="2073" spans="2:7" x14ac:dyDescent="0.25">
      <c r="B2073">
        <f>YEAR('Daily Weather Input'!C2066)</f>
        <v>2010</v>
      </c>
      <c r="C2073">
        <f>MONTH('Daily Weather Input'!C2066)</f>
        <v>8</v>
      </c>
      <c r="D2073">
        <f>DAY('Daily Weather Input'!C2066)</f>
        <v>25</v>
      </c>
      <c r="E2073">
        <f>IF('Daily Weather Input'!D2066, 'Daily Weather Input'!D2066, ('Daily Weather Input'!E2066+'Daily Weather Input'!F2066)/2)</f>
        <v>72.5</v>
      </c>
      <c r="F2073">
        <f t="shared" si="65"/>
        <v>0</v>
      </c>
      <c r="G2073">
        <f t="shared" si="66"/>
        <v>7.5</v>
      </c>
    </row>
    <row r="2074" spans="2:7" x14ac:dyDescent="0.25">
      <c r="B2074">
        <f>YEAR('Daily Weather Input'!C2067)</f>
        <v>2010</v>
      </c>
      <c r="C2074">
        <f>MONTH('Daily Weather Input'!C2067)</f>
        <v>8</v>
      </c>
      <c r="D2074">
        <f>DAY('Daily Weather Input'!C2067)</f>
        <v>26</v>
      </c>
      <c r="E2074">
        <f>IF('Daily Weather Input'!D2067, 'Daily Weather Input'!D2067, ('Daily Weather Input'!E2067+'Daily Weather Input'!F2067)/2)</f>
        <v>74</v>
      </c>
      <c r="F2074">
        <f t="shared" si="65"/>
        <v>0</v>
      </c>
      <c r="G2074">
        <f t="shared" si="66"/>
        <v>9</v>
      </c>
    </row>
    <row r="2075" spans="2:7" x14ac:dyDescent="0.25">
      <c r="B2075">
        <f>YEAR('Daily Weather Input'!C2068)</f>
        <v>2010</v>
      </c>
      <c r="C2075">
        <f>MONTH('Daily Weather Input'!C2068)</f>
        <v>8</v>
      </c>
      <c r="D2075">
        <f>DAY('Daily Weather Input'!C2068)</f>
        <v>27</v>
      </c>
      <c r="E2075">
        <f>IF('Daily Weather Input'!D2068, 'Daily Weather Input'!D2068, ('Daily Weather Input'!E2068+'Daily Weather Input'!F2068)/2)</f>
        <v>71</v>
      </c>
      <c r="F2075">
        <f t="shared" si="65"/>
        <v>0</v>
      </c>
      <c r="G2075">
        <f t="shared" si="66"/>
        <v>6</v>
      </c>
    </row>
    <row r="2076" spans="2:7" x14ac:dyDescent="0.25">
      <c r="B2076">
        <f>YEAR('Daily Weather Input'!C2069)</f>
        <v>2010</v>
      </c>
      <c r="C2076">
        <f>MONTH('Daily Weather Input'!C2069)</f>
        <v>8</v>
      </c>
      <c r="D2076">
        <f>DAY('Daily Weather Input'!C2069)</f>
        <v>28</v>
      </c>
      <c r="E2076">
        <f>IF('Daily Weather Input'!D2069, 'Daily Weather Input'!D2069, ('Daily Weather Input'!E2069+'Daily Weather Input'!F2069)/2)</f>
        <v>74</v>
      </c>
      <c r="F2076">
        <f t="shared" si="65"/>
        <v>0</v>
      </c>
      <c r="G2076">
        <f t="shared" si="66"/>
        <v>9</v>
      </c>
    </row>
    <row r="2077" spans="2:7" x14ac:dyDescent="0.25">
      <c r="B2077">
        <f>YEAR('Daily Weather Input'!C2070)</f>
        <v>2010</v>
      </c>
      <c r="C2077">
        <f>MONTH('Daily Weather Input'!C2070)</f>
        <v>8</v>
      </c>
      <c r="D2077">
        <f>DAY('Daily Weather Input'!C2070)</f>
        <v>29</v>
      </c>
      <c r="E2077">
        <f>IF('Daily Weather Input'!D2070, 'Daily Weather Input'!D2070, ('Daily Weather Input'!E2070+'Daily Weather Input'!F2070)/2)</f>
        <v>76</v>
      </c>
      <c r="F2077">
        <f t="shared" si="65"/>
        <v>0</v>
      </c>
      <c r="G2077">
        <f t="shared" si="66"/>
        <v>11</v>
      </c>
    </row>
    <row r="2078" spans="2:7" x14ac:dyDescent="0.25">
      <c r="B2078">
        <f>YEAR('Daily Weather Input'!C2071)</f>
        <v>2010</v>
      </c>
      <c r="C2078">
        <f>MONTH('Daily Weather Input'!C2071)</f>
        <v>8</v>
      </c>
      <c r="D2078">
        <f>DAY('Daily Weather Input'!C2071)</f>
        <v>30</v>
      </c>
      <c r="E2078">
        <f>IF('Daily Weather Input'!D2071, 'Daily Weather Input'!D2071, ('Daily Weather Input'!E2071+'Daily Weather Input'!F2071)/2)</f>
        <v>78.5</v>
      </c>
      <c r="F2078">
        <f t="shared" si="65"/>
        <v>0</v>
      </c>
      <c r="G2078">
        <f t="shared" si="66"/>
        <v>13.5</v>
      </c>
    </row>
    <row r="2079" spans="2:7" x14ac:dyDescent="0.25">
      <c r="B2079">
        <f>YEAR('Daily Weather Input'!C2072)</f>
        <v>2010</v>
      </c>
      <c r="C2079">
        <f>MONTH('Daily Weather Input'!C2072)</f>
        <v>8</v>
      </c>
      <c r="D2079">
        <f>DAY('Daily Weather Input'!C2072)</f>
        <v>31</v>
      </c>
      <c r="E2079">
        <f>IF('Daily Weather Input'!D2072, 'Daily Weather Input'!D2072, ('Daily Weather Input'!E2072+'Daily Weather Input'!F2072)/2)</f>
        <v>78</v>
      </c>
      <c r="F2079">
        <f t="shared" si="65"/>
        <v>0</v>
      </c>
      <c r="G2079">
        <f t="shared" si="66"/>
        <v>13</v>
      </c>
    </row>
    <row r="2080" spans="2:7" x14ac:dyDescent="0.25">
      <c r="B2080">
        <f>YEAR('Daily Weather Input'!C2073)</f>
        <v>2010</v>
      </c>
      <c r="C2080">
        <f>MONTH('Daily Weather Input'!C2073)</f>
        <v>9</v>
      </c>
      <c r="D2080">
        <f>DAY('Daily Weather Input'!C2073)</f>
        <v>1</v>
      </c>
      <c r="E2080">
        <f>IF('Daily Weather Input'!D2073, 'Daily Weather Input'!D2073, ('Daily Weather Input'!E2073+'Daily Weather Input'!F2073)/2)</f>
        <v>80.5</v>
      </c>
      <c r="F2080">
        <f t="shared" si="65"/>
        <v>0</v>
      </c>
      <c r="G2080">
        <f t="shared" si="66"/>
        <v>15.5</v>
      </c>
    </row>
    <row r="2081" spans="2:7" x14ac:dyDescent="0.25">
      <c r="B2081">
        <f>YEAR('Daily Weather Input'!C2074)</f>
        <v>2010</v>
      </c>
      <c r="C2081">
        <f>MONTH('Daily Weather Input'!C2074)</f>
        <v>9</v>
      </c>
      <c r="D2081">
        <f>DAY('Daily Weather Input'!C2074)</f>
        <v>2</v>
      </c>
      <c r="E2081">
        <f>IF('Daily Weather Input'!D2074, 'Daily Weather Input'!D2074, ('Daily Weather Input'!E2074+'Daily Weather Input'!F2074)/2)</f>
        <v>79</v>
      </c>
      <c r="F2081">
        <f t="shared" si="65"/>
        <v>0</v>
      </c>
      <c r="G2081">
        <f t="shared" si="66"/>
        <v>14</v>
      </c>
    </row>
    <row r="2082" spans="2:7" x14ac:dyDescent="0.25">
      <c r="B2082">
        <f>YEAR('Daily Weather Input'!C2075)</f>
        <v>2010</v>
      </c>
      <c r="C2082">
        <f>MONTH('Daily Weather Input'!C2075)</f>
        <v>9</v>
      </c>
      <c r="D2082">
        <f>DAY('Daily Weather Input'!C2075)</f>
        <v>3</v>
      </c>
      <c r="E2082">
        <f>IF('Daily Weather Input'!D2075, 'Daily Weather Input'!D2075, ('Daily Weather Input'!E2075+'Daily Weather Input'!F2075)/2)</f>
        <v>81</v>
      </c>
      <c r="F2082">
        <f t="shared" si="65"/>
        <v>0</v>
      </c>
      <c r="G2082">
        <f t="shared" si="66"/>
        <v>16</v>
      </c>
    </row>
    <row r="2083" spans="2:7" x14ac:dyDescent="0.25">
      <c r="B2083">
        <f>YEAR('Daily Weather Input'!C2076)</f>
        <v>2010</v>
      </c>
      <c r="C2083">
        <f>MONTH('Daily Weather Input'!C2076)</f>
        <v>9</v>
      </c>
      <c r="D2083">
        <f>DAY('Daily Weather Input'!C2076)</f>
        <v>4</v>
      </c>
      <c r="E2083">
        <f>IF('Daily Weather Input'!D2076, 'Daily Weather Input'!D2076, ('Daily Weather Input'!E2076+'Daily Weather Input'!F2076)/2)</f>
        <v>71.5</v>
      </c>
      <c r="F2083">
        <f t="shared" si="65"/>
        <v>0</v>
      </c>
      <c r="G2083">
        <f t="shared" si="66"/>
        <v>6.5</v>
      </c>
    </row>
    <row r="2084" spans="2:7" x14ac:dyDescent="0.25">
      <c r="B2084">
        <f>YEAR('Daily Weather Input'!C2077)</f>
        <v>2010</v>
      </c>
      <c r="C2084">
        <f>MONTH('Daily Weather Input'!C2077)</f>
        <v>9</v>
      </c>
      <c r="D2084">
        <f>DAY('Daily Weather Input'!C2077)</f>
        <v>5</v>
      </c>
      <c r="E2084">
        <f>IF('Daily Weather Input'!D2077, 'Daily Weather Input'!D2077, ('Daily Weather Input'!E2077+'Daily Weather Input'!F2077)/2)</f>
        <v>66.5</v>
      </c>
      <c r="F2084">
        <f t="shared" si="65"/>
        <v>0</v>
      </c>
      <c r="G2084">
        <f t="shared" si="66"/>
        <v>1.5</v>
      </c>
    </row>
    <row r="2085" spans="2:7" x14ac:dyDescent="0.25">
      <c r="B2085">
        <f>YEAR('Daily Weather Input'!C2078)</f>
        <v>2010</v>
      </c>
      <c r="C2085">
        <f>MONTH('Daily Weather Input'!C2078)</f>
        <v>9</v>
      </c>
      <c r="D2085">
        <f>DAY('Daily Weather Input'!C2078)</f>
        <v>6</v>
      </c>
      <c r="E2085">
        <f>IF('Daily Weather Input'!D2078, 'Daily Weather Input'!D2078, ('Daily Weather Input'!E2078+'Daily Weather Input'!F2078)/2)</f>
        <v>70</v>
      </c>
      <c r="F2085">
        <f t="shared" si="65"/>
        <v>0</v>
      </c>
      <c r="G2085">
        <f t="shared" si="66"/>
        <v>5</v>
      </c>
    </row>
    <row r="2086" spans="2:7" x14ac:dyDescent="0.25">
      <c r="B2086">
        <f>YEAR('Daily Weather Input'!C2079)</f>
        <v>2010</v>
      </c>
      <c r="C2086">
        <f>MONTH('Daily Weather Input'!C2079)</f>
        <v>9</v>
      </c>
      <c r="D2086">
        <f>DAY('Daily Weather Input'!C2079)</f>
        <v>7</v>
      </c>
      <c r="E2086">
        <f>IF('Daily Weather Input'!D2079, 'Daily Weather Input'!D2079, ('Daily Weather Input'!E2079+'Daily Weather Input'!F2079)/2)</f>
        <v>77.5</v>
      </c>
      <c r="F2086">
        <f t="shared" si="65"/>
        <v>0</v>
      </c>
      <c r="G2086">
        <f t="shared" si="66"/>
        <v>12.5</v>
      </c>
    </row>
    <row r="2087" spans="2:7" x14ac:dyDescent="0.25">
      <c r="B2087">
        <f>YEAR('Daily Weather Input'!C2080)</f>
        <v>2010</v>
      </c>
      <c r="C2087">
        <f>MONTH('Daily Weather Input'!C2080)</f>
        <v>9</v>
      </c>
      <c r="D2087">
        <f>DAY('Daily Weather Input'!C2080)</f>
        <v>8</v>
      </c>
      <c r="E2087">
        <f>IF('Daily Weather Input'!D2080, 'Daily Weather Input'!D2080, ('Daily Weather Input'!E2080+'Daily Weather Input'!F2080)/2)</f>
        <v>81</v>
      </c>
      <c r="F2087">
        <f t="shared" si="65"/>
        <v>0</v>
      </c>
      <c r="G2087">
        <f t="shared" si="66"/>
        <v>16</v>
      </c>
    </row>
    <row r="2088" spans="2:7" x14ac:dyDescent="0.25">
      <c r="B2088">
        <f>YEAR('Daily Weather Input'!C2081)</f>
        <v>2010</v>
      </c>
      <c r="C2088">
        <f>MONTH('Daily Weather Input'!C2081)</f>
        <v>9</v>
      </c>
      <c r="D2088">
        <f>DAY('Daily Weather Input'!C2081)</f>
        <v>9</v>
      </c>
      <c r="E2088">
        <f>IF('Daily Weather Input'!D2081, 'Daily Weather Input'!D2081, ('Daily Weather Input'!E2081+'Daily Weather Input'!F2081)/2)</f>
        <v>67.5</v>
      </c>
      <c r="F2088">
        <f t="shared" si="65"/>
        <v>0</v>
      </c>
      <c r="G2088">
        <f t="shared" si="66"/>
        <v>2.5</v>
      </c>
    </row>
    <row r="2089" spans="2:7" x14ac:dyDescent="0.25">
      <c r="B2089">
        <f>YEAR('Daily Weather Input'!C2082)</f>
        <v>2010</v>
      </c>
      <c r="C2089">
        <f>MONTH('Daily Weather Input'!C2082)</f>
        <v>9</v>
      </c>
      <c r="D2089">
        <f>DAY('Daily Weather Input'!C2082)</f>
        <v>10</v>
      </c>
      <c r="E2089">
        <f>IF('Daily Weather Input'!D2082, 'Daily Weather Input'!D2082, ('Daily Weather Input'!E2082+'Daily Weather Input'!F2082)/2)</f>
        <v>64.5</v>
      </c>
      <c r="F2089">
        <f t="shared" si="65"/>
        <v>0.5</v>
      </c>
      <c r="G2089">
        <f t="shared" si="66"/>
        <v>0</v>
      </c>
    </row>
    <row r="2090" spans="2:7" x14ac:dyDescent="0.25">
      <c r="B2090">
        <f>YEAR('Daily Weather Input'!C2083)</f>
        <v>2010</v>
      </c>
      <c r="C2090">
        <f>MONTH('Daily Weather Input'!C2083)</f>
        <v>9</v>
      </c>
      <c r="D2090">
        <f>DAY('Daily Weather Input'!C2083)</f>
        <v>11</v>
      </c>
      <c r="E2090">
        <f>IF('Daily Weather Input'!D2083, 'Daily Weather Input'!D2083, ('Daily Weather Input'!E2083+'Daily Weather Input'!F2083)/2)</f>
        <v>63</v>
      </c>
      <c r="F2090">
        <f t="shared" si="65"/>
        <v>2</v>
      </c>
      <c r="G2090">
        <f t="shared" si="66"/>
        <v>0</v>
      </c>
    </row>
    <row r="2091" spans="2:7" x14ac:dyDescent="0.25">
      <c r="B2091">
        <f>YEAR('Daily Weather Input'!C2084)</f>
        <v>2010</v>
      </c>
      <c r="C2091">
        <f>MONTH('Daily Weather Input'!C2084)</f>
        <v>9</v>
      </c>
      <c r="D2091">
        <f>DAY('Daily Weather Input'!C2084)</f>
        <v>12</v>
      </c>
      <c r="E2091">
        <f>IF('Daily Weather Input'!D2084, 'Daily Weather Input'!D2084, ('Daily Weather Input'!E2084+'Daily Weather Input'!F2084)/2)</f>
        <v>68.5</v>
      </c>
      <c r="F2091">
        <f t="shared" si="65"/>
        <v>0</v>
      </c>
      <c r="G2091">
        <f t="shared" si="66"/>
        <v>3.5</v>
      </c>
    </row>
    <row r="2092" spans="2:7" x14ac:dyDescent="0.25">
      <c r="B2092">
        <f>YEAR('Daily Weather Input'!C2085)</f>
        <v>2010</v>
      </c>
      <c r="C2092">
        <f>MONTH('Daily Weather Input'!C2085)</f>
        <v>9</v>
      </c>
      <c r="D2092">
        <f>DAY('Daily Weather Input'!C2085)</f>
        <v>13</v>
      </c>
      <c r="E2092">
        <f>IF('Daily Weather Input'!D2085, 'Daily Weather Input'!D2085, ('Daily Weather Input'!E2085+'Daily Weather Input'!F2085)/2)</f>
        <v>71.5</v>
      </c>
      <c r="F2092">
        <f t="shared" si="65"/>
        <v>0</v>
      </c>
      <c r="G2092">
        <f t="shared" si="66"/>
        <v>6.5</v>
      </c>
    </row>
    <row r="2093" spans="2:7" x14ac:dyDescent="0.25">
      <c r="B2093">
        <f>YEAR('Daily Weather Input'!C2086)</f>
        <v>2010</v>
      </c>
      <c r="C2093">
        <f>MONTH('Daily Weather Input'!C2086)</f>
        <v>9</v>
      </c>
      <c r="D2093">
        <f>DAY('Daily Weather Input'!C2086)</f>
        <v>14</v>
      </c>
      <c r="E2093">
        <f>IF('Daily Weather Input'!D2086, 'Daily Weather Input'!D2086, ('Daily Weather Input'!E2086+'Daily Weather Input'!F2086)/2)</f>
        <v>68.5</v>
      </c>
      <c r="F2093">
        <f t="shared" si="65"/>
        <v>0</v>
      </c>
      <c r="G2093">
        <f t="shared" si="66"/>
        <v>3.5</v>
      </c>
    </row>
    <row r="2094" spans="2:7" x14ac:dyDescent="0.25">
      <c r="B2094">
        <f>YEAR('Daily Weather Input'!C2087)</f>
        <v>2010</v>
      </c>
      <c r="C2094">
        <f>MONTH('Daily Weather Input'!C2087)</f>
        <v>9</v>
      </c>
      <c r="D2094">
        <f>DAY('Daily Weather Input'!C2087)</f>
        <v>15</v>
      </c>
      <c r="E2094">
        <f>IF('Daily Weather Input'!D2087, 'Daily Weather Input'!D2087, ('Daily Weather Input'!E2087+'Daily Weather Input'!F2087)/2)</f>
        <v>68.5</v>
      </c>
      <c r="F2094">
        <f t="shared" si="65"/>
        <v>0</v>
      </c>
      <c r="G2094">
        <f t="shared" si="66"/>
        <v>3.5</v>
      </c>
    </row>
    <row r="2095" spans="2:7" x14ac:dyDescent="0.25">
      <c r="B2095">
        <f>YEAR('Daily Weather Input'!C2088)</f>
        <v>2010</v>
      </c>
      <c r="C2095">
        <f>MONTH('Daily Weather Input'!C2088)</f>
        <v>9</v>
      </c>
      <c r="D2095">
        <f>DAY('Daily Weather Input'!C2088)</f>
        <v>16</v>
      </c>
      <c r="E2095">
        <f>IF('Daily Weather Input'!D2088, 'Daily Weather Input'!D2088, ('Daily Weather Input'!E2088+'Daily Weather Input'!F2088)/2)</f>
        <v>71.5</v>
      </c>
      <c r="F2095">
        <f t="shared" si="65"/>
        <v>0</v>
      </c>
      <c r="G2095">
        <f t="shared" si="66"/>
        <v>6.5</v>
      </c>
    </row>
    <row r="2096" spans="2:7" x14ac:dyDescent="0.25">
      <c r="B2096">
        <f>YEAR('Daily Weather Input'!C2089)</f>
        <v>2010</v>
      </c>
      <c r="C2096">
        <f>MONTH('Daily Weather Input'!C2089)</f>
        <v>9</v>
      </c>
      <c r="D2096">
        <f>DAY('Daily Weather Input'!C2089)</f>
        <v>17</v>
      </c>
      <c r="E2096">
        <f>IF('Daily Weather Input'!D2089, 'Daily Weather Input'!D2089, ('Daily Weather Input'!E2089+'Daily Weather Input'!F2089)/2)</f>
        <v>69</v>
      </c>
      <c r="F2096">
        <f t="shared" si="65"/>
        <v>0</v>
      </c>
      <c r="G2096">
        <f t="shared" si="66"/>
        <v>4</v>
      </c>
    </row>
    <row r="2097" spans="2:7" x14ac:dyDescent="0.25">
      <c r="B2097">
        <f>YEAR('Daily Weather Input'!C2090)</f>
        <v>2010</v>
      </c>
      <c r="C2097">
        <f>MONTH('Daily Weather Input'!C2090)</f>
        <v>9</v>
      </c>
      <c r="D2097">
        <f>DAY('Daily Weather Input'!C2090)</f>
        <v>18</v>
      </c>
      <c r="E2097">
        <f>IF('Daily Weather Input'!D2090, 'Daily Weather Input'!D2090, ('Daily Weather Input'!E2090+'Daily Weather Input'!F2090)/2)</f>
        <v>66.5</v>
      </c>
      <c r="F2097">
        <f t="shared" si="65"/>
        <v>0</v>
      </c>
      <c r="G2097">
        <f t="shared" si="66"/>
        <v>1.5</v>
      </c>
    </row>
    <row r="2098" spans="2:7" x14ac:dyDescent="0.25">
      <c r="B2098">
        <f>YEAR('Daily Weather Input'!C2091)</f>
        <v>2010</v>
      </c>
      <c r="C2098">
        <f>MONTH('Daily Weather Input'!C2091)</f>
        <v>9</v>
      </c>
      <c r="D2098">
        <f>DAY('Daily Weather Input'!C2091)</f>
        <v>19</v>
      </c>
      <c r="E2098">
        <f>IF('Daily Weather Input'!D2091, 'Daily Weather Input'!D2091, ('Daily Weather Input'!E2091+'Daily Weather Input'!F2091)/2)</f>
        <v>69</v>
      </c>
      <c r="F2098">
        <f t="shared" si="65"/>
        <v>0</v>
      </c>
      <c r="G2098">
        <f t="shared" si="66"/>
        <v>4</v>
      </c>
    </row>
    <row r="2099" spans="2:7" x14ac:dyDescent="0.25">
      <c r="B2099">
        <f>YEAR('Daily Weather Input'!C2092)</f>
        <v>2010</v>
      </c>
      <c r="C2099">
        <f>MONTH('Daily Weather Input'!C2092)</f>
        <v>9</v>
      </c>
      <c r="D2099">
        <f>DAY('Daily Weather Input'!C2092)</f>
        <v>20</v>
      </c>
      <c r="E2099">
        <f>IF('Daily Weather Input'!D2092, 'Daily Weather Input'!D2092, ('Daily Weather Input'!E2092+'Daily Weather Input'!F2092)/2)</f>
        <v>66.5</v>
      </c>
      <c r="F2099">
        <f t="shared" si="65"/>
        <v>0</v>
      </c>
      <c r="G2099">
        <f t="shared" si="66"/>
        <v>1.5</v>
      </c>
    </row>
    <row r="2100" spans="2:7" x14ac:dyDescent="0.25">
      <c r="B2100">
        <f>YEAR('Daily Weather Input'!C2093)</f>
        <v>2010</v>
      </c>
      <c r="C2100">
        <f>MONTH('Daily Weather Input'!C2093)</f>
        <v>9</v>
      </c>
      <c r="D2100">
        <f>DAY('Daily Weather Input'!C2093)</f>
        <v>21</v>
      </c>
      <c r="E2100">
        <f>IF('Daily Weather Input'!D2093, 'Daily Weather Input'!D2093, ('Daily Weather Input'!E2093+'Daily Weather Input'!F2093)/2)</f>
        <v>63</v>
      </c>
      <c r="F2100">
        <f t="shared" si="65"/>
        <v>2</v>
      </c>
      <c r="G2100">
        <f t="shared" si="66"/>
        <v>0</v>
      </c>
    </row>
    <row r="2101" spans="2:7" x14ac:dyDescent="0.25">
      <c r="B2101">
        <f>YEAR('Daily Weather Input'!C2094)</f>
        <v>2010</v>
      </c>
      <c r="C2101">
        <f>MONTH('Daily Weather Input'!C2094)</f>
        <v>9</v>
      </c>
      <c r="D2101">
        <f>DAY('Daily Weather Input'!C2094)</f>
        <v>22</v>
      </c>
      <c r="E2101">
        <f>IF('Daily Weather Input'!D2094, 'Daily Weather Input'!D2094, ('Daily Weather Input'!E2094+'Daily Weather Input'!F2094)/2)</f>
        <v>78.5</v>
      </c>
      <c r="F2101">
        <f t="shared" si="65"/>
        <v>0</v>
      </c>
      <c r="G2101">
        <f t="shared" si="66"/>
        <v>13.5</v>
      </c>
    </row>
    <row r="2102" spans="2:7" x14ac:dyDescent="0.25">
      <c r="B2102">
        <f>YEAR('Daily Weather Input'!C2095)</f>
        <v>2010</v>
      </c>
      <c r="C2102">
        <f>MONTH('Daily Weather Input'!C2095)</f>
        <v>9</v>
      </c>
      <c r="D2102">
        <f>DAY('Daily Weather Input'!C2095)</f>
        <v>23</v>
      </c>
      <c r="E2102">
        <f>IF('Daily Weather Input'!D2095, 'Daily Weather Input'!D2095, ('Daily Weather Input'!E2095+'Daily Weather Input'!F2095)/2)</f>
        <v>78.5</v>
      </c>
      <c r="F2102">
        <f t="shared" si="65"/>
        <v>0</v>
      </c>
      <c r="G2102">
        <f t="shared" si="66"/>
        <v>13.5</v>
      </c>
    </row>
    <row r="2103" spans="2:7" x14ac:dyDescent="0.25">
      <c r="B2103">
        <f>YEAR('Daily Weather Input'!C2096)</f>
        <v>2010</v>
      </c>
      <c r="C2103">
        <f>MONTH('Daily Weather Input'!C2096)</f>
        <v>9</v>
      </c>
      <c r="D2103">
        <f>DAY('Daily Weather Input'!C2096)</f>
        <v>24</v>
      </c>
      <c r="E2103">
        <f>IF('Daily Weather Input'!D2096, 'Daily Weather Input'!D2096, ('Daily Weather Input'!E2096+'Daily Weather Input'!F2096)/2)</f>
        <v>80.5</v>
      </c>
      <c r="F2103">
        <f t="shared" si="65"/>
        <v>0</v>
      </c>
      <c r="G2103">
        <f t="shared" si="66"/>
        <v>15.5</v>
      </c>
    </row>
    <row r="2104" spans="2:7" x14ac:dyDescent="0.25">
      <c r="B2104">
        <f>YEAR('Daily Weather Input'!C2097)</f>
        <v>2010</v>
      </c>
      <c r="C2104">
        <f>MONTH('Daily Weather Input'!C2097)</f>
        <v>9</v>
      </c>
      <c r="D2104">
        <f>DAY('Daily Weather Input'!C2097)</f>
        <v>25</v>
      </c>
      <c r="E2104">
        <f>IF('Daily Weather Input'!D2097, 'Daily Weather Input'!D2097, ('Daily Weather Input'!E2097+'Daily Weather Input'!F2097)/2)</f>
        <v>80.5</v>
      </c>
      <c r="F2104">
        <f t="shared" si="65"/>
        <v>0</v>
      </c>
      <c r="G2104">
        <f t="shared" si="66"/>
        <v>15.5</v>
      </c>
    </row>
    <row r="2105" spans="2:7" x14ac:dyDescent="0.25">
      <c r="B2105">
        <f>YEAR('Daily Weather Input'!C2098)</f>
        <v>2010</v>
      </c>
      <c r="C2105">
        <f>MONTH('Daily Weather Input'!C2098)</f>
        <v>9</v>
      </c>
      <c r="D2105">
        <f>DAY('Daily Weather Input'!C2098)</f>
        <v>26</v>
      </c>
      <c r="E2105">
        <f>IF('Daily Weather Input'!D2098, 'Daily Weather Input'!D2098, ('Daily Weather Input'!E2098+'Daily Weather Input'!F2098)/2)</f>
        <v>66</v>
      </c>
      <c r="F2105">
        <f t="shared" si="65"/>
        <v>0</v>
      </c>
      <c r="G2105">
        <f t="shared" si="66"/>
        <v>1</v>
      </c>
    </row>
    <row r="2106" spans="2:7" x14ac:dyDescent="0.25">
      <c r="B2106">
        <f>YEAR('Daily Weather Input'!C2099)</f>
        <v>2010</v>
      </c>
      <c r="C2106">
        <f>MONTH('Daily Weather Input'!C2099)</f>
        <v>9</v>
      </c>
      <c r="D2106">
        <f>DAY('Daily Weather Input'!C2099)</f>
        <v>27</v>
      </c>
      <c r="E2106">
        <f>IF('Daily Weather Input'!D2099, 'Daily Weather Input'!D2099, ('Daily Weather Input'!E2099+'Daily Weather Input'!F2099)/2)</f>
        <v>69</v>
      </c>
      <c r="F2106">
        <f t="shared" si="65"/>
        <v>0</v>
      </c>
      <c r="G2106">
        <f t="shared" si="66"/>
        <v>4</v>
      </c>
    </row>
    <row r="2107" spans="2:7" x14ac:dyDescent="0.25">
      <c r="B2107">
        <f>YEAR('Daily Weather Input'!C2100)</f>
        <v>2010</v>
      </c>
      <c r="C2107">
        <f>MONTH('Daily Weather Input'!C2100)</f>
        <v>9</v>
      </c>
      <c r="D2107">
        <f>DAY('Daily Weather Input'!C2100)</f>
        <v>28</v>
      </c>
      <c r="E2107">
        <f>IF('Daily Weather Input'!D2100, 'Daily Weather Input'!D2100, ('Daily Weather Input'!E2100+'Daily Weather Input'!F2100)/2)</f>
        <v>71.5</v>
      </c>
      <c r="F2107">
        <f t="shared" si="65"/>
        <v>0</v>
      </c>
      <c r="G2107">
        <f t="shared" si="66"/>
        <v>6.5</v>
      </c>
    </row>
    <row r="2108" spans="2:7" x14ac:dyDescent="0.25">
      <c r="B2108">
        <f>YEAR('Daily Weather Input'!C2101)</f>
        <v>2010</v>
      </c>
      <c r="C2108">
        <f>MONTH('Daily Weather Input'!C2101)</f>
        <v>9</v>
      </c>
      <c r="D2108">
        <f>DAY('Daily Weather Input'!C2101)</f>
        <v>29</v>
      </c>
      <c r="E2108">
        <f>IF('Daily Weather Input'!D2101, 'Daily Weather Input'!D2101, ('Daily Weather Input'!E2101+'Daily Weather Input'!F2101)/2)</f>
        <v>59</v>
      </c>
      <c r="F2108">
        <f t="shared" si="65"/>
        <v>6</v>
      </c>
      <c r="G2108">
        <f t="shared" si="66"/>
        <v>0</v>
      </c>
    </row>
    <row r="2109" spans="2:7" x14ac:dyDescent="0.25">
      <c r="B2109">
        <f>YEAR('Daily Weather Input'!C2102)</f>
        <v>2010</v>
      </c>
      <c r="C2109">
        <f>MONTH('Daily Weather Input'!C2102)</f>
        <v>9</v>
      </c>
      <c r="D2109">
        <f>DAY('Daily Weather Input'!C2102)</f>
        <v>30</v>
      </c>
      <c r="E2109">
        <f>IF('Daily Weather Input'!D2102, 'Daily Weather Input'!D2102, ('Daily Weather Input'!E2102+'Daily Weather Input'!F2102)/2)</f>
        <v>70</v>
      </c>
      <c r="F2109">
        <f t="shared" si="65"/>
        <v>0</v>
      </c>
      <c r="G2109">
        <f t="shared" si="66"/>
        <v>5</v>
      </c>
    </row>
    <row r="2110" spans="2:7" x14ac:dyDescent="0.25">
      <c r="B2110">
        <f>YEAR('Daily Weather Input'!C2103)</f>
        <v>2010</v>
      </c>
      <c r="C2110">
        <f>MONTH('Daily Weather Input'!C2103)</f>
        <v>10</v>
      </c>
      <c r="D2110">
        <f>DAY('Daily Weather Input'!C2103)</f>
        <v>1</v>
      </c>
      <c r="E2110">
        <f>IF('Daily Weather Input'!D2103, 'Daily Weather Input'!D2103, ('Daily Weather Input'!E2103+'Daily Weather Input'!F2103)/2)</f>
        <v>65.5</v>
      </c>
      <c r="F2110">
        <f t="shared" si="65"/>
        <v>0</v>
      </c>
      <c r="G2110">
        <f t="shared" si="66"/>
        <v>0.5</v>
      </c>
    </row>
    <row r="2111" spans="2:7" x14ac:dyDescent="0.25">
      <c r="B2111">
        <f>YEAR('Daily Weather Input'!C2104)</f>
        <v>2010</v>
      </c>
      <c r="C2111">
        <f>MONTH('Daily Weather Input'!C2104)</f>
        <v>10</v>
      </c>
      <c r="D2111">
        <f>DAY('Daily Weather Input'!C2104)</f>
        <v>2</v>
      </c>
      <c r="E2111">
        <f>IF('Daily Weather Input'!D2104, 'Daily Weather Input'!D2104, ('Daily Weather Input'!E2104+'Daily Weather Input'!F2104)/2)</f>
        <v>57.5</v>
      </c>
      <c r="F2111">
        <f t="shared" si="65"/>
        <v>7.5</v>
      </c>
      <c r="G2111">
        <f t="shared" si="66"/>
        <v>0</v>
      </c>
    </row>
    <row r="2112" spans="2:7" x14ac:dyDescent="0.25">
      <c r="B2112">
        <f>YEAR('Daily Weather Input'!C2105)</f>
        <v>2010</v>
      </c>
      <c r="C2112">
        <f>MONTH('Daily Weather Input'!C2105)</f>
        <v>10</v>
      </c>
      <c r="D2112">
        <f>DAY('Daily Weather Input'!C2105)</f>
        <v>3</v>
      </c>
      <c r="E2112">
        <f>IF('Daily Weather Input'!D2105, 'Daily Weather Input'!D2105, ('Daily Weather Input'!E2105+'Daily Weather Input'!F2105)/2)</f>
        <v>57</v>
      </c>
      <c r="F2112">
        <f t="shared" si="65"/>
        <v>8</v>
      </c>
      <c r="G2112">
        <f t="shared" si="66"/>
        <v>0</v>
      </c>
    </row>
    <row r="2113" spans="2:7" x14ac:dyDescent="0.25">
      <c r="B2113">
        <f>YEAR('Daily Weather Input'!C2106)</f>
        <v>2010</v>
      </c>
      <c r="C2113">
        <f>MONTH('Daily Weather Input'!C2106)</f>
        <v>10</v>
      </c>
      <c r="D2113">
        <f>DAY('Daily Weather Input'!C2106)</f>
        <v>4</v>
      </c>
      <c r="E2113">
        <f>IF('Daily Weather Input'!D2106, 'Daily Weather Input'!D2106, ('Daily Weather Input'!E2106+'Daily Weather Input'!F2106)/2)</f>
        <v>52</v>
      </c>
      <c r="F2113">
        <f t="shared" si="65"/>
        <v>13</v>
      </c>
      <c r="G2113">
        <f t="shared" si="66"/>
        <v>0</v>
      </c>
    </row>
    <row r="2114" spans="2:7" x14ac:dyDescent="0.25">
      <c r="B2114">
        <f>YEAR('Daily Weather Input'!C2107)</f>
        <v>2010</v>
      </c>
      <c r="C2114">
        <f>MONTH('Daily Weather Input'!C2107)</f>
        <v>10</v>
      </c>
      <c r="D2114">
        <f>DAY('Daily Weather Input'!C2107)</f>
        <v>5</v>
      </c>
      <c r="E2114">
        <f>IF('Daily Weather Input'!D2107, 'Daily Weather Input'!D2107, ('Daily Weather Input'!E2107+'Daily Weather Input'!F2107)/2)</f>
        <v>50.5</v>
      </c>
      <c r="F2114">
        <f t="shared" si="65"/>
        <v>14.5</v>
      </c>
      <c r="G2114">
        <f t="shared" si="66"/>
        <v>0</v>
      </c>
    </row>
    <row r="2115" spans="2:7" x14ac:dyDescent="0.25">
      <c r="B2115">
        <f>YEAR('Daily Weather Input'!C2108)</f>
        <v>2010</v>
      </c>
      <c r="C2115">
        <f>MONTH('Daily Weather Input'!C2108)</f>
        <v>10</v>
      </c>
      <c r="D2115">
        <f>DAY('Daily Weather Input'!C2108)</f>
        <v>6</v>
      </c>
      <c r="E2115">
        <f>IF('Daily Weather Input'!D2108, 'Daily Weather Input'!D2108, ('Daily Weather Input'!E2108+'Daily Weather Input'!F2108)/2)</f>
        <v>54.5</v>
      </c>
      <c r="F2115">
        <f t="shared" si="65"/>
        <v>10.5</v>
      </c>
      <c r="G2115">
        <f t="shared" si="66"/>
        <v>0</v>
      </c>
    </row>
    <row r="2116" spans="2:7" x14ac:dyDescent="0.25">
      <c r="B2116">
        <f>YEAR('Daily Weather Input'!C2109)</f>
        <v>2010</v>
      </c>
      <c r="C2116">
        <f>MONTH('Daily Weather Input'!C2109)</f>
        <v>10</v>
      </c>
      <c r="D2116">
        <f>DAY('Daily Weather Input'!C2109)</f>
        <v>7</v>
      </c>
      <c r="E2116">
        <f>IF('Daily Weather Input'!D2109, 'Daily Weather Input'!D2109, ('Daily Weather Input'!E2109+'Daily Weather Input'!F2109)/2)</f>
        <v>60.5</v>
      </c>
      <c r="F2116">
        <f t="shared" si="65"/>
        <v>4.5</v>
      </c>
      <c r="G2116">
        <f t="shared" si="66"/>
        <v>0</v>
      </c>
    </row>
    <row r="2117" spans="2:7" x14ac:dyDescent="0.25">
      <c r="B2117">
        <f>YEAR('Daily Weather Input'!C2110)</f>
        <v>2010</v>
      </c>
      <c r="C2117">
        <f>MONTH('Daily Weather Input'!C2110)</f>
        <v>10</v>
      </c>
      <c r="D2117">
        <f>DAY('Daily Weather Input'!C2110)</f>
        <v>8</v>
      </c>
      <c r="E2117">
        <f>IF('Daily Weather Input'!D2110, 'Daily Weather Input'!D2110, ('Daily Weather Input'!E2110+'Daily Weather Input'!F2110)/2)</f>
        <v>60.5</v>
      </c>
      <c r="F2117">
        <f t="shared" si="65"/>
        <v>4.5</v>
      </c>
      <c r="G2117">
        <f t="shared" si="66"/>
        <v>0</v>
      </c>
    </row>
    <row r="2118" spans="2:7" x14ac:dyDescent="0.25">
      <c r="B2118">
        <f>YEAR('Daily Weather Input'!C2111)</f>
        <v>2010</v>
      </c>
      <c r="C2118">
        <f>MONTH('Daily Weather Input'!C2111)</f>
        <v>10</v>
      </c>
      <c r="D2118">
        <f>DAY('Daily Weather Input'!C2111)</f>
        <v>9</v>
      </c>
      <c r="E2118">
        <f>IF('Daily Weather Input'!D2111, 'Daily Weather Input'!D2111, ('Daily Weather Input'!E2111+'Daily Weather Input'!F2111)/2)</f>
        <v>65.5</v>
      </c>
      <c r="F2118">
        <f t="shared" si="65"/>
        <v>0</v>
      </c>
      <c r="G2118">
        <f t="shared" si="66"/>
        <v>0.5</v>
      </c>
    </row>
    <row r="2119" spans="2:7" x14ac:dyDescent="0.25">
      <c r="B2119">
        <f>YEAR('Daily Weather Input'!C2112)</f>
        <v>2010</v>
      </c>
      <c r="C2119">
        <f>MONTH('Daily Weather Input'!C2112)</f>
        <v>10</v>
      </c>
      <c r="D2119">
        <f>DAY('Daily Weather Input'!C2112)</f>
        <v>10</v>
      </c>
      <c r="E2119">
        <f>IF('Daily Weather Input'!D2112, 'Daily Weather Input'!D2112, ('Daily Weather Input'!E2112+'Daily Weather Input'!F2112)/2)</f>
        <v>64</v>
      </c>
      <c r="F2119">
        <f t="shared" si="65"/>
        <v>1</v>
      </c>
      <c r="G2119">
        <f t="shared" si="66"/>
        <v>0</v>
      </c>
    </row>
    <row r="2120" spans="2:7" x14ac:dyDescent="0.25">
      <c r="B2120">
        <f>YEAR('Daily Weather Input'!C2113)</f>
        <v>2010</v>
      </c>
      <c r="C2120">
        <f>MONTH('Daily Weather Input'!C2113)</f>
        <v>10</v>
      </c>
      <c r="D2120">
        <f>DAY('Daily Weather Input'!C2113)</f>
        <v>11</v>
      </c>
      <c r="E2120">
        <f>IF('Daily Weather Input'!D2113, 'Daily Weather Input'!D2113, ('Daily Weather Input'!E2113+'Daily Weather Input'!F2113)/2)</f>
        <v>71</v>
      </c>
      <c r="F2120">
        <f t="shared" si="65"/>
        <v>0</v>
      </c>
      <c r="G2120">
        <f t="shared" si="66"/>
        <v>6</v>
      </c>
    </row>
    <row r="2121" spans="2:7" x14ac:dyDescent="0.25">
      <c r="B2121">
        <f>YEAR('Daily Weather Input'!C2114)</f>
        <v>2010</v>
      </c>
      <c r="C2121">
        <f>MONTH('Daily Weather Input'!C2114)</f>
        <v>10</v>
      </c>
      <c r="D2121">
        <f>DAY('Daily Weather Input'!C2114)</f>
        <v>12</v>
      </c>
      <c r="E2121">
        <f>IF('Daily Weather Input'!D2114, 'Daily Weather Input'!D2114, ('Daily Weather Input'!E2114+'Daily Weather Input'!F2114)/2)</f>
        <v>69</v>
      </c>
      <c r="F2121">
        <f t="shared" si="65"/>
        <v>0</v>
      </c>
      <c r="G2121">
        <f t="shared" si="66"/>
        <v>4</v>
      </c>
    </row>
    <row r="2122" spans="2:7" x14ac:dyDescent="0.25">
      <c r="B2122">
        <f>YEAR('Daily Weather Input'!C2115)</f>
        <v>2010</v>
      </c>
      <c r="C2122">
        <f>MONTH('Daily Weather Input'!C2115)</f>
        <v>10</v>
      </c>
      <c r="D2122">
        <f>DAY('Daily Weather Input'!C2115)</f>
        <v>13</v>
      </c>
      <c r="E2122">
        <f>IF('Daily Weather Input'!D2115, 'Daily Weather Input'!D2115, ('Daily Weather Input'!E2115+'Daily Weather Input'!F2115)/2)</f>
        <v>58</v>
      </c>
      <c r="F2122">
        <f t="shared" si="65"/>
        <v>7</v>
      </c>
      <c r="G2122">
        <f t="shared" si="66"/>
        <v>0</v>
      </c>
    </row>
    <row r="2123" spans="2:7" x14ac:dyDescent="0.25">
      <c r="B2123">
        <f>YEAR('Daily Weather Input'!C2116)</f>
        <v>2010</v>
      </c>
      <c r="C2123">
        <f>MONTH('Daily Weather Input'!C2116)</f>
        <v>10</v>
      </c>
      <c r="D2123">
        <f>DAY('Daily Weather Input'!C2116)</f>
        <v>14</v>
      </c>
      <c r="E2123">
        <f>IF('Daily Weather Input'!D2116, 'Daily Weather Input'!D2116, ('Daily Weather Input'!E2116+'Daily Weather Input'!F2116)/2)</f>
        <v>55</v>
      </c>
      <c r="F2123">
        <f t="shared" ref="F2123:F2186" si="67">IF(B$8&gt;$E2123,(B$8-$E2123),0)</f>
        <v>10</v>
      </c>
      <c r="G2123">
        <f t="shared" si="66"/>
        <v>0</v>
      </c>
    </row>
    <row r="2124" spans="2:7" x14ac:dyDescent="0.25">
      <c r="B2124">
        <f>YEAR('Daily Weather Input'!C2117)</f>
        <v>2010</v>
      </c>
      <c r="C2124">
        <f>MONTH('Daily Weather Input'!C2117)</f>
        <v>10</v>
      </c>
      <c r="D2124">
        <f>DAY('Daily Weather Input'!C2117)</f>
        <v>15</v>
      </c>
      <c r="E2124">
        <f>IF('Daily Weather Input'!D2117, 'Daily Weather Input'!D2117, ('Daily Weather Input'!E2117+'Daily Weather Input'!F2117)/2)</f>
        <v>54.5</v>
      </c>
      <c r="F2124">
        <f t="shared" si="67"/>
        <v>10.5</v>
      </c>
      <c r="G2124">
        <f t="shared" ref="G2124:G2187" si="68">IF($E2124&gt;C$8,$E2124-C$8,0)</f>
        <v>0</v>
      </c>
    </row>
    <row r="2125" spans="2:7" x14ac:dyDescent="0.25">
      <c r="B2125">
        <f>YEAR('Daily Weather Input'!C2118)</f>
        <v>2010</v>
      </c>
      <c r="C2125">
        <f>MONTH('Daily Weather Input'!C2118)</f>
        <v>10</v>
      </c>
      <c r="D2125">
        <f>DAY('Daily Weather Input'!C2118)</f>
        <v>16</v>
      </c>
      <c r="E2125">
        <f>IF('Daily Weather Input'!D2118, 'Daily Weather Input'!D2118, ('Daily Weather Input'!E2118+'Daily Weather Input'!F2118)/2)</f>
        <v>54.5</v>
      </c>
      <c r="F2125">
        <f t="shared" si="67"/>
        <v>10.5</v>
      </c>
      <c r="G2125">
        <f t="shared" si="68"/>
        <v>0</v>
      </c>
    </row>
    <row r="2126" spans="2:7" x14ac:dyDescent="0.25">
      <c r="B2126">
        <f>YEAR('Daily Weather Input'!C2119)</f>
        <v>2010</v>
      </c>
      <c r="C2126">
        <f>MONTH('Daily Weather Input'!C2119)</f>
        <v>10</v>
      </c>
      <c r="D2126">
        <f>DAY('Daily Weather Input'!C2119)</f>
        <v>17</v>
      </c>
      <c r="E2126">
        <f>IF('Daily Weather Input'!D2119, 'Daily Weather Input'!D2119, ('Daily Weather Input'!E2119+'Daily Weather Input'!F2119)/2)</f>
        <v>59</v>
      </c>
      <c r="F2126">
        <f t="shared" si="67"/>
        <v>6</v>
      </c>
      <c r="G2126">
        <f t="shared" si="68"/>
        <v>0</v>
      </c>
    </row>
    <row r="2127" spans="2:7" x14ac:dyDescent="0.25">
      <c r="B2127">
        <f>YEAR('Daily Weather Input'!C2120)</f>
        <v>2010</v>
      </c>
      <c r="C2127">
        <f>MONTH('Daily Weather Input'!C2120)</f>
        <v>10</v>
      </c>
      <c r="D2127">
        <f>DAY('Daily Weather Input'!C2120)</f>
        <v>18</v>
      </c>
      <c r="E2127">
        <f>IF('Daily Weather Input'!D2120, 'Daily Weather Input'!D2120, ('Daily Weather Input'!E2120+'Daily Weather Input'!F2120)/2)</f>
        <v>55</v>
      </c>
      <c r="F2127">
        <f t="shared" si="67"/>
        <v>10</v>
      </c>
      <c r="G2127">
        <f t="shared" si="68"/>
        <v>0</v>
      </c>
    </row>
    <row r="2128" spans="2:7" x14ac:dyDescent="0.25">
      <c r="B2128">
        <f>YEAR('Daily Weather Input'!C2121)</f>
        <v>2010</v>
      </c>
      <c r="C2128">
        <f>MONTH('Daily Weather Input'!C2121)</f>
        <v>10</v>
      </c>
      <c r="D2128">
        <f>DAY('Daily Weather Input'!C2121)</f>
        <v>19</v>
      </c>
      <c r="E2128">
        <f>IF('Daily Weather Input'!D2121, 'Daily Weather Input'!D2121, ('Daily Weather Input'!E2121+'Daily Weather Input'!F2121)/2)</f>
        <v>54.5</v>
      </c>
      <c r="F2128">
        <f t="shared" si="67"/>
        <v>10.5</v>
      </c>
      <c r="G2128">
        <f t="shared" si="68"/>
        <v>0</v>
      </c>
    </row>
    <row r="2129" spans="2:7" x14ac:dyDescent="0.25">
      <c r="B2129">
        <f>YEAR('Daily Weather Input'!C2122)</f>
        <v>2010</v>
      </c>
      <c r="C2129">
        <f>MONTH('Daily Weather Input'!C2122)</f>
        <v>10</v>
      </c>
      <c r="D2129">
        <f>DAY('Daily Weather Input'!C2122)</f>
        <v>20</v>
      </c>
      <c r="E2129">
        <f>IF('Daily Weather Input'!D2122, 'Daily Weather Input'!D2122, ('Daily Weather Input'!E2122+'Daily Weather Input'!F2122)/2)</f>
        <v>53</v>
      </c>
      <c r="F2129">
        <f t="shared" si="67"/>
        <v>12</v>
      </c>
      <c r="G2129">
        <f t="shared" si="68"/>
        <v>0</v>
      </c>
    </row>
    <row r="2130" spans="2:7" x14ac:dyDescent="0.25">
      <c r="B2130">
        <f>YEAR('Daily Weather Input'!C2123)</f>
        <v>2010</v>
      </c>
      <c r="C2130">
        <f>MONTH('Daily Weather Input'!C2123)</f>
        <v>10</v>
      </c>
      <c r="D2130">
        <f>DAY('Daily Weather Input'!C2123)</f>
        <v>21</v>
      </c>
      <c r="E2130">
        <f>IF('Daily Weather Input'!D2123, 'Daily Weather Input'!D2123, ('Daily Weather Input'!E2123+'Daily Weather Input'!F2123)/2)</f>
        <v>54</v>
      </c>
      <c r="F2130">
        <f t="shared" si="67"/>
        <v>11</v>
      </c>
      <c r="G2130">
        <f t="shared" si="68"/>
        <v>0</v>
      </c>
    </row>
    <row r="2131" spans="2:7" x14ac:dyDescent="0.25">
      <c r="B2131">
        <f>YEAR('Daily Weather Input'!C2124)</f>
        <v>2010</v>
      </c>
      <c r="C2131">
        <f>MONTH('Daily Weather Input'!C2124)</f>
        <v>10</v>
      </c>
      <c r="D2131">
        <f>DAY('Daily Weather Input'!C2124)</f>
        <v>22</v>
      </c>
      <c r="E2131">
        <f>IF('Daily Weather Input'!D2124, 'Daily Weather Input'!D2124, ('Daily Weather Input'!E2124+'Daily Weather Input'!F2124)/2)</f>
        <v>48</v>
      </c>
      <c r="F2131">
        <f t="shared" si="67"/>
        <v>17</v>
      </c>
      <c r="G2131">
        <f t="shared" si="68"/>
        <v>0</v>
      </c>
    </row>
    <row r="2132" spans="2:7" x14ac:dyDescent="0.25">
      <c r="B2132">
        <f>YEAR('Daily Weather Input'!C2125)</f>
        <v>2010</v>
      </c>
      <c r="C2132">
        <f>MONTH('Daily Weather Input'!C2125)</f>
        <v>10</v>
      </c>
      <c r="D2132">
        <f>DAY('Daily Weather Input'!C2125)</f>
        <v>23</v>
      </c>
      <c r="E2132">
        <f>IF('Daily Weather Input'!D2125, 'Daily Weather Input'!D2125, ('Daily Weather Input'!E2125+'Daily Weather Input'!F2125)/2)</f>
        <v>52</v>
      </c>
      <c r="F2132">
        <f t="shared" si="67"/>
        <v>13</v>
      </c>
      <c r="G2132">
        <f t="shared" si="68"/>
        <v>0</v>
      </c>
    </row>
    <row r="2133" spans="2:7" x14ac:dyDescent="0.25">
      <c r="B2133">
        <f>YEAR('Daily Weather Input'!C2126)</f>
        <v>2010</v>
      </c>
      <c r="C2133">
        <f>MONTH('Daily Weather Input'!C2126)</f>
        <v>10</v>
      </c>
      <c r="D2133">
        <f>DAY('Daily Weather Input'!C2126)</f>
        <v>24</v>
      </c>
      <c r="E2133">
        <f>IF('Daily Weather Input'!D2126, 'Daily Weather Input'!D2126, ('Daily Weather Input'!E2126+'Daily Weather Input'!F2126)/2)</f>
        <v>63</v>
      </c>
      <c r="F2133">
        <f t="shared" si="67"/>
        <v>2</v>
      </c>
      <c r="G2133">
        <f t="shared" si="68"/>
        <v>0</v>
      </c>
    </row>
    <row r="2134" spans="2:7" x14ac:dyDescent="0.25">
      <c r="B2134">
        <f>YEAR('Daily Weather Input'!C2127)</f>
        <v>2010</v>
      </c>
      <c r="C2134">
        <f>MONTH('Daily Weather Input'!C2127)</f>
        <v>10</v>
      </c>
      <c r="D2134">
        <f>DAY('Daily Weather Input'!C2127)</f>
        <v>25</v>
      </c>
      <c r="E2134">
        <f>IF('Daily Weather Input'!D2127, 'Daily Weather Input'!D2127, ('Daily Weather Input'!E2127+'Daily Weather Input'!F2127)/2)</f>
        <v>64</v>
      </c>
      <c r="F2134">
        <f t="shared" si="67"/>
        <v>1</v>
      </c>
      <c r="G2134">
        <f t="shared" si="68"/>
        <v>0</v>
      </c>
    </row>
    <row r="2135" spans="2:7" x14ac:dyDescent="0.25">
      <c r="B2135">
        <f>YEAR('Daily Weather Input'!C2128)</f>
        <v>2010</v>
      </c>
      <c r="C2135">
        <f>MONTH('Daily Weather Input'!C2128)</f>
        <v>10</v>
      </c>
      <c r="D2135">
        <f>DAY('Daily Weather Input'!C2128)</f>
        <v>26</v>
      </c>
      <c r="E2135">
        <f>IF('Daily Weather Input'!D2128, 'Daily Weather Input'!D2128, ('Daily Weather Input'!E2128+'Daily Weather Input'!F2128)/2)</f>
        <v>68</v>
      </c>
      <c r="F2135">
        <f t="shared" si="67"/>
        <v>0</v>
      </c>
      <c r="G2135">
        <f t="shared" si="68"/>
        <v>3</v>
      </c>
    </row>
    <row r="2136" spans="2:7" x14ac:dyDescent="0.25">
      <c r="B2136">
        <f>YEAR('Daily Weather Input'!C2129)</f>
        <v>2010</v>
      </c>
      <c r="C2136">
        <f>MONTH('Daily Weather Input'!C2129)</f>
        <v>10</v>
      </c>
      <c r="D2136">
        <f>DAY('Daily Weather Input'!C2129)</f>
        <v>27</v>
      </c>
      <c r="E2136">
        <f>IF('Daily Weather Input'!D2129, 'Daily Weather Input'!D2129, ('Daily Weather Input'!E2129+'Daily Weather Input'!F2129)/2)</f>
        <v>69.5</v>
      </c>
      <c r="F2136">
        <f t="shared" si="67"/>
        <v>0</v>
      </c>
      <c r="G2136">
        <f t="shared" si="68"/>
        <v>4.5</v>
      </c>
    </row>
    <row r="2137" spans="2:7" x14ac:dyDescent="0.25">
      <c r="B2137">
        <f>YEAR('Daily Weather Input'!C2130)</f>
        <v>2010</v>
      </c>
      <c r="C2137">
        <f>MONTH('Daily Weather Input'!C2130)</f>
        <v>10</v>
      </c>
      <c r="D2137">
        <f>DAY('Daily Weather Input'!C2130)</f>
        <v>28</v>
      </c>
      <c r="E2137">
        <f>IF('Daily Weather Input'!D2130, 'Daily Weather Input'!D2130, ('Daily Weather Input'!E2130+'Daily Weather Input'!F2130)/2)</f>
        <v>64</v>
      </c>
      <c r="F2137">
        <f t="shared" si="67"/>
        <v>1</v>
      </c>
      <c r="G2137">
        <f t="shared" si="68"/>
        <v>0</v>
      </c>
    </row>
    <row r="2138" spans="2:7" x14ac:dyDescent="0.25">
      <c r="B2138">
        <f>YEAR('Daily Weather Input'!C2131)</f>
        <v>2010</v>
      </c>
      <c r="C2138">
        <f>MONTH('Daily Weather Input'!C2131)</f>
        <v>10</v>
      </c>
      <c r="D2138">
        <f>DAY('Daily Weather Input'!C2131)</f>
        <v>29</v>
      </c>
      <c r="E2138">
        <f>IF('Daily Weather Input'!D2131, 'Daily Weather Input'!D2131, ('Daily Weather Input'!E2131+'Daily Weather Input'!F2131)/2)</f>
        <v>46.5</v>
      </c>
      <c r="F2138">
        <f t="shared" si="67"/>
        <v>18.5</v>
      </c>
      <c r="G2138">
        <f t="shared" si="68"/>
        <v>0</v>
      </c>
    </row>
    <row r="2139" spans="2:7" x14ac:dyDescent="0.25">
      <c r="B2139">
        <f>YEAR('Daily Weather Input'!C2132)</f>
        <v>2010</v>
      </c>
      <c r="C2139">
        <f>MONTH('Daily Weather Input'!C2132)</f>
        <v>10</v>
      </c>
      <c r="D2139">
        <f>DAY('Daily Weather Input'!C2132)</f>
        <v>30</v>
      </c>
      <c r="E2139">
        <f>IF('Daily Weather Input'!D2132, 'Daily Weather Input'!D2132, ('Daily Weather Input'!E2132+'Daily Weather Input'!F2132)/2)</f>
        <v>46.5</v>
      </c>
      <c r="F2139">
        <f t="shared" si="67"/>
        <v>18.5</v>
      </c>
      <c r="G2139">
        <f t="shared" si="68"/>
        <v>0</v>
      </c>
    </row>
    <row r="2140" spans="2:7" x14ac:dyDescent="0.25">
      <c r="B2140">
        <f>YEAR('Daily Weather Input'!C2133)</f>
        <v>2010</v>
      </c>
      <c r="C2140">
        <f>MONTH('Daily Weather Input'!C2133)</f>
        <v>10</v>
      </c>
      <c r="D2140">
        <f>DAY('Daily Weather Input'!C2133)</f>
        <v>31</v>
      </c>
      <c r="E2140">
        <f>IF('Daily Weather Input'!D2133, 'Daily Weather Input'!D2133, ('Daily Weather Input'!E2133+'Daily Weather Input'!F2133)/2)</f>
        <v>51</v>
      </c>
      <c r="F2140">
        <f t="shared" si="67"/>
        <v>14</v>
      </c>
      <c r="G2140">
        <f t="shared" si="68"/>
        <v>0</v>
      </c>
    </row>
    <row r="2141" spans="2:7" x14ac:dyDescent="0.25">
      <c r="B2141">
        <f>YEAR('Daily Weather Input'!C2134)</f>
        <v>2010</v>
      </c>
      <c r="C2141">
        <f>MONTH('Daily Weather Input'!C2134)</f>
        <v>11</v>
      </c>
      <c r="D2141">
        <f>DAY('Daily Weather Input'!C2134)</f>
        <v>1</v>
      </c>
      <c r="E2141">
        <f>IF('Daily Weather Input'!D2134, 'Daily Weather Input'!D2134, ('Daily Weather Input'!E2134+'Daily Weather Input'!F2134)/2)</f>
        <v>42.5</v>
      </c>
      <c r="F2141">
        <f t="shared" si="67"/>
        <v>22.5</v>
      </c>
      <c r="G2141">
        <f t="shared" si="68"/>
        <v>0</v>
      </c>
    </row>
    <row r="2142" spans="2:7" x14ac:dyDescent="0.25">
      <c r="B2142">
        <f>YEAR('Daily Weather Input'!C2135)</f>
        <v>2010</v>
      </c>
      <c r="C2142">
        <f>MONTH('Daily Weather Input'!C2135)</f>
        <v>11</v>
      </c>
      <c r="D2142">
        <f>DAY('Daily Weather Input'!C2135)</f>
        <v>2</v>
      </c>
      <c r="E2142">
        <f>IF('Daily Weather Input'!D2135, 'Daily Weather Input'!D2135, ('Daily Weather Input'!E2135+'Daily Weather Input'!F2135)/2)</f>
        <v>41</v>
      </c>
      <c r="F2142">
        <f t="shared" si="67"/>
        <v>24</v>
      </c>
      <c r="G2142">
        <f t="shared" si="68"/>
        <v>0</v>
      </c>
    </row>
    <row r="2143" spans="2:7" x14ac:dyDescent="0.25">
      <c r="B2143">
        <f>YEAR('Daily Weather Input'!C2136)</f>
        <v>2010</v>
      </c>
      <c r="C2143">
        <f>MONTH('Daily Weather Input'!C2136)</f>
        <v>11</v>
      </c>
      <c r="D2143">
        <f>DAY('Daily Weather Input'!C2136)</f>
        <v>3</v>
      </c>
      <c r="E2143">
        <f>IF('Daily Weather Input'!D2136, 'Daily Weather Input'!D2136, ('Daily Weather Input'!E2136+'Daily Weather Input'!F2136)/2)</f>
        <v>42.5</v>
      </c>
      <c r="F2143">
        <f t="shared" si="67"/>
        <v>22.5</v>
      </c>
      <c r="G2143">
        <f t="shared" si="68"/>
        <v>0</v>
      </c>
    </row>
    <row r="2144" spans="2:7" x14ac:dyDescent="0.25">
      <c r="B2144">
        <f>YEAR('Daily Weather Input'!C2137)</f>
        <v>2010</v>
      </c>
      <c r="C2144">
        <f>MONTH('Daily Weather Input'!C2137)</f>
        <v>11</v>
      </c>
      <c r="D2144">
        <f>DAY('Daily Weather Input'!C2137)</f>
        <v>4</v>
      </c>
      <c r="E2144">
        <f>IF('Daily Weather Input'!D2137, 'Daily Weather Input'!D2137, ('Daily Weather Input'!E2137+'Daily Weather Input'!F2137)/2)</f>
        <v>46.5</v>
      </c>
      <c r="F2144">
        <f t="shared" si="67"/>
        <v>18.5</v>
      </c>
      <c r="G2144">
        <f t="shared" si="68"/>
        <v>0</v>
      </c>
    </row>
    <row r="2145" spans="2:7" x14ac:dyDescent="0.25">
      <c r="B2145">
        <f>YEAR('Daily Weather Input'!C2138)</f>
        <v>2010</v>
      </c>
      <c r="C2145">
        <f>MONTH('Daily Weather Input'!C2138)</f>
        <v>11</v>
      </c>
      <c r="D2145">
        <f>DAY('Daily Weather Input'!C2138)</f>
        <v>5</v>
      </c>
      <c r="E2145">
        <f>IF('Daily Weather Input'!D2138, 'Daily Weather Input'!D2138, ('Daily Weather Input'!E2138+'Daily Weather Input'!F2138)/2)</f>
        <v>47.5</v>
      </c>
      <c r="F2145">
        <f t="shared" si="67"/>
        <v>17.5</v>
      </c>
      <c r="G2145">
        <f t="shared" si="68"/>
        <v>0</v>
      </c>
    </row>
    <row r="2146" spans="2:7" x14ac:dyDescent="0.25">
      <c r="B2146">
        <f>YEAR('Daily Weather Input'!C2139)</f>
        <v>2010</v>
      </c>
      <c r="C2146">
        <f>MONTH('Daily Weather Input'!C2139)</f>
        <v>11</v>
      </c>
      <c r="D2146">
        <f>DAY('Daily Weather Input'!C2139)</f>
        <v>6</v>
      </c>
      <c r="E2146">
        <f>IF('Daily Weather Input'!D2139, 'Daily Weather Input'!D2139, ('Daily Weather Input'!E2139+'Daily Weather Input'!F2139)/2)</f>
        <v>41.5</v>
      </c>
      <c r="F2146">
        <f t="shared" si="67"/>
        <v>23.5</v>
      </c>
      <c r="G2146">
        <f t="shared" si="68"/>
        <v>0</v>
      </c>
    </row>
    <row r="2147" spans="2:7" x14ac:dyDescent="0.25">
      <c r="B2147">
        <f>YEAR('Daily Weather Input'!C2140)</f>
        <v>2010</v>
      </c>
      <c r="C2147">
        <f>MONTH('Daily Weather Input'!C2140)</f>
        <v>11</v>
      </c>
      <c r="D2147">
        <f>DAY('Daily Weather Input'!C2140)</f>
        <v>7</v>
      </c>
      <c r="E2147">
        <f>IF('Daily Weather Input'!D2140, 'Daily Weather Input'!D2140, ('Daily Weather Input'!E2140+'Daily Weather Input'!F2140)/2)</f>
        <v>41</v>
      </c>
      <c r="F2147">
        <f t="shared" si="67"/>
        <v>24</v>
      </c>
      <c r="G2147">
        <f t="shared" si="68"/>
        <v>0</v>
      </c>
    </row>
    <row r="2148" spans="2:7" x14ac:dyDescent="0.25">
      <c r="B2148">
        <f>YEAR('Daily Weather Input'!C2141)</f>
        <v>2010</v>
      </c>
      <c r="C2148">
        <f>MONTH('Daily Weather Input'!C2141)</f>
        <v>11</v>
      </c>
      <c r="D2148">
        <f>DAY('Daily Weather Input'!C2141)</f>
        <v>8</v>
      </c>
      <c r="E2148">
        <f>IF('Daily Weather Input'!D2141, 'Daily Weather Input'!D2141, ('Daily Weather Input'!E2141+'Daily Weather Input'!F2141)/2)</f>
        <v>47.5</v>
      </c>
      <c r="F2148">
        <f t="shared" si="67"/>
        <v>17.5</v>
      </c>
      <c r="G2148">
        <f t="shared" si="68"/>
        <v>0</v>
      </c>
    </row>
    <row r="2149" spans="2:7" x14ac:dyDescent="0.25">
      <c r="B2149">
        <f>YEAR('Daily Weather Input'!C2142)</f>
        <v>2010</v>
      </c>
      <c r="C2149">
        <f>MONTH('Daily Weather Input'!C2142)</f>
        <v>11</v>
      </c>
      <c r="D2149">
        <f>DAY('Daily Weather Input'!C2142)</f>
        <v>9</v>
      </c>
      <c r="E2149">
        <f>IF('Daily Weather Input'!D2142, 'Daily Weather Input'!D2142, ('Daily Weather Input'!E2142+'Daily Weather Input'!F2142)/2)</f>
        <v>52.5</v>
      </c>
      <c r="F2149">
        <f t="shared" si="67"/>
        <v>12.5</v>
      </c>
      <c r="G2149">
        <f t="shared" si="68"/>
        <v>0</v>
      </c>
    </row>
    <row r="2150" spans="2:7" x14ac:dyDescent="0.25">
      <c r="B2150">
        <f>YEAR('Daily Weather Input'!C2143)</f>
        <v>2010</v>
      </c>
      <c r="C2150">
        <f>MONTH('Daily Weather Input'!C2143)</f>
        <v>11</v>
      </c>
      <c r="D2150">
        <f>DAY('Daily Weather Input'!C2143)</f>
        <v>10</v>
      </c>
      <c r="E2150">
        <f>IF('Daily Weather Input'!D2143, 'Daily Weather Input'!D2143, ('Daily Weather Input'!E2143+'Daily Weather Input'!F2143)/2)</f>
        <v>50</v>
      </c>
      <c r="F2150">
        <f t="shared" si="67"/>
        <v>15</v>
      </c>
      <c r="G2150">
        <f t="shared" si="68"/>
        <v>0</v>
      </c>
    </row>
    <row r="2151" spans="2:7" x14ac:dyDescent="0.25">
      <c r="B2151">
        <f>YEAR('Daily Weather Input'!C2144)</f>
        <v>2010</v>
      </c>
      <c r="C2151">
        <f>MONTH('Daily Weather Input'!C2144)</f>
        <v>11</v>
      </c>
      <c r="D2151">
        <f>DAY('Daily Weather Input'!C2144)</f>
        <v>11</v>
      </c>
      <c r="E2151">
        <f>IF('Daily Weather Input'!D2144, 'Daily Weather Input'!D2144, ('Daily Weather Input'!E2144+'Daily Weather Input'!F2144)/2)</f>
        <v>46.5</v>
      </c>
      <c r="F2151">
        <f t="shared" si="67"/>
        <v>18.5</v>
      </c>
      <c r="G2151">
        <f t="shared" si="68"/>
        <v>0</v>
      </c>
    </row>
    <row r="2152" spans="2:7" x14ac:dyDescent="0.25">
      <c r="B2152">
        <f>YEAR('Daily Weather Input'!C2145)</f>
        <v>2010</v>
      </c>
      <c r="C2152">
        <f>MONTH('Daily Weather Input'!C2145)</f>
        <v>11</v>
      </c>
      <c r="D2152">
        <f>DAY('Daily Weather Input'!C2145)</f>
        <v>12</v>
      </c>
      <c r="E2152">
        <f>IF('Daily Weather Input'!D2145, 'Daily Weather Input'!D2145, ('Daily Weather Input'!E2145+'Daily Weather Input'!F2145)/2)</f>
        <v>45.5</v>
      </c>
      <c r="F2152">
        <f t="shared" si="67"/>
        <v>19.5</v>
      </c>
      <c r="G2152">
        <f t="shared" si="68"/>
        <v>0</v>
      </c>
    </row>
    <row r="2153" spans="2:7" x14ac:dyDescent="0.25">
      <c r="B2153">
        <f>YEAR('Daily Weather Input'!C2146)</f>
        <v>2010</v>
      </c>
      <c r="C2153">
        <f>MONTH('Daily Weather Input'!C2146)</f>
        <v>11</v>
      </c>
      <c r="D2153">
        <f>DAY('Daily Weather Input'!C2146)</f>
        <v>13</v>
      </c>
      <c r="E2153">
        <f>IF('Daily Weather Input'!D2146, 'Daily Weather Input'!D2146, ('Daily Weather Input'!E2146+'Daily Weather Input'!F2146)/2)</f>
        <v>47</v>
      </c>
      <c r="F2153">
        <f t="shared" si="67"/>
        <v>18</v>
      </c>
      <c r="G2153">
        <f t="shared" si="68"/>
        <v>0</v>
      </c>
    </row>
    <row r="2154" spans="2:7" x14ac:dyDescent="0.25">
      <c r="B2154">
        <f>YEAR('Daily Weather Input'!C2147)</f>
        <v>2010</v>
      </c>
      <c r="C2154">
        <f>MONTH('Daily Weather Input'!C2147)</f>
        <v>11</v>
      </c>
      <c r="D2154">
        <f>DAY('Daily Weather Input'!C2147)</f>
        <v>14</v>
      </c>
      <c r="E2154">
        <f>IF('Daily Weather Input'!D2147, 'Daily Weather Input'!D2147, ('Daily Weather Input'!E2147+'Daily Weather Input'!F2147)/2)</f>
        <v>46.5</v>
      </c>
      <c r="F2154">
        <f t="shared" si="67"/>
        <v>18.5</v>
      </c>
      <c r="G2154">
        <f t="shared" si="68"/>
        <v>0</v>
      </c>
    </row>
    <row r="2155" spans="2:7" x14ac:dyDescent="0.25">
      <c r="B2155">
        <f>YEAR('Daily Weather Input'!C2148)</f>
        <v>2010</v>
      </c>
      <c r="C2155">
        <f>MONTH('Daily Weather Input'!C2148)</f>
        <v>11</v>
      </c>
      <c r="D2155">
        <f>DAY('Daily Weather Input'!C2148)</f>
        <v>15</v>
      </c>
      <c r="E2155">
        <f>IF('Daily Weather Input'!D2148, 'Daily Weather Input'!D2148, ('Daily Weather Input'!E2148+'Daily Weather Input'!F2148)/2)</f>
        <v>49</v>
      </c>
      <c r="F2155">
        <f t="shared" si="67"/>
        <v>16</v>
      </c>
      <c r="G2155">
        <f t="shared" si="68"/>
        <v>0</v>
      </c>
    </row>
    <row r="2156" spans="2:7" x14ac:dyDescent="0.25">
      <c r="B2156">
        <f>YEAR('Daily Weather Input'!C2149)</f>
        <v>2010</v>
      </c>
      <c r="C2156">
        <f>MONTH('Daily Weather Input'!C2149)</f>
        <v>11</v>
      </c>
      <c r="D2156">
        <f>DAY('Daily Weather Input'!C2149)</f>
        <v>16</v>
      </c>
      <c r="E2156">
        <f>IF('Daily Weather Input'!D2149, 'Daily Weather Input'!D2149, ('Daily Weather Input'!E2149+'Daily Weather Input'!F2149)/2)</f>
        <v>55.5</v>
      </c>
      <c r="F2156">
        <f t="shared" si="67"/>
        <v>9.5</v>
      </c>
      <c r="G2156">
        <f t="shared" si="68"/>
        <v>0</v>
      </c>
    </row>
    <row r="2157" spans="2:7" x14ac:dyDescent="0.25">
      <c r="B2157">
        <f>YEAR('Daily Weather Input'!C2150)</f>
        <v>2010</v>
      </c>
      <c r="C2157">
        <f>MONTH('Daily Weather Input'!C2150)</f>
        <v>11</v>
      </c>
      <c r="D2157">
        <f>DAY('Daily Weather Input'!C2150)</f>
        <v>17</v>
      </c>
      <c r="E2157">
        <f>IF('Daily Weather Input'!D2150, 'Daily Weather Input'!D2150, ('Daily Weather Input'!E2150+'Daily Weather Input'!F2150)/2)</f>
        <v>51.5</v>
      </c>
      <c r="F2157">
        <f t="shared" si="67"/>
        <v>13.5</v>
      </c>
      <c r="G2157">
        <f t="shared" si="68"/>
        <v>0</v>
      </c>
    </row>
    <row r="2158" spans="2:7" x14ac:dyDescent="0.25">
      <c r="B2158">
        <f>YEAR('Daily Weather Input'!C2151)</f>
        <v>2010</v>
      </c>
      <c r="C2158">
        <f>MONTH('Daily Weather Input'!C2151)</f>
        <v>11</v>
      </c>
      <c r="D2158">
        <f>DAY('Daily Weather Input'!C2151)</f>
        <v>18</v>
      </c>
      <c r="E2158">
        <f>IF('Daily Weather Input'!D2151, 'Daily Weather Input'!D2151, ('Daily Weather Input'!E2151+'Daily Weather Input'!F2151)/2)</f>
        <v>44</v>
      </c>
      <c r="F2158">
        <f t="shared" si="67"/>
        <v>21</v>
      </c>
      <c r="G2158">
        <f t="shared" si="68"/>
        <v>0</v>
      </c>
    </row>
    <row r="2159" spans="2:7" x14ac:dyDescent="0.25">
      <c r="B2159">
        <f>YEAR('Daily Weather Input'!C2152)</f>
        <v>2010</v>
      </c>
      <c r="C2159">
        <f>MONTH('Daily Weather Input'!C2152)</f>
        <v>11</v>
      </c>
      <c r="D2159">
        <f>DAY('Daily Weather Input'!C2152)</f>
        <v>19</v>
      </c>
      <c r="E2159">
        <f>IF('Daily Weather Input'!D2152, 'Daily Weather Input'!D2152, ('Daily Weather Input'!E2152+'Daily Weather Input'!F2152)/2)</f>
        <v>41.5</v>
      </c>
      <c r="F2159">
        <f t="shared" si="67"/>
        <v>23.5</v>
      </c>
      <c r="G2159">
        <f t="shared" si="68"/>
        <v>0</v>
      </c>
    </row>
    <row r="2160" spans="2:7" x14ac:dyDescent="0.25">
      <c r="B2160">
        <f>YEAR('Daily Weather Input'!C2153)</f>
        <v>2010</v>
      </c>
      <c r="C2160">
        <f>MONTH('Daily Weather Input'!C2153)</f>
        <v>11</v>
      </c>
      <c r="D2160">
        <f>DAY('Daily Weather Input'!C2153)</f>
        <v>20</v>
      </c>
      <c r="E2160">
        <f>IF('Daily Weather Input'!D2153, 'Daily Weather Input'!D2153, ('Daily Weather Input'!E2153+'Daily Weather Input'!F2153)/2)</f>
        <v>49.5</v>
      </c>
      <c r="F2160">
        <f t="shared" si="67"/>
        <v>15.5</v>
      </c>
      <c r="G2160">
        <f t="shared" si="68"/>
        <v>0</v>
      </c>
    </row>
    <row r="2161" spans="2:7" x14ac:dyDescent="0.25">
      <c r="B2161">
        <f>YEAR('Daily Weather Input'!C2154)</f>
        <v>2010</v>
      </c>
      <c r="C2161">
        <f>MONTH('Daily Weather Input'!C2154)</f>
        <v>11</v>
      </c>
      <c r="D2161">
        <f>DAY('Daily Weather Input'!C2154)</f>
        <v>21</v>
      </c>
      <c r="E2161">
        <f>IF('Daily Weather Input'!D2154, 'Daily Weather Input'!D2154, ('Daily Weather Input'!E2154+'Daily Weather Input'!F2154)/2)</f>
        <v>44.5</v>
      </c>
      <c r="F2161">
        <f t="shared" si="67"/>
        <v>20.5</v>
      </c>
      <c r="G2161">
        <f t="shared" si="68"/>
        <v>0</v>
      </c>
    </row>
    <row r="2162" spans="2:7" x14ac:dyDescent="0.25">
      <c r="B2162">
        <f>YEAR('Daily Weather Input'!C2155)</f>
        <v>2010</v>
      </c>
      <c r="C2162">
        <f>MONTH('Daily Weather Input'!C2155)</f>
        <v>11</v>
      </c>
      <c r="D2162">
        <f>DAY('Daily Weather Input'!C2155)</f>
        <v>22</v>
      </c>
      <c r="E2162">
        <f>IF('Daily Weather Input'!D2155, 'Daily Weather Input'!D2155, ('Daily Weather Input'!E2155+'Daily Weather Input'!F2155)/2)</f>
        <v>55</v>
      </c>
      <c r="F2162">
        <f t="shared" si="67"/>
        <v>10</v>
      </c>
      <c r="G2162">
        <f t="shared" si="68"/>
        <v>0</v>
      </c>
    </row>
    <row r="2163" spans="2:7" x14ac:dyDescent="0.25">
      <c r="B2163">
        <f>YEAR('Daily Weather Input'!C2156)</f>
        <v>2010</v>
      </c>
      <c r="C2163">
        <f>MONTH('Daily Weather Input'!C2156)</f>
        <v>11</v>
      </c>
      <c r="D2163">
        <f>DAY('Daily Weather Input'!C2156)</f>
        <v>23</v>
      </c>
      <c r="E2163">
        <f>IF('Daily Weather Input'!D2156, 'Daily Weather Input'!D2156, ('Daily Weather Input'!E2156+'Daily Weather Input'!F2156)/2)</f>
        <v>56</v>
      </c>
      <c r="F2163">
        <f t="shared" si="67"/>
        <v>9</v>
      </c>
      <c r="G2163">
        <f t="shared" si="68"/>
        <v>0</v>
      </c>
    </row>
    <row r="2164" spans="2:7" x14ac:dyDescent="0.25">
      <c r="B2164">
        <f>YEAR('Daily Weather Input'!C2157)</f>
        <v>2010</v>
      </c>
      <c r="C2164">
        <f>MONTH('Daily Weather Input'!C2157)</f>
        <v>11</v>
      </c>
      <c r="D2164">
        <f>DAY('Daily Weather Input'!C2157)</f>
        <v>24</v>
      </c>
      <c r="E2164">
        <f>IF('Daily Weather Input'!D2157, 'Daily Weather Input'!D2157, ('Daily Weather Input'!E2157+'Daily Weather Input'!F2157)/2)</f>
        <v>45</v>
      </c>
      <c r="F2164">
        <f t="shared" si="67"/>
        <v>20</v>
      </c>
      <c r="G2164">
        <f t="shared" si="68"/>
        <v>0</v>
      </c>
    </row>
    <row r="2165" spans="2:7" x14ac:dyDescent="0.25">
      <c r="B2165">
        <f>YEAR('Daily Weather Input'!C2158)</f>
        <v>2010</v>
      </c>
      <c r="C2165">
        <f>MONTH('Daily Weather Input'!C2158)</f>
        <v>11</v>
      </c>
      <c r="D2165">
        <f>DAY('Daily Weather Input'!C2158)</f>
        <v>25</v>
      </c>
      <c r="E2165">
        <f>IF('Daily Weather Input'!D2158, 'Daily Weather Input'!D2158, ('Daily Weather Input'!E2158+'Daily Weather Input'!F2158)/2)</f>
        <v>45</v>
      </c>
      <c r="F2165">
        <f t="shared" si="67"/>
        <v>20</v>
      </c>
      <c r="G2165">
        <f t="shared" si="68"/>
        <v>0</v>
      </c>
    </row>
    <row r="2166" spans="2:7" x14ac:dyDescent="0.25">
      <c r="B2166">
        <f>YEAR('Daily Weather Input'!C2159)</f>
        <v>2010</v>
      </c>
      <c r="C2166">
        <f>MONTH('Daily Weather Input'!C2159)</f>
        <v>11</v>
      </c>
      <c r="D2166">
        <f>DAY('Daily Weather Input'!C2159)</f>
        <v>26</v>
      </c>
      <c r="E2166">
        <f>IF('Daily Weather Input'!D2159, 'Daily Weather Input'!D2159, ('Daily Weather Input'!E2159+'Daily Weather Input'!F2159)/2)</f>
        <v>46.5</v>
      </c>
      <c r="F2166">
        <f t="shared" si="67"/>
        <v>18.5</v>
      </c>
      <c r="G2166">
        <f t="shared" si="68"/>
        <v>0</v>
      </c>
    </row>
    <row r="2167" spans="2:7" x14ac:dyDescent="0.25">
      <c r="B2167">
        <f>YEAR('Daily Weather Input'!C2160)</f>
        <v>2010</v>
      </c>
      <c r="C2167">
        <f>MONTH('Daily Weather Input'!C2160)</f>
        <v>11</v>
      </c>
      <c r="D2167">
        <f>DAY('Daily Weather Input'!C2160)</f>
        <v>27</v>
      </c>
      <c r="E2167">
        <f>IF('Daily Weather Input'!D2160, 'Daily Weather Input'!D2160, ('Daily Weather Input'!E2160+'Daily Weather Input'!F2160)/2)</f>
        <v>37</v>
      </c>
      <c r="F2167">
        <f t="shared" si="67"/>
        <v>28</v>
      </c>
      <c r="G2167">
        <f t="shared" si="68"/>
        <v>0</v>
      </c>
    </row>
    <row r="2168" spans="2:7" x14ac:dyDescent="0.25">
      <c r="B2168">
        <f>YEAR('Daily Weather Input'!C2161)</f>
        <v>2010</v>
      </c>
      <c r="C2168">
        <f>MONTH('Daily Weather Input'!C2161)</f>
        <v>11</v>
      </c>
      <c r="D2168">
        <f>DAY('Daily Weather Input'!C2161)</f>
        <v>28</v>
      </c>
      <c r="E2168">
        <f>IF('Daily Weather Input'!D2161, 'Daily Weather Input'!D2161, ('Daily Weather Input'!E2161+'Daily Weather Input'!F2161)/2)</f>
        <v>37</v>
      </c>
      <c r="F2168">
        <f t="shared" si="67"/>
        <v>28</v>
      </c>
      <c r="G2168">
        <f t="shared" si="68"/>
        <v>0</v>
      </c>
    </row>
    <row r="2169" spans="2:7" x14ac:dyDescent="0.25">
      <c r="B2169">
        <f>YEAR('Daily Weather Input'!C2162)</f>
        <v>2010</v>
      </c>
      <c r="C2169">
        <f>MONTH('Daily Weather Input'!C2162)</f>
        <v>11</v>
      </c>
      <c r="D2169">
        <f>DAY('Daily Weather Input'!C2162)</f>
        <v>29</v>
      </c>
      <c r="E2169">
        <f>IF('Daily Weather Input'!D2162, 'Daily Weather Input'!D2162, ('Daily Weather Input'!E2162+'Daily Weather Input'!F2162)/2)</f>
        <v>35.5</v>
      </c>
      <c r="F2169">
        <f t="shared" si="67"/>
        <v>29.5</v>
      </c>
      <c r="G2169">
        <f t="shared" si="68"/>
        <v>0</v>
      </c>
    </row>
    <row r="2170" spans="2:7" x14ac:dyDescent="0.25">
      <c r="B2170">
        <f>YEAR('Daily Weather Input'!C2163)</f>
        <v>2010</v>
      </c>
      <c r="C2170">
        <f>MONTH('Daily Weather Input'!C2163)</f>
        <v>11</v>
      </c>
      <c r="D2170">
        <f>DAY('Daily Weather Input'!C2163)</f>
        <v>30</v>
      </c>
      <c r="E2170">
        <f>IF('Daily Weather Input'!D2163, 'Daily Weather Input'!D2163, ('Daily Weather Input'!E2163+'Daily Weather Input'!F2163)/2)</f>
        <v>53.5</v>
      </c>
      <c r="F2170">
        <f t="shared" si="67"/>
        <v>11.5</v>
      </c>
      <c r="G2170">
        <f t="shared" si="68"/>
        <v>0</v>
      </c>
    </row>
    <row r="2171" spans="2:7" x14ac:dyDescent="0.25">
      <c r="B2171">
        <f>YEAR('Daily Weather Input'!C2164)</f>
        <v>2010</v>
      </c>
      <c r="C2171">
        <f>MONTH('Daily Weather Input'!C2164)</f>
        <v>12</v>
      </c>
      <c r="D2171">
        <f>DAY('Daily Weather Input'!C2164)</f>
        <v>1</v>
      </c>
      <c r="E2171">
        <f>IF('Daily Weather Input'!D2164, 'Daily Weather Input'!D2164, ('Daily Weather Input'!E2164+'Daily Weather Input'!F2164)/2)</f>
        <v>47</v>
      </c>
      <c r="F2171">
        <f t="shared" si="67"/>
        <v>18</v>
      </c>
      <c r="G2171">
        <f t="shared" si="68"/>
        <v>0</v>
      </c>
    </row>
    <row r="2172" spans="2:7" x14ac:dyDescent="0.25">
      <c r="B2172">
        <f>YEAR('Daily Weather Input'!C2165)</f>
        <v>2010</v>
      </c>
      <c r="C2172">
        <f>MONTH('Daily Weather Input'!C2165)</f>
        <v>12</v>
      </c>
      <c r="D2172">
        <f>DAY('Daily Weather Input'!C2165)</f>
        <v>2</v>
      </c>
      <c r="E2172">
        <f>IF('Daily Weather Input'!D2165, 'Daily Weather Input'!D2165, ('Daily Weather Input'!E2165+'Daily Weather Input'!F2165)/2)</f>
        <v>32.5</v>
      </c>
      <c r="F2172">
        <f t="shared" si="67"/>
        <v>32.5</v>
      </c>
      <c r="G2172">
        <f t="shared" si="68"/>
        <v>0</v>
      </c>
    </row>
    <row r="2173" spans="2:7" x14ac:dyDescent="0.25">
      <c r="B2173">
        <f>YEAR('Daily Weather Input'!C2166)</f>
        <v>2010</v>
      </c>
      <c r="C2173">
        <f>MONTH('Daily Weather Input'!C2166)</f>
        <v>12</v>
      </c>
      <c r="D2173">
        <f>DAY('Daily Weather Input'!C2166)</f>
        <v>3</v>
      </c>
      <c r="E2173">
        <f>IF('Daily Weather Input'!D2166, 'Daily Weather Input'!D2166, ('Daily Weather Input'!E2166+'Daily Weather Input'!F2166)/2)</f>
        <v>34</v>
      </c>
      <c r="F2173">
        <f t="shared" si="67"/>
        <v>31</v>
      </c>
      <c r="G2173">
        <f t="shared" si="68"/>
        <v>0</v>
      </c>
    </row>
    <row r="2174" spans="2:7" x14ac:dyDescent="0.25">
      <c r="B2174">
        <f>YEAR('Daily Weather Input'!C2167)</f>
        <v>2010</v>
      </c>
      <c r="C2174">
        <f>MONTH('Daily Weather Input'!C2167)</f>
        <v>12</v>
      </c>
      <c r="D2174">
        <f>DAY('Daily Weather Input'!C2167)</f>
        <v>4</v>
      </c>
      <c r="E2174">
        <f>IF('Daily Weather Input'!D2167, 'Daily Weather Input'!D2167, ('Daily Weather Input'!E2167+'Daily Weather Input'!F2167)/2)</f>
        <v>33</v>
      </c>
      <c r="F2174">
        <f t="shared" si="67"/>
        <v>32</v>
      </c>
      <c r="G2174">
        <f t="shared" si="68"/>
        <v>0</v>
      </c>
    </row>
    <row r="2175" spans="2:7" x14ac:dyDescent="0.25">
      <c r="B2175">
        <f>YEAR('Daily Weather Input'!C2168)</f>
        <v>2010</v>
      </c>
      <c r="C2175">
        <f>MONTH('Daily Weather Input'!C2168)</f>
        <v>12</v>
      </c>
      <c r="D2175">
        <f>DAY('Daily Weather Input'!C2168)</f>
        <v>5</v>
      </c>
      <c r="E2175">
        <f>IF('Daily Weather Input'!D2168, 'Daily Weather Input'!D2168, ('Daily Weather Input'!E2168+'Daily Weather Input'!F2168)/2)</f>
        <v>33.5</v>
      </c>
      <c r="F2175">
        <f t="shared" si="67"/>
        <v>31.5</v>
      </c>
      <c r="G2175">
        <f t="shared" si="68"/>
        <v>0</v>
      </c>
    </row>
    <row r="2176" spans="2:7" x14ac:dyDescent="0.25">
      <c r="B2176">
        <f>YEAR('Daily Weather Input'!C2169)</f>
        <v>2010</v>
      </c>
      <c r="C2176">
        <f>MONTH('Daily Weather Input'!C2169)</f>
        <v>12</v>
      </c>
      <c r="D2176">
        <f>DAY('Daily Weather Input'!C2169)</f>
        <v>6</v>
      </c>
      <c r="E2176">
        <f>IF('Daily Weather Input'!D2169, 'Daily Weather Input'!D2169, ('Daily Weather Input'!E2169+'Daily Weather Input'!F2169)/2)</f>
        <v>32</v>
      </c>
      <c r="F2176">
        <f t="shared" si="67"/>
        <v>33</v>
      </c>
      <c r="G2176">
        <f t="shared" si="68"/>
        <v>0</v>
      </c>
    </row>
    <row r="2177" spans="2:7" x14ac:dyDescent="0.25">
      <c r="B2177">
        <f>YEAR('Daily Weather Input'!C2170)</f>
        <v>2010</v>
      </c>
      <c r="C2177">
        <f>MONTH('Daily Weather Input'!C2170)</f>
        <v>12</v>
      </c>
      <c r="D2177">
        <f>DAY('Daily Weather Input'!C2170)</f>
        <v>7</v>
      </c>
      <c r="E2177">
        <f>IF('Daily Weather Input'!D2170, 'Daily Weather Input'!D2170, ('Daily Weather Input'!E2170+'Daily Weather Input'!F2170)/2)</f>
        <v>29.5</v>
      </c>
      <c r="F2177">
        <f t="shared" si="67"/>
        <v>35.5</v>
      </c>
      <c r="G2177">
        <f t="shared" si="68"/>
        <v>0</v>
      </c>
    </row>
    <row r="2178" spans="2:7" x14ac:dyDescent="0.25">
      <c r="B2178">
        <f>YEAR('Daily Weather Input'!C2171)</f>
        <v>2010</v>
      </c>
      <c r="C2178">
        <f>MONTH('Daily Weather Input'!C2171)</f>
        <v>12</v>
      </c>
      <c r="D2178">
        <f>DAY('Daily Weather Input'!C2171)</f>
        <v>8</v>
      </c>
      <c r="E2178">
        <f>IF('Daily Weather Input'!D2171, 'Daily Weather Input'!D2171, ('Daily Weather Input'!E2171+'Daily Weather Input'!F2171)/2)</f>
        <v>27</v>
      </c>
      <c r="F2178">
        <f t="shared" si="67"/>
        <v>38</v>
      </c>
      <c r="G2178">
        <f t="shared" si="68"/>
        <v>0</v>
      </c>
    </row>
    <row r="2179" spans="2:7" x14ac:dyDescent="0.25">
      <c r="B2179">
        <f>YEAR('Daily Weather Input'!C2172)</f>
        <v>2010</v>
      </c>
      <c r="C2179">
        <f>MONTH('Daily Weather Input'!C2172)</f>
        <v>12</v>
      </c>
      <c r="D2179">
        <f>DAY('Daily Weather Input'!C2172)</f>
        <v>9</v>
      </c>
      <c r="E2179">
        <f>IF('Daily Weather Input'!D2172, 'Daily Weather Input'!D2172, ('Daily Weather Input'!E2172+'Daily Weather Input'!F2172)/2)</f>
        <v>26</v>
      </c>
      <c r="F2179">
        <f t="shared" si="67"/>
        <v>39</v>
      </c>
      <c r="G2179">
        <f t="shared" si="68"/>
        <v>0</v>
      </c>
    </row>
    <row r="2180" spans="2:7" x14ac:dyDescent="0.25">
      <c r="B2180">
        <f>YEAR('Daily Weather Input'!C2173)</f>
        <v>2010</v>
      </c>
      <c r="C2180">
        <f>MONTH('Daily Weather Input'!C2173)</f>
        <v>12</v>
      </c>
      <c r="D2180">
        <f>DAY('Daily Weather Input'!C2173)</f>
        <v>10</v>
      </c>
      <c r="E2180">
        <f>IF('Daily Weather Input'!D2173, 'Daily Weather Input'!D2173, ('Daily Weather Input'!E2173+'Daily Weather Input'!F2173)/2)</f>
        <v>27.5</v>
      </c>
      <c r="F2180">
        <f t="shared" si="67"/>
        <v>37.5</v>
      </c>
      <c r="G2180">
        <f t="shared" si="68"/>
        <v>0</v>
      </c>
    </row>
    <row r="2181" spans="2:7" x14ac:dyDescent="0.25">
      <c r="B2181">
        <f>YEAR('Daily Weather Input'!C2174)</f>
        <v>2010</v>
      </c>
      <c r="C2181">
        <f>MONTH('Daily Weather Input'!C2174)</f>
        <v>12</v>
      </c>
      <c r="D2181">
        <f>DAY('Daily Weather Input'!C2174)</f>
        <v>11</v>
      </c>
      <c r="E2181">
        <f>IF('Daily Weather Input'!D2174, 'Daily Weather Input'!D2174, ('Daily Weather Input'!E2174+'Daily Weather Input'!F2174)/2)</f>
        <v>33</v>
      </c>
      <c r="F2181">
        <f t="shared" si="67"/>
        <v>32</v>
      </c>
      <c r="G2181">
        <f t="shared" si="68"/>
        <v>0</v>
      </c>
    </row>
    <row r="2182" spans="2:7" x14ac:dyDescent="0.25">
      <c r="B2182">
        <f>YEAR('Daily Weather Input'!C2175)</f>
        <v>2010</v>
      </c>
      <c r="C2182">
        <f>MONTH('Daily Weather Input'!C2175)</f>
        <v>12</v>
      </c>
      <c r="D2182">
        <f>DAY('Daily Weather Input'!C2175)</f>
        <v>12</v>
      </c>
      <c r="E2182">
        <f>IF('Daily Weather Input'!D2175, 'Daily Weather Input'!D2175, ('Daily Weather Input'!E2175+'Daily Weather Input'!F2175)/2)</f>
        <v>37.5</v>
      </c>
      <c r="F2182">
        <f t="shared" si="67"/>
        <v>27.5</v>
      </c>
      <c r="G2182">
        <f t="shared" si="68"/>
        <v>0</v>
      </c>
    </row>
    <row r="2183" spans="2:7" x14ac:dyDescent="0.25">
      <c r="B2183">
        <f>YEAR('Daily Weather Input'!C2176)</f>
        <v>2010</v>
      </c>
      <c r="C2183">
        <f>MONTH('Daily Weather Input'!C2176)</f>
        <v>12</v>
      </c>
      <c r="D2183">
        <f>DAY('Daily Weather Input'!C2176)</f>
        <v>13</v>
      </c>
      <c r="E2183">
        <f>IF('Daily Weather Input'!D2176, 'Daily Weather Input'!D2176, ('Daily Weather Input'!E2176+'Daily Weather Input'!F2176)/2)</f>
        <v>29</v>
      </c>
      <c r="F2183">
        <f t="shared" si="67"/>
        <v>36</v>
      </c>
      <c r="G2183">
        <f t="shared" si="68"/>
        <v>0</v>
      </c>
    </row>
    <row r="2184" spans="2:7" x14ac:dyDescent="0.25">
      <c r="B2184">
        <f>YEAR('Daily Weather Input'!C2177)</f>
        <v>2010</v>
      </c>
      <c r="C2184">
        <f>MONTH('Daily Weather Input'!C2177)</f>
        <v>12</v>
      </c>
      <c r="D2184">
        <f>DAY('Daily Weather Input'!C2177)</f>
        <v>14</v>
      </c>
      <c r="E2184">
        <f>IF('Daily Weather Input'!D2177, 'Daily Weather Input'!D2177, ('Daily Weather Input'!E2177+'Daily Weather Input'!F2177)/2)</f>
        <v>22</v>
      </c>
      <c r="F2184">
        <f t="shared" si="67"/>
        <v>43</v>
      </c>
      <c r="G2184">
        <f t="shared" si="68"/>
        <v>0</v>
      </c>
    </row>
    <row r="2185" spans="2:7" x14ac:dyDescent="0.25">
      <c r="B2185">
        <f>YEAR('Daily Weather Input'!C2178)</f>
        <v>2010</v>
      </c>
      <c r="C2185">
        <f>MONTH('Daily Weather Input'!C2178)</f>
        <v>12</v>
      </c>
      <c r="D2185">
        <f>DAY('Daily Weather Input'!C2178)</f>
        <v>15</v>
      </c>
      <c r="E2185">
        <f>IF('Daily Weather Input'!D2178, 'Daily Weather Input'!D2178, ('Daily Weather Input'!E2178+'Daily Weather Input'!F2178)/2)</f>
        <v>25</v>
      </c>
      <c r="F2185">
        <f t="shared" si="67"/>
        <v>40</v>
      </c>
      <c r="G2185">
        <f t="shared" si="68"/>
        <v>0</v>
      </c>
    </row>
    <row r="2186" spans="2:7" x14ac:dyDescent="0.25">
      <c r="B2186">
        <f>YEAR('Daily Weather Input'!C2179)</f>
        <v>2010</v>
      </c>
      <c r="C2186">
        <f>MONTH('Daily Weather Input'!C2179)</f>
        <v>12</v>
      </c>
      <c r="D2186">
        <f>DAY('Daily Weather Input'!C2179)</f>
        <v>16</v>
      </c>
      <c r="E2186">
        <f>IF('Daily Weather Input'!D2179, 'Daily Weather Input'!D2179, ('Daily Weather Input'!E2179+'Daily Weather Input'!F2179)/2)</f>
        <v>18</v>
      </c>
      <c r="F2186">
        <f t="shared" si="67"/>
        <v>47</v>
      </c>
      <c r="G2186">
        <f t="shared" si="68"/>
        <v>0</v>
      </c>
    </row>
    <row r="2187" spans="2:7" x14ac:dyDescent="0.25">
      <c r="B2187">
        <f>YEAR('Daily Weather Input'!C2180)</f>
        <v>2010</v>
      </c>
      <c r="C2187">
        <f>MONTH('Daily Weather Input'!C2180)</f>
        <v>12</v>
      </c>
      <c r="D2187">
        <f>DAY('Daily Weather Input'!C2180)</f>
        <v>17</v>
      </c>
      <c r="E2187">
        <f>IF('Daily Weather Input'!D2180, 'Daily Weather Input'!D2180, ('Daily Weather Input'!E2180+'Daily Weather Input'!F2180)/2)</f>
        <v>24</v>
      </c>
      <c r="F2187">
        <f t="shared" ref="F2187:F2250" si="69">IF(B$8&gt;$E2187,(B$8-$E2187),0)</f>
        <v>41</v>
      </c>
      <c r="G2187">
        <f t="shared" si="68"/>
        <v>0</v>
      </c>
    </row>
    <row r="2188" spans="2:7" x14ac:dyDescent="0.25">
      <c r="B2188">
        <f>YEAR('Daily Weather Input'!C2181)</f>
        <v>2010</v>
      </c>
      <c r="C2188">
        <f>MONTH('Daily Weather Input'!C2181)</f>
        <v>12</v>
      </c>
      <c r="D2188">
        <f>DAY('Daily Weather Input'!C2181)</f>
        <v>18</v>
      </c>
      <c r="E2188">
        <f>IF('Daily Weather Input'!D2181, 'Daily Weather Input'!D2181, ('Daily Weather Input'!E2181+'Daily Weather Input'!F2181)/2)</f>
        <v>27</v>
      </c>
      <c r="F2188">
        <f t="shared" si="69"/>
        <v>38</v>
      </c>
      <c r="G2188">
        <f t="shared" ref="G2188:G2251" si="70">IF($E2188&gt;C$8,$E2188-C$8,0)</f>
        <v>0</v>
      </c>
    </row>
    <row r="2189" spans="2:7" x14ac:dyDescent="0.25">
      <c r="B2189">
        <f>YEAR('Daily Weather Input'!C2182)</f>
        <v>2010</v>
      </c>
      <c r="C2189">
        <f>MONTH('Daily Weather Input'!C2182)</f>
        <v>12</v>
      </c>
      <c r="D2189">
        <f>DAY('Daily Weather Input'!C2182)</f>
        <v>19</v>
      </c>
      <c r="E2189">
        <f>IF('Daily Weather Input'!D2182, 'Daily Weather Input'!D2182, ('Daily Weather Input'!E2182+'Daily Weather Input'!F2182)/2)</f>
        <v>28.5</v>
      </c>
      <c r="F2189">
        <f t="shared" si="69"/>
        <v>36.5</v>
      </c>
      <c r="G2189">
        <f t="shared" si="70"/>
        <v>0</v>
      </c>
    </row>
    <row r="2190" spans="2:7" x14ac:dyDescent="0.25">
      <c r="B2190">
        <f>YEAR('Daily Weather Input'!C2183)</f>
        <v>2010</v>
      </c>
      <c r="C2190">
        <f>MONTH('Daily Weather Input'!C2183)</f>
        <v>12</v>
      </c>
      <c r="D2190">
        <f>DAY('Daily Weather Input'!C2183)</f>
        <v>20</v>
      </c>
      <c r="E2190">
        <f>IF('Daily Weather Input'!D2183, 'Daily Weather Input'!D2183, ('Daily Weather Input'!E2183+'Daily Weather Input'!F2183)/2)</f>
        <v>26</v>
      </c>
      <c r="F2190">
        <f t="shared" si="69"/>
        <v>39</v>
      </c>
      <c r="G2190">
        <f t="shared" si="70"/>
        <v>0</v>
      </c>
    </row>
    <row r="2191" spans="2:7" x14ac:dyDescent="0.25">
      <c r="B2191">
        <f>YEAR('Daily Weather Input'!C2184)</f>
        <v>2010</v>
      </c>
      <c r="C2191">
        <f>MONTH('Daily Weather Input'!C2184)</f>
        <v>12</v>
      </c>
      <c r="D2191">
        <f>DAY('Daily Weather Input'!C2184)</f>
        <v>21</v>
      </c>
      <c r="E2191">
        <f>IF('Daily Weather Input'!D2184, 'Daily Weather Input'!D2184, ('Daily Weather Input'!E2184+'Daily Weather Input'!F2184)/2)</f>
        <v>31</v>
      </c>
      <c r="F2191">
        <f t="shared" si="69"/>
        <v>34</v>
      </c>
      <c r="G2191">
        <f t="shared" si="70"/>
        <v>0</v>
      </c>
    </row>
    <row r="2192" spans="2:7" x14ac:dyDescent="0.25">
      <c r="B2192">
        <f>YEAR('Daily Weather Input'!C2185)</f>
        <v>2010</v>
      </c>
      <c r="C2192">
        <f>MONTH('Daily Weather Input'!C2185)</f>
        <v>12</v>
      </c>
      <c r="D2192">
        <f>DAY('Daily Weather Input'!C2185)</f>
        <v>22</v>
      </c>
      <c r="E2192">
        <f>IF('Daily Weather Input'!D2185, 'Daily Weather Input'!D2185, ('Daily Weather Input'!E2185+'Daily Weather Input'!F2185)/2)</f>
        <v>37.5</v>
      </c>
      <c r="F2192">
        <f t="shared" si="69"/>
        <v>27.5</v>
      </c>
      <c r="G2192">
        <f t="shared" si="70"/>
        <v>0</v>
      </c>
    </row>
    <row r="2193" spans="2:7" x14ac:dyDescent="0.25">
      <c r="B2193">
        <f>YEAR('Daily Weather Input'!C2186)</f>
        <v>2010</v>
      </c>
      <c r="C2193">
        <f>MONTH('Daily Weather Input'!C2186)</f>
        <v>12</v>
      </c>
      <c r="D2193">
        <f>DAY('Daily Weather Input'!C2186)</f>
        <v>23</v>
      </c>
      <c r="E2193">
        <f>IF('Daily Weather Input'!D2186, 'Daily Weather Input'!D2186, ('Daily Weather Input'!E2186+'Daily Weather Input'!F2186)/2)</f>
        <v>35.5</v>
      </c>
      <c r="F2193">
        <f t="shared" si="69"/>
        <v>29.5</v>
      </c>
      <c r="G2193">
        <f t="shared" si="70"/>
        <v>0</v>
      </c>
    </row>
    <row r="2194" spans="2:7" x14ac:dyDescent="0.25">
      <c r="B2194">
        <f>YEAR('Daily Weather Input'!C2187)</f>
        <v>2010</v>
      </c>
      <c r="C2194">
        <f>MONTH('Daily Weather Input'!C2187)</f>
        <v>12</v>
      </c>
      <c r="D2194">
        <f>DAY('Daily Weather Input'!C2187)</f>
        <v>24</v>
      </c>
      <c r="E2194">
        <f>IF('Daily Weather Input'!D2187, 'Daily Weather Input'!D2187, ('Daily Weather Input'!E2187+'Daily Weather Input'!F2187)/2)</f>
        <v>33</v>
      </c>
      <c r="F2194">
        <f t="shared" si="69"/>
        <v>32</v>
      </c>
      <c r="G2194">
        <f t="shared" si="70"/>
        <v>0</v>
      </c>
    </row>
    <row r="2195" spans="2:7" x14ac:dyDescent="0.25">
      <c r="B2195">
        <f>YEAR('Daily Weather Input'!C2188)</f>
        <v>2010</v>
      </c>
      <c r="C2195">
        <f>MONTH('Daily Weather Input'!C2188)</f>
        <v>12</v>
      </c>
      <c r="D2195">
        <f>DAY('Daily Weather Input'!C2188)</f>
        <v>25</v>
      </c>
      <c r="E2195">
        <f>IF('Daily Weather Input'!D2188, 'Daily Weather Input'!D2188, ('Daily Weather Input'!E2188+'Daily Weather Input'!F2188)/2)</f>
        <v>31.5</v>
      </c>
      <c r="F2195">
        <f t="shared" si="69"/>
        <v>33.5</v>
      </c>
      <c r="G2195">
        <f t="shared" si="70"/>
        <v>0</v>
      </c>
    </row>
    <row r="2196" spans="2:7" x14ac:dyDescent="0.25">
      <c r="B2196">
        <f>YEAR('Daily Weather Input'!C2189)</f>
        <v>2010</v>
      </c>
      <c r="C2196">
        <f>MONTH('Daily Weather Input'!C2189)</f>
        <v>12</v>
      </c>
      <c r="D2196">
        <f>DAY('Daily Weather Input'!C2189)</f>
        <v>26</v>
      </c>
      <c r="E2196">
        <f>IF('Daily Weather Input'!D2189, 'Daily Weather Input'!D2189, ('Daily Weather Input'!E2189+'Daily Weather Input'!F2189)/2)</f>
        <v>28</v>
      </c>
      <c r="F2196">
        <f t="shared" si="69"/>
        <v>37</v>
      </c>
      <c r="G2196">
        <f t="shared" si="70"/>
        <v>0</v>
      </c>
    </row>
    <row r="2197" spans="2:7" x14ac:dyDescent="0.25">
      <c r="B2197">
        <f>YEAR('Daily Weather Input'!C2190)</f>
        <v>2010</v>
      </c>
      <c r="C2197">
        <f>MONTH('Daily Weather Input'!C2190)</f>
        <v>12</v>
      </c>
      <c r="D2197">
        <f>DAY('Daily Weather Input'!C2190)</f>
        <v>27</v>
      </c>
      <c r="E2197">
        <f>IF('Daily Weather Input'!D2190, 'Daily Weather Input'!D2190, ('Daily Weather Input'!E2190+'Daily Weather Input'!F2190)/2)</f>
        <v>30</v>
      </c>
      <c r="F2197">
        <f t="shared" si="69"/>
        <v>35</v>
      </c>
      <c r="G2197">
        <f t="shared" si="70"/>
        <v>0</v>
      </c>
    </row>
    <row r="2198" spans="2:7" x14ac:dyDescent="0.25">
      <c r="B2198">
        <f>YEAR('Daily Weather Input'!C2191)</f>
        <v>2010</v>
      </c>
      <c r="C2198">
        <f>MONTH('Daily Weather Input'!C2191)</f>
        <v>12</v>
      </c>
      <c r="D2198">
        <f>DAY('Daily Weather Input'!C2191)</f>
        <v>28</v>
      </c>
      <c r="E2198">
        <f>IF('Daily Weather Input'!D2191, 'Daily Weather Input'!D2191, ('Daily Weather Input'!E2191+'Daily Weather Input'!F2191)/2)</f>
        <v>33.5</v>
      </c>
      <c r="F2198">
        <f t="shared" si="69"/>
        <v>31.5</v>
      </c>
      <c r="G2198">
        <f t="shared" si="70"/>
        <v>0</v>
      </c>
    </row>
    <row r="2199" spans="2:7" x14ac:dyDescent="0.25">
      <c r="B2199">
        <f>YEAR('Daily Weather Input'!C2192)</f>
        <v>2010</v>
      </c>
      <c r="C2199">
        <f>MONTH('Daily Weather Input'!C2192)</f>
        <v>12</v>
      </c>
      <c r="D2199">
        <f>DAY('Daily Weather Input'!C2192)</f>
        <v>29</v>
      </c>
      <c r="E2199">
        <f>IF('Daily Weather Input'!D2192, 'Daily Weather Input'!D2192, ('Daily Weather Input'!E2192+'Daily Weather Input'!F2192)/2)</f>
        <v>35</v>
      </c>
      <c r="F2199">
        <f t="shared" si="69"/>
        <v>30</v>
      </c>
      <c r="G2199">
        <f t="shared" si="70"/>
        <v>0</v>
      </c>
    </row>
    <row r="2200" spans="2:7" x14ac:dyDescent="0.25">
      <c r="B2200">
        <f>YEAR('Daily Weather Input'!C2193)</f>
        <v>2010</v>
      </c>
      <c r="C2200">
        <f>MONTH('Daily Weather Input'!C2193)</f>
        <v>12</v>
      </c>
      <c r="D2200">
        <f>DAY('Daily Weather Input'!C2193)</f>
        <v>30</v>
      </c>
      <c r="E2200">
        <f>IF('Daily Weather Input'!D2193, 'Daily Weather Input'!D2193, ('Daily Weather Input'!E2193+'Daily Weather Input'!F2193)/2)</f>
        <v>32.5</v>
      </c>
      <c r="F2200">
        <f t="shared" si="69"/>
        <v>32.5</v>
      </c>
      <c r="G2200">
        <f t="shared" si="70"/>
        <v>0</v>
      </c>
    </row>
    <row r="2201" spans="2:7" x14ac:dyDescent="0.25">
      <c r="B2201">
        <f>YEAR('Daily Weather Input'!C2194)</f>
        <v>2010</v>
      </c>
      <c r="C2201">
        <f>MONTH('Daily Weather Input'!C2194)</f>
        <v>12</v>
      </c>
      <c r="D2201">
        <f>DAY('Daily Weather Input'!C2194)</f>
        <v>31</v>
      </c>
      <c r="E2201">
        <f>IF('Daily Weather Input'!D2194, 'Daily Weather Input'!D2194, ('Daily Weather Input'!E2194+'Daily Weather Input'!F2194)/2)</f>
        <v>38.5</v>
      </c>
      <c r="F2201">
        <f t="shared" si="69"/>
        <v>26.5</v>
      </c>
      <c r="G2201">
        <f t="shared" si="70"/>
        <v>0</v>
      </c>
    </row>
    <row r="2202" spans="2:7" x14ac:dyDescent="0.25">
      <c r="B2202">
        <f>YEAR('Daily Weather Input'!C2195)</f>
        <v>2011</v>
      </c>
      <c r="C2202">
        <f>MONTH('Daily Weather Input'!C2195)</f>
        <v>1</v>
      </c>
      <c r="D2202">
        <f>DAY('Daily Weather Input'!C2195)</f>
        <v>1</v>
      </c>
      <c r="E2202">
        <f>IF('Daily Weather Input'!D2195, 'Daily Weather Input'!D2195, ('Daily Weather Input'!E2195+'Daily Weather Input'!F2195)/2)</f>
        <v>43</v>
      </c>
      <c r="F2202">
        <f t="shared" si="69"/>
        <v>22</v>
      </c>
      <c r="G2202">
        <f t="shared" si="70"/>
        <v>0</v>
      </c>
    </row>
    <row r="2203" spans="2:7" x14ac:dyDescent="0.25">
      <c r="B2203">
        <f>YEAR('Daily Weather Input'!C2196)</f>
        <v>2011</v>
      </c>
      <c r="C2203">
        <f>MONTH('Daily Weather Input'!C2196)</f>
        <v>1</v>
      </c>
      <c r="D2203">
        <f>DAY('Daily Weather Input'!C2196)</f>
        <v>2</v>
      </c>
      <c r="E2203">
        <f>IF('Daily Weather Input'!D2196, 'Daily Weather Input'!D2196, ('Daily Weather Input'!E2196+'Daily Weather Input'!F2196)/2)</f>
        <v>44.5</v>
      </c>
      <c r="F2203">
        <f t="shared" si="69"/>
        <v>20.5</v>
      </c>
      <c r="G2203">
        <f t="shared" si="70"/>
        <v>0</v>
      </c>
    </row>
    <row r="2204" spans="2:7" x14ac:dyDescent="0.25">
      <c r="B2204">
        <f>YEAR('Daily Weather Input'!C2197)</f>
        <v>2011</v>
      </c>
      <c r="C2204">
        <f>MONTH('Daily Weather Input'!C2197)</f>
        <v>1</v>
      </c>
      <c r="D2204">
        <f>DAY('Daily Weather Input'!C2197)</f>
        <v>3</v>
      </c>
      <c r="E2204">
        <f>IF('Daily Weather Input'!D2197, 'Daily Weather Input'!D2197, ('Daily Weather Input'!E2197+'Daily Weather Input'!F2197)/2)</f>
        <v>32</v>
      </c>
      <c r="F2204">
        <f t="shared" si="69"/>
        <v>33</v>
      </c>
      <c r="G2204">
        <f t="shared" si="70"/>
        <v>0</v>
      </c>
    </row>
    <row r="2205" spans="2:7" x14ac:dyDescent="0.25">
      <c r="B2205">
        <f>YEAR('Daily Weather Input'!C2198)</f>
        <v>2011</v>
      </c>
      <c r="C2205">
        <f>MONTH('Daily Weather Input'!C2198)</f>
        <v>1</v>
      </c>
      <c r="D2205">
        <f>DAY('Daily Weather Input'!C2198)</f>
        <v>4</v>
      </c>
      <c r="E2205">
        <f>IF('Daily Weather Input'!D2198, 'Daily Weather Input'!D2198, ('Daily Weather Input'!E2198+'Daily Weather Input'!F2198)/2)</f>
        <v>31.5</v>
      </c>
      <c r="F2205">
        <f t="shared" si="69"/>
        <v>33.5</v>
      </c>
      <c r="G2205">
        <f t="shared" si="70"/>
        <v>0</v>
      </c>
    </row>
    <row r="2206" spans="2:7" x14ac:dyDescent="0.25">
      <c r="B2206">
        <f>YEAR('Daily Weather Input'!C2199)</f>
        <v>2011</v>
      </c>
      <c r="C2206">
        <f>MONTH('Daily Weather Input'!C2199)</f>
        <v>1</v>
      </c>
      <c r="D2206">
        <f>DAY('Daily Weather Input'!C2199)</f>
        <v>5</v>
      </c>
      <c r="E2206">
        <f>IF('Daily Weather Input'!D2199, 'Daily Weather Input'!D2199, ('Daily Weather Input'!E2199+'Daily Weather Input'!F2199)/2)</f>
        <v>31</v>
      </c>
      <c r="F2206">
        <f t="shared" si="69"/>
        <v>34</v>
      </c>
      <c r="G2206">
        <f t="shared" si="70"/>
        <v>0</v>
      </c>
    </row>
    <row r="2207" spans="2:7" x14ac:dyDescent="0.25">
      <c r="B2207">
        <f>YEAR('Daily Weather Input'!C2200)</f>
        <v>2011</v>
      </c>
      <c r="C2207">
        <f>MONTH('Daily Weather Input'!C2200)</f>
        <v>1</v>
      </c>
      <c r="D2207">
        <f>DAY('Daily Weather Input'!C2200)</f>
        <v>6</v>
      </c>
      <c r="E2207">
        <f>IF('Daily Weather Input'!D2200, 'Daily Weather Input'!D2200, ('Daily Weather Input'!E2200+'Daily Weather Input'!F2200)/2)</f>
        <v>30</v>
      </c>
      <c r="F2207">
        <f t="shared" si="69"/>
        <v>35</v>
      </c>
      <c r="G2207">
        <f t="shared" si="70"/>
        <v>0</v>
      </c>
    </row>
    <row r="2208" spans="2:7" x14ac:dyDescent="0.25">
      <c r="B2208">
        <f>YEAR('Daily Weather Input'!C2201)</f>
        <v>2011</v>
      </c>
      <c r="C2208">
        <f>MONTH('Daily Weather Input'!C2201)</f>
        <v>1</v>
      </c>
      <c r="D2208">
        <f>DAY('Daily Weather Input'!C2201)</f>
        <v>7</v>
      </c>
      <c r="E2208">
        <f>IF('Daily Weather Input'!D2201, 'Daily Weather Input'!D2201, ('Daily Weather Input'!E2201+'Daily Weather Input'!F2201)/2)</f>
        <v>30.5</v>
      </c>
      <c r="F2208">
        <f t="shared" si="69"/>
        <v>34.5</v>
      </c>
      <c r="G2208">
        <f t="shared" si="70"/>
        <v>0</v>
      </c>
    </row>
    <row r="2209" spans="2:7" x14ac:dyDescent="0.25">
      <c r="B2209">
        <f>YEAR('Daily Weather Input'!C2202)</f>
        <v>2011</v>
      </c>
      <c r="C2209">
        <f>MONTH('Daily Weather Input'!C2202)</f>
        <v>1</v>
      </c>
      <c r="D2209">
        <f>DAY('Daily Weather Input'!C2202)</f>
        <v>8</v>
      </c>
      <c r="E2209">
        <f>IF('Daily Weather Input'!D2202, 'Daily Weather Input'!D2202, ('Daily Weather Input'!E2202+'Daily Weather Input'!F2202)/2)</f>
        <v>26.5</v>
      </c>
      <c r="F2209">
        <f t="shared" si="69"/>
        <v>38.5</v>
      </c>
      <c r="G2209">
        <f t="shared" si="70"/>
        <v>0</v>
      </c>
    </row>
    <row r="2210" spans="2:7" x14ac:dyDescent="0.25">
      <c r="B2210">
        <f>YEAR('Daily Weather Input'!C2203)</f>
        <v>2011</v>
      </c>
      <c r="C2210">
        <f>MONTH('Daily Weather Input'!C2203)</f>
        <v>1</v>
      </c>
      <c r="D2210">
        <f>DAY('Daily Weather Input'!C2203)</f>
        <v>9</v>
      </c>
      <c r="E2210">
        <f>IF('Daily Weather Input'!D2203, 'Daily Weather Input'!D2203, ('Daily Weather Input'!E2203+'Daily Weather Input'!F2203)/2)</f>
        <v>26</v>
      </c>
      <c r="F2210">
        <f t="shared" si="69"/>
        <v>39</v>
      </c>
      <c r="G2210">
        <f t="shared" si="70"/>
        <v>0</v>
      </c>
    </row>
    <row r="2211" spans="2:7" x14ac:dyDescent="0.25">
      <c r="B2211">
        <f>YEAR('Daily Weather Input'!C2204)</f>
        <v>2011</v>
      </c>
      <c r="C2211">
        <f>MONTH('Daily Weather Input'!C2204)</f>
        <v>1</v>
      </c>
      <c r="D2211">
        <f>DAY('Daily Weather Input'!C2204)</f>
        <v>10</v>
      </c>
      <c r="E2211">
        <f>IF('Daily Weather Input'!D2204, 'Daily Weather Input'!D2204, ('Daily Weather Input'!E2204+'Daily Weather Input'!F2204)/2)</f>
        <v>26.5</v>
      </c>
      <c r="F2211">
        <f t="shared" si="69"/>
        <v>38.5</v>
      </c>
      <c r="G2211">
        <f t="shared" si="70"/>
        <v>0</v>
      </c>
    </row>
    <row r="2212" spans="2:7" x14ac:dyDescent="0.25">
      <c r="B2212">
        <f>YEAR('Daily Weather Input'!C2205)</f>
        <v>2011</v>
      </c>
      <c r="C2212">
        <f>MONTH('Daily Weather Input'!C2205)</f>
        <v>1</v>
      </c>
      <c r="D2212">
        <f>DAY('Daily Weather Input'!C2205)</f>
        <v>11</v>
      </c>
      <c r="E2212">
        <f>IF('Daily Weather Input'!D2205, 'Daily Weather Input'!D2205, ('Daily Weather Input'!E2205+'Daily Weather Input'!F2205)/2)</f>
        <v>26</v>
      </c>
      <c r="F2212">
        <f t="shared" si="69"/>
        <v>39</v>
      </c>
      <c r="G2212">
        <f t="shared" si="70"/>
        <v>0</v>
      </c>
    </row>
    <row r="2213" spans="2:7" x14ac:dyDescent="0.25">
      <c r="B2213">
        <f>YEAR('Daily Weather Input'!C2206)</f>
        <v>2011</v>
      </c>
      <c r="C2213">
        <f>MONTH('Daily Weather Input'!C2206)</f>
        <v>1</v>
      </c>
      <c r="D2213">
        <f>DAY('Daily Weather Input'!C2206)</f>
        <v>12</v>
      </c>
      <c r="E2213">
        <f>IF('Daily Weather Input'!D2206, 'Daily Weather Input'!D2206, ('Daily Weather Input'!E2206+'Daily Weather Input'!F2206)/2)</f>
        <v>27</v>
      </c>
      <c r="F2213">
        <f t="shared" si="69"/>
        <v>38</v>
      </c>
      <c r="G2213">
        <f t="shared" si="70"/>
        <v>0</v>
      </c>
    </row>
    <row r="2214" spans="2:7" x14ac:dyDescent="0.25">
      <c r="B2214">
        <f>YEAR('Daily Weather Input'!C2207)</f>
        <v>2011</v>
      </c>
      <c r="C2214">
        <f>MONTH('Daily Weather Input'!C2207)</f>
        <v>1</v>
      </c>
      <c r="D2214">
        <f>DAY('Daily Weather Input'!C2207)</f>
        <v>13</v>
      </c>
      <c r="E2214">
        <f>IF('Daily Weather Input'!D2207, 'Daily Weather Input'!D2207, ('Daily Weather Input'!E2207+'Daily Weather Input'!F2207)/2)</f>
        <v>28.5</v>
      </c>
      <c r="F2214">
        <f t="shared" si="69"/>
        <v>36.5</v>
      </c>
      <c r="G2214">
        <f t="shared" si="70"/>
        <v>0</v>
      </c>
    </row>
    <row r="2215" spans="2:7" x14ac:dyDescent="0.25">
      <c r="B2215">
        <f>YEAR('Daily Weather Input'!C2208)</f>
        <v>2011</v>
      </c>
      <c r="C2215">
        <f>MONTH('Daily Weather Input'!C2208)</f>
        <v>1</v>
      </c>
      <c r="D2215">
        <f>DAY('Daily Weather Input'!C2208)</f>
        <v>14</v>
      </c>
      <c r="E2215">
        <f>IF('Daily Weather Input'!D2208, 'Daily Weather Input'!D2208, ('Daily Weather Input'!E2208+'Daily Weather Input'!F2208)/2)</f>
        <v>26</v>
      </c>
      <c r="F2215">
        <f t="shared" si="69"/>
        <v>39</v>
      </c>
      <c r="G2215">
        <f t="shared" si="70"/>
        <v>0</v>
      </c>
    </row>
    <row r="2216" spans="2:7" x14ac:dyDescent="0.25">
      <c r="B2216">
        <f>YEAR('Daily Weather Input'!C2209)</f>
        <v>2011</v>
      </c>
      <c r="C2216">
        <f>MONTH('Daily Weather Input'!C2209)</f>
        <v>1</v>
      </c>
      <c r="D2216">
        <f>DAY('Daily Weather Input'!C2209)</f>
        <v>15</v>
      </c>
      <c r="E2216">
        <f>IF('Daily Weather Input'!D2209, 'Daily Weather Input'!D2209, ('Daily Weather Input'!E2209+'Daily Weather Input'!F2209)/2)</f>
        <v>33</v>
      </c>
      <c r="F2216">
        <f t="shared" si="69"/>
        <v>32</v>
      </c>
      <c r="G2216">
        <f t="shared" si="70"/>
        <v>0</v>
      </c>
    </row>
    <row r="2217" spans="2:7" x14ac:dyDescent="0.25">
      <c r="B2217">
        <f>YEAR('Daily Weather Input'!C2210)</f>
        <v>2011</v>
      </c>
      <c r="C2217">
        <f>MONTH('Daily Weather Input'!C2210)</f>
        <v>1</v>
      </c>
      <c r="D2217">
        <f>DAY('Daily Weather Input'!C2210)</f>
        <v>16</v>
      </c>
      <c r="E2217">
        <f>IF('Daily Weather Input'!D2210, 'Daily Weather Input'!D2210, ('Daily Weather Input'!E2210+'Daily Weather Input'!F2210)/2)</f>
        <v>33</v>
      </c>
      <c r="F2217">
        <f t="shared" si="69"/>
        <v>32</v>
      </c>
      <c r="G2217">
        <f t="shared" si="70"/>
        <v>0</v>
      </c>
    </row>
    <row r="2218" spans="2:7" x14ac:dyDescent="0.25">
      <c r="B2218">
        <f>YEAR('Daily Weather Input'!C2211)</f>
        <v>2011</v>
      </c>
      <c r="C2218">
        <f>MONTH('Daily Weather Input'!C2211)</f>
        <v>1</v>
      </c>
      <c r="D2218">
        <f>DAY('Daily Weather Input'!C2211)</f>
        <v>17</v>
      </c>
      <c r="E2218">
        <f>IF('Daily Weather Input'!D2211, 'Daily Weather Input'!D2211, ('Daily Weather Input'!E2211+'Daily Weather Input'!F2211)/2)</f>
        <v>29.5</v>
      </c>
      <c r="F2218">
        <f t="shared" si="69"/>
        <v>35.5</v>
      </c>
      <c r="G2218">
        <f t="shared" si="70"/>
        <v>0</v>
      </c>
    </row>
    <row r="2219" spans="2:7" x14ac:dyDescent="0.25">
      <c r="B2219">
        <f>YEAR('Daily Weather Input'!C2212)</f>
        <v>2011</v>
      </c>
      <c r="C2219">
        <f>MONTH('Daily Weather Input'!C2212)</f>
        <v>1</v>
      </c>
      <c r="D2219">
        <f>DAY('Daily Weather Input'!C2212)</f>
        <v>18</v>
      </c>
      <c r="E2219">
        <f>IF('Daily Weather Input'!D2212, 'Daily Weather Input'!D2212, ('Daily Weather Input'!E2212+'Daily Weather Input'!F2212)/2)</f>
        <v>30</v>
      </c>
      <c r="F2219">
        <f t="shared" si="69"/>
        <v>35</v>
      </c>
      <c r="G2219">
        <f t="shared" si="70"/>
        <v>0</v>
      </c>
    </row>
    <row r="2220" spans="2:7" x14ac:dyDescent="0.25">
      <c r="B2220">
        <f>YEAR('Daily Weather Input'!C2213)</f>
        <v>2011</v>
      </c>
      <c r="C2220">
        <f>MONTH('Daily Weather Input'!C2213)</f>
        <v>1</v>
      </c>
      <c r="D2220">
        <f>DAY('Daily Weather Input'!C2213)</f>
        <v>19</v>
      </c>
      <c r="E2220">
        <f>IF('Daily Weather Input'!D2213, 'Daily Weather Input'!D2213, ('Daily Weather Input'!E2213+'Daily Weather Input'!F2213)/2)</f>
        <v>42</v>
      </c>
      <c r="F2220">
        <f t="shared" si="69"/>
        <v>23</v>
      </c>
      <c r="G2220">
        <f t="shared" si="70"/>
        <v>0</v>
      </c>
    </row>
    <row r="2221" spans="2:7" x14ac:dyDescent="0.25">
      <c r="B2221">
        <f>YEAR('Daily Weather Input'!C2214)</f>
        <v>2011</v>
      </c>
      <c r="C2221">
        <f>MONTH('Daily Weather Input'!C2214)</f>
        <v>1</v>
      </c>
      <c r="D2221">
        <f>DAY('Daily Weather Input'!C2214)</f>
        <v>20</v>
      </c>
      <c r="E2221">
        <f>IF('Daily Weather Input'!D2214, 'Daily Weather Input'!D2214, ('Daily Weather Input'!E2214+'Daily Weather Input'!F2214)/2)</f>
        <v>35</v>
      </c>
      <c r="F2221">
        <f t="shared" si="69"/>
        <v>30</v>
      </c>
      <c r="G2221">
        <f t="shared" si="70"/>
        <v>0</v>
      </c>
    </row>
    <row r="2222" spans="2:7" x14ac:dyDescent="0.25">
      <c r="B2222">
        <f>YEAR('Daily Weather Input'!C2215)</f>
        <v>2011</v>
      </c>
      <c r="C2222">
        <f>MONTH('Daily Weather Input'!C2215)</f>
        <v>1</v>
      </c>
      <c r="D2222">
        <f>DAY('Daily Weather Input'!C2215)</f>
        <v>21</v>
      </c>
      <c r="E2222">
        <f>IF('Daily Weather Input'!D2215, 'Daily Weather Input'!D2215, ('Daily Weather Input'!E2215+'Daily Weather Input'!F2215)/2)</f>
        <v>27</v>
      </c>
      <c r="F2222">
        <f t="shared" si="69"/>
        <v>38</v>
      </c>
      <c r="G2222">
        <f t="shared" si="70"/>
        <v>0</v>
      </c>
    </row>
    <row r="2223" spans="2:7" x14ac:dyDescent="0.25">
      <c r="B2223">
        <f>YEAR('Daily Weather Input'!C2216)</f>
        <v>2011</v>
      </c>
      <c r="C2223">
        <f>MONTH('Daily Weather Input'!C2216)</f>
        <v>1</v>
      </c>
      <c r="D2223">
        <f>DAY('Daily Weather Input'!C2216)</f>
        <v>22</v>
      </c>
      <c r="E2223">
        <f>IF('Daily Weather Input'!D2216, 'Daily Weather Input'!D2216, ('Daily Weather Input'!E2216+'Daily Weather Input'!F2216)/2)</f>
        <v>17</v>
      </c>
      <c r="F2223">
        <f t="shared" si="69"/>
        <v>48</v>
      </c>
      <c r="G2223">
        <f t="shared" si="70"/>
        <v>0</v>
      </c>
    </row>
    <row r="2224" spans="2:7" x14ac:dyDescent="0.25">
      <c r="B2224">
        <f>YEAR('Daily Weather Input'!C2217)</f>
        <v>2011</v>
      </c>
      <c r="C2224">
        <f>MONTH('Daily Weather Input'!C2217)</f>
        <v>1</v>
      </c>
      <c r="D2224">
        <f>DAY('Daily Weather Input'!C2217)</f>
        <v>23</v>
      </c>
      <c r="E2224">
        <f>IF('Daily Weather Input'!D2217, 'Daily Weather Input'!D2217, ('Daily Weather Input'!E2217+'Daily Weather Input'!F2217)/2)</f>
        <v>19</v>
      </c>
      <c r="F2224">
        <f t="shared" si="69"/>
        <v>46</v>
      </c>
      <c r="G2224">
        <f t="shared" si="70"/>
        <v>0</v>
      </c>
    </row>
    <row r="2225" spans="2:7" x14ac:dyDescent="0.25">
      <c r="B2225">
        <f>YEAR('Daily Weather Input'!C2218)</f>
        <v>2011</v>
      </c>
      <c r="C2225">
        <f>MONTH('Daily Weather Input'!C2218)</f>
        <v>1</v>
      </c>
      <c r="D2225">
        <f>DAY('Daily Weather Input'!C2218)</f>
        <v>24</v>
      </c>
      <c r="E2225">
        <f>IF('Daily Weather Input'!D2218, 'Daily Weather Input'!D2218, ('Daily Weather Input'!E2218+'Daily Weather Input'!F2218)/2)</f>
        <v>18.5</v>
      </c>
      <c r="F2225">
        <f t="shared" si="69"/>
        <v>46.5</v>
      </c>
      <c r="G2225">
        <f t="shared" si="70"/>
        <v>0</v>
      </c>
    </row>
    <row r="2226" spans="2:7" x14ac:dyDescent="0.25">
      <c r="B2226">
        <f>YEAR('Daily Weather Input'!C2219)</f>
        <v>2011</v>
      </c>
      <c r="C2226">
        <f>MONTH('Daily Weather Input'!C2219)</f>
        <v>1</v>
      </c>
      <c r="D2226">
        <f>DAY('Daily Weather Input'!C2219)</f>
        <v>25</v>
      </c>
      <c r="E2226">
        <f>IF('Daily Weather Input'!D2219, 'Daily Weather Input'!D2219, ('Daily Weather Input'!E2219+'Daily Weather Input'!F2219)/2)</f>
        <v>36.5</v>
      </c>
      <c r="F2226">
        <f t="shared" si="69"/>
        <v>28.5</v>
      </c>
      <c r="G2226">
        <f t="shared" si="70"/>
        <v>0</v>
      </c>
    </row>
    <row r="2227" spans="2:7" x14ac:dyDescent="0.25">
      <c r="B2227">
        <f>YEAR('Daily Weather Input'!C2220)</f>
        <v>2011</v>
      </c>
      <c r="C2227">
        <f>MONTH('Daily Weather Input'!C2220)</f>
        <v>1</v>
      </c>
      <c r="D2227">
        <f>DAY('Daily Weather Input'!C2220)</f>
        <v>26</v>
      </c>
      <c r="E2227">
        <f>IF('Daily Weather Input'!D2220, 'Daily Weather Input'!D2220, ('Daily Weather Input'!E2220+'Daily Weather Input'!F2220)/2)</f>
        <v>33.5</v>
      </c>
      <c r="F2227">
        <f t="shared" si="69"/>
        <v>31.5</v>
      </c>
      <c r="G2227">
        <f t="shared" si="70"/>
        <v>0</v>
      </c>
    </row>
    <row r="2228" spans="2:7" x14ac:dyDescent="0.25">
      <c r="B2228">
        <f>YEAR('Daily Weather Input'!C2221)</f>
        <v>2011</v>
      </c>
      <c r="C2228">
        <f>MONTH('Daily Weather Input'!C2221)</f>
        <v>1</v>
      </c>
      <c r="D2228">
        <f>DAY('Daily Weather Input'!C2221)</f>
        <v>27</v>
      </c>
      <c r="E2228">
        <f>IF('Daily Weather Input'!D2221, 'Daily Weather Input'!D2221, ('Daily Weather Input'!E2221+'Daily Weather Input'!F2221)/2)</f>
        <v>30</v>
      </c>
      <c r="F2228">
        <f t="shared" si="69"/>
        <v>35</v>
      </c>
      <c r="G2228">
        <f t="shared" si="70"/>
        <v>0</v>
      </c>
    </row>
    <row r="2229" spans="2:7" x14ac:dyDescent="0.25">
      <c r="B2229">
        <f>YEAR('Daily Weather Input'!C2222)</f>
        <v>2011</v>
      </c>
      <c r="C2229">
        <f>MONTH('Daily Weather Input'!C2222)</f>
        <v>1</v>
      </c>
      <c r="D2229">
        <f>DAY('Daily Weather Input'!C2222)</f>
        <v>28</v>
      </c>
      <c r="E2229">
        <f>IF('Daily Weather Input'!D2222, 'Daily Weather Input'!D2222, ('Daily Weather Input'!E2222+'Daily Weather Input'!F2222)/2)</f>
        <v>31</v>
      </c>
      <c r="F2229">
        <f t="shared" si="69"/>
        <v>34</v>
      </c>
      <c r="G2229">
        <f t="shared" si="70"/>
        <v>0</v>
      </c>
    </row>
    <row r="2230" spans="2:7" x14ac:dyDescent="0.25">
      <c r="B2230">
        <f>YEAR('Daily Weather Input'!C2223)</f>
        <v>2011</v>
      </c>
      <c r="C2230">
        <f>MONTH('Daily Weather Input'!C2223)</f>
        <v>1</v>
      </c>
      <c r="D2230">
        <f>DAY('Daily Weather Input'!C2223)</f>
        <v>29</v>
      </c>
      <c r="E2230">
        <f>IF('Daily Weather Input'!D2223, 'Daily Weather Input'!D2223, ('Daily Weather Input'!E2223+'Daily Weather Input'!F2223)/2)</f>
        <v>26</v>
      </c>
      <c r="F2230">
        <f t="shared" si="69"/>
        <v>39</v>
      </c>
      <c r="G2230">
        <f t="shared" si="70"/>
        <v>0</v>
      </c>
    </row>
    <row r="2231" spans="2:7" x14ac:dyDescent="0.25">
      <c r="B2231">
        <f>YEAR('Daily Weather Input'!C2224)</f>
        <v>2011</v>
      </c>
      <c r="C2231">
        <f>MONTH('Daily Weather Input'!C2224)</f>
        <v>1</v>
      </c>
      <c r="D2231">
        <f>DAY('Daily Weather Input'!C2224)</f>
        <v>30</v>
      </c>
      <c r="E2231">
        <f>IF('Daily Weather Input'!D2224, 'Daily Weather Input'!D2224, ('Daily Weather Input'!E2224+'Daily Weather Input'!F2224)/2)</f>
        <v>29.5</v>
      </c>
      <c r="F2231">
        <f t="shared" si="69"/>
        <v>35.5</v>
      </c>
      <c r="G2231">
        <f t="shared" si="70"/>
        <v>0</v>
      </c>
    </row>
    <row r="2232" spans="2:7" x14ac:dyDescent="0.25">
      <c r="B2232">
        <f>YEAR('Daily Weather Input'!C2225)</f>
        <v>2011</v>
      </c>
      <c r="C2232">
        <f>MONTH('Daily Weather Input'!C2225)</f>
        <v>1</v>
      </c>
      <c r="D2232">
        <f>DAY('Daily Weather Input'!C2225)</f>
        <v>31</v>
      </c>
      <c r="E2232">
        <f>IF('Daily Weather Input'!D2225, 'Daily Weather Input'!D2225, ('Daily Weather Input'!E2225+'Daily Weather Input'!F2225)/2)</f>
        <v>29.5</v>
      </c>
      <c r="F2232">
        <f t="shared" si="69"/>
        <v>35.5</v>
      </c>
      <c r="G2232">
        <f t="shared" si="70"/>
        <v>0</v>
      </c>
    </row>
    <row r="2233" spans="2:7" x14ac:dyDescent="0.25">
      <c r="B2233">
        <f>YEAR('Daily Weather Input'!C2226)</f>
        <v>2011</v>
      </c>
      <c r="C2233">
        <f>MONTH('Daily Weather Input'!C2226)</f>
        <v>2</v>
      </c>
      <c r="D2233">
        <f>DAY('Daily Weather Input'!C2226)</f>
        <v>1</v>
      </c>
      <c r="E2233">
        <f>IF('Daily Weather Input'!D2226, 'Daily Weather Input'!D2226, ('Daily Weather Input'!E2226+'Daily Weather Input'!F2226)/2)</f>
        <v>31</v>
      </c>
      <c r="F2233">
        <f t="shared" si="69"/>
        <v>34</v>
      </c>
      <c r="G2233">
        <f t="shared" si="70"/>
        <v>0</v>
      </c>
    </row>
    <row r="2234" spans="2:7" x14ac:dyDescent="0.25">
      <c r="B2234">
        <f>YEAR('Daily Weather Input'!C2227)</f>
        <v>2011</v>
      </c>
      <c r="C2234">
        <f>MONTH('Daily Weather Input'!C2227)</f>
        <v>2</v>
      </c>
      <c r="D2234">
        <f>DAY('Daily Weather Input'!C2227)</f>
        <v>2</v>
      </c>
      <c r="E2234">
        <f>IF('Daily Weather Input'!D2227, 'Daily Weather Input'!D2227, ('Daily Weather Input'!E2227+'Daily Weather Input'!F2227)/2)</f>
        <v>39</v>
      </c>
      <c r="F2234">
        <f t="shared" si="69"/>
        <v>26</v>
      </c>
      <c r="G2234">
        <f t="shared" si="70"/>
        <v>0</v>
      </c>
    </row>
    <row r="2235" spans="2:7" x14ac:dyDescent="0.25">
      <c r="B2235">
        <f>YEAR('Daily Weather Input'!C2228)</f>
        <v>2011</v>
      </c>
      <c r="C2235">
        <f>MONTH('Daily Weather Input'!C2228)</f>
        <v>2</v>
      </c>
      <c r="D2235">
        <f>DAY('Daily Weather Input'!C2228)</f>
        <v>3</v>
      </c>
      <c r="E2235">
        <f>IF('Daily Weather Input'!D2228, 'Daily Weather Input'!D2228, ('Daily Weather Input'!E2228+'Daily Weather Input'!F2228)/2)</f>
        <v>28</v>
      </c>
      <c r="F2235">
        <f t="shared" si="69"/>
        <v>37</v>
      </c>
      <c r="G2235">
        <f t="shared" si="70"/>
        <v>0</v>
      </c>
    </row>
    <row r="2236" spans="2:7" x14ac:dyDescent="0.25">
      <c r="B2236">
        <f>YEAR('Daily Weather Input'!C2229)</f>
        <v>2011</v>
      </c>
      <c r="C2236">
        <f>MONTH('Daily Weather Input'!C2229)</f>
        <v>2</v>
      </c>
      <c r="D2236">
        <f>DAY('Daily Weather Input'!C2229)</f>
        <v>4</v>
      </c>
      <c r="E2236">
        <f>IF('Daily Weather Input'!D2229, 'Daily Weather Input'!D2229, ('Daily Weather Input'!E2229+'Daily Weather Input'!F2229)/2)</f>
        <v>29.5</v>
      </c>
      <c r="F2236">
        <f t="shared" si="69"/>
        <v>35.5</v>
      </c>
      <c r="G2236">
        <f t="shared" si="70"/>
        <v>0</v>
      </c>
    </row>
    <row r="2237" spans="2:7" x14ac:dyDescent="0.25">
      <c r="B2237">
        <f>YEAR('Daily Weather Input'!C2230)</f>
        <v>2011</v>
      </c>
      <c r="C2237">
        <f>MONTH('Daily Weather Input'!C2230)</f>
        <v>2</v>
      </c>
      <c r="D2237">
        <f>DAY('Daily Weather Input'!C2230)</f>
        <v>5</v>
      </c>
      <c r="E2237">
        <f>IF('Daily Weather Input'!D2230, 'Daily Weather Input'!D2230, ('Daily Weather Input'!E2230+'Daily Weather Input'!F2230)/2)</f>
        <v>36</v>
      </c>
      <c r="F2237">
        <f t="shared" si="69"/>
        <v>29</v>
      </c>
      <c r="G2237">
        <f t="shared" si="70"/>
        <v>0</v>
      </c>
    </row>
    <row r="2238" spans="2:7" x14ac:dyDescent="0.25">
      <c r="B2238">
        <f>YEAR('Daily Weather Input'!C2231)</f>
        <v>2011</v>
      </c>
      <c r="C2238">
        <f>MONTH('Daily Weather Input'!C2231)</f>
        <v>2</v>
      </c>
      <c r="D2238">
        <f>DAY('Daily Weather Input'!C2231)</f>
        <v>6</v>
      </c>
      <c r="E2238">
        <f>IF('Daily Weather Input'!D2231, 'Daily Weather Input'!D2231, ('Daily Weather Input'!E2231+'Daily Weather Input'!F2231)/2)</f>
        <v>37</v>
      </c>
      <c r="F2238">
        <f t="shared" si="69"/>
        <v>28</v>
      </c>
      <c r="G2238">
        <f t="shared" si="70"/>
        <v>0</v>
      </c>
    </row>
    <row r="2239" spans="2:7" x14ac:dyDescent="0.25">
      <c r="B2239">
        <f>YEAR('Daily Weather Input'!C2232)</f>
        <v>2011</v>
      </c>
      <c r="C2239">
        <f>MONTH('Daily Weather Input'!C2232)</f>
        <v>2</v>
      </c>
      <c r="D2239">
        <f>DAY('Daily Weather Input'!C2232)</f>
        <v>7</v>
      </c>
      <c r="E2239">
        <f>IF('Daily Weather Input'!D2232, 'Daily Weather Input'!D2232, ('Daily Weather Input'!E2232+'Daily Weather Input'!F2232)/2)</f>
        <v>35</v>
      </c>
      <c r="F2239">
        <f t="shared" si="69"/>
        <v>30</v>
      </c>
      <c r="G2239">
        <f t="shared" si="70"/>
        <v>0</v>
      </c>
    </row>
    <row r="2240" spans="2:7" x14ac:dyDescent="0.25">
      <c r="B2240">
        <f>YEAR('Daily Weather Input'!C2233)</f>
        <v>2011</v>
      </c>
      <c r="C2240">
        <f>MONTH('Daily Weather Input'!C2233)</f>
        <v>2</v>
      </c>
      <c r="D2240">
        <f>DAY('Daily Weather Input'!C2233)</f>
        <v>8</v>
      </c>
      <c r="E2240">
        <f>IF('Daily Weather Input'!D2233, 'Daily Weather Input'!D2233, ('Daily Weather Input'!E2233+'Daily Weather Input'!F2233)/2)</f>
        <v>30</v>
      </c>
      <c r="F2240">
        <f t="shared" si="69"/>
        <v>35</v>
      </c>
      <c r="G2240">
        <f t="shared" si="70"/>
        <v>0</v>
      </c>
    </row>
    <row r="2241" spans="2:7" x14ac:dyDescent="0.25">
      <c r="B2241">
        <f>YEAR('Daily Weather Input'!C2234)</f>
        <v>2011</v>
      </c>
      <c r="C2241">
        <f>MONTH('Daily Weather Input'!C2234)</f>
        <v>2</v>
      </c>
      <c r="D2241">
        <f>DAY('Daily Weather Input'!C2234)</f>
        <v>9</v>
      </c>
      <c r="E2241">
        <f>IF('Daily Weather Input'!D2234, 'Daily Weather Input'!D2234, ('Daily Weather Input'!E2234+'Daily Weather Input'!F2234)/2)</f>
        <v>24.5</v>
      </c>
      <c r="F2241">
        <f t="shared" si="69"/>
        <v>40.5</v>
      </c>
      <c r="G2241">
        <f t="shared" si="70"/>
        <v>0</v>
      </c>
    </row>
    <row r="2242" spans="2:7" x14ac:dyDescent="0.25">
      <c r="B2242">
        <f>YEAR('Daily Weather Input'!C2235)</f>
        <v>2011</v>
      </c>
      <c r="C2242">
        <f>MONTH('Daily Weather Input'!C2235)</f>
        <v>2</v>
      </c>
      <c r="D2242">
        <f>DAY('Daily Weather Input'!C2235)</f>
        <v>10</v>
      </c>
      <c r="E2242">
        <f>IF('Daily Weather Input'!D2235, 'Daily Weather Input'!D2235, ('Daily Weather Input'!E2235+'Daily Weather Input'!F2235)/2)</f>
        <v>24</v>
      </c>
      <c r="F2242">
        <f t="shared" si="69"/>
        <v>41</v>
      </c>
      <c r="G2242">
        <f t="shared" si="70"/>
        <v>0</v>
      </c>
    </row>
    <row r="2243" spans="2:7" x14ac:dyDescent="0.25">
      <c r="B2243">
        <f>YEAR('Daily Weather Input'!C2236)</f>
        <v>2011</v>
      </c>
      <c r="C2243">
        <f>MONTH('Daily Weather Input'!C2236)</f>
        <v>2</v>
      </c>
      <c r="D2243">
        <f>DAY('Daily Weather Input'!C2236)</f>
        <v>11</v>
      </c>
      <c r="E2243">
        <f>IF('Daily Weather Input'!D2236, 'Daily Weather Input'!D2236, ('Daily Weather Input'!E2236+'Daily Weather Input'!F2236)/2)</f>
        <v>27.5</v>
      </c>
      <c r="F2243">
        <f t="shared" si="69"/>
        <v>37.5</v>
      </c>
      <c r="G2243">
        <f t="shared" si="70"/>
        <v>0</v>
      </c>
    </row>
    <row r="2244" spans="2:7" x14ac:dyDescent="0.25">
      <c r="B2244">
        <f>YEAR('Daily Weather Input'!C2237)</f>
        <v>2011</v>
      </c>
      <c r="C2244">
        <f>MONTH('Daily Weather Input'!C2237)</f>
        <v>2</v>
      </c>
      <c r="D2244">
        <f>DAY('Daily Weather Input'!C2237)</f>
        <v>12</v>
      </c>
      <c r="E2244">
        <f>IF('Daily Weather Input'!D2237, 'Daily Weather Input'!D2237, ('Daily Weather Input'!E2237+'Daily Weather Input'!F2237)/2)</f>
        <v>30</v>
      </c>
      <c r="F2244">
        <f t="shared" si="69"/>
        <v>35</v>
      </c>
      <c r="G2244">
        <f t="shared" si="70"/>
        <v>0</v>
      </c>
    </row>
    <row r="2245" spans="2:7" x14ac:dyDescent="0.25">
      <c r="B2245">
        <f>YEAR('Daily Weather Input'!C2238)</f>
        <v>2011</v>
      </c>
      <c r="C2245">
        <f>MONTH('Daily Weather Input'!C2238)</f>
        <v>2</v>
      </c>
      <c r="D2245">
        <f>DAY('Daily Weather Input'!C2238)</f>
        <v>13</v>
      </c>
      <c r="E2245">
        <f>IF('Daily Weather Input'!D2238, 'Daily Weather Input'!D2238, ('Daily Weather Input'!E2238+'Daily Weather Input'!F2238)/2)</f>
        <v>39.5</v>
      </c>
      <c r="F2245">
        <f t="shared" si="69"/>
        <v>25.5</v>
      </c>
      <c r="G2245">
        <f t="shared" si="70"/>
        <v>0</v>
      </c>
    </row>
    <row r="2246" spans="2:7" x14ac:dyDescent="0.25">
      <c r="B2246">
        <f>YEAR('Daily Weather Input'!C2239)</f>
        <v>2011</v>
      </c>
      <c r="C2246">
        <f>MONTH('Daily Weather Input'!C2239)</f>
        <v>2</v>
      </c>
      <c r="D2246">
        <f>DAY('Daily Weather Input'!C2239)</f>
        <v>14</v>
      </c>
      <c r="E2246">
        <f>IF('Daily Weather Input'!D2239, 'Daily Weather Input'!D2239, ('Daily Weather Input'!E2239+'Daily Weather Input'!F2239)/2)</f>
        <v>53</v>
      </c>
      <c r="F2246">
        <f t="shared" si="69"/>
        <v>12</v>
      </c>
      <c r="G2246">
        <f t="shared" si="70"/>
        <v>0</v>
      </c>
    </row>
    <row r="2247" spans="2:7" x14ac:dyDescent="0.25">
      <c r="B2247">
        <f>YEAR('Daily Weather Input'!C2240)</f>
        <v>2011</v>
      </c>
      <c r="C2247">
        <f>MONTH('Daily Weather Input'!C2240)</f>
        <v>2</v>
      </c>
      <c r="D2247">
        <f>DAY('Daily Weather Input'!C2240)</f>
        <v>15</v>
      </c>
      <c r="E2247">
        <f>IF('Daily Weather Input'!D2240, 'Daily Weather Input'!D2240, ('Daily Weather Input'!E2240+'Daily Weather Input'!F2240)/2)</f>
        <v>36</v>
      </c>
      <c r="F2247">
        <f t="shared" si="69"/>
        <v>29</v>
      </c>
      <c r="G2247">
        <f t="shared" si="70"/>
        <v>0</v>
      </c>
    </row>
    <row r="2248" spans="2:7" x14ac:dyDescent="0.25">
      <c r="B2248">
        <f>YEAR('Daily Weather Input'!C2241)</f>
        <v>2011</v>
      </c>
      <c r="C2248">
        <f>MONTH('Daily Weather Input'!C2241)</f>
        <v>2</v>
      </c>
      <c r="D2248">
        <f>DAY('Daily Weather Input'!C2241)</f>
        <v>16</v>
      </c>
      <c r="E2248">
        <f>IF('Daily Weather Input'!D2241, 'Daily Weather Input'!D2241, ('Daily Weather Input'!E2241+'Daily Weather Input'!F2241)/2)</f>
        <v>42</v>
      </c>
      <c r="F2248">
        <f t="shared" si="69"/>
        <v>23</v>
      </c>
      <c r="G2248">
        <f t="shared" si="70"/>
        <v>0</v>
      </c>
    </row>
    <row r="2249" spans="2:7" x14ac:dyDescent="0.25">
      <c r="B2249">
        <f>YEAR('Daily Weather Input'!C2242)</f>
        <v>2011</v>
      </c>
      <c r="C2249">
        <f>MONTH('Daily Weather Input'!C2242)</f>
        <v>2</v>
      </c>
      <c r="D2249">
        <f>DAY('Daily Weather Input'!C2242)</f>
        <v>17</v>
      </c>
      <c r="E2249">
        <f>IF('Daily Weather Input'!D2242, 'Daily Weather Input'!D2242, ('Daily Weather Input'!E2242+'Daily Weather Input'!F2242)/2)</f>
        <v>55.5</v>
      </c>
      <c r="F2249">
        <f t="shared" si="69"/>
        <v>9.5</v>
      </c>
      <c r="G2249">
        <f t="shared" si="70"/>
        <v>0</v>
      </c>
    </row>
    <row r="2250" spans="2:7" x14ac:dyDescent="0.25">
      <c r="B2250">
        <f>YEAR('Daily Weather Input'!C2243)</f>
        <v>2011</v>
      </c>
      <c r="C2250">
        <f>MONTH('Daily Weather Input'!C2243)</f>
        <v>2</v>
      </c>
      <c r="D2250">
        <f>DAY('Daily Weather Input'!C2243)</f>
        <v>18</v>
      </c>
      <c r="E2250">
        <f>IF('Daily Weather Input'!D2243, 'Daily Weather Input'!D2243, ('Daily Weather Input'!E2243+'Daily Weather Input'!F2243)/2)</f>
        <v>64</v>
      </c>
      <c r="F2250">
        <f t="shared" si="69"/>
        <v>1</v>
      </c>
      <c r="G2250">
        <f t="shared" si="70"/>
        <v>0</v>
      </c>
    </row>
    <row r="2251" spans="2:7" x14ac:dyDescent="0.25">
      <c r="B2251">
        <f>YEAR('Daily Weather Input'!C2244)</f>
        <v>2011</v>
      </c>
      <c r="C2251">
        <f>MONTH('Daily Weather Input'!C2244)</f>
        <v>2</v>
      </c>
      <c r="D2251">
        <f>DAY('Daily Weather Input'!C2244)</f>
        <v>19</v>
      </c>
      <c r="E2251">
        <f>IF('Daily Weather Input'!D2244, 'Daily Weather Input'!D2244, ('Daily Weather Input'!E2244+'Daily Weather Input'!F2244)/2)</f>
        <v>45.5</v>
      </c>
      <c r="F2251">
        <f t="shared" ref="F2251:F2314" si="71">IF(B$8&gt;$E2251,(B$8-$E2251),0)</f>
        <v>19.5</v>
      </c>
      <c r="G2251">
        <f t="shared" si="70"/>
        <v>0</v>
      </c>
    </row>
    <row r="2252" spans="2:7" x14ac:dyDescent="0.25">
      <c r="B2252">
        <f>YEAR('Daily Weather Input'!C2245)</f>
        <v>2011</v>
      </c>
      <c r="C2252">
        <f>MONTH('Daily Weather Input'!C2245)</f>
        <v>2</v>
      </c>
      <c r="D2252">
        <f>DAY('Daily Weather Input'!C2245)</f>
        <v>20</v>
      </c>
      <c r="E2252">
        <f>IF('Daily Weather Input'!D2245, 'Daily Weather Input'!D2245, ('Daily Weather Input'!E2245+'Daily Weather Input'!F2245)/2)</f>
        <v>39</v>
      </c>
      <c r="F2252">
        <f t="shared" si="71"/>
        <v>26</v>
      </c>
      <c r="G2252">
        <f t="shared" ref="G2252:G2315" si="72">IF($E2252&gt;C$8,$E2252-C$8,0)</f>
        <v>0</v>
      </c>
    </row>
    <row r="2253" spans="2:7" x14ac:dyDescent="0.25">
      <c r="B2253">
        <f>YEAR('Daily Weather Input'!C2246)</f>
        <v>2011</v>
      </c>
      <c r="C2253">
        <f>MONTH('Daily Weather Input'!C2246)</f>
        <v>2</v>
      </c>
      <c r="D2253">
        <f>DAY('Daily Weather Input'!C2246)</f>
        <v>21</v>
      </c>
      <c r="E2253">
        <f>IF('Daily Weather Input'!D2246, 'Daily Weather Input'!D2246, ('Daily Weather Input'!E2246+'Daily Weather Input'!F2246)/2)</f>
        <v>36</v>
      </c>
      <c r="F2253">
        <f t="shared" si="71"/>
        <v>29</v>
      </c>
      <c r="G2253">
        <f t="shared" si="72"/>
        <v>0</v>
      </c>
    </row>
    <row r="2254" spans="2:7" x14ac:dyDescent="0.25">
      <c r="B2254">
        <f>YEAR('Daily Weather Input'!C2247)</f>
        <v>2011</v>
      </c>
      <c r="C2254">
        <f>MONTH('Daily Weather Input'!C2247)</f>
        <v>2</v>
      </c>
      <c r="D2254">
        <f>DAY('Daily Weather Input'!C2247)</f>
        <v>22</v>
      </c>
      <c r="E2254">
        <f>IF('Daily Weather Input'!D2247, 'Daily Weather Input'!D2247, ('Daily Weather Input'!E2247+'Daily Weather Input'!F2247)/2)</f>
        <v>27</v>
      </c>
      <c r="F2254">
        <f t="shared" si="71"/>
        <v>38</v>
      </c>
      <c r="G2254">
        <f t="shared" si="72"/>
        <v>0</v>
      </c>
    </row>
    <row r="2255" spans="2:7" x14ac:dyDescent="0.25">
      <c r="B2255">
        <f>YEAR('Daily Weather Input'!C2248)</f>
        <v>2011</v>
      </c>
      <c r="C2255">
        <f>MONTH('Daily Weather Input'!C2248)</f>
        <v>2</v>
      </c>
      <c r="D2255">
        <f>DAY('Daily Weather Input'!C2248)</f>
        <v>23</v>
      </c>
      <c r="E2255">
        <f>IF('Daily Weather Input'!D2248, 'Daily Weather Input'!D2248, ('Daily Weather Input'!E2248+'Daily Weather Input'!F2248)/2)</f>
        <v>34</v>
      </c>
      <c r="F2255">
        <f t="shared" si="71"/>
        <v>31</v>
      </c>
      <c r="G2255">
        <f t="shared" si="72"/>
        <v>0</v>
      </c>
    </row>
    <row r="2256" spans="2:7" x14ac:dyDescent="0.25">
      <c r="B2256">
        <f>YEAR('Daily Weather Input'!C2249)</f>
        <v>2011</v>
      </c>
      <c r="C2256">
        <f>MONTH('Daily Weather Input'!C2249)</f>
        <v>2</v>
      </c>
      <c r="D2256">
        <f>DAY('Daily Weather Input'!C2249)</f>
        <v>24</v>
      </c>
      <c r="E2256">
        <f>IF('Daily Weather Input'!D2249, 'Daily Weather Input'!D2249, ('Daily Weather Input'!E2249+'Daily Weather Input'!F2249)/2)</f>
        <v>36</v>
      </c>
      <c r="F2256">
        <f t="shared" si="71"/>
        <v>29</v>
      </c>
      <c r="G2256">
        <f t="shared" si="72"/>
        <v>0</v>
      </c>
    </row>
    <row r="2257" spans="2:7" x14ac:dyDescent="0.25">
      <c r="B2257">
        <f>YEAR('Daily Weather Input'!C2250)</f>
        <v>2011</v>
      </c>
      <c r="C2257">
        <f>MONTH('Daily Weather Input'!C2250)</f>
        <v>2</v>
      </c>
      <c r="D2257">
        <f>DAY('Daily Weather Input'!C2250)</f>
        <v>25</v>
      </c>
      <c r="E2257">
        <f>IF('Daily Weather Input'!D2250, 'Daily Weather Input'!D2250, ('Daily Weather Input'!E2250+'Daily Weather Input'!F2250)/2)</f>
        <v>49</v>
      </c>
      <c r="F2257">
        <f t="shared" si="71"/>
        <v>16</v>
      </c>
      <c r="G2257">
        <f t="shared" si="72"/>
        <v>0</v>
      </c>
    </row>
    <row r="2258" spans="2:7" x14ac:dyDescent="0.25">
      <c r="B2258">
        <f>YEAR('Daily Weather Input'!C2251)</f>
        <v>2011</v>
      </c>
      <c r="C2258">
        <f>MONTH('Daily Weather Input'!C2251)</f>
        <v>2</v>
      </c>
      <c r="D2258">
        <f>DAY('Daily Weather Input'!C2251)</f>
        <v>26</v>
      </c>
      <c r="E2258">
        <f>IF('Daily Weather Input'!D2251, 'Daily Weather Input'!D2251, ('Daily Weather Input'!E2251+'Daily Weather Input'!F2251)/2)</f>
        <v>39.5</v>
      </c>
      <c r="F2258">
        <f t="shared" si="71"/>
        <v>25.5</v>
      </c>
      <c r="G2258">
        <f t="shared" si="72"/>
        <v>0</v>
      </c>
    </row>
    <row r="2259" spans="2:7" x14ac:dyDescent="0.25">
      <c r="B2259">
        <f>YEAR('Daily Weather Input'!C2252)</f>
        <v>2011</v>
      </c>
      <c r="C2259">
        <f>MONTH('Daily Weather Input'!C2252)</f>
        <v>2</v>
      </c>
      <c r="D2259">
        <f>DAY('Daily Weather Input'!C2252)</f>
        <v>27</v>
      </c>
      <c r="E2259">
        <f>IF('Daily Weather Input'!D2252, 'Daily Weather Input'!D2252, ('Daily Weather Input'!E2252+'Daily Weather Input'!F2252)/2)</f>
        <v>46</v>
      </c>
      <c r="F2259">
        <f t="shared" si="71"/>
        <v>19</v>
      </c>
      <c r="G2259">
        <f t="shared" si="72"/>
        <v>0</v>
      </c>
    </row>
    <row r="2260" spans="2:7" x14ac:dyDescent="0.25">
      <c r="B2260">
        <f>YEAR('Daily Weather Input'!C2253)</f>
        <v>2011</v>
      </c>
      <c r="C2260">
        <f>MONTH('Daily Weather Input'!C2253)</f>
        <v>2</v>
      </c>
      <c r="D2260">
        <f>DAY('Daily Weather Input'!C2253)</f>
        <v>28</v>
      </c>
      <c r="E2260">
        <f>IF('Daily Weather Input'!D2253, 'Daily Weather Input'!D2253, ('Daily Weather Input'!E2253+'Daily Weather Input'!F2253)/2)</f>
        <v>53</v>
      </c>
      <c r="F2260">
        <f t="shared" si="71"/>
        <v>12</v>
      </c>
      <c r="G2260">
        <f t="shared" si="72"/>
        <v>0</v>
      </c>
    </row>
    <row r="2261" spans="2:7" x14ac:dyDescent="0.25">
      <c r="B2261">
        <f>YEAR('Daily Weather Input'!C2254)</f>
        <v>2011</v>
      </c>
      <c r="C2261">
        <f>MONTH('Daily Weather Input'!C2254)</f>
        <v>3</v>
      </c>
      <c r="D2261">
        <f>DAY('Daily Weather Input'!C2254)</f>
        <v>1</v>
      </c>
      <c r="E2261">
        <f>IF('Daily Weather Input'!D2254, 'Daily Weather Input'!D2254, ('Daily Weather Input'!E2254+'Daily Weather Input'!F2254)/2)</f>
        <v>38.5</v>
      </c>
      <c r="F2261">
        <f t="shared" si="71"/>
        <v>26.5</v>
      </c>
      <c r="G2261">
        <f t="shared" si="72"/>
        <v>0</v>
      </c>
    </row>
    <row r="2262" spans="2:7" x14ac:dyDescent="0.25">
      <c r="B2262">
        <f>YEAR('Daily Weather Input'!C2255)</f>
        <v>2011</v>
      </c>
      <c r="C2262">
        <f>MONTH('Daily Weather Input'!C2255)</f>
        <v>3</v>
      </c>
      <c r="D2262">
        <f>DAY('Daily Weather Input'!C2255)</f>
        <v>2</v>
      </c>
      <c r="E2262">
        <f>IF('Daily Weather Input'!D2255, 'Daily Weather Input'!D2255, ('Daily Weather Input'!E2255+'Daily Weather Input'!F2255)/2)</f>
        <v>46</v>
      </c>
      <c r="F2262">
        <f t="shared" si="71"/>
        <v>19</v>
      </c>
      <c r="G2262">
        <f t="shared" si="72"/>
        <v>0</v>
      </c>
    </row>
    <row r="2263" spans="2:7" x14ac:dyDescent="0.25">
      <c r="B2263">
        <f>YEAR('Daily Weather Input'!C2256)</f>
        <v>2011</v>
      </c>
      <c r="C2263">
        <f>MONTH('Daily Weather Input'!C2256)</f>
        <v>3</v>
      </c>
      <c r="D2263">
        <f>DAY('Daily Weather Input'!C2256)</f>
        <v>3</v>
      </c>
      <c r="E2263">
        <f>IF('Daily Weather Input'!D2256, 'Daily Weather Input'!D2256, ('Daily Weather Input'!E2256+'Daily Weather Input'!F2256)/2)</f>
        <v>32</v>
      </c>
      <c r="F2263">
        <f t="shared" si="71"/>
        <v>33</v>
      </c>
      <c r="G2263">
        <f t="shared" si="72"/>
        <v>0</v>
      </c>
    </row>
    <row r="2264" spans="2:7" x14ac:dyDescent="0.25">
      <c r="B2264">
        <f>YEAR('Daily Weather Input'!C2257)</f>
        <v>2011</v>
      </c>
      <c r="C2264">
        <f>MONTH('Daily Weather Input'!C2257)</f>
        <v>3</v>
      </c>
      <c r="D2264">
        <f>DAY('Daily Weather Input'!C2257)</f>
        <v>4</v>
      </c>
      <c r="E2264">
        <f>IF('Daily Weather Input'!D2257, 'Daily Weather Input'!D2257, ('Daily Weather Input'!E2257+'Daily Weather Input'!F2257)/2)</f>
        <v>38</v>
      </c>
      <c r="F2264">
        <f t="shared" si="71"/>
        <v>27</v>
      </c>
      <c r="G2264">
        <f t="shared" si="72"/>
        <v>0</v>
      </c>
    </row>
    <row r="2265" spans="2:7" x14ac:dyDescent="0.25">
      <c r="B2265">
        <f>YEAR('Daily Weather Input'!C2258)</f>
        <v>2011</v>
      </c>
      <c r="C2265">
        <f>MONTH('Daily Weather Input'!C2258)</f>
        <v>3</v>
      </c>
      <c r="D2265">
        <f>DAY('Daily Weather Input'!C2258)</f>
        <v>5</v>
      </c>
      <c r="E2265">
        <f>IF('Daily Weather Input'!D2258, 'Daily Weather Input'!D2258, ('Daily Weather Input'!E2258+'Daily Weather Input'!F2258)/2)</f>
        <v>51</v>
      </c>
      <c r="F2265">
        <f t="shared" si="71"/>
        <v>14</v>
      </c>
      <c r="G2265">
        <f t="shared" si="72"/>
        <v>0</v>
      </c>
    </row>
    <row r="2266" spans="2:7" x14ac:dyDescent="0.25">
      <c r="B2266">
        <f>YEAR('Daily Weather Input'!C2259)</f>
        <v>2011</v>
      </c>
      <c r="C2266">
        <f>MONTH('Daily Weather Input'!C2259)</f>
        <v>3</v>
      </c>
      <c r="D2266">
        <f>DAY('Daily Weather Input'!C2259)</f>
        <v>6</v>
      </c>
      <c r="E2266">
        <f>IF('Daily Weather Input'!D2259, 'Daily Weather Input'!D2259, ('Daily Weather Input'!E2259+'Daily Weather Input'!F2259)/2)</f>
        <v>46.5</v>
      </c>
      <c r="F2266">
        <f t="shared" si="71"/>
        <v>18.5</v>
      </c>
      <c r="G2266">
        <f t="shared" si="72"/>
        <v>0</v>
      </c>
    </row>
    <row r="2267" spans="2:7" x14ac:dyDescent="0.25">
      <c r="B2267">
        <f>YEAR('Daily Weather Input'!C2260)</f>
        <v>2011</v>
      </c>
      <c r="C2267">
        <f>MONTH('Daily Weather Input'!C2260)</f>
        <v>3</v>
      </c>
      <c r="D2267">
        <f>DAY('Daily Weather Input'!C2260)</f>
        <v>7</v>
      </c>
      <c r="E2267">
        <f>IF('Daily Weather Input'!D2260, 'Daily Weather Input'!D2260, ('Daily Weather Input'!E2260+'Daily Weather Input'!F2260)/2)</f>
        <v>40</v>
      </c>
      <c r="F2267">
        <f t="shared" si="71"/>
        <v>25</v>
      </c>
      <c r="G2267">
        <f t="shared" si="72"/>
        <v>0</v>
      </c>
    </row>
    <row r="2268" spans="2:7" x14ac:dyDescent="0.25">
      <c r="B2268">
        <f>YEAR('Daily Weather Input'!C2261)</f>
        <v>2011</v>
      </c>
      <c r="C2268">
        <f>MONTH('Daily Weather Input'!C2261)</f>
        <v>3</v>
      </c>
      <c r="D2268">
        <f>DAY('Daily Weather Input'!C2261)</f>
        <v>8</v>
      </c>
      <c r="E2268">
        <f>IF('Daily Weather Input'!D2261, 'Daily Weather Input'!D2261, ('Daily Weather Input'!E2261+'Daily Weather Input'!F2261)/2)</f>
        <v>38</v>
      </c>
      <c r="F2268">
        <f t="shared" si="71"/>
        <v>27</v>
      </c>
      <c r="G2268">
        <f t="shared" si="72"/>
        <v>0</v>
      </c>
    </row>
    <row r="2269" spans="2:7" x14ac:dyDescent="0.25">
      <c r="B2269">
        <f>YEAR('Daily Weather Input'!C2262)</f>
        <v>2011</v>
      </c>
      <c r="C2269">
        <f>MONTH('Daily Weather Input'!C2262)</f>
        <v>3</v>
      </c>
      <c r="D2269">
        <f>DAY('Daily Weather Input'!C2262)</f>
        <v>9</v>
      </c>
      <c r="E2269">
        <f>IF('Daily Weather Input'!D2262, 'Daily Weather Input'!D2262, ('Daily Weather Input'!E2262+'Daily Weather Input'!F2262)/2)</f>
        <v>42.5</v>
      </c>
      <c r="F2269">
        <f t="shared" si="71"/>
        <v>22.5</v>
      </c>
      <c r="G2269">
        <f t="shared" si="72"/>
        <v>0</v>
      </c>
    </row>
    <row r="2270" spans="2:7" x14ac:dyDescent="0.25">
      <c r="B2270">
        <f>YEAR('Daily Weather Input'!C2263)</f>
        <v>2011</v>
      </c>
      <c r="C2270">
        <f>MONTH('Daily Weather Input'!C2263)</f>
        <v>3</v>
      </c>
      <c r="D2270">
        <f>DAY('Daily Weather Input'!C2263)</f>
        <v>10</v>
      </c>
      <c r="E2270">
        <f>IF('Daily Weather Input'!D2263, 'Daily Weather Input'!D2263, ('Daily Weather Input'!E2263+'Daily Weather Input'!F2263)/2)</f>
        <v>52.5</v>
      </c>
      <c r="F2270">
        <f t="shared" si="71"/>
        <v>12.5</v>
      </c>
      <c r="G2270">
        <f t="shared" si="72"/>
        <v>0</v>
      </c>
    </row>
    <row r="2271" spans="2:7" x14ac:dyDescent="0.25">
      <c r="B2271">
        <f>YEAR('Daily Weather Input'!C2264)</f>
        <v>2011</v>
      </c>
      <c r="C2271">
        <f>MONTH('Daily Weather Input'!C2264)</f>
        <v>3</v>
      </c>
      <c r="D2271">
        <f>DAY('Daily Weather Input'!C2264)</f>
        <v>11</v>
      </c>
      <c r="E2271">
        <f>IF('Daily Weather Input'!D2264, 'Daily Weather Input'!D2264, ('Daily Weather Input'!E2264+'Daily Weather Input'!F2264)/2)</f>
        <v>42.5</v>
      </c>
      <c r="F2271">
        <f t="shared" si="71"/>
        <v>22.5</v>
      </c>
      <c r="G2271">
        <f t="shared" si="72"/>
        <v>0</v>
      </c>
    </row>
    <row r="2272" spans="2:7" x14ac:dyDescent="0.25">
      <c r="B2272">
        <f>YEAR('Daily Weather Input'!C2265)</f>
        <v>2011</v>
      </c>
      <c r="C2272">
        <f>MONTH('Daily Weather Input'!C2265)</f>
        <v>3</v>
      </c>
      <c r="D2272">
        <f>DAY('Daily Weather Input'!C2265)</f>
        <v>12</v>
      </c>
      <c r="E2272">
        <f>IF('Daily Weather Input'!D2265, 'Daily Weather Input'!D2265, ('Daily Weather Input'!E2265+'Daily Weather Input'!F2265)/2)</f>
        <v>46.5</v>
      </c>
      <c r="F2272">
        <f t="shared" si="71"/>
        <v>18.5</v>
      </c>
      <c r="G2272">
        <f t="shared" si="72"/>
        <v>0</v>
      </c>
    </row>
    <row r="2273" spans="2:7" x14ac:dyDescent="0.25">
      <c r="B2273">
        <f>YEAR('Daily Weather Input'!C2266)</f>
        <v>2011</v>
      </c>
      <c r="C2273">
        <f>MONTH('Daily Weather Input'!C2266)</f>
        <v>3</v>
      </c>
      <c r="D2273">
        <f>DAY('Daily Weather Input'!C2266)</f>
        <v>13</v>
      </c>
      <c r="E2273">
        <f>IF('Daily Weather Input'!D2266, 'Daily Weather Input'!D2266, ('Daily Weather Input'!E2266+'Daily Weather Input'!F2266)/2)</f>
        <v>45.5</v>
      </c>
      <c r="F2273">
        <f t="shared" si="71"/>
        <v>19.5</v>
      </c>
      <c r="G2273">
        <f t="shared" si="72"/>
        <v>0</v>
      </c>
    </row>
    <row r="2274" spans="2:7" x14ac:dyDescent="0.25">
      <c r="B2274">
        <f>YEAR('Daily Weather Input'!C2267)</f>
        <v>2011</v>
      </c>
      <c r="C2274">
        <f>MONTH('Daily Weather Input'!C2267)</f>
        <v>3</v>
      </c>
      <c r="D2274">
        <f>DAY('Daily Weather Input'!C2267)</f>
        <v>14</v>
      </c>
      <c r="E2274">
        <f>IF('Daily Weather Input'!D2267, 'Daily Weather Input'!D2267, ('Daily Weather Input'!E2267+'Daily Weather Input'!F2267)/2)</f>
        <v>40</v>
      </c>
      <c r="F2274">
        <f t="shared" si="71"/>
        <v>25</v>
      </c>
      <c r="G2274">
        <f t="shared" si="72"/>
        <v>0</v>
      </c>
    </row>
    <row r="2275" spans="2:7" x14ac:dyDescent="0.25">
      <c r="B2275">
        <f>YEAR('Daily Weather Input'!C2268)</f>
        <v>2011</v>
      </c>
      <c r="C2275">
        <f>MONTH('Daily Weather Input'!C2268)</f>
        <v>3</v>
      </c>
      <c r="D2275">
        <f>DAY('Daily Weather Input'!C2268)</f>
        <v>15</v>
      </c>
      <c r="E2275">
        <f>IF('Daily Weather Input'!D2268, 'Daily Weather Input'!D2268, ('Daily Weather Input'!E2268+'Daily Weather Input'!F2268)/2)</f>
        <v>39.5</v>
      </c>
      <c r="F2275">
        <f t="shared" si="71"/>
        <v>25.5</v>
      </c>
      <c r="G2275">
        <f t="shared" si="72"/>
        <v>0</v>
      </c>
    </row>
    <row r="2276" spans="2:7" x14ac:dyDescent="0.25">
      <c r="B2276">
        <f>YEAR('Daily Weather Input'!C2269)</f>
        <v>2011</v>
      </c>
      <c r="C2276">
        <f>MONTH('Daily Weather Input'!C2269)</f>
        <v>3</v>
      </c>
      <c r="D2276">
        <f>DAY('Daily Weather Input'!C2269)</f>
        <v>16</v>
      </c>
      <c r="E2276">
        <f>IF('Daily Weather Input'!D2269, 'Daily Weather Input'!D2269, ('Daily Weather Input'!E2269+'Daily Weather Input'!F2269)/2)</f>
        <v>50</v>
      </c>
      <c r="F2276">
        <f t="shared" si="71"/>
        <v>15</v>
      </c>
      <c r="G2276">
        <f t="shared" si="72"/>
        <v>0</v>
      </c>
    </row>
    <row r="2277" spans="2:7" x14ac:dyDescent="0.25">
      <c r="B2277">
        <f>YEAR('Daily Weather Input'!C2270)</f>
        <v>2011</v>
      </c>
      <c r="C2277">
        <f>MONTH('Daily Weather Input'!C2270)</f>
        <v>3</v>
      </c>
      <c r="D2277">
        <f>DAY('Daily Weather Input'!C2270)</f>
        <v>17</v>
      </c>
      <c r="E2277">
        <f>IF('Daily Weather Input'!D2270, 'Daily Weather Input'!D2270, ('Daily Weather Input'!E2270+'Daily Weather Input'!F2270)/2)</f>
        <v>52</v>
      </c>
      <c r="F2277">
        <f t="shared" si="71"/>
        <v>13</v>
      </c>
      <c r="G2277">
        <f t="shared" si="72"/>
        <v>0</v>
      </c>
    </row>
    <row r="2278" spans="2:7" x14ac:dyDescent="0.25">
      <c r="B2278">
        <f>YEAR('Daily Weather Input'!C2271)</f>
        <v>2011</v>
      </c>
      <c r="C2278">
        <f>MONTH('Daily Weather Input'!C2271)</f>
        <v>3</v>
      </c>
      <c r="D2278">
        <f>DAY('Daily Weather Input'!C2271)</f>
        <v>18</v>
      </c>
      <c r="E2278">
        <f>IF('Daily Weather Input'!D2271, 'Daily Weather Input'!D2271, ('Daily Weather Input'!E2271+'Daily Weather Input'!F2271)/2)</f>
        <v>64.5</v>
      </c>
      <c r="F2278">
        <f t="shared" si="71"/>
        <v>0.5</v>
      </c>
      <c r="G2278">
        <f t="shared" si="72"/>
        <v>0</v>
      </c>
    </row>
    <row r="2279" spans="2:7" x14ac:dyDescent="0.25">
      <c r="B2279">
        <f>YEAR('Daily Weather Input'!C2272)</f>
        <v>2011</v>
      </c>
      <c r="C2279">
        <f>MONTH('Daily Weather Input'!C2272)</f>
        <v>3</v>
      </c>
      <c r="D2279">
        <f>DAY('Daily Weather Input'!C2272)</f>
        <v>19</v>
      </c>
      <c r="E2279">
        <f>IF('Daily Weather Input'!D2272, 'Daily Weather Input'!D2272, ('Daily Weather Input'!E2272+'Daily Weather Input'!F2272)/2)</f>
        <v>56</v>
      </c>
      <c r="F2279">
        <f t="shared" si="71"/>
        <v>9</v>
      </c>
      <c r="G2279">
        <f t="shared" si="72"/>
        <v>0</v>
      </c>
    </row>
    <row r="2280" spans="2:7" x14ac:dyDescent="0.25">
      <c r="B2280">
        <f>YEAR('Daily Weather Input'!C2273)</f>
        <v>2011</v>
      </c>
      <c r="C2280">
        <f>MONTH('Daily Weather Input'!C2273)</f>
        <v>3</v>
      </c>
      <c r="D2280">
        <f>DAY('Daily Weather Input'!C2273)</f>
        <v>20</v>
      </c>
      <c r="E2280">
        <f>IF('Daily Weather Input'!D2273, 'Daily Weather Input'!D2273, ('Daily Weather Input'!E2273+'Daily Weather Input'!F2273)/2)</f>
        <v>44.5</v>
      </c>
      <c r="F2280">
        <f t="shared" si="71"/>
        <v>20.5</v>
      </c>
      <c r="G2280">
        <f t="shared" si="72"/>
        <v>0</v>
      </c>
    </row>
    <row r="2281" spans="2:7" x14ac:dyDescent="0.25">
      <c r="B2281">
        <f>YEAR('Daily Weather Input'!C2274)</f>
        <v>2011</v>
      </c>
      <c r="C2281">
        <f>MONTH('Daily Weather Input'!C2274)</f>
        <v>3</v>
      </c>
      <c r="D2281">
        <f>DAY('Daily Weather Input'!C2274)</f>
        <v>21</v>
      </c>
      <c r="E2281">
        <f>IF('Daily Weather Input'!D2274, 'Daily Weather Input'!D2274, ('Daily Weather Input'!E2274+'Daily Weather Input'!F2274)/2)</f>
        <v>57</v>
      </c>
      <c r="F2281">
        <f t="shared" si="71"/>
        <v>8</v>
      </c>
      <c r="G2281">
        <f t="shared" si="72"/>
        <v>0</v>
      </c>
    </row>
    <row r="2282" spans="2:7" x14ac:dyDescent="0.25">
      <c r="B2282">
        <f>YEAR('Daily Weather Input'!C2275)</f>
        <v>2011</v>
      </c>
      <c r="C2282">
        <f>MONTH('Daily Weather Input'!C2275)</f>
        <v>3</v>
      </c>
      <c r="D2282">
        <f>DAY('Daily Weather Input'!C2275)</f>
        <v>22</v>
      </c>
      <c r="E2282">
        <f>IF('Daily Weather Input'!D2275, 'Daily Weather Input'!D2275, ('Daily Weather Input'!E2275+'Daily Weather Input'!F2275)/2)</f>
        <v>54.5</v>
      </c>
      <c r="F2282">
        <f t="shared" si="71"/>
        <v>10.5</v>
      </c>
      <c r="G2282">
        <f t="shared" si="72"/>
        <v>0</v>
      </c>
    </row>
    <row r="2283" spans="2:7" x14ac:dyDescent="0.25">
      <c r="B2283">
        <f>YEAR('Daily Weather Input'!C2276)</f>
        <v>2011</v>
      </c>
      <c r="C2283">
        <f>MONTH('Daily Weather Input'!C2276)</f>
        <v>3</v>
      </c>
      <c r="D2283">
        <f>DAY('Daily Weather Input'!C2276)</f>
        <v>23</v>
      </c>
      <c r="E2283">
        <f>IF('Daily Weather Input'!D2276, 'Daily Weather Input'!D2276, ('Daily Weather Input'!E2276+'Daily Weather Input'!F2276)/2)</f>
        <v>49.5</v>
      </c>
      <c r="F2283">
        <f t="shared" si="71"/>
        <v>15.5</v>
      </c>
      <c r="G2283">
        <f t="shared" si="72"/>
        <v>0</v>
      </c>
    </row>
    <row r="2284" spans="2:7" x14ac:dyDescent="0.25">
      <c r="B2284">
        <f>YEAR('Daily Weather Input'!C2277)</f>
        <v>2011</v>
      </c>
      <c r="C2284">
        <f>MONTH('Daily Weather Input'!C2277)</f>
        <v>3</v>
      </c>
      <c r="D2284">
        <f>DAY('Daily Weather Input'!C2277)</f>
        <v>24</v>
      </c>
      <c r="E2284">
        <f>IF('Daily Weather Input'!D2277, 'Daily Weather Input'!D2277, ('Daily Weather Input'!E2277+'Daily Weather Input'!F2277)/2)</f>
        <v>39</v>
      </c>
      <c r="F2284">
        <f t="shared" si="71"/>
        <v>26</v>
      </c>
      <c r="G2284">
        <f t="shared" si="72"/>
        <v>0</v>
      </c>
    </row>
    <row r="2285" spans="2:7" x14ac:dyDescent="0.25">
      <c r="B2285">
        <f>YEAR('Daily Weather Input'!C2278)</f>
        <v>2011</v>
      </c>
      <c r="C2285">
        <f>MONTH('Daily Weather Input'!C2278)</f>
        <v>3</v>
      </c>
      <c r="D2285">
        <f>DAY('Daily Weather Input'!C2278)</f>
        <v>25</v>
      </c>
      <c r="E2285">
        <f>IF('Daily Weather Input'!D2278, 'Daily Weather Input'!D2278, ('Daily Weather Input'!E2278+'Daily Weather Input'!F2278)/2)</f>
        <v>37.5</v>
      </c>
      <c r="F2285">
        <f t="shared" si="71"/>
        <v>27.5</v>
      </c>
      <c r="G2285">
        <f t="shared" si="72"/>
        <v>0</v>
      </c>
    </row>
    <row r="2286" spans="2:7" x14ac:dyDescent="0.25">
      <c r="B2286">
        <f>YEAR('Daily Weather Input'!C2279)</f>
        <v>2011</v>
      </c>
      <c r="C2286">
        <f>MONTH('Daily Weather Input'!C2279)</f>
        <v>3</v>
      </c>
      <c r="D2286">
        <f>DAY('Daily Weather Input'!C2279)</f>
        <v>26</v>
      </c>
      <c r="E2286">
        <f>IF('Daily Weather Input'!D2279, 'Daily Weather Input'!D2279, ('Daily Weather Input'!E2279+'Daily Weather Input'!F2279)/2)</f>
        <v>36.5</v>
      </c>
      <c r="F2286">
        <f t="shared" si="71"/>
        <v>28.5</v>
      </c>
      <c r="G2286">
        <f t="shared" si="72"/>
        <v>0</v>
      </c>
    </row>
    <row r="2287" spans="2:7" x14ac:dyDescent="0.25">
      <c r="B2287">
        <f>YEAR('Daily Weather Input'!C2280)</f>
        <v>2011</v>
      </c>
      <c r="C2287">
        <f>MONTH('Daily Weather Input'!C2280)</f>
        <v>3</v>
      </c>
      <c r="D2287">
        <f>DAY('Daily Weather Input'!C2280)</f>
        <v>27</v>
      </c>
      <c r="E2287">
        <f>IF('Daily Weather Input'!D2280, 'Daily Weather Input'!D2280, ('Daily Weather Input'!E2280+'Daily Weather Input'!F2280)/2)</f>
        <v>35.5</v>
      </c>
      <c r="F2287">
        <f t="shared" si="71"/>
        <v>29.5</v>
      </c>
      <c r="G2287">
        <f t="shared" si="72"/>
        <v>0</v>
      </c>
    </row>
    <row r="2288" spans="2:7" x14ac:dyDescent="0.25">
      <c r="B2288">
        <f>YEAR('Daily Weather Input'!C2281)</f>
        <v>2011</v>
      </c>
      <c r="C2288">
        <f>MONTH('Daily Weather Input'!C2281)</f>
        <v>3</v>
      </c>
      <c r="D2288">
        <f>DAY('Daily Weather Input'!C2281)</f>
        <v>28</v>
      </c>
      <c r="E2288">
        <f>IF('Daily Weather Input'!D2281, 'Daily Weather Input'!D2281, ('Daily Weather Input'!E2281+'Daily Weather Input'!F2281)/2)</f>
        <v>36.5</v>
      </c>
      <c r="F2288">
        <f t="shared" si="71"/>
        <v>28.5</v>
      </c>
      <c r="G2288">
        <f t="shared" si="72"/>
        <v>0</v>
      </c>
    </row>
    <row r="2289" spans="2:7" x14ac:dyDescent="0.25">
      <c r="B2289">
        <f>YEAR('Daily Weather Input'!C2282)</f>
        <v>2011</v>
      </c>
      <c r="C2289">
        <f>MONTH('Daily Weather Input'!C2282)</f>
        <v>3</v>
      </c>
      <c r="D2289">
        <f>DAY('Daily Weather Input'!C2282)</f>
        <v>29</v>
      </c>
      <c r="E2289">
        <f>IF('Daily Weather Input'!D2282, 'Daily Weather Input'!D2282, ('Daily Weather Input'!E2282+'Daily Weather Input'!F2282)/2)</f>
        <v>38</v>
      </c>
      <c r="F2289">
        <f t="shared" si="71"/>
        <v>27</v>
      </c>
      <c r="G2289">
        <f t="shared" si="72"/>
        <v>0</v>
      </c>
    </row>
    <row r="2290" spans="2:7" x14ac:dyDescent="0.25">
      <c r="B2290">
        <f>YEAR('Daily Weather Input'!C2283)</f>
        <v>2011</v>
      </c>
      <c r="C2290">
        <f>MONTH('Daily Weather Input'!C2283)</f>
        <v>3</v>
      </c>
      <c r="D2290">
        <f>DAY('Daily Weather Input'!C2283)</f>
        <v>30</v>
      </c>
      <c r="E2290">
        <f>IF('Daily Weather Input'!D2283, 'Daily Weather Input'!D2283, ('Daily Weather Input'!E2283+'Daily Weather Input'!F2283)/2)</f>
        <v>41</v>
      </c>
      <c r="F2290">
        <f t="shared" si="71"/>
        <v>24</v>
      </c>
      <c r="G2290">
        <f t="shared" si="72"/>
        <v>0</v>
      </c>
    </row>
    <row r="2291" spans="2:7" x14ac:dyDescent="0.25">
      <c r="B2291">
        <f>YEAR('Daily Weather Input'!C2284)</f>
        <v>2011</v>
      </c>
      <c r="C2291">
        <f>MONTH('Daily Weather Input'!C2284)</f>
        <v>3</v>
      </c>
      <c r="D2291">
        <f>DAY('Daily Weather Input'!C2284)</f>
        <v>31</v>
      </c>
      <c r="E2291">
        <f>IF('Daily Weather Input'!D2284, 'Daily Weather Input'!D2284, ('Daily Weather Input'!E2284+'Daily Weather Input'!F2284)/2)</f>
        <v>39</v>
      </c>
      <c r="F2291">
        <f t="shared" si="71"/>
        <v>26</v>
      </c>
      <c r="G2291">
        <f t="shared" si="72"/>
        <v>0</v>
      </c>
    </row>
    <row r="2292" spans="2:7" x14ac:dyDescent="0.25">
      <c r="B2292">
        <f>YEAR('Daily Weather Input'!C2285)</f>
        <v>2011</v>
      </c>
      <c r="C2292">
        <f>MONTH('Daily Weather Input'!C2285)</f>
        <v>4</v>
      </c>
      <c r="D2292">
        <f>DAY('Daily Weather Input'!C2285)</f>
        <v>1</v>
      </c>
      <c r="E2292">
        <f>IF('Daily Weather Input'!D2285, 'Daily Weather Input'!D2285, ('Daily Weather Input'!E2285+'Daily Weather Input'!F2285)/2)</f>
        <v>41</v>
      </c>
      <c r="F2292">
        <f t="shared" si="71"/>
        <v>24</v>
      </c>
      <c r="G2292">
        <f t="shared" si="72"/>
        <v>0</v>
      </c>
    </row>
    <row r="2293" spans="2:7" x14ac:dyDescent="0.25">
      <c r="B2293">
        <f>YEAR('Daily Weather Input'!C2286)</f>
        <v>2011</v>
      </c>
      <c r="C2293">
        <f>MONTH('Daily Weather Input'!C2286)</f>
        <v>4</v>
      </c>
      <c r="D2293">
        <f>DAY('Daily Weather Input'!C2286)</f>
        <v>2</v>
      </c>
      <c r="E2293">
        <f>IF('Daily Weather Input'!D2286, 'Daily Weather Input'!D2286, ('Daily Weather Input'!E2286+'Daily Weather Input'!F2286)/2)</f>
        <v>41</v>
      </c>
      <c r="F2293">
        <f t="shared" si="71"/>
        <v>24</v>
      </c>
      <c r="G2293">
        <f t="shared" si="72"/>
        <v>0</v>
      </c>
    </row>
    <row r="2294" spans="2:7" x14ac:dyDescent="0.25">
      <c r="B2294">
        <f>YEAR('Daily Weather Input'!C2287)</f>
        <v>2011</v>
      </c>
      <c r="C2294">
        <f>MONTH('Daily Weather Input'!C2287)</f>
        <v>4</v>
      </c>
      <c r="D2294">
        <f>DAY('Daily Weather Input'!C2287)</f>
        <v>3</v>
      </c>
      <c r="E2294">
        <f>IF('Daily Weather Input'!D2287, 'Daily Weather Input'!D2287, ('Daily Weather Input'!E2287+'Daily Weather Input'!F2287)/2)</f>
        <v>45.5</v>
      </c>
      <c r="F2294">
        <f t="shared" si="71"/>
        <v>19.5</v>
      </c>
      <c r="G2294">
        <f t="shared" si="72"/>
        <v>0</v>
      </c>
    </row>
    <row r="2295" spans="2:7" x14ac:dyDescent="0.25">
      <c r="B2295">
        <f>YEAR('Daily Weather Input'!C2288)</f>
        <v>2011</v>
      </c>
      <c r="C2295">
        <f>MONTH('Daily Weather Input'!C2288)</f>
        <v>4</v>
      </c>
      <c r="D2295">
        <f>DAY('Daily Weather Input'!C2288)</f>
        <v>4</v>
      </c>
      <c r="E2295">
        <f>IF('Daily Weather Input'!D2288, 'Daily Weather Input'!D2288, ('Daily Weather Input'!E2288+'Daily Weather Input'!F2288)/2)</f>
        <v>66.5</v>
      </c>
      <c r="F2295">
        <f t="shared" si="71"/>
        <v>0</v>
      </c>
      <c r="G2295">
        <f t="shared" si="72"/>
        <v>1.5</v>
      </c>
    </row>
    <row r="2296" spans="2:7" x14ac:dyDescent="0.25">
      <c r="B2296">
        <f>YEAR('Daily Weather Input'!C2289)</f>
        <v>2011</v>
      </c>
      <c r="C2296">
        <f>MONTH('Daily Weather Input'!C2289)</f>
        <v>4</v>
      </c>
      <c r="D2296">
        <f>DAY('Daily Weather Input'!C2289)</f>
        <v>5</v>
      </c>
      <c r="E2296">
        <f>IF('Daily Weather Input'!D2289, 'Daily Weather Input'!D2289, ('Daily Weather Input'!E2289+'Daily Weather Input'!F2289)/2)</f>
        <v>53.5</v>
      </c>
      <c r="F2296">
        <f t="shared" si="71"/>
        <v>11.5</v>
      </c>
      <c r="G2296">
        <f t="shared" si="72"/>
        <v>0</v>
      </c>
    </row>
    <row r="2297" spans="2:7" x14ac:dyDescent="0.25">
      <c r="B2297">
        <f>YEAR('Daily Weather Input'!C2290)</f>
        <v>2011</v>
      </c>
      <c r="C2297">
        <f>MONTH('Daily Weather Input'!C2290)</f>
        <v>4</v>
      </c>
      <c r="D2297">
        <f>DAY('Daily Weather Input'!C2290)</f>
        <v>6</v>
      </c>
      <c r="E2297">
        <f>IF('Daily Weather Input'!D2290, 'Daily Weather Input'!D2290, ('Daily Weather Input'!E2290+'Daily Weather Input'!F2290)/2)</f>
        <v>47</v>
      </c>
      <c r="F2297">
        <f t="shared" si="71"/>
        <v>18</v>
      </c>
      <c r="G2297">
        <f t="shared" si="72"/>
        <v>0</v>
      </c>
    </row>
    <row r="2298" spans="2:7" x14ac:dyDescent="0.25">
      <c r="B2298">
        <f>YEAR('Daily Weather Input'!C2291)</f>
        <v>2011</v>
      </c>
      <c r="C2298">
        <f>MONTH('Daily Weather Input'!C2291)</f>
        <v>4</v>
      </c>
      <c r="D2298">
        <f>DAY('Daily Weather Input'!C2291)</f>
        <v>7</v>
      </c>
      <c r="E2298">
        <f>IF('Daily Weather Input'!D2291, 'Daily Weather Input'!D2291, ('Daily Weather Input'!E2291+'Daily Weather Input'!F2291)/2)</f>
        <v>56.5</v>
      </c>
      <c r="F2298">
        <f t="shared" si="71"/>
        <v>8.5</v>
      </c>
      <c r="G2298">
        <f t="shared" si="72"/>
        <v>0</v>
      </c>
    </row>
    <row r="2299" spans="2:7" x14ac:dyDescent="0.25">
      <c r="B2299">
        <f>YEAR('Daily Weather Input'!C2292)</f>
        <v>2011</v>
      </c>
      <c r="C2299">
        <f>MONTH('Daily Weather Input'!C2292)</f>
        <v>4</v>
      </c>
      <c r="D2299">
        <f>DAY('Daily Weather Input'!C2292)</f>
        <v>8</v>
      </c>
      <c r="E2299">
        <f>IF('Daily Weather Input'!D2292, 'Daily Weather Input'!D2292, ('Daily Weather Input'!E2292+'Daily Weather Input'!F2292)/2)</f>
        <v>46.5</v>
      </c>
      <c r="F2299">
        <f t="shared" si="71"/>
        <v>18.5</v>
      </c>
      <c r="G2299">
        <f t="shared" si="72"/>
        <v>0</v>
      </c>
    </row>
    <row r="2300" spans="2:7" x14ac:dyDescent="0.25">
      <c r="B2300">
        <f>YEAR('Daily Weather Input'!C2293)</f>
        <v>2011</v>
      </c>
      <c r="C2300">
        <f>MONTH('Daily Weather Input'!C2293)</f>
        <v>4</v>
      </c>
      <c r="D2300">
        <f>DAY('Daily Weather Input'!C2293)</f>
        <v>9</v>
      </c>
      <c r="E2300">
        <f>IF('Daily Weather Input'!D2293, 'Daily Weather Input'!D2293, ('Daily Weather Input'!E2293+'Daily Weather Input'!F2293)/2)</f>
        <v>46</v>
      </c>
      <c r="F2300">
        <f t="shared" si="71"/>
        <v>19</v>
      </c>
      <c r="G2300">
        <f t="shared" si="72"/>
        <v>0</v>
      </c>
    </row>
    <row r="2301" spans="2:7" x14ac:dyDescent="0.25">
      <c r="B2301">
        <f>YEAR('Daily Weather Input'!C2294)</f>
        <v>2011</v>
      </c>
      <c r="C2301">
        <f>MONTH('Daily Weather Input'!C2294)</f>
        <v>4</v>
      </c>
      <c r="D2301">
        <f>DAY('Daily Weather Input'!C2294)</f>
        <v>10</v>
      </c>
      <c r="E2301">
        <f>IF('Daily Weather Input'!D2294, 'Daily Weather Input'!D2294, ('Daily Weather Input'!E2294+'Daily Weather Input'!F2294)/2)</f>
        <v>56</v>
      </c>
      <c r="F2301">
        <f t="shared" si="71"/>
        <v>9</v>
      </c>
      <c r="G2301">
        <f t="shared" si="72"/>
        <v>0</v>
      </c>
    </row>
    <row r="2302" spans="2:7" x14ac:dyDescent="0.25">
      <c r="B2302">
        <f>YEAR('Daily Weather Input'!C2295)</f>
        <v>2011</v>
      </c>
      <c r="C2302">
        <f>MONTH('Daily Weather Input'!C2295)</f>
        <v>4</v>
      </c>
      <c r="D2302">
        <f>DAY('Daily Weather Input'!C2295)</f>
        <v>11</v>
      </c>
      <c r="E2302">
        <f>IF('Daily Weather Input'!D2295, 'Daily Weather Input'!D2295, ('Daily Weather Input'!E2295+'Daily Weather Input'!F2295)/2)</f>
        <v>72</v>
      </c>
      <c r="F2302">
        <f t="shared" si="71"/>
        <v>0</v>
      </c>
      <c r="G2302">
        <f t="shared" si="72"/>
        <v>7</v>
      </c>
    </row>
    <row r="2303" spans="2:7" x14ac:dyDescent="0.25">
      <c r="B2303">
        <f>YEAR('Daily Weather Input'!C2296)</f>
        <v>2011</v>
      </c>
      <c r="C2303">
        <f>MONTH('Daily Weather Input'!C2296)</f>
        <v>4</v>
      </c>
      <c r="D2303">
        <f>DAY('Daily Weather Input'!C2296)</f>
        <v>12</v>
      </c>
      <c r="E2303">
        <f>IF('Daily Weather Input'!D2296, 'Daily Weather Input'!D2296, ('Daily Weather Input'!E2296+'Daily Weather Input'!F2296)/2)</f>
        <v>61</v>
      </c>
      <c r="F2303">
        <f t="shared" si="71"/>
        <v>4</v>
      </c>
      <c r="G2303">
        <f t="shared" si="72"/>
        <v>0</v>
      </c>
    </row>
    <row r="2304" spans="2:7" x14ac:dyDescent="0.25">
      <c r="B2304">
        <f>YEAR('Daily Weather Input'!C2297)</f>
        <v>2011</v>
      </c>
      <c r="C2304">
        <f>MONTH('Daily Weather Input'!C2297)</f>
        <v>4</v>
      </c>
      <c r="D2304">
        <f>DAY('Daily Weather Input'!C2297)</f>
        <v>13</v>
      </c>
      <c r="E2304">
        <f>IF('Daily Weather Input'!D2297, 'Daily Weather Input'!D2297, ('Daily Weather Input'!E2297+'Daily Weather Input'!F2297)/2)</f>
        <v>51.5</v>
      </c>
      <c r="F2304">
        <f t="shared" si="71"/>
        <v>13.5</v>
      </c>
      <c r="G2304">
        <f t="shared" si="72"/>
        <v>0</v>
      </c>
    </row>
    <row r="2305" spans="2:7" x14ac:dyDescent="0.25">
      <c r="B2305">
        <f>YEAR('Daily Weather Input'!C2298)</f>
        <v>2011</v>
      </c>
      <c r="C2305">
        <f>MONTH('Daily Weather Input'!C2298)</f>
        <v>4</v>
      </c>
      <c r="D2305">
        <f>DAY('Daily Weather Input'!C2298)</f>
        <v>14</v>
      </c>
      <c r="E2305">
        <f>IF('Daily Weather Input'!D2298, 'Daily Weather Input'!D2298, ('Daily Weather Input'!E2298+'Daily Weather Input'!F2298)/2)</f>
        <v>54</v>
      </c>
      <c r="F2305">
        <f t="shared" si="71"/>
        <v>11</v>
      </c>
      <c r="G2305">
        <f t="shared" si="72"/>
        <v>0</v>
      </c>
    </row>
    <row r="2306" spans="2:7" x14ac:dyDescent="0.25">
      <c r="B2306">
        <f>YEAR('Daily Weather Input'!C2299)</f>
        <v>2011</v>
      </c>
      <c r="C2306">
        <f>MONTH('Daily Weather Input'!C2299)</f>
        <v>4</v>
      </c>
      <c r="D2306">
        <f>DAY('Daily Weather Input'!C2299)</f>
        <v>15</v>
      </c>
      <c r="E2306">
        <f>IF('Daily Weather Input'!D2299, 'Daily Weather Input'!D2299, ('Daily Weather Input'!E2299+'Daily Weather Input'!F2299)/2)</f>
        <v>53.5</v>
      </c>
      <c r="F2306">
        <f t="shared" si="71"/>
        <v>11.5</v>
      </c>
      <c r="G2306">
        <f t="shared" si="72"/>
        <v>0</v>
      </c>
    </row>
    <row r="2307" spans="2:7" x14ac:dyDescent="0.25">
      <c r="B2307">
        <f>YEAR('Daily Weather Input'!C2300)</f>
        <v>2011</v>
      </c>
      <c r="C2307">
        <f>MONTH('Daily Weather Input'!C2300)</f>
        <v>4</v>
      </c>
      <c r="D2307">
        <f>DAY('Daily Weather Input'!C2300)</f>
        <v>16</v>
      </c>
      <c r="E2307">
        <f>IF('Daily Weather Input'!D2300, 'Daily Weather Input'!D2300, ('Daily Weather Input'!E2300+'Daily Weather Input'!F2300)/2)</f>
        <v>55.5</v>
      </c>
      <c r="F2307">
        <f t="shared" si="71"/>
        <v>9.5</v>
      </c>
      <c r="G2307">
        <f t="shared" si="72"/>
        <v>0</v>
      </c>
    </row>
    <row r="2308" spans="2:7" x14ac:dyDescent="0.25">
      <c r="B2308">
        <f>YEAR('Daily Weather Input'!C2301)</f>
        <v>2011</v>
      </c>
      <c r="C2308">
        <f>MONTH('Daily Weather Input'!C2301)</f>
        <v>4</v>
      </c>
      <c r="D2308">
        <f>DAY('Daily Weather Input'!C2301)</f>
        <v>17</v>
      </c>
      <c r="E2308">
        <f>IF('Daily Weather Input'!D2301, 'Daily Weather Input'!D2301, ('Daily Weather Input'!E2301+'Daily Weather Input'!F2301)/2)</f>
        <v>57</v>
      </c>
      <c r="F2308">
        <f t="shared" si="71"/>
        <v>8</v>
      </c>
      <c r="G2308">
        <f t="shared" si="72"/>
        <v>0</v>
      </c>
    </row>
    <row r="2309" spans="2:7" x14ac:dyDescent="0.25">
      <c r="B2309">
        <f>YEAR('Daily Weather Input'!C2302)</f>
        <v>2011</v>
      </c>
      <c r="C2309">
        <f>MONTH('Daily Weather Input'!C2302)</f>
        <v>4</v>
      </c>
      <c r="D2309">
        <f>DAY('Daily Weather Input'!C2302)</f>
        <v>18</v>
      </c>
      <c r="E2309">
        <f>IF('Daily Weather Input'!D2302, 'Daily Weather Input'!D2302, ('Daily Weather Input'!E2302+'Daily Weather Input'!F2302)/2)</f>
        <v>59</v>
      </c>
      <c r="F2309">
        <f t="shared" si="71"/>
        <v>6</v>
      </c>
      <c r="G2309">
        <f t="shared" si="72"/>
        <v>0</v>
      </c>
    </row>
    <row r="2310" spans="2:7" x14ac:dyDescent="0.25">
      <c r="B2310">
        <f>YEAR('Daily Weather Input'!C2303)</f>
        <v>2011</v>
      </c>
      <c r="C2310">
        <f>MONTH('Daily Weather Input'!C2303)</f>
        <v>4</v>
      </c>
      <c r="D2310">
        <f>DAY('Daily Weather Input'!C2303)</f>
        <v>19</v>
      </c>
      <c r="E2310">
        <f>IF('Daily Weather Input'!D2303, 'Daily Weather Input'!D2303, ('Daily Weather Input'!E2303+'Daily Weather Input'!F2303)/2)</f>
        <v>60.5</v>
      </c>
      <c r="F2310">
        <f t="shared" si="71"/>
        <v>4.5</v>
      </c>
      <c r="G2310">
        <f t="shared" si="72"/>
        <v>0</v>
      </c>
    </row>
    <row r="2311" spans="2:7" x14ac:dyDescent="0.25">
      <c r="B2311">
        <f>YEAR('Daily Weather Input'!C2304)</f>
        <v>2011</v>
      </c>
      <c r="C2311">
        <f>MONTH('Daily Weather Input'!C2304)</f>
        <v>4</v>
      </c>
      <c r="D2311">
        <f>DAY('Daily Weather Input'!C2304)</f>
        <v>20</v>
      </c>
      <c r="E2311">
        <f>IF('Daily Weather Input'!D2304, 'Daily Weather Input'!D2304, ('Daily Weather Input'!E2304+'Daily Weather Input'!F2304)/2)</f>
        <v>67</v>
      </c>
      <c r="F2311">
        <f t="shared" si="71"/>
        <v>0</v>
      </c>
      <c r="G2311">
        <f t="shared" si="72"/>
        <v>2</v>
      </c>
    </row>
    <row r="2312" spans="2:7" x14ac:dyDescent="0.25">
      <c r="B2312">
        <f>YEAR('Daily Weather Input'!C2305)</f>
        <v>2011</v>
      </c>
      <c r="C2312">
        <f>MONTH('Daily Weather Input'!C2305)</f>
        <v>4</v>
      </c>
      <c r="D2312">
        <f>DAY('Daily Weather Input'!C2305)</f>
        <v>21</v>
      </c>
      <c r="E2312">
        <f>IF('Daily Weather Input'!D2305, 'Daily Weather Input'!D2305, ('Daily Weather Input'!E2305+'Daily Weather Input'!F2305)/2)</f>
        <v>52.5</v>
      </c>
      <c r="F2312">
        <f t="shared" si="71"/>
        <v>12.5</v>
      </c>
      <c r="G2312">
        <f t="shared" si="72"/>
        <v>0</v>
      </c>
    </row>
    <row r="2313" spans="2:7" x14ac:dyDescent="0.25">
      <c r="B2313">
        <f>YEAR('Daily Weather Input'!C2306)</f>
        <v>2011</v>
      </c>
      <c r="C2313">
        <f>MONTH('Daily Weather Input'!C2306)</f>
        <v>4</v>
      </c>
      <c r="D2313">
        <f>DAY('Daily Weather Input'!C2306)</f>
        <v>22</v>
      </c>
      <c r="E2313">
        <f>IF('Daily Weather Input'!D2306, 'Daily Weather Input'!D2306, ('Daily Weather Input'!E2306+'Daily Weather Input'!F2306)/2)</f>
        <v>46</v>
      </c>
      <c r="F2313">
        <f t="shared" si="71"/>
        <v>19</v>
      </c>
      <c r="G2313">
        <f t="shared" si="72"/>
        <v>0</v>
      </c>
    </row>
    <row r="2314" spans="2:7" x14ac:dyDescent="0.25">
      <c r="B2314">
        <f>YEAR('Daily Weather Input'!C2307)</f>
        <v>2011</v>
      </c>
      <c r="C2314">
        <f>MONTH('Daily Weather Input'!C2307)</f>
        <v>4</v>
      </c>
      <c r="D2314">
        <f>DAY('Daily Weather Input'!C2307)</f>
        <v>23</v>
      </c>
      <c r="E2314">
        <f>IF('Daily Weather Input'!D2307, 'Daily Weather Input'!D2307, ('Daily Weather Input'!E2307+'Daily Weather Input'!F2307)/2)</f>
        <v>58</v>
      </c>
      <c r="F2314">
        <f t="shared" si="71"/>
        <v>7</v>
      </c>
      <c r="G2314">
        <f t="shared" si="72"/>
        <v>0</v>
      </c>
    </row>
    <row r="2315" spans="2:7" x14ac:dyDescent="0.25">
      <c r="B2315">
        <f>YEAR('Daily Weather Input'!C2308)</f>
        <v>2011</v>
      </c>
      <c r="C2315">
        <f>MONTH('Daily Weather Input'!C2308)</f>
        <v>4</v>
      </c>
      <c r="D2315">
        <f>DAY('Daily Weather Input'!C2308)</f>
        <v>24</v>
      </c>
      <c r="E2315">
        <f>IF('Daily Weather Input'!D2308, 'Daily Weather Input'!D2308, ('Daily Weather Input'!E2308+'Daily Weather Input'!F2308)/2)</f>
        <v>70.5</v>
      </c>
      <c r="F2315">
        <f t="shared" ref="F2315:F2378" si="73">IF(B$8&gt;$E2315,(B$8-$E2315),0)</f>
        <v>0</v>
      </c>
      <c r="G2315">
        <f t="shared" si="72"/>
        <v>5.5</v>
      </c>
    </row>
    <row r="2316" spans="2:7" x14ac:dyDescent="0.25">
      <c r="B2316">
        <f>YEAR('Daily Weather Input'!C2309)</f>
        <v>2011</v>
      </c>
      <c r="C2316">
        <f>MONTH('Daily Weather Input'!C2309)</f>
        <v>4</v>
      </c>
      <c r="D2316">
        <f>DAY('Daily Weather Input'!C2309)</f>
        <v>25</v>
      </c>
      <c r="E2316">
        <f>IF('Daily Weather Input'!D2309, 'Daily Weather Input'!D2309, ('Daily Weather Input'!E2309+'Daily Weather Input'!F2309)/2)</f>
        <v>71</v>
      </c>
      <c r="F2316">
        <f t="shared" si="73"/>
        <v>0</v>
      </c>
      <c r="G2316">
        <f t="shared" ref="G2316:G2379" si="74">IF($E2316&gt;C$8,$E2316-C$8,0)</f>
        <v>6</v>
      </c>
    </row>
    <row r="2317" spans="2:7" x14ac:dyDescent="0.25">
      <c r="B2317">
        <f>YEAR('Daily Weather Input'!C2310)</f>
        <v>2011</v>
      </c>
      <c r="C2317">
        <f>MONTH('Daily Weather Input'!C2310)</f>
        <v>4</v>
      </c>
      <c r="D2317">
        <f>DAY('Daily Weather Input'!C2310)</f>
        <v>26</v>
      </c>
      <c r="E2317">
        <f>IF('Daily Weather Input'!D2310, 'Daily Weather Input'!D2310, ('Daily Weather Input'!E2310+'Daily Weather Input'!F2310)/2)</f>
        <v>75.5</v>
      </c>
      <c r="F2317">
        <f t="shared" si="73"/>
        <v>0</v>
      </c>
      <c r="G2317">
        <f t="shared" si="74"/>
        <v>10.5</v>
      </c>
    </row>
    <row r="2318" spans="2:7" x14ac:dyDescent="0.25">
      <c r="B2318">
        <f>YEAR('Daily Weather Input'!C2311)</f>
        <v>2011</v>
      </c>
      <c r="C2318">
        <f>MONTH('Daily Weather Input'!C2311)</f>
        <v>4</v>
      </c>
      <c r="D2318">
        <f>DAY('Daily Weather Input'!C2311)</f>
        <v>27</v>
      </c>
      <c r="E2318">
        <f>IF('Daily Weather Input'!D2311, 'Daily Weather Input'!D2311, ('Daily Weather Input'!E2311+'Daily Weather Input'!F2311)/2)</f>
        <v>75</v>
      </c>
      <c r="F2318">
        <f t="shared" si="73"/>
        <v>0</v>
      </c>
      <c r="G2318">
        <f t="shared" si="74"/>
        <v>10</v>
      </c>
    </row>
    <row r="2319" spans="2:7" x14ac:dyDescent="0.25">
      <c r="B2319">
        <f>YEAR('Daily Weather Input'!C2312)</f>
        <v>2011</v>
      </c>
      <c r="C2319">
        <f>MONTH('Daily Weather Input'!C2312)</f>
        <v>4</v>
      </c>
      <c r="D2319">
        <f>DAY('Daily Weather Input'!C2312)</f>
        <v>28</v>
      </c>
      <c r="E2319">
        <f>IF('Daily Weather Input'!D2312, 'Daily Weather Input'!D2312, ('Daily Weather Input'!E2312+'Daily Weather Input'!F2312)/2)</f>
        <v>65.5</v>
      </c>
      <c r="F2319">
        <f t="shared" si="73"/>
        <v>0</v>
      </c>
      <c r="G2319">
        <f t="shared" si="74"/>
        <v>0.5</v>
      </c>
    </row>
    <row r="2320" spans="2:7" x14ac:dyDescent="0.25">
      <c r="B2320">
        <f>YEAR('Daily Weather Input'!C2313)</f>
        <v>2011</v>
      </c>
      <c r="C2320">
        <f>MONTH('Daily Weather Input'!C2313)</f>
        <v>4</v>
      </c>
      <c r="D2320">
        <f>DAY('Daily Weather Input'!C2313)</f>
        <v>29</v>
      </c>
      <c r="E2320">
        <f>IF('Daily Weather Input'!D2313, 'Daily Weather Input'!D2313, ('Daily Weather Input'!E2313+'Daily Weather Input'!F2313)/2)</f>
        <v>56.5</v>
      </c>
      <c r="F2320">
        <f t="shared" si="73"/>
        <v>8.5</v>
      </c>
      <c r="G2320">
        <f t="shared" si="74"/>
        <v>0</v>
      </c>
    </row>
    <row r="2321" spans="2:7" x14ac:dyDescent="0.25">
      <c r="B2321">
        <f>YEAR('Daily Weather Input'!C2314)</f>
        <v>2011</v>
      </c>
      <c r="C2321">
        <f>MONTH('Daily Weather Input'!C2314)</f>
        <v>4</v>
      </c>
      <c r="D2321">
        <f>DAY('Daily Weather Input'!C2314)</f>
        <v>30</v>
      </c>
      <c r="E2321">
        <f>IF('Daily Weather Input'!D2314, 'Daily Weather Input'!D2314, ('Daily Weather Input'!E2314+'Daily Weather Input'!F2314)/2)</f>
        <v>57.5</v>
      </c>
      <c r="F2321">
        <f t="shared" si="73"/>
        <v>7.5</v>
      </c>
      <c r="G2321">
        <f t="shared" si="74"/>
        <v>0</v>
      </c>
    </row>
    <row r="2322" spans="2:7" x14ac:dyDescent="0.25">
      <c r="B2322">
        <f>YEAR('Daily Weather Input'!C2315)</f>
        <v>2011</v>
      </c>
      <c r="C2322">
        <f>MONTH('Daily Weather Input'!C2315)</f>
        <v>5</v>
      </c>
      <c r="D2322">
        <f>DAY('Daily Weather Input'!C2315)</f>
        <v>1</v>
      </c>
      <c r="E2322">
        <f>IF('Daily Weather Input'!D2315, 'Daily Weather Input'!D2315, ('Daily Weather Input'!E2315+'Daily Weather Input'!F2315)/2)</f>
        <v>53.5</v>
      </c>
      <c r="F2322">
        <f t="shared" si="73"/>
        <v>11.5</v>
      </c>
      <c r="G2322">
        <f t="shared" si="74"/>
        <v>0</v>
      </c>
    </row>
    <row r="2323" spans="2:7" x14ac:dyDescent="0.25">
      <c r="B2323">
        <f>YEAR('Daily Weather Input'!C2316)</f>
        <v>2011</v>
      </c>
      <c r="C2323">
        <f>MONTH('Daily Weather Input'!C2316)</f>
        <v>5</v>
      </c>
      <c r="D2323">
        <f>DAY('Daily Weather Input'!C2316)</f>
        <v>2</v>
      </c>
      <c r="E2323">
        <f>IF('Daily Weather Input'!D2316, 'Daily Weather Input'!D2316, ('Daily Weather Input'!E2316+'Daily Weather Input'!F2316)/2)</f>
        <v>65.5</v>
      </c>
      <c r="F2323">
        <f t="shared" si="73"/>
        <v>0</v>
      </c>
      <c r="G2323">
        <f t="shared" si="74"/>
        <v>0.5</v>
      </c>
    </row>
    <row r="2324" spans="2:7" x14ac:dyDescent="0.25">
      <c r="B2324">
        <f>YEAR('Daily Weather Input'!C2317)</f>
        <v>2011</v>
      </c>
      <c r="C2324">
        <f>MONTH('Daily Weather Input'!C2317)</f>
        <v>5</v>
      </c>
      <c r="D2324">
        <f>DAY('Daily Weather Input'!C2317)</f>
        <v>3</v>
      </c>
      <c r="E2324">
        <f>IF('Daily Weather Input'!D2317, 'Daily Weather Input'!D2317, ('Daily Weather Input'!E2317+'Daily Weather Input'!F2317)/2)</f>
        <v>71</v>
      </c>
      <c r="F2324">
        <f t="shared" si="73"/>
        <v>0</v>
      </c>
      <c r="G2324">
        <f t="shared" si="74"/>
        <v>6</v>
      </c>
    </row>
    <row r="2325" spans="2:7" x14ac:dyDescent="0.25">
      <c r="B2325">
        <f>YEAR('Daily Weather Input'!C2318)</f>
        <v>2011</v>
      </c>
      <c r="C2325">
        <f>MONTH('Daily Weather Input'!C2318)</f>
        <v>5</v>
      </c>
      <c r="D2325">
        <f>DAY('Daily Weather Input'!C2318)</f>
        <v>4</v>
      </c>
      <c r="E2325">
        <f>IF('Daily Weather Input'!D2318, 'Daily Weather Input'!D2318, ('Daily Weather Input'!E2318+'Daily Weather Input'!F2318)/2)</f>
        <v>52.5</v>
      </c>
      <c r="F2325">
        <f t="shared" si="73"/>
        <v>12.5</v>
      </c>
      <c r="G2325">
        <f t="shared" si="74"/>
        <v>0</v>
      </c>
    </row>
    <row r="2326" spans="2:7" x14ac:dyDescent="0.25">
      <c r="B2326">
        <f>YEAR('Daily Weather Input'!C2319)</f>
        <v>2011</v>
      </c>
      <c r="C2326">
        <f>MONTH('Daily Weather Input'!C2319)</f>
        <v>5</v>
      </c>
      <c r="D2326">
        <f>DAY('Daily Weather Input'!C2319)</f>
        <v>5</v>
      </c>
      <c r="E2326">
        <f>IF('Daily Weather Input'!D2319, 'Daily Weather Input'!D2319, ('Daily Weather Input'!E2319+'Daily Weather Input'!F2319)/2)</f>
        <v>55</v>
      </c>
      <c r="F2326">
        <f t="shared" si="73"/>
        <v>10</v>
      </c>
      <c r="G2326">
        <f t="shared" si="74"/>
        <v>0</v>
      </c>
    </row>
    <row r="2327" spans="2:7" x14ac:dyDescent="0.25">
      <c r="B2327">
        <f>YEAR('Daily Weather Input'!C2320)</f>
        <v>2011</v>
      </c>
      <c r="C2327">
        <f>MONTH('Daily Weather Input'!C2320)</f>
        <v>5</v>
      </c>
      <c r="D2327">
        <f>DAY('Daily Weather Input'!C2320)</f>
        <v>6</v>
      </c>
      <c r="E2327">
        <f>IF('Daily Weather Input'!D2320, 'Daily Weather Input'!D2320, ('Daily Weather Input'!E2320+'Daily Weather Input'!F2320)/2)</f>
        <v>55.5</v>
      </c>
      <c r="F2327">
        <f t="shared" si="73"/>
        <v>9.5</v>
      </c>
      <c r="G2327">
        <f t="shared" si="74"/>
        <v>0</v>
      </c>
    </row>
    <row r="2328" spans="2:7" x14ac:dyDescent="0.25">
      <c r="B2328">
        <f>YEAR('Daily Weather Input'!C2321)</f>
        <v>2011</v>
      </c>
      <c r="C2328">
        <f>MONTH('Daily Weather Input'!C2321)</f>
        <v>5</v>
      </c>
      <c r="D2328">
        <f>DAY('Daily Weather Input'!C2321)</f>
        <v>7</v>
      </c>
      <c r="E2328">
        <f>IF('Daily Weather Input'!D2321, 'Daily Weather Input'!D2321, ('Daily Weather Input'!E2321+'Daily Weather Input'!F2321)/2)</f>
        <v>58</v>
      </c>
      <c r="F2328">
        <f t="shared" si="73"/>
        <v>7</v>
      </c>
      <c r="G2328">
        <f t="shared" si="74"/>
        <v>0</v>
      </c>
    </row>
    <row r="2329" spans="2:7" x14ac:dyDescent="0.25">
      <c r="B2329">
        <f>YEAR('Daily Weather Input'!C2322)</f>
        <v>2011</v>
      </c>
      <c r="C2329">
        <f>MONTH('Daily Weather Input'!C2322)</f>
        <v>5</v>
      </c>
      <c r="D2329">
        <f>DAY('Daily Weather Input'!C2322)</f>
        <v>8</v>
      </c>
      <c r="E2329">
        <f>IF('Daily Weather Input'!D2322, 'Daily Weather Input'!D2322, ('Daily Weather Input'!E2322+'Daily Weather Input'!F2322)/2)</f>
        <v>62</v>
      </c>
      <c r="F2329">
        <f t="shared" si="73"/>
        <v>3</v>
      </c>
      <c r="G2329">
        <f t="shared" si="74"/>
        <v>0</v>
      </c>
    </row>
    <row r="2330" spans="2:7" x14ac:dyDescent="0.25">
      <c r="B2330">
        <f>YEAR('Daily Weather Input'!C2323)</f>
        <v>2011</v>
      </c>
      <c r="C2330">
        <f>MONTH('Daily Weather Input'!C2323)</f>
        <v>5</v>
      </c>
      <c r="D2330">
        <f>DAY('Daily Weather Input'!C2323)</f>
        <v>9</v>
      </c>
      <c r="E2330">
        <f>IF('Daily Weather Input'!D2323, 'Daily Weather Input'!D2323, ('Daily Weather Input'!E2323+'Daily Weather Input'!F2323)/2)</f>
        <v>60.5</v>
      </c>
      <c r="F2330">
        <f t="shared" si="73"/>
        <v>4.5</v>
      </c>
      <c r="G2330">
        <f t="shared" si="74"/>
        <v>0</v>
      </c>
    </row>
    <row r="2331" spans="2:7" x14ac:dyDescent="0.25">
      <c r="B2331">
        <f>YEAR('Daily Weather Input'!C2324)</f>
        <v>2011</v>
      </c>
      <c r="C2331">
        <f>MONTH('Daily Weather Input'!C2324)</f>
        <v>5</v>
      </c>
      <c r="D2331">
        <f>DAY('Daily Weather Input'!C2324)</f>
        <v>10</v>
      </c>
      <c r="E2331">
        <f>IF('Daily Weather Input'!D2324, 'Daily Weather Input'!D2324, ('Daily Weather Input'!E2324+'Daily Weather Input'!F2324)/2)</f>
        <v>59</v>
      </c>
      <c r="F2331">
        <f t="shared" si="73"/>
        <v>6</v>
      </c>
      <c r="G2331">
        <f t="shared" si="74"/>
        <v>0</v>
      </c>
    </row>
    <row r="2332" spans="2:7" x14ac:dyDescent="0.25">
      <c r="B2332">
        <f>YEAR('Daily Weather Input'!C2325)</f>
        <v>2011</v>
      </c>
      <c r="C2332">
        <f>MONTH('Daily Weather Input'!C2325)</f>
        <v>5</v>
      </c>
      <c r="D2332">
        <f>DAY('Daily Weather Input'!C2325)</f>
        <v>11</v>
      </c>
      <c r="E2332">
        <f>IF('Daily Weather Input'!D2325, 'Daily Weather Input'!D2325, ('Daily Weather Input'!E2325+'Daily Weather Input'!F2325)/2)</f>
        <v>66</v>
      </c>
      <c r="F2332">
        <f t="shared" si="73"/>
        <v>0</v>
      </c>
      <c r="G2332">
        <f t="shared" si="74"/>
        <v>1</v>
      </c>
    </row>
    <row r="2333" spans="2:7" x14ac:dyDescent="0.25">
      <c r="B2333">
        <f>YEAR('Daily Weather Input'!C2326)</f>
        <v>2011</v>
      </c>
      <c r="C2333">
        <f>MONTH('Daily Weather Input'!C2326)</f>
        <v>5</v>
      </c>
      <c r="D2333">
        <f>DAY('Daily Weather Input'!C2326)</f>
        <v>12</v>
      </c>
      <c r="E2333">
        <f>IF('Daily Weather Input'!D2326, 'Daily Weather Input'!D2326, ('Daily Weather Input'!E2326+'Daily Weather Input'!F2326)/2)</f>
        <v>63.5</v>
      </c>
      <c r="F2333">
        <f t="shared" si="73"/>
        <v>1.5</v>
      </c>
      <c r="G2333">
        <f t="shared" si="74"/>
        <v>0</v>
      </c>
    </row>
    <row r="2334" spans="2:7" x14ac:dyDescent="0.25">
      <c r="B2334">
        <f>YEAR('Daily Weather Input'!C2327)</f>
        <v>2011</v>
      </c>
      <c r="C2334">
        <f>MONTH('Daily Weather Input'!C2327)</f>
        <v>5</v>
      </c>
      <c r="D2334">
        <f>DAY('Daily Weather Input'!C2327)</f>
        <v>13</v>
      </c>
      <c r="E2334">
        <f>IF('Daily Weather Input'!D2327, 'Daily Weather Input'!D2327, ('Daily Weather Input'!E2327+'Daily Weather Input'!F2327)/2)</f>
        <v>61.5</v>
      </c>
      <c r="F2334">
        <f t="shared" si="73"/>
        <v>3.5</v>
      </c>
      <c r="G2334">
        <f t="shared" si="74"/>
        <v>0</v>
      </c>
    </row>
    <row r="2335" spans="2:7" x14ac:dyDescent="0.25">
      <c r="B2335">
        <f>YEAR('Daily Weather Input'!C2328)</f>
        <v>2011</v>
      </c>
      <c r="C2335">
        <f>MONTH('Daily Weather Input'!C2328)</f>
        <v>5</v>
      </c>
      <c r="D2335">
        <f>DAY('Daily Weather Input'!C2328)</f>
        <v>14</v>
      </c>
      <c r="E2335">
        <f>IF('Daily Weather Input'!D2328, 'Daily Weather Input'!D2328, ('Daily Weather Input'!E2328+'Daily Weather Input'!F2328)/2)</f>
        <v>61.5</v>
      </c>
      <c r="F2335">
        <f t="shared" si="73"/>
        <v>3.5</v>
      </c>
      <c r="G2335">
        <f t="shared" si="74"/>
        <v>0</v>
      </c>
    </row>
    <row r="2336" spans="2:7" x14ac:dyDescent="0.25">
      <c r="B2336">
        <f>YEAR('Daily Weather Input'!C2329)</f>
        <v>2011</v>
      </c>
      <c r="C2336">
        <f>MONTH('Daily Weather Input'!C2329)</f>
        <v>5</v>
      </c>
      <c r="D2336">
        <f>DAY('Daily Weather Input'!C2329)</f>
        <v>15</v>
      </c>
      <c r="E2336">
        <f>IF('Daily Weather Input'!D2329, 'Daily Weather Input'!D2329, ('Daily Weather Input'!E2329+'Daily Weather Input'!F2329)/2)</f>
        <v>69</v>
      </c>
      <c r="F2336">
        <f t="shared" si="73"/>
        <v>0</v>
      </c>
      <c r="G2336">
        <f t="shared" si="74"/>
        <v>4</v>
      </c>
    </row>
    <row r="2337" spans="2:7" x14ac:dyDescent="0.25">
      <c r="B2337">
        <f>YEAR('Daily Weather Input'!C2330)</f>
        <v>2011</v>
      </c>
      <c r="C2337">
        <f>MONTH('Daily Weather Input'!C2330)</f>
        <v>5</v>
      </c>
      <c r="D2337">
        <f>DAY('Daily Weather Input'!C2330)</f>
        <v>16</v>
      </c>
      <c r="E2337">
        <f>IF('Daily Weather Input'!D2330, 'Daily Weather Input'!D2330, ('Daily Weather Input'!E2330+'Daily Weather Input'!F2330)/2)</f>
        <v>68.5</v>
      </c>
      <c r="F2337">
        <f t="shared" si="73"/>
        <v>0</v>
      </c>
      <c r="G2337">
        <f t="shared" si="74"/>
        <v>3.5</v>
      </c>
    </row>
    <row r="2338" spans="2:7" x14ac:dyDescent="0.25">
      <c r="B2338">
        <f>YEAR('Daily Weather Input'!C2331)</f>
        <v>2011</v>
      </c>
      <c r="C2338">
        <f>MONTH('Daily Weather Input'!C2331)</f>
        <v>5</v>
      </c>
      <c r="D2338">
        <f>DAY('Daily Weather Input'!C2331)</f>
        <v>17</v>
      </c>
      <c r="E2338">
        <f>IF('Daily Weather Input'!D2331, 'Daily Weather Input'!D2331, ('Daily Weather Input'!E2331+'Daily Weather Input'!F2331)/2)</f>
        <v>66.5</v>
      </c>
      <c r="F2338">
        <f t="shared" si="73"/>
        <v>0</v>
      </c>
      <c r="G2338">
        <f t="shared" si="74"/>
        <v>1.5</v>
      </c>
    </row>
    <row r="2339" spans="2:7" x14ac:dyDescent="0.25">
      <c r="B2339">
        <f>YEAR('Daily Weather Input'!C2332)</f>
        <v>2011</v>
      </c>
      <c r="C2339">
        <f>MONTH('Daily Weather Input'!C2332)</f>
        <v>5</v>
      </c>
      <c r="D2339">
        <f>DAY('Daily Weather Input'!C2332)</f>
        <v>18</v>
      </c>
      <c r="E2339">
        <f>IF('Daily Weather Input'!D2332, 'Daily Weather Input'!D2332, ('Daily Weather Input'!E2332+'Daily Weather Input'!F2332)/2)</f>
        <v>65</v>
      </c>
      <c r="F2339">
        <f t="shared" si="73"/>
        <v>0</v>
      </c>
      <c r="G2339">
        <f t="shared" si="74"/>
        <v>0</v>
      </c>
    </row>
    <row r="2340" spans="2:7" x14ac:dyDescent="0.25">
      <c r="B2340">
        <f>YEAR('Daily Weather Input'!C2333)</f>
        <v>2011</v>
      </c>
      <c r="C2340">
        <f>MONTH('Daily Weather Input'!C2333)</f>
        <v>5</v>
      </c>
      <c r="D2340">
        <f>DAY('Daily Weather Input'!C2333)</f>
        <v>19</v>
      </c>
      <c r="E2340">
        <f>IF('Daily Weather Input'!D2333, 'Daily Weather Input'!D2333, ('Daily Weather Input'!E2333+'Daily Weather Input'!F2333)/2)</f>
        <v>63</v>
      </c>
      <c r="F2340">
        <f t="shared" si="73"/>
        <v>2</v>
      </c>
      <c r="G2340">
        <f t="shared" si="74"/>
        <v>0</v>
      </c>
    </row>
    <row r="2341" spans="2:7" x14ac:dyDescent="0.25">
      <c r="B2341">
        <f>YEAR('Daily Weather Input'!C2334)</f>
        <v>2011</v>
      </c>
      <c r="C2341">
        <f>MONTH('Daily Weather Input'!C2334)</f>
        <v>5</v>
      </c>
      <c r="D2341">
        <f>DAY('Daily Weather Input'!C2334)</f>
        <v>20</v>
      </c>
      <c r="E2341">
        <f>IF('Daily Weather Input'!D2334, 'Daily Weather Input'!D2334, ('Daily Weather Input'!E2334+'Daily Weather Input'!F2334)/2)</f>
        <v>61.5</v>
      </c>
      <c r="F2341">
        <f t="shared" si="73"/>
        <v>3.5</v>
      </c>
      <c r="G2341">
        <f t="shared" si="74"/>
        <v>0</v>
      </c>
    </row>
    <row r="2342" spans="2:7" x14ac:dyDescent="0.25">
      <c r="B2342">
        <f>YEAR('Daily Weather Input'!C2335)</f>
        <v>2011</v>
      </c>
      <c r="C2342">
        <f>MONTH('Daily Weather Input'!C2335)</f>
        <v>5</v>
      </c>
      <c r="D2342">
        <f>DAY('Daily Weather Input'!C2335)</f>
        <v>21</v>
      </c>
      <c r="E2342">
        <f>IF('Daily Weather Input'!D2335, 'Daily Weather Input'!D2335, ('Daily Weather Input'!E2335+'Daily Weather Input'!F2335)/2)</f>
        <v>66</v>
      </c>
      <c r="F2342">
        <f t="shared" si="73"/>
        <v>0</v>
      </c>
      <c r="G2342">
        <f t="shared" si="74"/>
        <v>1</v>
      </c>
    </row>
    <row r="2343" spans="2:7" x14ac:dyDescent="0.25">
      <c r="B2343">
        <f>YEAR('Daily Weather Input'!C2336)</f>
        <v>2011</v>
      </c>
      <c r="C2343">
        <f>MONTH('Daily Weather Input'!C2336)</f>
        <v>5</v>
      </c>
      <c r="D2343">
        <f>DAY('Daily Weather Input'!C2336)</f>
        <v>22</v>
      </c>
      <c r="E2343">
        <f>IF('Daily Weather Input'!D2336, 'Daily Weather Input'!D2336, ('Daily Weather Input'!E2336+'Daily Weather Input'!F2336)/2)</f>
        <v>68</v>
      </c>
      <c r="F2343">
        <f t="shared" si="73"/>
        <v>0</v>
      </c>
      <c r="G2343">
        <f t="shared" si="74"/>
        <v>3</v>
      </c>
    </row>
    <row r="2344" spans="2:7" x14ac:dyDescent="0.25">
      <c r="B2344">
        <f>YEAR('Daily Weather Input'!C2337)</f>
        <v>2011</v>
      </c>
      <c r="C2344">
        <f>MONTH('Daily Weather Input'!C2337)</f>
        <v>5</v>
      </c>
      <c r="D2344">
        <f>DAY('Daily Weather Input'!C2337)</f>
        <v>23</v>
      </c>
      <c r="E2344">
        <f>IF('Daily Weather Input'!D2337, 'Daily Weather Input'!D2337, ('Daily Weather Input'!E2337+'Daily Weather Input'!F2337)/2)</f>
        <v>73</v>
      </c>
      <c r="F2344">
        <f t="shared" si="73"/>
        <v>0</v>
      </c>
      <c r="G2344">
        <f t="shared" si="74"/>
        <v>8</v>
      </c>
    </row>
    <row r="2345" spans="2:7" x14ac:dyDescent="0.25">
      <c r="B2345">
        <f>YEAR('Daily Weather Input'!C2338)</f>
        <v>2011</v>
      </c>
      <c r="C2345">
        <f>MONTH('Daily Weather Input'!C2338)</f>
        <v>5</v>
      </c>
      <c r="D2345">
        <f>DAY('Daily Weather Input'!C2338)</f>
        <v>24</v>
      </c>
      <c r="E2345">
        <f>IF('Daily Weather Input'!D2338, 'Daily Weather Input'!D2338, ('Daily Weather Input'!E2338+'Daily Weather Input'!F2338)/2)</f>
        <v>76</v>
      </c>
      <c r="F2345">
        <f t="shared" si="73"/>
        <v>0</v>
      </c>
      <c r="G2345">
        <f t="shared" si="74"/>
        <v>11</v>
      </c>
    </row>
    <row r="2346" spans="2:7" x14ac:dyDescent="0.25">
      <c r="B2346">
        <f>YEAR('Daily Weather Input'!C2339)</f>
        <v>2011</v>
      </c>
      <c r="C2346">
        <f>MONTH('Daily Weather Input'!C2339)</f>
        <v>5</v>
      </c>
      <c r="D2346">
        <f>DAY('Daily Weather Input'!C2339)</f>
        <v>25</v>
      </c>
      <c r="E2346">
        <f>IF('Daily Weather Input'!D2339, 'Daily Weather Input'!D2339, ('Daily Weather Input'!E2339+'Daily Weather Input'!F2339)/2)</f>
        <v>72</v>
      </c>
      <c r="F2346">
        <f t="shared" si="73"/>
        <v>0</v>
      </c>
      <c r="G2346">
        <f t="shared" si="74"/>
        <v>7</v>
      </c>
    </row>
    <row r="2347" spans="2:7" x14ac:dyDescent="0.25">
      <c r="B2347">
        <f>YEAR('Daily Weather Input'!C2340)</f>
        <v>2011</v>
      </c>
      <c r="C2347">
        <f>MONTH('Daily Weather Input'!C2340)</f>
        <v>5</v>
      </c>
      <c r="D2347">
        <f>DAY('Daily Weather Input'!C2340)</f>
        <v>26</v>
      </c>
      <c r="E2347">
        <f>IF('Daily Weather Input'!D2340, 'Daily Weather Input'!D2340, ('Daily Weather Input'!E2340+'Daily Weather Input'!F2340)/2)</f>
        <v>78</v>
      </c>
      <c r="F2347">
        <f t="shared" si="73"/>
        <v>0</v>
      </c>
      <c r="G2347">
        <f t="shared" si="74"/>
        <v>13</v>
      </c>
    </row>
    <row r="2348" spans="2:7" x14ac:dyDescent="0.25">
      <c r="B2348">
        <f>YEAR('Daily Weather Input'!C2341)</f>
        <v>2011</v>
      </c>
      <c r="C2348">
        <f>MONTH('Daily Weather Input'!C2341)</f>
        <v>5</v>
      </c>
      <c r="D2348">
        <f>DAY('Daily Weather Input'!C2341)</f>
        <v>27</v>
      </c>
      <c r="E2348">
        <f>IF('Daily Weather Input'!D2341, 'Daily Weather Input'!D2341, ('Daily Weather Input'!E2341+'Daily Weather Input'!F2341)/2)</f>
        <v>74</v>
      </c>
      <c r="F2348">
        <f t="shared" si="73"/>
        <v>0</v>
      </c>
      <c r="G2348">
        <f t="shared" si="74"/>
        <v>9</v>
      </c>
    </row>
    <row r="2349" spans="2:7" x14ac:dyDescent="0.25">
      <c r="B2349">
        <f>YEAR('Daily Weather Input'!C2342)</f>
        <v>2011</v>
      </c>
      <c r="C2349">
        <f>MONTH('Daily Weather Input'!C2342)</f>
        <v>5</v>
      </c>
      <c r="D2349">
        <f>DAY('Daily Weather Input'!C2342)</f>
        <v>28</v>
      </c>
      <c r="E2349">
        <f>IF('Daily Weather Input'!D2342, 'Daily Weather Input'!D2342, ('Daily Weather Input'!E2342+'Daily Weather Input'!F2342)/2)</f>
        <v>72</v>
      </c>
      <c r="F2349">
        <f t="shared" si="73"/>
        <v>0</v>
      </c>
      <c r="G2349">
        <f t="shared" si="74"/>
        <v>7</v>
      </c>
    </row>
    <row r="2350" spans="2:7" x14ac:dyDescent="0.25">
      <c r="B2350">
        <f>YEAR('Daily Weather Input'!C2343)</f>
        <v>2011</v>
      </c>
      <c r="C2350">
        <f>MONTH('Daily Weather Input'!C2343)</f>
        <v>5</v>
      </c>
      <c r="D2350">
        <f>DAY('Daily Weather Input'!C2343)</f>
        <v>29</v>
      </c>
      <c r="E2350">
        <f>IF('Daily Weather Input'!D2343, 'Daily Weather Input'!D2343, ('Daily Weather Input'!E2343+'Daily Weather Input'!F2343)/2)</f>
        <v>76</v>
      </c>
      <c r="F2350">
        <f t="shared" si="73"/>
        <v>0</v>
      </c>
      <c r="G2350">
        <f t="shared" si="74"/>
        <v>11</v>
      </c>
    </row>
    <row r="2351" spans="2:7" x14ac:dyDescent="0.25">
      <c r="B2351">
        <f>YEAR('Daily Weather Input'!C2344)</f>
        <v>2011</v>
      </c>
      <c r="C2351">
        <f>MONTH('Daily Weather Input'!C2344)</f>
        <v>5</v>
      </c>
      <c r="D2351">
        <f>DAY('Daily Weather Input'!C2344)</f>
        <v>30</v>
      </c>
      <c r="E2351">
        <f>IF('Daily Weather Input'!D2344, 'Daily Weather Input'!D2344, ('Daily Weather Input'!E2344+'Daily Weather Input'!F2344)/2)</f>
        <v>81.5</v>
      </c>
      <c r="F2351">
        <f t="shared" si="73"/>
        <v>0</v>
      </c>
      <c r="G2351">
        <f t="shared" si="74"/>
        <v>16.5</v>
      </c>
    </row>
    <row r="2352" spans="2:7" x14ac:dyDescent="0.25">
      <c r="B2352">
        <f>YEAR('Daily Weather Input'!C2345)</f>
        <v>2011</v>
      </c>
      <c r="C2352">
        <f>MONTH('Daily Weather Input'!C2345)</f>
        <v>5</v>
      </c>
      <c r="D2352">
        <f>DAY('Daily Weather Input'!C2345)</f>
        <v>31</v>
      </c>
      <c r="E2352">
        <f>IF('Daily Weather Input'!D2345, 'Daily Weather Input'!D2345, ('Daily Weather Input'!E2345+'Daily Weather Input'!F2345)/2)</f>
        <v>81</v>
      </c>
      <c r="F2352">
        <f t="shared" si="73"/>
        <v>0</v>
      </c>
      <c r="G2352">
        <f t="shared" si="74"/>
        <v>16</v>
      </c>
    </row>
    <row r="2353" spans="2:7" x14ac:dyDescent="0.25">
      <c r="B2353">
        <f>YEAR('Daily Weather Input'!C2346)</f>
        <v>2011</v>
      </c>
      <c r="C2353">
        <f>MONTH('Daily Weather Input'!C2346)</f>
        <v>6</v>
      </c>
      <c r="D2353">
        <f>DAY('Daily Weather Input'!C2346)</f>
        <v>1</v>
      </c>
      <c r="E2353">
        <f>IF('Daily Weather Input'!D2346, 'Daily Weather Input'!D2346, ('Daily Weather Input'!E2346+'Daily Weather Input'!F2346)/2)</f>
        <v>83.5</v>
      </c>
      <c r="F2353">
        <f t="shared" si="73"/>
        <v>0</v>
      </c>
      <c r="G2353">
        <f t="shared" si="74"/>
        <v>18.5</v>
      </c>
    </row>
    <row r="2354" spans="2:7" x14ac:dyDescent="0.25">
      <c r="B2354">
        <f>YEAR('Daily Weather Input'!C2347)</f>
        <v>2011</v>
      </c>
      <c r="C2354">
        <f>MONTH('Daily Weather Input'!C2347)</f>
        <v>6</v>
      </c>
      <c r="D2354">
        <f>DAY('Daily Weather Input'!C2347)</f>
        <v>2</v>
      </c>
      <c r="E2354">
        <f>IF('Daily Weather Input'!D2347, 'Daily Weather Input'!D2347, ('Daily Weather Input'!E2347+'Daily Weather Input'!F2347)/2)</f>
        <v>76.5</v>
      </c>
      <c r="F2354">
        <f t="shared" si="73"/>
        <v>0</v>
      </c>
      <c r="G2354">
        <f t="shared" si="74"/>
        <v>11.5</v>
      </c>
    </row>
    <row r="2355" spans="2:7" x14ac:dyDescent="0.25">
      <c r="B2355">
        <f>YEAR('Daily Weather Input'!C2348)</f>
        <v>2011</v>
      </c>
      <c r="C2355">
        <f>MONTH('Daily Weather Input'!C2348)</f>
        <v>6</v>
      </c>
      <c r="D2355">
        <f>DAY('Daily Weather Input'!C2348)</f>
        <v>3</v>
      </c>
      <c r="E2355">
        <f>IF('Daily Weather Input'!D2348, 'Daily Weather Input'!D2348, ('Daily Weather Input'!E2348+'Daily Weather Input'!F2348)/2)</f>
        <v>65.5</v>
      </c>
      <c r="F2355">
        <f t="shared" si="73"/>
        <v>0</v>
      </c>
      <c r="G2355">
        <f t="shared" si="74"/>
        <v>0.5</v>
      </c>
    </row>
    <row r="2356" spans="2:7" x14ac:dyDescent="0.25">
      <c r="B2356">
        <f>YEAR('Daily Weather Input'!C2349)</f>
        <v>2011</v>
      </c>
      <c r="C2356">
        <f>MONTH('Daily Weather Input'!C2349)</f>
        <v>6</v>
      </c>
      <c r="D2356">
        <f>DAY('Daily Weather Input'!C2349)</f>
        <v>4</v>
      </c>
      <c r="E2356">
        <f>IF('Daily Weather Input'!D2349, 'Daily Weather Input'!D2349, ('Daily Weather Input'!E2349+'Daily Weather Input'!F2349)/2)</f>
        <v>65</v>
      </c>
      <c r="F2356">
        <f t="shared" si="73"/>
        <v>0</v>
      </c>
      <c r="G2356">
        <f t="shared" si="74"/>
        <v>0</v>
      </c>
    </row>
    <row r="2357" spans="2:7" x14ac:dyDescent="0.25">
      <c r="B2357">
        <f>YEAR('Daily Weather Input'!C2350)</f>
        <v>2011</v>
      </c>
      <c r="C2357">
        <f>MONTH('Daily Weather Input'!C2350)</f>
        <v>6</v>
      </c>
      <c r="D2357">
        <f>DAY('Daily Weather Input'!C2350)</f>
        <v>5</v>
      </c>
      <c r="E2357">
        <f>IF('Daily Weather Input'!D2350, 'Daily Weather Input'!D2350, ('Daily Weather Input'!E2350+'Daily Weather Input'!F2350)/2)</f>
        <v>73.5</v>
      </c>
      <c r="F2357">
        <f t="shared" si="73"/>
        <v>0</v>
      </c>
      <c r="G2357">
        <f t="shared" si="74"/>
        <v>8.5</v>
      </c>
    </row>
    <row r="2358" spans="2:7" x14ac:dyDescent="0.25">
      <c r="B2358">
        <f>YEAR('Daily Weather Input'!C2351)</f>
        <v>2011</v>
      </c>
      <c r="C2358">
        <f>MONTH('Daily Weather Input'!C2351)</f>
        <v>6</v>
      </c>
      <c r="D2358">
        <f>DAY('Daily Weather Input'!C2351)</f>
        <v>6</v>
      </c>
      <c r="E2358">
        <f>IF('Daily Weather Input'!D2351, 'Daily Weather Input'!D2351, ('Daily Weather Input'!E2351+'Daily Weather Input'!F2351)/2)</f>
        <v>74</v>
      </c>
      <c r="F2358">
        <f t="shared" si="73"/>
        <v>0</v>
      </c>
      <c r="G2358">
        <f t="shared" si="74"/>
        <v>9</v>
      </c>
    </row>
    <row r="2359" spans="2:7" x14ac:dyDescent="0.25">
      <c r="B2359">
        <f>YEAR('Daily Weather Input'!C2352)</f>
        <v>2011</v>
      </c>
      <c r="C2359">
        <f>MONTH('Daily Weather Input'!C2352)</f>
        <v>6</v>
      </c>
      <c r="D2359">
        <f>DAY('Daily Weather Input'!C2352)</f>
        <v>7</v>
      </c>
      <c r="E2359">
        <f>IF('Daily Weather Input'!D2352, 'Daily Weather Input'!D2352, ('Daily Weather Input'!E2352+'Daily Weather Input'!F2352)/2)</f>
        <v>74</v>
      </c>
      <c r="F2359">
        <f t="shared" si="73"/>
        <v>0</v>
      </c>
      <c r="G2359">
        <f t="shared" si="74"/>
        <v>9</v>
      </c>
    </row>
    <row r="2360" spans="2:7" x14ac:dyDescent="0.25">
      <c r="B2360">
        <f>YEAR('Daily Weather Input'!C2353)</f>
        <v>2011</v>
      </c>
      <c r="C2360">
        <f>MONTH('Daily Weather Input'!C2353)</f>
        <v>6</v>
      </c>
      <c r="D2360">
        <f>DAY('Daily Weather Input'!C2353)</f>
        <v>8</v>
      </c>
      <c r="E2360">
        <f>IF('Daily Weather Input'!D2353, 'Daily Weather Input'!D2353, ('Daily Weather Input'!E2353+'Daily Weather Input'!F2353)/2)</f>
        <v>80</v>
      </c>
      <c r="F2360">
        <f t="shared" si="73"/>
        <v>0</v>
      </c>
      <c r="G2360">
        <f t="shared" si="74"/>
        <v>15</v>
      </c>
    </row>
    <row r="2361" spans="2:7" x14ac:dyDescent="0.25">
      <c r="B2361">
        <f>YEAR('Daily Weather Input'!C2354)</f>
        <v>2011</v>
      </c>
      <c r="C2361">
        <f>MONTH('Daily Weather Input'!C2354)</f>
        <v>6</v>
      </c>
      <c r="D2361">
        <f>DAY('Daily Weather Input'!C2354)</f>
        <v>9</v>
      </c>
      <c r="E2361">
        <f>IF('Daily Weather Input'!D2354, 'Daily Weather Input'!D2354, ('Daily Weather Input'!E2354+'Daily Weather Input'!F2354)/2)</f>
        <v>84</v>
      </c>
      <c r="F2361">
        <f t="shared" si="73"/>
        <v>0</v>
      </c>
      <c r="G2361">
        <f t="shared" si="74"/>
        <v>19</v>
      </c>
    </row>
    <row r="2362" spans="2:7" x14ac:dyDescent="0.25">
      <c r="B2362">
        <f>YEAR('Daily Weather Input'!C2355)</f>
        <v>2011</v>
      </c>
      <c r="C2362">
        <f>MONTH('Daily Weather Input'!C2355)</f>
        <v>6</v>
      </c>
      <c r="D2362">
        <f>DAY('Daily Weather Input'!C2355)</f>
        <v>10</v>
      </c>
      <c r="E2362">
        <f>IF('Daily Weather Input'!D2355, 'Daily Weather Input'!D2355, ('Daily Weather Input'!E2355+'Daily Weather Input'!F2355)/2)</f>
        <v>81.5</v>
      </c>
      <c r="F2362">
        <f t="shared" si="73"/>
        <v>0</v>
      </c>
      <c r="G2362">
        <f t="shared" si="74"/>
        <v>16.5</v>
      </c>
    </row>
    <row r="2363" spans="2:7" x14ac:dyDescent="0.25">
      <c r="B2363">
        <f>YEAR('Daily Weather Input'!C2356)</f>
        <v>2011</v>
      </c>
      <c r="C2363">
        <f>MONTH('Daily Weather Input'!C2356)</f>
        <v>6</v>
      </c>
      <c r="D2363">
        <f>DAY('Daily Weather Input'!C2356)</f>
        <v>11</v>
      </c>
      <c r="E2363">
        <f>IF('Daily Weather Input'!D2356, 'Daily Weather Input'!D2356, ('Daily Weather Input'!E2356+'Daily Weather Input'!F2356)/2)</f>
        <v>80.5</v>
      </c>
      <c r="F2363">
        <f t="shared" si="73"/>
        <v>0</v>
      </c>
      <c r="G2363">
        <f t="shared" si="74"/>
        <v>15.5</v>
      </c>
    </row>
    <row r="2364" spans="2:7" x14ac:dyDescent="0.25">
      <c r="B2364">
        <f>YEAR('Daily Weather Input'!C2357)</f>
        <v>2011</v>
      </c>
      <c r="C2364">
        <f>MONTH('Daily Weather Input'!C2357)</f>
        <v>6</v>
      </c>
      <c r="D2364">
        <f>DAY('Daily Weather Input'!C2357)</f>
        <v>12</v>
      </c>
      <c r="E2364">
        <f>IF('Daily Weather Input'!D2357, 'Daily Weather Input'!D2357, ('Daily Weather Input'!E2357+'Daily Weather Input'!F2357)/2)</f>
        <v>79.5</v>
      </c>
      <c r="F2364">
        <f t="shared" si="73"/>
        <v>0</v>
      </c>
      <c r="G2364">
        <f t="shared" si="74"/>
        <v>14.5</v>
      </c>
    </row>
    <row r="2365" spans="2:7" x14ac:dyDescent="0.25">
      <c r="B2365">
        <f>YEAR('Daily Weather Input'!C2358)</f>
        <v>2011</v>
      </c>
      <c r="C2365">
        <f>MONTH('Daily Weather Input'!C2358)</f>
        <v>6</v>
      </c>
      <c r="D2365">
        <f>DAY('Daily Weather Input'!C2358)</f>
        <v>13</v>
      </c>
      <c r="E2365">
        <f>IF('Daily Weather Input'!D2358, 'Daily Weather Input'!D2358, ('Daily Weather Input'!E2358+'Daily Weather Input'!F2358)/2)</f>
        <v>69.5</v>
      </c>
      <c r="F2365">
        <f t="shared" si="73"/>
        <v>0</v>
      </c>
      <c r="G2365">
        <f t="shared" si="74"/>
        <v>4.5</v>
      </c>
    </row>
    <row r="2366" spans="2:7" x14ac:dyDescent="0.25">
      <c r="B2366">
        <f>YEAR('Daily Weather Input'!C2359)</f>
        <v>2011</v>
      </c>
      <c r="C2366">
        <f>MONTH('Daily Weather Input'!C2359)</f>
        <v>6</v>
      </c>
      <c r="D2366">
        <f>DAY('Daily Weather Input'!C2359)</f>
        <v>14</v>
      </c>
      <c r="E2366">
        <f>IF('Daily Weather Input'!D2359, 'Daily Weather Input'!D2359, ('Daily Weather Input'!E2359+'Daily Weather Input'!F2359)/2)</f>
        <v>64.5</v>
      </c>
      <c r="F2366">
        <f t="shared" si="73"/>
        <v>0.5</v>
      </c>
      <c r="G2366">
        <f t="shared" si="74"/>
        <v>0</v>
      </c>
    </row>
    <row r="2367" spans="2:7" x14ac:dyDescent="0.25">
      <c r="B2367">
        <f>YEAR('Daily Weather Input'!C2360)</f>
        <v>2011</v>
      </c>
      <c r="C2367">
        <f>MONTH('Daily Weather Input'!C2360)</f>
        <v>6</v>
      </c>
      <c r="D2367">
        <f>DAY('Daily Weather Input'!C2360)</f>
        <v>15</v>
      </c>
      <c r="E2367">
        <f>IF('Daily Weather Input'!D2360, 'Daily Weather Input'!D2360, ('Daily Weather Input'!E2360+'Daily Weather Input'!F2360)/2)</f>
        <v>68</v>
      </c>
      <c r="F2367">
        <f t="shared" si="73"/>
        <v>0</v>
      </c>
      <c r="G2367">
        <f t="shared" si="74"/>
        <v>3</v>
      </c>
    </row>
    <row r="2368" spans="2:7" x14ac:dyDescent="0.25">
      <c r="B2368">
        <f>YEAR('Daily Weather Input'!C2361)</f>
        <v>2011</v>
      </c>
      <c r="C2368">
        <f>MONTH('Daily Weather Input'!C2361)</f>
        <v>6</v>
      </c>
      <c r="D2368">
        <f>DAY('Daily Weather Input'!C2361)</f>
        <v>16</v>
      </c>
      <c r="E2368">
        <f>IF('Daily Weather Input'!D2361, 'Daily Weather Input'!D2361, ('Daily Weather Input'!E2361+'Daily Weather Input'!F2361)/2)</f>
        <v>69</v>
      </c>
      <c r="F2368">
        <f t="shared" si="73"/>
        <v>0</v>
      </c>
      <c r="G2368">
        <f t="shared" si="74"/>
        <v>4</v>
      </c>
    </row>
    <row r="2369" spans="2:7" x14ac:dyDescent="0.25">
      <c r="B2369">
        <f>YEAR('Daily Weather Input'!C2362)</f>
        <v>2011</v>
      </c>
      <c r="C2369">
        <f>MONTH('Daily Weather Input'!C2362)</f>
        <v>6</v>
      </c>
      <c r="D2369">
        <f>DAY('Daily Weather Input'!C2362)</f>
        <v>17</v>
      </c>
      <c r="E2369">
        <f>IF('Daily Weather Input'!D2362, 'Daily Weather Input'!D2362, ('Daily Weather Input'!E2362+'Daily Weather Input'!F2362)/2)</f>
        <v>73.5</v>
      </c>
      <c r="F2369">
        <f t="shared" si="73"/>
        <v>0</v>
      </c>
      <c r="G2369">
        <f t="shared" si="74"/>
        <v>8.5</v>
      </c>
    </row>
    <row r="2370" spans="2:7" x14ac:dyDescent="0.25">
      <c r="B2370">
        <f>YEAR('Daily Weather Input'!C2363)</f>
        <v>2011</v>
      </c>
      <c r="C2370">
        <f>MONTH('Daily Weather Input'!C2363)</f>
        <v>6</v>
      </c>
      <c r="D2370">
        <f>DAY('Daily Weather Input'!C2363)</f>
        <v>18</v>
      </c>
      <c r="E2370">
        <f>IF('Daily Weather Input'!D2363, 'Daily Weather Input'!D2363, ('Daily Weather Input'!E2363+'Daily Weather Input'!F2363)/2)</f>
        <v>75</v>
      </c>
      <c r="F2370">
        <f t="shared" si="73"/>
        <v>0</v>
      </c>
      <c r="G2370">
        <f t="shared" si="74"/>
        <v>10</v>
      </c>
    </row>
    <row r="2371" spans="2:7" x14ac:dyDescent="0.25">
      <c r="B2371">
        <f>YEAR('Daily Weather Input'!C2364)</f>
        <v>2011</v>
      </c>
      <c r="C2371">
        <f>MONTH('Daily Weather Input'!C2364)</f>
        <v>6</v>
      </c>
      <c r="D2371">
        <f>DAY('Daily Weather Input'!C2364)</f>
        <v>19</v>
      </c>
      <c r="E2371">
        <f>IF('Daily Weather Input'!D2364, 'Daily Weather Input'!D2364, ('Daily Weather Input'!E2364+'Daily Weather Input'!F2364)/2)</f>
        <v>76.5</v>
      </c>
      <c r="F2371">
        <f t="shared" si="73"/>
        <v>0</v>
      </c>
      <c r="G2371">
        <f t="shared" si="74"/>
        <v>11.5</v>
      </c>
    </row>
    <row r="2372" spans="2:7" x14ac:dyDescent="0.25">
      <c r="B2372">
        <f>YEAR('Daily Weather Input'!C2365)</f>
        <v>2011</v>
      </c>
      <c r="C2372">
        <f>MONTH('Daily Weather Input'!C2365)</f>
        <v>6</v>
      </c>
      <c r="D2372">
        <f>DAY('Daily Weather Input'!C2365)</f>
        <v>20</v>
      </c>
      <c r="E2372">
        <f>IF('Daily Weather Input'!D2365, 'Daily Weather Input'!D2365, ('Daily Weather Input'!E2365+'Daily Weather Input'!F2365)/2)</f>
        <v>72.5</v>
      </c>
      <c r="F2372">
        <f t="shared" si="73"/>
        <v>0</v>
      </c>
      <c r="G2372">
        <f t="shared" si="74"/>
        <v>7.5</v>
      </c>
    </row>
    <row r="2373" spans="2:7" x14ac:dyDescent="0.25">
      <c r="B2373">
        <f>YEAR('Daily Weather Input'!C2366)</f>
        <v>2011</v>
      </c>
      <c r="C2373">
        <f>MONTH('Daily Weather Input'!C2366)</f>
        <v>6</v>
      </c>
      <c r="D2373">
        <f>DAY('Daily Weather Input'!C2366)</f>
        <v>21</v>
      </c>
      <c r="E2373">
        <f>IF('Daily Weather Input'!D2366, 'Daily Weather Input'!D2366, ('Daily Weather Input'!E2366+'Daily Weather Input'!F2366)/2)</f>
        <v>77.5</v>
      </c>
      <c r="F2373">
        <f t="shared" si="73"/>
        <v>0</v>
      </c>
      <c r="G2373">
        <f t="shared" si="74"/>
        <v>12.5</v>
      </c>
    </row>
    <row r="2374" spans="2:7" x14ac:dyDescent="0.25">
      <c r="B2374">
        <f>YEAR('Daily Weather Input'!C2367)</f>
        <v>2011</v>
      </c>
      <c r="C2374">
        <f>MONTH('Daily Weather Input'!C2367)</f>
        <v>6</v>
      </c>
      <c r="D2374">
        <f>DAY('Daily Weather Input'!C2367)</f>
        <v>22</v>
      </c>
      <c r="E2374">
        <f>IF('Daily Weather Input'!D2367, 'Daily Weather Input'!D2367, ('Daily Weather Input'!E2367+'Daily Weather Input'!F2367)/2)</f>
        <v>80</v>
      </c>
      <c r="F2374">
        <f t="shared" si="73"/>
        <v>0</v>
      </c>
      <c r="G2374">
        <f t="shared" si="74"/>
        <v>15</v>
      </c>
    </row>
    <row r="2375" spans="2:7" x14ac:dyDescent="0.25">
      <c r="B2375">
        <f>YEAR('Daily Weather Input'!C2368)</f>
        <v>2011</v>
      </c>
      <c r="C2375">
        <f>MONTH('Daily Weather Input'!C2368)</f>
        <v>6</v>
      </c>
      <c r="D2375">
        <f>DAY('Daily Weather Input'!C2368)</f>
        <v>23</v>
      </c>
      <c r="E2375">
        <f>IF('Daily Weather Input'!D2368, 'Daily Weather Input'!D2368, ('Daily Weather Input'!E2368+'Daily Weather Input'!F2368)/2)</f>
        <v>78</v>
      </c>
      <c r="F2375">
        <f t="shared" si="73"/>
        <v>0</v>
      </c>
      <c r="G2375">
        <f t="shared" si="74"/>
        <v>13</v>
      </c>
    </row>
    <row r="2376" spans="2:7" x14ac:dyDescent="0.25">
      <c r="B2376">
        <f>YEAR('Daily Weather Input'!C2369)</f>
        <v>2011</v>
      </c>
      <c r="C2376">
        <f>MONTH('Daily Weather Input'!C2369)</f>
        <v>6</v>
      </c>
      <c r="D2376">
        <f>DAY('Daily Weather Input'!C2369)</f>
        <v>24</v>
      </c>
      <c r="E2376">
        <f>IF('Daily Weather Input'!D2369, 'Daily Weather Input'!D2369, ('Daily Weather Input'!E2369+'Daily Weather Input'!F2369)/2)</f>
        <v>77.5</v>
      </c>
      <c r="F2376">
        <f t="shared" si="73"/>
        <v>0</v>
      </c>
      <c r="G2376">
        <f t="shared" si="74"/>
        <v>12.5</v>
      </c>
    </row>
    <row r="2377" spans="2:7" x14ac:dyDescent="0.25">
      <c r="B2377">
        <f>YEAR('Daily Weather Input'!C2370)</f>
        <v>2011</v>
      </c>
      <c r="C2377">
        <f>MONTH('Daily Weather Input'!C2370)</f>
        <v>6</v>
      </c>
      <c r="D2377">
        <f>DAY('Daily Weather Input'!C2370)</f>
        <v>25</v>
      </c>
      <c r="E2377">
        <f>IF('Daily Weather Input'!D2370, 'Daily Weather Input'!D2370, ('Daily Weather Input'!E2370+'Daily Weather Input'!F2370)/2)</f>
        <v>72.5</v>
      </c>
      <c r="F2377">
        <f t="shared" si="73"/>
        <v>0</v>
      </c>
      <c r="G2377">
        <f t="shared" si="74"/>
        <v>7.5</v>
      </c>
    </row>
    <row r="2378" spans="2:7" x14ac:dyDescent="0.25">
      <c r="B2378">
        <f>YEAR('Daily Weather Input'!C2371)</f>
        <v>2011</v>
      </c>
      <c r="C2378">
        <f>MONTH('Daily Weather Input'!C2371)</f>
        <v>6</v>
      </c>
      <c r="D2378">
        <f>DAY('Daily Weather Input'!C2371)</f>
        <v>26</v>
      </c>
      <c r="E2378">
        <f>IF('Daily Weather Input'!D2371, 'Daily Weather Input'!D2371, ('Daily Weather Input'!E2371+'Daily Weather Input'!F2371)/2)</f>
        <v>70.5</v>
      </c>
      <c r="F2378">
        <f t="shared" si="73"/>
        <v>0</v>
      </c>
      <c r="G2378">
        <f t="shared" si="74"/>
        <v>5.5</v>
      </c>
    </row>
    <row r="2379" spans="2:7" x14ac:dyDescent="0.25">
      <c r="B2379">
        <f>YEAR('Daily Weather Input'!C2372)</f>
        <v>2011</v>
      </c>
      <c r="C2379">
        <f>MONTH('Daily Weather Input'!C2372)</f>
        <v>6</v>
      </c>
      <c r="D2379">
        <f>DAY('Daily Weather Input'!C2372)</f>
        <v>27</v>
      </c>
      <c r="E2379">
        <f>IF('Daily Weather Input'!D2372, 'Daily Weather Input'!D2372, ('Daily Weather Input'!E2372+'Daily Weather Input'!F2372)/2)</f>
        <v>73.5</v>
      </c>
      <c r="F2379">
        <f t="shared" ref="F2379:F2442" si="75">IF(B$8&gt;$E2379,(B$8-$E2379),0)</f>
        <v>0</v>
      </c>
      <c r="G2379">
        <f t="shared" si="74"/>
        <v>8.5</v>
      </c>
    </row>
    <row r="2380" spans="2:7" x14ac:dyDescent="0.25">
      <c r="B2380">
        <f>YEAR('Daily Weather Input'!C2373)</f>
        <v>2011</v>
      </c>
      <c r="C2380">
        <f>MONTH('Daily Weather Input'!C2373)</f>
        <v>6</v>
      </c>
      <c r="D2380">
        <f>DAY('Daily Weather Input'!C2373)</f>
        <v>28</v>
      </c>
      <c r="E2380">
        <f>IF('Daily Weather Input'!D2373, 'Daily Weather Input'!D2373, ('Daily Weather Input'!E2373+'Daily Weather Input'!F2373)/2)</f>
        <v>80.5</v>
      </c>
      <c r="F2380">
        <f t="shared" si="75"/>
        <v>0</v>
      </c>
      <c r="G2380">
        <f t="shared" ref="G2380:G2443" si="76">IF($E2380&gt;C$8,$E2380-C$8,0)</f>
        <v>15.5</v>
      </c>
    </row>
    <row r="2381" spans="2:7" x14ac:dyDescent="0.25">
      <c r="B2381">
        <f>YEAR('Daily Weather Input'!C2374)</f>
        <v>2011</v>
      </c>
      <c r="C2381">
        <f>MONTH('Daily Weather Input'!C2374)</f>
        <v>6</v>
      </c>
      <c r="D2381">
        <f>DAY('Daily Weather Input'!C2374)</f>
        <v>29</v>
      </c>
      <c r="E2381">
        <f>IF('Daily Weather Input'!D2374, 'Daily Weather Input'!D2374, ('Daily Weather Input'!E2374+'Daily Weather Input'!F2374)/2)</f>
        <v>78</v>
      </c>
      <c r="F2381">
        <f t="shared" si="75"/>
        <v>0</v>
      </c>
      <c r="G2381">
        <f t="shared" si="76"/>
        <v>13</v>
      </c>
    </row>
    <row r="2382" spans="2:7" x14ac:dyDescent="0.25">
      <c r="B2382">
        <f>YEAR('Daily Weather Input'!C2375)</f>
        <v>2011</v>
      </c>
      <c r="C2382">
        <f>MONTH('Daily Weather Input'!C2375)</f>
        <v>6</v>
      </c>
      <c r="D2382">
        <f>DAY('Daily Weather Input'!C2375)</f>
        <v>30</v>
      </c>
      <c r="E2382">
        <f>IF('Daily Weather Input'!D2375, 'Daily Weather Input'!D2375, ('Daily Weather Input'!E2375+'Daily Weather Input'!F2375)/2)</f>
        <v>72.5</v>
      </c>
      <c r="F2382">
        <f t="shared" si="75"/>
        <v>0</v>
      </c>
      <c r="G2382">
        <f t="shared" si="76"/>
        <v>7.5</v>
      </c>
    </row>
    <row r="2383" spans="2:7" x14ac:dyDescent="0.25">
      <c r="B2383">
        <f>YEAR('Daily Weather Input'!C2376)</f>
        <v>2011</v>
      </c>
      <c r="C2383">
        <f>MONTH('Daily Weather Input'!C2376)</f>
        <v>7</v>
      </c>
      <c r="D2383">
        <f>DAY('Daily Weather Input'!C2376)</f>
        <v>1</v>
      </c>
      <c r="E2383">
        <f>IF('Daily Weather Input'!D2376, 'Daily Weather Input'!D2376, ('Daily Weather Input'!E2376+'Daily Weather Input'!F2376)/2)</f>
        <v>73.5</v>
      </c>
      <c r="F2383">
        <f t="shared" si="75"/>
        <v>0</v>
      </c>
      <c r="G2383">
        <f t="shared" si="76"/>
        <v>8.5</v>
      </c>
    </row>
    <row r="2384" spans="2:7" x14ac:dyDescent="0.25">
      <c r="B2384">
        <f>YEAR('Daily Weather Input'!C2377)</f>
        <v>2011</v>
      </c>
      <c r="C2384">
        <f>MONTH('Daily Weather Input'!C2377)</f>
        <v>7</v>
      </c>
      <c r="D2384">
        <f>DAY('Daily Weather Input'!C2377)</f>
        <v>2</v>
      </c>
      <c r="E2384">
        <f>IF('Daily Weather Input'!D2377, 'Daily Weather Input'!D2377, ('Daily Weather Input'!E2377+'Daily Weather Input'!F2377)/2)</f>
        <v>74.5</v>
      </c>
      <c r="F2384">
        <f t="shared" si="75"/>
        <v>0</v>
      </c>
      <c r="G2384">
        <f t="shared" si="76"/>
        <v>9.5</v>
      </c>
    </row>
    <row r="2385" spans="2:7" x14ac:dyDescent="0.25">
      <c r="B2385">
        <f>YEAR('Daily Weather Input'!C2378)</f>
        <v>2011</v>
      </c>
      <c r="C2385">
        <f>MONTH('Daily Weather Input'!C2378)</f>
        <v>7</v>
      </c>
      <c r="D2385">
        <f>DAY('Daily Weather Input'!C2378)</f>
        <v>3</v>
      </c>
      <c r="E2385">
        <f>IF('Daily Weather Input'!D2378, 'Daily Weather Input'!D2378, ('Daily Weather Input'!E2378+'Daily Weather Input'!F2378)/2)</f>
        <v>82</v>
      </c>
      <c r="F2385">
        <f t="shared" si="75"/>
        <v>0</v>
      </c>
      <c r="G2385">
        <f t="shared" si="76"/>
        <v>17</v>
      </c>
    </row>
    <row r="2386" spans="2:7" x14ac:dyDescent="0.25">
      <c r="B2386">
        <f>YEAR('Daily Weather Input'!C2379)</f>
        <v>2011</v>
      </c>
      <c r="C2386">
        <f>MONTH('Daily Weather Input'!C2379)</f>
        <v>7</v>
      </c>
      <c r="D2386">
        <f>DAY('Daily Weather Input'!C2379)</f>
        <v>4</v>
      </c>
      <c r="E2386">
        <f>IF('Daily Weather Input'!D2379, 'Daily Weather Input'!D2379, ('Daily Weather Input'!E2379+'Daily Weather Input'!F2379)/2)</f>
        <v>79</v>
      </c>
      <c r="F2386">
        <f t="shared" si="75"/>
        <v>0</v>
      </c>
      <c r="G2386">
        <f t="shared" si="76"/>
        <v>14</v>
      </c>
    </row>
    <row r="2387" spans="2:7" x14ac:dyDescent="0.25">
      <c r="B2387">
        <f>YEAR('Daily Weather Input'!C2380)</f>
        <v>2011</v>
      </c>
      <c r="C2387">
        <f>MONTH('Daily Weather Input'!C2380)</f>
        <v>7</v>
      </c>
      <c r="D2387">
        <f>DAY('Daily Weather Input'!C2380)</f>
        <v>5</v>
      </c>
      <c r="E2387">
        <f>IF('Daily Weather Input'!D2380, 'Daily Weather Input'!D2380, ('Daily Weather Input'!E2380+'Daily Weather Input'!F2380)/2)</f>
        <v>79.5</v>
      </c>
      <c r="F2387">
        <f t="shared" si="75"/>
        <v>0</v>
      </c>
      <c r="G2387">
        <f t="shared" si="76"/>
        <v>14.5</v>
      </c>
    </row>
    <row r="2388" spans="2:7" x14ac:dyDescent="0.25">
      <c r="B2388">
        <f>YEAR('Daily Weather Input'!C2381)</f>
        <v>2011</v>
      </c>
      <c r="C2388">
        <f>MONTH('Daily Weather Input'!C2381)</f>
        <v>7</v>
      </c>
      <c r="D2388">
        <f>DAY('Daily Weather Input'!C2381)</f>
        <v>6</v>
      </c>
      <c r="E2388">
        <f>IF('Daily Weather Input'!D2381, 'Daily Weather Input'!D2381, ('Daily Weather Input'!E2381+'Daily Weather Input'!F2381)/2)</f>
        <v>78.5</v>
      </c>
      <c r="F2388">
        <f t="shared" si="75"/>
        <v>0</v>
      </c>
      <c r="G2388">
        <f t="shared" si="76"/>
        <v>13.5</v>
      </c>
    </row>
    <row r="2389" spans="2:7" x14ac:dyDescent="0.25">
      <c r="B2389">
        <f>YEAR('Daily Weather Input'!C2382)</f>
        <v>2011</v>
      </c>
      <c r="C2389">
        <f>MONTH('Daily Weather Input'!C2382)</f>
        <v>7</v>
      </c>
      <c r="D2389">
        <f>DAY('Daily Weather Input'!C2382)</f>
        <v>7</v>
      </c>
      <c r="E2389">
        <f>IF('Daily Weather Input'!D2382, 'Daily Weather Input'!D2382, ('Daily Weather Input'!E2382+'Daily Weather Input'!F2382)/2)</f>
        <v>83.5</v>
      </c>
      <c r="F2389">
        <f t="shared" si="75"/>
        <v>0</v>
      </c>
      <c r="G2389">
        <f t="shared" si="76"/>
        <v>18.5</v>
      </c>
    </row>
    <row r="2390" spans="2:7" x14ac:dyDescent="0.25">
      <c r="B2390">
        <f>YEAR('Daily Weather Input'!C2383)</f>
        <v>2011</v>
      </c>
      <c r="C2390">
        <f>MONTH('Daily Weather Input'!C2383)</f>
        <v>7</v>
      </c>
      <c r="D2390">
        <f>DAY('Daily Weather Input'!C2383)</f>
        <v>8</v>
      </c>
      <c r="E2390">
        <f>IF('Daily Weather Input'!D2383, 'Daily Weather Input'!D2383, ('Daily Weather Input'!E2383+'Daily Weather Input'!F2383)/2)</f>
        <v>77.5</v>
      </c>
      <c r="F2390">
        <f t="shared" si="75"/>
        <v>0</v>
      </c>
      <c r="G2390">
        <f t="shared" si="76"/>
        <v>12.5</v>
      </c>
    </row>
    <row r="2391" spans="2:7" x14ac:dyDescent="0.25">
      <c r="B2391">
        <f>YEAR('Daily Weather Input'!C2384)</f>
        <v>2011</v>
      </c>
      <c r="C2391">
        <f>MONTH('Daily Weather Input'!C2384)</f>
        <v>7</v>
      </c>
      <c r="D2391">
        <f>DAY('Daily Weather Input'!C2384)</f>
        <v>9</v>
      </c>
      <c r="E2391">
        <f>IF('Daily Weather Input'!D2384, 'Daily Weather Input'!D2384, ('Daily Weather Input'!E2384+'Daily Weather Input'!F2384)/2)</f>
        <v>79</v>
      </c>
      <c r="F2391">
        <f t="shared" si="75"/>
        <v>0</v>
      </c>
      <c r="G2391">
        <f t="shared" si="76"/>
        <v>14</v>
      </c>
    </row>
    <row r="2392" spans="2:7" x14ac:dyDescent="0.25">
      <c r="B2392">
        <f>YEAR('Daily Weather Input'!C2385)</f>
        <v>2011</v>
      </c>
      <c r="C2392">
        <f>MONTH('Daily Weather Input'!C2385)</f>
        <v>7</v>
      </c>
      <c r="D2392">
        <f>DAY('Daily Weather Input'!C2385)</f>
        <v>10</v>
      </c>
      <c r="E2392">
        <f>IF('Daily Weather Input'!D2385, 'Daily Weather Input'!D2385, ('Daily Weather Input'!E2385+'Daily Weather Input'!F2385)/2)</f>
        <v>76.5</v>
      </c>
      <c r="F2392">
        <f t="shared" si="75"/>
        <v>0</v>
      </c>
      <c r="G2392">
        <f t="shared" si="76"/>
        <v>11.5</v>
      </c>
    </row>
    <row r="2393" spans="2:7" x14ac:dyDescent="0.25">
      <c r="B2393">
        <f>YEAR('Daily Weather Input'!C2386)</f>
        <v>2011</v>
      </c>
      <c r="C2393">
        <f>MONTH('Daily Weather Input'!C2386)</f>
        <v>7</v>
      </c>
      <c r="D2393">
        <f>DAY('Daily Weather Input'!C2386)</f>
        <v>11</v>
      </c>
      <c r="E2393">
        <f>IF('Daily Weather Input'!D2386, 'Daily Weather Input'!D2386, ('Daily Weather Input'!E2386+'Daily Weather Input'!F2386)/2)</f>
        <v>82.5</v>
      </c>
      <c r="F2393">
        <f t="shared" si="75"/>
        <v>0</v>
      </c>
      <c r="G2393">
        <f t="shared" si="76"/>
        <v>17.5</v>
      </c>
    </row>
    <row r="2394" spans="2:7" x14ac:dyDescent="0.25">
      <c r="B2394">
        <f>YEAR('Daily Weather Input'!C2387)</f>
        <v>2011</v>
      </c>
      <c r="C2394">
        <f>MONTH('Daily Weather Input'!C2387)</f>
        <v>7</v>
      </c>
      <c r="D2394">
        <f>DAY('Daily Weather Input'!C2387)</f>
        <v>12</v>
      </c>
      <c r="E2394">
        <f>IF('Daily Weather Input'!D2387, 'Daily Weather Input'!D2387, ('Daily Weather Input'!E2387+'Daily Weather Input'!F2387)/2)</f>
        <v>83.5</v>
      </c>
      <c r="F2394">
        <f t="shared" si="75"/>
        <v>0</v>
      </c>
      <c r="G2394">
        <f t="shared" si="76"/>
        <v>18.5</v>
      </c>
    </row>
    <row r="2395" spans="2:7" x14ac:dyDescent="0.25">
      <c r="B2395">
        <f>YEAR('Daily Weather Input'!C2388)</f>
        <v>2011</v>
      </c>
      <c r="C2395">
        <f>MONTH('Daily Weather Input'!C2388)</f>
        <v>7</v>
      </c>
      <c r="D2395">
        <f>DAY('Daily Weather Input'!C2388)</f>
        <v>13</v>
      </c>
      <c r="E2395">
        <f>IF('Daily Weather Input'!D2388, 'Daily Weather Input'!D2388, ('Daily Weather Input'!E2388+'Daily Weather Input'!F2388)/2)</f>
        <v>81</v>
      </c>
      <c r="F2395">
        <f t="shared" si="75"/>
        <v>0</v>
      </c>
      <c r="G2395">
        <f t="shared" si="76"/>
        <v>16</v>
      </c>
    </row>
    <row r="2396" spans="2:7" x14ac:dyDescent="0.25">
      <c r="B2396">
        <f>YEAR('Daily Weather Input'!C2389)</f>
        <v>2011</v>
      </c>
      <c r="C2396">
        <f>MONTH('Daily Weather Input'!C2389)</f>
        <v>7</v>
      </c>
      <c r="D2396">
        <f>DAY('Daily Weather Input'!C2389)</f>
        <v>14</v>
      </c>
      <c r="E2396">
        <f>IF('Daily Weather Input'!D2389, 'Daily Weather Input'!D2389, ('Daily Weather Input'!E2389+'Daily Weather Input'!F2389)/2)</f>
        <v>72</v>
      </c>
      <c r="F2396">
        <f t="shared" si="75"/>
        <v>0</v>
      </c>
      <c r="G2396">
        <f t="shared" si="76"/>
        <v>7</v>
      </c>
    </row>
    <row r="2397" spans="2:7" x14ac:dyDescent="0.25">
      <c r="B2397">
        <f>YEAR('Daily Weather Input'!C2390)</f>
        <v>2011</v>
      </c>
      <c r="C2397">
        <f>MONTH('Daily Weather Input'!C2390)</f>
        <v>7</v>
      </c>
      <c r="D2397">
        <f>DAY('Daily Weather Input'!C2390)</f>
        <v>15</v>
      </c>
      <c r="E2397">
        <f>IF('Daily Weather Input'!D2390, 'Daily Weather Input'!D2390, ('Daily Weather Input'!E2390+'Daily Weather Input'!F2390)/2)</f>
        <v>73</v>
      </c>
      <c r="F2397">
        <f t="shared" si="75"/>
        <v>0</v>
      </c>
      <c r="G2397">
        <f t="shared" si="76"/>
        <v>8</v>
      </c>
    </row>
    <row r="2398" spans="2:7" x14ac:dyDescent="0.25">
      <c r="B2398">
        <f>YEAR('Daily Weather Input'!C2391)</f>
        <v>2011</v>
      </c>
      <c r="C2398">
        <f>MONTH('Daily Weather Input'!C2391)</f>
        <v>7</v>
      </c>
      <c r="D2398">
        <f>DAY('Daily Weather Input'!C2391)</f>
        <v>16</v>
      </c>
      <c r="E2398">
        <f>IF('Daily Weather Input'!D2391, 'Daily Weather Input'!D2391, ('Daily Weather Input'!E2391+'Daily Weather Input'!F2391)/2)</f>
        <v>72.5</v>
      </c>
      <c r="F2398">
        <f t="shared" si="75"/>
        <v>0</v>
      </c>
      <c r="G2398">
        <f t="shared" si="76"/>
        <v>7.5</v>
      </c>
    </row>
    <row r="2399" spans="2:7" x14ac:dyDescent="0.25">
      <c r="B2399">
        <f>YEAR('Daily Weather Input'!C2392)</f>
        <v>2011</v>
      </c>
      <c r="C2399">
        <f>MONTH('Daily Weather Input'!C2392)</f>
        <v>7</v>
      </c>
      <c r="D2399">
        <f>DAY('Daily Weather Input'!C2392)</f>
        <v>17</v>
      </c>
      <c r="E2399">
        <f>IF('Daily Weather Input'!D2392, 'Daily Weather Input'!D2392, ('Daily Weather Input'!E2392+'Daily Weather Input'!F2392)/2)</f>
        <v>76</v>
      </c>
      <c r="F2399">
        <f t="shared" si="75"/>
        <v>0</v>
      </c>
      <c r="G2399">
        <f t="shared" si="76"/>
        <v>11</v>
      </c>
    </row>
    <row r="2400" spans="2:7" x14ac:dyDescent="0.25">
      <c r="B2400">
        <f>YEAR('Daily Weather Input'!C2393)</f>
        <v>2011</v>
      </c>
      <c r="C2400">
        <f>MONTH('Daily Weather Input'!C2393)</f>
        <v>7</v>
      </c>
      <c r="D2400">
        <f>DAY('Daily Weather Input'!C2393)</f>
        <v>18</v>
      </c>
      <c r="E2400">
        <f>IF('Daily Weather Input'!D2393, 'Daily Weather Input'!D2393, ('Daily Weather Input'!E2393+'Daily Weather Input'!F2393)/2)</f>
        <v>80.5</v>
      </c>
      <c r="F2400">
        <f t="shared" si="75"/>
        <v>0</v>
      </c>
      <c r="G2400">
        <f t="shared" si="76"/>
        <v>15.5</v>
      </c>
    </row>
    <row r="2401" spans="2:7" x14ac:dyDescent="0.25">
      <c r="B2401">
        <f>YEAR('Daily Weather Input'!C2394)</f>
        <v>2011</v>
      </c>
      <c r="C2401">
        <f>MONTH('Daily Weather Input'!C2394)</f>
        <v>7</v>
      </c>
      <c r="D2401">
        <f>DAY('Daily Weather Input'!C2394)</f>
        <v>19</v>
      </c>
      <c r="E2401">
        <f>IF('Daily Weather Input'!D2394, 'Daily Weather Input'!D2394, ('Daily Weather Input'!E2394+'Daily Weather Input'!F2394)/2)</f>
        <v>83</v>
      </c>
      <c r="F2401">
        <f t="shared" si="75"/>
        <v>0</v>
      </c>
      <c r="G2401">
        <f t="shared" si="76"/>
        <v>18</v>
      </c>
    </row>
    <row r="2402" spans="2:7" x14ac:dyDescent="0.25">
      <c r="B2402">
        <f>YEAR('Daily Weather Input'!C2395)</f>
        <v>2011</v>
      </c>
      <c r="C2402">
        <f>MONTH('Daily Weather Input'!C2395)</f>
        <v>7</v>
      </c>
      <c r="D2402">
        <f>DAY('Daily Weather Input'!C2395)</f>
        <v>20</v>
      </c>
      <c r="E2402">
        <f>IF('Daily Weather Input'!D2395, 'Daily Weather Input'!D2395, ('Daily Weather Input'!E2395+'Daily Weather Input'!F2395)/2)</f>
        <v>84.5</v>
      </c>
      <c r="F2402">
        <f t="shared" si="75"/>
        <v>0</v>
      </c>
      <c r="G2402">
        <f t="shared" si="76"/>
        <v>19.5</v>
      </c>
    </row>
    <row r="2403" spans="2:7" x14ac:dyDescent="0.25">
      <c r="B2403">
        <f>YEAR('Daily Weather Input'!C2396)</f>
        <v>2011</v>
      </c>
      <c r="C2403">
        <f>MONTH('Daily Weather Input'!C2396)</f>
        <v>7</v>
      </c>
      <c r="D2403">
        <f>DAY('Daily Weather Input'!C2396)</f>
        <v>21</v>
      </c>
      <c r="E2403">
        <f>IF('Daily Weather Input'!D2396, 'Daily Weather Input'!D2396, ('Daily Weather Input'!E2396+'Daily Weather Input'!F2396)/2)</f>
        <v>87.5</v>
      </c>
      <c r="F2403">
        <f t="shared" si="75"/>
        <v>0</v>
      </c>
      <c r="G2403">
        <f t="shared" si="76"/>
        <v>22.5</v>
      </c>
    </row>
    <row r="2404" spans="2:7" x14ac:dyDescent="0.25">
      <c r="B2404">
        <f>YEAR('Daily Weather Input'!C2397)</f>
        <v>2011</v>
      </c>
      <c r="C2404">
        <f>MONTH('Daily Weather Input'!C2397)</f>
        <v>7</v>
      </c>
      <c r="D2404">
        <f>DAY('Daily Weather Input'!C2397)</f>
        <v>22</v>
      </c>
      <c r="E2404">
        <f>IF('Daily Weather Input'!D2397, 'Daily Weather Input'!D2397, ('Daily Weather Input'!E2397+'Daily Weather Input'!F2397)/2)</f>
        <v>90.5</v>
      </c>
      <c r="F2404">
        <f t="shared" si="75"/>
        <v>0</v>
      </c>
      <c r="G2404">
        <f t="shared" si="76"/>
        <v>25.5</v>
      </c>
    </row>
    <row r="2405" spans="2:7" x14ac:dyDescent="0.25">
      <c r="B2405">
        <f>YEAR('Daily Weather Input'!C2398)</f>
        <v>2011</v>
      </c>
      <c r="C2405">
        <f>MONTH('Daily Weather Input'!C2398)</f>
        <v>7</v>
      </c>
      <c r="D2405">
        <f>DAY('Daily Weather Input'!C2398)</f>
        <v>23</v>
      </c>
      <c r="E2405">
        <f>IF('Daily Weather Input'!D2398, 'Daily Weather Input'!D2398, ('Daily Weather Input'!E2398+'Daily Weather Input'!F2398)/2)</f>
        <v>87.5</v>
      </c>
      <c r="F2405">
        <f t="shared" si="75"/>
        <v>0</v>
      </c>
      <c r="G2405">
        <f t="shared" si="76"/>
        <v>22.5</v>
      </c>
    </row>
    <row r="2406" spans="2:7" x14ac:dyDescent="0.25">
      <c r="B2406">
        <f>YEAR('Daily Weather Input'!C2399)</f>
        <v>2011</v>
      </c>
      <c r="C2406">
        <f>MONTH('Daily Weather Input'!C2399)</f>
        <v>7</v>
      </c>
      <c r="D2406">
        <f>DAY('Daily Weather Input'!C2399)</f>
        <v>24</v>
      </c>
      <c r="E2406">
        <f>IF('Daily Weather Input'!D2399, 'Daily Weather Input'!D2399, ('Daily Weather Input'!E2399+'Daily Weather Input'!F2399)/2)</f>
        <v>85.5</v>
      </c>
      <c r="F2406">
        <f t="shared" si="75"/>
        <v>0</v>
      </c>
      <c r="G2406">
        <f t="shared" si="76"/>
        <v>20.5</v>
      </c>
    </row>
    <row r="2407" spans="2:7" x14ac:dyDescent="0.25">
      <c r="B2407">
        <f>YEAR('Daily Weather Input'!C2400)</f>
        <v>2011</v>
      </c>
      <c r="C2407">
        <f>MONTH('Daily Weather Input'!C2400)</f>
        <v>7</v>
      </c>
      <c r="D2407">
        <f>DAY('Daily Weather Input'!C2400)</f>
        <v>25</v>
      </c>
      <c r="E2407">
        <f>IF('Daily Weather Input'!D2400, 'Daily Weather Input'!D2400, ('Daily Weather Input'!E2400+'Daily Weather Input'!F2400)/2)</f>
        <v>82</v>
      </c>
      <c r="F2407">
        <f t="shared" si="75"/>
        <v>0</v>
      </c>
      <c r="G2407">
        <f t="shared" si="76"/>
        <v>17</v>
      </c>
    </row>
    <row r="2408" spans="2:7" x14ac:dyDescent="0.25">
      <c r="B2408">
        <f>YEAR('Daily Weather Input'!C2401)</f>
        <v>2011</v>
      </c>
      <c r="C2408">
        <f>MONTH('Daily Weather Input'!C2401)</f>
        <v>7</v>
      </c>
      <c r="D2408">
        <f>DAY('Daily Weather Input'!C2401)</f>
        <v>26</v>
      </c>
      <c r="E2408">
        <f>IF('Daily Weather Input'!D2401, 'Daily Weather Input'!D2401, ('Daily Weather Input'!E2401+'Daily Weather Input'!F2401)/2)</f>
        <v>84</v>
      </c>
      <c r="F2408">
        <f t="shared" si="75"/>
        <v>0</v>
      </c>
      <c r="G2408">
        <f t="shared" si="76"/>
        <v>19</v>
      </c>
    </row>
    <row r="2409" spans="2:7" x14ac:dyDescent="0.25">
      <c r="B2409">
        <f>YEAR('Daily Weather Input'!C2402)</f>
        <v>2011</v>
      </c>
      <c r="C2409">
        <f>MONTH('Daily Weather Input'!C2402)</f>
        <v>7</v>
      </c>
      <c r="D2409">
        <f>DAY('Daily Weather Input'!C2402)</f>
        <v>27</v>
      </c>
      <c r="E2409">
        <f>IF('Daily Weather Input'!D2402, 'Daily Weather Input'!D2402, ('Daily Weather Input'!E2402+'Daily Weather Input'!F2402)/2)</f>
        <v>81.5</v>
      </c>
      <c r="F2409">
        <f t="shared" si="75"/>
        <v>0</v>
      </c>
      <c r="G2409">
        <f t="shared" si="76"/>
        <v>16.5</v>
      </c>
    </row>
    <row r="2410" spans="2:7" x14ac:dyDescent="0.25">
      <c r="B2410">
        <f>YEAR('Daily Weather Input'!C2403)</f>
        <v>2011</v>
      </c>
      <c r="C2410">
        <f>MONTH('Daily Weather Input'!C2403)</f>
        <v>7</v>
      </c>
      <c r="D2410">
        <f>DAY('Daily Weather Input'!C2403)</f>
        <v>28</v>
      </c>
      <c r="E2410">
        <f>IF('Daily Weather Input'!D2403, 'Daily Weather Input'!D2403, ('Daily Weather Input'!E2403+'Daily Weather Input'!F2403)/2)</f>
        <v>80.5</v>
      </c>
      <c r="F2410">
        <f t="shared" si="75"/>
        <v>0</v>
      </c>
      <c r="G2410">
        <f t="shared" si="76"/>
        <v>15.5</v>
      </c>
    </row>
    <row r="2411" spans="2:7" x14ac:dyDescent="0.25">
      <c r="B2411">
        <f>YEAR('Daily Weather Input'!C2404)</f>
        <v>2011</v>
      </c>
      <c r="C2411">
        <f>MONTH('Daily Weather Input'!C2404)</f>
        <v>7</v>
      </c>
      <c r="D2411">
        <f>DAY('Daily Weather Input'!C2404)</f>
        <v>29</v>
      </c>
      <c r="E2411">
        <f>IF('Daily Weather Input'!D2404, 'Daily Weather Input'!D2404, ('Daily Weather Input'!E2404+'Daily Weather Input'!F2404)/2)</f>
        <v>87.5</v>
      </c>
      <c r="F2411">
        <f t="shared" si="75"/>
        <v>0</v>
      </c>
      <c r="G2411">
        <f t="shared" si="76"/>
        <v>22.5</v>
      </c>
    </row>
    <row r="2412" spans="2:7" x14ac:dyDescent="0.25">
      <c r="B2412">
        <f>YEAR('Daily Weather Input'!C2405)</f>
        <v>2011</v>
      </c>
      <c r="C2412">
        <f>MONTH('Daily Weather Input'!C2405)</f>
        <v>7</v>
      </c>
      <c r="D2412">
        <f>DAY('Daily Weather Input'!C2405)</f>
        <v>30</v>
      </c>
      <c r="E2412">
        <f>IF('Daily Weather Input'!D2405, 'Daily Weather Input'!D2405, ('Daily Weather Input'!E2405+'Daily Weather Input'!F2405)/2)</f>
        <v>86</v>
      </c>
      <c r="F2412">
        <f t="shared" si="75"/>
        <v>0</v>
      </c>
      <c r="G2412">
        <f t="shared" si="76"/>
        <v>21</v>
      </c>
    </row>
    <row r="2413" spans="2:7" x14ac:dyDescent="0.25">
      <c r="B2413">
        <f>YEAR('Daily Weather Input'!C2406)</f>
        <v>2011</v>
      </c>
      <c r="C2413">
        <f>MONTH('Daily Weather Input'!C2406)</f>
        <v>7</v>
      </c>
      <c r="D2413">
        <f>DAY('Daily Weather Input'!C2406)</f>
        <v>31</v>
      </c>
      <c r="E2413">
        <f>IF('Daily Weather Input'!D2406, 'Daily Weather Input'!D2406, ('Daily Weather Input'!E2406+'Daily Weather Input'!F2406)/2)</f>
        <v>85</v>
      </c>
      <c r="F2413">
        <f t="shared" si="75"/>
        <v>0</v>
      </c>
      <c r="G2413">
        <f t="shared" si="76"/>
        <v>20</v>
      </c>
    </row>
    <row r="2414" spans="2:7" x14ac:dyDescent="0.25">
      <c r="B2414">
        <f>YEAR('Daily Weather Input'!C2407)</f>
        <v>2011</v>
      </c>
      <c r="C2414">
        <f>MONTH('Daily Weather Input'!C2407)</f>
        <v>8</v>
      </c>
      <c r="D2414">
        <f>DAY('Daily Weather Input'!C2407)</f>
        <v>1</v>
      </c>
      <c r="E2414">
        <f>IF('Daily Weather Input'!D2407, 'Daily Weather Input'!D2407, ('Daily Weather Input'!E2407+'Daily Weather Input'!F2407)/2)</f>
        <v>83.5</v>
      </c>
      <c r="F2414">
        <f t="shared" si="75"/>
        <v>0</v>
      </c>
      <c r="G2414">
        <f t="shared" si="76"/>
        <v>18.5</v>
      </c>
    </row>
    <row r="2415" spans="2:7" x14ac:dyDescent="0.25">
      <c r="B2415">
        <f>YEAR('Daily Weather Input'!C2408)</f>
        <v>2011</v>
      </c>
      <c r="C2415">
        <f>MONTH('Daily Weather Input'!C2408)</f>
        <v>8</v>
      </c>
      <c r="D2415">
        <f>DAY('Daily Weather Input'!C2408)</f>
        <v>2</v>
      </c>
      <c r="E2415">
        <f>IF('Daily Weather Input'!D2408, 'Daily Weather Input'!D2408, ('Daily Weather Input'!E2408+'Daily Weather Input'!F2408)/2)</f>
        <v>80.5</v>
      </c>
      <c r="F2415">
        <f t="shared" si="75"/>
        <v>0</v>
      </c>
      <c r="G2415">
        <f t="shared" si="76"/>
        <v>15.5</v>
      </c>
    </row>
    <row r="2416" spans="2:7" x14ac:dyDescent="0.25">
      <c r="B2416">
        <f>YEAR('Daily Weather Input'!C2409)</f>
        <v>2011</v>
      </c>
      <c r="C2416">
        <f>MONTH('Daily Weather Input'!C2409)</f>
        <v>8</v>
      </c>
      <c r="D2416">
        <f>DAY('Daily Weather Input'!C2409)</f>
        <v>3</v>
      </c>
      <c r="E2416">
        <f>IF('Daily Weather Input'!D2409, 'Daily Weather Input'!D2409, ('Daily Weather Input'!E2409+'Daily Weather Input'!F2409)/2)</f>
        <v>78</v>
      </c>
      <c r="F2416">
        <f t="shared" si="75"/>
        <v>0</v>
      </c>
      <c r="G2416">
        <f t="shared" si="76"/>
        <v>13</v>
      </c>
    </row>
    <row r="2417" spans="2:7" x14ac:dyDescent="0.25">
      <c r="B2417">
        <f>YEAR('Daily Weather Input'!C2410)</f>
        <v>2011</v>
      </c>
      <c r="C2417">
        <f>MONTH('Daily Weather Input'!C2410)</f>
        <v>8</v>
      </c>
      <c r="D2417">
        <f>DAY('Daily Weather Input'!C2410)</f>
        <v>4</v>
      </c>
      <c r="E2417">
        <f>IF('Daily Weather Input'!D2410, 'Daily Weather Input'!D2410, ('Daily Weather Input'!E2410+'Daily Weather Input'!F2410)/2)</f>
        <v>80.5</v>
      </c>
      <c r="F2417">
        <f t="shared" si="75"/>
        <v>0</v>
      </c>
      <c r="G2417">
        <f t="shared" si="76"/>
        <v>15.5</v>
      </c>
    </row>
    <row r="2418" spans="2:7" x14ac:dyDescent="0.25">
      <c r="B2418">
        <f>YEAR('Daily Weather Input'!C2411)</f>
        <v>2011</v>
      </c>
      <c r="C2418">
        <f>MONTH('Daily Weather Input'!C2411)</f>
        <v>8</v>
      </c>
      <c r="D2418">
        <f>DAY('Daily Weather Input'!C2411)</f>
        <v>5</v>
      </c>
      <c r="E2418">
        <f>IF('Daily Weather Input'!D2411, 'Daily Weather Input'!D2411, ('Daily Weather Input'!E2411+'Daily Weather Input'!F2411)/2)</f>
        <v>76</v>
      </c>
      <c r="F2418">
        <f t="shared" si="75"/>
        <v>0</v>
      </c>
      <c r="G2418">
        <f t="shared" si="76"/>
        <v>11</v>
      </c>
    </row>
    <row r="2419" spans="2:7" x14ac:dyDescent="0.25">
      <c r="B2419">
        <f>YEAR('Daily Weather Input'!C2412)</f>
        <v>2011</v>
      </c>
      <c r="C2419">
        <f>MONTH('Daily Weather Input'!C2412)</f>
        <v>8</v>
      </c>
      <c r="D2419">
        <f>DAY('Daily Weather Input'!C2412)</f>
        <v>6</v>
      </c>
      <c r="E2419">
        <f>IF('Daily Weather Input'!D2412, 'Daily Weather Input'!D2412, ('Daily Weather Input'!E2412+'Daily Weather Input'!F2412)/2)</f>
        <v>80.5</v>
      </c>
      <c r="F2419">
        <f t="shared" si="75"/>
        <v>0</v>
      </c>
      <c r="G2419">
        <f t="shared" si="76"/>
        <v>15.5</v>
      </c>
    </row>
    <row r="2420" spans="2:7" x14ac:dyDescent="0.25">
      <c r="B2420">
        <f>YEAR('Daily Weather Input'!C2413)</f>
        <v>2011</v>
      </c>
      <c r="C2420">
        <f>MONTH('Daily Weather Input'!C2413)</f>
        <v>8</v>
      </c>
      <c r="D2420">
        <f>DAY('Daily Weather Input'!C2413)</f>
        <v>7</v>
      </c>
      <c r="E2420">
        <f>IF('Daily Weather Input'!D2413, 'Daily Weather Input'!D2413, ('Daily Weather Input'!E2413+'Daily Weather Input'!F2413)/2)</f>
        <v>83.5</v>
      </c>
      <c r="F2420">
        <f t="shared" si="75"/>
        <v>0</v>
      </c>
      <c r="G2420">
        <f t="shared" si="76"/>
        <v>18.5</v>
      </c>
    </row>
    <row r="2421" spans="2:7" x14ac:dyDescent="0.25">
      <c r="B2421">
        <f>YEAR('Daily Weather Input'!C2414)</f>
        <v>2011</v>
      </c>
      <c r="C2421">
        <f>MONTH('Daily Weather Input'!C2414)</f>
        <v>8</v>
      </c>
      <c r="D2421">
        <f>DAY('Daily Weather Input'!C2414)</f>
        <v>8</v>
      </c>
      <c r="E2421">
        <f>IF('Daily Weather Input'!D2414, 'Daily Weather Input'!D2414, ('Daily Weather Input'!E2414+'Daily Weather Input'!F2414)/2)</f>
        <v>82.5</v>
      </c>
      <c r="F2421">
        <f t="shared" si="75"/>
        <v>0</v>
      </c>
      <c r="G2421">
        <f t="shared" si="76"/>
        <v>17.5</v>
      </c>
    </row>
    <row r="2422" spans="2:7" x14ac:dyDescent="0.25">
      <c r="B2422">
        <f>YEAR('Daily Weather Input'!C2415)</f>
        <v>2011</v>
      </c>
      <c r="C2422">
        <f>MONTH('Daily Weather Input'!C2415)</f>
        <v>8</v>
      </c>
      <c r="D2422">
        <f>DAY('Daily Weather Input'!C2415)</f>
        <v>9</v>
      </c>
      <c r="E2422">
        <f>IF('Daily Weather Input'!D2415, 'Daily Weather Input'!D2415, ('Daily Weather Input'!E2415+'Daily Weather Input'!F2415)/2)</f>
        <v>81</v>
      </c>
      <c r="F2422">
        <f t="shared" si="75"/>
        <v>0</v>
      </c>
      <c r="G2422">
        <f t="shared" si="76"/>
        <v>16</v>
      </c>
    </row>
    <row r="2423" spans="2:7" x14ac:dyDescent="0.25">
      <c r="B2423">
        <f>YEAR('Daily Weather Input'!C2416)</f>
        <v>2011</v>
      </c>
      <c r="C2423">
        <f>MONTH('Daily Weather Input'!C2416)</f>
        <v>8</v>
      </c>
      <c r="D2423">
        <f>DAY('Daily Weather Input'!C2416)</f>
        <v>10</v>
      </c>
      <c r="E2423">
        <f>IF('Daily Weather Input'!D2416, 'Daily Weather Input'!D2416, ('Daily Weather Input'!E2416+'Daily Weather Input'!F2416)/2)</f>
        <v>80</v>
      </c>
      <c r="F2423">
        <f t="shared" si="75"/>
        <v>0</v>
      </c>
      <c r="G2423">
        <f t="shared" si="76"/>
        <v>15</v>
      </c>
    </row>
    <row r="2424" spans="2:7" x14ac:dyDescent="0.25">
      <c r="B2424">
        <f>YEAR('Daily Weather Input'!C2417)</f>
        <v>2011</v>
      </c>
      <c r="C2424">
        <f>MONTH('Daily Weather Input'!C2417)</f>
        <v>8</v>
      </c>
      <c r="D2424">
        <f>DAY('Daily Weather Input'!C2417)</f>
        <v>11</v>
      </c>
      <c r="E2424">
        <f>IF('Daily Weather Input'!D2417, 'Daily Weather Input'!D2417, ('Daily Weather Input'!E2417+'Daily Weather Input'!F2417)/2)</f>
        <v>76.5</v>
      </c>
      <c r="F2424">
        <f t="shared" si="75"/>
        <v>0</v>
      </c>
      <c r="G2424">
        <f t="shared" si="76"/>
        <v>11.5</v>
      </c>
    </row>
    <row r="2425" spans="2:7" x14ac:dyDescent="0.25">
      <c r="B2425">
        <f>YEAR('Daily Weather Input'!C2418)</f>
        <v>2011</v>
      </c>
      <c r="C2425">
        <f>MONTH('Daily Weather Input'!C2418)</f>
        <v>8</v>
      </c>
      <c r="D2425">
        <f>DAY('Daily Weather Input'!C2418)</f>
        <v>12</v>
      </c>
      <c r="E2425">
        <f>IF('Daily Weather Input'!D2418, 'Daily Weather Input'!D2418, ('Daily Weather Input'!E2418+'Daily Weather Input'!F2418)/2)</f>
        <v>75</v>
      </c>
      <c r="F2425">
        <f t="shared" si="75"/>
        <v>0</v>
      </c>
      <c r="G2425">
        <f t="shared" si="76"/>
        <v>10</v>
      </c>
    </row>
    <row r="2426" spans="2:7" x14ac:dyDescent="0.25">
      <c r="B2426">
        <f>YEAR('Daily Weather Input'!C2419)</f>
        <v>2011</v>
      </c>
      <c r="C2426">
        <f>MONTH('Daily Weather Input'!C2419)</f>
        <v>8</v>
      </c>
      <c r="D2426">
        <f>DAY('Daily Weather Input'!C2419)</f>
        <v>13</v>
      </c>
      <c r="E2426">
        <f>IF('Daily Weather Input'!D2419, 'Daily Weather Input'!D2419, ('Daily Weather Input'!E2419+'Daily Weather Input'!F2419)/2)</f>
        <v>73.5</v>
      </c>
      <c r="F2426">
        <f t="shared" si="75"/>
        <v>0</v>
      </c>
      <c r="G2426">
        <f t="shared" si="76"/>
        <v>8.5</v>
      </c>
    </row>
    <row r="2427" spans="2:7" x14ac:dyDescent="0.25">
      <c r="B2427">
        <f>YEAR('Daily Weather Input'!C2420)</f>
        <v>2011</v>
      </c>
      <c r="C2427">
        <f>MONTH('Daily Weather Input'!C2420)</f>
        <v>8</v>
      </c>
      <c r="D2427">
        <f>DAY('Daily Weather Input'!C2420)</f>
        <v>14</v>
      </c>
      <c r="E2427">
        <f>IF('Daily Weather Input'!D2420, 'Daily Weather Input'!D2420, ('Daily Weather Input'!E2420+'Daily Weather Input'!F2420)/2)</f>
        <v>77.5</v>
      </c>
      <c r="F2427">
        <f t="shared" si="75"/>
        <v>0</v>
      </c>
      <c r="G2427">
        <f t="shared" si="76"/>
        <v>12.5</v>
      </c>
    </row>
    <row r="2428" spans="2:7" x14ac:dyDescent="0.25">
      <c r="B2428">
        <f>YEAR('Daily Weather Input'!C2421)</f>
        <v>2011</v>
      </c>
      <c r="C2428">
        <f>MONTH('Daily Weather Input'!C2421)</f>
        <v>8</v>
      </c>
      <c r="D2428">
        <f>DAY('Daily Weather Input'!C2421)</f>
        <v>15</v>
      </c>
      <c r="E2428">
        <f>IF('Daily Weather Input'!D2421, 'Daily Weather Input'!D2421, ('Daily Weather Input'!E2421+'Daily Weather Input'!F2421)/2)</f>
        <v>75</v>
      </c>
      <c r="F2428">
        <f t="shared" si="75"/>
        <v>0</v>
      </c>
      <c r="G2428">
        <f t="shared" si="76"/>
        <v>10</v>
      </c>
    </row>
    <row r="2429" spans="2:7" x14ac:dyDescent="0.25">
      <c r="B2429">
        <f>YEAR('Daily Weather Input'!C2422)</f>
        <v>2011</v>
      </c>
      <c r="C2429">
        <f>MONTH('Daily Weather Input'!C2422)</f>
        <v>8</v>
      </c>
      <c r="D2429">
        <f>DAY('Daily Weather Input'!C2422)</f>
        <v>16</v>
      </c>
      <c r="E2429">
        <f>IF('Daily Weather Input'!D2422, 'Daily Weather Input'!D2422, ('Daily Weather Input'!E2422+'Daily Weather Input'!F2422)/2)</f>
        <v>76.5</v>
      </c>
      <c r="F2429">
        <f t="shared" si="75"/>
        <v>0</v>
      </c>
      <c r="G2429">
        <f t="shared" si="76"/>
        <v>11.5</v>
      </c>
    </row>
    <row r="2430" spans="2:7" x14ac:dyDescent="0.25">
      <c r="B2430">
        <f>YEAR('Daily Weather Input'!C2423)</f>
        <v>2011</v>
      </c>
      <c r="C2430">
        <f>MONTH('Daily Weather Input'!C2423)</f>
        <v>8</v>
      </c>
      <c r="D2430">
        <f>DAY('Daily Weather Input'!C2423)</f>
        <v>17</v>
      </c>
      <c r="E2430">
        <f>IF('Daily Weather Input'!D2423, 'Daily Weather Input'!D2423, ('Daily Weather Input'!E2423+'Daily Weather Input'!F2423)/2)</f>
        <v>74.5</v>
      </c>
      <c r="F2430">
        <f t="shared" si="75"/>
        <v>0</v>
      </c>
      <c r="G2430">
        <f t="shared" si="76"/>
        <v>9.5</v>
      </c>
    </row>
    <row r="2431" spans="2:7" x14ac:dyDescent="0.25">
      <c r="B2431">
        <f>YEAR('Daily Weather Input'!C2424)</f>
        <v>2011</v>
      </c>
      <c r="C2431">
        <f>MONTH('Daily Weather Input'!C2424)</f>
        <v>8</v>
      </c>
      <c r="D2431">
        <f>DAY('Daily Weather Input'!C2424)</f>
        <v>18</v>
      </c>
      <c r="E2431">
        <f>IF('Daily Weather Input'!D2424, 'Daily Weather Input'!D2424, ('Daily Weather Input'!E2424+'Daily Weather Input'!F2424)/2)</f>
        <v>80.5</v>
      </c>
      <c r="F2431">
        <f t="shared" si="75"/>
        <v>0</v>
      </c>
      <c r="G2431">
        <f t="shared" si="76"/>
        <v>15.5</v>
      </c>
    </row>
    <row r="2432" spans="2:7" x14ac:dyDescent="0.25">
      <c r="B2432">
        <f>YEAR('Daily Weather Input'!C2425)</f>
        <v>2011</v>
      </c>
      <c r="C2432">
        <f>MONTH('Daily Weather Input'!C2425)</f>
        <v>8</v>
      </c>
      <c r="D2432">
        <f>DAY('Daily Weather Input'!C2425)</f>
        <v>19</v>
      </c>
      <c r="E2432">
        <f>IF('Daily Weather Input'!D2425, 'Daily Weather Input'!D2425, ('Daily Weather Input'!E2425+'Daily Weather Input'!F2425)/2)</f>
        <v>76</v>
      </c>
      <c r="F2432">
        <f t="shared" si="75"/>
        <v>0</v>
      </c>
      <c r="G2432">
        <f t="shared" si="76"/>
        <v>11</v>
      </c>
    </row>
    <row r="2433" spans="2:7" x14ac:dyDescent="0.25">
      <c r="B2433">
        <f>YEAR('Daily Weather Input'!C2426)</f>
        <v>2011</v>
      </c>
      <c r="C2433">
        <f>MONTH('Daily Weather Input'!C2426)</f>
        <v>8</v>
      </c>
      <c r="D2433">
        <f>DAY('Daily Weather Input'!C2426)</f>
        <v>20</v>
      </c>
      <c r="E2433">
        <f>IF('Daily Weather Input'!D2426, 'Daily Weather Input'!D2426, ('Daily Weather Input'!E2426+'Daily Weather Input'!F2426)/2)</f>
        <v>76</v>
      </c>
      <c r="F2433">
        <f t="shared" si="75"/>
        <v>0</v>
      </c>
      <c r="G2433">
        <f t="shared" si="76"/>
        <v>11</v>
      </c>
    </row>
    <row r="2434" spans="2:7" x14ac:dyDescent="0.25">
      <c r="B2434">
        <f>YEAR('Daily Weather Input'!C2427)</f>
        <v>2011</v>
      </c>
      <c r="C2434">
        <f>MONTH('Daily Weather Input'!C2427)</f>
        <v>8</v>
      </c>
      <c r="D2434">
        <f>DAY('Daily Weather Input'!C2427)</f>
        <v>21</v>
      </c>
      <c r="E2434">
        <f>IF('Daily Weather Input'!D2427, 'Daily Weather Input'!D2427, ('Daily Weather Input'!E2427+'Daily Weather Input'!F2427)/2)</f>
        <v>81</v>
      </c>
      <c r="F2434">
        <f t="shared" si="75"/>
        <v>0</v>
      </c>
      <c r="G2434">
        <f t="shared" si="76"/>
        <v>16</v>
      </c>
    </row>
    <row r="2435" spans="2:7" x14ac:dyDescent="0.25">
      <c r="B2435">
        <f>YEAR('Daily Weather Input'!C2428)</f>
        <v>2011</v>
      </c>
      <c r="C2435">
        <f>MONTH('Daily Weather Input'!C2428)</f>
        <v>8</v>
      </c>
      <c r="D2435">
        <f>DAY('Daily Weather Input'!C2428)</f>
        <v>22</v>
      </c>
      <c r="E2435">
        <f>IF('Daily Weather Input'!D2428, 'Daily Weather Input'!D2428, ('Daily Weather Input'!E2428+'Daily Weather Input'!F2428)/2)</f>
        <v>71.5</v>
      </c>
      <c r="F2435">
        <f t="shared" si="75"/>
        <v>0</v>
      </c>
      <c r="G2435">
        <f t="shared" si="76"/>
        <v>6.5</v>
      </c>
    </row>
    <row r="2436" spans="2:7" x14ac:dyDescent="0.25">
      <c r="B2436">
        <f>YEAR('Daily Weather Input'!C2429)</f>
        <v>2011</v>
      </c>
      <c r="C2436">
        <f>MONTH('Daily Weather Input'!C2429)</f>
        <v>8</v>
      </c>
      <c r="D2436">
        <f>DAY('Daily Weather Input'!C2429)</f>
        <v>23</v>
      </c>
      <c r="E2436">
        <f>IF('Daily Weather Input'!D2429, 'Daily Weather Input'!D2429, ('Daily Weather Input'!E2429+'Daily Weather Input'!F2429)/2)</f>
        <v>67</v>
      </c>
      <c r="F2436">
        <f t="shared" si="75"/>
        <v>0</v>
      </c>
      <c r="G2436">
        <f t="shared" si="76"/>
        <v>2</v>
      </c>
    </row>
    <row r="2437" spans="2:7" x14ac:dyDescent="0.25">
      <c r="B2437">
        <f>YEAR('Daily Weather Input'!C2430)</f>
        <v>2011</v>
      </c>
      <c r="C2437">
        <f>MONTH('Daily Weather Input'!C2430)</f>
        <v>8</v>
      </c>
      <c r="D2437">
        <f>DAY('Daily Weather Input'!C2430)</f>
        <v>24</v>
      </c>
      <c r="E2437">
        <f>IF('Daily Weather Input'!D2430, 'Daily Weather Input'!D2430, ('Daily Weather Input'!E2430+'Daily Weather Input'!F2430)/2)</f>
        <v>71.5</v>
      </c>
      <c r="F2437">
        <f t="shared" si="75"/>
        <v>0</v>
      </c>
      <c r="G2437">
        <f t="shared" si="76"/>
        <v>6.5</v>
      </c>
    </row>
    <row r="2438" spans="2:7" x14ac:dyDescent="0.25">
      <c r="B2438">
        <f>YEAR('Daily Weather Input'!C2431)</f>
        <v>2011</v>
      </c>
      <c r="C2438">
        <f>MONTH('Daily Weather Input'!C2431)</f>
        <v>8</v>
      </c>
      <c r="D2438">
        <f>DAY('Daily Weather Input'!C2431)</f>
        <v>25</v>
      </c>
      <c r="E2438">
        <f>IF('Daily Weather Input'!D2431, 'Daily Weather Input'!D2431, ('Daily Weather Input'!E2431+'Daily Weather Input'!F2431)/2)</f>
        <v>73.5</v>
      </c>
      <c r="F2438">
        <f t="shared" si="75"/>
        <v>0</v>
      </c>
      <c r="G2438">
        <f t="shared" si="76"/>
        <v>8.5</v>
      </c>
    </row>
    <row r="2439" spans="2:7" x14ac:dyDescent="0.25">
      <c r="B2439">
        <f>YEAR('Daily Weather Input'!C2432)</f>
        <v>2011</v>
      </c>
      <c r="C2439">
        <f>MONTH('Daily Weather Input'!C2432)</f>
        <v>8</v>
      </c>
      <c r="D2439">
        <f>DAY('Daily Weather Input'!C2432)</f>
        <v>26</v>
      </c>
      <c r="E2439">
        <f>IF('Daily Weather Input'!D2432, 'Daily Weather Input'!D2432, ('Daily Weather Input'!E2432+'Daily Weather Input'!F2432)/2)</f>
        <v>76</v>
      </c>
      <c r="F2439">
        <f t="shared" si="75"/>
        <v>0</v>
      </c>
      <c r="G2439">
        <f t="shared" si="76"/>
        <v>11</v>
      </c>
    </row>
    <row r="2440" spans="2:7" x14ac:dyDescent="0.25">
      <c r="B2440">
        <f>YEAR('Daily Weather Input'!C2433)</f>
        <v>2011</v>
      </c>
      <c r="C2440">
        <f>MONTH('Daily Weather Input'!C2433)</f>
        <v>8</v>
      </c>
      <c r="D2440">
        <f>DAY('Daily Weather Input'!C2433)</f>
        <v>27</v>
      </c>
      <c r="E2440">
        <f>IF('Daily Weather Input'!D2433, 'Daily Weather Input'!D2433, ('Daily Weather Input'!E2433+'Daily Weather Input'!F2433)/2)</f>
        <v>74.5</v>
      </c>
      <c r="F2440">
        <f t="shared" si="75"/>
        <v>0</v>
      </c>
      <c r="G2440">
        <f t="shared" si="76"/>
        <v>9.5</v>
      </c>
    </row>
    <row r="2441" spans="2:7" x14ac:dyDescent="0.25">
      <c r="B2441">
        <f>YEAR('Daily Weather Input'!C2434)</f>
        <v>2011</v>
      </c>
      <c r="C2441">
        <f>MONTH('Daily Weather Input'!C2434)</f>
        <v>8</v>
      </c>
      <c r="D2441">
        <f>DAY('Daily Weather Input'!C2434)</f>
        <v>28</v>
      </c>
      <c r="E2441">
        <f>IF('Daily Weather Input'!D2434, 'Daily Weather Input'!D2434, ('Daily Weather Input'!E2434+'Daily Weather Input'!F2434)/2)</f>
        <v>76</v>
      </c>
      <c r="F2441">
        <f t="shared" si="75"/>
        <v>0</v>
      </c>
      <c r="G2441">
        <f t="shared" si="76"/>
        <v>11</v>
      </c>
    </row>
    <row r="2442" spans="2:7" x14ac:dyDescent="0.25">
      <c r="B2442">
        <f>YEAR('Daily Weather Input'!C2435)</f>
        <v>2011</v>
      </c>
      <c r="C2442">
        <f>MONTH('Daily Weather Input'!C2435)</f>
        <v>8</v>
      </c>
      <c r="D2442">
        <f>DAY('Daily Weather Input'!C2435)</f>
        <v>29</v>
      </c>
      <c r="E2442">
        <f>IF('Daily Weather Input'!D2435, 'Daily Weather Input'!D2435, ('Daily Weather Input'!E2435+'Daily Weather Input'!F2435)/2)</f>
        <v>69.5</v>
      </c>
      <c r="F2442">
        <f t="shared" si="75"/>
        <v>0</v>
      </c>
      <c r="G2442">
        <f t="shared" si="76"/>
        <v>4.5</v>
      </c>
    </row>
    <row r="2443" spans="2:7" x14ac:dyDescent="0.25">
      <c r="B2443">
        <f>YEAR('Daily Weather Input'!C2436)</f>
        <v>2011</v>
      </c>
      <c r="C2443">
        <f>MONTH('Daily Weather Input'!C2436)</f>
        <v>8</v>
      </c>
      <c r="D2443">
        <f>DAY('Daily Weather Input'!C2436)</f>
        <v>30</v>
      </c>
      <c r="E2443">
        <f>IF('Daily Weather Input'!D2436, 'Daily Weather Input'!D2436, ('Daily Weather Input'!E2436+'Daily Weather Input'!F2436)/2)</f>
        <v>69</v>
      </c>
      <c r="F2443">
        <f t="shared" ref="F2443:F2506" si="77">IF(B$8&gt;$E2443,(B$8-$E2443),0)</f>
        <v>0</v>
      </c>
      <c r="G2443">
        <f t="shared" si="76"/>
        <v>4</v>
      </c>
    </row>
    <row r="2444" spans="2:7" x14ac:dyDescent="0.25">
      <c r="B2444">
        <f>YEAR('Daily Weather Input'!C2437)</f>
        <v>2011</v>
      </c>
      <c r="C2444">
        <f>MONTH('Daily Weather Input'!C2437)</f>
        <v>8</v>
      </c>
      <c r="D2444">
        <f>DAY('Daily Weather Input'!C2437)</f>
        <v>31</v>
      </c>
      <c r="E2444">
        <f>IF('Daily Weather Input'!D2437, 'Daily Weather Input'!D2437, ('Daily Weather Input'!E2437+'Daily Weather Input'!F2437)/2)</f>
        <v>68.5</v>
      </c>
      <c r="F2444">
        <f t="shared" si="77"/>
        <v>0</v>
      </c>
      <c r="G2444">
        <f t="shared" ref="G2444:G2507" si="78">IF($E2444&gt;C$8,$E2444-C$8,0)</f>
        <v>3.5</v>
      </c>
    </row>
    <row r="2445" spans="2:7" x14ac:dyDescent="0.25">
      <c r="B2445">
        <f>YEAR('Daily Weather Input'!C2438)</f>
        <v>2011</v>
      </c>
      <c r="C2445">
        <f>MONTH('Daily Weather Input'!C2438)</f>
        <v>9</v>
      </c>
      <c r="D2445">
        <f>DAY('Daily Weather Input'!C2438)</f>
        <v>1</v>
      </c>
      <c r="E2445">
        <f>IF('Daily Weather Input'!D2438, 'Daily Weather Input'!D2438, ('Daily Weather Input'!E2438+'Daily Weather Input'!F2438)/2)</f>
        <v>70</v>
      </c>
      <c r="F2445">
        <f t="shared" si="77"/>
        <v>0</v>
      </c>
      <c r="G2445">
        <f t="shared" si="78"/>
        <v>5</v>
      </c>
    </row>
    <row r="2446" spans="2:7" x14ac:dyDescent="0.25">
      <c r="B2446">
        <f>YEAR('Daily Weather Input'!C2439)</f>
        <v>2011</v>
      </c>
      <c r="C2446">
        <f>MONTH('Daily Weather Input'!C2439)</f>
        <v>9</v>
      </c>
      <c r="D2446">
        <f>DAY('Daily Weather Input'!C2439)</f>
        <v>2</v>
      </c>
      <c r="E2446">
        <f>IF('Daily Weather Input'!D2439, 'Daily Weather Input'!D2439, ('Daily Weather Input'!E2439+'Daily Weather Input'!F2439)/2)</f>
        <v>73</v>
      </c>
      <c r="F2446">
        <f t="shared" si="77"/>
        <v>0</v>
      </c>
      <c r="G2446">
        <f t="shared" si="78"/>
        <v>8</v>
      </c>
    </row>
    <row r="2447" spans="2:7" x14ac:dyDescent="0.25">
      <c r="B2447">
        <f>YEAR('Daily Weather Input'!C2440)</f>
        <v>2011</v>
      </c>
      <c r="C2447">
        <f>MONTH('Daily Weather Input'!C2440)</f>
        <v>9</v>
      </c>
      <c r="D2447">
        <f>DAY('Daily Weather Input'!C2440)</f>
        <v>3</v>
      </c>
      <c r="E2447">
        <f>IF('Daily Weather Input'!D2440, 'Daily Weather Input'!D2440, ('Daily Weather Input'!E2440+'Daily Weather Input'!F2440)/2)</f>
        <v>74</v>
      </c>
      <c r="F2447">
        <f t="shared" si="77"/>
        <v>0</v>
      </c>
      <c r="G2447">
        <f t="shared" si="78"/>
        <v>9</v>
      </c>
    </row>
    <row r="2448" spans="2:7" x14ac:dyDescent="0.25">
      <c r="B2448">
        <f>YEAR('Daily Weather Input'!C2441)</f>
        <v>2011</v>
      </c>
      <c r="C2448">
        <f>MONTH('Daily Weather Input'!C2441)</f>
        <v>9</v>
      </c>
      <c r="D2448">
        <f>DAY('Daily Weather Input'!C2441)</f>
        <v>4</v>
      </c>
      <c r="E2448">
        <f>IF('Daily Weather Input'!D2441, 'Daily Weather Input'!D2441, ('Daily Weather Input'!E2441+'Daily Weather Input'!F2441)/2)</f>
        <v>78</v>
      </c>
      <c r="F2448">
        <f t="shared" si="77"/>
        <v>0</v>
      </c>
      <c r="G2448">
        <f t="shared" si="78"/>
        <v>13</v>
      </c>
    </row>
    <row r="2449" spans="2:7" x14ac:dyDescent="0.25">
      <c r="B2449">
        <f>YEAR('Daily Weather Input'!C2442)</f>
        <v>2011</v>
      </c>
      <c r="C2449">
        <f>MONTH('Daily Weather Input'!C2442)</f>
        <v>9</v>
      </c>
      <c r="D2449">
        <f>DAY('Daily Weather Input'!C2442)</f>
        <v>5</v>
      </c>
      <c r="E2449">
        <f>IF('Daily Weather Input'!D2442, 'Daily Weather Input'!D2442, ('Daily Weather Input'!E2442+'Daily Weather Input'!F2442)/2)</f>
        <v>71.5</v>
      </c>
      <c r="F2449">
        <f t="shared" si="77"/>
        <v>0</v>
      </c>
      <c r="G2449">
        <f t="shared" si="78"/>
        <v>6.5</v>
      </c>
    </row>
    <row r="2450" spans="2:7" x14ac:dyDescent="0.25">
      <c r="B2450">
        <f>YEAR('Daily Weather Input'!C2443)</f>
        <v>2011</v>
      </c>
      <c r="C2450">
        <f>MONTH('Daily Weather Input'!C2443)</f>
        <v>9</v>
      </c>
      <c r="D2450">
        <f>DAY('Daily Weather Input'!C2443)</f>
        <v>6</v>
      </c>
      <c r="E2450">
        <f>IF('Daily Weather Input'!D2443, 'Daily Weather Input'!D2443, ('Daily Weather Input'!E2443+'Daily Weather Input'!F2443)/2)</f>
        <v>62</v>
      </c>
      <c r="F2450">
        <f t="shared" si="77"/>
        <v>3</v>
      </c>
      <c r="G2450">
        <f t="shared" si="78"/>
        <v>0</v>
      </c>
    </row>
    <row r="2451" spans="2:7" x14ac:dyDescent="0.25">
      <c r="B2451">
        <f>YEAR('Daily Weather Input'!C2444)</f>
        <v>2011</v>
      </c>
      <c r="C2451">
        <f>MONTH('Daily Weather Input'!C2444)</f>
        <v>9</v>
      </c>
      <c r="D2451">
        <f>DAY('Daily Weather Input'!C2444)</f>
        <v>7</v>
      </c>
      <c r="E2451">
        <f>IF('Daily Weather Input'!D2444, 'Daily Weather Input'!D2444, ('Daily Weather Input'!E2444+'Daily Weather Input'!F2444)/2)</f>
        <v>66.5</v>
      </c>
      <c r="F2451">
        <f t="shared" si="77"/>
        <v>0</v>
      </c>
      <c r="G2451">
        <f t="shared" si="78"/>
        <v>1.5</v>
      </c>
    </row>
    <row r="2452" spans="2:7" x14ac:dyDescent="0.25">
      <c r="B2452">
        <f>YEAR('Daily Weather Input'!C2445)</f>
        <v>2011</v>
      </c>
      <c r="C2452">
        <f>MONTH('Daily Weather Input'!C2445)</f>
        <v>9</v>
      </c>
      <c r="D2452">
        <f>DAY('Daily Weather Input'!C2445)</f>
        <v>8</v>
      </c>
      <c r="E2452">
        <f>IF('Daily Weather Input'!D2445, 'Daily Weather Input'!D2445, ('Daily Weather Input'!E2445+'Daily Weather Input'!F2445)/2)</f>
        <v>71.5</v>
      </c>
      <c r="F2452">
        <f t="shared" si="77"/>
        <v>0</v>
      </c>
      <c r="G2452">
        <f t="shared" si="78"/>
        <v>6.5</v>
      </c>
    </row>
    <row r="2453" spans="2:7" x14ac:dyDescent="0.25">
      <c r="B2453">
        <f>YEAR('Daily Weather Input'!C2446)</f>
        <v>2011</v>
      </c>
      <c r="C2453">
        <f>MONTH('Daily Weather Input'!C2446)</f>
        <v>9</v>
      </c>
      <c r="D2453">
        <f>DAY('Daily Weather Input'!C2446)</f>
        <v>9</v>
      </c>
      <c r="E2453">
        <f>IF('Daily Weather Input'!D2446, 'Daily Weather Input'!D2446, ('Daily Weather Input'!E2446+'Daily Weather Input'!F2446)/2)</f>
        <v>76</v>
      </c>
      <c r="F2453">
        <f t="shared" si="77"/>
        <v>0</v>
      </c>
      <c r="G2453">
        <f t="shared" si="78"/>
        <v>11</v>
      </c>
    </row>
    <row r="2454" spans="2:7" x14ac:dyDescent="0.25">
      <c r="B2454">
        <f>YEAR('Daily Weather Input'!C2447)</f>
        <v>2011</v>
      </c>
      <c r="C2454">
        <f>MONTH('Daily Weather Input'!C2447)</f>
        <v>9</v>
      </c>
      <c r="D2454">
        <f>DAY('Daily Weather Input'!C2447)</f>
        <v>10</v>
      </c>
      <c r="E2454">
        <f>IF('Daily Weather Input'!D2447, 'Daily Weather Input'!D2447, ('Daily Weather Input'!E2447+'Daily Weather Input'!F2447)/2)</f>
        <v>73.5</v>
      </c>
      <c r="F2454">
        <f t="shared" si="77"/>
        <v>0</v>
      </c>
      <c r="G2454">
        <f t="shared" si="78"/>
        <v>8.5</v>
      </c>
    </row>
    <row r="2455" spans="2:7" x14ac:dyDescent="0.25">
      <c r="B2455">
        <f>YEAR('Daily Weather Input'!C2448)</f>
        <v>2011</v>
      </c>
      <c r="C2455">
        <f>MONTH('Daily Weather Input'!C2448)</f>
        <v>9</v>
      </c>
      <c r="D2455">
        <f>DAY('Daily Weather Input'!C2448)</f>
        <v>11</v>
      </c>
      <c r="E2455">
        <f>IF('Daily Weather Input'!D2448, 'Daily Weather Input'!D2448, ('Daily Weather Input'!E2448+'Daily Weather Input'!F2448)/2)</f>
        <v>73</v>
      </c>
      <c r="F2455">
        <f t="shared" si="77"/>
        <v>0</v>
      </c>
      <c r="G2455">
        <f t="shared" si="78"/>
        <v>8</v>
      </c>
    </row>
    <row r="2456" spans="2:7" x14ac:dyDescent="0.25">
      <c r="B2456">
        <f>YEAR('Daily Weather Input'!C2449)</f>
        <v>2011</v>
      </c>
      <c r="C2456">
        <f>MONTH('Daily Weather Input'!C2449)</f>
        <v>9</v>
      </c>
      <c r="D2456">
        <f>DAY('Daily Weather Input'!C2449)</f>
        <v>12</v>
      </c>
      <c r="E2456">
        <f>IF('Daily Weather Input'!D2449, 'Daily Weather Input'!D2449, ('Daily Weather Input'!E2449+'Daily Weather Input'!F2449)/2)</f>
        <v>71</v>
      </c>
      <c r="F2456">
        <f t="shared" si="77"/>
        <v>0</v>
      </c>
      <c r="G2456">
        <f t="shared" si="78"/>
        <v>6</v>
      </c>
    </row>
    <row r="2457" spans="2:7" x14ac:dyDescent="0.25">
      <c r="B2457">
        <f>YEAR('Daily Weather Input'!C2450)</f>
        <v>2011</v>
      </c>
      <c r="C2457">
        <f>MONTH('Daily Weather Input'!C2450)</f>
        <v>9</v>
      </c>
      <c r="D2457">
        <f>DAY('Daily Weather Input'!C2450)</f>
        <v>13</v>
      </c>
      <c r="E2457">
        <f>IF('Daily Weather Input'!D2450, 'Daily Weather Input'!D2450, ('Daily Weather Input'!E2450+'Daily Weather Input'!F2450)/2)</f>
        <v>71</v>
      </c>
      <c r="F2457">
        <f t="shared" si="77"/>
        <v>0</v>
      </c>
      <c r="G2457">
        <f t="shared" si="78"/>
        <v>6</v>
      </c>
    </row>
    <row r="2458" spans="2:7" x14ac:dyDescent="0.25">
      <c r="B2458">
        <f>YEAR('Daily Weather Input'!C2451)</f>
        <v>2011</v>
      </c>
      <c r="C2458">
        <f>MONTH('Daily Weather Input'!C2451)</f>
        <v>9</v>
      </c>
      <c r="D2458">
        <f>DAY('Daily Weather Input'!C2451)</f>
        <v>14</v>
      </c>
      <c r="E2458">
        <f>IF('Daily Weather Input'!D2451, 'Daily Weather Input'!D2451, ('Daily Weather Input'!E2451+'Daily Weather Input'!F2451)/2)</f>
        <v>75</v>
      </c>
      <c r="F2458">
        <f t="shared" si="77"/>
        <v>0</v>
      </c>
      <c r="G2458">
        <f t="shared" si="78"/>
        <v>10</v>
      </c>
    </row>
    <row r="2459" spans="2:7" x14ac:dyDescent="0.25">
      <c r="B2459">
        <f>YEAR('Daily Weather Input'!C2452)</f>
        <v>2011</v>
      </c>
      <c r="C2459">
        <f>MONTH('Daily Weather Input'!C2452)</f>
        <v>9</v>
      </c>
      <c r="D2459">
        <f>DAY('Daily Weather Input'!C2452)</f>
        <v>15</v>
      </c>
      <c r="E2459">
        <f>IF('Daily Weather Input'!D2452, 'Daily Weather Input'!D2452, ('Daily Weather Input'!E2452+'Daily Weather Input'!F2452)/2)</f>
        <v>62</v>
      </c>
      <c r="F2459">
        <f t="shared" si="77"/>
        <v>3</v>
      </c>
      <c r="G2459">
        <f t="shared" si="78"/>
        <v>0</v>
      </c>
    </row>
    <row r="2460" spans="2:7" x14ac:dyDescent="0.25">
      <c r="B2460">
        <f>YEAR('Daily Weather Input'!C2453)</f>
        <v>2011</v>
      </c>
      <c r="C2460">
        <f>MONTH('Daily Weather Input'!C2453)</f>
        <v>9</v>
      </c>
      <c r="D2460">
        <f>DAY('Daily Weather Input'!C2453)</f>
        <v>16</v>
      </c>
      <c r="E2460">
        <f>IF('Daily Weather Input'!D2453, 'Daily Weather Input'!D2453, ('Daily Weather Input'!E2453+'Daily Weather Input'!F2453)/2)</f>
        <v>52</v>
      </c>
      <c r="F2460">
        <f t="shared" si="77"/>
        <v>13</v>
      </c>
      <c r="G2460">
        <f t="shared" si="78"/>
        <v>0</v>
      </c>
    </row>
    <row r="2461" spans="2:7" x14ac:dyDescent="0.25">
      <c r="B2461">
        <f>YEAR('Daily Weather Input'!C2454)</f>
        <v>2011</v>
      </c>
      <c r="C2461">
        <f>MONTH('Daily Weather Input'!C2454)</f>
        <v>9</v>
      </c>
      <c r="D2461">
        <f>DAY('Daily Weather Input'!C2454)</f>
        <v>17</v>
      </c>
      <c r="E2461">
        <f>IF('Daily Weather Input'!D2454, 'Daily Weather Input'!D2454, ('Daily Weather Input'!E2454+'Daily Weather Input'!F2454)/2)</f>
        <v>56.5</v>
      </c>
      <c r="F2461">
        <f t="shared" si="77"/>
        <v>8.5</v>
      </c>
      <c r="G2461">
        <f t="shared" si="78"/>
        <v>0</v>
      </c>
    </row>
    <row r="2462" spans="2:7" x14ac:dyDescent="0.25">
      <c r="B2462">
        <f>YEAR('Daily Weather Input'!C2455)</f>
        <v>2011</v>
      </c>
      <c r="C2462">
        <f>MONTH('Daily Weather Input'!C2455)</f>
        <v>9</v>
      </c>
      <c r="D2462">
        <f>DAY('Daily Weather Input'!C2455)</f>
        <v>18</v>
      </c>
      <c r="E2462">
        <f>IF('Daily Weather Input'!D2455, 'Daily Weather Input'!D2455, ('Daily Weather Input'!E2455+'Daily Weather Input'!F2455)/2)</f>
        <v>60.5</v>
      </c>
      <c r="F2462">
        <f t="shared" si="77"/>
        <v>4.5</v>
      </c>
      <c r="G2462">
        <f t="shared" si="78"/>
        <v>0</v>
      </c>
    </row>
    <row r="2463" spans="2:7" x14ac:dyDescent="0.25">
      <c r="B2463">
        <f>YEAR('Daily Weather Input'!C2456)</f>
        <v>2011</v>
      </c>
      <c r="C2463">
        <f>MONTH('Daily Weather Input'!C2456)</f>
        <v>9</v>
      </c>
      <c r="D2463">
        <f>DAY('Daily Weather Input'!C2456)</f>
        <v>19</v>
      </c>
      <c r="E2463">
        <f>IF('Daily Weather Input'!D2456, 'Daily Weather Input'!D2456, ('Daily Weather Input'!E2456+'Daily Weather Input'!F2456)/2)</f>
        <v>63.5</v>
      </c>
      <c r="F2463">
        <f t="shared" si="77"/>
        <v>1.5</v>
      </c>
      <c r="G2463">
        <f t="shared" si="78"/>
        <v>0</v>
      </c>
    </row>
    <row r="2464" spans="2:7" x14ac:dyDescent="0.25">
      <c r="B2464">
        <f>YEAR('Daily Weather Input'!C2457)</f>
        <v>2011</v>
      </c>
      <c r="C2464">
        <f>MONTH('Daily Weather Input'!C2457)</f>
        <v>9</v>
      </c>
      <c r="D2464">
        <f>DAY('Daily Weather Input'!C2457)</f>
        <v>20</v>
      </c>
      <c r="E2464">
        <f>IF('Daily Weather Input'!D2457, 'Daily Weather Input'!D2457, ('Daily Weather Input'!E2457+'Daily Weather Input'!F2457)/2)</f>
        <v>68</v>
      </c>
      <c r="F2464">
        <f t="shared" si="77"/>
        <v>0</v>
      </c>
      <c r="G2464">
        <f t="shared" si="78"/>
        <v>3</v>
      </c>
    </row>
    <row r="2465" spans="2:7" x14ac:dyDescent="0.25">
      <c r="B2465">
        <f>YEAR('Daily Weather Input'!C2458)</f>
        <v>2011</v>
      </c>
      <c r="C2465">
        <f>MONTH('Daily Weather Input'!C2458)</f>
        <v>9</v>
      </c>
      <c r="D2465">
        <f>DAY('Daily Weather Input'!C2458)</f>
        <v>21</v>
      </c>
      <c r="E2465">
        <f>IF('Daily Weather Input'!D2458, 'Daily Weather Input'!D2458, ('Daily Weather Input'!E2458+'Daily Weather Input'!F2458)/2)</f>
        <v>71</v>
      </c>
      <c r="F2465">
        <f t="shared" si="77"/>
        <v>0</v>
      </c>
      <c r="G2465">
        <f t="shared" si="78"/>
        <v>6</v>
      </c>
    </row>
    <row r="2466" spans="2:7" x14ac:dyDescent="0.25">
      <c r="B2466">
        <f>YEAR('Daily Weather Input'!C2459)</f>
        <v>2011</v>
      </c>
      <c r="C2466">
        <f>MONTH('Daily Weather Input'!C2459)</f>
        <v>9</v>
      </c>
      <c r="D2466">
        <f>DAY('Daily Weather Input'!C2459)</f>
        <v>22</v>
      </c>
      <c r="E2466">
        <f>IF('Daily Weather Input'!D2459, 'Daily Weather Input'!D2459, ('Daily Weather Input'!E2459+'Daily Weather Input'!F2459)/2)</f>
        <v>73</v>
      </c>
      <c r="F2466">
        <f t="shared" si="77"/>
        <v>0</v>
      </c>
      <c r="G2466">
        <f t="shared" si="78"/>
        <v>8</v>
      </c>
    </row>
    <row r="2467" spans="2:7" x14ac:dyDescent="0.25">
      <c r="B2467">
        <f>YEAR('Daily Weather Input'!C2460)</f>
        <v>2011</v>
      </c>
      <c r="C2467">
        <f>MONTH('Daily Weather Input'!C2460)</f>
        <v>9</v>
      </c>
      <c r="D2467">
        <f>DAY('Daily Weather Input'!C2460)</f>
        <v>23</v>
      </c>
      <c r="E2467">
        <f>IF('Daily Weather Input'!D2460, 'Daily Weather Input'!D2460, ('Daily Weather Input'!E2460+'Daily Weather Input'!F2460)/2)</f>
        <v>69</v>
      </c>
      <c r="F2467">
        <f t="shared" si="77"/>
        <v>0</v>
      </c>
      <c r="G2467">
        <f t="shared" si="78"/>
        <v>4</v>
      </c>
    </row>
    <row r="2468" spans="2:7" x14ac:dyDescent="0.25">
      <c r="B2468">
        <f>YEAR('Daily Weather Input'!C2461)</f>
        <v>2011</v>
      </c>
      <c r="C2468">
        <f>MONTH('Daily Weather Input'!C2461)</f>
        <v>9</v>
      </c>
      <c r="D2468">
        <f>DAY('Daily Weather Input'!C2461)</f>
        <v>24</v>
      </c>
      <c r="E2468">
        <f>IF('Daily Weather Input'!D2461, 'Daily Weather Input'!D2461, ('Daily Weather Input'!E2461+'Daily Weather Input'!F2461)/2)</f>
        <v>69.5</v>
      </c>
      <c r="F2468">
        <f t="shared" si="77"/>
        <v>0</v>
      </c>
      <c r="G2468">
        <f t="shared" si="78"/>
        <v>4.5</v>
      </c>
    </row>
    <row r="2469" spans="2:7" x14ac:dyDescent="0.25">
      <c r="B2469">
        <f>YEAR('Daily Weather Input'!C2462)</f>
        <v>2011</v>
      </c>
      <c r="C2469">
        <f>MONTH('Daily Weather Input'!C2462)</f>
        <v>9</v>
      </c>
      <c r="D2469">
        <f>DAY('Daily Weather Input'!C2462)</f>
        <v>25</v>
      </c>
      <c r="E2469">
        <f>IF('Daily Weather Input'!D2462, 'Daily Weather Input'!D2462, ('Daily Weather Input'!E2462+'Daily Weather Input'!F2462)/2)</f>
        <v>71</v>
      </c>
      <c r="F2469">
        <f t="shared" si="77"/>
        <v>0</v>
      </c>
      <c r="G2469">
        <f t="shared" si="78"/>
        <v>6</v>
      </c>
    </row>
    <row r="2470" spans="2:7" x14ac:dyDescent="0.25">
      <c r="B2470">
        <f>YEAR('Daily Weather Input'!C2463)</f>
        <v>2011</v>
      </c>
      <c r="C2470">
        <f>MONTH('Daily Weather Input'!C2463)</f>
        <v>9</v>
      </c>
      <c r="D2470">
        <f>DAY('Daily Weather Input'!C2463)</f>
        <v>26</v>
      </c>
      <c r="E2470">
        <f>IF('Daily Weather Input'!D2463, 'Daily Weather Input'!D2463, ('Daily Weather Input'!E2463+'Daily Weather Input'!F2463)/2)</f>
        <v>74.5</v>
      </c>
      <c r="F2470">
        <f t="shared" si="77"/>
        <v>0</v>
      </c>
      <c r="G2470">
        <f t="shared" si="78"/>
        <v>9.5</v>
      </c>
    </row>
    <row r="2471" spans="2:7" x14ac:dyDescent="0.25">
      <c r="B2471">
        <f>YEAR('Daily Weather Input'!C2464)</f>
        <v>2011</v>
      </c>
      <c r="C2471">
        <f>MONTH('Daily Weather Input'!C2464)</f>
        <v>9</v>
      </c>
      <c r="D2471">
        <f>DAY('Daily Weather Input'!C2464)</f>
        <v>27</v>
      </c>
      <c r="E2471">
        <f>IF('Daily Weather Input'!D2464, 'Daily Weather Input'!D2464, ('Daily Weather Input'!E2464+'Daily Weather Input'!F2464)/2)</f>
        <v>74</v>
      </c>
      <c r="F2471">
        <f t="shared" si="77"/>
        <v>0</v>
      </c>
      <c r="G2471">
        <f t="shared" si="78"/>
        <v>9</v>
      </c>
    </row>
    <row r="2472" spans="2:7" x14ac:dyDescent="0.25">
      <c r="B2472">
        <f>YEAR('Daily Weather Input'!C2465)</f>
        <v>2011</v>
      </c>
      <c r="C2472">
        <f>MONTH('Daily Weather Input'!C2465)</f>
        <v>9</v>
      </c>
      <c r="D2472">
        <f>DAY('Daily Weather Input'!C2465)</f>
        <v>28</v>
      </c>
      <c r="E2472">
        <f>IF('Daily Weather Input'!D2465, 'Daily Weather Input'!D2465, ('Daily Weather Input'!E2465+'Daily Weather Input'!F2465)/2)</f>
        <v>72</v>
      </c>
      <c r="F2472">
        <f t="shared" si="77"/>
        <v>0</v>
      </c>
      <c r="G2472">
        <f t="shared" si="78"/>
        <v>7</v>
      </c>
    </row>
    <row r="2473" spans="2:7" x14ac:dyDescent="0.25">
      <c r="B2473">
        <f>YEAR('Daily Weather Input'!C2466)</f>
        <v>2011</v>
      </c>
      <c r="C2473">
        <f>MONTH('Daily Weather Input'!C2466)</f>
        <v>9</v>
      </c>
      <c r="D2473">
        <f>DAY('Daily Weather Input'!C2466)</f>
        <v>29</v>
      </c>
      <c r="E2473">
        <f>IF('Daily Weather Input'!D2466, 'Daily Weather Input'!D2466, ('Daily Weather Input'!E2466+'Daily Weather Input'!F2466)/2)</f>
        <v>66</v>
      </c>
      <c r="F2473">
        <f t="shared" si="77"/>
        <v>0</v>
      </c>
      <c r="G2473">
        <f t="shared" si="78"/>
        <v>1</v>
      </c>
    </row>
    <row r="2474" spans="2:7" x14ac:dyDescent="0.25">
      <c r="B2474">
        <f>YEAR('Daily Weather Input'!C2467)</f>
        <v>2011</v>
      </c>
      <c r="C2474">
        <f>MONTH('Daily Weather Input'!C2467)</f>
        <v>9</v>
      </c>
      <c r="D2474">
        <f>DAY('Daily Weather Input'!C2467)</f>
        <v>30</v>
      </c>
      <c r="E2474">
        <f>IF('Daily Weather Input'!D2467, 'Daily Weather Input'!D2467, ('Daily Weather Input'!E2467+'Daily Weather Input'!F2467)/2)</f>
        <v>63.5</v>
      </c>
      <c r="F2474">
        <f t="shared" si="77"/>
        <v>1.5</v>
      </c>
      <c r="G2474">
        <f t="shared" si="78"/>
        <v>0</v>
      </c>
    </row>
    <row r="2475" spans="2:7" x14ac:dyDescent="0.25">
      <c r="B2475">
        <f>YEAR('Daily Weather Input'!C2468)</f>
        <v>2011</v>
      </c>
      <c r="C2475">
        <f>MONTH('Daily Weather Input'!C2468)</f>
        <v>10</v>
      </c>
      <c r="D2475">
        <f>DAY('Daily Weather Input'!C2468)</f>
        <v>1</v>
      </c>
      <c r="E2475">
        <f>IF('Daily Weather Input'!D2468, 'Daily Weather Input'!D2468, ('Daily Weather Input'!E2468+'Daily Weather Input'!F2468)/2)</f>
        <v>51.5</v>
      </c>
      <c r="F2475">
        <f t="shared" si="77"/>
        <v>13.5</v>
      </c>
      <c r="G2475">
        <f t="shared" si="78"/>
        <v>0</v>
      </c>
    </row>
    <row r="2476" spans="2:7" x14ac:dyDescent="0.25">
      <c r="B2476">
        <f>YEAR('Daily Weather Input'!C2469)</f>
        <v>2011</v>
      </c>
      <c r="C2476">
        <f>MONTH('Daily Weather Input'!C2469)</f>
        <v>10</v>
      </c>
      <c r="D2476">
        <f>DAY('Daily Weather Input'!C2469)</f>
        <v>2</v>
      </c>
      <c r="E2476">
        <f>IF('Daily Weather Input'!D2469, 'Daily Weather Input'!D2469, ('Daily Weather Input'!E2469+'Daily Weather Input'!F2469)/2)</f>
        <v>47</v>
      </c>
      <c r="F2476">
        <f t="shared" si="77"/>
        <v>18</v>
      </c>
      <c r="G2476">
        <f t="shared" si="78"/>
        <v>0</v>
      </c>
    </row>
    <row r="2477" spans="2:7" x14ac:dyDescent="0.25">
      <c r="B2477">
        <f>YEAR('Daily Weather Input'!C2470)</f>
        <v>2011</v>
      </c>
      <c r="C2477">
        <f>MONTH('Daily Weather Input'!C2470)</f>
        <v>10</v>
      </c>
      <c r="D2477">
        <f>DAY('Daily Weather Input'!C2470)</f>
        <v>3</v>
      </c>
      <c r="E2477">
        <f>IF('Daily Weather Input'!D2470, 'Daily Weather Input'!D2470, ('Daily Weather Input'!E2470+'Daily Weather Input'!F2470)/2)</f>
        <v>47.5</v>
      </c>
      <c r="F2477">
        <f t="shared" si="77"/>
        <v>17.5</v>
      </c>
      <c r="G2477">
        <f t="shared" si="78"/>
        <v>0</v>
      </c>
    </row>
    <row r="2478" spans="2:7" x14ac:dyDescent="0.25">
      <c r="B2478">
        <f>YEAR('Daily Weather Input'!C2471)</f>
        <v>2011</v>
      </c>
      <c r="C2478">
        <f>MONTH('Daily Weather Input'!C2471)</f>
        <v>10</v>
      </c>
      <c r="D2478">
        <f>DAY('Daily Weather Input'!C2471)</f>
        <v>4</v>
      </c>
      <c r="E2478">
        <f>IF('Daily Weather Input'!D2471, 'Daily Weather Input'!D2471, ('Daily Weather Input'!E2471+'Daily Weather Input'!F2471)/2)</f>
        <v>56</v>
      </c>
      <c r="F2478">
        <f t="shared" si="77"/>
        <v>9</v>
      </c>
      <c r="G2478">
        <f t="shared" si="78"/>
        <v>0</v>
      </c>
    </row>
    <row r="2479" spans="2:7" x14ac:dyDescent="0.25">
      <c r="B2479">
        <f>YEAR('Daily Weather Input'!C2472)</f>
        <v>2011</v>
      </c>
      <c r="C2479">
        <f>MONTH('Daily Weather Input'!C2472)</f>
        <v>10</v>
      </c>
      <c r="D2479">
        <f>DAY('Daily Weather Input'!C2472)</f>
        <v>5</v>
      </c>
      <c r="E2479">
        <f>IF('Daily Weather Input'!D2472, 'Daily Weather Input'!D2472, ('Daily Weather Input'!E2472+'Daily Weather Input'!F2472)/2)</f>
        <v>63</v>
      </c>
      <c r="F2479">
        <f t="shared" si="77"/>
        <v>2</v>
      </c>
      <c r="G2479">
        <f t="shared" si="78"/>
        <v>0</v>
      </c>
    </row>
    <row r="2480" spans="2:7" x14ac:dyDescent="0.25">
      <c r="B2480">
        <f>YEAR('Daily Weather Input'!C2473)</f>
        <v>2011</v>
      </c>
      <c r="C2480">
        <f>MONTH('Daily Weather Input'!C2473)</f>
        <v>10</v>
      </c>
      <c r="D2480">
        <f>DAY('Daily Weather Input'!C2473)</f>
        <v>6</v>
      </c>
      <c r="E2480">
        <f>IF('Daily Weather Input'!D2473, 'Daily Weather Input'!D2473, ('Daily Weather Input'!E2473+'Daily Weather Input'!F2473)/2)</f>
        <v>58</v>
      </c>
      <c r="F2480">
        <f t="shared" si="77"/>
        <v>7</v>
      </c>
      <c r="G2480">
        <f t="shared" si="78"/>
        <v>0</v>
      </c>
    </row>
    <row r="2481" spans="2:7" x14ac:dyDescent="0.25">
      <c r="B2481">
        <f>YEAR('Daily Weather Input'!C2474)</f>
        <v>2011</v>
      </c>
      <c r="C2481">
        <f>MONTH('Daily Weather Input'!C2474)</f>
        <v>10</v>
      </c>
      <c r="D2481">
        <f>DAY('Daily Weather Input'!C2474)</f>
        <v>7</v>
      </c>
      <c r="E2481">
        <f>IF('Daily Weather Input'!D2474, 'Daily Weather Input'!D2474, ('Daily Weather Input'!E2474+'Daily Weather Input'!F2474)/2)</f>
        <v>58</v>
      </c>
      <c r="F2481">
        <f t="shared" si="77"/>
        <v>7</v>
      </c>
      <c r="G2481">
        <f t="shared" si="78"/>
        <v>0</v>
      </c>
    </row>
    <row r="2482" spans="2:7" x14ac:dyDescent="0.25">
      <c r="B2482">
        <f>YEAR('Daily Weather Input'!C2475)</f>
        <v>2011</v>
      </c>
      <c r="C2482">
        <f>MONTH('Daily Weather Input'!C2475)</f>
        <v>10</v>
      </c>
      <c r="D2482">
        <f>DAY('Daily Weather Input'!C2475)</f>
        <v>8</v>
      </c>
      <c r="E2482">
        <f>IF('Daily Weather Input'!D2475, 'Daily Weather Input'!D2475, ('Daily Weather Input'!E2475+'Daily Weather Input'!F2475)/2)</f>
        <v>59.5</v>
      </c>
      <c r="F2482">
        <f t="shared" si="77"/>
        <v>5.5</v>
      </c>
      <c r="G2482">
        <f t="shared" si="78"/>
        <v>0</v>
      </c>
    </row>
    <row r="2483" spans="2:7" x14ac:dyDescent="0.25">
      <c r="B2483">
        <f>YEAR('Daily Weather Input'!C2476)</f>
        <v>2011</v>
      </c>
      <c r="C2483">
        <f>MONTH('Daily Weather Input'!C2476)</f>
        <v>10</v>
      </c>
      <c r="D2483">
        <f>DAY('Daily Weather Input'!C2476)</f>
        <v>9</v>
      </c>
      <c r="E2483">
        <f>IF('Daily Weather Input'!D2476, 'Daily Weather Input'!D2476, ('Daily Weather Input'!E2476+'Daily Weather Input'!F2476)/2)</f>
        <v>62.5</v>
      </c>
      <c r="F2483">
        <f t="shared" si="77"/>
        <v>2.5</v>
      </c>
      <c r="G2483">
        <f t="shared" si="78"/>
        <v>0</v>
      </c>
    </row>
    <row r="2484" spans="2:7" x14ac:dyDescent="0.25">
      <c r="B2484">
        <f>YEAR('Daily Weather Input'!C2477)</f>
        <v>2011</v>
      </c>
      <c r="C2484">
        <f>MONTH('Daily Weather Input'!C2477)</f>
        <v>10</v>
      </c>
      <c r="D2484">
        <f>DAY('Daily Weather Input'!C2477)</f>
        <v>10</v>
      </c>
      <c r="E2484">
        <f>IF('Daily Weather Input'!D2477, 'Daily Weather Input'!D2477, ('Daily Weather Input'!E2477+'Daily Weather Input'!F2477)/2)</f>
        <v>65</v>
      </c>
      <c r="F2484">
        <f t="shared" si="77"/>
        <v>0</v>
      </c>
      <c r="G2484">
        <f t="shared" si="78"/>
        <v>0</v>
      </c>
    </row>
    <row r="2485" spans="2:7" x14ac:dyDescent="0.25">
      <c r="B2485">
        <f>YEAR('Daily Weather Input'!C2478)</f>
        <v>2011</v>
      </c>
      <c r="C2485">
        <f>MONTH('Daily Weather Input'!C2478)</f>
        <v>10</v>
      </c>
      <c r="D2485">
        <f>DAY('Daily Weather Input'!C2478)</f>
        <v>11</v>
      </c>
      <c r="E2485">
        <f>IF('Daily Weather Input'!D2478, 'Daily Weather Input'!D2478, ('Daily Weather Input'!E2478+'Daily Weather Input'!F2478)/2)</f>
        <v>62.5</v>
      </c>
      <c r="F2485">
        <f t="shared" si="77"/>
        <v>2.5</v>
      </c>
      <c r="G2485">
        <f t="shared" si="78"/>
        <v>0</v>
      </c>
    </row>
    <row r="2486" spans="2:7" x14ac:dyDescent="0.25">
      <c r="B2486">
        <f>YEAR('Daily Weather Input'!C2479)</f>
        <v>2011</v>
      </c>
      <c r="C2486">
        <f>MONTH('Daily Weather Input'!C2479)</f>
        <v>10</v>
      </c>
      <c r="D2486">
        <f>DAY('Daily Weather Input'!C2479)</f>
        <v>12</v>
      </c>
      <c r="E2486">
        <f>IF('Daily Weather Input'!D2479, 'Daily Weather Input'!D2479, ('Daily Weather Input'!E2479+'Daily Weather Input'!F2479)/2)</f>
        <v>63.5</v>
      </c>
      <c r="F2486">
        <f t="shared" si="77"/>
        <v>1.5</v>
      </c>
      <c r="G2486">
        <f t="shared" si="78"/>
        <v>0</v>
      </c>
    </row>
    <row r="2487" spans="2:7" x14ac:dyDescent="0.25">
      <c r="B2487">
        <f>YEAR('Daily Weather Input'!C2480)</f>
        <v>2011</v>
      </c>
      <c r="C2487">
        <f>MONTH('Daily Weather Input'!C2480)</f>
        <v>10</v>
      </c>
      <c r="D2487">
        <f>DAY('Daily Weather Input'!C2480)</f>
        <v>13</v>
      </c>
      <c r="E2487">
        <f>IF('Daily Weather Input'!D2480, 'Daily Weather Input'!D2480, ('Daily Weather Input'!E2480+'Daily Weather Input'!F2480)/2)</f>
        <v>67</v>
      </c>
      <c r="F2487">
        <f t="shared" si="77"/>
        <v>0</v>
      </c>
      <c r="G2487">
        <f t="shared" si="78"/>
        <v>2</v>
      </c>
    </row>
    <row r="2488" spans="2:7" x14ac:dyDescent="0.25">
      <c r="B2488">
        <f>YEAR('Daily Weather Input'!C2481)</f>
        <v>2011</v>
      </c>
      <c r="C2488">
        <f>MONTH('Daily Weather Input'!C2481)</f>
        <v>10</v>
      </c>
      <c r="D2488">
        <f>DAY('Daily Weather Input'!C2481)</f>
        <v>14</v>
      </c>
      <c r="E2488">
        <f>IF('Daily Weather Input'!D2481, 'Daily Weather Input'!D2481, ('Daily Weather Input'!E2481+'Daily Weather Input'!F2481)/2)</f>
        <v>62.5</v>
      </c>
      <c r="F2488">
        <f t="shared" si="77"/>
        <v>2.5</v>
      </c>
      <c r="G2488">
        <f t="shared" si="78"/>
        <v>0</v>
      </c>
    </row>
    <row r="2489" spans="2:7" x14ac:dyDescent="0.25">
      <c r="B2489">
        <f>YEAR('Daily Weather Input'!C2482)</f>
        <v>2011</v>
      </c>
      <c r="C2489">
        <f>MONTH('Daily Weather Input'!C2482)</f>
        <v>10</v>
      </c>
      <c r="D2489">
        <f>DAY('Daily Weather Input'!C2482)</f>
        <v>15</v>
      </c>
      <c r="E2489">
        <f>IF('Daily Weather Input'!D2482, 'Daily Weather Input'!D2482, ('Daily Weather Input'!E2482+'Daily Weather Input'!F2482)/2)</f>
        <v>59</v>
      </c>
      <c r="F2489">
        <f t="shared" si="77"/>
        <v>6</v>
      </c>
      <c r="G2489">
        <f t="shared" si="78"/>
        <v>0</v>
      </c>
    </row>
    <row r="2490" spans="2:7" x14ac:dyDescent="0.25">
      <c r="B2490">
        <f>YEAR('Daily Weather Input'!C2483)</f>
        <v>2011</v>
      </c>
      <c r="C2490">
        <f>MONTH('Daily Weather Input'!C2483)</f>
        <v>10</v>
      </c>
      <c r="D2490">
        <f>DAY('Daily Weather Input'!C2483)</f>
        <v>16</v>
      </c>
      <c r="E2490">
        <f>IF('Daily Weather Input'!D2483, 'Daily Weather Input'!D2483, ('Daily Weather Input'!E2483+'Daily Weather Input'!F2483)/2)</f>
        <v>57.5</v>
      </c>
      <c r="F2490">
        <f t="shared" si="77"/>
        <v>7.5</v>
      </c>
      <c r="G2490">
        <f t="shared" si="78"/>
        <v>0</v>
      </c>
    </row>
    <row r="2491" spans="2:7" x14ac:dyDescent="0.25">
      <c r="B2491">
        <f>YEAR('Daily Weather Input'!C2484)</f>
        <v>2011</v>
      </c>
      <c r="C2491">
        <f>MONTH('Daily Weather Input'!C2484)</f>
        <v>10</v>
      </c>
      <c r="D2491">
        <f>DAY('Daily Weather Input'!C2484)</f>
        <v>17</v>
      </c>
      <c r="E2491">
        <f>IF('Daily Weather Input'!D2484, 'Daily Weather Input'!D2484, ('Daily Weather Input'!E2484+'Daily Weather Input'!F2484)/2)</f>
        <v>59</v>
      </c>
      <c r="F2491">
        <f t="shared" si="77"/>
        <v>6</v>
      </c>
      <c r="G2491">
        <f t="shared" si="78"/>
        <v>0</v>
      </c>
    </row>
    <row r="2492" spans="2:7" x14ac:dyDescent="0.25">
      <c r="B2492">
        <f>YEAR('Daily Weather Input'!C2485)</f>
        <v>2011</v>
      </c>
      <c r="C2492">
        <f>MONTH('Daily Weather Input'!C2485)</f>
        <v>10</v>
      </c>
      <c r="D2492">
        <f>DAY('Daily Weather Input'!C2485)</f>
        <v>18</v>
      </c>
      <c r="E2492">
        <f>IF('Daily Weather Input'!D2485, 'Daily Weather Input'!D2485, ('Daily Weather Input'!E2485+'Daily Weather Input'!F2485)/2)</f>
        <v>60.5</v>
      </c>
      <c r="F2492">
        <f t="shared" si="77"/>
        <v>4.5</v>
      </c>
      <c r="G2492">
        <f t="shared" si="78"/>
        <v>0</v>
      </c>
    </row>
    <row r="2493" spans="2:7" x14ac:dyDescent="0.25">
      <c r="B2493">
        <f>YEAR('Daily Weather Input'!C2486)</f>
        <v>2011</v>
      </c>
      <c r="C2493">
        <f>MONTH('Daily Weather Input'!C2486)</f>
        <v>10</v>
      </c>
      <c r="D2493">
        <f>DAY('Daily Weather Input'!C2486)</f>
        <v>19</v>
      </c>
      <c r="E2493">
        <f>IF('Daily Weather Input'!D2486, 'Daily Weather Input'!D2486, ('Daily Weather Input'!E2486+'Daily Weather Input'!F2486)/2)</f>
        <v>63</v>
      </c>
      <c r="F2493">
        <f t="shared" si="77"/>
        <v>2</v>
      </c>
      <c r="G2493">
        <f t="shared" si="78"/>
        <v>0</v>
      </c>
    </row>
    <row r="2494" spans="2:7" x14ac:dyDescent="0.25">
      <c r="B2494">
        <f>YEAR('Daily Weather Input'!C2487)</f>
        <v>2011</v>
      </c>
      <c r="C2494">
        <f>MONTH('Daily Weather Input'!C2487)</f>
        <v>10</v>
      </c>
      <c r="D2494">
        <f>DAY('Daily Weather Input'!C2487)</f>
        <v>20</v>
      </c>
      <c r="E2494">
        <f>IF('Daily Weather Input'!D2487, 'Daily Weather Input'!D2487, ('Daily Weather Input'!E2487+'Daily Weather Input'!F2487)/2)</f>
        <v>55</v>
      </c>
      <c r="F2494">
        <f t="shared" si="77"/>
        <v>10</v>
      </c>
      <c r="G2494">
        <f t="shared" si="78"/>
        <v>0</v>
      </c>
    </row>
    <row r="2495" spans="2:7" x14ac:dyDescent="0.25">
      <c r="B2495">
        <f>YEAR('Daily Weather Input'!C2488)</f>
        <v>2011</v>
      </c>
      <c r="C2495">
        <f>MONTH('Daily Weather Input'!C2488)</f>
        <v>10</v>
      </c>
      <c r="D2495">
        <f>DAY('Daily Weather Input'!C2488)</f>
        <v>21</v>
      </c>
      <c r="E2495">
        <f>IF('Daily Weather Input'!D2488, 'Daily Weather Input'!D2488, ('Daily Weather Input'!E2488+'Daily Weather Input'!F2488)/2)</f>
        <v>50.5</v>
      </c>
      <c r="F2495">
        <f t="shared" si="77"/>
        <v>14.5</v>
      </c>
      <c r="G2495">
        <f t="shared" si="78"/>
        <v>0</v>
      </c>
    </row>
    <row r="2496" spans="2:7" x14ac:dyDescent="0.25">
      <c r="B2496">
        <f>YEAR('Daily Weather Input'!C2489)</f>
        <v>2011</v>
      </c>
      <c r="C2496">
        <f>MONTH('Daily Weather Input'!C2489)</f>
        <v>10</v>
      </c>
      <c r="D2496">
        <f>DAY('Daily Weather Input'!C2489)</f>
        <v>22</v>
      </c>
      <c r="E2496">
        <f>IF('Daily Weather Input'!D2489, 'Daily Weather Input'!D2489, ('Daily Weather Input'!E2489+'Daily Weather Input'!F2489)/2)</f>
        <v>49</v>
      </c>
      <c r="F2496">
        <f t="shared" si="77"/>
        <v>16</v>
      </c>
      <c r="G2496">
        <f t="shared" si="78"/>
        <v>0</v>
      </c>
    </row>
    <row r="2497" spans="2:7" x14ac:dyDescent="0.25">
      <c r="B2497">
        <f>YEAR('Daily Weather Input'!C2490)</f>
        <v>2011</v>
      </c>
      <c r="C2497">
        <f>MONTH('Daily Weather Input'!C2490)</f>
        <v>10</v>
      </c>
      <c r="D2497">
        <f>DAY('Daily Weather Input'!C2490)</f>
        <v>23</v>
      </c>
      <c r="E2497">
        <f>IF('Daily Weather Input'!D2490, 'Daily Weather Input'!D2490, ('Daily Weather Input'!E2490+'Daily Weather Input'!F2490)/2)</f>
        <v>50</v>
      </c>
      <c r="F2497">
        <f t="shared" si="77"/>
        <v>15</v>
      </c>
      <c r="G2497">
        <f t="shared" si="78"/>
        <v>0</v>
      </c>
    </row>
    <row r="2498" spans="2:7" x14ac:dyDescent="0.25">
      <c r="B2498">
        <f>YEAR('Daily Weather Input'!C2491)</f>
        <v>2011</v>
      </c>
      <c r="C2498">
        <f>MONTH('Daily Weather Input'!C2491)</f>
        <v>10</v>
      </c>
      <c r="D2498">
        <f>DAY('Daily Weather Input'!C2491)</f>
        <v>24</v>
      </c>
      <c r="E2498">
        <f>IF('Daily Weather Input'!D2491, 'Daily Weather Input'!D2491, ('Daily Weather Input'!E2491+'Daily Weather Input'!F2491)/2)</f>
        <v>54.5</v>
      </c>
      <c r="F2498">
        <f t="shared" si="77"/>
        <v>10.5</v>
      </c>
      <c r="G2498">
        <f t="shared" si="78"/>
        <v>0</v>
      </c>
    </row>
    <row r="2499" spans="2:7" x14ac:dyDescent="0.25">
      <c r="B2499">
        <f>YEAR('Daily Weather Input'!C2492)</f>
        <v>2011</v>
      </c>
      <c r="C2499">
        <f>MONTH('Daily Weather Input'!C2492)</f>
        <v>10</v>
      </c>
      <c r="D2499">
        <f>DAY('Daily Weather Input'!C2492)</f>
        <v>25</v>
      </c>
      <c r="E2499">
        <f>IF('Daily Weather Input'!D2492, 'Daily Weather Input'!D2492, ('Daily Weather Input'!E2492+'Daily Weather Input'!F2492)/2)</f>
        <v>56</v>
      </c>
      <c r="F2499">
        <f t="shared" si="77"/>
        <v>9</v>
      </c>
      <c r="G2499">
        <f t="shared" si="78"/>
        <v>0</v>
      </c>
    </row>
    <row r="2500" spans="2:7" x14ac:dyDescent="0.25">
      <c r="B2500">
        <f>YEAR('Daily Weather Input'!C2493)</f>
        <v>2011</v>
      </c>
      <c r="C2500">
        <f>MONTH('Daily Weather Input'!C2493)</f>
        <v>10</v>
      </c>
      <c r="D2500">
        <f>DAY('Daily Weather Input'!C2493)</f>
        <v>26</v>
      </c>
      <c r="E2500">
        <f>IF('Daily Weather Input'!D2493, 'Daily Weather Input'!D2493, ('Daily Weather Input'!E2493+'Daily Weather Input'!F2493)/2)</f>
        <v>55</v>
      </c>
      <c r="F2500">
        <f t="shared" si="77"/>
        <v>10</v>
      </c>
      <c r="G2500">
        <f t="shared" si="78"/>
        <v>0</v>
      </c>
    </row>
    <row r="2501" spans="2:7" x14ac:dyDescent="0.25">
      <c r="B2501">
        <f>YEAR('Daily Weather Input'!C2494)</f>
        <v>2011</v>
      </c>
      <c r="C2501">
        <f>MONTH('Daily Weather Input'!C2494)</f>
        <v>10</v>
      </c>
      <c r="D2501">
        <f>DAY('Daily Weather Input'!C2494)</f>
        <v>27</v>
      </c>
      <c r="E2501">
        <f>IF('Daily Weather Input'!D2494, 'Daily Weather Input'!D2494, ('Daily Weather Input'!E2494+'Daily Weather Input'!F2494)/2)</f>
        <v>53</v>
      </c>
      <c r="F2501">
        <f t="shared" si="77"/>
        <v>12</v>
      </c>
      <c r="G2501">
        <f t="shared" si="78"/>
        <v>0</v>
      </c>
    </row>
    <row r="2502" spans="2:7" x14ac:dyDescent="0.25">
      <c r="B2502">
        <f>YEAR('Daily Weather Input'!C2495)</f>
        <v>2011</v>
      </c>
      <c r="C2502">
        <f>MONTH('Daily Weather Input'!C2495)</f>
        <v>10</v>
      </c>
      <c r="D2502">
        <f>DAY('Daily Weather Input'!C2495)</f>
        <v>28</v>
      </c>
      <c r="E2502">
        <f>IF('Daily Weather Input'!D2495, 'Daily Weather Input'!D2495, ('Daily Weather Input'!E2495+'Daily Weather Input'!F2495)/2)</f>
        <v>43.5</v>
      </c>
      <c r="F2502">
        <f t="shared" si="77"/>
        <v>21.5</v>
      </c>
      <c r="G2502">
        <f t="shared" si="78"/>
        <v>0</v>
      </c>
    </row>
    <row r="2503" spans="2:7" x14ac:dyDescent="0.25">
      <c r="B2503">
        <f>YEAR('Daily Weather Input'!C2496)</f>
        <v>2011</v>
      </c>
      <c r="C2503">
        <f>MONTH('Daily Weather Input'!C2496)</f>
        <v>10</v>
      </c>
      <c r="D2503">
        <f>DAY('Daily Weather Input'!C2496)</f>
        <v>29</v>
      </c>
      <c r="E2503">
        <f>IF('Daily Weather Input'!D2496, 'Daily Weather Input'!D2496, ('Daily Weather Input'!E2496+'Daily Weather Input'!F2496)/2)</f>
        <v>36</v>
      </c>
      <c r="F2503">
        <f t="shared" si="77"/>
        <v>29</v>
      </c>
      <c r="G2503">
        <f t="shared" si="78"/>
        <v>0</v>
      </c>
    </row>
    <row r="2504" spans="2:7" x14ac:dyDescent="0.25">
      <c r="B2504">
        <f>YEAR('Daily Weather Input'!C2497)</f>
        <v>2011</v>
      </c>
      <c r="C2504">
        <f>MONTH('Daily Weather Input'!C2497)</f>
        <v>10</v>
      </c>
      <c r="D2504">
        <f>DAY('Daily Weather Input'!C2497)</f>
        <v>30</v>
      </c>
      <c r="E2504">
        <f>IF('Daily Weather Input'!D2497, 'Daily Weather Input'!D2497, ('Daily Weather Input'!E2497+'Daily Weather Input'!F2497)/2)</f>
        <v>41</v>
      </c>
      <c r="F2504">
        <f t="shared" si="77"/>
        <v>24</v>
      </c>
      <c r="G2504">
        <f t="shared" si="78"/>
        <v>0</v>
      </c>
    </row>
    <row r="2505" spans="2:7" x14ac:dyDescent="0.25">
      <c r="B2505">
        <f>YEAR('Daily Weather Input'!C2498)</f>
        <v>2011</v>
      </c>
      <c r="C2505">
        <f>MONTH('Daily Weather Input'!C2498)</f>
        <v>10</v>
      </c>
      <c r="D2505">
        <f>DAY('Daily Weather Input'!C2498)</f>
        <v>31</v>
      </c>
      <c r="E2505">
        <f>IF('Daily Weather Input'!D2498, 'Daily Weather Input'!D2498, ('Daily Weather Input'!E2498+'Daily Weather Input'!F2498)/2)</f>
        <v>41.5</v>
      </c>
      <c r="F2505">
        <f t="shared" si="77"/>
        <v>23.5</v>
      </c>
      <c r="G2505">
        <f t="shared" si="78"/>
        <v>0</v>
      </c>
    </row>
    <row r="2506" spans="2:7" x14ac:dyDescent="0.25">
      <c r="B2506">
        <f>YEAR('Daily Weather Input'!C2499)</f>
        <v>2011</v>
      </c>
      <c r="C2506">
        <f>MONTH('Daily Weather Input'!C2499)</f>
        <v>11</v>
      </c>
      <c r="D2506">
        <f>DAY('Daily Weather Input'!C2499)</f>
        <v>1</v>
      </c>
      <c r="E2506">
        <f>IF('Daily Weather Input'!D2499, 'Daily Weather Input'!D2499, ('Daily Weather Input'!E2499+'Daily Weather Input'!F2499)/2)</f>
        <v>48</v>
      </c>
      <c r="F2506">
        <f t="shared" si="77"/>
        <v>17</v>
      </c>
      <c r="G2506">
        <f t="shared" si="78"/>
        <v>0</v>
      </c>
    </row>
    <row r="2507" spans="2:7" x14ac:dyDescent="0.25">
      <c r="B2507">
        <f>YEAR('Daily Weather Input'!C2500)</f>
        <v>2011</v>
      </c>
      <c r="C2507">
        <f>MONTH('Daily Weather Input'!C2500)</f>
        <v>11</v>
      </c>
      <c r="D2507">
        <f>DAY('Daily Weather Input'!C2500)</f>
        <v>2</v>
      </c>
      <c r="E2507">
        <f>IF('Daily Weather Input'!D2500, 'Daily Weather Input'!D2500, ('Daily Weather Input'!E2500+'Daily Weather Input'!F2500)/2)</f>
        <v>46</v>
      </c>
      <c r="F2507">
        <f t="shared" ref="F2507:F2570" si="79">IF(B$8&gt;$E2507,(B$8-$E2507),0)</f>
        <v>19</v>
      </c>
      <c r="G2507">
        <f t="shared" si="78"/>
        <v>0</v>
      </c>
    </row>
    <row r="2508" spans="2:7" x14ac:dyDescent="0.25">
      <c r="B2508">
        <f>YEAR('Daily Weather Input'!C2501)</f>
        <v>2011</v>
      </c>
      <c r="C2508">
        <f>MONTH('Daily Weather Input'!C2501)</f>
        <v>11</v>
      </c>
      <c r="D2508">
        <f>DAY('Daily Weather Input'!C2501)</f>
        <v>3</v>
      </c>
      <c r="E2508">
        <f>IF('Daily Weather Input'!D2501, 'Daily Weather Input'!D2501, ('Daily Weather Input'!E2501+'Daily Weather Input'!F2501)/2)</f>
        <v>51</v>
      </c>
      <c r="F2508">
        <f t="shared" si="79"/>
        <v>14</v>
      </c>
      <c r="G2508">
        <f t="shared" ref="G2508:G2571" si="80">IF($E2508&gt;C$8,$E2508-C$8,0)</f>
        <v>0</v>
      </c>
    </row>
    <row r="2509" spans="2:7" x14ac:dyDescent="0.25">
      <c r="B2509">
        <f>YEAR('Daily Weather Input'!C2502)</f>
        <v>2011</v>
      </c>
      <c r="C2509">
        <f>MONTH('Daily Weather Input'!C2502)</f>
        <v>11</v>
      </c>
      <c r="D2509">
        <f>DAY('Daily Weather Input'!C2502)</f>
        <v>4</v>
      </c>
      <c r="E2509">
        <f>IF('Daily Weather Input'!D2502, 'Daily Weather Input'!D2502, ('Daily Weather Input'!E2502+'Daily Weather Input'!F2502)/2)</f>
        <v>48.5</v>
      </c>
      <c r="F2509">
        <f t="shared" si="79"/>
        <v>16.5</v>
      </c>
      <c r="G2509">
        <f t="shared" si="80"/>
        <v>0</v>
      </c>
    </row>
    <row r="2510" spans="2:7" x14ac:dyDescent="0.25">
      <c r="B2510">
        <f>YEAR('Daily Weather Input'!C2503)</f>
        <v>2011</v>
      </c>
      <c r="C2510">
        <f>MONTH('Daily Weather Input'!C2503)</f>
        <v>11</v>
      </c>
      <c r="D2510">
        <f>DAY('Daily Weather Input'!C2503)</f>
        <v>5</v>
      </c>
      <c r="E2510">
        <f>IF('Daily Weather Input'!D2503, 'Daily Weather Input'!D2503, ('Daily Weather Input'!E2503+'Daily Weather Input'!F2503)/2)</f>
        <v>41.5</v>
      </c>
      <c r="F2510">
        <f t="shared" si="79"/>
        <v>23.5</v>
      </c>
      <c r="G2510">
        <f t="shared" si="80"/>
        <v>0</v>
      </c>
    </row>
    <row r="2511" spans="2:7" x14ac:dyDescent="0.25">
      <c r="B2511">
        <f>YEAR('Daily Weather Input'!C2504)</f>
        <v>2011</v>
      </c>
      <c r="C2511">
        <f>MONTH('Daily Weather Input'!C2504)</f>
        <v>11</v>
      </c>
      <c r="D2511">
        <f>DAY('Daily Weather Input'!C2504)</f>
        <v>6</v>
      </c>
      <c r="E2511">
        <f>IF('Daily Weather Input'!D2504, 'Daily Weather Input'!D2504, ('Daily Weather Input'!E2504+'Daily Weather Input'!F2504)/2)</f>
        <v>42.5</v>
      </c>
      <c r="F2511">
        <f t="shared" si="79"/>
        <v>22.5</v>
      </c>
      <c r="G2511">
        <f t="shared" si="80"/>
        <v>0</v>
      </c>
    </row>
    <row r="2512" spans="2:7" x14ac:dyDescent="0.25">
      <c r="B2512">
        <f>YEAR('Daily Weather Input'!C2505)</f>
        <v>2011</v>
      </c>
      <c r="C2512">
        <f>MONTH('Daily Weather Input'!C2505)</f>
        <v>11</v>
      </c>
      <c r="D2512">
        <f>DAY('Daily Weather Input'!C2505)</f>
        <v>7</v>
      </c>
      <c r="E2512">
        <f>IF('Daily Weather Input'!D2505, 'Daily Weather Input'!D2505, ('Daily Weather Input'!E2505+'Daily Weather Input'!F2505)/2)</f>
        <v>49.5</v>
      </c>
      <c r="F2512">
        <f t="shared" si="79"/>
        <v>15.5</v>
      </c>
      <c r="G2512">
        <f t="shared" si="80"/>
        <v>0</v>
      </c>
    </row>
    <row r="2513" spans="2:7" x14ac:dyDescent="0.25">
      <c r="B2513">
        <f>YEAR('Daily Weather Input'!C2506)</f>
        <v>2011</v>
      </c>
      <c r="C2513">
        <f>MONTH('Daily Weather Input'!C2506)</f>
        <v>11</v>
      </c>
      <c r="D2513">
        <f>DAY('Daily Weather Input'!C2506)</f>
        <v>8</v>
      </c>
      <c r="E2513">
        <f>IF('Daily Weather Input'!D2506, 'Daily Weather Input'!D2506, ('Daily Weather Input'!E2506+'Daily Weather Input'!F2506)/2)</f>
        <v>50</v>
      </c>
      <c r="F2513">
        <f t="shared" si="79"/>
        <v>15</v>
      </c>
      <c r="G2513">
        <f t="shared" si="80"/>
        <v>0</v>
      </c>
    </row>
    <row r="2514" spans="2:7" x14ac:dyDescent="0.25">
      <c r="B2514">
        <f>YEAR('Daily Weather Input'!C2507)</f>
        <v>2011</v>
      </c>
      <c r="C2514">
        <f>MONTH('Daily Weather Input'!C2507)</f>
        <v>11</v>
      </c>
      <c r="D2514">
        <f>DAY('Daily Weather Input'!C2507)</f>
        <v>9</v>
      </c>
      <c r="E2514">
        <f>IF('Daily Weather Input'!D2507, 'Daily Weather Input'!D2507, ('Daily Weather Input'!E2507+'Daily Weather Input'!F2507)/2)</f>
        <v>47.5</v>
      </c>
      <c r="F2514">
        <f t="shared" si="79"/>
        <v>17.5</v>
      </c>
      <c r="G2514">
        <f t="shared" si="80"/>
        <v>0</v>
      </c>
    </row>
    <row r="2515" spans="2:7" x14ac:dyDescent="0.25">
      <c r="B2515">
        <f>YEAR('Daily Weather Input'!C2508)</f>
        <v>2011</v>
      </c>
      <c r="C2515">
        <f>MONTH('Daily Weather Input'!C2508)</f>
        <v>11</v>
      </c>
      <c r="D2515">
        <f>DAY('Daily Weather Input'!C2508)</f>
        <v>10</v>
      </c>
      <c r="E2515">
        <f>IF('Daily Weather Input'!D2508, 'Daily Weather Input'!D2508, ('Daily Weather Input'!E2508+'Daily Weather Input'!F2508)/2)</f>
        <v>46</v>
      </c>
      <c r="F2515">
        <f t="shared" si="79"/>
        <v>19</v>
      </c>
      <c r="G2515">
        <f t="shared" si="80"/>
        <v>0</v>
      </c>
    </row>
    <row r="2516" spans="2:7" x14ac:dyDescent="0.25">
      <c r="B2516">
        <f>YEAR('Daily Weather Input'!C2509)</f>
        <v>2011</v>
      </c>
      <c r="C2516">
        <f>MONTH('Daily Weather Input'!C2509)</f>
        <v>11</v>
      </c>
      <c r="D2516">
        <f>DAY('Daily Weather Input'!C2509)</f>
        <v>11</v>
      </c>
      <c r="E2516">
        <f>IF('Daily Weather Input'!D2509, 'Daily Weather Input'!D2509, ('Daily Weather Input'!E2509+'Daily Weather Input'!F2509)/2)</f>
        <v>40</v>
      </c>
      <c r="F2516">
        <f t="shared" si="79"/>
        <v>25</v>
      </c>
      <c r="G2516">
        <f t="shared" si="80"/>
        <v>0</v>
      </c>
    </row>
    <row r="2517" spans="2:7" x14ac:dyDescent="0.25">
      <c r="B2517">
        <f>YEAR('Daily Weather Input'!C2510)</f>
        <v>2011</v>
      </c>
      <c r="C2517">
        <f>MONTH('Daily Weather Input'!C2510)</f>
        <v>11</v>
      </c>
      <c r="D2517">
        <f>DAY('Daily Weather Input'!C2510)</f>
        <v>12</v>
      </c>
      <c r="E2517">
        <f>IF('Daily Weather Input'!D2510, 'Daily Weather Input'!D2510, ('Daily Weather Input'!E2510+'Daily Weather Input'!F2510)/2)</f>
        <v>45.5</v>
      </c>
      <c r="F2517">
        <f t="shared" si="79"/>
        <v>19.5</v>
      </c>
      <c r="G2517">
        <f t="shared" si="80"/>
        <v>0</v>
      </c>
    </row>
    <row r="2518" spans="2:7" x14ac:dyDescent="0.25">
      <c r="B2518">
        <f>YEAR('Daily Weather Input'!C2511)</f>
        <v>2011</v>
      </c>
      <c r="C2518">
        <f>MONTH('Daily Weather Input'!C2511)</f>
        <v>11</v>
      </c>
      <c r="D2518">
        <f>DAY('Daily Weather Input'!C2511)</f>
        <v>13</v>
      </c>
      <c r="E2518">
        <f>IF('Daily Weather Input'!D2511, 'Daily Weather Input'!D2511, ('Daily Weather Input'!E2511+'Daily Weather Input'!F2511)/2)</f>
        <v>47.5</v>
      </c>
      <c r="F2518">
        <f t="shared" si="79"/>
        <v>17.5</v>
      </c>
      <c r="G2518">
        <f t="shared" si="80"/>
        <v>0</v>
      </c>
    </row>
    <row r="2519" spans="2:7" x14ac:dyDescent="0.25">
      <c r="B2519">
        <f>YEAR('Daily Weather Input'!C2512)</f>
        <v>2011</v>
      </c>
      <c r="C2519">
        <f>MONTH('Daily Weather Input'!C2512)</f>
        <v>11</v>
      </c>
      <c r="D2519">
        <f>DAY('Daily Weather Input'!C2512)</f>
        <v>14</v>
      </c>
      <c r="E2519">
        <f>IF('Daily Weather Input'!D2512, 'Daily Weather Input'!D2512, ('Daily Weather Input'!E2512+'Daily Weather Input'!F2512)/2)</f>
        <v>63</v>
      </c>
      <c r="F2519">
        <f t="shared" si="79"/>
        <v>2</v>
      </c>
      <c r="G2519">
        <f t="shared" si="80"/>
        <v>0</v>
      </c>
    </row>
    <row r="2520" spans="2:7" x14ac:dyDescent="0.25">
      <c r="B2520">
        <f>YEAR('Daily Weather Input'!C2513)</f>
        <v>2011</v>
      </c>
      <c r="C2520">
        <f>MONTH('Daily Weather Input'!C2513)</f>
        <v>11</v>
      </c>
      <c r="D2520">
        <f>DAY('Daily Weather Input'!C2513)</f>
        <v>15</v>
      </c>
      <c r="E2520">
        <f>IF('Daily Weather Input'!D2513, 'Daily Weather Input'!D2513, ('Daily Weather Input'!E2513+'Daily Weather Input'!F2513)/2)</f>
        <v>61</v>
      </c>
      <c r="F2520">
        <f t="shared" si="79"/>
        <v>4</v>
      </c>
      <c r="G2520">
        <f t="shared" si="80"/>
        <v>0</v>
      </c>
    </row>
    <row r="2521" spans="2:7" x14ac:dyDescent="0.25">
      <c r="B2521">
        <f>YEAR('Daily Weather Input'!C2514)</f>
        <v>2011</v>
      </c>
      <c r="C2521">
        <f>MONTH('Daily Weather Input'!C2514)</f>
        <v>11</v>
      </c>
      <c r="D2521">
        <f>DAY('Daily Weather Input'!C2514)</f>
        <v>16</v>
      </c>
      <c r="E2521">
        <f>IF('Daily Weather Input'!D2514, 'Daily Weather Input'!D2514, ('Daily Weather Input'!E2514+'Daily Weather Input'!F2514)/2)</f>
        <v>55</v>
      </c>
      <c r="F2521">
        <f t="shared" si="79"/>
        <v>10</v>
      </c>
      <c r="G2521">
        <f t="shared" si="80"/>
        <v>0</v>
      </c>
    </row>
    <row r="2522" spans="2:7" x14ac:dyDescent="0.25">
      <c r="B2522">
        <f>YEAR('Daily Weather Input'!C2515)</f>
        <v>2011</v>
      </c>
      <c r="C2522">
        <f>MONTH('Daily Weather Input'!C2515)</f>
        <v>11</v>
      </c>
      <c r="D2522">
        <f>DAY('Daily Weather Input'!C2515)</f>
        <v>17</v>
      </c>
      <c r="E2522">
        <f>IF('Daily Weather Input'!D2515, 'Daily Weather Input'!D2515, ('Daily Weather Input'!E2515+'Daily Weather Input'!F2515)/2)</f>
        <v>44</v>
      </c>
      <c r="F2522">
        <f t="shared" si="79"/>
        <v>21</v>
      </c>
      <c r="G2522">
        <f t="shared" si="80"/>
        <v>0</v>
      </c>
    </row>
    <row r="2523" spans="2:7" x14ac:dyDescent="0.25">
      <c r="B2523">
        <f>YEAR('Daily Weather Input'!C2516)</f>
        <v>2011</v>
      </c>
      <c r="C2523">
        <f>MONTH('Daily Weather Input'!C2516)</f>
        <v>11</v>
      </c>
      <c r="D2523">
        <f>DAY('Daily Weather Input'!C2516)</f>
        <v>18</v>
      </c>
      <c r="E2523">
        <f>IF('Daily Weather Input'!D2516, 'Daily Weather Input'!D2516, ('Daily Weather Input'!E2516+'Daily Weather Input'!F2516)/2)</f>
        <v>36.5</v>
      </c>
      <c r="F2523">
        <f t="shared" si="79"/>
        <v>28.5</v>
      </c>
      <c r="G2523">
        <f t="shared" si="80"/>
        <v>0</v>
      </c>
    </row>
    <row r="2524" spans="2:7" x14ac:dyDescent="0.25">
      <c r="B2524">
        <f>YEAR('Daily Weather Input'!C2517)</f>
        <v>2011</v>
      </c>
      <c r="C2524">
        <f>MONTH('Daily Weather Input'!C2517)</f>
        <v>11</v>
      </c>
      <c r="D2524">
        <f>DAY('Daily Weather Input'!C2517)</f>
        <v>19</v>
      </c>
      <c r="E2524">
        <f>IF('Daily Weather Input'!D2517, 'Daily Weather Input'!D2517, ('Daily Weather Input'!E2517+'Daily Weather Input'!F2517)/2)</f>
        <v>42</v>
      </c>
      <c r="F2524">
        <f t="shared" si="79"/>
        <v>23</v>
      </c>
      <c r="G2524">
        <f t="shared" si="80"/>
        <v>0</v>
      </c>
    </row>
    <row r="2525" spans="2:7" x14ac:dyDescent="0.25">
      <c r="B2525">
        <f>YEAR('Daily Weather Input'!C2518)</f>
        <v>2011</v>
      </c>
      <c r="C2525">
        <f>MONTH('Daily Weather Input'!C2518)</f>
        <v>11</v>
      </c>
      <c r="D2525">
        <f>DAY('Daily Weather Input'!C2518)</f>
        <v>20</v>
      </c>
      <c r="E2525">
        <f>IF('Daily Weather Input'!D2518, 'Daily Weather Input'!D2518, ('Daily Weather Input'!E2518+'Daily Weather Input'!F2518)/2)</f>
        <v>56</v>
      </c>
      <c r="F2525">
        <f t="shared" si="79"/>
        <v>9</v>
      </c>
      <c r="G2525">
        <f t="shared" si="80"/>
        <v>0</v>
      </c>
    </row>
    <row r="2526" spans="2:7" x14ac:dyDescent="0.25">
      <c r="B2526">
        <f>YEAR('Daily Weather Input'!C2519)</f>
        <v>2011</v>
      </c>
      <c r="C2526">
        <f>MONTH('Daily Weather Input'!C2519)</f>
        <v>11</v>
      </c>
      <c r="D2526">
        <f>DAY('Daily Weather Input'!C2519)</f>
        <v>21</v>
      </c>
      <c r="E2526">
        <f>IF('Daily Weather Input'!D2519, 'Daily Weather Input'!D2519, ('Daily Weather Input'!E2519+'Daily Weather Input'!F2519)/2)</f>
        <v>55.5</v>
      </c>
      <c r="F2526">
        <f t="shared" si="79"/>
        <v>9.5</v>
      </c>
      <c r="G2526">
        <f t="shared" si="80"/>
        <v>0</v>
      </c>
    </row>
    <row r="2527" spans="2:7" x14ac:dyDescent="0.25">
      <c r="B2527">
        <f>YEAR('Daily Weather Input'!C2520)</f>
        <v>2011</v>
      </c>
      <c r="C2527">
        <f>MONTH('Daily Weather Input'!C2520)</f>
        <v>11</v>
      </c>
      <c r="D2527">
        <f>DAY('Daily Weather Input'!C2520)</f>
        <v>22</v>
      </c>
      <c r="E2527">
        <f>IF('Daily Weather Input'!D2520, 'Daily Weather Input'!D2520, ('Daily Weather Input'!E2520+'Daily Weather Input'!F2520)/2)</f>
        <v>50.5</v>
      </c>
      <c r="F2527">
        <f t="shared" si="79"/>
        <v>14.5</v>
      </c>
      <c r="G2527">
        <f t="shared" si="80"/>
        <v>0</v>
      </c>
    </row>
    <row r="2528" spans="2:7" x14ac:dyDescent="0.25">
      <c r="B2528">
        <f>YEAR('Daily Weather Input'!C2521)</f>
        <v>2011</v>
      </c>
      <c r="C2528">
        <f>MONTH('Daily Weather Input'!C2521)</f>
        <v>11</v>
      </c>
      <c r="D2528">
        <f>DAY('Daily Weather Input'!C2521)</f>
        <v>23</v>
      </c>
      <c r="E2528">
        <f>IF('Daily Weather Input'!D2521, 'Daily Weather Input'!D2521, ('Daily Weather Input'!E2521+'Daily Weather Input'!F2521)/2)</f>
        <v>52.5</v>
      </c>
      <c r="F2528">
        <f t="shared" si="79"/>
        <v>12.5</v>
      </c>
      <c r="G2528">
        <f t="shared" si="80"/>
        <v>0</v>
      </c>
    </row>
    <row r="2529" spans="2:7" x14ac:dyDescent="0.25">
      <c r="B2529">
        <f>YEAR('Daily Weather Input'!C2522)</f>
        <v>2011</v>
      </c>
      <c r="C2529">
        <f>MONTH('Daily Weather Input'!C2522)</f>
        <v>11</v>
      </c>
      <c r="D2529">
        <f>DAY('Daily Weather Input'!C2522)</f>
        <v>24</v>
      </c>
      <c r="E2529">
        <f>IF('Daily Weather Input'!D2522, 'Daily Weather Input'!D2522, ('Daily Weather Input'!E2522+'Daily Weather Input'!F2522)/2)</f>
        <v>46.5</v>
      </c>
      <c r="F2529">
        <f t="shared" si="79"/>
        <v>18.5</v>
      </c>
      <c r="G2529">
        <f t="shared" si="80"/>
        <v>0</v>
      </c>
    </row>
    <row r="2530" spans="2:7" x14ac:dyDescent="0.25">
      <c r="B2530">
        <f>YEAR('Daily Weather Input'!C2523)</f>
        <v>2011</v>
      </c>
      <c r="C2530">
        <f>MONTH('Daily Weather Input'!C2523)</f>
        <v>11</v>
      </c>
      <c r="D2530">
        <f>DAY('Daily Weather Input'!C2523)</f>
        <v>25</v>
      </c>
      <c r="E2530">
        <f>IF('Daily Weather Input'!D2523, 'Daily Weather Input'!D2523, ('Daily Weather Input'!E2523+'Daily Weather Input'!F2523)/2)</f>
        <v>47.5</v>
      </c>
      <c r="F2530">
        <f t="shared" si="79"/>
        <v>17.5</v>
      </c>
      <c r="G2530">
        <f t="shared" si="80"/>
        <v>0</v>
      </c>
    </row>
    <row r="2531" spans="2:7" x14ac:dyDescent="0.25">
      <c r="B2531">
        <f>YEAR('Daily Weather Input'!C2524)</f>
        <v>2011</v>
      </c>
      <c r="C2531">
        <f>MONTH('Daily Weather Input'!C2524)</f>
        <v>11</v>
      </c>
      <c r="D2531">
        <f>DAY('Daily Weather Input'!C2524)</f>
        <v>26</v>
      </c>
      <c r="E2531">
        <f>IF('Daily Weather Input'!D2524, 'Daily Weather Input'!D2524, ('Daily Weather Input'!E2524+'Daily Weather Input'!F2524)/2)</f>
        <v>49</v>
      </c>
      <c r="F2531">
        <f t="shared" si="79"/>
        <v>16</v>
      </c>
      <c r="G2531">
        <f t="shared" si="80"/>
        <v>0</v>
      </c>
    </row>
    <row r="2532" spans="2:7" x14ac:dyDescent="0.25">
      <c r="B2532">
        <f>YEAR('Daily Weather Input'!C2525)</f>
        <v>2011</v>
      </c>
      <c r="C2532">
        <f>MONTH('Daily Weather Input'!C2525)</f>
        <v>11</v>
      </c>
      <c r="D2532">
        <f>DAY('Daily Weather Input'!C2525)</f>
        <v>27</v>
      </c>
      <c r="E2532">
        <f>IF('Daily Weather Input'!D2525, 'Daily Weather Input'!D2525, ('Daily Weather Input'!E2525+'Daily Weather Input'!F2525)/2)</f>
        <v>53.5</v>
      </c>
      <c r="F2532">
        <f t="shared" si="79"/>
        <v>11.5</v>
      </c>
      <c r="G2532">
        <f t="shared" si="80"/>
        <v>0</v>
      </c>
    </row>
    <row r="2533" spans="2:7" x14ac:dyDescent="0.25">
      <c r="B2533">
        <f>YEAR('Daily Weather Input'!C2526)</f>
        <v>2011</v>
      </c>
      <c r="C2533">
        <f>MONTH('Daily Weather Input'!C2526)</f>
        <v>11</v>
      </c>
      <c r="D2533">
        <f>DAY('Daily Weather Input'!C2526)</f>
        <v>28</v>
      </c>
      <c r="E2533">
        <f>IF('Daily Weather Input'!D2526, 'Daily Weather Input'!D2526, ('Daily Weather Input'!E2526+'Daily Weather Input'!F2526)/2)</f>
        <v>60.5</v>
      </c>
      <c r="F2533">
        <f t="shared" si="79"/>
        <v>4.5</v>
      </c>
      <c r="G2533">
        <f t="shared" si="80"/>
        <v>0</v>
      </c>
    </row>
    <row r="2534" spans="2:7" x14ac:dyDescent="0.25">
      <c r="B2534">
        <f>YEAR('Daily Weather Input'!C2527)</f>
        <v>2011</v>
      </c>
      <c r="C2534">
        <f>MONTH('Daily Weather Input'!C2527)</f>
        <v>11</v>
      </c>
      <c r="D2534">
        <f>DAY('Daily Weather Input'!C2527)</f>
        <v>29</v>
      </c>
      <c r="E2534">
        <f>IF('Daily Weather Input'!D2527, 'Daily Weather Input'!D2527, ('Daily Weather Input'!E2527+'Daily Weather Input'!F2527)/2)</f>
        <v>53.5</v>
      </c>
      <c r="F2534">
        <f t="shared" si="79"/>
        <v>11.5</v>
      </c>
      <c r="G2534">
        <f t="shared" si="80"/>
        <v>0</v>
      </c>
    </row>
    <row r="2535" spans="2:7" x14ac:dyDescent="0.25">
      <c r="B2535">
        <f>YEAR('Daily Weather Input'!C2528)</f>
        <v>2011</v>
      </c>
      <c r="C2535">
        <f>MONTH('Daily Weather Input'!C2528)</f>
        <v>11</v>
      </c>
      <c r="D2535">
        <f>DAY('Daily Weather Input'!C2528)</f>
        <v>30</v>
      </c>
      <c r="E2535">
        <f>IF('Daily Weather Input'!D2528, 'Daily Weather Input'!D2528, ('Daily Weather Input'!E2528+'Daily Weather Input'!F2528)/2)</f>
        <v>43</v>
      </c>
      <c r="F2535">
        <f t="shared" si="79"/>
        <v>22</v>
      </c>
      <c r="G2535">
        <f t="shared" si="80"/>
        <v>0</v>
      </c>
    </row>
    <row r="2536" spans="2:7" x14ac:dyDescent="0.25">
      <c r="B2536">
        <f>YEAR('Daily Weather Input'!C2529)</f>
        <v>2011</v>
      </c>
      <c r="C2536">
        <f>MONTH('Daily Weather Input'!C2529)</f>
        <v>12</v>
      </c>
      <c r="D2536">
        <f>DAY('Daily Weather Input'!C2529)</f>
        <v>1</v>
      </c>
      <c r="E2536">
        <f>IF('Daily Weather Input'!D2529, 'Daily Weather Input'!D2529, ('Daily Weather Input'!E2529+'Daily Weather Input'!F2529)/2)</f>
        <v>39</v>
      </c>
      <c r="F2536">
        <f t="shared" si="79"/>
        <v>26</v>
      </c>
      <c r="G2536">
        <f t="shared" si="80"/>
        <v>0</v>
      </c>
    </row>
    <row r="2537" spans="2:7" x14ac:dyDescent="0.25">
      <c r="B2537">
        <f>YEAR('Daily Weather Input'!C2530)</f>
        <v>2011</v>
      </c>
      <c r="C2537">
        <f>MONTH('Daily Weather Input'!C2530)</f>
        <v>12</v>
      </c>
      <c r="D2537">
        <f>DAY('Daily Weather Input'!C2530)</f>
        <v>2</v>
      </c>
      <c r="E2537">
        <f>IF('Daily Weather Input'!D2530, 'Daily Weather Input'!D2530, ('Daily Weather Input'!E2530+'Daily Weather Input'!F2530)/2)</f>
        <v>40</v>
      </c>
      <c r="F2537">
        <f t="shared" si="79"/>
        <v>25</v>
      </c>
      <c r="G2537">
        <f t="shared" si="80"/>
        <v>0</v>
      </c>
    </row>
    <row r="2538" spans="2:7" x14ac:dyDescent="0.25">
      <c r="B2538">
        <f>YEAR('Daily Weather Input'!C2531)</f>
        <v>2011</v>
      </c>
      <c r="C2538">
        <f>MONTH('Daily Weather Input'!C2531)</f>
        <v>12</v>
      </c>
      <c r="D2538">
        <f>DAY('Daily Weather Input'!C2531)</f>
        <v>3</v>
      </c>
      <c r="E2538">
        <f>IF('Daily Weather Input'!D2531, 'Daily Weather Input'!D2531, ('Daily Weather Input'!E2531+'Daily Weather Input'!F2531)/2)</f>
        <v>38</v>
      </c>
      <c r="F2538">
        <f t="shared" si="79"/>
        <v>27</v>
      </c>
      <c r="G2538">
        <f t="shared" si="80"/>
        <v>0</v>
      </c>
    </row>
    <row r="2539" spans="2:7" x14ac:dyDescent="0.25">
      <c r="B2539">
        <f>YEAR('Daily Weather Input'!C2532)</f>
        <v>2011</v>
      </c>
      <c r="C2539">
        <f>MONTH('Daily Weather Input'!C2532)</f>
        <v>12</v>
      </c>
      <c r="D2539">
        <f>DAY('Daily Weather Input'!C2532)</f>
        <v>4</v>
      </c>
      <c r="E2539">
        <f>IF('Daily Weather Input'!D2532, 'Daily Weather Input'!D2532, ('Daily Weather Input'!E2532+'Daily Weather Input'!F2532)/2)</f>
        <v>42</v>
      </c>
      <c r="F2539">
        <f t="shared" si="79"/>
        <v>23</v>
      </c>
      <c r="G2539">
        <f t="shared" si="80"/>
        <v>0</v>
      </c>
    </row>
    <row r="2540" spans="2:7" x14ac:dyDescent="0.25">
      <c r="B2540">
        <f>YEAR('Daily Weather Input'!C2533)</f>
        <v>2011</v>
      </c>
      <c r="C2540">
        <f>MONTH('Daily Weather Input'!C2533)</f>
        <v>12</v>
      </c>
      <c r="D2540">
        <f>DAY('Daily Weather Input'!C2533)</f>
        <v>5</v>
      </c>
      <c r="E2540">
        <f>IF('Daily Weather Input'!D2533, 'Daily Weather Input'!D2533, ('Daily Weather Input'!E2533+'Daily Weather Input'!F2533)/2)</f>
        <v>47.5</v>
      </c>
      <c r="F2540">
        <f t="shared" si="79"/>
        <v>17.5</v>
      </c>
      <c r="G2540">
        <f t="shared" si="80"/>
        <v>0</v>
      </c>
    </row>
    <row r="2541" spans="2:7" x14ac:dyDescent="0.25">
      <c r="B2541">
        <f>YEAR('Daily Weather Input'!C2534)</f>
        <v>2011</v>
      </c>
      <c r="C2541">
        <f>MONTH('Daily Weather Input'!C2534)</f>
        <v>12</v>
      </c>
      <c r="D2541">
        <f>DAY('Daily Weather Input'!C2534)</f>
        <v>6</v>
      </c>
      <c r="E2541">
        <f>IF('Daily Weather Input'!D2534, 'Daily Weather Input'!D2534, ('Daily Weather Input'!E2534+'Daily Weather Input'!F2534)/2)</f>
        <v>59</v>
      </c>
      <c r="F2541">
        <f t="shared" si="79"/>
        <v>6</v>
      </c>
      <c r="G2541">
        <f t="shared" si="80"/>
        <v>0</v>
      </c>
    </row>
    <row r="2542" spans="2:7" x14ac:dyDescent="0.25">
      <c r="B2542">
        <f>YEAR('Daily Weather Input'!C2535)</f>
        <v>2011</v>
      </c>
      <c r="C2542">
        <f>MONTH('Daily Weather Input'!C2535)</f>
        <v>12</v>
      </c>
      <c r="D2542">
        <f>DAY('Daily Weather Input'!C2535)</f>
        <v>7</v>
      </c>
      <c r="E2542">
        <f>IF('Daily Weather Input'!D2535, 'Daily Weather Input'!D2535, ('Daily Weather Input'!E2535+'Daily Weather Input'!F2535)/2)</f>
        <v>49.5</v>
      </c>
      <c r="F2542">
        <f t="shared" si="79"/>
        <v>15.5</v>
      </c>
      <c r="G2542">
        <f t="shared" si="80"/>
        <v>0</v>
      </c>
    </row>
    <row r="2543" spans="2:7" x14ac:dyDescent="0.25">
      <c r="B2543">
        <f>YEAR('Daily Weather Input'!C2536)</f>
        <v>2011</v>
      </c>
      <c r="C2543">
        <f>MONTH('Daily Weather Input'!C2536)</f>
        <v>12</v>
      </c>
      <c r="D2543">
        <f>DAY('Daily Weather Input'!C2536)</f>
        <v>8</v>
      </c>
      <c r="E2543">
        <f>IF('Daily Weather Input'!D2536, 'Daily Weather Input'!D2536, ('Daily Weather Input'!E2536+'Daily Weather Input'!F2536)/2)</f>
        <v>37</v>
      </c>
      <c r="F2543">
        <f t="shared" si="79"/>
        <v>28</v>
      </c>
      <c r="G2543">
        <f t="shared" si="80"/>
        <v>0</v>
      </c>
    </row>
    <row r="2544" spans="2:7" x14ac:dyDescent="0.25">
      <c r="B2544">
        <f>YEAR('Daily Weather Input'!C2537)</f>
        <v>2011</v>
      </c>
      <c r="C2544">
        <f>MONTH('Daily Weather Input'!C2537)</f>
        <v>12</v>
      </c>
      <c r="D2544">
        <f>DAY('Daily Weather Input'!C2537)</f>
        <v>9</v>
      </c>
      <c r="E2544">
        <f>IF('Daily Weather Input'!D2537, 'Daily Weather Input'!D2537, ('Daily Weather Input'!E2537+'Daily Weather Input'!F2537)/2)</f>
        <v>38</v>
      </c>
      <c r="F2544">
        <f t="shared" si="79"/>
        <v>27</v>
      </c>
      <c r="G2544">
        <f t="shared" si="80"/>
        <v>0</v>
      </c>
    </row>
    <row r="2545" spans="2:7" x14ac:dyDescent="0.25">
      <c r="B2545">
        <f>YEAR('Daily Weather Input'!C2538)</f>
        <v>2011</v>
      </c>
      <c r="C2545">
        <f>MONTH('Daily Weather Input'!C2538)</f>
        <v>12</v>
      </c>
      <c r="D2545">
        <f>DAY('Daily Weather Input'!C2538)</f>
        <v>10</v>
      </c>
      <c r="E2545">
        <f>IF('Daily Weather Input'!D2538, 'Daily Weather Input'!D2538, ('Daily Weather Input'!E2538+'Daily Weather Input'!F2538)/2)</f>
        <v>36.5</v>
      </c>
      <c r="F2545">
        <f t="shared" si="79"/>
        <v>28.5</v>
      </c>
      <c r="G2545">
        <f t="shared" si="80"/>
        <v>0</v>
      </c>
    </row>
    <row r="2546" spans="2:7" x14ac:dyDescent="0.25">
      <c r="B2546">
        <f>YEAR('Daily Weather Input'!C2539)</f>
        <v>2011</v>
      </c>
      <c r="C2546">
        <f>MONTH('Daily Weather Input'!C2539)</f>
        <v>12</v>
      </c>
      <c r="D2546">
        <f>DAY('Daily Weather Input'!C2539)</f>
        <v>11</v>
      </c>
      <c r="E2546">
        <f>IF('Daily Weather Input'!D2539, 'Daily Weather Input'!D2539, ('Daily Weather Input'!E2539+'Daily Weather Input'!F2539)/2)</f>
        <v>31.5</v>
      </c>
      <c r="F2546">
        <f t="shared" si="79"/>
        <v>33.5</v>
      </c>
      <c r="G2546">
        <f t="shared" si="80"/>
        <v>0</v>
      </c>
    </row>
    <row r="2547" spans="2:7" x14ac:dyDescent="0.25">
      <c r="B2547">
        <f>YEAR('Daily Weather Input'!C2540)</f>
        <v>2011</v>
      </c>
      <c r="C2547">
        <f>MONTH('Daily Weather Input'!C2540)</f>
        <v>12</v>
      </c>
      <c r="D2547">
        <f>DAY('Daily Weather Input'!C2540)</f>
        <v>12</v>
      </c>
      <c r="E2547">
        <f>IF('Daily Weather Input'!D2540, 'Daily Weather Input'!D2540, ('Daily Weather Input'!E2540+'Daily Weather Input'!F2540)/2)</f>
        <v>31.5</v>
      </c>
      <c r="F2547">
        <f t="shared" si="79"/>
        <v>33.5</v>
      </c>
      <c r="G2547">
        <f t="shared" si="80"/>
        <v>0</v>
      </c>
    </row>
    <row r="2548" spans="2:7" x14ac:dyDescent="0.25">
      <c r="B2548">
        <f>YEAR('Daily Weather Input'!C2541)</f>
        <v>2011</v>
      </c>
      <c r="C2548">
        <f>MONTH('Daily Weather Input'!C2541)</f>
        <v>12</v>
      </c>
      <c r="D2548">
        <f>DAY('Daily Weather Input'!C2541)</f>
        <v>13</v>
      </c>
      <c r="E2548">
        <f>IF('Daily Weather Input'!D2541, 'Daily Weather Input'!D2541, ('Daily Weather Input'!E2541+'Daily Weather Input'!F2541)/2)</f>
        <v>36</v>
      </c>
      <c r="F2548">
        <f t="shared" si="79"/>
        <v>29</v>
      </c>
      <c r="G2548">
        <f t="shared" si="80"/>
        <v>0</v>
      </c>
    </row>
    <row r="2549" spans="2:7" x14ac:dyDescent="0.25">
      <c r="B2549">
        <f>YEAR('Daily Weather Input'!C2542)</f>
        <v>2011</v>
      </c>
      <c r="C2549">
        <f>MONTH('Daily Weather Input'!C2542)</f>
        <v>12</v>
      </c>
      <c r="D2549">
        <f>DAY('Daily Weather Input'!C2542)</f>
        <v>14</v>
      </c>
      <c r="E2549">
        <f>IF('Daily Weather Input'!D2542, 'Daily Weather Input'!D2542, ('Daily Weather Input'!E2542+'Daily Weather Input'!F2542)/2)</f>
        <v>40.5</v>
      </c>
      <c r="F2549">
        <f t="shared" si="79"/>
        <v>24.5</v>
      </c>
      <c r="G2549">
        <f t="shared" si="80"/>
        <v>0</v>
      </c>
    </row>
    <row r="2550" spans="2:7" x14ac:dyDescent="0.25">
      <c r="B2550">
        <f>YEAR('Daily Weather Input'!C2543)</f>
        <v>2011</v>
      </c>
      <c r="C2550">
        <f>MONTH('Daily Weather Input'!C2543)</f>
        <v>12</v>
      </c>
      <c r="D2550">
        <f>DAY('Daily Weather Input'!C2543)</f>
        <v>15</v>
      </c>
      <c r="E2550">
        <f>IF('Daily Weather Input'!D2543, 'Daily Weather Input'!D2543, ('Daily Weather Input'!E2543+'Daily Weather Input'!F2543)/2)</f>
        <v>52</v>
      </c>
      <c r="F2550">
        <f t="shared" si="79"/>
        <v>13</v>
      </c>
      <c r="G2550">
        <f t="shared" si="80"/>
        <v>0</v>
      </c>
    </row>
    <row r="2551" spans="2:7" x14ac:dyDescent="0.25">
      <c r="B2551">
        <f>YEAR('Daily Weather Input'!C2544)</f>
        <v>2011</v>
      </c>
      <c r="C2551">
        <f>MONTH('Daily Weather Input'!C2544)</f>
        <v>12</v>
      </c>
      <c r="D2551">
        <f>DAY('Daily Weather Input'!C2544)</f>
        <v>16</v>
      </c>
      <c r="E2551">
        <f>IF('Daily Weather Input'!D2544, 'Daily Weather Input'!D2544, ('Daily Weather Input'!E2544+'Daily Weather Input'!F2544)/2)</f>
        <v>50.5</v>
      </c>
      <c r="F2551">
        <f t="shared" si="79"/>
        <v>14.5</v>
      </c>
      <c r="G2551">
        <f t="shared" si="80"/>
        <v>0</v>
      </c>
    </row>
    <row r="2552" spans="2:7" x14ac:dyDescent="0.25">
      <c r="B2552">
        <f>YEAR('Daily Weather Input'!C2545)</f>
        <v>2011</v>
      </c>
      <c r="C2552">
        <f>MONTH('Daily Weather Input'!C2545)</f>
        <v>12</v>
      </c>
      <c r="D2552">
        <f>DAY('Daily Weather Input'!C2545)</f>
        <v>17</v>
      </c>
      <c r="E2552">
        <f>IF('Daily Weather Input'!D2545, 'Daily Weather Input'!D2545, ('Daily Weather Input'!E2545+'Daily Weather Input'!F2545)/2)</f>
        <v>33.5</v>
      </c>
      <c r="F2552">
        <f t="shared" si="79"/>
        <v>31.5</v>
      </c>
      <c r="G2552">
        <f t="shared" si="80"/>
        <v>0</v>
      </c>
    </row>
    <row r="2553" spans="2:7" x14ac:dyDescent="0.25">
      <c r="B2553">
        <f>YEAR('Daily Weather Input'!C2546)</f>
        <v>2011</v>
      </c>
      <c r="C2553">
        <f>MONTH('Daily Weather Input'!C2546)</f>
        <v>12</v>
      </c>
      <c r="D2553">
        <f>DAY('Daily Weather Input'!C2546)</f>
        <v>18</v>
      </c>
      <c r="E2553">
        <f>IF('Daily Weather Input'!D2546, 'Daily Weather Input'!D2546, ('Daily Weather Input'!E2546+'Daily Weather Input'!F2546)/2)</f>
        <v>34.5</v>
      </c>
      <c r="F2553">
        <f t="shared" si="79"/>
        <v>30.5</v>
      </c>
      <c r="G2553">
        <f t="shared" si="80"/>
        <v>0</v>
      </c>
    </row>
    <row r="2554" spans="2:7" x14ac:dyDescent="0.25">
      <c r="B2554">
        <f>YEAR('Daily Weather Input'!C2547)</f>
        <v>2011</v>
      </c>
      <c r="C2554">
        <f>MONTH('Daily Weather Input'!C2547)</f>
        <v>12</v>
      </c>
      <c r="D2554">
        <f>DAY('Daily Weather Input'!C2547)</f>
        <v>19</v>
      </c>
      <c r="E2554">
        <f>IF('Daily Weather Input'!D2547, 'Daily Weather Input'!D2547, ('Daily Weather Input'!E2547+'Daily Weather Input'!F2547)/2)</f>
        <v>38</v>
      </c>
      <c r="F2554">
        <f t="shared" si="79"/>
        <v>27</v>
      </c>
      <c r="G2554">
        <f t="shared" si="80"/>
        <v>0</v>
      </c>
    </row>
    <row r="2555" spans="2:7" x14ac:dyDescent="0.25">
      <c r="B2555">
        <f>YEAR('Daily Weather Input'!C2548)</f>
        <v>2011</v>
      </c>
      <c r="C2555">
        <f>MONTH('Daily Weather Input'!C2548)</f>
        <v>12</v>
      </c>
      <c r="D2555">
        <f>DAY('Daily Weather Input'!C2548)</f>
        <v>20</v>
      </c>
      <c r="E2555">
        <f>IF('Daily Weather Input'!D2548, 'Daily Weather Input'!D2548, ('Daily Weather Input'!E2548+'Daily Weather Input'!F2548)/2)</f>
        <v>49.5</v>
      </c>
      <c r="F2555">
        <f t="shared" si="79"/>
        <v>15.5</v>
      </c>
      <c r="G2555">
        <f t="shared" si="80"/>
        <v>0</v>
      </c>
    </row>
    <row r="2556" spans="2:7" x14ac:dyDescent="0.25">
      <c r="B2556">
        <f>YEAR('Daily Weather Input'!C2549)</f>
        <v>2011</v>
      </c>
      <c r="C2556">
        <f>MONTH('Daily Weather Input'!C2549)</f>
        <v>12</v>
      </c>
      <c r="D2556">
        <f>DAY('Daily Weather Input'!C2549)</f>
        <v>21</v>
      </c>
      <c r="E2556">
        <f>IF('Daily Weather Input'!D2549, 'Daily Weather Input'!D2549, ('Daily Weather Input'!E2549+'Daily Weather Input'!F2549)/2)</f>
        <v>52.5</v>
      </c>
      <c r="F2556">
        <f t="shared" si="79"/>
        <v>12.5</v>
      </c>
      <c r="G2556">
        <f t="shared" si="80"/>
        <v>0</v>
      </c>
    </row>
    <row r="2557" spans="2:7" x14ac:dyDescent="0.25">
      <c r="B2557">
        <f>YEAR('Daily Weather Input'!C2550)</f>
        <v>2011</v>
      </c>
      <c r="C2557">
        <f>MONTH('Daily Weather Input'!C2550)</f>
        <v>12</v>
      </c>
      <c r="D2557">
        <f>DAY('Daily Weather Input'!C2550)</f>
        <v>22</v>
      </c>
      <c r="E2557">
        <f>IF('Daily Weather Input'!D2550, 'Daily Weather Input'!D2550, ('Daily Weather Input'!E2550+'Daily Weather Input'!F2550)/2)</f>
        <v>50</v>
      </c>
      <c r="F2557">
        <f t="shared" si="79"/>
        <v>15</v>
      </c>
      <c r="G2557">
        <f t="shared" si="80"/>
        <v>0</v>
      </c>
    </row>
    <row r="2558" spans="2:7" x14ac:dyDescent="0.25">
      <c r="B2558">
        <f>YEAR('Daily Weather Input'!C2551)</f>
        <v>2011</v>
      </c>
      <c r="C2558">
        <f>MONTH('Daily Weather Input'!C2551)</f>
        <v>12</v>
      </c>
      <c r="D2558">
        <f>DAY('Daily Weather Input'!C2551)</f>
        <v>23</v>
      </c>
      <c r="E2558">
        <f>IF('Daily Weather Input'!D2551, 'Daily Weather Input'!D2551, ('Daily Weather Input'!E2551+'Daily Weather Input'!F2551)/2)</f>
        <v>46</v>
      </c>
      <c r="F2558">
        <f t="shared" si="79"/>
        <v>19</v>
      </c>
      <c r="G2558">
        <f t="shared" si="80"/>
        <v>0</v>
      </c>
    </row>
    <row r="2559" spans="2:7" x14ac:dyDescent="0.25">
      <c r="B2559">
        <f>YEAR('Daily Weather Input'!C2552)</f>
        <v>2011</v>
      </c>
      <c r="C2559">
        <f>MONTH('Daily Weather Input'!C2552)</f>
        <v>12</v>
      </c>
      <c r="D2559">
        <f>DAY('Daily Weather Input'!C2552)</f>
        <v>24</v>
      </c>
      <c r="E2559">
        <f>IF('Daily Weather Input'!D2552, 'Daily Weather Input'!D2552, ('Daily Weather Input'!E2552+'Daily Weather Input'!F2552)/2)</f>
        <v>36.5</v>
      </c>
      <c r="F2559">
        <f t="shared" si="79"/>
        <v>28.5</v>
      </c>
      <c r="G2559">
        <f t="shared" si="80"/>
        <v>0</v>
      </c>
    </row>
    <row r="2560" spans="2:7" x14ac:dyDescent="0.25">
      <c r="B2560">
        <f>YEAR('Daily Weather Input'!C2553)</f>
        <v>2011</v>
      </c>
      <c r="C2560">
        <f>MONTH('Daily Weather Input'!C2553)</f>
        <v>12</v>
      </c>
      <c r="D2560">
        <f>DAY('Daily Weather Input'!C2553)</f>
        <v>25</v>
      </c>
      <c r="E2560">
        <f>IF('Daily Weather Input'!D2553, 'Daily Weather Input'!D2553, ('Daily Weather Input'!E2553+'Daily Weather Input'!F2553)/2)</f>
        <v>36.5</v>
      </c>
      <c r="F2560">
        <f t="shared" si="79"/>
        <v>28.5</v>
      </c>
      <c r="G2560">
        <f t="shared" si="80"/>
        <v>0</v>
      </c>
    </row>
    <row r="2561" spans="2:7" x14ac:dyDescent="0.25">
      <c r="B2561">
        <f>YEAR('Daily Weather Input'!C2554)</f>
        <v>2011</v>
      </c>
      <c r="C2561">
        <f>MONTH('Daily Weather Input'!C2554)</f>
        <v>12</v>
      </c>
      <c r="D2561">
        <f>DAY('Daily Weather Input'!C2554)</f>
        <v>26</v>
      </c>
      <c r="E2561">
        <f>IF('Daily Weather Input'!D2554, 'Daily Weather Input'!D2554, ('Daily Weather Input'!E2554+'Daily Weather Input'!F2554)/2)</f>
        <v>39.5</v>
      </c>
      <c r="F2561">
        <f t="shared" si="79"/>
        <v>25.5</v>
      </c>
      <c r="G2561">
        <f t="shared" si="80"/>
        <v>0</v>
      </c>
    </row>
    <row r="2562" spans="2:7" x14ac:dyDescent="0.25">
      <c r="B2562">
        <f>YEAR('Daily Weather Input'!C2555)</f>
        <v>2011</v>
      </c>
      <c r="C2562">
        <f>MONTH('Daily Weather Input'!C2555)</f>
        <v>12</v>
      </c>
      <c r="D2562">
        <f>DAY('Daily Weather Input'!C2555)</f>
        <v>27</v>
      </c>
      <c r="E2562">
        <f>IF('Daily Weather Input'!D2555, 'Daily Weather Input'!D2555, ('Daily Weather Input'!E2555+'Daily Weather Input'!F2555)/2)</f>
        <v>42</v>
      </c>
      <c r="F2562">
        <f t="shared" si="79"/>
        <v>23</v>
      </c>
      <c r="G2562">
        <f t="shared" si="80"/>
        <v>0</v>
      </c>
    </row>
    <row r="2563" spans="2:7" x14ac:dyDescent="0.25">
      <c r="B2563">
        <f>YEAR('Daily Weather Input'!C2556)</f>
        <v>2011</v>
      </c>
      <c r="C2563">
        <f>MONTH('Daily Weather Input'!C2556)</f>
        <v>12</v>
      </c>
      <c r="D2563">
        <f>DAY('Daily Weather Input'!C2556)</f>
        <v>28</v>
      </c>
      <c r="E2563">
        <f>IF('Daily Weather Input'!D2556, 'Daily Weather Input'!D2556, ('Daily Weather Input'!E2556+'Daily Weather Input'!F2556)/2)</f>
        <v>37.5</v>
      </c>
      <c r="F2563">
        <f t="shared" si="79"/>
        <v>27.5</v>
      </c>
      <c r="G2563">
        <f t="shared" si="80"/>
        <v>0</v>
      </c>
    </row>
    <row r="2564" spans="2:7" x14ac:dyDescent="0.25">
      <c r="B2564">
        <f>YEAR('Daily Weather Input'!C2557)</f>
        <v>2011</v>
      </c>
      <c r="C2564">
        <f>MONTH('Daily Weather Input'!C2557)</f>
        <v>12</v>
      </c>
      <c r="D2564">
        <f>DAY('Daily Weather Input'!C2557)</f>
        <v>29</v>
      </c>
      <c r="E2564">
        <f>IF('Daily Weather Input'!D2557, 'Daily Weather Input'!D2557, ('Daily Weather Input'!E2557+'Daily Weather Input'!F2557)/2)</f>
        <v>31.5</v>
      </c>
      <c r="F2564">
        <f t="shared" si="79"/>
        <v>33.5</v>
      </c>
      <c r="G2564">
        <f t="shared" si="80"/>
        <v>0</v>
      </c>
    </row>
    <row r="2565" spans="2:7" x14ac:dyDescent="0.25">
      <c r="B2565">
        <f>YEAR('Daily Weather Input'!C2558)</f>
        <v>2011</v>
      </c>
      <c r="C2565">
        <f>MONTH('Daily Weather Input'!C2558)</f>
        <v>12</v>
      </c>
      <c r="D2565">
        <f>DAY('Daily Weather Input'!C2558)</f>
        <v>30</v>
      </c>
      <c r="E2565">
        <f>IF('Daily Weather Input'!D2558, 'Daily Weather Input'!D2558, ('Daily Weather Input'!E2558+'Daily Weather Input'!F2558)/2)</f>
        <v>40</v>
      </c>
      <c r="F2565">
        <f t="shared" si="79"/>
        <v>25</v>
      </c>
      <c r="G2565">
        <f t="shared" si="80"/>
        <v>0</v>
      </c>
    </row>
    <row r="2566" spans="2:7" x14ac:dyDescent="0.25">
      <c r="B2566">
        <f>YEAR('Daily Weather Input'!C2559)</f>
        <v>2011</v>
      </c>
      <c r="C2566">
        <f>MONTH('Daily Weather Input'!C2559)</f>
        <v>12</v>
      </c>
      <c r="D2566">
        <f>DAY('Daily Weather Input'!C2559)</f>
        <v>31</v>
      </c>
      <c r="E2566">
        <f>IF('Daily Weather Input'!D2559, 'Daily Weather Input'!D2559, ('Daily Weather Input'!E2559+'Daily Weather Input'!F2559)/2)</f>
        <v>48</v>
      </c>
      <c r="F2566">
        <f t="shared" si="79"/>
        <v>17</v>
      </c>
      <c r="G2566">
        <f t="shared" si="80"/>
        <v>0</v>
      </c>
    </row>
    <row r="2567" spans="2:7" x14ac:dyDescent="0.25">
      <c r="B2567">
        <f>YEAR('Daily Weather Input'!C2560)</f>
        <v>2012</v>
      </c>
      <c r="C2567">
        <f>MONTH('Daily Weather Input'!C2560)</f>
        <v>1</v>
      </c>
      <c r="D2567">
        <f>DAY('Daily Weather Input'!C2560)</f>
        <v>1</v>
      </c>
      <c r="E2567">
        <f>IF('Daily Weather Input'!D2560, 'Daily Weather Input'!D2560, ('Daily Weather Input'!E2560+'Daily Weather Input'!F2560)/2)</f>
        <v>44</v>
      </c>
      <c r="F2567">
        <f t="shared" si="79"/>
        <v>21</v>
      </c>
      <c r="G2567">
        <f t="shared" si="80"/>
        <v>0</v>
      </c>
    </row>
    <row r="2568" spans="2:7" x14ac:dyDescent="0.25">
      <c r="B2568">
        <f>YEAR('Daily Weather Input'!C2561)</f>
        <v>2012</v>
      </c>
      <c r="C2568">
        <f>MONTH('Daily Weather Input'!C2561)</f>
        <v>1</v>
      </c>
      <c r="D2568">
        <f>DAY('Daily Weather Input'!C2561)</f>
        <v>2</v>
      </c>
      <c r="E2568">
        <f>IF('Daily Weather Input'!D2561, 'Daily Weather Input'!D2561, ('Daily Weather Input'!E2561+'Daily Weather Input'!F2561)/2)</f>
        <v>37.5</v>
      </c>
      <c r="F2568">
        <f t="shared" si="79"/>
        <v>27.5</v>
      </c>
      <c r="G2568">
        <f t="shared" si="80"/>
        <v>0</v>
      </c>
    </row>
    <row r="2569" spans="2:7" x14ac:dyDescent="0.25">
      <c r="B2569">
        <f>YEAR('Daily Weather Input'!C2562)</f>
        <v>2012</v>
      </c>
      <c r="C2569">
        <f>MONTH('Daily Weather Input'!C2562)</f>
        <v>1</v>
      </c>
      <c r="D2569">
        <f>DAY('Daily Weather Input'!C2562)</f>
        <v>3</v>
      </c>
      <c r="E2569">
        <f>IF('Daily Weather Input'!D2562, 'Daily Weather Input'!D2562, ('Daily Weather Input'!E2562+'Daily Weather Input'!F2562)/2)</f>
        <v>24.5</v>
      </c>
      <c r="F2569">
        <f t="shared" si="79"/>
        <v>40.5</v>
      </c>
      <c r="G2569">
        <f t="shared" si="80"/>
        <v>0</v>
      </c>
    </row>
    <row r="2570" spans="2:7" x14ac:dyDescent="0.25">
      <c r="B2570">
        <f>YEAR('Daily Weather Input'!C2563)</f>
        <v>2012</v>
      </c>
      <c r="C2570">
        <f>MONTH('Daily Weather Input'!C2563)</f>
        <v>1</v>
      </c>
      <c r="D2570">
        <f>DAY('Daily Weather Input'!C2563)</f>
        <v>4</v>
      </c>
      <c r="E2570">
        <f>IF('Daily Weather Input'!D2563, 'Daily Weather Input'!D2563, ('Daily Weather Input'!E2563+'Daily Weather Input'!F2563)/2)</f>
        <v>23.5</v>
      </c>
      <c r="F2570">
        <f t="shared" si="79"/>
        <v>41.5</v>
      </c>
      <c r="G2570">
        <f t="shared" si="80"/>
        <v>0</v>
      </c>
    </row>
    <row r="2571" spans="2:7" x14ac:dyDescent="0.25">
      <c r="B2571">
        <f>YEAR('Daily Weather Input'!C2564)</f>
        <v>2012</v>
      </c>
      <c r="C2571">
        <f>MONTH('Daily Weather Input'!C2564)</f>
        <v>1</v>
      </c>
      <c r="D2571">
        <f>DAY('Daily Weather Input'!C2564)</f>
        <v>5</v>
      </c>
      <c r="E2571">
        <f>IF('Daily Weather Input'!D2564, 'Daily Weather Input'!D2564, ('Daily Weather Input'!E2564+'Daily Weather Input'!F2564)/2)</f>
        <v>36</v>
      </c>
      <c r="F2571">
        <f t="shared" ref="F2571:F2634" si="81">IF(B$8&gt;$E2571,(B$8-$E2571),0)</f>
        <v>29</v>
      </c>
      <c r="G2571">
        <f t="shared" si="80"/>
        <v>0</v>
      </c>
    </row>
    <row r="2572" spans="2:7" x14ac:dyDescent="0.25">
      <c r="B2572">
        <f>YEAR('Daily Weather Input'!C2565)</f>
        <v>2012</v>
      </c>
      <c r="C2572">
        <f>MONTH('Daily Weather Input'!C2565)</f>
        <v>1</v>
      </c>
      <c r="D2572">
        <f>DAY('Daily Weather Input'!C2565)</f>
        <v>6</v>
      </c>
      <c r="E2572">
        <f>IF('Daily Weather Input'!D2565, 'Daily Weather Input'!D2565, ('Daily Weather Input'!E2565+'Daily Weather Input'!F2565)/2)</f>
        <v>45</v>
      </c>
      <c r="F2572">
        <f t="shared" si="81"/>
        <v>20</v>
      </c>
      <c r="G2572">
        <f t="shared" ref="G2572:G2635" si="82">IF($E2572&gt;C$8,$E2572-C$8,0)</f>
        <v>0</v>
      </c>
    </row>
    <row r="2573" spans="2:7" x14ac:dyDescent="0.25">
      <c r="B2573">
        <f>YEAR('Daily Weather Input'!C2566)</f>
        <v>2012</v>
      </c>
      <c r="C2573">
        <f>MONTH('Daily Weather Input'!C2566)</f>
        <v>1</v>
      </c>
      <c r="D2573">
        <f>DAY('Daily Weather Input'!C2566)</f>
        <v>7</v>
      </c>
      <c r="E2573">
        <f>IF('Daily Weather Input'!D2566, 'Daily Weather Input'!D2566, ('Daily Weather Input'!E2566+'Daily Weather Input'!F2566)/2)</f>
        <v>48</v>
      </c>
      <c r="F2573">
        <f t="shared" si="81"/>
        <v>17</v>
      </c>
      <c r="G2573">
        <f t="shared" si="82"/>
        <v>0</v>
      </c>
    </row>
    <row r="2574" spans="2:7" x14ac:dyDescent="0.25">
      <c r="B2574">
        <f>YEAR('Daily Weather Input'!C2567)</f>
        <v>2012</v>
      </c>
      <c r="C2574">
        <f>MONTH('Daily Weather Input'!C2567)</f>
        <v>1</v>
      </c>
      <c r="D2574">
        <f>DAY('Daily Weather Input'!C2567)</f>
        <v>8</v>
      </c>
      <c r="E2574">
        <f>IF('Daily Weather Input'!D2567, 'Daily Weather Input'!D2567, ('Daily Weather Input'!E2567+'Daily Weather Input'!F2567)/2)</f>
        <v>40</v>
      </c>
      <c r="F2574">
        <f t="shared" si="81"/>
        <v>25</v>
      </c>
      <c r="G2574">
        <f t="shared" si="82"/>
        <v>0</v>
      </c>
    </row>
    <row r="2575" spans="2:7" x14ac:dyDescent="0.25">
      <c r="B2575">
        <f>YEAR('Daily Weather Input'!C2568)</f>
        <v>2012</v>
      </c>
      <c r="C2575">
        <f>MONTH('Daily Weather Input'!C2568)</f>
        <v>1</v>
      </c>
      <c r="D2575">
        <f>DAY('Daily Weather Input'!C2568)</f>
        <v>9</v>
      </c>
      <c r="E2575">
        <f>IF('Daily Weather Input'!D2568, 'Daily Weather Input'!D2568, ('Daily Weather Input'!E2568+'Daily Weather Input'!F2568)/2)</f>
        <v>32.5</v>
      </c>
      <c r="F2575">
        <f t="shared" si="81"/>
        <v>32.5</v>
      </c>
      <c r="G2575">
        <f t="shared" si="82"/>
        <v>0</v>
      </c>
    </row>
    <row r="2576" spans="2:7" x14ac:dyDescent="0.25">
      <c r="B2576">
        <f>YEAR('Daily Weather Input'!C2569)</f>
        <v>2012</v>
      </c>
      <c r="C2576">
        <f>MONTH('Daily Weather Input'!C2569)</f>
        <v>1</v>
      </c>
      <c r="D2576">
        <f>DAY('Daily Weather Input'!C2569)</f>
        <v>10</v>
      </c>
      <c r="E2576">
        <f>IF('Daily Weather Input'!D2569, 'Daily Weather Input'!D2569, ('Daily Weather Input'!E2569+'Daily Weather Input'!F2569)/2)</f>
        <v>40.5</v>
      </c>
      <c r="F2576">
        <f t="shared" si="81"/>
        <v>24.5</v>
      </c>
      <c r="G2576">
        <f t="shared" si="82"/>
        <v>0</v>
      </c>
    </row>
    <row r="2577" spans="2:7" x14ac:dyDescent="0.25">
      <c r="B2577">
        <f>YEAR('Daily Weather Input'!C2570)</f>
        <v>2012</v>
      </c>
      <c r="C2577">
        <f>MONTH('Daily Weather Input'!C2570)</f>
        <v>1</v>
      </c>
      <c r="D2577">
        <f>DAY('Daily Weather Input'!C2570)</f>
        <v>11</v>
      </c>
      <c r="E2577">
        <f>IF('Daily Weather Input'!D2570, 'Daily Weather Input'!D2570, ('Daily Weather Input'!E2570+'Daily Weather Input'!F2570)/2)</f>
        <v>35.5</v>
      </c>
      <c r="F2577">
        <f t="shared" si="81"/>
        <v>29.5</v>
      </c>
      <c r="G2577">
        <f t="shared" si="82"/>
        <v>0</v>
      </c>
    </row>
    <row r="2578" spans="2:7" x14ac:dyDescent="0.25">
      <c r="B2578">
        <f>YEAR('Daily Weather Input'!C2571)</f>
        <v>2012</v>
      </c>
      <c r="C2578">
        <f>MONTH('Daily Weather Input'!C2571)</f>
        <v>1</v>
      </c>
      <c r="D2578">
        <f>DAY('Daily Weather Input'!C2571)</f>
        <v>12</v>
      </c>
      <c r="E2578">
        <f>IF('Daily Weather Input'!D2571, 'Daily Weather Input'!D2571, ('Daily Weather Input'!E2571+'Daily Weather Input'!F2571)/2)</f>
        <v>49.5</v>
      </c>
      <c r="F2578">
        <f t="shared" si="81"/>
        <v>15.5</v>
      </c>
      <c r="G2578">
        <f t="shared" si="82"/>
        <v>0</v>
      </c>
    </row>
    <row r="2579" spans="2:7" x14ac:dyDescent="0.25">
      <c r="B2579">
        <f>YEAR('Daily Weather Input'!C2572)</f>
        <v>2012</v>
      </c>
      <c r="C2579">
        <f>MONTH('Daily Weather Input'!C2572)</f>
        <v>1</v>
      </c>
      <c r="D2579">
        <f>DAY('Daily Weather Input'!C2572)</f>
        <v>13</v>
      </c>
      <c r="E2579">
        <f>IF('Daily Weather Input'!D2572, 'Daily Weather Input'!D2572, ('Daily Weather Input'!E2572+'Daily Weather Input'!F2572)/2)</f>
        <v>38.5</v>
      </c>
      <c r="F2579">
        <f t="shared" si="81"/>
        <v>26.5</v>
      </c>
      <c r="G2579">
        <f t="shared" si="82"/>
        <v>0</v>
      </c>
    </row>
    <row r="2580" spans="2:7" x14ac:dyDescent="0.25">
      <c r="B2580">
        <f>YEAR('Daily Weather Input'!C2573)</f>
        <v>2012</v>
      </c>
      <c r="C2580">
        <f>MONTH('Daily Weather Input'!C2573)</f>
        <v>1</v>
      </c>
      <c r="D2580">
        <f>DAY('Daily Weather Input'!C2573)</f>
        <v>14</v>
      </c>
      <c r="E2580">
        <f>IF('Daily Weather Input'!D2573, 'Daily Weather Input'!D2573, ('Daily Weather Input'!E2573+'Daily Weather Input'!F2573)/2)</f>
        <v>29.5</v>
      </c>
      <c r="F2580">
        <f t="shared" si="81"/>
        <v>35.5</v>
      </c>
      <c r="G2580">
        <f t="shared" si="82"/>
        <v>0</v>
      </c>
    </row>
    <row r="2581" spans="2:7" x14ac:dyDescent="0.25">
      <c r="B2581">
        <f>YEAR('Daily Weather Input'!C2574)</f>
        <v>2012</v>
      </c>
      <c r="C2581">
        <f>MONTH('Daily Weather Input'!C2574)</f>
        <v>1</v>
      </c>
      <c r="D2581">
        <f>DAY('Daily Weather Input'!C2574)</f>
        <v>15</v>
      </c>
      <c r="E2581">
        <f>IF('Daily Weather Input'!D2574, 'Daily Weather Input'!D2574, ('Daily Weather Input'!E2574+'Daily Weather Input'!F2574)/2)</f>
        <v>26</v>
      </c>
      <c r="F2581">
        <f t="shared" si="81"/>
        <v>39</v>
      </c>
      <c r="G2581">
        <f t="shared" si="82"/>
        <v>0</v>
      </c>
    </row>
    <row r="2582" spans="2:7" x14ac:dyDescent="0.25">
      <c r="B2582">
        <f>YEAR('Daily Weather Input'!C2575)</f>
        <v>2012</v>
      </c>
      <c r="C2582">
        <f>MONTH('Daily Weather Input'!C2575)</f>
        <v>1</v>
      </c>
      <c r="D2582">
        <f>DAY('Daily Weather Input'!C2575)</f>
        <v>16</v>
      </c>
      <c r="E2582">
        <f>IF('Daily Weather Input'!D2575, 'Daily Weather Input'!D2575, ('Daily Weather Input'!E2575+'Daily Weather Input'!F2575)/2)</f>
        <v>29</v>
      </c>
      <c r="F2582">
        <f t="shared" si="81"/>
        <v>36</v>
      </c>
      <c r="G2582">
        <f t="shared" si="82"/>
        <v>0</v>
      </c>
    </row>
    <row r="2583" spans="2:7" x14ac:dyDescent="0.25">
      <c r="B2583">
        <f>YEAR('Daily Weather Input'!C2576)</f>
        <v>2012</v>
      </c>
      <c r="C2583">
        <f>MONTH('Daily Weather Input'!C2576)</f>
        <v>1</v>
      </c>
      <c r="D2583">
        <f>DAY('Daily Weather Input'!C2576)</f>
        <v>17</v>
      </c>
      <c r="E2583">
        <f>IF('Daily Weather Input'!D2576, 'Daily Weather Input'!D2576, ('Daily Weather Input'!E2576+'Daily Weather Input'!F2576)/2)</f>
        <v>49</v>
      </c>
      <c r="F2583">
        <f t="shared" si="81"/>
        <v>16</v>
      </c>
      <c r="G2583">
        <f t="shared" si="82"/>
        <v>0</v>
      </c>
    </row>
    <row r="2584" spans="2:7" x14ac:dyDescent="0.25">
      <c r="B2584">
        <f>YEAR('Daily Weather Input'!C2577)</f>
        <v>2012</v>
      </c>
      <c r="C2584">
        <f>MONTH('Daily Weather Input'!C2577)</f>
        <v>1</v>
      </c>
      <c r="D2584">
        <f>DAY('Daily Weather Input'!C2577)</f>
        <v>18</v>
      </c>
      <c r="E2584">
        <f>IF('Daily Weather Input'!D2577, 'Daily Weather Input'!D2577, ('Daily Weather Input'!E2577+'Daily Weather Input'!F2577)/2)</f>
        <v>38.5</v>
      </c>
      <c r="F2584">
        <f t="shared" si="81"/>
        <v>26.5</v>
      </c>
      <c r="G2584">
        <f t="shared" si="82"/>
        <v>0</v>
      </c>
    </row>
    <row r="2585" spans="2:7" x14ac:dyDescent="0.25">
      <c r="B2585">
        <f>YEAR('Daily Weather Input'!C2578)</f>
        <v>2012</v>
      </c>
      <c r="C2585">
        <f>MONTH('Daily Weather Input'!C2578)</f>
        <v>1</v>
      </c>
      <c r="D2585">
        <f>DAY('Daily Weather Input'!C2578)</f>
        <v>19</v>
      </c>
      <c r="E2585">
        <f>IF('Daily Weather Input'!D2578, 'Daily Weather Input'!D2578, ('Daily Weather Input'!E2578+'Daily Weather Input'!F2578)/2)</f>
        <v>27</v>
      </c>
      <c r="F2585">
        <f t="shared" si="81"/>
        <v>38</v>
      </c>
      <c r="G2585">
        <f t="shared" si="82"/>
        <v>0</v>
      </c>
    </row>
    <row r="2586" spans="2:7" x14ac:dyDescent="0.25">
      <c r="B2586">
        <f>YEAR('Daily Weather Input'!C2579)</f>
        <v>2012</v>
      </c>
      <c r="C2586">
        <f>MONTH('Daily Weather Input'!C2579)</f>
        <v>1</v>
      </c>
      <c r="D2586">
        <f>DAY('Daily Weather Input'!C2579)</f>
        <v>20</v>
      </c>
      <c r="E2586">
        <f>IF('Daily Weather Input'!D2579, 'Daily Weather Input'!D2579, ('Daily Weather Input'!E2579+'Daily Weather Input'!F2579)/2)</f>
        <v>30</v>
      </c>
      <c r="F2586">
        <f t="shared" si="81"/>
        <v>35</v>
      </c>
      <c r="G2586">
        <f t="shared" si="82"/>
        <v>0</v>
      </c>
    </row>
    <row r="2587" spans="2:7" x14ac:dyDescent="0.25">
      <c r="B2587">
        <f>YEAR('Daily Weather Input'!C2580)</f>
        <v>2012</v>
      </c>
      <c r="C2587">
        <f>MONTH('Daily Weather Input'!C2580)</f>
        <v>1</v>
      </c>
      <c r="D2587">
        <f>DAY('Daily Weather Input'!C2580)</f>
        <v>21</v>
      </c>
      <c r="E2587">
        <f>IF('Daily Weather Input'!D2580, 'Daily Weather Input'!D2580, ('Daily Weather Input'!E2580+'Daily Weather Input'!F2580)/2)</f>
        <v>28.5</v>
      </c>
      <c r="F2587">
        <f t="shared" si="81"/>
        <v>36.5</v>
      </c>
      <c r="G2587">
        <f t="shared" si="82"/>
        <v>0</v>
      </c>
    </row>
    <row r="2588" spans="2:7" x14ac:dyDescent="0.25">
      <c r="B2588">
        <f>YEAR('Daily Weather Input'!C2581)</f>
        <v>2012</v>
      </c>
      <c r="C2588">
        <f>MONTH('Daily Weather Input'!C2581)</f>
        <v>1</v>
      </c>
      <c r="D2588">
        <f>DAY('Daily Weather Input'!C2581)</f>
        <v>22</v>
      </c>
      <c r="E2588">
        <f>IF('Daily Weather Input'!D2581, 'Daily Weather Input'!D2581, ('Daily Weather Input'!E2581+'Daily Weather Input'!F2581)/2)</f>
        <v>29.5</v>
      </c>
      <c r="F2588">
        <f t="shared" si="81"/>
        <v>35.5</v>
      </c>
      <c r="G2588">
        <f t="shared" si="82"/>
        <v>0</v>
      </c>
    </row>
    <row r="2589" spans="2:7" x14ac:dyDescent="0.25">
      <c r="B2589">
        <f>YEAR('Daily Weather Input'!C2582)</f>
        <v>2012</v>
      </c>
      <c r="C2589">
        <f>MONTH('Daily Weather Input'!C2582)</f>
        <v>1</v>
      </c>
      <c r="D2589">
        <f>DAY('Daily Weather Input'!C2582)</f>
        <v>23</v>
      </c>
      <c r="E2589">
        <f>IF('Daily Weather Input'!D2582, 'Daily Weather Input'!D2582, ('Daily Weather Input'!E2582+'Daily Weather Input'!F2582)/2)</f>
        <v>36.5</v>
      </c>
      <c r="F2589">
        <f t="shared" si="81"/>
        <v>28.5</v>
      </c>
      <c r="G2589">
        <f t="shared" si="82"/>
        <v>0</v>
      </c>
    </row>
    <row r="2590" spans="2:7" x14ac:dyDescent="0.25">
      <c r="B2590">
        <f>YEAR('Daily Weather Input'!C2583)</f>
        <v>2012</v>
      </c>
      <c r="C2590">
        <f>MONTH('Daily Weather Input'!C2583)</f>
        <v>1</v>
      </c>
      <c r="D2590">
        <f>DAY('Daily Weather Input'!C2583)</f>
        <v>24</v>
      </c>
      <c r="E2590">
        <f>IF('Daily Weather Input'!D2583, 'Daily Weather Input'!D2583, ('Daily Weather Input'!E2583+'Daily Weather Input'!F2583)/2)</f>
        <v>45.5</v>
      </c>
      <c r="F2590">
        <f t="shared" si="81"/>
        <v>19.5</v>
      </c>
      <c r="G2590">
        <f t="shared" si="82"/>
        <v>0</v>
      </c>
    </row>
    <row r="2591" spans="2:7" x14ac:dyDescent="0.25">
      <c r="B2591">
        <f>YEAR('Daily Weather Input'!C2584)</f>
        <v>2012</v>
      </c>
      <c r="C2591">
        <f>MONTH('Daily Weather Input'!C2584)</f>
        <v>1</v>
      </c>
      <c r="D2591">
        <f>DAY('Daily Weather Input'!C2584)</f>
        <v>25</v>
      </c>
      <c r="E2591">
        <f>IF('Daily Weather Input'!D2584, 'Daily Weather Input'!D2584, ('Daily Weather Input'!E2584+'Daily Weather Input'!F2584)/2)</f>
        <v>41.5</v>
      </c>
      <c r="F2591">
        <f t="shared" si="81"/>
        <v>23.5</v>
      </c>
      <c r="G2591">
        <f t="shared" si="82"/>
        <v>0</v>
      </c>
    </row>
    <row r="2592" spans="2:7" x14ac:dyDescent="0.25">
      <c r="B2592">
        <f>YEAR('Daily Weather Input'!C2585)</f>
        <v>2012</v>
      </c>
      <c r="C2592">
        <f>MONTH('Daily Weather Input'!C2585)</f>
        <v>1</v>
      </c>
      <c r="D2592">
        <f>DAY('Daily Weather Input'!C2585)</f>
        <v>26</v>
      </c>
      <c r="E2592">
        <f>IF('Daily Weather Input'!D2585, 'Daily Weather Input'!D2585, ('Daily Weather Input'!E2585+'Daily Weather Input'!F2585)/2)</f>
        <v>46</v>
      </c>
      <c r="F2592">
        <f t="shared" si="81"/>
        <v>19</v>
      </c>
      <c r="G2592">
        <f t="shared" si="82"/>
        <v>0</v>
      </c>
    </row>
    <row r="2593" spans="2:7" x14ac:dyDescent="0.25">
      <c r="B2593">
        <f>YEAR('Daily Weather Input'!C2586)</f>
        <v>2012</v>
      </c>
      <c r="C2593">
        <f>MONTH('Daily Weather Input'!C2586)</f>
        <v>1</v>
      </c>
      <c r="D2593">
        <f>DAY('Daily Weather Input'!C2586)</f>
        <v>27</v>
      </c>
      <c r="E2593">
        <f>IF('Daily Weather Input'!D2586, 'Daily Weather Input'!D2586, ('Daily Weather Input'!E2586+'Daily Weather Input'!F2586)/2)</f>
        <v>51.5</v>
      </c>
      <c r="F2593">
        <f t="shared" si="81"/>
        <v>13.5</v>
      </c>
      <c r="G2593">
        <f t="shared" si="82"/>
        <v>0</v>
      </c>
    </row>
    <row r="2594" spans="2:7" x14ac:dyDescent="0.25">
      <c r="B2594">
        <f>YEAR('Daily Weather Input'!C2587)</f>
        <v>2012</v>
      </c>
      <c r="C2594">
        <f>MONTH('Daily Weather Input'!C2587)</f>
        <v>1</v>
      </c>
      <c r="D2594">
        <f>DAY('Daily Weather Input'!C2587)</f>
        <v>28</v>
      </c>
      <c r="E2594">
        <f>IF('Daily Weather Input'!D2587, 'Daily Weather Input'!D2587, ('Daily Weather Input'!E2587+'Daily Weather Input'!F2587)/2)</f>
        <v>41.5</v>
      </c>
      <c r="F2594">
        <f t="shared" si="81"/>
        <v>23.5</v>
      </c>
      <c r="G2594">
        <f t="shared" si="82"/>
        <v>0</v>
      </c>
    </row>
    <row r="2595" spans="2:7" x14ac:dyDescent="0.25">
      <c r="B2595">
        <f>YEAR('Daily Weather Input'!C2588)</f>
        <v>2012</v>
      </c>
      <c r="C2595">
        <f>MONTH('Daily Weather Input'!C2588)</f>
        <v>1</v>
      </c>
      <c r="D2595">
        <f>DAY('Daily Weather Input'!C2588)</f>
        <v>29</v>
      </c>
      <c r="E2595">
        <f>IF('Daily Weather Input'!D2588, 'Daily Weather Input'!D2588, ('Daily Weather Input'!E2588+'Daily Weather Input'!F2588)/2)</f>
        <v>38.5</v>
      </c>
      <c r="F2595">
        <f t="shared" si="81"/>
        <v>26.5</v>
      </c>
      <c r="G2595">
        <f t="shared" si="82"/>
        <v>0</v>
      </c>
    </row>
    <row r="2596" spans="2:7" x14ac:dyDescent="0.25">
      <c r="B2596">
        <f>YEAR('Daily Weather Input'!C2589)</f>
        <v>2012</v>
      </c>
      <c r="C2596">
        <f>MONTH('Daily Weather Input'!C2589)</f>
        <v>1</v>
      </c>
      <c r="D2596">
        <f>DAY('Daily Weather Input'!C2589)</f>
        <v>30</v>
      </c>
      <c r="E2596">
        <f>IF('Daily Weather Input'!D2589, 'Daily Weather Input'!D2589, ('Daily Weather Input'!E2589+'Daily Weather Input'!F2589)/2)</f>
        <v>37.5</v>
      </c>
      <c r="F2596">
        <f t="shared" si="81"/>
        <v>27.5</v>
      </c>
      <c r="G2596">
        <f t="shared" si="82"/>
        <v>0</v>
      </c>
    </row>
    <row r="2597" spans="2:7" x14ac:dyDescent="0.25">
      <c r="B2597">
        <f>YEAR('Daily Weather Input'!C2590)</f>
        <v>2012</v>
      </c>
      <c r="C2597">
        <f>MONTH('Daily Weather Input'!C2590)</f>
        <v>1</v>
      </c>
      <c r="D2597">
        <f>DAY('Daily Weather Input'!C2590)</f>
        <v>31</v>
      </c>
      <c r="E2597">
        <f>IF('Daily Weather Input'!D2590, 'Daily Weather Input'!D2590, ('Daily Weather Input'!E2590+'Daily Weather Input'!F2590)/2)</f>
        <v>49.5</v>
      </c>
      <c r="F2597">
        <f t="shared" si="81"/>
        <v>15.5</v>
      </c>
      <c r="G2597">
        <f t="shared" si="82"/>
        <v>0</v>
      </c>
    </row>
    <row r="2598" spans="2:7" x14ac:dyDescent="0.25">
      <c r="B2598">
        <f>YEAR('Daily Weather Input'!C2591)</f>
        <v>2012</v>
      </c>
      <c r="C2598">
        <f>MONTH('Daily Weather Input'!C2591)</f>
        <v>2</v>
      </c>
      <c r="D2598">
        <f>DAY('Daily Weather Input'!C2591)</f>
        <v>1</v>
      </c>
      <c r="E2598">
        <f>IF('Daily Weather Input'!D2591, 'Daily Weather Input'!D2591, ('Daily Weather Input'!E2591+'Daily Weather Input'!F2591)/2)</f>
        <v>59.5</v>
      </c>
      <c r="F2598">
        <f t="shared" si="81"/>
        <v>5.5</v>
      </c>
      <c r="G2598">
        <f t="shared" si="82"/>
        <v>0</v>
      </c>
    </row>
    <row r="2599" spans="2:7" x14ac:dyDescent="0.25">
      <c r="B2599">
        <f>YEAR('Daily Weather Input'!C2592)</f>
        <v>2012</v>
      </c>
      <c r="C2599">
        <f>MONTH('Daily Weather Input'!C2592)</f>
        <v>2</v>
      </c>
      <c r="D2599">
        <f>DAY('Daily Weather Input'!C2592)</f>
        <v>2</v>
      </c>
      <c r="E2599">
        <f>IF('Daily Weather Input'!D2592, 'Daily Weather Input'!D2592, ('Daily Weather Input'!E2592+'Daily Weather Input'!F2592)/2)</f>
        <v>49</v>
      </c>
      <c r="F2599">
        <f t="shared" si="81"/>
        <v>16</v>
      </c>
      <c r="G2599">
        <f t="shared" si="82"/>
        <v>0</v>
      </c>
    </row>
    <row r="2600" spans="2:7" x14ac:dyDescent="0.25">
      <c r="B2600">
        <f>YEAR('Daily Weather Input'!C2593)</f>
        <v>2012</v>
      </c>
      <c r="C2600">
        <f>MONTH('Daily Weather Input'!C2593)</f>
        <v>2</v>
      </c>
      <c r="D2600">
        <f>DAY('Daily Weather Input'!C2593)</f>
        <v>3</v>
      </c>
      <c r="E2600">
        <f>IF('Daily Weather Input'!D2593, 'Daily Weather Input'!D2593, ('Daily Weather Input'!E2593+'Daily Weather Input'!F2593)/2)</f>
        <v>39.5</v>
      </c>
      <c r="F2600">
        <f t="shared" si="81"/>
        <v>25.5</v>
      </c>
      <c r="G2600">
        <f t="shared" si="82"/>
        <v>0</v>
      </c>
    </row>
    <row r="2601" spans="2:7" x14ac:dyDescent="0.25">
      <c r="B2601">
        <f>YEAR('Daily Weather Input'!C2594)</f>
        <v>2012</v>
      </c>
      <c r="C2601">
        <f>MONTH('Daily Weather Input'!C2594)</f>
        <v>2</v>
      </c>
      <c r="D2601">
        <f>DAY('Daily Weather Input'!C2594)</f>
        <v>4</v>
      </c>
      <c r="E2601">
        <f>IF('Daily Weather Input'!D2594, 'Daily Weather Input'!D2594, ('Daily Weather Input'!E2594+'Daily Weather Input'!F2594)/2)</f>
        <v>35</v>
      </c>
      <c r="F2601">
        <f t="shared" si="81"/>
        <v>30</v>
      </c>
      <c r="G2601">
        <f t="shared" si="82"/>
        <v>0</v>
      </c>
    </row>
    <row r="2602" spans="2:7" x14ac:dyDescent="0.25">
      <c r="B2602">
        <f>YEAR('Daily Weather Input'!C2595)</f>
        <v>2012</v>
      </c>
      <c r="C2602">
        <f>MONTH('Daily Weather Input'!C2595)</f>
        <v>2</v>
      </c>
      <c r="D2602">
        <f>DAY('Daily Weather Input'!C2595)</f>
        <v>5</v>
      </c>
      <c r="E2602">
        <f>IF('Daily Weather Input'!D2595, 'Daily Weather Input'!D2595, ('Daily Weather Input'!E2595+'Daily Weather Input'!F2595)/2)</f>
        <v>34.5</v>
      </c>
      <c r="F2602">
        <f t="shared" si="81"/>
        <v>30.5</v>
      </c>
      <c r="G2602">
        <f t="shared" si="82"/>
        <v>0</v>
      </c>
    </row>
    <row r="2603" spans="2:7" x14ac:dyDescent="0.25">
      <c r="B2603">
        <f>YEAR('Daily Weather Input'!C2596)</f>
        <v>2012</v>
      </c>
      <c r="C2603">
        <f>MONTH('Daily Weather Input'!C2596)</f>
        <v>2</v>
      </c>
      <c r="D2603">
        <f>DAY('Daily Weather Input'!C2596)</f>
        <v>6</v>
      </c>
      <c r="E2603">
        <f>IF('Daily Weather Input'!D2596, 'Daily Weather Input'!D2596, ('Daily Weather Input'!E2596+'Daily Weather Input'!F2596)/2)</f>
        <v>37</v>
      </c>
      <c r="F2603">
        <f t="shared" si="81"/>
        <v>28</v>
      </c>
      <c r="G2603">
        <f t="shared" si="82"/>
        <v>0</v>
      </c>
    </row>
    <row r="2604" spans="2:7" x14ac:dyDescent="0.25">
      <c r="B2604">
        <f>YEAR('Daily Weather Input'!C2597)</f>
        <v>2012</v>
      </c>
      <c r="C2604">
        <f>MONTH('Daily Weather Input'!C2597)</f>
        <v>2</v>
      </c>
      <c r="D2604">
        <f>DAY('Daily Weather Input'!C2597)</f>
        <v>7</v>
      </c>
      <c r="E2604">
        <f>IF('Daily Weather Input'!D2597, 'Daily Weather Input'!D2597, ('Daily Weather Input'!E2597+'Daily Weather Input'!F2597)/2)</f>
        <v>45</v>
      </c>
      <c r="F2604">
        <f t="shared" si="81"/>
        <v>20</v>
      </c>
      <c r="G2604">
        <f t="shared" si="82"/>
        <v>0</v>
      </c>
    </row>
    <row r="2605" spans="2:7" x14ac:dyDescent="0.25">
      <c r="B2605">
        <f>YEAR('Daily Weather Input'!C2598)</f>
        <v>2012</v>
      </c>
      <c r="C2605">
        <f>MONTH('Daily Weather Input'!C2598)</f>
        <v>2</v>
      </c>
      <c r="D2605">
        <f>DAY('Daily Weather Input'!C2598)</f>
        <v>8</v>
      </c>
      <c r="E2605">
        <f>IF('Daily Weather Input'!D2598, 'Daily Weather Input'!D2598, ('Daily Weather Input'!E2598+'Daily Weather Input'!F2598)/2)</f>
        <v>35</v>
      </c>
      <c r="F2605">
        <f t="shared" si="81"/>
        <v>30</v>
      </c>
      <c r="G2605">
        <f t="shared" si="82"/>
        <v>0</v>
      </c>
    </row>
    <row r="2606" spans="2:7" x14ac:dyDescent="0.25">
      <c r="B2606">
        <f>YEAR('Daily Weather Input'!C2599)</f>
        <v>2012</v>
      </c>
      <c r="C2606">
        <f>MONTH('Daily Weather Input'!C2599)</f>
        <v>2</v>
      </c>
      <c r="D2606">
        <f>DAY('Daily Weather Input'!C2599)</f>
        <v>9</v>
      </c>
      <c r="E2606">
        <f>IF('Daily Weather Input'!D2599, 'Daily Weather Input'!D2599, ('Daily Weather Input'!E2599+'Daily Weather Input'!F2599)/2)</f>
        <v>37.5</v>
      </c>
      <c r="F2606">
        <f t="shared" si="81"/>
        <v>27.5</v>
      </c>
      <c r="G2606">
        <f t="shared" si="82"/>
        <v>0</v>
      </c>
    </row>
    <row r="2607" spans="2:7" x14ac:dyDescent="0.25">
      <c r="B2607">
        <f>YEAR('Daily Weather Input'!C2600)</f>
        <v>2012</v>
      </c>
      <c r="C2607">
        <f>MONTH('Daily Weather Input'!C2600)</f>
        <v>2</v>
      </c>
      <c r="D2607">
        <f>DAY('Daily Weather Input'!C2600)</f>
        <v>10</v>
      </c>
      <c r="E2607">
        <f>IF('Daily Weather Input'!D2600, 'Daily Weather Input'!D2600, ('Daily Weather Input'!E2600+'Daily Weather Input'!F2600)/2)</f>
        <v>37</v>
      </c>
      <c r="F2607">
        <f t="shared" si="81"/>
        <v>28</v>
      </c>
      <c r="G2607">
        <f t="shared" si="82"/>
        <v>0</v>
      </c>
    </row>
    <row r="2608" spans="2:7" x14ac:dyDescent="0.25">
      <c r="B2608">
        <f>YEAR('Daily Weather Input'!C2601)</f>
        <v>2012</v>
      </c>
      <c r="C2608">
        <f>MONTH('Daily Weather Input'!C2601)</f>
        <v>2</v>
      </c>
      <c r="D2608">
        <f>DAY('Daily Weather Input'!C2601)</f>
        <v>11</v>
      </c>
      <c r="E2608">
        <f>IF('Daily Weather Input'!D2601, 'Daily Weather Input'!D2601, ('Daily Weather Input'!E2601+'Daily Weather Input'!F2601)/2)</f>
        <v>31.5</v>
      </c>
      <c r="F2608">
        <f t="shared" si="81"/>
        <v>33.5</v>
      </c>
      <c r="G2608">
        <f t="shared" si="82"/>
        <v>0</v>
      </c>
    </row>
    <row r="2609" spans="2:7" x14ac:dyDescent="0.25">
      <c r="B2609">
        <f>YEAR('Daily Weather Input'!C2602)</f>
        <v>2012</v>
      </c>
      <c r="C2609">
        <f>MONTH('Daily Weather Input'!C2602)</f>
        <v>2</v>
      </c>
      <c r="D2609">
        <f>DAY('Daily Weather Input'!C2602)</f>
        <v>12</v>
      </c>
      <c r="E2609">
        <f>IF('Daily Weather Input'!D2602, 'Daily Weather Input'!D2602, ('Daily Weather Input'!E2602+'Daily Weather Input'!F2602)/2)</f>
        <v>25.5</v>
      </c>
      <c r="F2609">
        <f t="shared" si="81"/>
        <v>39.5</v>
      </c>
      <c r="G2609">
        <f t="shared" si="82"/>
        <v>0</v>
      </c>
    </row>
    <row r="2610" spans="2:7" x14ac:dyDescent="0.25">
      <c r="B2610">
        <f>YEAR('Daily Weather Input'!C2603)</f>
        <v>2012</v>
      </c>
      <c r="C2610">
        <f>MONTH('Daily Weather Input'!C2603)</f>
        <v>2</v>
      </c>
      <c r="D2610">
        <f>DAY('Daily Weather Input'!C2603)</f>
        <v>13</v>
      </c>
      <c r="E2610">
        <f>IF('Daily Weather Input'!D2603, 'Daily Weather Input'!D2603, ('Daily Weather Input'!E2603+'Daily Weather Input'!F2603)/2)</f>
        <v>33</v>
      </c>
      <c r="F2610">
        <f t="shared" si="81"/>
        <v>32</v>
      </c>
      <c r="G2610">
        <f t="shared" si="82"/>
        <v>0</v>
      </c>
    </row>
    <row r="2611" spans="2:7" x14ac:dyDescent="0.25">
      <c r="B2611">
        <f>YEAR('Daily Weather Input'!C2604)</f>
        <v>2012</v>
      </c>
      <c r="C2611">
        <f>MONTH('Daily Weather Input'!C2604)</f>
        <v>2</v>
      </c>
      <c r="D2611">
        <f>DAY('Daily Weather Input'!C2604)</f>
        <v>14</v>
      </c>
      <c r="E2611">
        <f>IF('Daily Weather Input'!D2604, 'Daily Weather Input'!D2604, ('Daily Weather Input'!E2604+'Daily Weather Input'!F2604)/2)</f>
        <v>42</v>
      </c>
      <c r="F2611">
        <f t="shared" si="81"/>
        <v>23</v>
      </c>
      <c r="G2611">
        <f t="shared" si="82"/>
        <v>0</v>
      </c>
    </row>
    <row r="2612" spans="2:7" x14ac:dyDescent="0.25">
      <c r="B2612">
        <f>YEAR('Daily Weather Input'!C2605)</f>
        <v>2012</v>
      </c>
      <c r="C2612">
        <f>MONTH('Daily Weather Input'!C2605)</f>
        <v>2</v>
      </c>
      <c r="D2612">
        <f>DAY('Daily Weather Input'!C2605)</f>
        <v>15</v>
      </c>
      <c r="E2612">
        <f>IF('Daily Weather Input'!D2605, 'Daily Weather Input'!D2605, ('Daily Weather Input'!E2605+'Daily Weather Input'!F2605)/2)</f>
        <v>43.5</v>
      </c>
      <c r="F2612">
        <f t="shared" si="81"/>
        <v>21.5</v>
      </c>
      <c r="G2612">
        <f t="shared" si="82"/>
        <v>0</v>
      </c>
    </row>
    <row r="2613" spans="2:7" x14ac:dyDescent="0.25">
      <c r="B2613">
        <f>YEAR('Daily Weather Input'!C2606)</f>
        <v>2012</v>
      </c>
      <c r="C2613">
        <f>MONTH('Daily Weather Input'!C2606)</f>
        <v>2</v>
      </c>
      <c r="D2613">
        <f>DAY('Daily Weather Input'!C2606)</f>
        <v>16</v>
      </c>
      <c r="E2613">
        <f>IF('Daily Weather Input'!D2606, 'Daily Weather Input'!D2606, ('Daily Weather Input'!E2606+'Daily Weather Input'!F2606)/2)</f>
        <v>39.5</v>
      </c>
      <c r="F2613">
        <f t="shared" si="81"/>
        <v>25.5</v>
      </c>
      <c r="G2613">
        <f t="shared" si="82"/>
        <v>0</v>
      </c>
    </row>
    <row r="2614" spans="2:7" x14ac:dyDescent="0.25">
      <c r="B2614">
        <f>YEAR('Daily Weather Input'!C2607)</f>
        <v>2012</v>
      </c>
      <c r="C2614">
        <f>MONTH('Daily Weather Input'!C2607)</f>
        <v>2</v>
      </c>
      <c r="D2614">
        <f>DAY('Daily Weather Input'!C2607)</f>
        <v>17</v>
      </c>
      <c r="E2614">
        <f>IF('Daily Weather Input'!D2607, 'Daily Weather Input'!D2607, ('Daily Weather Input'!E2607+'Daily Weather Input'!F2607)/2)</f>
        <v>42.5</v>
      </c>
      <c r="F2614">
        <f t="shared" si="81"/>
        <v>22.5</v>
      </c>
      <c r="G2614">
        <f t="shared" si="82"/>
        <v>0</v>
      </c>
    </row>
    <row r="2615" spans="2:7" x14ac:dyDescent="0.25">
      <c r="B2615">
        <f>YEAR('Daily Weather Input'!C2608)</f>
        <v>2012</v>
      </c>
      <c r="C2615">
        <f>MONTH('Daily Weather Input'!C2608)</f>
        <v>2</v>
      </c>
      <c r="D2615">
        <f>DAY('Daily Weather Input'!C2608)</f>
        <v>18</v>
      </c>
      <c r="E2615">
        <f>IF('Daily Weather Input'!D2608, 'Daily Weather Input'!D2608, ('Daily Weather Input'!E2608+'Daily Weather Input'!F2608)/2)</f>
        <v>42.5</v>
      </c>
      <c r="F2615">
        <f t="shared" si="81"/>
        <v>22.5</v>
      </c>
      <c r="G2615">
        <f t="shared" si="82"/>
        <v>0</v>
      </c>
    </row>
    <row r="2616" spans="2:7" x14ac:dyDescent="0.25">
      <c r="B2616">
        <f>YEAR('Daily Weather Input'!C2609)</f>
        <v>2012</v>
      </c>
      <c r="C2616">
        <f>MONTH('Daily Weather Input'!C2609)</f>
        <v>2</v>
      </c>
      <c r="D2616">
        <f>DAY('Daily Weather Input'!C2609)</f>
        <v>19</v>
      </c>
      <c r="E2616">
        <f>IF('Daily Weather Input'!D2609, 'Daily Weather Input'!D2609, ('Daily Weather Input'!E2609+'Daily Weather Input'!F2609)/2)</f>
        <v>39</v>
      </c>
      <c r="F2616">
        <f t="shared" si="81"/>
        <v>26</v>
      </c>
      <c r="G2616">
        <f t="shared" si="82"/>
        <v>0</v>
      </c>
    </row>
    <row r="2617" spans="2:7" x14ac:dyDescent="0.25">
      <c r="B2617">
        <f>YEAR('Daily Weather Input'!C2610)</f>
        <v>2012</v>
      </c>
      <c r="C2617">
        <f>MONTH('Daily Weather Input'!C2610)</f>
        <v>2</v>
      </c>
      <c r="D2617">
        <f>DAY('Daily Weather Input'!C2610)</f>
        <v>20</v>
      </c>
      <c r="E2617">
        <f>IF('Daily Weather Input'!D2610, 'Daily Weather Input'!D2610, ('Daily Weather Input'!E2610+'Daily Weather Input'!F2610)/2)</f>
        <v>37</v>
      </c>
      <c r="F2617">
        <f t="shared" si="81"/>
        <v>28</v>
      </c>
      <c r="G2617">
        <f t="shared" si="82"/>
        <v>0</v>
      </c>
    </row>
    <row r="2618" spans="2:7" x14ac:dyDescent="0.25">
      <c r="B2618">
        <f>YEAR('Daily Weather Input'!C2611)</f>
        <v>2012</v>
      </c>
      <c r="C2618">
        <f>MONTH('Daily Weather Input'!C2611)</f>
        <v>2</v>
      </c>
      <c r="D2618">
        <f>DAY('Daily Weather Input'!C2611)</f>
        <v>21</v>
      </c>
      <c r="E2618">
        <f>IF('Daily Weather Input'!D2611, 'Daily Weather Input'!D2611, ('Daily Weather Input'!E2611+'Daily Weather Input'!F2611)/2)</f>
        <v>36</v>
      </c>
      <c r="F2618">
        <f t="shared" si="81"/>
        <v>29</v>
      </c>
      <c r="G2618">
        <f t="shared" si="82"/>
        <v>0</v>
      </c>
    </row>
    <row r="2619" spans="2:7" x14ac:dyDescent="0.25">
      <c r="B2619">
        <f>YEAR('Daily Weather Input'!C2612)</f>
        <v>2012</v>
      </c>
      <c r="C2619">
        <f>MONTH('Daily Weather Input'!C2612)</f>
        <v>2</v>
      </c>
      <c r="D2619">
        <f>DAY('Daily Weather Input'!C2612)</f>
        <v>22</v>
      </c>
      <c r="E2619">
        <f>IF('Daily Weather Input'!D2612, 'Daily Weather Input'!D2612, ('Daily Weather Input'!E2612+'Daily Weather Input'!F2612)/2)</f>
        <v>48.5</v>
      </c>
      <c r="F2619">
        <f t="shared" si="81"/>
        <v>16.5</v>
      </c>
      <c r="G2619">
        <f t="shared" si="82"/>
        <v>0</v>
      </c>
    </row>
    <row r="2620" spans="2:7" x14ac:dyDescent="0.25">
      <c r="B2620">
        <f>YEAR('Daily Weather Input'!C2613)</f>
        <v>2012</v>
      </c>
      <c r="C2620">
        <f>MONTH('Daily Weather Input'!C2613)</f>
        <v>2</v>
      </c>
      <c r="D2620">
        <f>DAY('Daily Weather Input'!C2613)</f>
        <v>23</v>
      </c>
      <c r="E2620">
        <f>IF('Daily Weather Input'!D2613, 'Daily Weather Input'!D2613, ('Daily Weather Input'!E2613+'Daily Weather Input'!F2613)/2)</f>
        <v>54.5</v>
      </c>
      <c r="F2620">
        <f t="shared" si="81"/>
        <v>10.5</v>
      </c>
      <c r="G2620">
        <f t="shared" si="82"/>
        <v>0</v>
      </c>
    </row>
    <row r="2621" spans="2:7" x14ac:dyDescent="0.25">
      <c r="B2621">
        <f>YEAR('Daily Weather Input'!C2614)</f>
        <v>2012</v>
      </c>
      <c r="C2621">
        <f>MONTH('Daily Weather Input'!C2614)</f>
        <v>2</v>
      </c>
      <c r="D2621">
        <f>DAY('Daily Weather Input'!C2614)</f>
        <v>24</v>
      </c>
      <c r="E2621">
        <f>IF('Daily Weather Input'!D2614, 'Daily Weather Input'!D2614, ('Daily Weather Input'!E2614+'Daily Weather Input'!F2614)/2)</f>
        <v>50</v>
      </c>
      <c r="F2621">
        <f t="shared" si="81"/>
        <v>15</v>
      </c>
      <c r="G2621">
        <f t="shared" si="82"/>
        <v>0</v>
      </c>
    </row>
    <row r="2622" spans="2:7" x14ac:dyDescent="0.25">
      <c r="B2622">
        <f>YEAR('Daily Weather Input'!C2615)</f>
        <v>2012</v>
      </c>
      <c r="C2622">
        <f>MONTH('Daily Weather Input'!C2615)</f>
        <v>2</v>
      </c>
      <c r="D2622">
        <f>DAY('Daily Weather Input'!C2615)</f>
        <v>25</v>
      </c>
      <c r="E2622">
        <f>IF('Daily Weather Input'!D2615, 'Daily Weather Input'!D2615, ('Daily Weather Input'!E2615+'Daily Weather Input'!F2615)/2)</f>
        <v>39</v>
      </c>
      <c r="F2622">
        <f t="shared" si="81"/>
        <v>26</v>
      </c>
      <c r="G2622">
        <f t="shared" si="82"/>
        <v>0</v>
      </c>
    </row>
    <row r="2623" spans="2:7" x14ac:dyDescent="0.25">
      <c r="B2623">
        <f>YEAR('Daily Weather Input'!C2616)</f>
        <v>2012</v>
      </c>
      <c r="C2623">
        <f>MONTH('Daily Weather Input'!C2616)</f>
        <v>2</v>
      </c>
      <c r="D2623">
        <f>DAY('Daily Weather Input'!C2616)</f>
        <v>26</v>
      </c>
      <c r="E2623">
        <f>IF('Daily Weather Input'!D2616, 'Daily Weather Input'!D2616, ('Daily Weather Input'!E2616+'Daily Weather Input'!F2616)/2)</f>
        <v>38</v>
      </c>
      <c r="F2623">
        <f t="shared" si="81"/>
        <v>27</v>
      </c>
      <c r="G2623">
        <f t="shared" si="82"/>
        <v>0</v>
      </c>
    </row>
    <row r="2624" spans="2:7" x14ac:dyDescent="0.25">
      <c r="B2624">
        <f>YEAR('Daily Weather Input'!C2617)</f>
        <v>2012</v>
      </c>
      <c r="C2624">
        <f>MONTH('Daily Weather Input'!C2617)</f>
        <v>2</v>
      </c>
      <c r="D2624">
        <f>DAY('Daily Weather Input'!C2617)</f>
        <v>27</v>
      </c>
      <c r="E2624">
        <f>IF('Daily Weather Input'!D2617, 'Daily Weather Input'!D2617, ('Daily Weather Input'!E2617+'Daily Weather Input'!F2617)/2)</f>
        <v>45.5</v>
      </c>
      <c r="F2624">
        <f t="shared" si="81"/>
        <v>19.5</v>
      </c>
      <c r="G2624">
        <f t="shared" si="82"/>
        <v>0</v>
      </c>
    </row>
    <row r="2625" spans="2:7" x14ac:dyDescent="0.25">
      <c r="B2625">
        <f>YEAR('Daily Weather Input'!C2618)</f>
        <v>2012</v>
      </c>
      <c r="C2625">
        <f>MONTH('Daily Weather Input'!C2618)</f>
        <v>2</v>
      </c>
      <c r="D2625">
        <f>DAY('Daily Weather Input'!C2618)</f>
        <v>28</v>
      </c>
      <c r="E2625">
        <f>IF('Daily Weather Input'!D2618, 'Daily Weather Input'!D2618, ('Daily Weather Input'!E2618+'Daily Weather Input'!F2618)/2)</f>
        <v>45.5</v>
      </c>
      <c r="F2625">
        <f t="shared" si="81"/>
        <v>19.5</v>
      </c>
      <c r="G2625">
        <f t="shared" si="82"/>
        <v>0</v>
      </c>
    </row>
    <row r="2626" spans="2:7" x14ac:dyDescent="0.25">
      <c r="B2626">
        <f>YEAR('Daily Weather Input'!C2619)</f>
        <v>2012</v>
      </c>
      <c r="C2626">
        <f>MONTH('Daily Weather Input'!C2619)</f>
        <v>2</v>
      </c>
      <c r="D2626">
        <f>DAY('Daily Weather Input'!C2619)</f>
        <v>29</v>
      </c>
      <c r="E2626">
        <f>IF('Daily Weather Input'!D2619, 'Daily Weather Input'!D2619, ('Daily Weather Input'!E2619+'Daily Weather Input'!F2619)/2)</f>
        <v>45</v>
      </c>
      <c r="F2626">
        <f t="shared" si="81"/>
        <v>20</v>
      </c>
      <c r="G2626">
        <f t="shared" si="82"/>
        <v>0</v>
      </c>
    </row>
    <row r="2627" spans="2:7" x14ac:dyDescent="0.25">
      <c r="B2627">
        <f>YEAR('Daily Weather Input'!C2620)</f>
        <v>2012</v>
      </c>
      <c r="C2627">
        <f>MONTH('Daily Weather Input'!C2620)</f>
        <v>3</v>
      </c>
      <c r="D2627">
        <f>DAY('Daily Weather Input'!C2620)</f>
        <v>1</v>
      </c>
      <c r="E2627">
        <f>IF('Daily Weather Input'!D2620, 'Daily Weather Input'!D2620, ('Daily Weather Input'!E2620+'Daily Weather Input'!F2620)/2)</f>
        <v>54.5</v>
      </c>
      <c r="F2627">
        <f t="shared" si="81"/>
        <v>10.5</v>
      </c>
      <c r="G2627">
        <f t="shared" si="82"/>
        <v>0</v>
      </c>
    </row>
    <row r="2628" spans="2:7" x14ac:dyDescent="0.25">
      <c r="B2628">
        <f>YEAR('Daily Weather Input'!C2621)</f>
        <v>2012</v>
      </c>
      <c r="C2628">
        <f>MONTH('Daily Weather Input'!C2621)</f>
        <v>3</v>
      </c>
      <c r="D2628">
        <f>DAY('Daily Weather Input'!C2621)</f>
        <v>2</v>
      </c>
      <c r="E2628">
        <f>IF('Daily Weather Input'!D2621, 'Daily Weather Input'!D2621, ('Daily Weather Input'!E2621+'Daily Weather Input'!F2621)/2)</f>
        <v>41</v>
      </c>
      <c r="F2628">
        <f t="shared" si="81"/>
        <v>24</v>
      </c>
      <c r="G2628">
        <f t="shared" si="82"/>
        <v>0</v>
      </c>
    </row>
    <row r="2629" spans="2:7" x14ac:dyDescent="0.25">
      <c r="B2629">
        <f>YEAR('Daily Weather Input'!C2622)</f>
        <v>2012</v>
      </c>
      <c r="C2629">
        <f>MONTH('Daily Weather Input'!C2622)</f>
        <v>3</v>
      </c>
      <c r="D2629">
        <f>DAY('Daily Weather Input'!C2622)</f>
        <v>3</v>
      </c>
      <c r="E2629">
        <f>IF('Daily Weather Input'!D2622, 'Daily Weather Input'!D2622, ('Daily Weather Input'!E2622+'Daily Weather Input'!F2622)/2)</f>
        <v>51</v>
      </c>
      <c r="F2629">
        <f t="shared" si="81"/>
        <v>14</v>
      </c>
      <c r="G2629">
        <f t="shared" si="82"/>
        <v>0</v>
      </c>
    </row>
    <row r="2630" spans="2:7" x14ac:dyDescent="0.25">
      <c r="B2630">
        <f>YEAR('Daily Weather Input'!C2623)</f>
        <v>2012</v>
      </c>
      <c r="C2630">
        <f>MONTH('Daily Weather Input'!C2623)</f>
        <v>3</v>
      </c>
      <c r="D2630">
        <f>DAY('Daily Weather Input'!C2623)</f>
        <v>4</v>
      </c>
      <c r="E2630">
        <f>IF('Daily Weather Input'!D2623, 'Daily Weather Input'!D2623, ('Daily Weather Input'!E2623+'Daily Weather Input'!F2623)/2)</f>
        <v>39.5</v>
      </c>
      <c r="F2630">
        <f t="shared" si="81"/>
        <v>25.5</v>
      </c>
      <c r="G2630">
        <f t="shared" si="82"/>
        <v>0</v>
      </c>
    </row>
    <row r="2631" spans="2:7" x14ac:dyDescent="0.25">
      <c r="B2631">
        <f>YEAR('Daily Weather Input'!C2624)</f>
        <v>2012</v>
      </c>
      <c r="C2631">
        <f>MONTH('Daily Weather Input'!C2624)</f>
        <v>3</v>
      </c>
      <c r="D2631">
        <f>DAY('Daily Weather Input'!C2624)</f>
        <v>5</v>
      </c>
      <c r="E2631">
        <f>IF('Daily Weather Input'!D2624, 'Daily Weather Input'!D2624, ('Daily Weather Input'!E2624+'Daily Weather Input'!F2624)/2)</f>
        <v>35</v>
      </c>
      <c r="F2631">
        <f t="shared" si="81"/>
        <v>30</v>
      </c>
      <c r="G2631">
        <f t="shared" si="82"/>
        <v>0</v>
      </c>
    </row>
    <row r="2632" spans="2:7" x14ac:dyDescent="0.25">
      <c r="B2632">
        <f>YEAR('Daily Weather Input'!C2625)</f>
        <v>2012</v>
      </c>
      <c r="C2632">
        <f>MONTH('Daily Weather Input'!C2625)</f>
        <v>3</v>
      </c>
      <c r="D2632">
        <f>DAY('Daily Weather Input'!C2625)</f>
        <v>6</v>
      </c>
      <c r="E2632">
        <f>IF('Daily Weather Input'!D2625, 'Daily Weather Input'!D2625, ('Daily Weather Input'!E2625+'Daily Weather Input'!F2625)/2)</f>
        <v>35</v>
      </c>
      <c r="F2632">
        <f t="shared" si="81"/>
        <v>30</v>
      </c>
      <c r="G2632">
        <f t="shared" si="82"/>
        <v>0</v>
      </c>
    </row>
    <row r="2633" spans="2:7" x14ac:dyDescent="0.25">
      <c r="B2633">
        <f>YEAR('Daily Weather Input'!C2626)</f>
        <v>2012</v>
      </c>
      <c r="C2633">
        <f>MONTH('Daily Weather Input'!C2626)</f>
        <v>3</v>
      </c>
      <c r="D2633">
        <f>DAY('Daily Weather Input'!C2626)</f>
        <v>7</v>
      </c>
      <c r="E2633">
        <f>IF('Daily Weather Input'!D2626, 'Daily Weather Input'!D2626, ('Daily Weather Input'!E2626+'Daily Weather Input'!F2626)/2)</f>
        <v>51.5</v>
      </c>
      <c r="F2633">
        <f t="shared" si="81"/>
        <v>13.5</v>
      </c>
      <c r="G2633">
        <f t="shared" si="82"/>
        <v>0</v>
      </c>
    </row>
    <row r="2634" spans="2:7" x14ac:dyDescent="0.25">
      <c r="B2634">
        <f>YEAR('Daily Weather Input'!C2627)</f>
        <v>2012</v>
      </c>
      <c r="C2634">
        <f>MONTH('Daily Weather Input'!C2627)</f>
        <v>3</v>
      </c>
      <c r="D2634">
        <f>DAY('Daily Weather Input'!C2627)</f>
        <v>8</v>
      </c>
      <c r="E2634">
        <f>IF('Daily Weather Input'!D2627, 'Daily Weather Input'!D2627, ('Daily Weather Input'!E2627+'Daily Weather Input'!F2627)/2)</f>
        <v>62.5</v>
      </c>
      <c r="F2634">
        <f t="shared" si="81"/>
        <v>2.5</v>
      </c>
      <c r="G2634">
        <f t="shared" si="82"/>
        <v>0</v>
      </c>
    </row>
    <row r="2635" spans="2:7" x14ac:dyDescent="0.25">
      <c r="B2635">
        <f>YEAR('Daily Weather Input'!C2628)</f>
        <v>2012</v>
      </c>
      <c r="C2635">
        <f>MONTH('Daily Weather Input'!C2628)</f>
        <v>3</v>
      </c>
      <c r="D2635">
        <f>DAY('Daily Weather Input'!C2628)</f>
        <v>9</v>
      </c>
      <c r="E2635">
        <f>IF('Daily Weather Input'!D2628, 'Daily Weather Input'!D2628, ('Daily Weather Input'!E2628+'Daily Weather Input'!F2628)/2)</f>
        <v>52</v>
      </c>
      <c r="F2635">
        <f t="shared" ref="F2635:F2698" si="83">IF(B$8&gt;$E2635,(B$8-$E2635),0)</f>
        <v>13</v>
      </c>
      <c r="G2635">
        <f t="shared" si="82"/>
        <v>0</v>
      </c>
    </row>
    <row r="2636" spans="2:7" x14ac:dyDescent="0.25">
      <c r="B2636">
        <f>YEAR('Daily Weather Input'!C2629)</f>
        <v>2012</v>
      </c>
      <c r="C2636">
        <f>MONTH('Daily Weather Input'!C2629)</f>
        <v>3</v>
      </c>
      <c r="D2636">
        <f>DAY('Daily Weather Input'!C2629)</f>
        <v>10</v>
      </c>
      <c r="E2636">
        <f>IF('Daily Weather Input'!D2629, 'Daily Weather Input'!D2629, ('Daily Weather Input'!E2629+'Daily Weather Input'!F2629)/2)</f>
        <v>39</v>
      </c>
      <c r="F2636">
        <f t="shared" si="83"/>
        <v>26</v>
      </c>
      <c r="G2636">
        <f t="shared" ref="G2636:G2699" si="84">IF($E2636&gt;C$8,$E2636-C$8,0)</f>
        <v>0</v>
      </c>
    </row>
    <row r="2637" spans="2:7" x14ac:dyDescent="0.25">
      <c r="B2637">
        <f>YEAR('Daily Weather Input'!C2630)</f>
        <v>2012</v>
      </c>
      <c r="C2637">
        <f>MONTH('Daily Weather Input'!C2630)</f>
        <v>3</v>
      </c>
      <c r="D2637">
        <f>DAY('Daily Weather Input'!C2630)</f>
        <v>11</v>
      </c>
      <c r="E2637">
        <f>IF('Daily Weather Input'!D2630, 'Daily Weather Input'!D2630, ('Daily Weather Input'!E2630+'Daily Weather Input'!F2630)/2)</f>
        <v>48</v>
      </c>
      <c r="F2637">
        <f t="shared" si="83"/>
        <v>17</v>
      </c>
      <c r="G2637">
        <f t="shared" si="84"/>
        <v>0</v>
      </c>
    </row>
    <row r="2638" spans="2:7" x14ac:dyDescent="0.25">
      <c r="B2638">
        <f>YEAR('Daily Weather Input'!C2631)</f>
        <v>2012</v>
      </c>
      <c r="C2638">
        <f>MONTH('Daily Weather Input'!C2631)</f>
        <v>3</v>
      </c>
      <c r="D2638">
        <f>DAY('Daily Weather Input'!C2631)</f>
        <v>12</v>
      </c>
      <c r="E2638">
        <f>IF('Daily Weather Input'!D2631, 'Daily Weather Input'!D2631, ('Daily Weather Input'!E2631+'Daily Weather Input'!F2631)/2)</f>
        <v>54</v>
      </c>
      <c r="F2638">
        <f t="shared" si="83"/>
        <v>11</v>
      </c>
      <c r="G2638">
        <f t="shared" si="84"/>
        <v>0</v>
      </c>
    </row>
    <row r="2639" spans="2:7" x14ac:dyDescent="0.25">
      <c r="B2639">
        <f>YEAR('Daily Weather Input'!C2632)</f>
        <v>2012</v>
      </c>
      <c r="C2639">
        <f>MONTH('Daily Weather Input'!C2632)</f>
        <v>3</v>
      </c>
      <c r="D2639">
        <f>DAY('Daily Weather Input'!C2632)</f>
        <v>13</v>
      </c>
      <c r="E2639">
        <f>IF('Daily Weather Input'!D2632, 'Daily Weather Input'!D2632, ('Daily Weather Input'!E2632+'Daily Weather Input'!F2632)/2)</f>
        <v>67.5</v>
      </c>
      <c r="F2639">
        <f t="shared" si="83"/>
        <v>0</v>
      </c>
      <c r="G2639">
        <f t="shared" si="84"/>
        <v>2.5</v>
      </c>
    </row>
    <row r="2640" spans="2:7" x14ac:dyDescent="0.25">
      <c r="B2640">
        <f>YEAR('Daily Weather Input'!C2633)</f>
        <v>2012</v>
      </c>
      <c r="C2640">
        <f>MONTH('Daily Weather Input'!C2633)</f>
        <v>3</v>
      </c>
      <c r="D2640">
        <f>DAY('Daily Weather Input'!C2633)</f>
        <v>14</v>
      </c>
      <c r="E2640">
        <f>IF('Daily Weather Input'!D2633, 'Daily Weather Input'!D2633, ('Daily Weather Input'!E2633+'Daily Weather Input'!F2633)/2)</f>
        <v>63</v>
      </c>
      <c r="F2640">
        <f t="shared" si="83"/>
        <v>2</v>
      </c>
      <c r="G2640">
        <f t="shared" si="84"/>
        <v>0</v>
      </c>
    </row>
    <row r="2641" spans="2:7" x14ac:dyDescent="0.25">
      <c r="B2641">
        <f>YEAR('Daily Weather Input'!C2634)</f>
        <v>2012</v>
      </c>
      <c r="C2641">
        <f>MONTH('Daily Weather Input'!C2634)</f>
        <v>3</v>
      </c>
      <c r="D2641">
        <f>DAY('Daily Weather Input'!C2634)</f>
        <v>15</v>
      </c>
      <c r="E2641">
        <f>IF('Daily Weather Input'!D2634, 'Daily Weather Input'!D2634, ('Daily Weather Input'!E2634+'Daily Weather Input'!F2634)/2)</f>
        <v>65.5</v>
      </c>
      <c r="F2641">
        <f t="shared" si="83"/>
        <v>0</v>
      </c>
      <c r="G2641">
        <f t="shared" si="84"/>
        <v>0.5</v>
      </c>
    </row>
    <row r="2642" spans="2:7" x14ac:dyDescent="0.25">
      <c r="B2642">
        <f>YEAR('Daily Weather Input'!C2635)</f>
        <v>2012</v>
      </c>
      <c r="C2642">
        <f>MONTH('Daily Weather Input'!C2635)</f>
        <v>3</v>
      </c>
      <c r="D2642">
        <f>DAY('Daily Weather Input'!C2635)</f>
        <v>16</v>
      </c>
      <c r="E2642">
        <f>IF('Daily Weather Input'!D2635, 'Daily Weather Input'!D2635, ('Daily Weather Input'!E2635+'Daily Weather Input'!F2635)/2)</f>
        <v>56</v>
      </c>
      <c r="F2642">
        <f t="shared" si="83"/>
        <v>9</v>
      </c>
      <c r="G2642">
        <f t="shared" si="84"/>
        <v>0</v>
      </c>
    </row>
    <row r="2643" spans="2:7" x14ac:dyDescent="0.25">
      <c r="B2643">
        <f>YEAR('Daily Weather Input'!C2636)</f>
        <v>2012</v>
      </c>
      <c r="C2643">
        <f>MONTH('Daily Weather Input'!C2636)</f>
        <v>3</v>
      </c>
      <c r="D2643">
        <f>DAY('Daily Weather Input'!C2636)</f>
        <v>17</v>
      </c>
      <c r="E2643">
        <f>IF('Daily Weather Input'!D2636, 'Daily Weather Input'!D2636, ('Daily Weather Input'!E2636+'Daily Weather Input'!F2636)/2)</f>
        <v>60</v>
      </c>
      <c r="F2643">
        <f t="shared" si="83"/>
        <v>5</v>
      </c>
      <c r="G2643">
        <f t="shared" si="84"/>
        <v>0</v>
      </c>
    </row>
    <row r="2644" spans="2:7" x14ac:dyDescent="0.25">
      <c r="B2644">
        <f>YEAR('Daily Weather Input'!C2637)</f>
        <v>2012</v>
      </c>
      <c r="C2644">
        <f>MONTH('Daily Weather Input'!C2637)</f>
        <v>3</v>
      </c>
      <c r="D2644">
        <f>DAY('Daily Weather Input'!C2637)</f>
        <v>18</v>
      </c>
      <c r="E2644">
        <f>IF('Daily Weather Input'!D2637, 'Daily Weather Input'!D2637, ('Daily Weather Input'!E2637+'Daily Weather Input'!F2637)/2)</f>
        <v>59.5</v>
      </c>
      <c r="F2644">
        <f t="shared" si="83"/>
        <v>5.5</v>
      </c>
      <c r="G2644">
        <f t="shared" si="84"/>
        <v>0</v>
      </c>
    </row>
    <row r="2645" spans="2:7" x14ac:dyDescent="0.25">
      <c r="B2645">
        <f>YEAR('Daily Weather Input'!C2638)</f>
        <v>2012</v>
      </c>
      <c r="C2645">
        <f>MONTH('Daily Weather Input'!C2638)</f>
        <v>3</v>
      </c>
      <c r="D2645">
        <f>DAY('Daily Weather Input'!C2638)</f>
        <v>19</v>
      </c>
      <c r="E2645">
        <f>IF('Daily Weather Input'!D2638, 'Daily Weather Input'!D2638, ('Daily Weather Input'!E2638+'Daily Weather Input'!F2638)/2)</f>
        <v>65</v>
      </c>
      <c r="F2645">
        <f t="shared" si="83"/>
        <v>0</v>
      </c>
      <c r="G2645">
        <f t="shared" si="84"/>
        <v>0</v>
      </c>
    </row>
    <row r="2646" spans="2:7" x14ac:dyDescent="0.25">
      <c r="B2646">
        <f>YEAR('Daily Weather Input'!C2639)</f>
        <v>2012</v>
      </c>
      <c r="C2646">
        <f>MONTH('Daily Weather Input'!C2639)</f>
        <v>3</v>
      </c>
      <c r="D2646">
        <f>DAY('Daily Weather Input'!C2639)</f>
        <v>20</v>
      </c>
      <c r="E2646">
        <f>IF('Daily Weather Input'!D2639, 'Daily Weather Input'!D2639, ('Daily Weather Input'!E2639+'Daily Weather Input'!F2639)/2)</f>
        <v>64.5</v>
      </c>
      <c r="F2646">
        <f t="shared" si="83"/>
        <v>0.5</v>
      </c>
      <c r="G2646">
        <f t="shared" si="84"/>
        <v>0</v>
      </c>
    </row>
    <row r="2647" spans="2:7" x14ac:dyDescent="0.25">
      <c r="B2647">
        <f>YEAR('Daily Weather Input'!C2640)</f>
        <v>2012</v>
      </c>
      <c r="C2647">
        <f>MONTH('Daily Weather Input'!C2640)</f>
        <v>3</v>
      </c>
      <c r="D2647">
        <f>DAY('Daily Weather Input'!C2640)</f>
        <v>21</v>
      </c>
      <c r="E2647">
        <f>IF('Daily Weather Input'!D2640, 'Daily Weather Input'!D2640, ('Daily Weather Input'!E2640+'Daily Weather Input'!F2640)/2)</f>
        <v>60.5</v>
      </c>
      <c r="F2647">
        <f t="shared" si="83"/>
        <v>4.5</v>
      </c>
      <c r="G2647">
        <f t="shared" si="84"/>
        <v>0</v>
      </c>
    </row>
    <row r="2648" spans="2:7" x14ac:dyDescent="0.25">
      <c r="B2648">
        <f>YEAR('Daily Weather Input'!C2641)</f>
        <v>2012</v>
      </c>
      <c r="C2648">
        <f>MONTH('Daily Weather Input'!C2641)</f>
        <v>3</v>
      </c>
      <c r="D2648">
        <f>DAY('Daily Weather Input'!C2641)</f>
        <v>22</v>
      </c>
      <c r="E2648">
        <f>IF('Daily Weather Input'!D2641, 'Daily Weather Input'!D2641, ('Daily Weather Input'!E2641+'Daily Weather Input'!F2641)/2)</f>
        <v>67</v>
      </c>
      <c r="F2648">
        <f t="shared" si="83"/>
        <v>0</v>
      </c>
      <c r="G2648">
        <f t="shared" si="84"/>
        <v>2</v>
      </c>
    </row>
    <row r="2649" spans="2:7" x14ac:dyDescent="0.25">
      <c r="B2649">
        <f>YEAR('Daily Weather Input'!C2642)</f>
        <v>2012</v>
      </c>
      <c r="C2649">
        <f>MONTH('Daily Weather Input'!C2642)</f>
        <v>3</v>
      </c>
      <c r="D2649">
        <f>DAY('Daily Weather Input'!C2642)</f>
        <v>23</v>
      </c>
      <c r="E2649">
        <f>IF('Daily Weather Input'!D2642, 'Daily Weather Input'!D2642, ('Daily Weather Input'!E2642+'Daily Weather Input'!F2642)/2)</f>
        <v>68.5</v>
      </c>
      <c r="F2649">
        <f t="shared" si="83"/>
        <v>0</v>
      </c>
      <c r="G2649">
        <f t="shared" si="84"/>
        <v>3.5</v>
      </c>
    </row>
    <row r="2650" spans="2:7" x14ac:dyDescent="0.25">
      <c r="B2650">
        <f>YEAR('Daily Weather Input'!C2643)</f>
        <v>2012</v>
      </c>
      <c r="C2650">
        <f>MONTH('Daily Weather Input'!C2643)</f>
        <v>3</v>
      </c>
      <c r="D2650">
        <f>DAY('Daily Weather Input'!C2643)</f>
        <v>24</v>
      </c>
      <c r="E2650">
        <f>IF('Daily Weather Input'!D2643, 'Daily Weather Input'!D2643, ('Daily Weather Input'!E2643+'Daily Weather Input'!F2643)/2)</f>
        <v>60.5</v>
      </c>
      <c r="F2650">
        <f t="shared" si="83"/>
        <v>4.5</v>
      </c>
      <c r="G2650">
        <f t="shared" si="84"/>
        <v>0</v>
      </c>
    </row>
    <row r="2651" spans="2:7" x14ac:dyDescent="0.25">
      <c r="B2651">
        <f>YEAR('Daily Weather Input'!C2644)</f>
        <v>2012</v>
      </c>
      <c r="C2651">
        <f>MONTH('Daily Weather Input'!C2644)</f>
        <v>3</v>
      </c>
      <c r="D2651">
        <f>DAY('Daily Weather Input'!C2644)</f>
        <v>25</v>
      </c>
      <c r="E2651">
        <f>IF('Daily Weather Input'!D2644, 'Daily Weather Input'!D2644, ('Daily Weather Input'!E2644+'Daily Weather Input'!F2644)/2)</f>
        <v>56.5</v>
      </c>
      <c r="F2651">
        <f t="shared" si="83"/>
        <v>8.5</v>
      </c>
      <c r="G2651">
        <f t="shared" si="84"/>
        <v>0</v>
      </c>
    </row>
    <row r="2652" spans="2:7" x14ac:dyDescent="0.25">
      <c r="B2652">
        <f>YEAR('Daily Weather Input'!C2645)</f>
        <v>2012</v>
      </c>
      <c r="C2652">
        <f>MONTH('Daily Weather Input'!C2645)</f>
        <v>3</v>
      </c>
      <c r="D2652">
        <f>DAY('Daily Weather Input'!C2645)</f>
        <v>26</v>
      </c>
      <c r="E2652">
        <f>IF('Daily Weather Input'!D2645, 'Daily Weather Input'!D2645, ('Daily Weather Input'!E2645+'Daily Weather Input'!F2645)/2)</f>
        <v>50</v>
      </c>
      <c r="F2652">
        <f t="shared" si="83"/>
        <v>15</v>
      </c>
      <c r="G2652">
        <f t="shared" si="84"/>
        <v>0</v>
      </c>
    </row>
    <row r="2653" spans="2:7" x14ac:dyDescent="0.25">
      <c r="B2653">
        <f>YEAR('Daily Weather Input'!C2646)</f>
        <v>2012</v>
      </c>
      <c r="C2653">
        <f>MONTH('Daily Weather Input'!C2646)</f>
        <v>3</v>
      </c>
      <c r="D2653">
        <f>DAY('Daily Weather Input'!C2646)</f>
        <v>27</v>
      </c>
      <c r="E2653">
        <f>IF('Daily Weather Input'!D2646, 'Daily Weather Input'!D2646, ('Daily Weather Input'!E2646+'Daily Weather Input'!F2646)/2)</f>
        <v>43</v>
      </c>
      <c r="F2653">
        <f t="shared" si="83"/>
        <v>22</v>
      </c>
      <c r="G2653">
        <f t="shared" si="84"/>
        <v>0</v>
      </c>
    </row>
    <row r="2654" spans="2:7" x14ac:dyDescent="0.25">
      <c r="B2654">
        <f>YEAR('Daily Weather Input'!C2647)</f>
        <v>2012</v>
      </c>
      <c r="C2654">
        <f>MONTH('Daily Weather Input'!C2647)</f>
        <v>3</v>
      </c>
      <c r="D2654">
        <f>DAY('Daily Weather Input'!C2647)</f>
        <v>28</v>
      </c>
      <c r="E2654">
        <f>IF('Daily Weather Input'!D2647, 'Daily Weather Input'!D2647, ('Daily Weather Input'!E2647+'Daily Weather Input'!F2647)/2)</f>
        <v>56.5</v>
      </c>
      <c r="F2654">
        <f t="shared" si="83"/>
        <v>8.5</v>
      </c>
      <c r="G2654">
        <f t="shared" si="84"/>
        <v>0</v>
      </c>
    </row>
    <row r="2655" spans="2:7" x14ac:dyDescent="0.25">
      <c r="B2655">
        <f>YEAR('Daily Weather Input'!C2648)</f>
        <v>2012</v>
      </c>
      <c r="C2655">
        <f>MONTH('Daily Weather Input'!C2648)</f>
        <v>3</v>
      </c>
      <c r="D2655">
        <f>DAY('Daily Weather Input'!C2648)</f>
        <v>29</v>
      </c>
      <c r="E2655">
        <f>IF('Daily Weather Input'!D2648, 'Daily Weather Input'!D2648, ('Daily Weather Input'!E2648+'Daily Weather Input'!F2648)/2)</f>
        <v>56.5</v>
      </c>
      <c r="F2655">
        <f t="shared" si="83"/>
        <v>8.5</v>
      </c>
      <c r="G2655">
        <f t="shared" si="84"/>
        <v>0</v>
      </c>
    </row>
    <row r="2656" spans="2:7" x14ac:dyDescent="0.25">
      <c r="B2656">
        <f>YEAR('Daily Weather Input'!C2649)</f>
        <v>2012</v>
      </c>
      <c r="C2656">
        <f>MONTH('Daily Weather Input'!C2649)</f>
        <v>3</v>
      </c>
      <c r="D2656">
        <f>DAY('Daily Weather Input'!C2649)</f>
        <v>30</v>
      </c>
      <c r="E2656">
        <f>IF('Daily Weather Input'!D2649, 'Daily Weather Input'!D2649, ('Daily Weather Input'!E2649+'Daily Weather Input'!F2649)/2)</f>
        <v>45</v>
      </c>
      <c r="F2656">
        <f t="shared" si="83"/>
        <v>20</v>
      </c>
      <c r="G2656">
        <f t="shared" si="84"/>
        <v>0</v>
      </c>
    </row>
    <row r="2657" spans="2:7" x14ac:dyDescent="0.25">
      <c r="B2657">
        <f>YEAR('Daily Weather Input'!C2650)</f>
        <v>2012</v>
      </c>
      <c r="C2657">
        <f>MONTH('Daily Weather Input'!C2650)</f>
        <v>3</v>
      </c>
      <c r="D2657">
        <f>DAY('Daily Weather Input'!C2650)</f>
        <v>31</v>
      </c>
      <c r="E2657">
        <f>IF('Daily Weather Input'!D2650, 'Daily Weather Input'!D2650, ('Daily Weather Input'!E2650+'Daily Weather Input'!F2650)/2)</f>
        <v>54.5</v>
      </c>
      <c r="F2657">
        <f t="shared" si="83"/>
        <v>10.5</v>
      </c>
      <c r="G2657">
        <f t="shared" si="84"/>
        <v>0</v>
      </c>
    </row>
    <row r="2658" spans="2:7" x14ac:dyDescent="0.25">
      <c r="B2658">
        <f>YEAR('Daily Weather Input'!C2651)</f>
        <v>2012</v>
      </c>
      <c r="C2658">
        <f>MONTH('Daily Weather Input'!C2651)</f>
        <v>4</v>
      </c>
      <c r="D2658">
        <f>DAY('Daily Weather Input'!C2651)</f>
        <v>1</v>
      </c>
      <c r="E2658">
        <f>IF('Daily Weather Input'!D2651, 'Daily Weather Input'!D2651, ('Daily Weather Input'!E2651+'Daily Weather Input'!F2651)/2)</f>
        <v>54.5</v>
      </c>
      <c r="F2658">
        <f t="shared" si="83"/>
        <v>10.5</v>
      </c>
      <c r="G2658">
        <f t="shared" si="84"/>
        <v>0</v>
      </c>
    </row>
    <row r="2659" spans="2:7" x14ac:dyDescent="0.25">
      <c r="B2659">
        <f>YEAR('Daily Weather Input'!C2652)</f>
        <v>2012</v>
      </c>
      <c r="C2659">
        <f>MONTH('Daily Weather Input'!C2652)</f>
        <v>4</v>
      </c>
      <c r="D2659">
        <f>DAY('Daily Weather Input'!C2652)</f>
        <v>2</v>
      </c>
      <c r="E2659">
        <f>IF('Daily Weather Input'!D2652, 'Daily Weather Input'!D2652, ('Daily Weather Input'!E2652+'Daily Weather Input'!F2652)/2)</f>
        <v>50.5</v>
      </c>
      <c r="F2659">
        <f t="shared" si="83"/>
        <v>14.5</v>
      </c>
      <c r="G2659">
        <f t="shared" si="84"/>
        <v>0</v>
      </c>
    </row>
    <row r="2660" spans="2:7" x14ac:dyDescent="0.25">
      <c r="B2660">
        <f>YEAR('Daily Weather Input'!C2653)</f>
        <v>2012</v>
      </c>
      <c r="C2660">
        <f>MONTH('Daily Weather Input'!C2653)</f>
        <v>4</v>
      </c>
      <c r="D2660">
        <f>DAY('Daily Weather Input'!C2653)</f>
        <v>3</v>
      </c>
      <c r="E2660">
        <f>IF('Daily Weather Input'!D2653, 'Daily Weather Input'!D2653, ('Daily Weather Input'!E2653+'Daily Weather Input'!F2653)/2)</f>
        <v>52</v>
      </c>
      <c r="F2660">
        <f t="shared" si="83"/>
        <v>13</v>
      </c>
      <c r="G2660">
        <f t="shared" si="84"/>
        <v>0</v>
      </c>
    </row>
    <row r="2661" spans="2:7" x14ac:dyDescent="0.25">
      <c r="B2661">
        <f>YEAR('Daily Weather Input'!C2654)</f>
        <v>2012</v>
      </c>
      <c r="C2661">
        <f>MONTH('Daily Weather Input'!C2654)</f>
        <v>4</v>
      </c>
      <c r="D2661">
        <f>DAY('Daily Weather Input'!C2654)</f>
        <v>4</v>
      </c>
      <c r="E2661">
        <f>IF('Daily Weather Input'!D2654, 'Daily Weather Input'!D2654, ('Daily Weather Input'!E2654+'Daily Weather Input'!F2654)/2)</f>
        <v>61</v>
      </c>
      <c r="F2661">
        <f t="shared" si="83"/>
        <v>4</v>
      </c>
      <c r="G2661">
        <f t="shared" si="84"/>
        <v>0</v>
      </c>
    </row>
    <row r="2662" spans="2:7" x14ac:dyDescent="0.25">
      <c r="B2662">
        <f>YEAR('Daily Weather Input'!C2655)</f>
        <v>2012</v>
      </c>
      <c r="C2662">
        <f>MONTH('Daily Weather Input'!C2655)</f>
        <v>4</v>
      </c>
      <c r="D2662">
        <f>DAY('Daily Weather Input'!C2655)</f>
        <v>5</v>
      </c>
      <c r="E2662">
        <f>IF('Daily Weather Input'!D2655, 'Daily Weather Input'!D2655, ('Daily Weather Input'!E2655+'Daily Weather Input'!F2655)/2)</f>
        <v>49</v>
      </c>
      <c r="F2662">
        <f t="shared" si="83"/>
        <v>16</v>
      </c>
      <c r="G2662">
        <f t="shared" si="84"/>
        <v>0</v>
      </c>
    </row>
    <row r="2663" spans="2:7" x14ac:dyDescent="0.25">
      <c r="B2663">
        <f>YEAR('Daily Weather Input'!C2656)</f>
        <v>2012</v>
      </c>
      <c r="C2663">
        <f>MONTH('Daily Weather Input'!C2656)</f>
        <v>4</v>
      </c>
      <c r="D2663">
        <f>DAY('Daily Weather Input'!C2656)</f>
        <v>6</v>
      </c>
      <c r="E2663">
        <f>IF('Daily Weather Input'!D2656, 'Daily Weather Input'!D2656, ('Daily Weather Input'!E2656+'Daily Weather Input'!F2656)/2)</f>
        <v>49</v>
      </c>
      <c r="F2663">
        <f t="shared" si="83"/>
        <v>16</v>
      </c>
      <c r="G2663">
        <f t="shared" si="84"/>
        <v>0</v>
      </c>
    </row>
    <row r="2664" spans="2:7" x14ac:dyDescent="0.25">
      <c r="B2664">
        <f>YEAR('Daily Weather Input'!C2657)</f>
        <v>2012</v>
      </c>
      <c r="C2664">
        <f>MONTH('Daily Weather Input'!C2657)</f>
        <v>4</v>
      </c>
      <c r="D2664">
        <f>DAY('Daily Weather Input'!C2657)</f>
        <v>7</v>
      </c>
      <c r="E2664">
        <f>IF('Daily Weather Input'!D2657, 'Daily Weather Input'!D2657, ('Daily Weather Input'!E2657+'Daily Weather Input'!F2657)/2)</f>
        <v>47.5</v>
      </c>
      <c r="F2664">
        <f t="shared" si="83"/>
        <v>17.5</v>
      </c>
      <c r="G2664">
        <f t="shared" si="84"/>
        <v>0</v>
      </c>
    </row>
    <row r="2665" spans="2:7" x14ac:dyDescent="0.25">
      <c r="B2665">
        <f>YEAR('Daily Weather Input'!C2658)</f>
        <v>2012</v>
      </c>
      <c r="C2665">
        <f>MONTH('Daily Weather Input'!C2658)</f>
        <v>4</v>
      </c>
      <c r="D2665">
        <f>DAY('Daily Weather Input'!C2658)</f>
        <v>8</v>
      </c>
      <c r="E2665">
        <f>IF('Daily Weather Input'!D2658, 'Daily Weather Input'!D2658, ('Daily Weather Input'!E2658+'Daily Weather Input'!F2658)/2)</f>
        <v>52.5</v>
      </c>
      <c r="F2665">
        <f t="shared" si="83"/>
        <v>12.5</v>
      </c>
      <c r="G2665">
        <f t="shared" si="84"/>
        <v>0</v>
      </c>
    </row>
    <row r="2666" spans="2:7" x14ac:dyDescent="0.25">
      <c r="B2666">
        <f>YEAR('Daily Weather Input'!C2659)</f>
        <v>2012</v>
      </c>
      <c r="C2666">
        <f>MONTH('Daily Weather Input'!C2659)</f>
        <v>4</v>
      </c>
      <c r="D2666">
        <f>DAY('Daily Weather Input'!C2659)</f>
        <v>9</v>
      </c>
      <c r="E2666">
        <f>IF('Daily Weather Input'!D2659, 'Daily Weather Input'!D2659, ('Daily Weather Input'!E2659+'Daily Weather Input'!F2659)/2)</f>
        <v>56.5</v>
      </c>
      <c r="F2666">
        <f t="shared" si="83"/>
        <v>8.5</v>
      </c>
      <c r="G2666">
        <f t="shared" si="84"/>
        <v>0</v>
      </c>
    </row>
    <row r="2667" spans="2:7" x14ac:dyDescent="0.25">
      <c r="B2667">
        <f>YEAR('Daily Weather Input'!C2660)</f>
        <v>2012</v>
      </c>
      <c r="C2667">
        <f>MONTH('Daily Weather Input'!C2660)</f>
        <v>4</v>
      </c>
      <c r="D2667">
        <f>DAY('Daily Weather Input'!C2660)</f>
        <v>10</v>
      </c>
      <c r="E2667">
        <f>IF('Daily Weather Input'!D2660, 'Daily Weather Input'!D2660, ('Daily Weather Input'!E2660+'Daily Weather Input'!F2660)/2)</f>
        <v>52.5</v>
      </c>
      <c r="F2667">
        <f t="shared" si="83"/>
        <v>12.5</v>
      </c>
      <c r="G2667">
        <f t="shared" si="84"/>
        <v>0</v>
      </c>
    </row>
    <row r="2668" spans="2:7" x14ac:dyDescent="0.25">
      <c r="B2668">
        <f>YEAR('Daily Weather Input'!C2661)</f>
        <v>2012</v>
      </c>
      <c r="C2668">
        <f>MONTH('Daily Weather Input'!C2661)</f>
        <v>4</v>
      </c>
      <c r="D2668">
        <f>DAY('Daily Weather Input'!C2661)</f>
        <v>11</v>
      </c>
      <c r="E2668">
        <f>IF('Daily Weather Input'!D2661, 'Daily Weather Input'!D2661, ('Daily Weather Input'!E2661+'Daily Weather Input'!F2661)/2)</f>
        <v>43.5</v>
      </c>
      <c r="F2668">
        <f t="shared" si="83"/>
        <v>21.5</v>
      </c>
      <c r="G2668">
        <f t="shared" si="84"/>
        <v>0</v>
      </c>
    </row>
    <row r="2669" spans="2:7" x14ac:dyDescent="0.25">
      <c r="B2669">
        <f>YEAR('Daily Weather Input'!C2662)</f>
        <v>2012</v>
      </c>
      <c r="C2669">
        <f>MONTH('Daily Weather Input'!C2662)</f>
        <v>4</v>
      </c>
      <c r="D2669">
        <f>DAY('Daily Weather Input'!C2662)</f>
        <v>12</v>
      </c>
      <c r="E2669">
        <f>IF('Daily Weather Input'!D2662, 'Daily Weather Input'!D2662, ('Daily Weather Input'!E2662+'Daily Weather Input'!F2662)/2)</f>
        <v>49</v>
      </c>
      <c r="F2669">
        <f t="shared" si="83"/>
        <v>16</v>
      </c>
      <c r="G2669">
        <f t="shared" si="84"/>
        <v>0</v>
      </c>
    </row>
    <row r="2670" spans="2:7" x14ac:dyDescent="0.25">
      <c r="B2670">
        <f>YEAR('Daily Weather Input'!C2663)</f>
        <v>2012</v>
      </c>
      <c r="C2670">
        <f>MONTH('Daily Weather Input'!C2663)</f>
        <v>4</v>
      </c>
      <c r="D2670">
        <f>DAY('Daily Weather Input'!C2663)</f>
        <v>13</v>
      </c>
      <c r="E2670">
        <f>IF('Daily Weather Input'!D2663, 'Daily Weather Input'!D2663, ('Daily Weather Input'!E2663+'Daily Weather Input'!F2663)/2)</f>
        <v>49.5</v>
      </c>
      <c r="F2670">
        <f t="shared" si="83"/>
        <v>15.5</v>
      </c>
      <c r="G2670">
        <f t="shared" si="84"/>
        <v>0</v>
      </c>
    </row>
    <row r="2671" spans="2:7" x14ac:dyDescent="0.25">
      <c r="B2671">
        <f>YEAR('Daily Weather Input'!C2664)</f>
        <v>2012</v>
      </c>
      <c r="C2671">
        <f>MONTH('Daily Weather Input'!C2664)</f>
        <v>4</v>
      </c>
      <c r="D2671">
        <f>DAY('Daily Weather Input'!C2664)</f>
        <v>14</v>
      </c>
      <c r="E2671">
        <f>IF('Daily Weather Input'!D2664, 'Daily Weather Input'!D2664, ('Daily Weather Input'!E2664+'Daily Weather Input'!F2664)/2)</f>
        <v>54.5</v>
      </c>
      <c r="F2671">
        <f t="shared" si="83"/>
        <v>10.5</v>
      </c>
      <c r="G2671">
        <f t="shared" si="84"/>
        <v>0</v>
      </c>
    </row>
    <row r="2672" spans="2:7" x14ac:dyDescent="0.25">
      <c r="B2672">
        <f>YEAR('Daily Weather Input'!C2665)</f>
        <v>2012</v>
      </c>
      <c r="C2672">
        <f>MONTH('Daily Weather Input'!C2665)</f>
        <v>4</v>
      </c>
      <c r="D2672">
        <f>DAY('Daily Weather Input'!C2665)</f>
        <v>15</v>
      </c>
      <c r="E2672">
        <f>IF('Daily Weather Input'!D2665, 'Daily Weather Input'!D2665, ('Daily Weather Input'!E2665+'Daily Weather Input'!F2665)/2)</f>
        <v>70.5</v>
      </c>
      <c r="F2672">
        <f t="shared" si="83"/>
        <v>0</v>
      </c>
      <c r="G2672">
        <f t="shared" si="84"/>
        <v>5.5</v>
      </c>
    </row>
    <row r="2673" spans="2:7" x14ac:dyDescent="0.25">
      <c r="B2673">
        <f>YEAR('Daily Weather Input'!C2666)</f>
        <v>2012</v>
      </c>
      <c r="C2673">
        <f>MONTH('Daily Weather Input'!C2666)</f>
        <v>4</v>
      </c>
      <c r="D2673">
        <f>DAY('Daily Weather Input'!C2666)</f>
        <v>16</v>
      </c>
      <c r="E2673">
        <f>IF('Daily Weather Input'!D2666, 'Daily Weather Input'!D2666, ('Daily Weather Input'!E2666+'Daily Weather Input'!F2666)/2)</f>
        <v>74.5</v>
      </c>
      <c r="F2673">
        <f t="shared" si="83"/>
        <v>0</v>
      </c>
      <c r="G2673">
        <f t="shared" si="84"/>
        <v>9.5</v>
      </c>
    </row>
    <row r="2674" spans="2:7" x14ac:dyDescent="0.25">
      <c r="B2674">
        <f>YEAR('Daily Weather Input'!C2667)</f>
        <v>2012</v>
      </c>
      <c r="C2674">
        <f>MONTH('Daily Weather Input'!C2667)</f>
        <v>4</v>
      </c>
      <c r="D2674">
        <f>DAY('Daily Weather Input'!C2667)</f>
        <v>17</v>
      </c>
      <c r="E2674">
        <f>IF('Daily Weather Input'!D2667, 'Daily Weather Input'!D2667, ('Daily Weather Input'!E2667+'Daily Weather Input'!F2667)/2)</f>
        <v>62</v>
      </c>
      <c r="F2674">
        <f t="shared" si="83"/>
        <v>3</v>
      </c>
      <c r="G2674">
        <f t="shared" si="84"/>
        <v>0</v>
      </c>
    </row>
    <row r="2675" spans="2:7" x14ac:dyDescent="0.25">
      <c r="B2675">
        <f>YEAR('Daily Weather Input'!C2668)</f>
        <v>2012</v>
      </c>
      <c r="C2675">
        <f>MONTH('Daily Weather Input'!C2668)</f>
        <v>4</v>
      </c>
      <c r="D2675">
        <f>DAY('Daily Weather Input'!C2668)</f>
        <v>18</v>
      </c>
      <c r="E2675">
        <f>IF('Daily Weather Input'!D2668, 'Daily Weather Input'!D2668, ('Daily Weather Input'!E2668+'Daily Weather Input'!F2668)/2)</f>
        <v>53.5</v>
      </c>
      <c r="F2675">
        <f t="shared" si="83"/>
        <v>11.5</v>
      </c>
      <c r="G2675">
        <f t="shared" si="84"/>
        <v>0</v>
      </c>
    </row>
    <row r="2676" spans="2:7" x14ac:dyDescent="0.25">
      <c r="B2676">
        <f>YEAR('Daily Weather Input'!C2669)</f>
        <v>2012</v>
      </c>
      <c r="C2676">
        <f>MONTH('Daily Weather Input'!C2669)</f>
        <v>4</v>
      </c>
      <c r="D2676">
        <f>DAY('Daily Weather Input'!C2669)</f>
        <v>19</v>
      </c>
      <c r="E2676">
        <f>IF('Daily Weather Input'!D2669, 'Daily Weather Input'!D2669, ('Daily Weather Input'!E2669+'Daily Weather Input'!F2669)/2)</f>
        <v>58</v>
      </c>
      <c r="F2676">
        <f t="shared" si="83"/>
        <v>7</v>
      </c>
      <c r="G2676">
        <f t="shared" si="84"/>
        <v>0</v>
      </c>
    </row>
    <row r="2677" spans="2:7" x14ac:dyDescent="0.25">
      <c r="B2677">
        <f>YEAR('Daily Weather Input'!C2670)</f>
        <v>2012</v>
      </c>
      <c r="C2677">
        <f>MONTH('Daily Weather Input'!C2670)</f>
        <v>4</v>
      </c>
      <c r="D2677">
        <f>DAY('Daily Weather Input'!C2670)</f>
        <v>20</v>
      </c>
      <c r="E2677">
        <f>IF('Daily Weather Input'!D2670, 'Daily Weather Input'!D2670, ('Daily Weather Input'!E2670+'Daily Weather Input'!F2670)/2)</f>
        <v>56.5</v>
      </c>
      <c r="F2677">
        <f t="shared" si="83"/>
        <v>8.5</v>
      </c>
      <c r="G2677">
        <f t="shared" si="84"/>
        <v>0</v>
      </c>
    </row>
    <row r="2678" spans="2:7" x14ac:dyDescent="0.25">
      <c r="B2678">
        <f>YEAR('Daily Weather Input'!C2671)</f>
        <v>2012</v>
      </c>
      <c r="C2678">
        <f>MONTH('Daily Weather Input'!C2671)</f>
        <v>4</v>
      </c>
      <c r="D2678">
        <f>DAY('Daily Weather Input'!C2671)</f>
        <v>21</v>
      </c>
      <c r="E2678">
        <f>IF('Daily Weather Input'!D2671, 'Daily Weather Input'!D2671, ('Daily Weather Input'!E2671+'Daily Weather Input'!F2671)/2)</f>
        <v>67</v>
      </c>
      <c r="F2678">
        <f t="shared" si="83"/>
        <v>0</v>
      </c>
      <c r="G2678">
        <f t="shared" si="84"/>
        <v>2</v>
      </c>
    </row>
    <row r="2679" spans="2:7" x14ac:dyDescent="0.25">
      <c r="B2679">
        <f>YEAR('Daily Weather Input'!C2672)</f>
        <v>2012</v>
      </c>
      <c r="C2679">
        <f>MONTH('Daily Weather Input'!C2672)</f>
        <v>4</v>
      </c>
      <c r="D2679">
        <f>DAY('Daily Weather Input'!C2672)</f>
        <v>22</v>
      </c>
      <c r="E2679">
        <f>IF('Daily Weather Input'!D2672, 'Daily Weather Input'!D2672, ('Daily Weather Input'!E2672+'Daily Weather Input'!F2672)/2)</f>
        <v>48.5</v>
      </c>
      <c r="F2679">
        <f t="shared" si="83"/>
        <v>16.5</v>
      </c>
      <c r="G2679">
        <f t="shared" si="84"/>
        <v>0</v>
      </c>
    </row>
    <row r="2680" spans="2:7" x14ac:dyDescent="0.25">
      <c r="B2680">
        <f>YEAR('Daily Weather Input'!C2673)</f>
        <v>2012</v>
      </c>
      <c r="C2680">
        <f>MONTH('Daily Weather Input'!C2673)</f>
        <v>4</v>
      </c>
      <c r="D2680">
        <f>DAY('Daily Weather Input'!C2673)</f>
        <v>23</v>
      </c>
      <c r="E2680">
        <f>IF('Daily Weather Input'!D2673, 'Daily Weather Input'!D2673, ('Daily Weather Input'!E2673+'Daily Weather Input'!F2673)/2)</f>
        <v>42.5</v>
      </c>
      <c r="F2680">
        <f t="shared" si="83"/>
        <v>22.5</v>
      </c>
      <c r="G2680">
        <f t="shared" si="84"/>
        <v>0</v>
      </c>
    </row>
    <row r="2681" spans="2:7" x14ac:dyDescent="0.25">
      <c r="B2681">
        <f>YEAR('Daily Weather Input'!C2674)</f>
        <v>2012</v>
      </c>
      <c r="C2681">
        <f>MONTH('Daily Weather Input'!C2674)</f>
        <v>4</v>
      </c>
      <c r="D2681">
        <f>DAY('Daily Weather Input'!C2674)</f>
        <v>24</v>
      </c>
      <c r="E2681">
        <f>IF('Daily Weather Input'!D2674, 'Daily Weather Input'!D2674, ('Daily Weather Input'!E2674+'Daily Weather Input'!F2674)/2)</f>
        <v>50</v>
      </c>
      <c r="F2681">
        <f t="shared" si="83"/>
        <v>15</v>
      </c>
      <c r="G2681">
        <f t="shared" si="84"/>
        <v>0</v>
      </c>
    </row>
    <row r="2682" spans="2:7" x14ac:dyDescent="0.25">
      <c r="B2682">
        <f>YEAR('Daily Weather Input'!C2675)</f>
        <v>2012</v>
      </c>
      <c r="C2682">
        <f>MONTH('Daily Weather Input'!C2675)</f>
        <v>4</v>
      </c>
      <c r="D2682">
        <f>DAY('Daily Weather Input'!C2675)</f>
        <v>25</v>
      </c>
      <c r="E2682">
        <f>IF('Daily Weather Input'!D2675, 'Daily Weather Input'!D2675, ('Daily Weather Input'!E2675+'Daily Weather Input'!F2675)/2)</f>
        <v>50</v>
      </c>
      <c r="F2682">
        <f t="shared" si="83"/>
        <v>15</v>
      </c>
      <c r="G2682">
        <f t="shared" si="84"/>
        <v>0</v>
      </c>
    </row>
    <row r="2683" spans="2:7" x14ac:dyDescent="0.25">
      <c r="B2683">
        <f>YEAR('Daily Weather Input'!C2676)</f>
        <v>2012</v>
      </c>
      <c r="C2683">
        <f>MONTH('Daily Weather Input'!C2676)</f>
        <v>4</v>
      </c>
      <c r="D2683">
        <f>DAY('Daily Weather Input'!C2676)</f>
        <v>26</v>
      </c>
      <c r="E2683">
        <f>IF('Daily Weather Input'!D2676, 'Daily Weather Input'!D2676, ('Daily Weather Input'!E2676+'Daily Weather Input'!F2676)/2)</f>
        <v>60</v>
      </c>
      <c r="F2683">
        <f t="shared" si="83"/>
        <v>5</v>
      </c>
      <c r="G2683">
        <f t="shared" si="84"/>
        <v>0</v>
      </c>
    </row>
    <row r="2684" spans="2:7" x14ac:dyDescent="0.25">
      <c r="B2684">
        <f>YEAR('Daily Weather Input'!C2677)</f>
        <v>2012</v>
      </c>
      <c r="C2684">
        <f>MONTH('Daily Weather Input'!C2677)</f>
        <v>4</v>
      </c>
      <c r="D2684">
        <f>DAY('Daily Weather Input'!C2677)</f>
        <v>27</v>
      </c>
      <c r="E2684">
        <f>IF('Daily Weather Input'!D2677, 'Daily Weather Input'!D2677, ('Daily Weather Input'!E2677+'Daily Weather Input'!F2677)/2)</f>
        <v>52</v>
      </c>
      <c r="F2684">
        <f t="shared" si="83"/>
        <v>13</v>
      </c>
      <c r="G2684">
        <f t="shared" si="84"/>
        <v>0</v>
      </c>
    </row>
    <row r="2685" spans="2:7" x14ac:dyDescent="0.25">
      <c r="B2685">
        <f>YEAR('Daily Weather Input'!C2678)</f>
        <v>2012</v>
      </c>
      <c r="C2685">
        <f>MONTH('Daily Weather Input'!C2678)</f>
        <v>4</v>
      </c>
      <c r="D2685">
        <f>DAY('Daily Weather Input'!C2678)</f>
        <v>28</v>
      </c>
      <c r="E2685">
        <f>IF('Daily Weather Input'!D2678, 'Daily Weather Input'!D2678, ('Daily Weather Input'!E2678+'Daily Weather Input'!F2678)/2)</f>
        <v>46</v>
      </c>
      <c r="F2685">
        <f t="shared" si="83"/>
        <v>19</v>
      </c>
      <c r="G2685">
        <f t="shared" si="84"/>
        <v>0</v>
      </c>
    </row>
    <row r="2686" spans="2:7" x14ac:dyDescent="0.25">
      <c r="B2686">
        <f>YEAR('Daily Weather Input'!C2679)</f>
        <v>2012</v>
      </c>
      <c r="C2686">
        <f>MONTH('Daily Weather Input'!C2679)</f>
        <v>4</v>
      </c>
      <c r="D2686">
        <f>DAY('Daily Weather Input'!C2679)</f>
        <v>29</v>
      </c>
      <c r="E2686">
        <f>IF('Daily Weather Input'!D2679, 'Daily Weather Input'!D2679, ('Daily Weather Input'!E2679+'Daily Weather Input'!F2679)/2)</f>
        <v>55</v>
      </c>
      <c r="F2686">
        <f t="shared" si="83"/>
        <v>10</v>
      </c>
      <c r="G2686">
        <f t="shared" si="84"/>
        <v>0</v>
      </c>
    </row>
    <row r="2687" spans="2:7" x14ac:dyDescent="0.25">
      <c r="B2687">
        <f>YEAR('Daily Weather Input'!C2680)</f>
        <v>2012</v>
      </c>
      <c r="C2687">
        <f>MONTH('Daily Weather Input'!C2680)</f>
        <v>4</v>
      </c>
      <c r="D2687">
        <f>DAY('Daily Weather Input'!C2680)</f>
        <v>30</v>
      </c>
      <c r="E2687">
        <f>IF('Daily Weather Input'!D2680, 'Daily Weather Input'!D2680, ('Daily Weather Input'!E2680+'Daily Weather Input'!F2680)/2)</f>
        <v>53</v>
      </c>
      <c r="F2687">
        <f t="shared" si="83"/>
        <v>12</v>
      </c>
      <c r="G2687">
        <f t="shared" si="84"/>
        <v>0</v>
      </c>
    </row>
    <row r="2688" spans="2:7" x14ac:dyDescent="0.25">
      <c r="B2688">
        <f>YEAR('Daily Weather Input'!C2681)</f>
        <v>2012</v>
      </c>
      <c r="C2688">
        <f>MONTH('Daily Weather Input'!C2681)</f>
        <v>5</v>
      </c>
      <c r="D2688">
        <f>DAY('Daily Weather Input'!C2681)</f>
        <v>1</v>
      </c>
      <c r="E2688">
        <f>IF('Daily Weather Input'!D2681, 'Daily Weather Input'!D2681, ('Daily Weather Input'!E2681+'Daily Weather Input'!F2681)/2)</f>
        <v>70.5</v>
      </c>
      <c r="F2688">
        <f t="shared" si="83"/>
        <v>0</v>
      </c>
      <c r="G2688">
        <f t="shared" si="84"/>
        <v>5.5</v>
      </c>
    </row>
    <row r="2689" spans="2:7" x14ac:dyDescent="0.25">
      <c r="B2689">
        <f>YEAR('Daily Weather Input'!C2682)</f>
        <v>2012</v>
      </c>
      <c r="C2689">
        <f>MONTH('Daily Weather Input'!C2682)</f>
        <v>5</v>
      </c>
      <c r="D2689">
        <f>DAY('Daily Weather Input'!C2682)</f>
        <v>2</v>
      </c>
      <c r="E2689">
        <f>IF('Daily Weather Input'!D2682, 'Daily Weather Input'!D2682, ('Daily Weather Input'!E2682+'Daily Weather Input'!F2682)/2)</f>
        <v>68</v>
      </c>
      <c r="F2689">
        <f t="shared" si="83"/>
        <v>0</v>
      </c>
      <c r="G2689">
        <f t="shared" si="84"/>
        <v>3</v>
      </c>
    </row>
    <row r="2690" spans="2:7" x14ac:dyDescent="0.25">
      <c r="B2690">
        <f>YEAR('Daily Weather Input'!C2683)</f>
        <v>2012</v>
      </c>
      <c r="C2690">
        <f>MONTH('Daily Weather Input'!C2683)</f>
        <v>5</v>
      </c>
      <c r="D2690">
        <f>DAY('Daily Weather Input'!C2683)</f>
        <v>3</v>
      </c>
      <c r="E2690">
        <f>IF('Daily Weather Input'!D2683, 'Daily Weather Input'!D2683, ('Daily Weather Input'!E2683+'Daily Weather Input'!F2683)/2)</f>
        <v>69.5</v>
      </c>
      <c r="F2690">
        <f t="shared" si="83"/>
        <v>0</v>
      </c>
      <c r="G2690">
        <f t="shared" si="84"/>
        <v>4.5</v>
      </c>
    </row>
    <row r="2691" spans="2:7" x14ac:dyDescent="0.25">
      <c r="B2691">
        <f>YEAR('Daily Weather Input'!C2684)</f>
        <v>2012</v>
      </c>
      <c r="C2691">
        <f>MONTH('Daily Weather Input'!C2684)</f>
        <v>5</v>
      </c>
      <c r="D2691">
        <f>DAY('Daily Weather Input'!C2684)</f>
        <v>4</v>
      </c>
      <c r="E2691">
        <f>IF('Daily Weather Input'!D2684, 'Daily Weather Input'!D2684, ('Daily Weather Input'!E2684+'Daily Weather Input'!F2684)/2)</f>
        <v>72</v>
      </c>
      <c r="F2691">
        <f t="shared" si="83"/>
        <v>0</v>
      </c>
      <c r="G2691">
        <f t="shared" si="84"/>
        <v>7</v>
      </c>
    </row>
    <row r="2692" spans="2:7" x14ac:dyDescent="0.25">
      <c r="B2692">
        <f>YEAR('Daily Weather Input'!C2685)</f>
        <v>2012</v>
      </c>
      <c r="C2692">
        <f>MONTH('Daily Weather Input'!C2685)</f>
        <v>5</v>
      </c>
      <c r="D2692">
        <f>DAY('Daily Weather Input'!C2685)</f>
        <v>5</v>
      </c>
      <c r="E2692">
        <f>IF('Daily Weather Input'!D2685, 'Daily Weather Input'!D2685, ('Daily Weather Input'!E2685+'Daily Weather Input'!F2685)/2)</f>
        <v>70</v>
      </c>
      <c r="F2692">
        <f t="shared" si="83"/>
        <v>0</v>
      </c>
      <c r="G2692">
        <f t="shared" si="84"/>
        <v>5</v>
      </c>
    </row>
    <row r="2693" spans="2:7" x14ac:dyDescent="0.25">
      <c r="B2693">
        <f>YEAR('Daily Weather Input'!C2686)</f>
        <v>2012</v>
      </c>
      <c r="C2693">
        <f>MONTH('Daily Weather Input'!C2686)</f>
        <v>5</v>
      </c>
      <c r="D2693">
        <f>DAY('Daily Weather Input'!C2686)</f>
        <v>6</v>
      </c>
      <c r="E2693">
        <f>IF('Daily Weather Input'!D2686, 'Daily Weather Input'!D2686, ('Daily Weather Input'!E2686+'Daily Weather Input'!F2686)/2)</f>
        <v>66</v>
      </c>
      <c r="F2693">
        <f t="shared" si="83"/>
        <v>0</v>
      </c>
      <c r="G2693">
        <f t="shared" si="84"/>
        <v>1</v>
      </c>
    </row>
    <row r="2694" spans="2:7" x14ac:dyDescent="0.25">
      <c r="B2694">
        <f>YEAR('Daily Weather Input'!C2687)</f>
        <v>2012</v>
      </c>
      <c r="C2694">
        <f>MONTH('Daily Weather Input'!C2687)</f>
        <v>5</v>
      </c>
      <c r="D2694">
        <f>DAY('Daily Weather Input'!C2687)</f>
        <v>7</v>
      </c>
      <c r="E2694">
        <f>IF('Daily Weather Input'!D2687, 'Daily Weather Input'!D2687, ('Daily Weather Input'!E2687+'Daily Weather Input'!F2687)/2)</f>
        <v>64</v>
      </c>
      <c r="F2694">
        <f t="shared" si="83"/>
        <v>1</v>
      </c>
      <c r="G2694">
        <f t="shared" si="84"/>
        <v>0</v>
      </c>
    </row>
    <row r="2695" spans="2:7" x14ac:dyDescent="0.25">
      <c r="B2695">
        <f>YEAR('Daily Weather Input'!C2688)</f>
        <v>2012</v>
      </c>
      <c r="C2695">
        <f>MONTH('Daily Weather Input'!C2688)</f>
        <v>5</v>
      </c>
      <c r="D2695">
        <f>DAY('Daily Weather Input'!C2688)</f>
        <v>8</v>
      </c>
      <c r="E2695">
        <f>IF('Daily Weather Input'!D2688, 'Daily Weather Input'!D2688, ('Daily Weather Input'!E2688+'Daily Weather Input'!F2688)/2)</f>
        <v>63.5</v>
      </c>
      <c r="F2695">
        <f t="shared" si="83"/>
        <v>1.5</v>
      </c>
      <c r="G2695">
        <f t="shared" si="84"/>
        <v>0</v>
      </c>
    </row>
    <row r="2696" spans="2:7" x14ac:dyDescent="0.25">
      <c r="B2696">
        <f>YEAR('Daily Weather Input'!C2689)</f>
        <v>2012</v>
      </c>
      <c r="C2696">
        <f>MONTH('Daily Weather Input'!C2689)</f>
        <v>5</v>
      </c>
      <c r="D2696">
        <f>DAY('Daily Weather Input'!C2689)</f>
        <v>9</v>
      </c>
      <c r="E2696">
        <f>IF('Daily Weather Input'!D2689, 'Daily Weather Input'!D2689, ('Daily Weather Input'!E2689+'Daily Weather Input'!F2689)/2)</f>
        <v>64.5</v>
      </c>
      <c r="F2696">
        <f t="shared" si="83"/>
        <v>0.5</v>
      </c>
      <c r="G2696">
        <f t="shared" si="84"/>
        <v>0</v>
      </c>
    </row>
    <row r="2697" spans="2:7" x14ac:dyDescent="0.25">
      <c r="B2697">
        <f>YEAR('Daily Weather Input'!C2690)</f>
        <v>2012</v>
      </c>
      <c r="C2697">
        <f>MONTH('Daily Weather Input'!C2690)</f>
        <v>5</v>
      </c>
      <c r="D2697">
        <f>DAY('Daily Weather Input'!C2690)</f>
        <v>10</v>
      </c>
      <c r="E2697">
        <f>IF('Daily Weather Input'!D2690, 'Daily Weather Input'!D2690, ('Daily Weather Input'!E2690+'Daily Weather Input'!F2690)/2)</f>
        <v>58</v>
      </c>
      <c r="F2697">
        <f t="shared" si="83"/>
        <v>7</v>
      </c>
      <c r="G2697">
        <f t="shared" si="84"/>
        <v>0</v>
      </c>
    </row>
    <row r="2698" spans="2:7" x14ac:dyDescent="0.25">
      <c r="B2698">
        <f>YEAR('Daily Weather Input'!C2691)</f>
        <v>2012</v>
      </c>
      <c r="C2698">
        <f>MONTH('Daily Weather Input'!C2691)</f>
        <v>5</v>
      </c>
      <c r="D2698">
        <f>DAY('Daily Weather Input'!C2691)</f>
        <v>11</v>
      </c>
      <c r="E2698">
        <f>IF('Daily Weather Input'!D2691, 'Daily Weather Input'!D2691, ('Daily Weather Input'!E2691+'Daily Weather Input'!F2691)/2)</f>
        <v>56</v>
      </c>
      <c r="F2698">
        <f t="shared" si="83"/>
        <v>9</v>
      </c>
      <c r="G2698">
        <f t="shared" si="84"/>
        <v>0</v>
      </c>
    </row>
    <row r="2699" spans="2:7" x14ac:dyDescent="0.25">
      <c r="B2699">
        <f>YEAR('Daily Weather Input'!C2692)</f>
        <v>2012</v>
      </c>
      <c r="C2699">
        <f>MONTH('Daily Weather Input'!C2692)</f>
        <v>5</v>
      </c>
      <c r="D2699">
        <f>DAY('Daily Weather Input'!C2692)</f>
        <v>12</v>
      </c>
      <c r="E2699">
        <f>IF('Daily Weather Input'!D2692, 'Daily Weather Input'!D2692, ('Daily Weather Input'!E2692+'Daily Weather Input'!F2692)/2)</f>
        <v>59.5</v>
      </c>
      <c r="F2699">
        <f t="shared" ref="F2699:F2762" si="85">IF(B$8&gt;$E2699,(B$8-$E2699),0)</f>
        <v>5.5</v>
      </c>
      <c r="G2699">
        <f t="shared" si="84"/>
        <v>0</v>
      </c>
    </row>
    <row r="2700" spans="2:7" x14ac:dyDescent="0.25">
      <c r="B2700">
        <f>YEAR('Daily Weather Input'!C2693)</f>
        <v>2012</v>
      </c>
      <c r="C2700">
        <f>MONTH('Daily Weather Input'!C2693)</f>
        <v>5</v>
      </c>
      <c r="D2700">
        <f>DAY('Daily Weather Input'!C2693)</f>
        <v>13</v>
      </c>
      <c r="E2700">
        <f>IF('Daily Weather Input'!D2693, 'Daily Weather Input'!D2693, ('Daily Weather Input'!E2693+'Daily Weather Input'!F2693)/2)</f>
        <v>69</v>
      </c>
      <c r="F2700">
        <f t="shared" si="85"/>
        <v>0</v>
      </c>
      <c r="G2700">
        <f t="shared" ref="G2700:G2763" si="86">IF($E2700&gt;C$8,$E2700-C$8,0)</f>
        <v>4</v>
      </c>
    </row>
    <row r="2701" spans="2:7" x14ac:dyDescent="0.25">
      <c r="B2701">
        <f>YEAR('Daily Weather Input'!C2694)</f>
        <v>2012</v>
      </c>
      <c r="C2701">
        <f>MONTH('Daily Weather Input'!C2694)</f>
        <v>5</v>
      </c>
      <c r="D2701">
        <f>DAY('Daily Weather Input'!C2694)</f>
        <v>14</v>
      </c>
      <c r="E2701">
        <f>IF('Daily Weather Input'!D2694, 'Daily Weather Input'!D2694, ('Daily Weather Input'!E2694+'Daily Weather Input'!F2694)/2)</f>
        <v>64</v>
      </c>
      <c r="F2701">
        <f t="shared" si="85"/>
        <v>1</v>
      </c>
      <c r="G2701">
        <f t="shared" si="86"/>
        <v>0</v>
      </c>
    </row>
    <row r="2702" spans="2:7" x14ac:dyDescent="0.25">
      <c r="B2702">
        <f>YEAR('Daily Weather Input'!C2695)</f>
        <v>2012</v>
      </c>
      <c r="C2702">
        <f>MONTH('Daily Weather Input'!C2695)</f>
        <v>5</v>
      </c>
      <c r="D2702">
        <f>DAY('Daily Weather Input'!C2695)</f>
        <v>15</v>
      </c>
      <c r="E2702">
        <f>IF('Daily Weather Input'!D2695, 'Daily Weather Input'!D2695, ('Daily Weather Input'!E2695+'Daily Weather Input'!F2695)/2)</f>
        <v>72</v>
      </c>
      <c r="F2702">
        <f t="shared" si="85"/>
        <v>0</v>
      </c>
      <c r="G2702">
        <f t="shared" si="86"/>
        <v>7</v>
      </c>
    </row>
    <row r="2703" spans="2:7" x14ac:dyDescent="0.25">
      <c r="B2703">
        <f>YEAR('Daily Weather Input'!C2696)</f>
        <v>2012</v>
      </c>
      <c r="C2703">
        <f>MONTH('Daily Weather Input'!C2696)</f>
        <v>5</v>
      </c>
      <c r="D2703">
        <f>DAY('Daily Weather Input'!C2696)</f>
        <v>16</v>
      </c>
      <c r="E2703">
        <f>IF('Daily Weather Input'!D2696, 'Daily Weather Input'!D2696, ('Daily Weather Input'!E2696+'Daily Weather Input'!F2696)/2)</f>
        <v>70</v>
      </c>
      <c r="F2703">
        <f t="shared" si="85"/>
        <v>0</v>
      </c>
      <c r="G2703">
        <f t="shared" si="86"/>
        <v>5</v>
      </c>
    </row>
    <row r="2704" spans="2:7" x14ac:dyDescent="0.25">
      <c r="B2704">
        <f>YEAR('Daily Weather Input'!C2697)</f>
        <v>2012</v>
      </c>
      <c r="C2704">
        <f>MONTH('Daily Weather Input'!C2697)</f>
        <v>5</v>
      </c>
      <c r="D2704">
        <f>DAY('Daily Weather Input'!C2697)</f>
        <v>17</v>
      </c>
      <c r="E2704">
        <f>IF('Daily Weather Input'!D2697, 'Daily Weather Input'!D2697, ('Daily Weather Input'!E2697+'Daily Weather Input'!F2697)/2)</f>
        <v>61.5</v>
      </c>
      <c r="F2704">
        <f t="shared" si="85"/>
        <v>3.5</v>
      </c>
      <c r="G2704">
        <f t="shared" si="86"/>
        <v>0</v>
      </c>
    </row>
    <row r="2705" spans="2:7" x14ac:dyDescent="0.25">
      <c r="B2705">
        <f>YEAR('Daily Weather Input'!C2698)</f>
        <v>2012</v>
      </c>
      <c r="C2705">
        <f>MONTH('Daily Weather Input'!C2698)</f>
        <v>5</v>
      </c>
      <c r="D2705">
        <f>DAY('Daily Weather Input'!C2698)</f>
        <v>18</v>
      </c>
      <c r="E2705">
        <f>IF('Daily Weather Input'!D2698, 'Daily Weather Input'!D2698, ('Daily Weather Input'!E2698+'Daily Weather Input'!F2698)/2)</f>
        <v>60</v>
      </c>
      <c r="F2705">
        <f t="shared" si="85"/>
        <v>5</v>
      </c>
      <c r="G2705">
        <f t="shared" si="86"/>
        <v>0</v>
      </c>
    </row>
    <row r="2706" spans="2:7" x14ac:dyDescent="0.25">
      <c r="B2706">
        <f>YEAR('Daily Weather Input'!C2699)</f>
        <v>2012</v>
      </c>
      <c r="C2706">
        <f>MONTH('Daily Weather Input'!C2699)</f>
        <v>5</v>
      </c>
      <c r="D2706">
        <f>DAY('Daily Weather Input'!C2699)</f>
        <v>19</v>
      </c>
      <c r="E2706">
        <f>IF('Daily Weather Input'!D2699, 'Daily Weather Input'!D2699, ('Daily Weather Input'!E2699+'Daily Weather Input'!F2699)/2)</f>
        <v>64.5</v>
      </c>
      <c r="F2706">
        <f t="shared" si="85"/>
        <v>0.5</v>
      </c>
      <c r="G2706">
        <f t="shared" si="86"/>
        <v>0</v>
      </c>
    </row>
    <row r="2707" spans="2:7" x14ac:dyDescent="0.25">
      <c r="B2707">
        <f>YEAR('Daily Weather Input'!C2700)</f>
        <v>2012</v>
      </c>
      <c r="C2707">
        <f>MONTH('Daily Weather Input'!C2700)</f>
        <v>5</v>
      </c>
      <c r="D2707">
        <f>DAY('Daily Weather Input'!C2700)</f>
        <v>20</v>
      </c>
      <c r="E2707">
        <f>IF('Daily Weather Input'!D2700, 'Daily Weather Input'!D2700, ('Daily Weather Input'!E2700+'Daily Weather Input'!F2700)/2)</f>
        <v>66.5</v>
      </c>
      <c r="F2707">
        <f t="shared" si="85"/>
        <v>0</v>
      </c>
      <c r="G2707">
        <f t="shared" si="86"/>
        <v>1.5</v>
      </c>
    </row>
    <row r="2708" spans="2:7" x14ac:dyDescent="0.25">
      <c r="B2708">
        <f>YEAR('Daily Weather Input'!C2701)</f>
        <v>2012</v>
      </c>
      <c r="C2708">
        <f>MONTH('Daily Weather Input'!C2701)</f>
        <v>5</v>
      </c>
      <c r="D2708">
        <f>DAY('Daily Weather Input'!C2701)</f>
        <v>21</v>
      </c>
      <c r="E2708">
        <f>IF('Daily Weather Input'!D2701, 'Daily Weather Input'!D2701, ('Daily Weather Input'!E2701+'Daily Weather Input'!F2701)/2)</f>
        <v>67</v>
      </c>
      <c r="F2708">
        <f t="shared" si="85"/>
        <v>0</v>
      </c>
      <c r="G2708">
        <f t="shared" si="86"/>
        <v>2</v>
      </c>
    </row>
    <row r="2709" spans="2:7" x14ac:dyDescent="0.25">
      <c r="B2709">
        <f>YEAR('Daily Weather Input'!C2702)</f>
        <v>2012</v>
      </c>
      <c r="C2709">
        <f>MONTH('Daily Weather Input'!C2702)</f>
        <v>5</v>
      </c>
      <c r="D2709">
        <f>DAY('Daily Weather Input'!C2702)</f>
        <v>22</v>
      </c>
      <c r="E2709">
        <f>IF('Daily Weather Input'!D2702, 'Daily Weather Input'!D2702, ('Daily Weather Input'!E2702+'Daily Weather Input'!F2702)/2)</f>
        <v>71.5</v>
      </c>
      <c r="F2709">
        <f t="shared" si="85"/>
        <v>0</v>
      </c>
      <c r="G2709">
        <f t="shared" si="86"/>
        <v>6.5</v>
      </c>
    </row>
    <row r="2710" spans="2:7" x14ac:dyDescent="0.25">
      <c r="B2710">
        <f>YEAR('Daily Weather Input'!C2703)</f>
        <v>2012</v>
      </c>
      <c r="C2710">
        <f>MONTH('Daily Weather Input'!C2703)</f>
        <v>5</v>
      </c>
      <c r="D2710">
        <f>DAY('Daily Weather Input'!C2703)</f>
        <v>23</v>
      </c>
      <c r="E2710">
        <f>IF('Daily Weather Input'!D2703, 'Daily Weather Input'!D2703, ('Daily Weather Input'!E2703+'Daily Weather Input'!F2703)/2)</f>
        <v>71</v>
      </c>
      <c r="F2710">
        <f t="shared" si="85"/>
        <v>0</v>
      </c>
      <c r="G2710">
        <f t="shared" si="86"/>
        <v>6</v>
      </c>
    </row>
    <row r="2711" spans="2:7" x14ac:dyDescent="0.25">
      <c r="B2711">
        <f>YEAR('Daily Weather Input'!C2704)</f>
        <v>2012</v>
      </c>
      <c r="C2711">
        <f>MONTH('Daily Weather Input'!C2704)</f>
        <v>5</v>
      </c>
      <c r="D2711">
        <f>DAY('Daily Weather Input'!C2704)</f>
        <v>24</v>
      </c>
      <c r="E2711">
        <f>IF('Daily Weather Input'!D2704, 'Daily Weather Input'!D2704, ('Daily Weather Input'!E2704+'Daily Weather Input'!F2704)/2)</f>
        <v>72</v>
      </c>
      <c r="F2711">
        <f t="shared" si="85"/>
        <v>0</v>
      </c>
      <c r="G2711">
        <f t="shared" si="86"/>
        <v>7</v>
      </c>
    </row>
    <row r="2712" spans="2:7" x14ac:dyDescent="0.25">
      <c r="B2712">
        <f>YEAR('Daily Weather Input'!C2705)</f>
        <v>2012</v>
      </c>
      <c r="C2712">
        <f>MONTH('Daily Weather Input'!C2705)</f>
        <v>5</v>
      </c>
      <c r="D2712">
        <f>DAY('Daily Weather Input'!C2705)</f>
        <v>25</v>
      </c>
      <c r="E2712">
        <f>IF('Daily Weather Input'!D2705, 'Daily Weather Input'!D2705, ('Daily Weather Input'!E2705+'Daily Weather Input'!F2705)/2)</f>
        <v>75.5</v>
      </c>
      <c r="F2712">
        <f t="shared" si="85"/>
        <v>0</v>
      </c>
      <c r="G2712">
        <f t="shared" si="86"/>
        <v>10.5</v>
      </c>
    </row>
    <row r="2713" spans="2:7" x14ac:dyDescent="0.25">
      <c r="B2713">
        <f>YEAR('Daily Weather Input'!C2706)</f>
        <v>2012</v>
      </c>
      <c r="C2713">
        <f>MONTH('Daily Weather Input'!C2706)</f>
        <v>5</v>
      </c>
      <c r="D2713">
        <f>DAY('Daily Weather Input'!C2706)</f>
        <v>26</v>
      </c>
      <c r="E2713">
        <f>IF('Daily Weather Input'!D2706, 'Daily Weather Input'!D2706, ('Daily Weather Input'!E2706+'Daily Weather Input'!F2706)/2)</f>
        <v>76</v>
      </c>
      <c r="F2713">
        <f t="shared" si="85"/>
        <v>0</v>
      </c>
      <c r="G2713">
        <f t="shared" si="86"/>
        <v>11</v>
      </c>
    </row>
    <row r="2714" spans="2:7" x14ac:dyDescent="0.25">
      <c r="B2714">
        <f>YEAR('Daily Weather Input'!C2707)</f>
        <v>2012</v>
      </c>
      <c r="C2714">
        <f>MONTH('Daily Weather Input'!C2707)</f>
        <v>5</v>
      </c>
      <c r="D2714">
        <f>DAY('Daily Weather Input'!C2707)</f>
        <v>27</v>
      </c>
      <c r="E2714">
        <f>IF('Daily Weather Input'!D2707, 'Daily Weather Input'!D2707, ('Daily Weather Input'!E2707+'Daily Weather Input'!F2707)/2)</f>
        <v>76.5</v>
      </c>
      <c r="F2714">
        <f t="shared" si="85"/>
        <v>0</v>
      </c>
      <c r="G2714">
        <f t="shared" si="86"/>
        <v>11.5</v>
      </c>
    </row>
    <row r="2715" spans="2:7" x14ac:dyDescent="0.25">
      <c r="B2715">
        <f>YEAR('Daily Weather Input'!C2708)</f>
        <v>2012</v>
      </c>
      <c r="C2715">
        <f>MONTH('Daily Weather Input'!C2708)</f>
        <v>5</v>
      </c>
      <c r="D2715">
        <f>DAY('Daily Weather Input'!C2708)</f>
        <v>28</v>
      </c>
      <c r="E2715">
        <f>IF('Daily Weather Input'!D2708, 'Daily Weather Input'!D2708, ('Daily Weather Input'!E2708+'Daily Weather Input'!F2708)/2)</f>
        <v>78</v>
      </c>
      <c r="F2715">
        <f t="shared" si="85"/>
        <v>0</v>
      </c>
      <c r="G2715">
        <f t="shared" si="86"/>
        <v>13</v>
      </c>
    </row>
    <row r="2716" spans="2:7" x14ac:dyDescent="0.25">
      <c r="B2716">
        <f>YEAR('Daily Weather Input'!C2709)</f>
        <v>2012</v>
      </c>
      <c r="C2716">
        <f>MONTH('Daily Weather Input'!C2709)</f>
        <v>5</v>
      </c>
      <c r="D2716">
        <f>DAY('Daily Weather Input'!C2709)</f>
        <v>29</v>
      </c>
      <c r="E2716">
        <f>IF('Daily Weather Input'!D2709, 'Daily Weather Input'!D2709, ('Daily Weather Input'!E2709+'Daily Weather Input'!F2709)/2)</f>
        <v>78.5</v>
      </c>
      <c r="F2716">
        <f t="shared" si="85"/>
        <v>0</v>
      </c>
      <c r="G2716">
        <f t="shared" si="86"/>
        <v>13.5</v>
      </c>
    </row>
    <row r="2717" spans="2:7" x14ac:dyDescent="0.25">
      <c r="B2717">
        <f>YEAR('Daily Weather Input'!C2710)</f>
        <v>2012</v>
      </c>
      <c r="C2717">
        <f>MONTH('Daily Weather Input'!C2710)</f>
        <v>5</v>
      </c>
      <c r="D2717">
        <f>DAY('Daily Weather Input'!C2710)</f>
        <v>30</v>
      </c>
      <c r="E2717">
        <f>IF('Daily Weather Input'!D2710, 'Daily Weather Input'!D2710, ('Daily Weather Input'!E2710+'Daily Weather Input'!F2710)/2)</f>
        <v>75</v>
      </c>
      <c r="F2717">
        <f t="shared" si="85"/>
        <v>0</v>
      </c>
      <c r="G2717">
        <f t="shared" si="86"/>
        <v>10</v>
      </c>
    </row>
    <row r="2718" spans="2:7" x14ac:dyDescent="0.25">
      <c r="B2718">
        <f>YEAR('Daily Weather Input'!C2711)</f>
        <v>2012</v>
      </c>
      <c r="C2718">
        <f>MONTH('Daily Weather Input'!C2711)</f>
        <v>5</v>
      </c>
      <c r="D2718">
        <f>DAY('Daily Weather Input'!C2711)</f>
        <v>31</v>
      </c>
      <c r="E2718">
        <f>IF('Daily Weather Input'!D2711, 'Daily Weather Input'!D2711, ('Daily Weather Input'!E2711+'Daily Weather Input'!F2711)/2)</f>
        <v>73</v>
      </c>
      <c r="F2718">
        <f t="shared" si="85"/>
        <v>0</v>
      </c>
      <c r="G2718">
        <f t="shared" si="86"/>
        <v>8</v>
      </c>
    </row>
    <row r="2719" spans="2:7" x14ac:dyDescent="0.25">
      <c r="B2719">
        <f>YEAR('Daily Weather Input'!C2712)</f>
        <v>2012</v>
      </c>
      <c r="C2719">
        <f>MONTH('Daily Weather Input'!C2712)</f>
        <v>6</v>
      </c>
      <c r="D2719">
        <f>DAY('Daily Weather Input'!C2712)</f>
        <v>1</v>
      </c>
      <c r="E2719">
        <f>IF('Daily Weather Input'!D2712, 'Daily Weather Input'!D2712, ('Daily Weather Input'!E2712+'Daily Weather Input'!F2712)/2)</f>
        <v>71.5</v>
      </c>
      <c r="F2719">
        <f t="shared" si="85"/>
        <v>0</v>
      </c>
      <c r="G2719">
        <f t="shared" si="86"/>
        <v>6.5</v>
      </c>
    </row>
    <row r="2720" spans="2:7" x14ac:dyDescent="0.25">
      <c r="B2720">
        <f>YEAR('Daily Weather Input'!C2713)</f>
        <v>2012</v>
      </c>
      <c r="C2720">
        <f>MONTH('Daily Weather Input'!C2713)</f>
        <v>6</v>
      </c>
      <c r="D2720">
        <f>DAY('Daily Weather Input'!C2713)</f>
        <v>2</v>
      </c>
      <c r="E2720">
        <f>IF('Daily Weather Input'!D2713, 'Daily Weather Input'!D2713, ('Daily Weather Input'!E2713+'Daily Weather Input'!F2713)/2)</f>
        <v>63</v>
      </c>
      <c r="F2720">
        <f t="shared" si="85"/>
        <v>2</v>
      </c>
      <c r="G2720">
        <f t="shared" si="86"/>
        <v>0</v>
      </c>
    </row>
    <row r="2721" spans="2:7" x14ac:dyDescent="0.25">
      <c r="B2721">
        <f>YEAR('Daily Weather Input'!C2714)</f>
        <v>2012</v>
      </c>
      <c r="C2721">
        <f>MONTH('Daily Weather Input'!C2714)</f>
        <v>6</v>
      </c>
      <c r="D2721">
        <f>DAY('Daily Weather Input'!C2714)</f>
        <v>3</v>
      </c>
      <c r="E2721">
        <f>IF('Daily Weather Input'!D2714, 'Daily Weather Input'!D2714, ('Daily Weather Input'!E2714+'Daily Weather Input'!F2714)/2)</f>
        <v>64</v>
      </c>
      <c r="F2721">
        <f t="shared" si="85"/>
        <v>1</v>
      </c>
      <c r="G2721">
        <f t="shared" si="86"/>
        <v>0</v>
      </c>
    </row>
    <row r="2722" spans="2:7" x14ac:dyDescent="0.25">
      <c r="B2722">
        <f>YEAR('Daily Weather Input'!C2715)</f>
        <v>2012</v>
      </c>
      <c r="C2722">
        <f>MONTH('Daily Weather Input'!C2715)</f>
        <v>6</v>
      </c>
      <c r="D2722">
        <f>DAY('Daily Weather Input'!C2715)</f>
        <v>4</v>
      </c>
      <c r="E2722">
        <f>IF('Daily Weather Input'!D2715, 'Daily Weather Input'!D2715, ('Daily Weather Input'!E2715+'Daily Weather Input'!F2715)/2)</f>
        <v>64</v>
      </c>
      <c r="F2722">
        <f t="shared" si="85"/>
        <v>1</v>
      </c>
      <c r="G2722">
        <f t="shared" si="86"/>
        <v>0</v>
      </c>
    </row>
    <row r="2723" spans="2:7" x14ac:dyDescent="0.25">
      <c r="B2723">
        <f>YEAR('Daily Weather Input'!C2716)</f>
        <v>2012</v>
      </c>
      <c r="C2723">
        <f>MONTH('Daily Weather Input'!C2716)</f>
        <v>6</v>
      </c>
      <c r="D2723">
        <f>DAY('Daily Weather Input'!C2716)</f>
        <v>5</v>
      </c>
      <c r="E2723">
        <f>IF('Daily Weather Input'!D2716, 'Daily Weather Input'!D2716, ('Daily Weather Input'!E2716+'Daily Weather Input'!F2716)/2)</f>
        <v>61.5</v>
      </c>
      <c r="F2723">
        <f t="shared" si="85"/>
        <v>3.5</v>
      </c>
      <c r="G2723">
        <f t="shared" si="86"/>
        <v>0</v>
      </c>
    </row>
    <row r="2724" spans="2:7" x14ac:dyDescent="0.25">
      <c r="B2724">
        <f>YEAR('Daily Weather Input'!C2717)</f>
        <v>2012</v>
      </c>
      <c r="C2724">
        <f>MONTH('Daily Weather Input'!C2717)</f>
        <v>6</v>
      </c>
      <c r="D2724">
        <f>DAY('Daily Weather Input'!C2717)</f>
        <v>6</v>
      </c>
      <c r="E2724">
        <f>IF('Daily Weather Input'!D2717, 'Daily Weather Input'!D2717, ('Daily Weather Input'!E2717+'Daily Weather Input'!F2717)/2)</f>
        <v>62.5</v>
      </c>
      <c r="F2724">
        <f t="shared" si="85"/>
        <v>2.5</v>
      </c>
      <c r="G2724">
        <f t="shared" si="86"/>
        <v>0</v>
      </c>
    </row>
    <row r="2725" spans="2:7" x14ac:dyDescent="0.25">
      <c r="B2725">
        <f>YEAR('Daily Weather Input'!C2718)</f>
        <v>2012</v>
      </c>
      <c r="C2725">
        <f>MONTH('Daily Weather Input'!C2718)</f>
        <v>6</v>
      </c>
      <c r="D2725">
        <f>DAY('Daily Weather Input'!C2718)</f>
        <v>7</v>
      </c>
      <c r="E2725">
        <f>IF('Daily Weather Input'!D2718, 'Daily Weather Input'!D2718, ('Daily Weather Input'!E2718+'Daily Weather Input'!F2718)/2)</f>
        <v>65.5</v>
      </c>
      <c r="F2725">
        <f t="shared" si="85"/>
        <v>0</v>
      </c>
      <c r="G2725">
        <f t="shared" si="86"/>
        <v>0.5</v>
      </c>
    </row>
    <row r="2726" spans="2:7" x14ac:dyDescent="0.25">
      <c r="B2726">
        <f>YEAR('Daily Weather Input'!C2719)</f>
        <v>2012</v>
      </c>
      <c r="C2726">
        <f>MONTH('Daily Weather Input'!C2719)</f>
        <v>6</v>
      </c>
      <c r="D2726">
        <f>DAY('Daily Weather Input'!C2719)</f>
        <v>8</v>
      </c>
      <c r="E2726">
        <f>IF('Daily Weather Input'!D2719, 'Daily Weather Input'!D2719, ('Daily Weather Input'!E2719+'Daily Weather Input'!F2719)/2)</f>
        <v>67</v>
      </c>
      <c r="F2726">
        <f t="shared" si="85"/>
        <v>0</v>
      </c>
      <c r="G2726">
        <f t="shared" si="86"/>
        <v>2</v>
      </c>
    </row>
    <row r="2727" spans="2:7" x14ac:dyDescent="0.25">
      <c r="B2727">
        <f>YEAR('Daily Weather Input'!C2720)</f>
        <v>2012</v>
      </c>
      <c r="C2727">
        <f>MONTH('Daily Weather Input'!C2720)</f>
        <v>6</v>
      </c>
      <c r="D2727">
        <f>DAY('Daily Weather Input'!C2720)</f>
        <v>9</v>
      </c>
      <c r="E2727">
        <f>IF('Daily Weather Input'!D2720, 'Daily Weather Input'!D2720, ('Daily Weather Input'!E2720+'Daily Weather Input'!F2720)/2)</f>
        <v>72</v>
      </c>
      <c r="F2727">
        <f t="shared" si="85"/>
        <v>0</v>
      </c>
      <c r="G2727">
        <f t="shared" si="86"/>
        <v>7</v>
      </c>
    </row>
    <row r="2728" spans="2:7" x14ac:dyDescent="0.25">
      <c r="B2728">
        <f>YEAR('Daily Weather Input'!C2721)</f>
        <v>2012</v>
      </c>
      <c r="C2728">
        <f>MONTH('Daily Weather Input'!C2721)</f>
        <v>6</v>
      </c>
      <c r="D2728">
        <f>DAY('Daily Weather Input'!C2721)</f>
        <v>10</v>
      </c>
      <c r="E2728">
        <f>IF('Daily Weather Input'!D2721, 'Daily Weather Input'!D2721, ('Daily Weather Input'!E2721+'Daily Weather Input'!F2721)/2)</f>
        <v>75</v>
      </c>
      <c r="F2728">
        <f t="shared" si="85"/>
        <v>0</v>
      </c>
      <c r="G2728">
        <f t="shared" si="86"/>
        <v>10</v>
      </c>
    </row>
    <row r="2729" spans="2:7" x14ac:dyDescent="0.25">
      <c r="B2729">
        <f>YEAR('Daily Weather Input'!C2722)</f>
        <v>2012</v>
      </c>
      <c r="C2729">
        <f>MONTH('Daily Weather Input'!C2722)</f>
        <v>6</v>
      </c>
      <c r="D2729">
        <f>DAY('Daily Weather Input'!C2722)</f>
        <v>11</v>
      </c>
      <c r="E2729">
        <f>IF('Daily Weather Input'!D2722, 'Daily Weather Input'!D2722, ('Daily Weather Input'!E2722+'Daily Weather Input'!F2722)/2)</f>
        <v>76</v>
      </c>
      <c r="F2729">
        <f t="shared" si="85"/>
        <v>0</v>
      </c>
      <c r="G2729">
        <f t="shared" si="86"/>
        <v>11</v>
      </c>
    </row>
    <row r="2730" spans="2:7" x14ac:dyDescent="0.25">
      <c r="B2730">
        <f>YEAR('Daily Weather Input'!C2723)</f>
        <v>2012</v>
      </c>
      <c r="C2730">
        <f>MONTH('Daily Weather Input'!C2723)</f>
        <v>6</v>
      </c>
      <c r="D2730">
        <f>DAY('Daily Weather Input'!C2723)</f>
        <v>12</v>
      </c>
      <c r="E2730">
        <f>IF('Daily Weather Input'!D2723, 'Daily Weather Input'!D2723, ('Daily Weather Input'!E2723+'Daily Weather Input'!F2723)/2)</f>
        <v>73.5</v>
      </c>
      <c r="F2730">
        <f t="shared" si="85"/>
        <v>0</v>
      </c>
      <c r="G2730">
        <f t="shared" si="86"/>
        <v>8.5</v>
      </c>
    </row>
    <row r="2731" spans="2:7" x14ac:dyDescent="0.25">
      <c r="B2731">
        <f>YEAR('Daily Weather Input'!C2724)</f>
        <v>2012</v>
      </c>
      <c r="C2731">
        <f>MONTH('Daily Weather Input'!C2724)</f>
        <v>6</v>
      </c>
      <c r="D2731">
        <f>DAY('Daily Weather Input'!C2724)</f>
        <v>13</v>
      </c>
      <c r="E2731">
        <f>IF('Daily Weather Input'!D2724, 'Daily Weather Input'!D2724, ('Daily Weather Input'!E2724+'Daily Weather Input'!F2724)/2)</f>
        <v>73</v>
      </c>
      <c r="F2731">
        <f t="shared" si="85"/>
        <v>0</v>
      </c>
      <c r="G2731">
        <f t="shared" si="86"/>
        <v>8</v>
      </c>
    </row>
    <row r="2732" spans="2:7" x14ac:dyDescent="0.25">
      <c r="B2732">
        <f>YEAR('Daily Weather Input'!C2725)</f>
        <v>2012</v>
      </c>
      <c r="C2732">
        <f>MONTH('Daily Weather Input'!C2725)</f>
        <v>6</v>
      </c>
      <c r="D2732">
        <f>DAY('Daily Weather Input'!C2725)</f>
        <v>14</v>
      </c>
      <c r="E2732">
        <f>IF('Daily Weather Input'!D2725, 'Daily Weather Input'!D2725, ('Daily Weather Input'!E2725+'Daily Weather Input'!F2725)/2)</f>
        <v>71</v>
      </c>
      <c r="F2732">
        <f t="shared" si="85"/>
        <v>0</v>
      </c>
      <c r="G2732">
        <f t="shared" si="86"/>
        <v>6</v>
      </c>
    </row>
    <row r="2733" spans="2:7" x14ac:dyDescent="0.25">
      <c r="B2733">
        <f>YEAR('Daily Weather Input'!C2726)</f>
        <v>2012</v>
      </c>
      <c r="C2733">
        <f>MONTH('Daily Weather Input'!C2726)</f>
        <v>6</v>
      </c>
      <c r="D2733">
        <f>DAY('Daily Weather Input'!C2726)</f>
        <v>15</v>
      </c>
      <c r="E2733">
        <f>IF('Daily Weather Input'!D2726, 'Daily Weather Input'!D2726, ('Daily Weather Input'!E2726+'Daily Weather Input'!F2726)/2)</f>
        <v>69.5</v>
      </c>
      <c r="F2733">
        <f t="shared" si="85"/>
        <v>0</v>
      </c>
      <c r="G2733">
        <f t="shared" si="86"/>
        <v>4.5</v>
      </c>
    </row>
    <row r="2734" spans="2:7" x14ac:dyDescent="0.25">
      <c r="B2734">
        <f>YEAR('Daily Weather Input'!C2727)</f>
        <v>2012</v>
      </c>
      <c r="C2734">
        <f>MONTH('Daily Weather Input'!C2727)</f>
        <v>6</v>
      </c>
      <c r="D2734">
        <f>DAY('Daily Weather Input'!C2727)</f>
        <v>16</v>
      </c>
      <c r="E2734">
        <f>IF('Daily Weather Input'!D2727, 'Daily Weather Input'!D2727, ('Daily Weather Input'!E2727+'Daily Weather Input'!F2727)/2)</f>
        <v>66.5</v>
      </c>
      <c r="F2734">
        <f t="shared" si="85"/>
        <v>0</v>
      </c>
      <c r="G2734">
        <f t="shared" si="86"/>
        <v>1.5</v>
      </c>
    </row>
    <row r="2735" spans="2:7" x14ac:dyDescent="0.25">
      <c r="B2735">
        <f>YEAR('Daily Weather Input'!C2728)</f>
        <v>2012</v>
      </c>
      <c r="C2735">
        <f>MONTH('Daily Weather Input'!C2728)</f>
        <v>6</v>
      </c>
      <c r="D2735">
        <f>DAY('Daily Weather Input'!C2728)</f>
        <v>17</v>
      </c>
      <c r="E2735">
        <f>IF('Daily Weather Input'!D2728, 'Daily Weather Input'!D2728, ('Daily Weather Input'!E2728+'Daily Weather Input'!F2728)/2)</f>
        <v>64.5</v>
      </c>
      <c r="F2735">
        <f t="shared" si="85"/>
        <v>0.5</v>
      </c>
      <c r="G2735">
        <f t="shared" si="86"/>
        <v>0</v>
      </c>
    </row>
    <row r="2736" spans="2:7" x14ac:dyDescent="0.25">
      <c r="B2736">
        <f>YEAR('Daily Weather Input'!C2729)</f>
        <v>2012</v>
      </c>
      <c r="C2736">
        <f>MONTH('Daily Weather Input'!C2729)</f>
        <v>6</v>
      </c>
      <c r="D2736">
        <f>DAY('Daily Weather Input'!C2729)</f>
        <v>18</v>
      </c>
      <c r="E2736">
        <f>IF('Daily Weather Input'!D2729, 'Daily Weather Input'!D2729, ('Daily Weather Input'!E2729+'Daily Weather Input'!F2729)/2)</f>
        <v>64.5</v>
      </c>
      <c r="F2736">
        <f t="shared" si="85"/>
        <v>0.5</v>
      </c>
      <c r="G2736">
        <f t="shared" si="86"/>
        <v>0</v>
      </c>
    </row>
    <row r="2737" spans="2:7" x14ac:dyDescent="0.25">
      <c r="B2737">
        <f>YEAR('Daily Weather Input'!C2730)</f>
        <v>2012</v>
      </c>
      <c r="C2737">
        <f>MONTH('Daily Weather Input'!C2730)</f>
        <v>6</v>
      </c>
      <c r="D2737">
        <f>DAY('Daily Weather Input'!C2730)</f>
        <v>19</v>
      </c>
      <c r="E2737">
        <f>IF('Daily Weather Input'!D2730, 'Daily Weather Input'!D2730, ('Daily Weather Input'!E2730+'Daily Weather Input'!F2730)/2)</f>
        <v>78.5</v>
      </c>
      <c r="F2737">
        <f t="shared" si="85"/>
        <v>0</v>
      </c>
      <c r="G2737">
        <f t="shared" si="86"/>
        <v>13.5</v>
      </c>
    </row>
    <row r="2738" spans="2:7" x14ac:dyDescent="0.25">
      <c r="B2738">
        <f>YEAR('Daily Weather Input'!C2731)</f>
        <v>2012</v>
      </c>
      <c r="C2738">
        <f>MONTH('Daily Weather Input'!C2731)</f>
        <v>6</v>
      </c>
      <c r="D2738">
        <f>DAY('Daily Weather Input'!C2731)</f>
        <v>20</v>
      </c>
      <c r="E2738">
        <f>IF('Daily Weather Input'!D2731, 'Daily Weather Input'!D2731, ('Daily Weather Input'!E2731+'Daily Weather Input'!F2731)/2)</f>
        <v>81.5</v>
      </c>
      <c r="F2738">
        <f t="shared" si="85"/>
        <v>0</v>
      </c>
      <c r="G2738">
        <f t="shared" si="86"/>
        <v>16.5</v>
      </c>
    </row>
    <row r="2739" spans="2:7" x14ac:dyDescent="0.25">
      <c r="B2739">
        <f>YEAR('Daily Weather Input'!C2732)</f>
        <v>2012</v>
      </c>
      <c r="C2739">
        <f>MONTH('Daily Weather Input'!C2732)</f>
        <v>6</v>
      </c>
      <c r="D2739">
        <f>DAY('Daily Weather Input'!C2732)</f>
        <v>21</v>
      </c>
      <c r="E2739">
        <f>IF('Daily Weather Input'!D2732, 'Daily Weather Input'!D2732, ('Daily Weather Input'!E2732+'Daily Weather Input'!F2732)/2)</f>
        <v>82.5</v>
      </c>
      <c r="F2739">
        <f t="shared" si="85"/>
        <v>0</v>
      </c>
      <c r="G2739">
        <f t="shared" si="86"/>
        <v>17.5</v>
      </c>
    </row>
    <row r="2740" spans="2:7" x14ac:dyDescent="0.25">
      <c r="B2740">
        <f>YEAR('Daily Weather Input'!C2733)</f>
        <v>2012</v>
      </c>
      <c r="C2740">
        <f>MONTH('Daily Weather Input'!C2733)</f>
        <v>6</v>
      </c>
      <c r="D2740">
        <f>DAY('Daily Weather Input'!C2733)</f>
        <v>22</v>
      </c>
      <c r="E2740">
        <f>IF('Daily Weather Input'!D2733, 'Daily Weather Input'!D2733, ('Daily Weather Input'!E2733+'Daily Weather Input'!F2733)/2)</f>
        <v>80.5</v>
      </c>
      <c r="F2740">
        <f t="shared" si="85"/>
        <v>0</v>
      </c>
      <c r="G2740">
        <f t="shared" si="86"/>
        <v>15.5</v>
      </c>
    </row>
    <row r="2741" spans="2:7" x14ac:dyDescent="0.25">
      <c r="B2741">
        <f>YEAR('Daily Weather Input'!C2734)</f>
        <v>2012</v>
      </c>
      <c r="C2741">
        <f>MONTH('Daily Weather Input'!C2734)</f>
        <v>6</v>
      </c>
      <c r="D2741">
        <f>DAY('Daily Weather Input'!C2734)</f>
        <v>23</v>
      </c>
      <c r="E2741">
        <f>IF('Daily Weather Input'!D2734, 'Daily Weather Input'!D2734, ('Daily Weather Input'!E2734+'Daily Weather Input'!F2734)/2)</f>
        <v>76.5</v>
      </c>
      <c r="F2741">
        <f t="shared" si="85"/>
        <v>0</v>
      </c>
      <c r="G2741">
        <f t="shared" si="86"/>
        <v>11.5</v>
      </c>
    </row>
    <row r="2742" spans="2:7" x14ac:dyDescent="0.25">
      <c r="B2742">
        <f>YEAR('Daily Weather Input'!C2735)</f>
        <v>2012</v>
      </c>
      <c r="C2742">
        <f>MONTH('Daily Weather Input'!C2735)</f>
        <v>6</v>
      </c>
      <c r="D2742">
        <f>DAY('Daily Weather Input'!C2735)</f>
        <v>24</v>
      </c>
      <c r="E2742">
        <f>IF('Daily Weather Input'!D2735, 'Daily Weather Input'!D2735, ('Daily Weather Input'!E2735+'Daily Weather Input'!F2735)/2)</f>
        <v>76</v>
      </c>
      <c r="F2742">
        <f t="shared" si="85"/>
        <v>0</v>
      </c>
      <c r="G2742">
        <f t="shared" si="86"/>
        <v>11</v>
      </c>
    </row>
    <row r="2743" spans="2:7" x14ac:dyDescent="0.25">
      <c r="B2743">
        <f>YEAR('Daily Weather Input'!C2736)</f>
        <v>2012</v>
      </c>
      <c r="C2743">
        <f>MONTH('Daily Weather Input'!C2736)</f>
        <v>6</v>
      </c>
      <c r="D2743">
        <f>DAY('Daily Weather Input'!C2736)</f>
        <v>25</v>
      </c>
      <c r="E2743">
        <f>IF('Daily Weather Input'!D2736, 'Daily Weather Input'!D2736, ('Daily Weather Input'!E2736+'Daily Weather Input'!F2736)/2)</f>
        <v>75</v>
      </c>
      <c r="F2743">
        <f t="shared" si="85"/>
        <v>0</v>
      </c>
      <c r="G2743">
        <f t="shared" si="86"/>
        <v>10</v>
      </c>
    </row>
    <row r="2744" spans="2:7" x14ac:dyDescent="0.25">
      <c r="B2744">
        <f>YEAR('Daily Weather Input'!C2737)</f>
        <v>2012</v>
      </c>
      <c r="C2744">
        <f>MONTH('Daily Weather Input'!C2737)</f>
        <v>6</v>
      </c>
      <c r="D2744">
        <f>DAY('Daily Weather Input'!C2737)</f>
        <v>26</v>
      </c>
      <c r="E2744">
        <f>IF('Daily Weather Input'!D2737, 'Daily Weather Input'!D2737, ('Daily Weather Input'!E2737+'Daily Weather Input'!F2737)/2)</f>
        <v>65.5</v>
      </c>
      <c r="F2744">
        <f t="shared" si="85"/>
        <v>0</v>
      </c>
      <c r="G2744">
        <f t="shared" si="86"/>
        <v>0.5</v>
      </c>
    </row>
    <row r="2745" spans="2:7" x14ac:dyDescent="0.25">
      <c r="B2745">
        <f>YEAR('Daily Weather Input'!C2738)</f>
        <v>2012</v>
      </c>
      <c r="C2745">
        <f>MONTH('Daily Weather Input'!C2738)</f>
        <v>6</v>
      </c>
      <c r="D2745">
        <f>DAY('Daily Weather Input'!C2738)</f>
        <v>27</v>
      </c>
      <c r="E2745">
        <f>IF('Daily Weather Input'!D2738, 'Daily Weather Input'!D2738, ('Daily Weather Input'!E2738+'Daily Weather Input'!F2738)/2)</f>
        <v>70.5</v>
      </c>
      <c r="F2745">
        <f t="shared" si="85"/>
        <v>0</v>
      </c>
      <c r="G2745">
        <f t="shared" si="86"/>
        <v>5.5</v>
      </c>
    </row>
    <row r="2746" spans="2:7" x14ac:dyDescent="0.25">
      <c r="B2746">
        <f>YEAR('Daily Weather Input'!C2739)</f>
        <v>2012</v>
      </c>
      <c r="C2746">
        <f>MONTH('Daily Weather Input'!C2739)</f>
        <v>6</v>
      </c>
      <c r="D2746">
        <f>DAY('Daily Weather Input'!C2739)</f>
        <v>28</v>
      </c>
      <c r="E2746">
        <f>IF('Daily Weather Input'!D2739, 'Daily Weather Input'!D2739, ('Daily Weather Input'!E2739+'Daily Weather Input'!F2739)/2)</f>
        <v>75.5</v>
      </c>
      <c r="F2746">
        <f t="shared" si="85"/>
        <v>0</v>
      </c>
      <c r="G2746">
        <f t="shared" si="86"/>
        <v>10.5</v>
      </c>
    </row>
    <row r="2747" spans="2:7" x14ac:dyDescent="0.25">
      <c r="B2747">
        <f>YEAR('Daily Weather Input'!C2740)</f>
        <v>2012</v>
      </c>
      <c r="C2747">
        <f>MONTH('Daily Weather Input'!C2740)</f>
        <v>6</v>
      </c>
      <c r="D2747">
        <f>DAY('Daily Weather Input'!C2740)</f>
        <v>29</v>
      </c>
      <c r="E2747">
        <f>IF('Daily Weather Input'!D2740, 'Daily Weather Input'!D2740, ('Daily Weather Input'!E2740+'Daily Weather Input'!F2740)/2)</f>
        <v>86.5</v>
      </c>
      <c r="F2747">
        <f t="shared" si="85"/>
        <v>0</v>
      </c>
      <c r="G2747">
        <f t="shared" si="86"/>
        <v>21.5</v>
      </c>
    </row>
    <row r="2748" spans="2:7" x14ac:dyDescent="0.25">
      <c r="B2748">
        <f>YEAR('Daily Weather Input'!C2741)</f>
        <v>2012</v>
      </c>
      <c r="C2748">
        <f>MONTH('Daily Weather Input'!C2741)</f>
        <v>6</v>
      </c>
      <c r="D2748">
        <f>DAY('Daily Weather Input'!C2741)</f>
        <v>30</v>
      </c>
      <c r="E2748">
        <f>IF('Daily Weather Input'!D2741, 'Daily Weather Input'!D2741, ('Daily Weather Input'!E2741+'Daily Weather Input'!F2741)/2)</f>
        <v>82</v>
      </c>
      <c r="F2748">
        <f t="shared" si="85"/>
        <v>0</v>
      </c>
      <c r="G2748">
        <f t="shared" si="86"/>
        <v>17</v>
      </c>
    </row>
    <row r="2749" spans="2:7" x14ac:dyDescent="0.25">
      <c r="B2749">
        <f>YEAR('Daily Weather Input'!C2742)</f>
        <v>2012</v>
      </c>
      <c r="C2749">
        <f>MONTH('Daily Weather Input'!C2742)</f>
        <v>7</v>
      </c>
      <c r="D2749">
        <f>DAY('Daily Weather Input'!C2742)</f>
        <v>1</v>
      </c>
      <c r="E2749">
        <f>IF('Daily Weather Input'!D2742, 'Daily Weather Input'!D2742, ('Daily Weather Input'!E2742+'Daily Weather Input'!F2742)/2)</f>
        <v>83.5</v>
      </c>
      <c r="F2749">
        <f t="shared" si="85"/>
        <v>0</v>
      </c>
      <c r="G2749">
        <f t="shared" si="86"/>
        <v>18.5</v>
      </c>
    </row>
    <row r="2750" spans="2:7" x14ac:dyDescent="0.25">
      <c r="B2750">
        <f>YEAR('Daily Weather Input'!C2743)</f>
        <v>2012</v>
      </c>
      <c r="C2750">
        <f>MONTH('Daily Weather Input'!C2743)</f>
        <v>7</v>
      </c>
      <c r="D2750">
        <f>DAY('Daily Weather Input'!C2743)</f>
        <v>2</v>
      </c>
      <c r="E2750">
        <f>IF('Daily Weather Input'!D2743, 'Daily Weather Input'!D2743, ('Daily Weather Input'!E2743+'Daily Weather Input'!F2743)/2)</f>
        <v>82.5</v>
      </c>
      <c r="F2750">
        <f t="shared" si="85"/>
        <v>0</v>
      </c>
      <c r="G2750">
        <f t="shared" si="86"/>
        <v>17.5</v>
      </c>
    </row>
    <row r="2751" spans="2:7" x14ac:dyDescent="0.25">
      <c r="B2751">
        <f>YEAR('Daily Weather Input'!C2744)</f>
        <v>2012</v>
      </c>
      <c r="C2751">
        <f>MONTH('Daily Weather Input'!C2744)</f>
        <v>7</v>
      </c>
      <c r="D2751">
        <f>DAY('Daily Weather Input'!C2744)</f>
        <v>3</v>
      </c>
      <c r="E2751">
        <f>IF('Daily Weather Input'!D2744, 'Daily Weather Input'!D2744, ('Daily Weather Input'!E2744+'Daily Weather Input'!F2744)/2)</f>
        <v>81.5</v>
      </c>
      <c r="F2751">
        <f t="shared" si="85"/>
        <v>0</v>
      </c>
      <c r="G2751">
        <f t="shared" si="86"/>
        <v>16.5</v>
      </c>
    </row>
    <row r="2752" spans="2:7" x14ac:dyDescent="0.25">
      <c r="B2752">
        <f>YEAR('Daily Weather Input'!C2745)</f>
        <v>2012</v>
      </c>
      <c r="C2752">
        <f>MONTH('Daily Weather Input'!C2745)</f>
        <v>7</v>
      </c>
      <c r="D2752">
        <f>DAY('Daily Weather Input'!C2745)</f>
        <v>4</v>
      </c>
      <c r="E2752">
        <f>IF('Daily Weather Input'!D2745, 'Daily Weather Input'!D2745, ('Daily Weather Input'!E2745+'Daily Weather Input'!F2745)/2)</f>
        <v>83</v>
      </c>
      <c r="F2752">
        <f t="shared" si="85"/>
        <v>0</v>
      </c>
      <c r="G2752">
        <f t="shared" si="86"/>
        <v>18</v>
      </c>
    </row>
    <row r="2753" spans="2:7" x14ac:dyDescent="0.25">
      <c r="B2753">
        <f>YEAR('Daily Weather Input'!C2746)</f>
        <v>2012</v>
      </c>
      <c r="C2753">
        <f>MONTH('Daily Weather Input'!C2746)</f>
        <v>7</v>
      </c>
      <c r="D2753">
        <f>DAY('Daily Weather Input'!C2746)</f>
        <v>5</v>
      </c>
      <c r="E2753">
        <f>IF('Daily Weather Input'!D2746, 'Daily Weather Input'!D2746, ('Daily Weather Input'!E2746+'Daily Weather Input'!F2746)/2)</f>
        <v>84.5</v>
      </c>
      <c r="F2753">
        <f t="shared" si="85"/>
        <v>0</v>
      </c>
      <c r="G2753">
        <f t="shared" si="86"/>
        <v>19.5</v>
      </c>
    </row>
    <row r="2754" spans="2:7" x14ac:dyDescent="0.25">
      <c r="B2754">
        <f>YEAR('Daily Weather Input'!C2747)</f>
        <v>2012</v>
      </c>
      <c r="C2754">
        <f>MONTH('Daily Weather Input'!C2747)</f>
        <v>7</v>
      </c>
      <c r="D2754">
        <f>DAY('Daily Weather Input'!C2747)</f>
        <v>6</v>
      </c>
      <c r="E2754">
        <f>IF('Daily Weather Input'!D2747, 'Daily Weather Input'!D2747, ('Daily Weather Input'!E2747+'Daily Weather Input'!F2747)/2)</f>
        <v>87</v>
      </c>
      <c r="F2754">
        <f t="shared" si="85"/>
        <v>0</v>
      </c>
      <c r="G2754">
        <f t="shared" si="86"/>
        <v>22</v>
      </c>
    </row>
    <row r="2755" spans="2:7" x14ac:dyDescent="0.25">
      <c r="B2755">
        <f>YEAR('Daily Weather Input'!C2748)</f>
        <v>2012</v>
      </c>
      <c r="C2755">
        <f>MONTH('Daily Weather Input'!C2748)</f>
        <v>7</v>
      </c>
      <c r="D2755">
        <f>DAY('Daily Weather Input'!C2748)</f>
        <v>7</v>
      </c>
      <c r="E2755">
        <f>IF('Daily Weather Input'!D2748, 'Daily Weather Input'!D2748, ('Daily Weather Input'!E2748+'Daily Weather Input'!F2748)/2)</f>
        <v>88</v>
      </c>
      <c r="F2755">
        <f t="shared" si="85"/>
        <v>0</v>
      </c>
      <c r="G2755">
        <f t="shared" si="86"/>
        <v>23</v>
      </c>
    </row>
    <row r="2756" spans="2:7" x14ac:dyDescent="0.25">
      <c r="B2756">
        <f>YEAR('Daily Weather Input'!C2749)</f>
        <v>2012</v>
      </c>
      <c r="C2756">
        <f>MONTH('Daily Weather Input'!C2749)</f>
        <v>7</v>
      </c>
      <c r="D2756">
        <f>DAY('Daily Weather Input'!C2749)</f>
        <v>8</v>
      </c>
      <c r="E2756">
        <f>IF('Daily Weather Input'!D2749, 'Daily Weather Input'!D2749, ('Daily Weather Input'!E2749+'Daily Weather Input'!F2749)/2)</f>
        <v>88.5</v>
      </c>
      <c r="F2756">
        <f t="shared" si="85"/>
        <v>0</v>
      </c>
      <c r="G2756">
        <f t="shared" si="86"/>
        <v>23.5</v>
      </c>
    </row>
    <row r="2757" spans="2:7" x14ac:dyDescent="0.25">
      <c r="B2757">
        <f>YEAR('Daily Weather Input'!C2750)</f>
        <v>2012</v>
      </c>
      <c r="C2757">
        <f>MONTH('Daily Weather Input'!C2750)</f>
        <v>7</v>
      </c>
      <c r="D2757">
        <f>DAY('Daily Weather Input'!C2750)</f>
        <v>9</v>
      </c>
      <c r="E2757">
        <f>IF('Daily Weather Input'!D2750, 'Daily Weather Input'!D2750, ('Daily Weather Input'!E2750+'Daily Weather Input'!F2750)/2)</f>
        <v>78</v>
      </c>
      <c r="F2757">
        <f t="shared" si="85"/>
        <v>0</v>
      </c>
      <c r="G2757">
        <f t="shared" si="86"/>
        <v>13</v>
      </c>
    </row>
    <row r="2758" spans="2:7" x14ac:dyDescent="0.25">
      <c r="B2758">
        <f>YEAR('Daily Weather Input'!C2751)</f>
        <v>2012</v>
      </c>
      <c r="C2758">
        <f>MONTH('Daily Weather Input'!C2751)</f>
        <v>7</v>
      </c>
      <c r="D2758">
        <f>DAY('Daily Weather Input'!C2751)</f>
        <v>10</v>
      </c>
      <c r="E2758">
        <f>IF('Daily Weather Input'!D2751, 'Daily Weather Input'!D2751, ('Daily Weather Input'!E2751+'Daily Weather Input'!F2751)/2)</f>
        <v>78</v>
      </c>
      <c r="F2758">
        <f t="shared" si="85"/>
        <v>0</v>
      </c>
      <c r="G2758">
        <f t="shared" si="86"/>
        <v>13</v>
      </c>
    </row>
    <row r="2759" spans="2:7" x14ac:dyDescent="0.25">
      <c r="B2759">
        <f>YEAR('Daily Weather Input'!C2752)</f>
        <v>2012</v>
      </c>
      <c r="C2759">
        <f>MONTH('Daily Weather Input'!C2752)</f>
        <v>7</v>
      </c>
      <c r="D2759">
        <f>DAY('Daily Weather Input'!C2752)</f>
        <v>11</v>
      </c>
      <c r="E2759">
        <f>IF('Daily Weather Input'!D2752, 'Daily Weather Input'!D2752, ('Daily Weather Input'!E2752+'Daily Weather Input'!F2752)/2)</f>
        <v>78</v>
      </c>
      <c r="F2759">
        <f t="shared" si="85"/>
        <v>0</v>
      </c>
      <c r="G2759">
        <f t="shared" si="86"/>
        <v>13</v>
      </c>
    </row>
    <row r="2760" spans="2:7" x14ac:dyDescent="0.25">
      <c r="B2760">
        <f>YEAR('Daily Weather Input'!C2753)</f>
        <v>2012</v>
      </c>
      <c r="C2760">
        <f>MONTH('Daily Weather Input'!C2753)</f>
        <v>7</v>
      </c>
      <c r="D2760">
        <f>DAY('Daily Weather Input'!C2753)</f>
        <v>12</v>
      </c>
      <c r="E2760">
        <f>IF('Daily Weather Input'!D2753, 'Daily Weather Input'!D2753, ('Daily Weather Input'!E2753+'Daily Weather Input'!F2753)/2)</f>
        <v>75</v>
      </c>
      <c r="F2760">
        <f t="shared" si="85"/>
        <v>0</v>
      </c>
      <c r="G2760">
        <f t="shared" si="86"/>
        <v>10</v>
      </c>
    </row>
    <row r="2761" spans="2:7" x14ac:dyDescent="0.25">
      <c r="B2761">
        <f>YEAR('Daily Weather Input'!C2754)</f>
        <v>2012</v>
      </c>
      <c r="C2761">
        <f>MONTH('Daily Weather Input'!C2754)</f>
        <v>7</v>
      </c>
      <c r="D2761">
        <f>DAY('Daily Weather Input'!C2754)</f>
        <v>13</v>
      </c>
      <c r="E2761">
        <f>IF('Daily Weather Input'!D2754, 'Daily Weather Input'!D2754, ('Daily Weather Input'!E2754+'Daily Weather Input'!F2754)/2)</f>
        <v>77.5</v>
      </c>
      <c r="F2761">
        <f t="shared" si="85"/>
        <v>0</v>
      </c>
      <c r="G2761">
        <f t="shared" si="86"/>
        <v>12.5</v>
      </c>
    </row>
    <row r="2762" spans="2:7" x14ac:dyDescent="0.25">
      <c r="B2762">
        <f>YEAR('Daily Weather Input'!C2755)</f>
        <v>2012</v>
      </c>
      <c r="C2762">
        <f>MONTH('Daily Weather Input'!C2755)</f>
        <v>7</v>
      </c>
      <c r="D2762">
        <f>DAY('Daily Weather Input'!C2755)</f>
        <v>14</v>
      </c>
      <c r="E2762">
        <f>IF('Daily Weather Input'!D2755, 'Daily Weather Input'!D2755, ('Daily Weather Input'!E2755+'Daily Weather Input'!F2755)/2)</f>
        <v>77.5</v>
      </c>
      <c r="F2762">
        <f t="shared" si="85"/>
        <v>0</v>
      </c>
      <c r="G2762">
        <f t="shared" si="86"/>
        <v>12.5</v>
      </c>
    </row>
    <row r="2763" spans="2:7" x14ac:dyDescent="0.25">
      <c r="B2763">
        <f>YEAR('Daily Weather Input'!C2756)</f>
        <v>2012</v>
      </c>
      <c r="C2763">
        <f>MONTH('Daily Weather Input'!C2756)</f>
        <v>7</v>
      </c>
      <c r="D2763">
        <f>DAY('Daily Weather Input'!C2756)</f>
        <v>15</v>
      </c>
      <c r="E2763">
        <f>IF('Daily Weather Input'!D2756, 'Daily Weather Input'!D2756, ('Daily Weather Input'!E2756+'Daily Weather Input'!F2756)/2)</f>
        <v>84</v>
      </c>
      <c r="F2763">
        <f t="shared" ref="F2763:F2826" si="87">IF(B$8&gt;$E2763,(B$8-$E2763),0)</f>
        <v>0</v>
      </c>
      <c r="G2763">
        <f t="shared" si="86"/>
        <v>19</v>
      </c>
    </row>
    <row r="2764" spans="2:7" x14ac:dyDescent="0.25">
      <c r="B2764">
        <f>YEAR('Daily Weather Input'!C2757)</f>
        <v>2012</v>
      </c>
      <c r="C2764">
        <f>MONTH('Daily Weather Input'!C2757)</f>
        <v>7</v>
      </c>
      <c r="D2764">
        <f>DAY('Daily Weather Input'!C2757)</f>
        <v>16</v>
      </c>
      <c r="E2764">
        <f>IF('Daily Weather Input'!D2757, 'Daily Weather Input'!D2757, ('Daily Weather Input'!E2757+'Daily Weather Input'!F2757)/2)</f>
        <v>82.5</v>
      </c>
      <c r="F2764">
        <f t="shared" si="87"/>
        <v>0</v>
      </c>
      <c r="G2764">
        <f t="shared" ref="G2764:G2827" si="88">IF($E2764&gt;C$8,$E2764-C$8,0)</f>
        <v>17.5</v>
      </c>
    </row>
    <row r="2765" spans="2:7" x14ac:dyDescent="0.25">
      <c r="B2765">
        <f>YEAR('Daily Weather Input'!C2758)</f>
        <v>2012</v>
      </c>
      <c r="C2765">
        <f>MONTH('Daily Weather Input'!C2758)</f>
        <v>7</v>
      </c>
      <c r="D2765">
        <f>DAY('Daily Weather Input'!C2758)</f>
        <v>17</v>
      </c>
      <c r="E2765">
        <f>IF('Daily Weather Input'!D2758, 'Daily Weather Input'!D2758, ('Daily Weather Input'!E2758+'Daily Weather Input'!F2758)/2)</f>
        <v>84</v>
      </c>
      <c r="F2765">
        <f t="shared" si="87"/>
        <v>0</v>
      </c>
      <c r="G2765">
        <f t="shared" si="88"/>
        <v>19</v>
      </c>
    </row>
    <row r="2766" spans="2:7" x14ac:dyDescent="0.25">
      <c r="B2766">
        <f>YEAR('Daily Weather Input'!C2759)</f>
        <v>2012</v>
      </c>
      <c r="C2766">
        <f>MONTH('Daily Weather Input'!C2759)</f>
        <v>7</v>
      </c>
      <c r="D2766">
        <f>DAY('Daily Weather Input'!C2759)</f>
        <v>18</v>
      </c>
      <c r="E2766">
        <f>IF('Daily Weather Input'!D2759, 'Daily Weather Input'!D2759, ('Daily Weather Input'!E2759+'Daily Weather Input'!F2759)/2)</f>
        <v>87</v>
      </c>
      <c r="F2766">
        <f t="shared" si="87"/>
        <v>0</v>
      </c>
      <c r="G2766">
        <f t="shared" si="88"/>
        <v>22</v>
      </c>
    </row>
    <row r="2767" spans="2:7" x14ac:dyDescent="0.25">
      <c r="B2767">
        <f>YEAR('Daily Weather Input'!C2760)</f>
        <v>2012</v>
      </c>
      <c r="C2767">
        <f>MONTH('Daily Weather Input'!C2760)</f>
        <v>7</v>
      </c>
      <c r="D2767">
        <f>DAY('Daily Weather Input'!C2760)</f>
        <v>19</v>
      </c>
      <c r="E2767">
        <f>IF('Daily Weather Input'!D2760, 'Daily Weather Input'!D2760, ('Daily Weather Input'!E2760+'Daily Weather Input'!F2760)/2)</f>
        <v>83.5</v>
      </c>
      <c r="F2767">
        <f t="shared" si="87"/>
        <v>0</v>
      </c>
      <c r="G2767">
        <f t="shared" si="88"/>
        <v>18.5</v>
      </c>
    </row>
    <row r="2768" spans="2:7" x14ac:dyDescent="0.25">
      <c r="B2768">
        <f>YEAR('Daily Weather Input'!C2761)</f>
        <v>2012</v>
      </c>
      <c r="C2768">
        <f>MONTH('Daily Weather Input'!C2761)</f>
        <v>7</v>
      </c>
      <c r="D2768">
        <f>DAY('Daily Weather Input'!C2761)</f>
        <v>20</v>
      </c>
      <c r="E2768">
        <f>IF('Daily Weather Input'!D2761, 'Daily Weather Input'!D2761, ('Daily Weather Input'!E2761+'Daily Weather Input'!F2761)/2)</f>
        <v>75</v>
      </c>
      <c r="F2768">
        <f t="shared" si="87"/>
        <v>0</v>
      </c>
      <c r="G2768">
        <f t="shared" si="88"/>
        <v>10</v>
      </c>
    </row>
    <row r="2769" spans="2:7" x14ac:dyDescent="0.25">
      <c r="B2769">
        <f>YEAR('Daily Weather Input'!C2762)</f>
        <v>2012</v>
      </c>
      <c r="C2769">
        <f>MONTH('Daily Weather Input'!C2762)</f>
        <v>7</v>
      </c>
      <c r="D2769">
        <f>DAY('Daily Weather Input'!C2762)</f>
        <v>21</v>
      </c>
      <c r="E2769">
        <f>IF('Daily Weather Input'!D2762, 'Daily Weather Input'!D2762, ('Daily Weather Input'!E2762+'Daily Weather Input'!F2762)/2)</f>
        <v>67</v>
      </c>
      <c r="F2769">
        <f t="shared" si="87"/>
        <v>0</v>
      </c>
      <c r="G2769">
        <f t="shared" si="88"/>
        <v>2</v>
      </c>
    </row>
    <row r="2770" spans="2:7" x14ac:dyDescent="0.25">
      <c r="B2770">
        <f>YEAR('Daily Weather Input'!C2763)</f>
        <v>2012</v>
      </c>
      <c r="C2770">
        <f>MONTH('Daily Weather Input'!C2763)</f>
        <v>7</v>
      </c>
      <c r="D2770">
        <f>DAY('Daily Weather Input'!C2763)</f>
        <v>22</v>
      </c>
      <c r="E2770">
        <f>IF('Daily Weather Input'!D2763, 'Daily Weather Input'!D2763, ('Daily Weather Input'!E2763+'Daily Weather Input'!F2763)/2)</f>
        <v>75.5</v>
      </c>
      <c r="F2770">
        <f t="shared" si="87"/>
        <v>0</v>
      </c>
      <c r="G2770">
        <f t="shared" si="88"/>
        <v>10.5</v>
      </c>
    </row>
    <row r="2771" spans="2:7" x14ac:dyDescent="0.25">
      <c r="B2771">
        <f>YEAR('Daily Weather Input'!C2764)</f>
        <v>2012</v>
      </c>
      <c r="C2771">
        <f>MONTH('Daily Weather Input'!C2764)</f>
        <v>7</v>
      </c>
      <c r="D2771">
        <f>DAY('Daily Weather Input'!C2764)</f>
        <v>23</v>
      </c>
      <c r="E2771">
        <f>IF('Daily Weather Input'!D2764, 'Daily Weather Input'!D2764, ('Daily Weather Input'!E2764+'Daily Weather Input'!F2764)/2)</f>
        <v>79</v>
      </c>
      <c r="F2771">
        <f t="shared" si="87"/>
        <v>0</v>
      </c>
      <c r="G2771">
        <f t="shared" si="88"/>
        <v>14</v>
      </c>
    </row>
    <row r="2772" spans="2:7" x14ac:dyDescent="0.25">
      <c r="B2772">
        <f>YEAR('Daily Weather Input'!C2765)</f>
        <v>2012</v>
      </c>
      <c r="C2772">
        <f>MONTH('Daily Weather Input'!C2765)</f>
        <v>7</v>
      </c>
      <c r="D2772">
        <f>DAY('Daily Weather Input'!C2765)</f>
        <v>24</v>
      </c>
      <c r="E2772">
        <f>IF('Daily Weather Input'!D2765, 'Daily Weather Input'!D2765, ('Daily Weather Input'!E2765+'Daily Weather Input'!F2765)/2)</f>
        <v>80.5</v>
      </c>
      <c r="F2772">
        <f t="shared" si="87"/>
        <v>0</v>
      </c>
      <c r="G2772">
        <f t="shared" si="88"/>
        <v>15.5</v>
      </c>
    </row>
    <row r="2773" spans="2:7" x14ac:dyDescent="0.25">
      <c r="B2773">
        <f>YEAR('Daily Weather Input'!C2766)</f>
        <v>2012</v>
      </c>
      <c r="C2773">
        <f>MONTH('Daily Weather Input'!C2766)</f>
        <v>7</v>
      </c>
      <c r="D2773">
        <f>DAY('Daily Weather Input'!C2766)</f>
        <v>25</v>
      </c>
      <c r="E2773">
        <f>IF('Daily Weather Input'!D2766, 'Daily Weather Input'!D2766, ('Daily Weather Input'!E2766+'Daily Weather Input'!F2766)/2)</f>
        <v>77.5</v>
      </c>
      <c r="F2773">
        <f t="shared" si="87"/>
        <v>0</v>
      </c>
      <c r="G2773">
        <f t="shared" si="88"/>
        <v>12.5</v>
      </c>
    </row>
    <row r="2774" spans="2:7" x14ac:dyDescent="0.25">
      <c r="B2774">
        <f>YEAR('Daily Weather Input'!C2767)</f>
        <v>2012</v>
      </c>
      <c r="C2774">
        <f>MONTH('Daily Weather Input'!C2767)</f>
        <v>7</v>
      </c>
      <c r="D2774">
        <f>DAY('Daily Weather Input'!C2767)</f>
        <v>26</v>
      </c>
      <c r="E2774">
        <f>IF('Daily Weather Input'!D2767, 'Daily Weather Input'!D2767, ('Daily Weather Input'!E2767+'Daily Weather Input'!F2767)/2)</f>
        <v>83</v>
      </c>
      <c r="F2774">
        <f t="shared" si="87"/>
        <v>0</v>
      </c>
      <c r="G2774">
        <f t="shared" si="88"/>
        <v>18</v>
      </c>
    </row>
    <row r="2775" spans="2:7" x14ac:dyDescent="0.25">
      <c r="B2775">
        <f>YEAR('Daily Weather Input'!C2768)</f>
        <v>2012</v>
      </c>
      <c r="C2775">
        <f>MONTH('Daily Weather Input'!C2768)</f>
        <v>7</v>
      </c>
      <c r="D2775">
        <f>DAY('Daily Weather Input'!C2768)</f>
        <v>27</v>
      </c>
      <c r="E2775">
        <f>IF('Daily Weather Input'!D2768, 'Daily Weather Input'!D2768, ('Daily Weather Input'!E2768+'Daily Weather Input'!F2768)/2)</f>
        <v>81</v>
      </c>
      <c r="F2775">
        <f t="shared" si="87"/>
        <v>0</v>
      </c>
      <c r="G2775">
        <f t="shared" si="88"/>
        <v>16</v>
      </c>
    </row>
    <row r="2776" spans="2:7" x14ac:dyDescent="0.25">
      <c r="B2776">
        <f>YEAR('Daily Weather Input'!C2769)</f>
        <v>2012</v>
      </c>
      <c r="C2776">
        <f>MONTH('Daily Weather Input'!C2769)</f>
        <v>7</v>
      </c>
      <c r="D2776">
        <f>DAY('Daily Weather Input'!C2769)</f>
        <v>28</v>
      </c>
      <c r="E2776">
        <f>IF('Daily Weather Input'!D2769, 'Daily Weather Input'!D2769, ('Daily Weather Input'!E2769+'Daily Weather Input'!F2769)/2)</f>
        <v>81</v>
      </c>
      <c r="F2776">
        <f t="shared" si="87"/>
        <v>0</v>
      </c>
      <c r="G2776">
        <f t="shared" si="88"/>
        <v>16</v>
      </c>
    </row>
    <row r="2777" spans="2:7" x14ac:dyDescent="0.25">
      <c r="B2777">
        <f>YEAR('Daily Weather Input'!C2770)</f>
        <v>2012</v>
      </c>
      <c r="C2777">
        <f>MONTH('Daily Weather Input'!C2770)</f>
        <v>7</v>
      </c>
      <c r="D2777">
        <f>DAY('Daily Weather Input'!C2770)</f>
        <v>29</v>
      </c>
      <c r="E2777">
        <f>IF('Daily Weather Input'!D2770, 'Daily Weather Input'!D2770, ('Daily Weather Input'!E2770+'Daily Weather Input'!F2770)/2)</f>
        <v>79</v>
      </c>
      <c r="F2777">
        <f t="shared" si="87"/>
        <v>0</v>
      </c>
      <c r="G2777">
        <f t="shared" si="88"/>
        <v>14</v>
      </c>
    </row>
    <row r="2778" spans="2:7" x14ac:dyDescent="0.25">
      <c r="B2778">
        <f>YEAR('Daily Weather Input'!C2771)</f>
        <v>2012</v>
      </c>
      <c r="C2778">
        <f>MONTH('Daily Weather Input'!C2771)</f>
        <v>7</v>
      </c>
      <c r="D2778">
        <f>DAY('Daily Weather Input'!C2771)</f>
        <v>30</v>
      </c>
      <c r="E2778">
        <f>IF('Daily Weather Input'!D2771, 'Daily Weather Input'!D2771, ('Daily Weather Input'!E2771+'Daily Weather Input'!F2771)/2)</f>
        <v>77</v>
      </c>
      <c r="F2778">
        <f t="shared" si="87"/>
        <v>0</v>
      </c>
      <c r="G2778">
        <f t="shared" si="88"/>
        <v>12</v>
      </c>
    </row>
    <row r="2779" spans="2:7" x14ac:dyDescent="0.25">
      <c r="B2779">
        <f>YEAR('Daily Weather Input'!C2772)</f>
        <v>2012</v>
      </c>
      <c r="C2779">
        <f>MONTH('Daily Weather Input'!C2772)</f>
        <v>7</v>
      </c>
      <c r="D2779">
        <f>DAY('Daily Weather Input'!C2772)</f>
        <v>31</v>
      </c>
      <c r="E2779">
        <f>IF('Daily Weather Input'!D2772, 'Daily Weather Input'!D2772, ('Daily Weather Input'!E2772+'Daily Weather Input'!F2772)/2)</f>
        <v>80</v>
      </c>
      <c r="F2779">
        <f t="shared" si="87"/>
        <v>0</v>
      </c>
      <c r="G2779">
        <f t="shared" si="88"/>
        <v>15</v>
      </c>
    </row>
    <row r="2780" spans="2:7" x14ac:dyDescent="0.25">
      <c r="B2780">
        <f>YEAR('Daily Weather Input'!C2773)</f>
        <v>2012</v>
      </c>
      <c r="C2780">
        <f>MONTH('Daily Weather Input'!C2773)</f>
        <v>8</v>
      </c>
      <c r="D2780">
        <f>DAY('Daily Weather Input'!C2773)</f>
        <v>1</v>
      </c>
      <c r="E2780">
        <f>IF('Daily Weather Input'!D2773, 'Daily Weather Input'!D2773, ('Daily Weather Input'!E2773+'Daily Weather Input'!F2773)/2)</f>
        <v>78.5</v>
      </c>
      <c r="F2780">
        <f t="shared" si="87"/>
        <v>0</v>
      </c>
      <c r="G2780">
        <f t="shared" si="88"/>
        <v>13.5</v>
      </c>
    </row>
    <row r="2781" spans="2:7" x14ac:dyDescent="0.25">
      <c r="B2781">
        <f>YEAR('Daily Weather Input'!C2774)</f>
        <v>2012</v>
      </c>
      <c r="C2781">
        <f>MONTH('Daily Weather Input'!C2774)</f>
        <v>8</v>
      </c>
      <c r="D2781">
        <f>DAY('Daily Weather Input'!C2774)</f>
        <v>2</v>
      </c>
      <c r="E2781">
        <f>IF('Daily Weather Input'!D2774, 'Daily Weather Input'!D2774, ('Daily Weather Input'!E2774+'Daily Weather Input'!F2774)/2)</f>
        <v>80</v>
      </c>
      <c r="F2781">
        <f t="shared" si="87"/>
        <v>0</v>
      </c>
      <c r="G2781">
        <f t="shared" si="88"/>
        <v>15</v>
      </c>
    </row>
    <row r="2782" spans="2:7" x14ac:dyDescent="0.25">
      <c r="B2782">
        <f>YEAR('Daily Weather Input'!C2775)</f>
        <v>2012</v>
      </c>
      <c r="C2782">
        <f>MONTH('Daily Weather Input'!C2775)</f>
        <v>8</v>
      </c>
      <c r="D2782">
        <f>DAY('Daily Weather Input'!C2775)</f>
        <v>3</v>
      </c>
      <c r="E2782">
        <f>IF('Daily Weather Input'!D2775, 'Daily Weather Input'!D2775, ('Daily Weather Input'!E2775+'Daily Weather Input'!F2775)/2)</f>
        <v>81</v>
      </c>
      <c r="F2782">
        <f t="shared" si="87"/>
        <v>0</v>
      </c>
      <c r="G2782">
        <f t="shared" si="88"/>
        <v>16</v>
      </c>
    </row>
    <row r="2783" spans="2:7" x14ac:dyDescent="0.25">
      <c r="B2783">
        <f>YEAR('Daily Weather Input'!C2776)</f>
        <v>2012</v>
      </c>
      <c r="C2783">
        <f>MONTH('Daily Weather Input'!C2776)</f>
        <v>8</v>
      </c>
      <c r="D2783">
        <f>DAY('Daily Weather Input'!C2776)</f>
        <v>4</v>
      </c>
      <c r="E2783">
        <f>IF('Daily Weather Input'!D2776, 'Daily Weather Input'!D2776, ('Daily Weather Input'!E2776+'Daily Weather Input'!F2776)/2)</f>
        <v>84.5</v>
      </c>
      <c r="F2783">
        <f t="shared" si="87"/>
        <v>0</v>
      </c>
      <c r="G2783">
        <f t="shared" si="88"/>
        <v>19.5</v>
      </c>
    </row>
    <row r="2784" spans="2:7" x14ac:dyDescent="0.25">
      <c r="B2784">
        <f>YEAR('Daily Weather Input'!C2777)</f>
        <v>2012</v>
      </c>
      <c r="C2784">
        <f>MONTH('Daily Weather Input'!C2777)</f>
        <v>8</v>
      </c>
      <c r="D2784">
        <f>DAY('Daily Weather Input'!C2777)</f>
        <v>5</v>
      </c>
      <c r="E2784">
        <f>IF('Daily Weather Input'!D2777, 'Daily Weather Input'!D2777, ('Daily Weather Input'!E2777+'Daily Weather Input'!F2777)/2)</f>
        <v>83.5</v>
      </c>
      <c r="F2784">
        <f t="shared" si="87"/>
        <v>0</v>
      </c>
      <c r="G2784">
        <f t="shared" si="88"/>
        <v>18.5</v>
      </c>
    </row>
    <row r="2785" spans="2:7" x14ac:dyDescent="0.25">
      <c r="B2785">
        <f>YEAR('Daily Weather Input'!C2778)</f>
        <v>2012</v>
      </c>
      <c r="C2785">
        <f>MONTH('Daily Weather Input'!C2778)</f>
        <v>8</v>
      </c>
      <c r="D2785">
        <f>DAY('Daily Weather Input'!C2778)</f>
        <v>6</v>
      </c>
      <c r="E2785">
        <f>IF('Daily Weather Input'!D2778, 'Daily Weather Input'!D2778, ('Daily Weather Input'!E2778+'Daily Weather Input'!F2778)/2)</f>
        <v>81</v>
      </c>
      <c r="F2785">
        <f t="shared" si="87"/>
        <v>0</v>
      </c>
      <c r="G2785">
        <f t="shared" si="88"/>
        <v>16</v>
      </c>
    </row>
    <row r="2786" spans="2:7" x14ac:dyDescent="0.25">
      <c r="B2786">
        <f>YEAR('Daily Weather Input'!C2779)</f>
        <v>2012</v>
      </c>
      <c r="C2786">
        <f>MONTH('Daily Weather Input'!C2779)</f>
        <v>8</v>
      </c>
      <c r="D2786">
        <f>DAY('Daily Weather Input'!C2779)</f>
        <v>7</v>
      </c>
      <c r="E2786">
        <f>IF('Daily Weather Input'!D2779, 'Daily Weather Input'!D2779, ('Daily Weather Input'!E2779+'Daily Weather Input'!F2779)/2)</f>
        <v>80.5</v>
      </c>
      <c r="F2786">
        <f t="shared" si="87"/>
        <v>0</v>
      </c>
      <c r="G2786">
        <f t="shared" si="88"/>
        <v>15.5</v>
      </c>
    </row>
    <row r="2787" spans="2:7" x14ac:dyDescent="0.25">
      <c r="B2787">
        <f>YEAR('Daily Weather Input'!C2780)</f>
        <v>2012</v>
      </c>
      <c r="C2787">
        <f>MONTH('Daily Weather Input'!C2780)</f>
        <v>8</v>
      </c>
      <c r="D2787">
        <f>DAY('Daily Weather Input'!C2780)</f>
        <v>8</v>
      </c>
      <c r="E2787">
        <f>IF('Daily Weather Input'!D2780, 'Daily Weather Input'!D2780, ('Daily Weather Input'!E2780+'Daily Weather Input'!F2780)/2)</f>
        <v>80</v>
      </c>
      <c r="F2787">
        <f t="shared" si="87"/>
        <v>0</v>
      </c>
      <c r="G2787">
        <f t="shared" si="88"/>
        <v>15</v>
      </c>
    </row>
    <row r="2788" spans="2:7" x14ac:dyDescent="0.25">
      <c r="B2788">
        <f>YEAR('Daily Weather Input'!C2781)</f>
        <v>2012</v>
      </c>
      <c r="C2788">
        <f>MONTH('Daily Weather Input'!C2781)</f>
        <v>8</v>
      </c>
      <c r="D2788">
        <f>DAY('Daily Weather Input'!C2781)</f>
        <v>9</v>
      </c>
      <c r="E2788">
        <f>IF('Daily Weather Input'!D2781, 'Daily Weather Input'!D2781, ('Daily Weather Input'!E2781+'Daily Weather Input'!F2781)/2)</f>
        <v>81</v>
      </c>
      <c r="F2788">
        <f t="shared" si="87"/>
        <v>0</v>
      </c>
      <c r="G2788">
        <f t="shared" si="88"/>
        <v>16</v>
      </c>
    </row>
    <row r="2789" spans="2:7" x14ac:dyDescent="0.25">
      <c r="B2789">
        <f>YEAR('Daily Weather Input'!C2782)</f>
        <v>2012</v>
      </c>
      <c r="C2789">
        <f>MONTH('Daily Weather Input'!C2782)</f>
        <v>8</v>
      </c>
      <c r="D2789">
        <f>DAY('Daily Weather Input'!C2782)</f>
        <v>10</v>
      </c>
      <c r="E2789">
        <f>IF('Daily Weather Input'!D2782, 'Daily Weather Input'!D2782, ('Daily Weather Input'!E2782+'Daily Weather Input'!F2782)/2)</f>
        <v>77.5</v>
      </c>
      <c r="F2789">
        <f t="shared" si="87"/>
        <v>0</v>
      </c>
      <c r="G2789">
        <f t="shared" si="88"/>
        <v>12.5</v>
      </c>
    </row>
    <row r="2790" spans="2:7" x14ac:dyDescent="0.25">
      <c r="B2790">
        <f>YEAR('Daily Weather Input'!C2783)</f>
        <v>2012</v>
      </c>
      <c r="C2790">
        <f>MONTH('Daily Weather Input'!C2783)</f>
        <v>8</v>
      </c>
      <c r="D2790">
        <f>DAY('Daily Weather Input'!C2783)</f>
        <v>11</v>
      </c>
      <c r="E2790">
        <f>IF('Daily Weather Input'!D2783, 'Daily Weather Input'!D2783, ('Daily Weather Input'!E2783+'Daily Weather Input'!F2783)/2)</f>
        <v>77.5</v>
      </c>
      <c r="F2790">
        <f t="shared" si="87"/>
        <v>0</v>
      </c>
      <c r="G2790">
        <f t="shared" si="88"/>
        <v>12.5</v>
      </c>
    </row>
    <row r="2791" spans="2:7" x14ac:dyDescent="0.25">
      <c r="B2791">
        <f>YEAR('Daily Weather Input'!C2784)</f>
        <v>2012</v>
      </c>
      <c r="C2791">
        <f>MONTH('Daily Weather Input'!C2784)</f>
        <v>8</v>
      </c>
      <c r="D2791">
        <f>DAY('Daily Weather Input'!C2784)</f>
        <v>12</v>
      </c>
      <c r="E2791">
        <f>IF('Daily Weather Input'!D2784, 'Daily Weather Input'!D2784, ('Daily Weather Input'!E2784+'Daily Weather Input'!F2784)/2)</f>
        <v>77</v>
      </c>
      <c r="F2791">
        <f t="shared" si="87"/>
        <v>0</v>
      </c>
      <c r="G2791">
        <f t="shared" si="88"/>
        <v>12</v>
      </c>
    </row>
    <row r="2792" spans="2:7" x14ac:dyDescent="0.25">
      <c r="B2792">
        <f>YEAR('Daily Weather Input'!C2785)</f>
        <v>2012</v>
      </c>
      <c r="C2792">
        <f>MONTH('Daily Weather Input'!C2785)</f>
        <v>8</v>
      </c>
      <c r="D2792">
        <f>DAY('Daily Weather Input'!C2785)</f>
        <v>13</v>
      </c>
      <c r="E2792">
        <f>IF('Daily Weather Input'!D2785, 'Daily Weather Input'!D2785, ('Daily Weather Input'!E2785+'Daily Weather Input'!F2785)/2)</f>
        <v>76.5</v>
      </c>
      <c r="F2792">
        <f t="shared" si="87"/>
        <v>0</v>
      </c>
      <c r="G2792">
        <f t="shared" si="88"/>
        <v>11.5</v>
      </c>
    </row>
    <row r="2793" spans="2:7" x14ac:dyDescent="0.25">
      <c r="B2793">
        <f>YEAR('Daily Weather Input'!C2786)</f>
        <v>2012</v>
      </c>
      <c r="C2793">
        <f>MONTH('Daily Weather Input'!C2786)</f>
        <v>8</v>
      </c>
      <c r="D2793">
        <f>DAY('Daily Weather Input'!C2786)</f>
        <v>14</v>
      </c>
      <c r="E2793">
        <f>IF('Daily Weather Input'!D2786, 'Daily Weather Input'!D2786, ('Daily Weather Input'!E2786+'Daily Weather Input'!F2786)/2)</f>
        <v>79</v>
      </c>
      <c r="F2793">
        <f t="shared" si="87"/>
        <v>0</v>
      </c>
      <c r="G2793">
        <f t="shared" si="88"/>
        <v>14</v>
      </c>
    </row>
    <row r="2794" spans="2:7" x14ac:dyDescent="0.25">
      <c r="B2794">
        <f>YEAR('Daily Weather Input'!C2787)</f>
        <v>2012</v>
      </c>
      <c r="C2794">
        <f>MONTH('Daily Weather Input'!C2787)</f>
        <v>8</v>
      </c>
      <c r="D2794">
        <f>DAY('Daily Weather Input'!C2787)</f>
        <v>15</v>
      </c>
      <c r="E2794">
        <f>IF('Daily Weather Input'!D2787, 'Daily Weather Input'!D2787, ('Daily Weather Input'!E2787+'Daily Weather Input'!F2787)/2)</f>
        <v>75</v>
      </c>
      <c r="F2794">
        <f t="shared" si="87"/>
        <v>0</v>
      </c>
      <c r="G2794">
        <f t="shared" si="88"/>
        <v>10</v>
      </c>
    </row>
    <row r="2795" spans="2:7" x14ac:dyDescent="0.25">
      <c r="B2795">
        <f>YEAR('Daily Weather Input'!C2788)</f>
        <v>2012</v>
      </c>
      <c r="C2795">
        <f>MONTH('Daily Weather Input'!C2788)</f>
        <v>8</v>
      </c>
      <c r="D2795">
        <f>DAY('Daily Weather Input'!C2788)</f>
        <v>16</v>
      </c>
      <c r="E2795">
        <f>IF('Daily Weather Input'!D2788, 'Daily Weather Input'!D2788, ('Daily Weather Input'!E2788+'Daily Weather Input'!F2788)/2)</f>
        <v>76</v>
      </c>
      <c r="F2795">
        <f t="shared" si="87"/>
        <v>0</v>
      </c>
      <c r="G2795">
        <f t="shared" si="88"/>
        <v>11</v>
      </c>
    </row>
    <row r="2796" spans="2:7" x14ac:dyDescent="0.25">
      <c r="B2796">
        <f>YEAR('Daily Weather Input'!C2789)</f>
        <v>2012</v>
      </c>
      <c r="C2796">
        <f>MONTH('Daily Weather Input'!C2789)</f>
        <v>8</v>
      </c>
      <c r="D2796">
        <f>DAY('Daily Weather Input'!C2789)</f>
        <v>17</v>
      </c>
      <c r="E2796">
        <f>IF('Daily Weather Input'!D2789, 'Daily Weather Input'!D2789, ('Daily Weather Input'!E2789+'Daily Weather Input'!F2789)/2)</f>
        <v>78</v>
      </c>
      <c r="F2796">
        <f t="shared" si="87"/>
        <v>0</v>
      </c>
      <c r="G2796">
        <f t="shared" si="88"/>
        <v>13</v>
      </c>
    </row>
    <row r="2797" spans="2:7" x14ac:dyDescent="0.25">
      <c r="B2797">
        <f>YEAR('Daily Weather Input'!C2790)</f>
        <v>2012</v>
      </c>
      <c r="C2797">
        <f>MONTH('Daily Weather Input'!C2790)</f>
        <v>8</v>
      </c>
      <c r="D2797">
        <f>DAY('Daily Weather Input'!C2790)</f>
        <v>18</v>
      </c>
      <c r="E2797">
        <f>IF('Daily Weather Input'!D2790, 'Daily Weather Input'!D2790, ('Daily Weather Input'!E2790+'Daily Weather Input'!F2790)/2)</f>
        <v>75</v>
      </c>
      <c r="F2797">
        <f t="shared" si="87"/>
        <v>0</v>
      </c>
      <c r="G2797">
        <f t="shared" si="88"/>
        <v>10</v>
      </c>
    </row>
    <row r="2798" spans="2:7" x14ac:dyDescent="0.25">
      <c r="B2798">
        <f>YEAR('Daily Weather Input'!C2791)</f>
        <v>2012</v>
      </c>
      <c r="C2798">
        <f>MONTH('Daily Weather Input'!C2791)</f>
        <v>8</v>
      </c>
      <c r="D2798">
        <f>DAY('Daily Weather Input'!C2791)</f>
        <v>19</v>
      </c>
      <c r="E2798">
        <f>IF('Daily Weather Input'!D2791, 'Daily Weather Input'!D2791, ('Daily Weather Input'!E2791+'Daily Weather Input'!F2791)/2)</f>
        <v>71</v>
      </c>
      <c r="F2798">
        <f t="shared" si="87"/>
        <v>0</v>
      </c>
      <c r="G2798">
        <f t="shared" si="88"/>
        <v>6</v>
      </c>
    </row>
    <row r="2799" spans="2:7" x14ac:dyDescent="0.25">
      <c r="B2799">
        <f>YEAR('Daily Weather Input'!C2792)</f>
        <v>2012</v>
      </c>
      <c r="C2799">
        <f>MONTH('Daily Weather Input'!C2792)</f>
        <v>8</v>
      </c>
      <c r="D2799">
        <f>DAY('Daily Weather Input'!C2792)</f>
        <v>20</v>
      </c>
      <c r="E2799">
        <f>IF('Daily Weather Input'!D2792, 'Daily Weather Input'!D2792, ('Daily Weather Input'!E2792+'Daily Weather Input'!F2792)/2)</f>
        <v>72</v>
      </c>
      <c r="F2799">
        <f t="shared" si="87"/>
        <v>0</v>
      </c>
      <c r="G2799">
        <f t="shared" si="88"/>
        <v>7</v>
      </c>
    </row>
    <row r="2800" spans="2:7" x14ac:dyDescent="0.25">
      <c r="B2800">
        <f>YEAR('Daily Weather Input'!C2793)</f>
        <v>2012</v>
      </c>
      <c r="C2800">
        <f>MONTH('Daily Weather Input'!C2793)</f>
        <v>8</v>
      </c>
      <c r="D2800">
        <f>DAY('Daily Weather Input'!C2793)</f>
        <v>21</v>
      </c>
      <c r="E2800">
        <f>IF('Daily Weather Input'!D2793, 'Daily Weather Input'!D2793, ('Daily Weather Input'!E2793+'Daily Weather Input'!F2793)/2)</f>
        <v>71.5</v>
      </c>
      <c r="F2800">
        <f t="shared" si="87"/>
        <v>0</v>
      </c>
      <c r="G2800">
        <f t="shared" si="88"/>
        <v>6.5</v>
      </c>
    </row>
    <row r="2801" spans="2:7" x14ac:dyDescent="0.25">
      <c r="B2801">
        <f>YEAR('Daily Weather Input'!C2794)</f>
        <v>2012</v>
      </c>
      <c r="C2801">
        <f>MONTH('Daily Weather Input'!C2794)</f>
        <v>8</v>
      </c>
      <c r="D2801">
        <f>DAY('Daily Weather Input'!C2794)</f>
        <v>22</v>
      </c>
      <c r="E2801">
        <f>IF('Daily Weather Input'!D2794, 'Daily Weather Input'!D2794, ('Daily Weather Input'!E2794+'Daily Weather Input'!F2794)/2)</f>
        <v>73.5</v>
      </c>
      <c r="F2801">
        <f t="shared" si="87"/>
        <v>0</v>
      </c>
      <c r="G2801">
        <f t="shared" si="88"/>
        <v>8.5</v>
      </c>
    </row>
    <row r="2802" spans="2:7" x14ac:dyDescent="0.25">
      <c r="B2802">
        <f>YEAR('Daily Weather Input'!C2795)</f>
        <v>2012</v>
      </c>
      <c r="C2802">
        <f>MONTH('Daily Weather Input'!C2795)</f>
        <v>8</v>
      </c>
      <c r="D2802">
        <f>DAY('Daily Weather Input'!C2795)</f>
        <v>23</v>
      </c>
      <c r="E2802">
        <f>IF('Daily Weather Input'!D2795, 'Daily Weather Input'!D2795, ('Daily Weather Input'!E2795+'Daily Weather Input'!F2795)/2)</f>
        <v>74.5</v>
      </c>
      <c r="F2802">
        <f t="shared" si="87"/>
        <v>0</v>
      </c>
      <c r="G2802">
        <f t="shared" si="88"/>
        <v>9.5</v>
      </c>
    </row>
    <row r="2803" spans="2:7" x14ac:dyDescent="0.25">
      <c r="B2803">
        <f>YEAR('Daily Weather Input'!C2796)</f>
        <v>2012</v>
      </c>
      <c r="C2803">
        <f>MONTH('Daily Weather Input'!C2796)</f>
        <v>8</v>
      </c>
      <c r="D2803">
        <f>DAY('Daily Weather Input'!C2796)</f>
        <v>24</v>
      </c>
      <c r="E2803">
        <f>IF('Daily Weather Input'!D2796, 'Daily Weather Input'!D2796, ('Daily Weather Input'!E2796+'Daily Weather Input'!F2796)/2)</f>
        <v>75</v>
      </c>
      <c r="F2803">
        <f t="shared" si="87"/>
        <v>0</v>
      </c>
      <c r="G2803">
        <f t="shared" si="88"/>
        <v>10</v>
      </c>
    </row>
    <row r="2804" spans="2:7" x14ac:dyDescent="0.25">
      <c r="B2804">
        <f>YEAR('Daily Weather Input'!C2797)</f>
        <v>2012</v>
      </c>
      <c r="C2804">
        <f>MONTH('Daily Weather Input'!C2797)</f>
        <v>8</v>
      </c>
      <c r="D2804">
        <f>DAY('Daily Weather Input'!C2797)</f>
        <v>25</v>
      </c>
      <c r="E2804">
        <f>IF('Daily Weather Input'!D2797, 'Daily Weather Input'!D2797, ('Daily Weather Input'!E2797+'Daily Weather Input'!F2797)/2)</f>
        <v>74</v>
      </c>
      <c r="F2804">
        <f t="shared" si="87"/>
        <v>0</v>
      </c>
      <c r="G2804">
        <f t="shared" si="88"/>
        <v>9</v>
      </c>
    </row>
    <row r="2805" spans="2:7" x14ac:dyDescent="0.25">
      <c r="B2805">
        <f>YEAR('Daily Weather Input'!C2798)</f>
        <v>2012</v>
      </c>
      <c r="C2805">
        <f>MONTH('Daily Weather Input'!C2798)</f>
        <v>8</v>
      </c>
      <c r="D2805">
        <f>DAY('Daily Weather Input'!C2798)</f>
        <v>26</v>
      </c>
      <c r="E2805">
        <f>IF('Daily Weather Input'!D2798, 'Daily Weather Input'!D2798, ('Daily Weather Input'!E2798+'Daily Weather Input'!F2798)/2)</f>
        <v>75</v>
      </c>
      <c r="F2805">
        <f t="shared" si="87"/>
        <v>0</v>
      </c>
      <c r="G2805">
        <f t="shared" si="88"/>
        <v>10</v>
      </c>
    </row>
    <row r="2806" spans="2:7" x14ac:dyDescent="0.25">
      <c r="B2806">
        <f>YEAR('Daily Weather Input'!C2799)</f>
        <v>2012</v>
      </c>
      <c r="C2806">
        <f>MONTH('Daily Weather Input'!C2799)</f>
        <v>8</v>
      </c>
      <c r="D2806">
        <f>DAY('Daily Weather Input'!C2799)</f>
        <v>27</v>
      </c>
      <c r="E2806">
        <f>IF('Daily Weather Input'!D2799, 'Daily Weather Input'!D2799, ('Daily Weather Input'!E2799+'Daily Weather Input'!F2799)/2)</f>
        <v>77.5</v>
      </c>
      <c r="F2806">
        <f t="shared" si="87"/>
        <v>0</v>
      </c>
      <c r="G2806">
        <f t="shared" si="88"/>
        <v>12.5</v>
      </c>
    </row>
    <row r="2807" spans="2:7" x14ac:dyDescent="0.25">
      <c r="B2807">
        <f>YEAR('Daily Weather Input'!C2800)</f>
        <v>2012</v>
      </c>
      <c r="C2807">
        <f>MONTH('Daily Weather Input'!C2800)</f>
        <v>8</v>
      </c>
      <c r="D2807">
        <f>DAY('Daily Weather Input'!C2800)</f>
        <v>28</v>
      </c>
      <c r="E2807">
        <f>IF('Daily Weather Input'!D2800, 'Daily Weather Input'!D2800, ('Daily Weather Input'!E2800+'Daily Weather Input'!F2800)/2)</f>
        <v>77.5</v>
      </c>
      <c r="F2807">
        <f t="shared" si="87"/>
        <v>0</v>
      </c>
      <c r="G2807">
        <f t="shared" si="88"/>
        <v>12.5</v>
      </c>
    </row>
    <row r="2808" spans="2:7" x14ac:dyDescent="0.25">
      <c r="B2808">
        <f>YEAR('Daily Weather Input'!C2801)</f>
        <v>2012</v>
      </c>
      <c r="C2808">
        <f>MONTH('Daily Weather Input'!C2801)</f>
        <v>8</v>
      </c>
      <c r="D2808">
        <f>DAY('Daily Weather Input'!C2801)</f>
        <v>29</v>
      </c>
      <c r="E2808">
        <f>IF('Daily Weather Input'!D2801, 'Daily Weather Input'!D2801, ('Daily Weather Input'!E2801+'Daily Weather Input'!F2801)/2)</f>
        <v>73.5</v>
      </c>
      <c r="F2808">
        <f t="shared" si="87"/>
        <v>0</v>
      </c>
      <c r="G2808">
        <f t="shared" si="88"/>
        <v>8.5</v>
      </c>
    </row>
    <row r="2809" spans="2:7" x14ac:dyDescent="0.25">
      <c r="B2809">
        <f>YEAR('Daily Weather Input'!C2802)</f>
        <v>2012</v>
      </c>
      <c r="C2809">
        <f>MONTH('Daily Weather Input'!C2802)</f>
        <v>8</v>
      </c>
      <c r="D2809">
        <f>DAY('Daily Weather Input'!C2802)</f>
        <v>30</v>
      </c>
      <c r="E2809">
        <f>IF('Daily Weather Input'!D2802, 'Daily Weather Input'!D2802, ('Daily Weather Input'!E2802+'Daily Weather Input'!F2802)/2)</f>
        <v>75</v>
      </c>
      <c r="F2809">
        <f t="shared" si="87"/>
        <v>0</v>
      </c>
      <c r="G2809">
        <f t="shared" si="88"/>
        <v>10</v>
      </c>
    </row>
    <row r="2810" spans="2:7" x14ac:dyDescent="0.25">
      <c r="B2810">
        <f>YEAR('Daily Weather Input'!C2803)</f>
        <v>2012</v>
      </c>
      <c r="C2810">
        <f>MONTH('Daily Weather Input'!C2803)</f>
        <v>8</v>
      </c>
      <c r="D2810">
        <f>DAY('Daily Weather Input'!C2803)</f>
        <v>31</v>
      </c>
      <c r="E2810">
        <f>IF('Daily Weather Input'!D2803, 'Daily Weather Input'!D2803, ('Daily Weather Input'!E2803+'Daily Weather Input'!F2803)/2)</f>
        <v>79</v>
      </c>
      <c r="F2810">
        <f t="shared" si="87"/>
        <v>0</v>
      </c>
      <c r="G2810">
        <f t="shared" si="88"/>
        <v>14</v>
      </c>
    </row>
    <row r="2811" spans="2:7" x14ac:dyDescent="0.25">
      <c r="B2811">
        <f>YEAR('Daily Weather Input'!C2804)</f>
        <v>2012</v>
      </c>
      <c r="C2811">
        <f>MONTH('Daily Weather Input'!C2804)</f>
        <v>9</v>
      </c>
      <c r="D2811">
        <f>DAY('Daily Weather Input'!C2804)</f>
        <v>1</v>
      </c>
      <c r="E2811">
        <f>IF('Daily Weather Input'!D2804, 'Daily Weather Input'!D2804, ('Daily Weather Input'!E2804+'Daily Weather Input'!F2804)/2)</f>
        <v>81</v>
      </c>
      <c r="F2811">
        <f t="shared" si="87"/>
        <v>0</v>
      </c>
      <c r="G2811">
        <f t="shared" si="88"/>
        <v>16</v>
      </c>
    </row>
    <row r="2812" spans="2:7" x14ac:dyDescent="0.25">
      <c r="B2812">
        <f>YEAR('Daily Weather Input'!C2805)</f>
        <v>2012</v>
      </c>
      <c r="C2812">
        <f>MONTH('Daily Weather Input'!C2805)</f>
        <v>9</v>
      </c>
      <c r="D2812">
        <f>DAY('Daily Weather Input'!C2805)</f>
        <v>2</v>
      </c>
      <c r="E2812">
        <f>IF('Daily Weather Input'!D2805, 'Daily Weather Input'!D2805, ('Daily Weather Input'!E2805+'Daily Weather Input'!F2805)/2)</f>
        <v>77</v>
      </c>
      <c r="F2812">
        <f t="shared" si="87"/>
        <v>0</v>
      </c>
      <c r="G2812">
        <f t="shared" si="88"/>
        <v>12</v>
      </c>
    </row>
    <row r="2813" spans="2:7" x14ac:dyDescent="0.25">
      <c r="B2813">
        <f>YEAR('Daily Weather Input'!C2806)</f>
        <v>2012</v>
      </c>
      <c r="C2813">
        <f>MONTH('Daily Weather Input'!C2806)</f>
        <v>9</v>
      </c>
      <c r="D2813">
        <f>DAY('Daily Weather Input'!C2806)</f>
        <v>3</v>
      </c>
      <c r="E2813">
        <f>IF('Daily Weather Input'!D2806, 'Daily Weather Input'!D2806, ('Daily Weather Input'!E2806+'Daily Weather Input'!F2806)/2)</f>
        <v>78.5</v>
      </c>
      <c r="F2813">
        <f t="shared" si="87"/>
        <v>0</v>
      </c>
      <c r="G2813">
        <f t="shared" si="88"/>
        <v>13.5</v>
      </c>
    </row>
    <row r="2814" spans="2:7" x14ac:dyDescent="0.25">
      <c r="B2814">
        <f>YEAR('Daily Weather Input'!C2807)</f>
        <v>2012</v>
      </c>
      <c r="C2814">
        <f>MONTH('Daily Weather Input'!C2807)</f>
        <v>9</v>
      </c>
      <c r="D2814">
        <f>DAY('Daily Weather Input'!C2807)</f>
        <v>4</v>
      </c>
      <c r="E2814">
        <f>IF('Daily Weather Input'!D2807, 'Daily Weather Input'!D2807, ('Daily Weather Input'!E2807+'Daily Weather Input'!F2807)/2)</f>
        <v>79.5</v>
      </c>
      <c r="F2814">
        <f t="shared" si="87"/>
        <v>0</v>
      </c>
      <c r="G2814">
        <f t="shared" si="88"/>
        <v>14.5</v>
      </c>
    </row>
    <row r="2815" spans="2:7" x14ac:dyDescent="0.25">
      <c r="B2815">
        <f>YEAR('Daily Weather Input'!C2808)</f>
        <v>2012</v>
      </c>
      <c r="C2815">
        <f>MONTH('Daily Weather Input'!C2808)</f>
        <v>9</v>
      </c>
      <c r="D2815">
        <f>DAY('Daily Weather Input'!C2808)</f>
        <v>5</v>
      </c>
      <c r="E2815">
        <f>IF('Daily Weather Input'!D2808, 'Daily Weather Input'!D2808, ('Daily Weather Input'!E2808+'Daily Weather Input'!F2808)/2)</f>
        <v>81.5</v>
      </c>
      <c r="F2815">
        <f t="shared" si="87"/>
        <v>0</v>
      </c>
      <c r="G2815">
        <f t="shared" si="88"/>
        <v>16.5</v>
      </c>
    </row>
    <row r="2816" spans="2:7" x14ac:dyDescent="0.25">
      <c r="B2816">
        <f>YEAR('Daily Weather Input'!C2809)</f>
        <v>2012</v>
      </c>
      <c r="C2816">
        <f>MONTH('Daily Weather Input'!C2809)</f>
        <v>9</v>
      </c>
      <c r="D2816">
        <f>DAY('Daily Weather Input'!C2809)</f>
        <v>6</v>
      </c>
      <c r="E2816">
        <f>IF('Daily Weather Input'!D2809, 'Daily Weather Input'!D2809, ('Daily Weather Input'!E2809+'Daily Weather Input'!F2809)/2)</f>
        <v>78</v>
      </c>
      <c r="F2816">
        <f t="shared" si="87"/>
        <v>0</v>
      </c>
      <c r="G2816">
        <f t="shared" si="88"/>
        <v>13</v>
      </c>
    </row>
    <row r="2817" spans="2:7" x14ac:dyDescent="0.25">
      <c r="B2817">
        <f>YEAR('Daily Weather Input'!C2810)</f>
        <v>2012</v>
      </c>
      <c r="C2817">
        <f>MONTH('Daily Weather Input'!C2810)</f>
        <v>9</v>
      </c>
      <c r="D2817">
        <f>DAY('Daily Weather Input'!C2810)</f>
        <v>7</v>
      </c>
      <c r="E2817">
        <f>IF('Daily Weather Input'!D2810, 'Daily Weather Input'!D2810, ('Daily Weather Input'!E2810+'Daily Weather Input'!F2810)/2)</f>
        <v>78</v>
      </c>
      <c r="F2817">
        <f t="shared" si="87"/>
        <v>0</v>
      </c>
      <c r="G2817">
        <f t="shared" si="88"/>
        <v>13</v>
      </c>
    </row>
    <row r="2818" spans="2:7" x14ac:dyDescent="0.25">
      <c r="B2818">
        <f>YEAR('Daily Weather Input'!C2811)</f>
        <v>2012</v>
      </c>
      <c r="C2818">
        <f>MONTH('Daily Weather Input'!C2811)</f>
        <v>9</v>
      </c>
      <c r="D2818">
        <f>DAY('Daily Weather Input'!C2811)</f>
        <v>8</v>
      </c>
      <c r="E2818">
        <f>IF('Daily Weather Input'!D2811, 'Daily Weather Input'!D2811, ('Daily Weather Input'!E2811+'Daily Weather Input'!F2811)/2)</f>
        <v>76.5</v>
      </c>
      <c r="F2818">
        <f t="shared" si="87"/>
        <v>0</v>
      </c>
      <c r="G2818">
        <f t="shared" si="88"/>
        <v>11.5</v>
      </c>
    </row>
    <row r="2819" spans="2:7" x14ac:dyDescent="0.25">
      <c r="B2819">
        <f>YEAR('Daily Weather Input'!C2812)</f>
        <v>2012</v>
      </c>
      <c r="C2819">
        <f>MONTH('Daily Weather Input'!C2812)</f>
        <v>9</v>
      </c>
      <c r="D2819">
        <f>DAY('Daily Weather Input'!C2812)</f>
        <v>9</v>
      </c>
      <c r="E2819">
        <f>IF('Daily Weather Input'!D2812, 'Daily Weather Input'!D2812, ('Daily Weather Input'!E2812+'Daily Weather Input'!F2812)/2)</f>
        <v>69</v>
      </c>
      <c r="F2819">
        <f t="shared" si="87"/>
        <v>0</v>
      </c>
      <c r="G2819">
        <f t="shared" si="88"/>
        <v>4</v>
      </c>
    </row>
    <row r="2820" spans="2:7" x14ac:dyDescent="0.25">
      <c r="B2820">
        <f>YEAR('Daily Weather Input'!C2813)</f>
        <v>2012</v>
      </c>
      <c r="C2820">
        <f>MONTH('Daily Weather Input'!C2813)</f>
        <v>9</v>
      </c>
      <c r="D2820">
        <f>DAY('Daily Weather Input'!C2813)</f>
        <v>10</v>
      </c>
      <c r="E2820">
        <f>IF('Daily Weather Input'!D2813, 'Daily Weather Input'!D2813, ('Daily Weather Input'!E2813+'Daily Weather Input'!F2813)/2)</f>
        <v>64</v>
      </c>
      <c r="F2820">
        <f t="shared" si="87"/>
        <v>1</v>
      </c>
      <c r="G2820">
        <f t="shared" si="88"/>
        <v>0</v>
      </c>
    </row>
    <row r="2821" spans="2:7" x14ac:dyDescent="0.25">
      <c r="B2821">
        <f>YEAR('Daily Weather Input'!C2814)</f>
        <v>2012</v>
      </c>
      <c r="C2821">
        <f>MONTH('Daily Weather Input'!C2814)</f>
        <v>9</v>
      </c>
      <c r="D2821">
        <f>DAY('Daily Weather Input'!C2814)</f>
        <v>11</v>
      </c>
      <c r="E2821">
        <f>IF('Daily Weather Input'!D2814, 'Daily Weather Input'!D2814, ('Daily Weather Input'!E2814+'Daily Weather Input'!F2814)/2)</f>
        <v>62</v>
      </c>
      <c r="F2821">
        <f t="shared" si="87"/>
        <v>3</v>
      </c>
      <c r="G2821">
        <f t="shared" si="88"/>
        <v>0</v>
      </c>
    </row>
    <row r="2822" spans="2:7" x14ac:dyDescent="0.25">
      <c r="B2822">
        <f>YEAR('Daily Weather Input'!C2815)</f>
        <v>2012</v>
      </c>
      <c r="C2822">
        <f>MONTH('Daily Weather Input'!C2815)</f>
        <v>9</v>
      </c>
      <c r="D2822">
        <f>DAY('Daily Weather Input'!C2815)</f>
        <v>12</v>
      </c>
      <c r="E2822">
        <f>IF('Daily Weather Input'!D2815, 'Daily Weather Input'!D2815, ('Daily Weather Input'!E2815+'Daily Weather Input'!F2815)/2)</f>
        <v>64</v>
      </c>
      <c r="F2822">
        <f t="shared" si="87"/>
        <v>1</v>
      </c>
      <c r="G2822">
        <f t="shared" si="88"/>
        <v>0</v>
      </c>
    </row>
    <row r="2823" spans="2:7" x14ac:dyDescent="0.25">
      <c r="B2823">
        <f>YEAR('Daily Weather Input'!C2816)</f>
        <v>2012</v>
      </c>
      <c r="C2823">
        <f>MONTH('Daily Weather Input'!C2816)</f>
        <v>9</v>
      </c>
      <c r="D2823">
        <f>DAY('Daily Weather Input'!C2816)</f>
        <v>13</v>
      </c>
      <c r="E2823">
        <f>IF('Daily Weather Input'!D2816, 'Daily Weather Input'!D2816, ('Daily Weather Input'!E2816+'Daily Weather Input'!F2816)/2)</f>
        <v>66</v>
      </c>
      <c r="F2823">
        <f t="shared" si="87"/>
        <v>0</v>
      </c>
      <c r="G2823">
        <f t="shared" si="88"/>
        <v>1</v>
      </c>
    </row>
    <row r="2824" spans="2:7" x14ac:dyDescent="0.25">
      <c r="B2824">
        <f>YEAR('Daily Weather Input'!C2817)</f>
        <v>2012</v>
      </c>
      <c r="C2824">
        <f>MONTH('Daily Weather Input'!C2817)</f>
        <v>9</v>
      </c>
      <c r="D2824">
        <f>DAY('Daily Weather Input'!C2817)</f>
        <v>14</v>
      </c>
      <c r="E2824">
        <f>IF('Daily Weather Input'!D2817, 'Daily Weather Input'!D2817, ('Daily Weather Input'!E2817+'Daily Weather Input'!F2817)/2)</f>
        <v>66</v>
      </c>
      <c r="F2824">
        <f t="shared" si="87"/>
        <v>0</v>
      </c>
      <c r="G2824">
        <f t="shared" si="88"/>
        <v>1</v>
      </c>
    </row>
    <row r="2825" spans="2:7" x14ac:dyDescent="0.25">
      <c r="B2825">
        <f>YEAR('Daily Weather Input'!C2818)</f>
        <v>2012</v>
      </c>
      <c r="C2825">
        <f>MONTH('Daily Weather Input'!C2818)</f>
        <v>9</v>
      </c>
      <c r="D2825">
        <f>DAY('Daily Weather Input'!C2818)</f>
        <v>15</v>
      </c>
      <c r="E2825">
        <f>IF('Daily Weather Input'!D2818, 'Daily Weather Input'!D2818, ('Daily Weather Input'!E2818+'Daily Weather Input'!F2818)/2)</f>
        <v>64.5</v>
      </c>
      <c r="F2825">
        <f t="shared" si="87"/>
        <v>0.5</v>
      </c>
      <c r="G2825">
        <f t="shared" si="88"/>
        <v>0</v>
      </c>
    </row>
    <row r="2826" spans="2:7" x14ac:dyDescent="0.25">
      <c r="B2826">
        <f>YEAR('Daily Weather Input'!C2819)</f>
        <v>2012</v>
      </c>
      <c r="C2826">
        <f>MONTH('Daily Weather Input'!C2819)</f>
        <v>9</v>
      </c>
      <c r="D2826">
        <f>DAY('Daily Weather Input'!C2819)</f>
        <v>16</v>
      </c>
      <c r="E2826">
        <f>IF('Daily Weather Input'!D2819, 'Daily Weather Input'!D2819, ('Daily Weather Input'!E2819+'Daily Weather Input'!F2819)/2)</f>
        <v>62.5</v>
      </c>
      <c r="F2826">
        <f t="shared" si="87"/>
        <v>2.5</v>
      </c>
      <c r="G2826">
        <f t="shared" si="88"/>
        <v>0</v>
      </c>
    </row>
    <row r="2827" spans="2:7" x14ac:dyDescent="0.25">
      <c r="B2827">
        <f>YEAR('Daily Weather Input'!C2820)</f>
        <v>2012</v>
      </c>
      <c r="C2827">
        <f>MONTH('Daily Weather Input'!C2820)</f>
        <v>9</v>
      </c>
      <c r="D2827">
        <f>DAY('Daily Weather Input'!C2820)</f>
        <v>17</v>
      </c>
      <c r="E2827">
        <f>IF('Daily Weather Input'!D2820, 'Daily Weather Input'!D2820, ('Daily Weather Input'!E2820+'Daily Weather Input'!F2820)/2)</f>
        <v>59.5</v>
      </c>
      <c r="F2827">
        <f t="shared" ref="F2827:F2890" si="89">IF(B$8&gt;$E2827,(B$8-$E2827),0)</f>
        <v>5.5</v>
      </c>
      <c r="G2827">
        <f t="shared" si="88"/>
        <v>0</v>
      </c>
    </row>
    <row r="2828" spans="2:7" x14ac:dyDescent="0.25">
      <c r="B2828">
        <f>YEAR('Daily Weather Input'!C2821)</f>
        <v>2012</v>
      </c>
      <c r="C2828">
        <f>MONTH('Daily Weather Input'!C2821)</f>
        <v>9</v>
      </c>
      <c r="D2828">
        <f>DAY('Daily Weather Input'!C2821)</f>
        <v>18</v>
      </c>
      <c r="E2828">
        <f>IF('Daily Weather Input'!D2821, 'Daily Weather Input'!D2821, ('Daily Weather Input'!E2821+'Daily Weather Input'!F2821)/2)</f>
        <v>69.5</v>
      </c>
      <c r="F2828">
        <f t="shared" si="89"/>
        <v>0</v>
      </c>
      <c r="G2828">
        <f t="shared" ref="G2828:G2891" si="90">IF($E2828&gt;C$8,$E2828-C$8,0)</f>
        <v>4.5</v>
      </c>
    </row>
    <row r="2829" spans="2:7" x14ac:dyDescent="0.25">
      <c r="B2829">
        <f>YEAR('Daily Weather Input'!C2822)</f>
        <v>2012</v>
      </c>
      <c r="C2829">
        <f>MONTH('Daily Weather Input'!C2822)</f>
        <v>9</v>
      </c>
      <c r="D2829">
        <f>DAY('Daily Weather Input'!C2822)</f>
        <v>19</v>
      </c>
      <c r="E2829">
        <f>IF('Daily Weather Input'!D2822, 'Daily Weather Input'!D2822, ('Daily Weather Input'!E2822+'Daily Weather Input'!F2822)/2)</f>
        <v>59.5</v>
      </c>
      <c r="F2829">
        <f t="shared" si="89"/>
        <v>5.5</v>
      </c>
      <c r="G2829">
        <f t="shared" si="90"/>
        <v>0</v>
      </c>
    </row>
    <row r="2830" spans="2:7" x14ac:dyDescent="0.25">
      <c r="B2830">
        <f>YEAR('Daily Weather Input'!C2823)</f>
        <v>2012</v>
      </c>
      <c r="C2830">
        <f>MONTH('Daily Weather Input'!C2823)</f>
        <v>9</v>
      </c>
      <c r="D2830">
        <f>DAY('Daily Weather Input'!C2823)</f>
        <v>20</v>
      </c>
      <c r="E2830">
        <f>IF('Daily Weather Input'!D2823, 'Daily Weather Input'!D2823, ('Daily Weather Input'!E2823+'Daily Weather Input'!F2823)/2)</f>
        <v>60.5</v>
      </c>
      <c r="F2830">
        <f t="shared" si="89"/>
        <v>4.5</v>
      </c>
      <c r="G2830">
        <f t="shared" si="90"/>
        <v>0</v>
      </c>
    </row>
    <row r="2831" spans="2:7" x14ac:dyDescent="0.25">
      <c r="B2831">
        <f>YEAR('Daily Weather Input'!C2824)</f>
        <v>2012</v>
      </c>
      <c r="C2831">
        <f>MONTH('Daily Weather Input'!C2824)</f>
        <v>9</v>
      </c>
      <c r="D2831">
        <f>DAY('Daily Weather Input'!C2824)</f>
        <v>21</v>
      </c>
      <c r="E2831">
        <f>IF('Daily Weather Input'!D2824, 'Daily Weather Input'!D2824, ('Daily Weather Input'!E2824+'Daily Weather Input'!F2824)/2)</f>
        <v>65</v>
      </c>
      <c r="F2831">
        <f t="shared" si="89"/>
        <v>0</v>
      </c>
      <c r="G2831">
        <f t="shared" si="90"/>
        <v>0</v>
      </c>
    </row>
    <row r="2832" spans="2:7" x14ac:dyDescent="0.25">
      <c r="B2832">
        <f>YEAR('Daily Weather Input'!C2825)</f>
        <v>2012</v>
      </c>
      <c r="C2832">
        <f>MONTH('Daily Weather Input'!C2825)</f>
        <v>9</v>
      </c>
      <c r="D2832">
        <f>DAY('Daily Weather Input'!C2825)</f>
        <v>22</v>
      </c>
      <c r="E2832">
        <f>IF('Daily Weather Input'!D2825, 'Daily Weather Input'!D2825, ('Daily Weather Input'!E2825+'Daily Weather Input'!F2825)/2)</f>
        <v>74</v>
      </c>
      <c r="F2832">
        <f t="shared" si="89"/>
        <v>0</v>
      </c>
      <c r="G2832">
        <f t="shared" si="90"/>
        <v>9</v>
      </c>
    </row>
    <row r="2833" spans="2:7" x14ac:dyDescent="0.25">
      <c r="B2833">
        <f>YEAR('Daily Weather Input'!C2826)</f>
        <v>2012</v>
      </c>
      <c r="C2833">
        <f>MONTH('Daily Weather Input'!C2826)</f>
        <v>9</v>
      </c>
      <c r="D2833">
        <f>DAY('Daily Weather Input'!C2826)</f>
        <v>23</v>
      </c>
      <c r="E2833">
        <f>IF('Daily Weather Input'!D2826, 'Daily Weather Input'!D2826, ('Daily Weather Input'!E2826+'Daily Weather Input'!F2826)/2)</f>
        <v>58</v>
      </c>
      <c r="F2833">
        <f t="shared" si="89"/>
        <v>7</v>
      </c>
      <c r="G2833">
        <f t="shared" si="90"/>
        <v>0</v>
      </c>
    </row>
    <row r="2834" spans="2:7" x14ac:dyDescent="0.25">
      <c r="B2834">
        <f>YEAR('Daily Weather Input'!C2827)</f>
        <v>2012</v>
      </c>
      <c r="C2834">
        <f>MONTH('Daily Weather Input'!C2827)</f>
        <v>9</v>
      </c>
      <c r="D2834">
        <f>DAY('Daily Weather Input'!C2827)</f>
        <v>24</v>
      </c>
      <c r="E2834">
        <f>IF('Daily Weather Input'!D2827, 'Daily Weather Input'!D2827, ('Daily Weather Input'!E2827+'Daily Weather Input'!F2827)/2)</f>
        <v>56.5</v>
      </c>
      <c r="F2834">
        <f t="shared" si="89"/>
        <v>8.5</v>
      </c>
      <c r="G2834">
        <f t="shared" si="90"/>
        <v>0</v>
      </c>
    </row>
    <row r="2835" spans="2:7" x14ac:dyDescent="0.25">
      <c r="B2835">
        <f>YEAR('Daily Weather Input'!C2828)</f>
        <v>2012</v>
      </c>
      <c r="C2835">
        <f>MONTH('Daily Weather Input'!C2828)</f>
        <v>9</v>
      </c>
      <c r="D2835">
        <f>DAY('Daily Weather Input'!C2828)</f>
        <v>25</v>
      </c>
      <c r="E2835">
        <f>IF('Daily Weather Input'!D2828, 'Daily Weather Input'!D2828, ('Daily Weather Input'!E2828+'Daily Weather Input'!F2828)/2)</f>
        <v>60.5</v>
      </c>
      <c r="F2835">
        <f t="shared" si="89"/>
        <v>4.5</v>
      </c>
      <c r="G2835">
        <f t="shared" si="90"/>
        <v>0</v>
      </c>
    </row>
    <row r="2836" spans="2:7" x14ac:dyDescent="0.25">
      <c r="B2836">
        <f>YEAR('Daily Weather Input'!C2829)</f>
        <v>2012</v>
      </c>
      <c r="C2836">
        <f>MONTH('Daily Weather Input'!C2829)</f>
        <v>9</v>
      </c>
      <c r="D2836">
        <f>DAY('Daily Weather Input'!C2829)</f>
        <v>26</v>
      </c>
      <c r="E2836">
        <f>IF('Daily Weather Input'!D2829, 'Daily Weather Input'!D2829, ('Daily Weather Input'!E2829+'Daily Weather Input'!F2829)/2)</f>
        <v>71.5</v>
      </c>
      <c r="F2836">
        <f t="shared" si="89"/>
        <v>0</v>
      </c>
      <c r="G2836">
        <f t="shared" si="90"/>
        <v>6.5</v>
      </c>
    </row>
    <row r="2837" spans="2:7" x14ac:dyDescent="0.25">
      <c r="B2837">
        <f>YEAR('Daily Weather Input'!C2830)</f>
        <v>2012</v>
      </c>
      <c r="C2837">
        <f>MONTH('Daily Weather Input'!C2830)</f>
        <v>9</v>
      </c>
      <c r="D2837">
        <f>DAY('Daily Weather Input'!C2830)</f>
        <v>27</v>
      </c>
      <c r="E2837">
        <f>IF('Daily Weather Input'!D2830, 'Daily Weather Input'!D2830, ('Daily Weather Input'!E2830+'Daily Weather Input'!F2830)/2)</f>
        <v>72.5</v>
      </c>
      <c r="F2837">
        <f t="shared" si="89"/>
        <v>0</v>
      </c>
      <c r="G2837">
        <f t="shared" si="90"/>
        <v>7.5</v>
      </c>
    </row>
    <row r="2838" spans="2:7" x14ac:dyDescent="0.25">
      <c r="B2838">
        <f>YEAR('Daily Weather Input'!C2831)</f>
        <v>2012</v>
      </c>
      <c r="C2838">
        <f>MONTH('Daily Weather Input'!C2831)</f>
        <v>9</v>
      </c>
      <c r="D2838">
        <f>DAY('Daily Weather Input'!C2831)</f>
        <v>28</v>
      </c>
      <c r="E2838">
        <f>IF('Daily Weather Input'!D2831, 'Daily Weather Input'!D2831, ('Daily Weather Input'!E2831+'Daily Weather Input'!F2831)/2)</f>
        <v>69</v>
      </c>
      <c r="F2838">
        <f t="shared" si="89"/>
        <v>0</v>
      </c>
      <c r="G2838">
        <f t="shared" si="90"/>
        <v>4</v>
      </c>
    </row>
    <row r="2839" spans="2:7" x14ac:dyDescent="0.25">
      <c r="B2839">
        <f>YEAR('Daily Weather Input'!C2832)</f>
        <v>2012</v>
      </c>
      <c r="C2839">
        <f>MONTH('Daily Weather Input'!C2832)</f>
        <v>9</v>
      </c>
      <c r="D2839">
        <f>DAY('Daily Weather Input'!C2832)</f>
        <v>29</v>
      </c>
      <c r="E2839">
        <f>IF('Daily Weather Input'!D2832, 'Daily Weather Input'!D2832, ('Daily Weather Input'!E2832+'Daily Weather Input'!F2832)/2)</f>
        <v>60</v>
      </c>
      <c r="F2839">
        <f t="shared" si="89"/>
        <v>5</v>
      </c>
      <c r="G2839">
        <f t="shared" si="90"/>
        <v>0</v>
      </c>
    </row>
    <row r="2840" spans="2:7" x14ac:dyDescent="0.25">
      <c r="B2840">
        <f>YEAR('Daily Weather Input'!C2833)</f>
        <v>2012</v>
      </c>
      <c r="C2840">
        <f>MONTH('Daily Weather Input'!C2833)</f>
        <v>9</v>
      </c>
      <c r="D2840">
        <f>DAY('Daily Weather Input'!C2833)</f>
        <v>30</v>
      </c>
      <c r="E2840">
        <f>IF('Daily Weather Input'!D2833, 'Daily Weather Input'!D2833, ('Daily Weather Input'!E2833+'Daily Weather Input'!F2833)/2)</f>
        <v>59</v>
      </c>
      <c r="F2840">
        <f t="shared" si="89"/>
        <v>6</v>
      </c>
      <c r="G2840">
        <f t="shared" si="90"/>
        <v>0</v>
      </c>
    </row>
    <row r="2841" spans="2:7" x14ac:dyDescent="0.25">
      <c r="B2841">
        <f>YEAR('Daily Weather Input'!C2834)</f>
        <v>2012</v>
      </c>
      <c r="C2841">
        <f>MONTH('Daily Weather Input'!C2834)</f>
        <v>10</v>
      </c>
      <c r="D2841">
        <f>DAY('Daily Weather Input'!C2834)</f>
        <v>1</v>
      </c>
      <c r="E2841">
        <f>IF('Daily Weather Input'!D2834, 'Daily Weather Input'!D2834, ('Daily Weather Input'!E2834+'Daily Weather Input'!F2834)/2)</f>
        <v>57.5</v>
      </c>
      <c r="F2841">
        <f t="shared" si="89"/>
        <v>7.5</v>
      </c>
      <c r="G2841">
        <f t="shared" si="90"/>
        <v>0</v>
      </c>
    </row>
    <row r="2842" spans="2:7" x14ac:dyDescent="0.25">
      <c r="B2842">
        <f>YEAR('Daily Weather Input'!C2835)</f>
        <v>2012</v>
      </c>
      <c r="C2842">
        <f>MONTH('Daily Weather Input'!C2835)</f>
        <v>10</v>
      </c>
      <c r="D2842">
        <f>DAY('Daily Weather Input'!C2835)</f>
        <v>2</v>
      </c>
      <c r="E2842">
        <f>IF('Daily Weather Input'!D2835, 'Daily Weather Input'!D2835, ('Daily Weather Input'!E2835+'Daily Weather Input'!F2835)/2)</f>
        <v>63.5</v>
      </c>
      <c r="F2842">
        <f t="shared" si="89"/>
        <v>1.5</v>
      </c>
      <c r="G2842">
        <f t="shared" si="90"/>
        <v>0</v>
      </c>
    </row>
    <row r="2843" spans="2:7" x14ac:dyDescent="0.25">
      <c r="B2843">
        <f>YEAR('Daily Weather Input'!C2836)</f>
        <v>2012</v>
      </c>
      <c r="C2843">
        <f>MONTH('Daily Weather Input'!C2836)</f>
        <v>10</v>
      </c>
      <c r="D2843">
        <f>DAY('Daily Weather Input'!C2836)</f>
        <v>3</v>
      </c>
      <c r="E2843">
        <f>IF('Daily Weather Input'!D2836, 'Daily Weather Input'!D2836, ('Daily Weather Input'!E2836+'Daily Weather Input'!F2836)/2)</f>
        <v>72.5</v>
      </c>
      <c r="F2843">
        <f t="shared" si="89"/>
        <v>0</v>
      </c>
      <c r="G2843">
        <f t="shared" si="90"/>
        <v>7.5</v>
      </c>
    </row>
    <row r="2844" spans="2:7" x14ac:dyDescent="0.25">
      <c r="B2844">
        <f>YEAR('Daily Weather Input'!C2837)</f>
        <v>2012</v>
      </c>
      <c r="C2844">
        <f>MONTH('Daily Weather Input'!C2837)</f>
        <v>10</v>
      </c>
      <c r="D2844">
        <f>DAY('Daily Weather Input'!C2837)</f>
        <v>4</v>
      </c>
      <c r="E2844">
        <f>IF('Daily Weather Input'!D2837, 'Daily Weather Input'!D2837, ('Daily Weather Input'!E2837+'Daily Weather Input'!F2837)/2)</f>
        <v>69</v>
      </c>
      <c r="F2844">
        <f t="shared" si="89"/>
        <v>0</v>
      </c>
      <c r="G2844">
        <f t="shared" si="90"/>
        <v>4</v>
      </c>
    </row>
    <row r="2845" spans="2:7" x14ac:dyDescent="0.25">
      <c r="B2845">
        <f>YEAR('Daily Weather Input'!C2838)</f>
        <v>2012</v>
      </c>
      <c r="C2845">
        <f>MONTH('Daily Weather Input'!C2838)</f>
        <v>10</v>
      </c>
      <c r="D2845">
        <f>DAY('Daily Weather Input'!C2838)</f>
        <v>5</v>
      </c>
      <c r="E2845">
        <f>IF('Daily Weather Input'!D2838, 'Daily Weather Input'!D2838, ('Daily Weather Input'!E2838+'Daily Weather Input'!F2838)/2)</f>
        <v>66.5</v>
      </c>
      <c r="F2845">
        <f t="shared" si="89"/>
        <v>0</v>
      </c>
      <c r="G2845">
        <f t="shared" si="90"/>
        <v>1.5</v>
      </c>
    </row>
    <row r="2846" spans="2:7" x14ac:dyDescent="0.25">
      <c r="B2846">
        <f>YEAR('Daily Weather Input'!C2839)</f>
        <v>2012</v>
      </c>
      <c r="C2846">
        <f>MONTH('Daily Weather Input'!C2839)</f>
        <v>10</v>
      </c>
      <c r="D2846">
        <f>DAY('Daily Weather Input'!C2839)</f>
        <v>6</v>
      </c>
      <c r="E2846">
        <f>IF('Daily Weather Input'!D2839, 'Daily Weather Input'!D2839, ('Daily Weather Input'!E2839+'Daily Weather Input'!F2839)/2)</f>
        <v>64</v>
      </c>
      <c r="F2846">
        <f t="shared" si="89"/>
        <v>1</v>
      </c>
      <c r="G2846">
        <f t="shared" si="90"/>
        <v>0</v>
      </c>
    </row>
    <row r="2847" spans="2:7" x14ac:dyDescent="0.25">
      <c r="B2847">
        <f>YEAR('Daily Weather Input'!C2840)</f>
        <v>2012</v>
      </c>
      <c r="C2847">
        <f>MONTH('Daily Weather Input'!C2840)</f>
        <v>10</v>
      </c>
      <c r="D2847">
        <f>DAY('Daily Weather Input'!C2840)</f>
        <v>7</v>
      </c>
      <c r="E2847">
        <f>IF('Daily Weather Input'!D2840, 'Daily Weather Input'!D2840, ('Daily Weather Input'!E2840+'Daily Weather Input'!F2840)/2)</f>
        <v>47</v>
      </c>
      <c r="F2847">
        <f t="shared" si="89"/>
        <v>18</v>
      </c>
      <c r="G2847">
        <f t="shared" si="90"/>
        <v>0</v>
      </c>
    </row>
    <row r="2848" spans="2:7" x14ac:dyDescent="0.25">
      <c r="B2848">
        <f>YEAR('Daily Weather Input'!C2841)</f>
        <v>2012</v>
      </c>
      <c r="C2848">
        <f>MONTH('Daily Weather Input'!C2841)</f>
        <v>10</v>
      </c>
      <c r="D2848">
        <f>DAY('Daily Weather Input'!C2841)</f>
        <v>8</v>
      </c>
      <c r="E2848">
        <f>IF('Daily Weather Input'!D2841, 'Daily Weather Input'!D2841, ('Daily Weather Input'!E2841+'Daily Weather Input'!F2841)/2)</f>
        <v>44</v>
      </c>
      <c r="F2848">
        <f t="shared" si="89"/>
        <v>21</v>
      </c>
      <c r="G2848">
        <f t="shared" si="90"/>
        <v>0</v>
      </c>
    </row>
    <row r="2849" spans="2:7" x14ac:dyDescent="0.25">
      <c r="B2849">
        <f>YEAR('Daily Weather Input'!C2842)</f>
        <v>2012</v>
      </c>
      <c r="C2849">
        <f>MONTH('Daily Weather Input'!C2842)</f>
        <v>10</v>
      </c>
      <c r="D2849">
        <f>DAY('Daily Weather Input'!C2842)</f>
        <v>9</v>
      </c>
      <c r="E2849">
        <f>IF('Daily Weather Input'!D2842, 'Daily Weather Input'!D2842, ('Daily Weather Input'!E2842+'Daily Weather Input'!F2842)/2)</f>
        <v>53.5</v>
      </c>
      <c r="F2849">
        <f t="shared" si="89"/>
        <v>11.5</v>
      </c>
      <c r="G2849">
        <f t="shared" si="90"/>
        <v>0</v>
      </c>
    </row>
    <row r="2850" spans="2:7" x14ac:dyDescent="0.25">
      <c r="B2850">
        <f>YEAR('Daily Weather Input'!C2843)</f>
        <v>2012</v>
      </c>
      <c r="C2850">
        <f>MONTH('Daily Weather Input'!C2843)</f>
        <v>10</v>
      </c>
      <c r="D2850">
        <f>DAY('Daily Weather Input'!C2843)</f>
        <v>10</v>
      </c>
      <c r="E2850">
        <f>IF('Daily Weather Input'!D2843, 'Daily Weather Input'!D2843, ('Daily Weather Input'!E2843+'Daily Weather Input'!F2843)/2)</f>
        <v>58.5</v>
      </c>
      <c r="F2850">
        <f t="shared" si="89"/>
        <v>6.5</v>
      </c>
      <c r="G2850">
        <f t="shared" si="90"/>
        <v>0</v>
      </c>
    </row>
    <row r="2851" spans="2:7" x14ac:dyDescent="0.25">
      <c r="B2851">
        <f>YEAR('Daily Weather Input'!C2844)</f>
        <v>2012</v>
      </c>
      <c r="C2851">
        <f>MONTH('Daily Weather Input'!C2844)</f>
        <v>10</v>
      </c>
      <c r="D2851">
        <f>DAY('Daily Weather Input'!C2844)</f>
        <v>11</v>
      </c>
      <c r="E2851">
        <f>IF('Daily Weather Input'!D2844, 'Daily Weather Input'!D2844, ('Daily Weather Input'!E2844+'Daily Weather Input'!F2844)/2)</f>
        <v>51</v>
      </c>
      <c r="F2851">
        <f t="shared" si="89"/>
        <v>14</v>
      </c>
      <c r="G2851">
        <f t="shared" si="90"/>
        <v>0</v>
      </c>
    </row>
    <row r="2852" spans="2:7" x14ac:dyDescent="0.25">
      <c r="B2852">
        <f>YEAR('Daily Weather Input'!C2845)</f>
        <v>2012</v>
      </c>
      <c r="C2852">
        <f>MONTH('Daily Weather Input'!C2845)</f>
        <v>10</v>
      </c>
      <c r="D2852">
        <f>DAY('Daily Weather Input'!C2845)</f>
        <v>12</v>
      </c>
      <c r="E2852">
        <f>IF('Daily Weather Input'!D2845, 'Daily Weather Input'!D2845, ('Daily Weather Input'!E2845+'Daily Weather Input'!F2845)/2)</f>
        <v>50</v>
      </c>
      <c r="F2852">
        <f t="shared" si="89"/>
        <v>15</v>
      </c>
      <c r="G2852">
        <f t="shared" si="90"/>
        <v>0</v>
      </c>
    </row>
    <row r="2853" spans="2:7" x14ac:dyDescent="0.25">
      <c r="B2853">
        <f>YEAR('Daily Weather Input'!C2846)</f>
        <v>2012</v>
      </c>
      <c r="C2853">
        <f>MONTH('Daily Weather Input'!C2846)</f>
        <v>10</v>
      </c>
      <c r="D2853">
        <f>DAY('Daily Weather Input'!C2846)</f>
        <v>13</v>
      </c>
      <c r="E2853">
        <f>IF('Daily Weather Input'!D2846, 'Daily Weather Input'!D2846, ('Daily Weather Input'!E2846+'Daily Weather Input'!F2846)/2)</f>
        <v>44.5</v>
      </c>
      <c r="F2853">
        <f t="shared" si="89"/>
        <v>20.5</v>
      </c>
      <c r="G2853">
        <f t="shared" si="90"/>
        <v>0</v>
      </c>
    </row>
    <row r="2854" spans="2:7" x14ac:dyDescent="0.25">
      <c r="B2854">
        <f>YEAR('Daily Weather Input'!C2847)</f>
        <v>2012</v>
      </c>
      <c r="C2854">
        <f>MONTH('Daily Weather Input'!C2847)</f>
        <v>10</v>
      </c>
      <c r="D2854">
        <f>DAY('Daily Weather Input'!C2847)</f>
        <v>14</v>
      </c>
      <c r="E2854">
        <f>IF('Daily Weather Input'!D2847, 'Daily Weather Input'!D2847, ('Daily Weather Input'!E2847+'Daily Weather Input'!F2847)/2)</f>
        <v>58.5</v>
      </c>
      <c r="F2854">
        <f t="shared" si="89"/>
        <v>6.5</v>
      </c>
      <c r="G2854">
        <f t="shared" si="90"/>
        <v>0</v>
      </c>
    </row>
    <row r="2855" spans="2:7" x14ac:dyDescent="0.25">
      <c r="B2855">
        <f>YEAR('Daily Weather Input'!C2848)</f>
        <v>2012</v>
      </c>
      <c r="C2855">
        <f>MONTH('Daily Weather Input'!C2848)</f>
        <v>10</v>
      </c>
      <c r="D2855">
        <f>DAY('Daily Weather Input'!C2848)</f>
        <v>15</v>
      </c>
      <c r="E2855">
        <f>IF('Daily Weather Input'!D2848, 'Daily Weather Input'!D2848, ('Daily Weather Input'!E2848+'Daily Weather Input'!F2848)/2)</f>
        <v>61.5</v>
      </c>
      <c r="F2855">
        <f t="shared" si="89"/>
        <v>3.5</v>
      </c>
      <c r="G2855">
        <f t="shared" si="90"/>
        <v>0</v>
      </c>
    </row>
    <row r="2856" spans="2:7" x14ac:dyDescent="0.25">
      <c r="B2856">
        <f>YEAR('Daily Weather Input'!C2849)</f>
        <v>2012</v>
      </c>
      <c r="C2856">
        <f>MONTH('Daily Weather Input'!C2849)</f>
        <v>10</v>
      </c>
      <c r="D2856">
        <f>DAY('Daily Weather Input'!C2849)</f>
        <v>16</v>
      </c>
      <c r="E2856">
        <f>IF('Daily Weather Input'!D2849, 'Daily Weather Input'!D2849, ('Daily Weather Input'!E2849+'Daily Weather Input'!F2849)/2)</f>
        <v>51.5</v>
      </c>
      <c r="F2856">
        <f t="shared" si="89"/>
        <v>13.5</v>
      </c>
      <c r="G2856">
        <f t="shared" si="90"/>
        <v>0</v>
      </c>
    </row>
    <row r="2857" spans="2:7" x14ac:dyDescent="0.25">
      <c r="B2857">
        <f>YEAR('Daily Weather Input'!C2850)</f>
        <v>2012</v>
      </c>
      <c r="C2857">
        <f>MONTH('Daily Weather Input'!C2850)</f>
        <v>10</v>
      </c>
      <c r="D2857">
        <f>DAY('Daily Weather Input'!C2850)</f>
        <v>17</v>
      </c>
      <c r="E2857">
        <f>IF('Daily Weather Input'!D2850, 'Daily Weather Input'!D2850, ('Daily Weather Input'!E2850+'Daily Weather Input'!F2850)/2)</f>
        <v>52</v>
      </c>
      <c r="F2857">
        <f t="shared" si="89"/>
        <v>13</v>
      </c>
      <c r="G2857">
        <f t="shared" si="90"/>
        <v>0</v>
      </c>
    </row>
    <row r="2858" spans="2:7" x14ac:dyDescent="0.25">
      <c r="B2858">
        <f>YEAR('Daily Weather Input'!C2851)</f>
        <v>2012</v>
      </c>
      <c r="C2858">
        <f>MONTH('Daily Weather Input'!C2851)</f>
        <v>10</v>
      </c>
      <c r="D2858">
        <f>DAY('Daily Weather Input'!C2851)</f>
        <v>18</v>
      </c>
      <c r="E2858">
        <f>IF('Daily Weather Input'!D2851, 'Daily Weather Input'!D2851, ('Daily Weather Input'!E2851+'Daily Weather Input'!F2851)/2)</f>
        <v>60.5</v>
      </c>
      <c r="F2858">
        <f t="shared" si="89"/>
        <v>4.5</v>
      </c>
      <c r="G2858">
        <f t="shared" si="90"/>
        <v>0</v>
      </c>
    </row>
    <row r="2859" spans="2:7" x14ac:dyDescent="0.25">
      <c r="B2859">
        <f>YEAR('Daily Weather Input'!C2852)</f>
        <v>2012</v>
      </c>
      <c r="C2859">
        <f>MONTH('Daily Weather Input'!C2852)</f>
        <v>10</v>
      </c>
      <c r="D2859">
        <f>DAY('Daily Weather Input'!C2852)</f>
        <v>19</v>
      </c>
      <c r="E2859">
        <f>IF('Daily Weather Input'!D2852, 'Daily Weather Input'!D2852, ('Daily Weather Input'!E2852+'Daily Weather Input'!F2852)/2)</f>
        <v>62</v>
      </c>
      <c r="F2859">
        <f t="shared" si="89"/>
        <v>3</v>
      </c>
      <c r="G2859">
        <f t="shared" si="90"/>
        <v>0</v>
      </c>
    </row>
    <row r="2860" spans="2:7" x14ac:dyDescent="0.25">
      <c r="B2860">
        <f>YEAR('Daily Weather Input'!C2853)</f>
        <v>2012</v>
      </c>
      <c r="C2860">
        <f>MONTH('Daily Weather Input'!C2853)</f>
        <v>10</v>
      </c>
      <c r="D2860">
        <f>DAY('Daily Weather Input'!C2853)</f>
        <v>20</v>
      </c>
      <c r="E2860">
        <f>IF('Daily Weather Input'!D2853, 'Daily Weather Input'!D2853, ('Daily Weather Input'!E2853+'Daily Weather Input'!F2853)/2)</f>
        <v>55</v>
      </c>
      <c r="F2860">
        <f t="shared" si="89"/>
        <v>10</v>
      </c>
      <c r="G2860">
        <f t="shared" si="90"/>
        <v>0</v>
      </c>
    </row>
    <row r="2861" spans="2:7" x14ac:dyDescent="0.25">
      <c r="B2861">
        <f>YEAR('Daily Weather Input'!C2854)</f>
        <v>2012</v>
      </c>
      <c r="C2861">
        <f>MONTH('Daily Weather Input'!C2854)</f>
        <v>10</v>
      </c>
      <c r="D2861">
        <f>DAY('Daily Weather Input'!C2854)</f>
        <v>21</v>
      </c>
      <c r="E2861">
        <f>IF('Daily Weather Input'!D2854, 'Daily Weather Input'!D2854, ('Daily Weather Input'!E2854+'Daily Weather Input'!F2854)/2)</f>
        <v>52</v>
      </c>
      <c r="F2861">
        <f t="shared" si="89"/>
        <v>13</v>
      </c>
      <c r="G2861">
        <f t="shared" si="90"/>
        <v>0</v>
      </c>
    </row>
    <row r="2862" spans="2:7" x14ac:dyDescent="0.25">
      <c r="B2862">
        <f>YEAR('Daily Weather Input'!C2855)</f>
        <v>2012</v>
      </c>
      <c r="C2862">
        <f>MONTH('Daily Weather Input'!C2855)</f>
        <v>10</v>
      </c>
      <c r="D2862">
        <f>DAY('Daily Weather Input'!C2855)</f>
        <v>22</v>
      </c>
      <c r="E2862">
        <f>IF('Daily Weather Input'!D2855, 'Daily Weather Input'!D2855, ('Daily Weather Input'!E2855+'Daily Weather Input'!F2855)/2)</f>
        <v>54</v>
      </c>
      <c r="F2862">
        <f t="shared" si="89"/>
        <v>11</v>
      </c>
      <c r="G2862">
        <f t="shared" si="90"/>
        <v>0</v>
      </c>
    </row>
    <row r="2863" spans="2:7" x14ac:dyDescent="0.25">
      <c r="B2863">
        <f>YEAR('Daily Weather Input'!C2856)</f>
        <v>2012</v>
      </c>
      <c r="C2863">
        <f>MONTH('Daily Weather Input'!C2856)</f>
        <v>10</v>
      </c>
      <c r="D2863">
        <f>DAY('Daily Weather Input'!C2856)</f>
        <v>23</v>
      </c>
      <c r="E2863">
        <f>IF('Daily Weather Input'!D2856, 'Daily Weather Input'!D2856, ('Daily Weather Input'!E2856+'Daily Weather Input'!F2856)/2)</f>
        <v>62.5</v>
      </c>
      <c r="F2863">
        <f t="shared" si="89"/>
        <v>2.5</v>
      </c>
      <c r="G2863">
        <f t="shared" si="90"/>
        <v>0</v>
      </c>
    </row>
    <row r="2864" spans="2:7" x14ac:dyDescent="0.25">
      <c r="B2864">
        <f>YEAR('Daily Weather Input'!C2857)</f>
        <v>2012</v>
      </c>
      <c r="C2864">
        <f>MONTH('Daily Weather Input'!C2857)</f>
        <v>10</v>
      </c>
      <c r="D2864">
        <f>DAY('Daily Weather Input'!C2857)</f>
        <v>24</v>
      </c>
      <c r="E2864">
        <f>IF('Daily Weather Input'!D2857, 'Daily Weather Input'!D2857, ('Daily Weather Input'!E2857+'Daily Weather Input'!F2857)/2)</f>
        <v>67</v>
      </c>
      <c r="F2864">
        <f t="shared" si="89"/>
        <v>0</v>
      </c>
      <c r="G2864">
        <f t="shared" si="90"/>
        <v>2</v>
      </c>
    </row>
    <row r="2865" spans="2:7" x14ac:dyDescent="0.25">
      <c r="B2865">
        <f>YEAR('Daily Weather Input'!C2858)</f>
        <v>2012</v>
      </c>
      <c r="C2865">
        <f>MONTH('Daily Weather Input'!C2858)</f>
        <v>10</v>
      </c>
      <c r="D2865">
        <f>DAY('Daily Weather Input'!C2858)</f>
        <v>25</v>
      </c>
      <c r="E2865">
        <f>IF('Daily Weather Input'!D2858, 'Daily Weather Input'!D2858, ('Daily Weather Input'!E2858+'Daily Weather Input'!F2858)/2)</f>
        <v>63.5</v>
      </c>
      <c r="F2865">
        <f t="shared" si="89"/>
        <v>1.5</v>
      </c>
      <c r="G2865">
        <f t="shared" si="90"/>
        <v>0</v>
      </c>
    </row>
    <row r="2866" spans="2:7" x14ac:dyDescent="0.25">
      <c r="B2866">
        <f>YEAR('Daily Weather Input'!C2859)</f>
        <v>2012</v>
      </c>
      <c r="C2866">
        <f>MONTH('Daily Weather Input'!C2859)</f>
        <v>10</v>
      </c>
      <c r="D2866">
        <f>DAY('Daily Weather Input'!C2859)</f>
        <v>26</v>
      </c>
      <c r="E2866">
        <f>IF('Daily Weather Input'!D2859, 'Daily Weather Input'!D2859, ('Daily Weather Input'!E2859+'Daily Weather Input'!F2859)/2)</f>
        <v>64.5</v>
      </c>
      <c r="F2866">
        <f t="shared" si="89"/>
        <v>0.5</v>
      </c>
      <c r="G2866">
        <f t="shared" si="90"/>
        <v>0</v>
      </c>
    </row>
    <row r="2867" spans="2:7" x14ac:dyDescent="0.25">
      <c r="B2867">
        <f>YEAR('Daily Weather Input'!C2860)</f>
        <v>2012</v>
      </c>
      <c r="C2867">
        <f>MONTH('Daily Weather Input'!C2860)</f>
        <v>10</v>
      </c>
      <c r="D2867">
        <f>DAY('Daily Weather Input'!C2860)</f>
        <v>27</v>
      </c>
      <c r="E2867">
        <f>IF('Daily Weather Input'!D2860, 'Daily Weather Input'!D2860, ('Daily Weather Input'!E2860+'Daily Weather Input'!F2860)/2)</f>
        <v>63.5</v>
      </c>
      <c r="F2867">
        <f t="shared" si="89"/>
        <v>1.5</v>
      </c>
      <c r="G2867">
        <f t="shared" si="90"/>
        <v>0</v>
      </c>
    </row>
    <row r="2868" spans="2:7" x14ac:dyDescent="0.25">
      <c r="B2868">
        <f>YEAR('Daily Weather Input'!C2861)</f>
        <v>2012</v>
      </c>
      <c r="C2868">
        <f>MONTH('Daily Weather Input'!C2861)</f>
        <v>10</v>
      </c>
      <c r="D2868">
        <f>DAY('Daily Weather Input'!C2861)</f>
        <v>28</v>
      </c>
      <c r="E2868">
        <f>IF('Daily Weather Input'!D2861, 'Daily Weather Input'!D2861, ('Daily Weather Input'!E2861+'Daily Weather Input'!F2861)/2)</f>
        <v>55.5</v>
      </c>
      <c r="F2868">
        <f t="shared" si="89"/>
        <v>9.5</v>
      </c>
      <c r="G2868">
        <f t="shared" si="90"/>
        <v>0</v>
      </c>
    </row>
    <row r="2869" spans="2:7" x14ac:dyDescent="0.25">
      <c r="B2869">
        <f>YEAR('Daily Weather Input'!C2862)</f>
        <v>2012</v>
      </c>
      <c r="C2869">
        <f>MONTH('Daily Weather Input'!C2862)</f>
        <v>10</v>
      </c>
      <c r="D2869">
        <f>DAY('Daily Weather Input'!C2862)</f>
        <v>29</v>
      </c>
      <c r="E2869">
        <f>IF('Daily Weather Input'!D2862, 'Daily Weather Input'!D2862, ('Daily Weather Input'!E2862+'Daily Weather Input'!F2862)/2)</f>
        <v>47</v>
      </c>
      <c r="F2869">
        <f t="shared" si="89"/>
        <v>18</v>
      </c>
      <c r="G2869">
        <f t="shared" si="90"/>
        <v>0</v>
      </c>
    </row>
    <row r="2870" spans="2:7" x14ac:dyDescent="0.25">
      <c r="B2870">
        <f>YEAR('Daily Weather Input'!C2863)</f>
        <v>2012</v>
      </c>
      <c r="C2870">
        <f>MONTH('Daily Weather Input'!C2863)</f>
        <v>10</v>
      </c>
      <c r="D2870">
        <f>DAY('Daily Weather Input'!C2863)</f>
        <v>30</v>
      </c>
      <c r="E2870">
        <f>IF('Daily Weather Input'!D2863, 'Daily Weather Input'!D2863, ('Daily Weather Input'!E2863+'Daily Weather Input'!F2863)/2)</f>
        <v>41.5</v>
      </c>
      <c r="F2870">
        <f t="shared" si="89"/>
        <v>23.5</v>
      </c>
      <c r="G2870">
        <f t="shared" si="90"/>
        <v>0</v>
      </c>
    </row>
    <row r="2871" spans="2:7" x14ac:dyDescent="0.25">
      <c r="B2871">
        <f>YEAR('Daily Weather Input'!C2864)</f>
        <v>2012</v>
      </c>
      <c r="C2871">
        <f>MONTH('Daily Weather Input'!C2864)</f>
        <v>10</v>
      </c>
      <c r="D2871">
        <f>DAY('Daily Weather Input'!C2864)</f>
        <v>31</v>
      </c>
      <c r="E2871">
        <f>IF('Daily Weather Input'!D2864, 'Daily Weather Input'!D2864, ('Daily Weather Input'!E2864+'Daily Weather Input'!F2864)/2)</f>
        <v>46.5</v>
      </c>
      <c r="F2871">
        <f t="shared" si="89"/>
        <v>18.5</v>
      </c>
      <c r="G2871">
        <f t="shared" si="90"/>
        <v>0</v>
      </c>
    </row>
    <row r="2872" spans="2:7" x14ac:dyDescent="0.25">
      <c r="B2872">
        <f>YEAR('Daily Weather Input'!C2865)</f>
        <v>2012</v>
      </c>
      <c r="C2872">
        <f>MONTH('Daily Weather Input'!C2865)</f>
        <v>11</v>
      </c>
      <c r="D2872">
        <f>DAY('Daily Weather Input'!C2865)</f>
        <v>1</v>
      </c>
      <c r="E2872">
        <f>IF('Daily Weather Input'!D2865, 'Daily Weather Input'!D2865, ('Daily Weather Input'!E2865+'Daily Weather Input'!F2865)/2)</f>
        <v>44.5</v>
      </c>
      <c r="F2872">
        <f t="shared" si="89"/>
        <v>20.5</v>
      </c>
      <c r="G2872">
        <f t="shared" si="90"/>
        <v>0</v>
      </c>
    </row>
    <row r="2873" spans="2:7" x14ac:dyDescent="0.25">
      <c r="B2873">
        <f>YEAR('Daily Weather Input'!C2866)</f>
        <v>2012</v>
      </c>
      <c r="C2873">
        <f>MONTH('Daily Weather Input'!C2866)</f>
        <v>11</v>
      </c>
      <c r="D2873">
        <f>DAY('Daily Weather Input'!C2866)</f>
        <v>2</v>
      </c>
      <c r="E2873">
        <f>IF('Daily Weather Input'!D2866, 'Daily Weather Input'!D2866, ('Daily Weather Input'!E2866+'Daily Weather Input'!F2866)/2)</f>
        <v>43.5</v>
      </c>
      <c r="F2873">
        <f t="shared" si="89"/>
        <v>21.5</v>
      </c>
      <c r="G2873">
        <f t="shared" si="90"/>
        <v>0</v>
      </c>
    </row>
    <row r="2874" spans="2:7" x14ac:dyDescent="0.25">
      <c r="B2874">
        <f>YEAR('Daily Weather Input'!C2867)</f>
        <v>2012</v>
      </c>
      <c r="C2874">
        <f>MONTH('Daily Weather Input'!C2867)</f>
        <v>11</v>
      </c>
      <c r="D2874">
        <f>DAY('Daily Weather Input'!C2867)</f>
        <v>3</v>
      </c>
      <c r="E2874">
        <f>IF('Daily Weather Input'!D2867, 'Daily Weather Input'!D2867, ('Daily Weather Input'!E2867+'Daily Weather Input'!F2867)/2)</f>
        <v>43</v>
      </c>
      <c r="F2874">
        <f t="shared" si="89"/>
        <v>22</v>
      </c>
      <c r="G2874">
        <f t="shared" si="90"/>
        <v>0</v>
      </c>
    </row>
    <row r="2875" spans="2:7" x14ac:dyDescent="0.25">
      <c r="B2875">
        <f>YEAR('Daily Weather Input'!C2868)</f>
        <v>2012</v>
      </c>
      <c r="C2875">
        <f>MONTH('Daily Weather Input'!C2868)</f>
        <v>11</v>
      </c>
      <c r="D2875">
        <f>DAY('Daily Weather Input'!C2868)</f>
        <v>4</v>
      </c>
      <c r="E2875">
        <f>IF('Daily Weather Input'!D2868, 'Daily Weather Input'!D2868, ('Daily Weather Input'!E2868+'Daily Weather Input'!F2868)/2)</f>
        <v>42</v>
      </c>
      <c r="F2875">
        <f t="shared" si="89"/>
        <v>23</v>
      </c>
      <c r="G2875">
        <f t="shared" si="90"/>
        <v>0</v>
      </c>
    </row>
    <row r="2876" spans="2:7" x14ac:dyDescent="0.25">
      <c r="B2876">
        <f>YEAR('Daily Weather Input'!C2869)</f>
        <v>2012</v>
      </c>
      <c r="C2876">
        <f>MONTH('Daily Weather Input'!C2869)</f>
        <v>11</v>
      </c>
      <c r="D2876">
        <f>DAY('Daily Weather Input'!C2869)</f>
        <v>5</v>
      </c>
      <c r="E2876">
        <f>IF('Daily Weather Input'!D2869, 'Daily Weather Input'!D2869, ('Daily Weather Input'!E2869+'Daily Weather Input'!F2869)/2)</f>
        <v>39.5</v>
      </c>
      <c r="F2876">
        <f t="shared" si="89"/>
        <v>25.5</v>
      </c>
      <c r="G2876">
        <f t="shared" si="90"/>
        <v>0</v>
      </c>
    </row>
    <row r="2877" spans="2:7" x14ac:dyDescent="0.25">
      <c r="B2877">
        <f>YEAR('Daily Weather Input'!C2870)</f>
        <v>2012</v>
      </c>
      <c r="C2877">
        <f>MONTH('Daily Weather Input'!C2870)</f>
        <v>11</v>
      </c>
      <c r="D2877">
        <f>DAY('Daily Weather Input'!C2870)</f>
        <v>6</v>
      </c>
      <c r="E2877">
        <f>IF('Daily Weather Input'!D2870, 'Daily Weather Input'!D2870, ('Daily Weather Input'!E2870+'Daily Weather Input'!F2870)/2)</f>
        <v>37</v>
      </c>
      <c r="F2877">
        <f t="shared" si="89"/>
        <v>28</v>
      </c>
      <c r="G2877">
        <f t="shared" si="90"/>
        <v>0</v>
      </c>
    </row>
    <row r="2878" spans="2:7" x14ac:dyDescent="0.25">
      <c r="B2878">
        <f>YEAR('Daily Weather Input'!C2871)</f>
        <v>2012</v>
      </c>
      <c r="C2878">
        <f>MONTH('Daily Weather Input'!C2871)</f>
        <v>11</v>
      </c>
      <c r="D2878">
        <f>DAY('Daily Weather Input'!C2871)</f>
        <v>7</v>
      </c>
      <c r="E2878">
        <f>IF('Daily Weather Input'!D2871, 'Daily Weather Input'!D2871, ('Daily Weather Input'!E2871+'Daily Weather Input'!F2871)/2)</f>
        <v>40</v>
      </c>
      <c r="F2878">
        <f t="shared" si="89"/>
        <v>25</v>
      </c>
      <c r="G2878">
        <f t="shared" si="90"/>
        <v>0</v>
      </c>
    </row>
    <row r="2879" spans="2:7" x14ac:dyDescent="0.25">
      <c r="B2879">
        <f>YEAR('Daily Weather Input'!C2872)</f>
        <v>2012</v>
      </c>
      <c r="C2879">
        <f>MONTH('Daily Weather Input'!C2872)</f>
        <v>11</v>
      </c>
      <c r="D2879">
        <f>DAY('Daily Weather Input'!C2872)</f>
        <v>8</v>
      </c>
      <c r="E2879">
        <f>IF('Daily Weather Input'!D2872, 'Daily Weather Input'!D2872, ('Daily Weather Input'!E2872+'Daily Weather Input'!F2872)/2)</f>
        <v>47</v>
      </c>
      <c r="F2879">
        <f t="shared" si="89"/>
        <v>18</v>
      </c>
      <c r="G2879">
        <f t="shared" si="90"/>
        <v>0</v>
      </c>
    </row>
    <row r="2880" spans="2:7" x14ac:dyDescent="0.25">
      <c r="B2880">
        <f>YEAR('Daily Weather Input'!C2873)</f>
        <v>2012</v>
      </c>
      <c r="C2880">
        <f>MONTH('Daily Weather Input'!C2873)</f>
        <v>11</v>
      </c>
      <c r="D2880">
        <f>DAY('Daily Weather Input'!C2873)</f>
        <v>9</v>
      </c>
      <c r="E2880">
        <f>IF('Daily Weather Input'!D2873, 'Daily Weather Input'!D2873, ('Daily Weather Input'!E2873+'Daily Weather Input'!F2873)/2)</f>
        <v>46</v>
      </c>
      <c r="F2880">
        <f t="shared" si="89"/>
        <v>19</v>
      </c>
      <c r="G2880">
        <f t="shared" si="90"/>
        <v>0</v>
      </c>
    </row>
    <row r="2881" spans="2:7" x14ac:dyDescent="0.25">
      <c r="B2881">
        <f>YEAR('Daily Weather Input'!C2874)</f>
        <v>2012</v>
      </c>
      <c r="C2881">
        <f>MONTH('Daily Weather Input'!C2874)</f>
        <v>11</v>
      </c>
      <c r="D2881">
        <f>DAY('Daily Weather Input'!C2874)</f>
        <v>10</v>
      </c>
      <c r="E2881">
        <f>IF('Daily Weather Input'!D2874, 'Daily Weather Input'!D2874, ('Daily Weather Input'!E2874+'Daily Weather Input'!F2874)/2)</f>
        <v>48.5</v>
      </c>
      <c r="F2881">
        <f t="shared" si="89"/>
        <v>16.5</v>
      </c>
      <c r="G2881">
        <f t="shared" si="90"/>
        <v>0</v>
      </c>
    </row>
    <row r="2882" spans="2:7" x14ac:dyDescent="0.25">
      <c r="B2882">
        <f>YEAR('Daily Weather Input'!C2875)</f>
        <v>2012</v>
      </c>
      <c r="C2882">
        <f>MONTH('Daily Weather Input'!C2875)</f>
        <v>11</v>
      </c>
      <c r="D2882">
        <f>DAY('Daily Weather Input'!C2875)</f>
        <v>11</v>
      </c>
      <c r="E2882">
        <f>IF('Daily Weather Input'!D2875, 'Daily Weather Input'!D2875, ('Daily Weather Input'!E2875+'Daily Weather Input'!F2875)/2)</f>
        <v>52</v>
      </c>
      <c r="F2882">
        <f t="shared" si="89"/>
        <v>13</v>
      </c>
      <c r="G2882">
        <f t="shared" si="90"/>
        <v>0</v>
      </c>
    </row>
    <row r="2883" spans="2:7" x14ac:dyDescent="0.25">
      <c r="B2883">
        <f>YEAR('Daily Weather Input'!C2876)</f>
        <v>2012</v>
      </c>
      <c r="C2883">
        <f>MONTH('Daily Weather Input'!C2876)</f>
        <v>11</v>
      </c>
      <c r="D2883">
        <f>DAY('Daily Weather Input'!C2876)</f>
        <v>12</v>
      </c>
      <c r="E2883">
        <f>IF('Daily Weather Input'!D2876, 'Daily Weather Input'!D2876, ('Daily Weather Input'!E2876+'Daily Weather Input'!F2876)/2)</f>
        <v>58.5</v>
      </c>
      <c r="F2883">
        <f t="shared" si="89"/>
        <v>6.5</v>
      </c>
      <c r="G2883">
        <f t="shared" si="90"/>
        <v>0</v>
      </c>
    </row>
    <row r="2884" spans="2:7" x14ac:dyDescent="0.25">
      <c r="B2884">
        <f>YEAR('Daily Weather Input'!C2877)</f>
        <v>2012</v>
      </c>
      <c r="C2884">
        <f>MONTH('Daily Weather Input'!C2877)</f>
        <v>11</v>
      </c>
      <c r="D2884">
        <f>DAY('Daily Weather Input'!C2877)</f>
        <v>13</v>
      </c>
      <c r="E2884">
        <f>IF('Daily Weather Input'!D2877, 'Daily Weather Input'!D2877, ('Daily Weather Input'!E2877+'Daily Weather Input'!F2877)/2)</f>
        <v>43.5</v>
      </c>
      <c r="F2884">
        <f t="shared" si="89"/>
        <v>21.5</v>
      </c>
      <c r="G2884">
        <f t="shared" si="90"/>
        <v>0</v>
      </c>
    </row>
    <row r="2885" spans="2:7" x14ac:dyDescent="0.25">
      <c r="B2885">
        <f>YEAR('Daily Weather Input'!C2878)</f>
        <v>2012</v>
      </c>
      <c r="C2885">
        <f>MONTH('Daily Weather Input'!C2878)</f>
        <v>11</v>
      </c>
      <c r="D2885">
        <f>DAY('Daily Weather Input'!C2878)</f>
        <v>14</v>
      </c>
      <c r="E2885">
        <f>IF('Daily Weather Input'!D2878, 'Daily Weather Input'!D2878, ('Daily Weather Input'!E2878+'Daily Weather Input'!F2878)/2)</f>
        <v>38</v>
      </c>
      <c r="F2885">
        <f t="shared" si="89"/>
        <v>27</v>
      </c>
      <c r="G2885">
        <f t="shared" si="90"/>
        <v>0</v>
      </c>
    </row>
    <row r="2886" spans="2:7" x14ac:dyDescent="0.25">
      <c r="B2886">
        <f>YEAR('Daily Weather Input'!C2879)</f>
        <v>2012</v>
      </c>
      <c r="C2886">
        <f>MONTH('Daily Weather Input'!C2879)</f>
        <v>11</v>
      </c>
      <c r="D2886">
        <f>DAY('Daily Weather Input'!C2879)</f>
        <v>15</v>
      </c>
      <c r="E2886">
        <f>IF('Daily Weather Input'!D2879, 'Daily Weather Input'!D2879, ('Daily Weather Input'!E2879+'Daily Weather Input'!F2879)/2)</f>
        <v>39.5</v>
      </c>
      <c r="F2886">
        <f t="shared" si="89"/>
        <v>25.5</v>
      </c>
      <c r="G2886">
        <f t="shared" si="90"/>
        <v>0</v>
      </c>
    </row>
    <row r="2887" spans="2:7" x14ac:dyDescent="0.25">
      <c r="B2887">
        <f>YEAR('Daily Weather Input'!C2880)</f>
        <v>2012</v>
      </c>
      <c r="C2887">
        <f>MONTH('Daily Weather Input'!C2880)</f>
        <v>11</v>
      </c>
      <c r="D2887">
        <f>DAY('Daily Weather Input'!C2880)</f>
        <v>16</v>
      </c>
      <c r="E2887">
        <f>IF('Daily Weather Input'!D2880, 'Daily Weather Input'!D2880, ('Daily Weather Input'!E2880+'Daily Weather Input'!F2880)/2)</f>
        <v>43.5</v>
      </c>
      <c r="F2887">
        <f t="shared" si="89"/>
        <v>21.5</v>
      </c>
      <c r="G2887">
        <f t="shared" si="90"/>
        <v>0</v>
      </c>
    </row>
    <row r="2888" spans="2:7" x14ac:dyDescent="0.25">
      <c r="B2888">
        <f>YEAR('Daily Weather Input'!C2881)</f>
        <v>2012</v>
      </c>
      <c r="C2888">
        <f>MONTH('Daily Weather Input'!C2881)</f>
        <v>11</v>
      </c>
      <c r="D2888">
        <f>DAY('Daily Weather Input'!C2881)</f>
        <v>17</v>
      </c>
      <c r="E2888">
        <f>IF('Daily Weather Input'!D2881, 'Daily Weather Input'!D2881, ('Daily Weather Input'!E2881+'Daily Weather Input'!F2881)/2)</f>
        <v>42.5</v>
      </c>
      <c r="F2888">
        <f t="shared" si="89"/>
        <v>22.5</v>
      </c>
      <c r="G2888">
        <f t="shared" si="90"/>
        <v>0</v>
      </c>
    </row>
    <row r="2889" spans="2:7" x14ac:dyDescent="0.25">
      <c r="B2889">
        <f>YEAR('Daily Weather Input'!C2882)</f>
        <v>2012</v>
      </c>
      <c r="C2889">
        <f>MONTH('Daily Weather Input'!C2882)</f>
        <v>11</v>
      </c>
      <c r="D2889">
        <f>DAY('Daily Weather Input'!C2882)</f>
        <v>18</v>
      </c>
      <c r="E2889">
        <f>IF('Daily Weather Input'!D2882, 'Daily Weather Input'!D2882, ('Daily Weather Input'!E2882+'Daily Weather Input'!F2882)/2)</f>
        <v>43</v>
      </c>
      <c r="F2889">
        <f t="shared" si="89"/>
        <v>22</v>
      </c>
      <c r="G2889">
        <f t="shared" si="90"/>
        <v>0</v>
      </c>
    </row>
    <row r="2890" spans="2:7" x14ac:dyDescent="0.25">
      <c r="B2890">
        <f>YEAR('Daily Weather Input'!C2883)</f>
        <v>2012</v>
      </c>
      <c r="C2890">
        <f>MONTH('Daily Weather Input'!C2883)</f>
        <v>11</v>
      </c>
      <c r="D2890">
        <f>DAY('Daily Weather Input'!C2883)</f>
        <v>19</v>
      </c>
      <c r="E2890">
        <f>IF('Daily Weather Input'!D2883, 'Daily Weather Input'!D2883, ('Daily Weather Input'!E2883+'Daily Weather Input'!F2883)/2)</f>
        <v>44</v>
      </c>
      <c r="F2890">
        <f t="shared" si="89"/>
        <v>21</v>
      </c>
      <c r="G2890">
        <f t="shared" si="90"/>
        <v>0</v>
      </c>
    </row>
    <row r="2891" spans="2:7" x14ac:dyDescent="0.25">
      <c r="B2891">
        <f>YEAR('Daily Weather Input'!C2884)</f>
        <v>2012</v>
      </c>
      <c r="C2891">
        <f>MONTH('Daily Weather Input'!C2884)</f>
        <v>11</v>
      </c>
      <c r="D2891">
        <f>DAY('Daily Weather Input'!C2884)</f>
        <v>20</v>
      </c>
      <c r="E2891">
        <f>IF('Daily Weather Input'!D2884, 'Daily Weather Input'!D2884, ('Daily Weather Input'!E2884+'Daily Weather Input'!F2884)/2)</f>
        <v>44.5</v>
      </c>
      <c r="F2891">
        <f t="shared" ref="F2891:F2954" si="91">IF(B$8&gt;$E2891,(B$8-$E2891),0)</f>
        <v>20.5</v>
      </c>
      <c r="G2891">
        <f t="shared" si="90"/>
        <v>0</v>
      </c>
    </row>
    <row r="2892" spans="2:7" x14ac:dyDescent="0.25">
      <c r="B2892">
        <f>YEAR('Daily Weather Input'!C2885)</f>
        <v>2012</v>
      </c>
      <c r="C2892">
        <f>MONTH('Daily Weather Input'!C2885)</f>
        <v>11</v>
      </c>
      <c r="D2892">
        <f>DAY('Daily Weather Input'!C2885)</f>
        <v>21</v>
      </c>
      <c r="E2892">
        <f>IF('Daily Weather Input'!D2885, 'Daily Weather Input'!D2885, ('Daily Weather Input'!E2885+'Daily Weather Input'!F2885)/2)</f>
        <v>43</v>
      </c>
      <c r="F2892">
        <f t="shared" si="91"/>
        <v>22</v>
      </c>
      <c r="G2892">
        <f t="shared" ref="G2892:G2955" si="92">IF($E2892&gt;C$8,$E2892-C$8,0)</f>
        <v>0</v>
      </c>
    </row>
    <row r="2893" spans="2:7" x14ac:dyDescent="0.25">
      <c r="B2893">
        <f>YEAR('Daily Weather Input'!C2886)</f>
        <v>2012</v>
      </c>
      <c r="C2893">
        <f>MONTH('Daily Weather Input'!C2886)</f>
        <v>11</v>
      </c>
      <c r="D2893">
        <f>DAY('Daily Weather Input'!C2886)</f>
        <v>22</v>
      </c>
      <c r="E2893">
        <f>IF('Daily Weather Input'!D2886, 'Daily Weather Input'!D2886, ('Daily Weather Input'!E2886+'Daily Weather Input'!F2886)/2)</f>
        <v>43.5</v>
      </c>
      <c r="F2893">
        <f t="shared" si="91"/>
        <v>21.5</v>
      </c>
      <c r="G2893">
        <f t="shared" si="92"/>
        <v>0</v>
      </c>
    </row>
    <row r="2894" spans="2:7" x14ac:dyDescent="0.25">
      <c r="B2894">
        <f>YEAR('Daily Weather Input'!C2887)</f>
        <v>2012</v>
      </c>
      <c r="C2894">
        <f>MONTH('Daily Weather Input'!C2887)</f>
        <v>11</v>
      </c>
      <c r="D2894">
        <f>DAY('Daily Weather Input'!C2887)</f>
        <v>23</v>
      </c>
      <c r="E2894">
        <f>IF('Daily Weather Input'!D2887, 'Daily Weather Input'!D2887, ('Daily Weather Input'!E2887+'Daily Weather Input'!F2887)/2)</f>
        <v>44.5</v>
      </c>
      <c r="F2894">
        <f t="shared" si="91"/>
        <v>20.5</v>
      </c>
      <c r="G2894">
        <f t="shared" si="92"/>
        <v>0</v>
      </c>
    </row>
    <row r="2895" spans="2:7" x14ac:dyDescent="0.25">
      <c r="B2895">
        <f>YEAR('Daily Weather Input'!C2888)</f>
        <v>2012</v>
      </c>
      <c r="C2895">
        <f>MONTH('Daily Weather Input'!C2888)</f>
        <v>11</v>
      </c>
      <c r="D2895">
        <f>DAY('Daily Weather Input'!C2888)</f>
        <v>24</v>
      </c>
      <c r="E2895">
        <f>IF('Daily Weather Input'!D2888, 'Daily Weather Input'!D2888, ('Daily Weather Input'!E2888+'Daily Weather Input'!F2888)/2)</f>
        <v>39.5</v>
      </c>
      <c r="F2895">
        <f t="shared" si="91"/>
        <v>25.5</v>
      </c>
      <c r="G2895">
        <f t="shared" si="92"/>
        <v>0</v>
      </c>
    </row>
    <row r="2896" spans="2:7" x14ac:dyDescent="0.25">
      <c r="B2896">
        <f>YEAR('Daily Weather Input'!C2889)</f>
        <v>2012</v>
      </c>
      <c r="C2896">
        <f>MONTH('Daily Weather Input'!C2889)</f>
        <v>11</v>
      </c>
      <c r="D2896">
        <f>DAY('Daily Weather Input'!C2889)</f>
        <v>25</v>
      </c>
      <c r="E2896">
        <f>IF('Daily Weather Input'!D2889, 'Daily Weather Input'!D2889, ('Daily Weather Input'!E2889+'Daily Weather Input'!F2889)/2)</f>
        <v>33.5</v>
      </c>
      <c r="F2896">
        <f t="shared" si="91"/>
        <v>31.5</v>
      </c>
      <c r="G2896">
        <f t="shared" si="92"/>
        <v>0</v>
      </c>
    </row>
    <row r="2897" spans="2:7" x14ac:dyDescent="0.25">
      <c r="B2897">
        <f>YEAR('Daily Weather Input'!C2890)</f>
        <v>2012</v>
      </c>
      <c r="C2897">
        <f>MONTH('Daily Weather Input'!C2890)</f>
        <v>11</v>
      </c>
      <c r="D2897">
        <f>DAY('Daily Weather Input'!C2890)</f>
        <v>26</v>
      </c>
      <c r="E2897">
        <f>IF('Daily Weather Input'!D2890, 'Daily Weather Input'!D2890, ('Daily Weather Input'!E2890+'Daily Weather Input'!F2890)/2)</f>
        <v>39.5</v>
      </c>
      <c r="F2897">
        <f t="shared" si="91"/>
        <v>25.5</v>
      </c>
      <c r="G2897">
        <f t="shared" si="92"/>
        <v>0</v>
      </c>
    </row>
    <row r="2898" spans="2:7" x14ac:dyDescent="0.25">
      <c r="B2898">
        <f>YEAR('Daily Weather Input'!C2891)</f>
        <v>2012</v>
      </c>
      <c r="C2898">
        <f>MONTH('Daily Weather Input'!C2891)</f>
        <v>11</v>
      </c>
      <c r="D2898">
        <f>DAY('Daily Weather Input'!C2891)</f>
        <v>27</v>
      </c>
      <c r="E2898">
        <f>IF('Daily Weather Input'!D2891, 'Daily Weather Input'!D2891, ('Daily Weather Input'!E2891+'Daily Weather Input'!F2891)/2)</f>
        <v>39</v>
      </c>
      <c r="F2898">
        <f t="shared" si="91"/>
        <v>26</v>
      </c>
      <c r="G2898">
        <f t="shared" si="92"/>
        <v>0</v>
      </c>
    </row>
    <row r="2899" spans="2:7" x14ac:dyDescent="0.25">
      <c r="B2899">
        <f>YEAR('Daily Weather Input'!C2892)</f>
        <v>2012</v>
      </c>
      <c r="C2899">
        <f>MONTH('Daily Weather Input'!C2892)</f>
        <v>11</v>
      </c>
      <c r="D2899">
        <f>DAY('Daily Weather Input'!C2892)</f>
        <v>28</v>
      </c>
      <c r="E2899">
        <f>IF('Daily Weather Input'!D2892, 'Daily Weather Input'!D2892, ('Daily Weather Input'!E2892+'Daily Weather Input'!F2892)/2)</f>
        <v>38.5</v>
      </c>
      <c r="F2899">
        <f t="shared" si="91"/>
        <v>26.5</v>
      </c>
      <c r="G2899">
        <f t="shared" si="92"/>
        <v>0</v>
      </c>
    </row>
    <row r="2900" spans="2:7" x14ac:dyDescent="0.25">
      <c r="B2900">
        <f>YEAR('Daily Weather Input'!C2893)</f>
        <v>2012</v>
      </c>
      <c r="C2900">
        <f>MONTH('Daily Weather Input'!C2893)</f>
        <v>11</v>
      </c>
      <c r="D2900">
        <f>DAY('Daily Weather Input'!C2893)</f>
        <v>29</v>
      </c>
      <c r="E2900">
        <f>IF('Daily Weather Input'!D2893, 'Daily Weather Input'!D2893, ('Daily Weather Input'!E2893+'Daily Weather Input'!F2893)/2)</f>
        <v>36</v>
      </c>
      <c r="F2900">
        <f t="shared" si="91"/>
        <v>29</v>
      </c>
      <c r="G2900">
        <f t="shared" si="92"/>
        <v>0</v>
      </c>
    </row>
    <row r="2901" spans="2:7" x14ac:dyDescent="0.25">
      <c r="B2901">
        <f>YEAR('Daily Weather Input'!C2894)</f>
        <v>2012</v>
      </c>
      <c r="C2901">
        <f>MONTH('Daily Weather Input'!C2894)</f>
        <v>11</v>
      </c>
      <c r="D2901">
        <f>DAY('Daily Weather Input'!C2894)</f>
        <v>30</v>
      </c>
      <c r="E2901">
        <f>IF('Daily Weather Input'!D2894, 'Daily Weather Input'!D2894, ('Daily Weather Input'!E2894+'Daily Weather Input'!F2894)/2)</f>
        <v>38.5</v>
      </c>
      <c r="F2901">
        <f t="shared" si="91"/>
        <v>26.5</v>
      </c>
      <c r="G2901">
        <f t="shared" si="92"/>
        <v>0</v>
      </c>
    </row>
    <row r="2902" spans="2:7" x14ac:dyDescent="0.25">
      <c r="B2902">
        <f>YEAR('Daily Weather Input'!C2895)</f>
        <v>2012</v>
      </c>
      <c r="C2902">
        <f>MONTH('Daily Weather Input'!C2895)</f>
        <v>12</v>
      </c>
      <c r="D2902">
        <f>DAY('Daily Weather Input'!C2895)</f>
        <v>1</v>
      </c>
      <c r="E2902">
        <f>IF('Daily Weather Input'!D2895, 'Daily Weather Input'!D2895, ('Daily Weather Input'!E2895+'Daily Weather Input'!F2895)/2)</f>
        <v>37.5</v>
      </c>
      <c r="F2902">
        <f t="shared" si="91"/>
        <v>27.5</v>
      </c>
      <c r="G2902">
        <f t="shared" si="92"/>
        <v>0</v>
      </c>
    </row>
    <row r="2903" spans="2:7" x14ac:dyDescent="0.25">
      <c r="B2903">
        <f>YEAR('Daily Weather Input'!C2896)</f>
        <v>2012</v>
      </c>
      <c r="C2903">
        <f>MONTH('Daily Weather Input'!C2896)</f>
        <v>12</v>
      </c>
      <c r="D2903">
        <f>DAY('Daily Weather Input'!C2896)</f>
        <v>2</v>
      </c>
      <c r="E2903">
        <f>IF('Daily Weather Input'!D2896, 'Daily Weather Input'!D2896, ('Daily Weather Input'!E2896+'Daily Weather Input'!F2896)/2)</f>
        <v>42.5</v>
      </c>
      <c r="F2903">
        <f t="shared" si="91"/>
        <v>22.5</v>
      </c>
      <c r="G2903">
        <f t="shared" si="92"/>
        <v>0</v>
      </c>
    </row>
    <row r="2904" spans="2:7" x14ac:dyDescent="0.25">
      <c r="B2904">
        <f>YEAR('Daily Weather Input'!C2897)</f>
        <v>2012</v>
      </c>
      <c r="C2904">
        <f>MONTH('Daily Weather Input'!C2897)</f>
        <v>12</v>
      </c>
      <c r="D2904">
        <f>DAY('Daily Weather Input'!C2897)</f>
        <v>3</v>
      </c>
      <c r="E2904">
        <f>IF('Daily Weather Input'!D2897, 'Daily Weather Input'!D2897, ('Daily Weather Input'!E2897+'Daily Weather Input'!F2897)/2)</f>
        <v>55</v>
      </c>
      <c r="F2904">
        <f t="shared" si="91"/>
        <v>10</v>
      </c>
      <c r="G2904">
        <f t="shared" si="92"/>
        <v>0</v>
      </c>
    </row>
    <row r="2905" spans="2:7" x14ac:dyDescent="0.25">
      <c r="B2905">
        <f>YEAR('Daily Weather Input'!C2898)</f>
        <v>2012</v>
      </c>
      <c r="C2905">
        <f>MONTH('Daily Weather Input'!C2898)</f>
        <v>12</v>
      </c>
      <c r="D2905">
        <f>DAY('Daily Weather Input'!C2898)</f>
        <v>4</v>
      </c>
      <c r="E2905">
        <f>IF('Daily Weather Input'!D2898, 'Daily Weather Input'!D2898, ('Daily Weather Input'!E2898+'Daily Weather Input'!F2898)/2)</f>
        <v>59.5</v>
      </c>
      <c r="F2905">
        <f t="shared" si="91"/>
        <v>5.5</v>
      </c>
      <c r="G2905">
        <f t="shared" si="92"/>
        <v>0</v>
      </c>
    </row>
    <row r="2906" spans="2:7" x14ac:dyDescent="0.25">
      <c r="B2906">
        <f>YEAR('Daily Weather Input'!C2899)</f>
        <v>2012</v>
      </c>
      <c r="C2906">
        <f>MONTH('Daily Weather Input'!C2899)</f>
        <v>12</v>
      </c>
      <c r="D2906">
        <f>DAY('Daily Weather Input'!C2899)</f>
        <v>5</v>
      </c>
      <c r="E2906">
        <f>IF('Daily Weather Input'!D2899, 'Daily Weather Input'!D2899, ('Daily Weather Input'!E2899+'Daily Weather Input'!F2899)/2)</f>
        <v>49</v>
      </c>
      <c r="F2906">
        <f t="shared" si="91"/>
        <v>16</v>
      </c>
      <c r="G2906">
        <f t="shared" si="92"/>
        <v>0</v>
      </c>
    </row>
    <row r="2907" spans="2:7" x14ac:dyDescent="0.25">
      <c r="B2907">
        <f>YEAR('Daily Weather Input'!C2900)</f>
        <v>2012</v>
      </c>
      <c r="C2907">
        <f>MONTH('Daily Weather Input'!C2900)</f>
        <v>12</v>
      </c>
      <c r="D2907">
        <f>DAY('Daily Weather Input'!C2900)</f>
        <v>6</v>
      </c>
      <c r="E2907">
        <f>IF('Daily Weather Input'!D2900, 'Daily Weather Input'!D2900, ('Daily Weather Input'!E2900+'Daily Weather Input'!F2900)/2)</f>
        <v>35.5</v>
      </c>
      <c r="F2907">
        <f t="shared" si="91"/>
        <v>29.5</v>
      </c>
      <c r="G2907">
        <f t="shared" si="92"/>
        <v>0</v>
      </c>
    </row>
    <row r="2908" spans="2:7" x14ac:dyDescent="0.25">
      <c r="B2908">
        <f>YEAR('Daily Weather Input'!C2901)</f>
        <v>2012</v>
      </c>
      <c r="C2908">
        <f>MONTH('Daily Weather Input'!C2901)</f>
        <v>12</v>
      </c>
      <c r="D2908">
        <f>DAY('Daily Weather Input'!C2901)</f>
        <v>7</v>
      </c>
      <c r="E2908">
        <f>IF('Daily Weather Input'!D2901, 'Daily Weather Input'!D2901, ('Daily Weather Input'!E2901+'Daily Weather Input'!F2901)/2)</f>
        <v>43.5</v>
      </c>
      <c r="F2908">
        <f t="shared" si="91"/>
        <v>21.5</v>
      </c>
      <c r="G2908">
        <f t="shared" si="92"/>
        <v>0</v>
      </c>
    </row>
    <row r="2909" spans="2:7" x14ac:dyDescent="0.25">
      <c r="B2909">
        <f>YEAR('Daily Weather Input'!C2902)</f>
        <v>2012</v>
      </c>
      <c r="C2909">
        <f>MONTH('Daily Weather Input'!C2902)</f>
        <v>12</v>
      </c>
      <c r="D2909">
        <f>DAY('Daily Weather Input'!C2902)</f>
        <v>8</v>
      </c>
      <c r="E2909">
        <f>IF('Daily Weather Input'!D2902, 'Daily Weather Input'!D2902, ('Daily Weather Input'!E2902+'Daily Weather Input'!F2902)/2)</f>
        <v>52</v>
      </c>
      <c r="F2909">
        <f t="shared" si="91"/>
        <v>13</v>
      </c>
      <c r="G2909">
        <f t="shared" si="92"/>
        <v>0</v>
      </c>
    </row>
    <row r="2910" spans="2:7" x14ac:dyDescent="0.25">
      <c r="B2910">
        <f>YEAR('Daily Weather Input'!C2903)</f>
        <v>2012</v>
      </c>
      <c r="C2910">
        <f>MONTH('Daily Weather Input'!C2903)</f>
        <v>12</v>
      </c>
      <c r="D2910">
        <f>DAY('Daily Weather Input'!C2903)</f>
        <v>9</v>
      </c>
      <c r="E2910">
        <f>IF('Daily Weather Input'!D2903, 'Daily Weather Input'!D2903, ('Daily Weather Input'!E2903+'Daily Weather Input'!F2903)/2)</f>
        <v>50</v>
      </c>
      <c r="F2910">
        <f t="shared" si="91"/>
        <v>15</v>
      </c>
      <c r="G2910">
        <f t="shared" si="92"/>
        <v>0</v>
      </c>
    </row>
    <row r="2911" spans="2:7" x14ac:dyDescent="0.25">
      <c r="B2911">
        <f>YEAR('Daily Weather Input'!C2904)</f>
        <v>2012</v>
      </c>
      <c r="C2911">
        <f>MONTH('Daily Weather Input'!C2904)</f>
        <v>12</v>
      </c>
      <c r="D2911">
        <f>DAY('Daily Weather Input'!C2904)</f>
        <v>10</v>
      </c>
      <c r="E2911">
        <f>IF('Daily Weather Input'!D2904, 'Daily Weather Input'!D2904, ('Daily Weather Input'!E2904+'Daily Weather Input'!F2904)/2)</f>
        <v>55.5</v>
      </c>
      <c r="F2911">
        <f t="shared" si="91"/>
        <v>9.5</v>
      </c>
      <c r="G2911">
        <f t="shared" si="92"/>
        <v>0</v>
      </c>
    </row>
    <row r="2912" spans="2:7" x14ac:dyDescent="0.25">
      <c r="B2912">
        <f>YEAR('Daily Weather Input'!C2905)</f>
        <v>2012</v>
      </c>
      <c r="C2912">
        <f>MONTH('Daily Weather Input'!C2905)</f>
        <v>12</v>
      </c>
      <c r="D2912">
        <f>DAY('Daily Weather Input'!C2905)</f>
        <v>11</v>
      </c>
      <c r="E2912">
        <f>IF('Daily Weather Input'!D2905, 'Daily Weather Input'!D2905, ('Daily Weather Input'!E2905+'Daily Weather Input'!F2905)/2)</f>
        <v>45</v>
      </c>
      <c r="F2912">
        <f t="shared" si="91"/>
        <v>20</v>
      </c>
      <c r="G2912">
        <f t="shared" si="92"/>
        <v>0</v>
      </c>
    </row>
    <row r="2913" spans="2:7" x14ac:dyDescent="0.25">
      <c r="B2913">
        <f>YEAR('Daily Weather Input'!C2906)</f>
        <v>2012</v>
      </c>
      <c r="C2913">
        <f>MONTH('Daily Weather Input'!C2906)</f>
        <v>12</v>
      </c>
      <c r="D2913">
        <f>DAY('Daily Weather Input'!C2906)</f>
        <v>12</v>
      </c>
      <c r="E2913">
        <f>IF('Daily Weather Input'!D2906, 'Daily Weather Input'!D2906, ('Daily Weather Input'!E2906+'Daily Weather Input'!F2906)/2)</f>
        <v>40</v>
      </c>
      <c r="F2913">
        <f t="shared" si="91"/>
        <v>25</v>
      </c>
      <c r="G2913">
        <f t="shared" si="92"/>
        <v>0</v>
      </c>
    </row>
    <row r="2914" spans="2:7" x14ac:dyDescent="0.25">
      <c r="B2914">
        <f>YEAR('Daily Weather Input'!C2907)</f>
        <v>2012</v>
      </c>
      <c r="C2914">
        <f>MONTH('Daily Weather Input'!C2907)</f>
        <v>12</v>
      </c>
      <c r="D2914">
        <f>DAY('Daily Weather Input'!C2907)</f>
        <v>13</v>
      </c>
      <c r="E2914">
        <f>IF('Daily Weather Input'!D2907, 'Daily Weather Input'!D2907, ('Daily Weather Input'!E2907+'Daily Weather Input'!F2907)/2)</f>
        <v>37.5</v>
      </c>
      <c r="F2914">
        <f t="shared" si="91"/>
        <v>27.5</v>
      </c>
      <c r="G2914">
        <f t="shared" si="92"/>
        <v>0</v>
      </c>
    </row>
    <row r="2915" spans="2:7" x14ac:dyDescent="0.25">
      <c r="B2915">
        <f>YEAR('Daily Weather Input'!C2908)</f>
        <v>2012</v>
      </c>
      <c r="C2915">
        <f>MONTH('Daily Weather Input'!C2908)</f>
        <v>12</v>
      </c>
      <c r="D2915">
        <f>DAY('Daily Weather Input'!C2908)</f>
        <v>14</v>
      </c>
      <c r="E2915">
        <f>IF('Daily Weather Input'!D2908, 'Daily Weather Input'!D2908, ('Daily Weather Input'!E2908+'Daily Weather Input'!F2908)/2)</f>
        <v>37</v>
      </c>
      <c r="F2915">
        <f t="shared" si="91"/>
        <v>28</v>
      </c>
      <c r="G2915">
        <f t="shared" si="92"/>
        <v>0</v>
      </c>
    </row>
    <row r="2916" spans="2:7" x14ac:dyDescent="0.25">
      <c r="B2916">
        <f>YEAR('Daily Weather Input'!C2909)</f>
        <v>2012</v>
      </c>
      <c r="C2916">
        <f>MONTH('Daily Weather Input'!C2909)</f>
        <v>12</v>
      </c>
      <c r="D2916">
        <f>DAY('Daily Weather Input'!C2909)</f>
        <v>15</v>
      </c>
      <c r="E2916">
        <f>IF('Daily Weather Input'!D2909, 'Daily Weather Input'!D2909, ('Daily Weather Input'!E2909+'Daily Weather Input'!F2909)/2)</f>
        <v>40.5</v>
      </c>
      <c r="F2916">
        <f t="shared" si="91"/>
        <v>24.5</v>
      </c>
      <c r="G2916">
        <f t="shared" si="92"/>
        <v>0</v>
      </c>
    </row>
    <row r="2917" spans="2:7" x14ac:dyDescent="0.25">
      <c r="B2917">
        <f>YEAR('Daily Weather Input'!C2910)</f>
        <v>2012</v>
      </c>
      <c r="C2917">
        <f>MONTH('Daily Weather Input'!C2910)</f>
        <v>12</v>
      </c>
      <c r="D2917">
        <f>DAY('Daily Weather Input'!C2910)</f>
        <v>16</v>
      </c>
      <c r="E2917">
        <f>IF('Daily Weather Input'!D2910, 'Daily Weather Input'!D2910, ('Daily Weather Input'!E2910+'Daily Weather Input'!F2910)/2)</f>
        <v>45.5</v>
      </c>
      <c r="F2917">
        <f t="shared" si="91"/>
        <v>19.5</v>
      </c>
      <c r="G2917">
        <f t="shared" si="92"/>
        <v>0</v>
      </c>
    </row>
    <row r="2918" spans="2:7" x14ac:dyDescent="0.25">
      <c r="B2918">
        <f>YEAR('Daily Weather Input'!C2911)</f>
        <v>2012</v>
      </c>
      <c r="C2918">
        <f>MONTH('Daily Weather Input'!C2911)</f>
        <v>12</v>
      </c>
      <c r="D2918">
        <f>DAY('Daily Weather Input'!C2911)</f>
        <v>17</v>
      </c>
      <c r="E2918">
        <f>IF('Daily Weather Input'!D2911, 'Daily Weather Input'!D2911, ('Daily Weather Input'!E2911+'Daily Weather Input'!F2911)/2)</f>
        <v>49</v>
      </c>
      <c r="F2918">
        <f t="shared" si="91"/>
        <v>16</v>
      </c>
      <c r="G2918">
        <f t="shared" si="92"/>
        <v>0</v>
      </c>
    </row>
    <row r="2919" spans="2:7" x14ac:dyDescent="0.25">
      <c r="B2919">
        <f>YEAR('Daily Weather Input'!C2912)</f>
        <v>2012</v>
      </c>
      <c r="C2919">
        <f>MONTH('Daily Weather Input'!C2912)</f>
        <v>12</v>
      </c>
      <c r="D2919">
        <f>DAY('Daily Weather Input'!C2912)</f>
        <v>18</v>
      </c>
      <c r="E2919">
        <f>IF('Daily Weather Input'!D2912, 'Daily Weather Input'!D2912, ('Daily Weather Input'!E2912+'Daily Weather Input'!F2912)/2)</f>
        <v>44.5</v>
      </c>
      <c r="F2919">
        <f t="shared" si="91"/>
        <v>20.5</v>
      </c>
      <c r="G2919">
        <f t="shared" si="92"/>
        <v>0</v>
      </c>
    </row>
    <row r="2920" spans="2:7" x14ac:dyDescent="0.25">
      <c r="B2920">
        <f>YEAR('Daily Weather Input'!C2913)</f>
        <v>2012</v>
      </c>
      <c r="C2920">
        <f>MONTH('Daily Weather Input'!C2913)</f>
        <v>12</v>
      </c>
      <c r="D2920">
        <f>DAY('Daily Weather Input'!C2913)</f>
        <v>19</v>
      </c>
      <c r="E2920">
        <f>IF('Daily Weather Input'!D2913, 'Daily Weather Input'!D2913, ('Daily Weather Input'!E2913+'Daily Weather Input'!F2913)/2)</f>
        <v>41</v>
      </c>
      <c r="F2920">
        <f t="shared" si="91"/>
        <v>24</v>
      </c>
      <c r="G2920">
        <f t="shared" si="92"/>
        <v>0</v>
      </c>
    </row>
    <row r="2921" spans="2:7" x14ac:dyDescent="0.25">
      <c r="B2921">
        <f>YEAR('Daily Weather Input'!C2914)</f>
        <v>2012</v>
      </c>
      <c r="C2921">
        <f>MONTH('Daily Weather Input'!C2914)</f>
        <v>12</v>
      </c>
      <c r="D2921">
        <f>DAY('Daily Weather Input'!C2914)</f>
        <v>20</v>
      </c>
      <c r="E2921">
        <f>IF('Daily Weather Input'!D2914, 'Daily Weather Input'!D2914, ('Daily Weather Input'!E2914+'Daily Weather Input'!F2914)/2)</f>
        <v>42</v>
      </c>
      <c r="F2921">
        <f t="shared" si="91"/>
        <v>23</v>
      </c>
      <c r="G2921">
        <f t="shared" si="92"/>
        <v>0</v>
      </c>
    </row>
    <row r="2922" spans="2:7" x14ac:dyDescent="0.25">
      <c r="B2922">
        <f>YEAR('Daily Weather Input'!C2915)</f>
        <v>2012</v>
      </c>
      <c r="C2922">
        <f>MONTH('Daily Weather Input'!C2915)</f>
        <v>12</v>
      </c>
      <c r="D2922">
        <f>DAY('Daily Weather Input'!C2915)</f>
        <v>21</v>
      </c>
      <c r="E2922">
        <f>IF('Daily Weather Input'!D2915, 'Daily Weather Input'!D2915, ('Daily Weather Input'!E2915+'Daily Weather Input'!F2915)/2)</f>
        <v>45.5</v>
      </c>
      <c r="F2922">
        <f t="shared" si="91"/>
        <v>19.5</v>
      </c>
      <c r="G2922">
        <f t="shared" si="92"/>
        <v>0</v>
      </c>
    </row>
    <row r="2923" spans="2:7" x14ac:dyDescent="0.25">
      <c r="B2923">
        <f>YEAR('Daily Weather Input'!C2916)</f>
        <v>2012</v>
      </c>
      <c r="C2923">
        <f>MONTH('Daily Weather Input'!C2916)</f>
        <v>12</v>
      </c>
      <c r="D2923">
        <f>DAY('Daily Weather Input'!C2916)</f>
        <v>22</v>
      </c>
      <c r="E2923">
        <f>IF('Daily Weather Input'!D2916, 'Daily Weather Input'!D2916, ('Daily Weather Input'!E2916+'Daily Weather Input'!F2916)/2)</f>
        <v>37</v>
      </c>
      <c r="F2923">
        <f t="shared" si="91"/>
        <v>28</v>
      </c>
      <c r="G2923">
        <f t="shared" si="92"/>
        <v>0</v>
      </c>
    </row>
    <row r="2924" spans="2:7" x14ac:dyDescent="0.25">
      <c r="B2924">
        <f>YEAR('Daily Weather Input'!C2917)</f>
        <v>2012</v>
      </c>
      <c r="C2924">
        <f>MONTH('Daily Weather Input'!C2917)</f>
        <v>12</v>
      </c>
      <c r="D2924">
        <f>DAY('Daily Weather Input'!C2917)</f>
        <v>23</v>
      </c>
      <c r="E2924">
        <f>IF('Daily Weather Input'!D2917, 'Daily Weather Input'!D2917, ('Daily Weather Input'!E2917+'Daily Weather Input'!F2917)/2)</f>
        <v>34</v>
      </c>
      <c r="F2924">
        <f t="shared" si="91"/>
        <v>31</v>
      </c>
      <c r="G2924">
        <f t="shared" si="92"/>
        <v>0</v>
      </c>
    </row>
    <row r="2925" spans="2:7" x14ac:dyDescent="0.25">
      <c r="B2925">
        <f>YEAR('Daily Weather Input'!C2918)</f>
        <v>2012</v>
      </c>
      <c r="C2925">
        <f>MONTH('Daily Weather Input'!C2918)</f>
        <v>12</v>
      </c>
      <c r="D2925">
        <f>DAY('Daily Weather Input'!C2918)</f>
        <v>24</v>
      </c>
      <c r="E2925">
        <f>IF('Daily Weather Input'!D2918, 'Daily Weather Input'!D2918, ('Daily Weather Input'!E2918+'Daily Weather Input'!F2918)/2)</f>
        <v>30.5</v>
      </c>
      <c r="F2925">
        <f t="shared" si="91"/>
        <v>34.5</v>
      </c>
      <c r="G2925">
        <f t="shared" si="92"/>
        <v>0</v>
      </c>
    </row>
    <row r="2926" spans="2:7" x14ac:dyDescent="0.25">
      <c r="B2926">
        <f>YEAR('Daily Weather Input'!C2919)</f>
        <v>2012</v>
      </c>
      <c r="C2926">
        <f>MONTH('Daily Weather Input'!C2919)</f>
        <v>12</v>
      </c>
      <c r="D2926">
        <f>DAY('Daily Weather Input'!C2919)</f>
        <v>25</v>
      </c>
      <c r="E2926">
        <f>IF('Daily Weather Input'!D2919, 'Daily Weather Input'!D2919, ('Daily Weather Input'!E2919+'Daily Weather Input'!F2919)/2)</f>
        <v>39</v>
      </c>
      <c r="F2926">
        <f t="shared" si="91"/>
        <v>26</v>
      </c>
      <c r="G2926">
        <f t="shared" si="92"/>
        <v>0</v>
      </c>
    </row>
    <row r="2927" spans="2:7" x14ac:dyDescent="0.25">
      <c r="B2927">
        <f>YEAR('Daily Weather Input'!C2920)</f>
        <v>2012</v>
      </c>
      <c r="C2927">
        <f>MONTH('Daily Weather Input'!C2920)</f>
        <v>12</v>
      </c>
      <c r="D2927">
        <f>DAY('Daily Weather Input'!C2920)</f>
        <v>26</v>
      </c>
      <c r="E2927">
        <f>IF('Daily Weather Input'!D2920, 'Daily Weather Input'!D2920, ('Daily Weather Input'!E2920+'Daily Weather Input'!F2920)/2)</f>
        <v>35</v>
      </c>
      <c r="F2927">
        <f t="shared" si="91"/>
        <v>30</v>
      </c>
      <c r="G2927">
        <f t="shared" si="92"/>
        <v>0</v>
      </c>
    </row>
    <row r="2928" spans="2:7" x14ac:dyDescent="0.25">
      <c r="B2928">
        <f>YEAR('Daily Weather Input'!C2921)</f>
        <v>2012</v>
      </c>
      <c r="C2928">
        <f>MONTH('Daily Weather Input'!C2921)</f>
        <v>12</v>
      </c>
      <c r="D2928">
        <f>DAY('Daily Weather Input'!C2921)</f>
        <v>27</v>
      </c>
      <c r="E2928">
        <f>IF('Daily Weather Input'!D2921, 'Daily Weather Input'!D2921, ('Daily Weather Input'!E2921+'Daily Weather Input'!F2921)/2)</f>
        <v>37.5</v>
      </c>
      <c r="F2928">
        <f t="shared" si="91"/>
        <v>27.5</v>
      </c>
      <c r="G2928">
        <f t="shared" si="92"/>
        <v>0</v>
      </c>
    </row>
    <row r="2929" spans="2:7" x14ac:dyDescent="0.25">
      <c r="B2929">
        <f>YEAR('Daily Weather Input'!C2922)</f>
        <v>2012</v>
      </c>
      <c r="C2929">
        <f>MONTH('Daily Weather Input'!C2922)</f>
        <v>12</v>
      </c>
      <c r="D2929">
        <f>DAY('Daily Weather Input'!C2922)</f>
        <v>28</v>
      </c>
      <c r="E2929">
        <f>IF('Daily Weather Input'!D2922, 'Daily Weather Input'!D2922, ('Daily Weather Input'!E2922+'Daily Weather Input'!F2922)/2)</f>
        <v>36</v>
      </c>
      <c r="F2929">
        <f t="shared" si="91"/>
        <v>29</v>
      </c>
      <c r="G2929">
        <f t="shared" si="92"/>
        <v>0</v>
      </c>
    </row>
    <row r="2930" spans="2:7" x14ac:dyDescent="0.25">
      <c r="B2930">
        <f>YEAR('Daily Weather Input'!C2923)</f>
        <v>2012</v>
      </c>
      <c r="C2930">
        <f>MONTH('Daily Weather Input'!C2923)</f>
        <v>12</v>
      </c>
      <c r="D2930">
        <f>DAY('Daily Weather Input'!C2923)</f>
        <v>29</v>
      </c>
      <c r="E2930">
        <f>IF('Daily Weather Input'!D2923, 'Daily Weather Input'!D2923, ('Daily Weather Input'!E2923+'Daily Weather Input'!F2923)/2)</f>
        <v>37.5</v>
      </c>
      <c r="F2930">
        <f t="shared" si="91"/>
        <v>27.5</v>
      </c>
      <c r="G2930">
        <f t="shared" si="92"/>
        <v>0</v>
      </c>
    </row>
    <row r="2931" spans="2:7" x14ac:dyDescent="0.25">
      <c r="B2931">
        <f>YEAR('Daily Weather Input'!C2924)</f>
        <v>2012</v>
      </c>
      <c r="C2931">
        <f>MONTH('Daily Weather Input'!C2924)</f>
        <v>12</v>
      </c>
      <c r="D2931">
        <f>DAY('Daily Weather Input'!C2924)</f>
        <v>30</v>
      </c>
      <c r="E2931">
        <f>IF('Daily Weather Input'!D2924, 'Daily Weather Input'!D2924, ('Daily Weather Input'!E2924+'Daily Weather Input'!F2924)/2)</f>
        <v>34.5</v>
      </c>
      <c r="F2931">
        <f t="shared" si="91"/>
        <v>30.5</v>
      </c>
      <c r="G2931">
        <f t="shared" si="92"/>
        <v>0</v>
      </c>
    </row>
    <row r="2932" spans="2:7" x14ac:dyDescent="0.25">
      <c r="B2932">
        <f>YEAR('Daily Weather Input'!C2925)</f>
        <v>2012</v>
      </c>
      <c r="C2932">
        <f>MONTH('Daily Weather Input'!C2925)</f>
        <v>12</v>
      </c>
      <c r="D2932">
        <f>DAY('Daily Weather Input'!C2925)</f>
        <v>31</v>
      </c>
      <c r="E2932">
        <f>IF('Daily Weather Input'!D2925, 'Daily Weather Input'!D2925, ('Daily Weather Input'!E2925+'Daily Weather Input'!F2925)/2)</f>
        <v>29.5</v>
      </c>
      <c r="F2932">
        <f t="shared" si="91"/>
        <v>35.5</v>
      </c>
      <c r="G2932">
        <f t="shared" si="92"/>
        <v>0</v>
      </c>
    </row>
    <row r="2933" spans="2:7" x14ac:dyDescent="0.25">
      <c r="B2933">
        <f>YEAR('Daily Weather Input'!C2926)</f>
        <v>2013</v>
      </c>
      <c r="C2933">
        <f>MONTH('Daily Weather Input'!C2926)</f>
        <v>1</v>
      </c>
      <c r="D2933">
        <f>DAY('Daily Weather Input'!C2926)</f>
        <v>1</v>
      </c>
      <c r="E2933">
        <f>IF('Daily Weather Input'!D2926, 'Daily Weather Input'!D2926, ('Daily Weather Input'!E2926+'Daily Weather Input'!F2926)/2)</f>
        <v>35.5</v>
      </c>
      <c r="F2933">
        <f t="shared" si="91"/>
        <v>29.5</v>
      </c>
      <c r="G2933">
        <f t="shared" si="92"/>
        <v>0</v>
      </c>
    </row>
    <row r="2934" spans="2:7" x14ac:dyDescent="0.25">
      <c r="B2934">
        <f>YEAR('Daily Weather Input'!C2927)</f>
        <v>2013</v>
      </c>
      <c r="C2934">
        <f>MONTH('Daily Weather Input'!C2927)</f>
        <v>1</v>
      </c>
      <c r="D2934">
        <f>DAY('Daily Weather Input'!C2927)</f>
        <v>2</v>
      </c>
      <c r="E2934">
        <f>IF('Daily Weather Input'!D2927, 'Daily Weather Input'!D2927, ('Daily Weather Input'!E2927+'Daily Weather Input'!F2927)/2)</f>
        <v>33</v>
      </c>
      <c r="F2934">
        <f t="shared" si="91"/>
        <v>32</v>
      </c>
      <c r="G2934">
        <f t="shared" si="92"/>
        <v>0</v>
      </c>
    </row>
    <row r="2935" spans="2:7" x14ac:dyDescent="0.25">
      <c r="B2935">
        <f>YEAR('Daily Weather Input'!C2928)</f>
        <v>2013</v>
      </c>
      <c r="C2935">
        <f>MONTH('Daily Weather Input'!C2928)</f>
        <v>1</v>
      </c>
      <c r="D2935">
        <f>DAY('Daily Weather Input'!C2928)</f>
        <v>3</v>
      </c>
      <c r="E2935">
        <f>IF('Daily Weather Input'!D2928, 'Daily Weather Input'!D2928, ('Daily Weather Input'!E2928+'Daily Weather Input'!F2928)/2)</f>
        <v>30</v>
      </c>
      <c r="F2935">
        <f t="shared" si="91"/>
        <v>35</v>
      </c>
      <c r="G2935">
        <f t="shared" si="92"/>
        <v>0</v>
      </c>
    </row>
    <row r="2936" spans="2:7" x14ac:dyDescent="0.25">
      <c r="B2936">
        <f>YEAR('Daily Weather Input'!C2929)</f>
        <v>2013</v>
      </c>
      <c r="C2936">
        <f>MONTH('Daily Weather Input'!C2929)</f>
        <v>1</v>
      </c>
      <c r="D2936">
        <f>DAY('Daily Weather Input'!C2929)</f>
        <v>4</v>
      </c>
      <c r="E2936">
        <f>IF('Daily Weather Input'!D2929, 'Daily Weather Input'!D2929, ('Daily Weather Input'!E2929+'Daily Weather Input'!F2929)/2)</f>
        <v>33</v>
      </c>
      <c r="F2936">
        <f t="shared" si="91"/>
        <v>32</v>
      </c>
      <c r="G2936">
        <f t="shared" si="92"/>
        <v>0</v>
      </c>
    </row>
    <row r="2937" spans="2:7" x14ac:dyDescent="0.25">
      <c r="B2937">
        <f>YEAR('Daily Weather Input'!C2930)</f>
        <v>2013</v>
      </c>
      <c r="C2937">
        <f>MONTH('Daily Weather Input'!C2930)</f>
        <v>1</v>
      </c>
      <c r="D2937">
        <f>DAY('Daily Weather Input'!C2930)</f>
        <v>5</v>
      </c>
      <c r="E2937">
        <f>IF('Daily Weather Input'!D2930, 'Daily Weather Input'!D2930, ('Daily Weather Input'!E2930+'Daily Weather Input'!F2930)/2)</f>
        <v>36.5</v>
      </c>
      <c r="F2937">
        <f t="shared" si="91"/>
        <v>28.5</v>
      </c>
      <c r="G2937">
        <f t="shared" si="92"/>
        <v>0</v>
      </c>
    </row>
    <row r="2938" spans="2:7" x14ac:dyDescent="0.25">
      <c r="B2938">
        <f>YEAR('Daily Weather Input'!C2931)</f>
        <v>2013</v>
      </c>
      <c r="C2938">
        <f>MONTH('Daily Weather Input'!C2931)</f>
        <v>1</v>
      </c>
      <c r="D2938">
        <f>DAY('Daily Weather Input'!C2931)</f>
        <v>6</v>
      </c>
      <c r="E2938">
        <f>IF('Daily Weather Input'!D2931, 'Daily Weather Input'!D2931, ('Daily Weather Input'!E2931+'Daily Weather Input'!F2931)/2)</f>
        <v>39</v>
      </c>
      <c r="F2938">
        <f t="shared" si="91"/>
        <v>26</v>
      </c>
      <c r="G2938">
        <f t="shared" si="92"/>
        <v>0</v>
      </c>
    </row>
    <row r="2939" spans="2:7" x14ac:dyDescent="0.25">
      <c r="B2939">
        <f>YEAR('Daily Weather Input'!C2932)</f>
        <v>2013</v>
      </c>
      <c r="C2939">
        <f>MONTH('Daily Weather Input'!C2932)</f>
        <v>1</v>
      </c>
      <c r="D2939">
        <f>DAY('Daily Weather Input'!C2932)</f>
        <v>7</v>
      </c>
      <c r="E2939">
        <f>IF('Daily Weather Input'!D2932, 'Daily Weather Input'!D2932, ('Daily Weather Input'!E2932+'Daily Weather Input'!F2932)/2)</f>
        <v>34.5</v>
      </c>
      <c r="F2939">
        <f t="shared" si="91"/>
        <v>30.5</v>
      </c>
      <c r="G2939">
        <f t="shared" si="92"/>
        <v>0</v>
      </c>
    </row>
    <row r="2940" spans="2:7" x14ac:dyDescent="0.25">
      <c r="B2940">
        <f>YEAR('Daily Weather Input'!C2933)</f>
        <v>2013</v>
      </c>
      <c r="C2940">
        <f>MONTH('Daily Weather Input'!C2933)</f>
        <v>1</v>
      </c>
      <c r="D2940">
        <f>DAY('Daily Weather Input'!C2933)</f>
        <v>8</v>
      </c>
      <c r="E2940">
        <f>IF('Daily Weather Input'!D2933, 'Daily Weather Input'!D2933, ('Daily Weather Input'!E2933+'Daily Weather Input'!F2933)/2)</f>
        <v>38</v>
      </c>
      <c r="F2940">
        <f t="shared" si="91"/>
        <v>27</v>
      </c>
      <c r="G2940">
        <f t="shared" si="92"/>
        <v>0</v>
      </c>
    </row>
    <row r="2941" spans="2:7" x14ac:dyDescent="0.25">
      <c r="B2941">
        <f>YEAR('Daily Weather Input'!C2934)</f>
        <v>2013</v>
      </c>
      <c r="C2941">
        <f>MONTH('Daily Weather Input'!C2934)</f>
        <v>1</v>
      </c>
      <c r="D2941">
        <f>DAY('Daily Weather Input'!C2934)</f>
        <v>9</v>
      </c>
      <c r="E2941">
        <f>IF('Daily Weather Input'!D2934, 'Daily Weather Input'!D2934, ('Daily Weather Input'!E2934+'Daily Weather Input'!F2934)/2)</f>
        <v>38</v>
      </c>
      <c r="F2941">
        <f t="shared" si="91"/>
        <v>27</v>
      </c>
      <c r="G2941">
        <f t="shared" si="92"/>
        <v>0</v>
      </c>
    </row>
    <row r="2942" spans="2:7" x14ac:dyDescent="0.25">
      <c r="B2942">
        <f>YEAR('Daily Weather Input'!C2935)</f>
        <v>2013</v>
      </c>
      <c r="C2942">
        <f>MONTH('Daily Weather Input'!C2935)</f>
        <v>1</v>
      </c>
      <c r="D2942">
        <f>DAY('Daily Weather Input'!C2935)</f>
        <v>10</v>
      </c>
      <c r="E2942">
        <f>IF('Daily Weather Input'!D2935, 'Daily Weather Input'!D2935, ('Daily Weather Input'!E2935+'Daily Weather Input'!F2935)/2)</f>
        <v>46</v>
      </c>
      <c r="F2942">
        <f t="shared" si="91"/>
        <v>19</v>
      </c>
      <c r="G2942">
        <f t="shared" si="92"/>
        <v>0</v>
      </c>
    </row>
    <row r="2943" spans="2:7" x14ac:dyDescent="0.25">
      <c r="B2943">
        <f>YEAR('Daily Weather Input'!C2936)</f>
        <v>2013</v>
      </c>
      <c r="C2943">
        <f>MONTH('Daily Weather Input'!C2936)</f>
        <v>1</v>
      </c>
      <c r="D2943">
        <f>DAY('Daily Weather Input'!C2936)</f>
        <v>11</v>
      </c>
      <c r="E2943">
        <f>IF('Daily Weather Input'!D2936, 'Daily Weather Input'!D2936, ('Daily Weather Input'!E2936+'Daily Weather Input'!F2936)/2)</f>
        <v>38</v>
      </c>
      <c r="F2943">
        <f t="shared" si="91"/>
        <v>27</v>
      </c>
      <c r="G2943">
        <f t="shared" si="92"/>
        <v>0</v>
      </c>
    </row>
    <row r="2944" spans="2:7" x14ac:dyDescent="0.25">
      <c r="B2944">
        <f>YEAR('Daily Weather Input'!C2937)</f>
        <v>2013</v>
      </c>
      <c r="C2944">
        <f>MONTH('Daily Weather Input'!C2937)</f>
        <v>1</v>
      </c>
      <c r="D2944">
        <f>DAY('Daily Weather Input'!C2937)</f>
        <v>12</v>
      </c>
      <c r="E2944">
        <f>IF('Daily Weather Input'!D2937, 'Daily Weather Input'!D2937, ('Daily Weather Input'!E2937+'Daily Weather Input'!F2937)/2)</f>
        <v>47.5</v>
      </c>
      <c r="F2944">
        <f t="shared" si="91"/>
        <v>17.5</v>
      </c>
      <c r="G2944">
        <f t="shared" si="92"/>
        <v>0</v>
      </c>
    </row>
    <row r="2945" spans="2:7" x14ac:dyDescent="0.25">
      <c r="B2945">
        <f>YEAR('Daily Weather Input'!C2938)</f>
        <v>2013</v>
      </c>
      <c r="C2945">
        <f>MONTH('Daily Weather Input'!C2938)</f>
        <v>1</v>
      </c>
      <c r="D2945">
        <f>DAY('Daily Weather Input'!C2938)</f>
        <v>13</v>
      </c>
      <c r="E2945">
        <f>IF('Daily Weather Input'!D2938, 'Daily Weather Input'!D2938, ('Daily Weather Input'!E2938+'Daily Weather Input'!F2938)/2)</f>
        <v>50</v>
      </c>
      <c r="F2945">
        <f t="shared" si="91"/>
        <v>15</v>
      </c>
      <c r="G2945">
        <f t="shared" si="92"/>
        <v>0</v>
      </c>
    </row>
    <row r="2946" spans="2:7" x14ac:dyDescent="0.25">
      <c r="B2946">
        <f>YEAR('Daily Weather Input'!C2939)</f>
        <v>2013</v>
      </c>
      <c r="C2946">
        <f>MONTH('Daily Weather Input'!C2939)</f>
        <v>1</v>
      </c>
      <c r="D2946">
        <f>DAY('Daily Weather Input'!C2939)</f>
        <v>14</v>
      </c>
      <c r="E2946">
        <f>IF('Daily Weather Input'!D2939, 'Daily Weather Input'!D2939, ('Daily Weather Input'!E2939+'Daily Weather Input'!F2939)/2)</f>
        <v>49.5</v>
      </c>
      <c r="F2946">
        <f t="shared" si="91"/>
        <v>15.5</v>
      </c>
      <c r="G2946">
        <f t="shared" si="92"/>
        <v>0</v>
      </c>
    </row>
    <row r="2947" spans="2:7" x14ac:dyDescent="0.25">
      <c r="B2947">
        <f>YEAR('Daily Weather Input'!C2940)</f>
        <v>2013</v>
      </c>
      <c r="C2947">
        <f>MONTH('Daily Weather Input'!C2940)</f>
        <v>1</v>
      </c>
      <c r="D2947">
        <f>DAY('Daily Weather Input'!C2940)</f>
        <v>15</v>
      </c>
      <c r="E2947">
        <f>IF('Daily Weather Input'!D2940, 'Daily Weather Input'!D2940, ('Daily Weather Input'!E2940+'Daily Weather Input'!F2940)/2)</f>
        <v>37.5</v>
      </c>
      <c r="F2947">
        <f t="shared" si="91"/>
        <v>27.5</v>
      </c>
      <c r="G2947">
        <f t="shared" si="92"/>
        <v>0</v>
      </c>
    </row>
    <row r="2948" spans="2:7" x14ac:dyDescent="0.25">
      <c r="B2948">
        <f>YEAR('Daily Weather Input'!C2941)</f>
        <v>2013</v>
      </c>
      <c r="C2948">
        <f>MONTH('Daily Weather Input'!C2941)</f>
        <v>1</v>
      </c>
      <c r="D2948">
        <f>DAY('Daily Weather Input'!C2941)</f>
        <v>16</v>
      </c>
      <c r="E2948">
        <f>IF('Daily Weather Input'!D2941, 'Daily Weather Input'!D2941, ('Daily Weather Input'!E2941+'Daily Weather Input'!F2941)/2)</f>
        <v>37.5</v>
      </c>
      <c r="F2948">
        <f t="shared" si="91"/>
        <v>27.5</v>
      </c>
      <c r="G2948">
        <f t="shared" si="92"/>
        <v>0</v>
      </c>
    </row>
    <row r="2949" spans="2:7" x14ac:dyDescent="0.25">
      <c r="B2949">
        <f>YEAR('Daily Weather Input'!C2942)</f>
        <v>2013</v>
      </c>
      <c r="C2949">
        <f>MONTH('Daily Weather Input'!C2942)</f>
        <v>1</v>
      </c>
      <c r="D2949">
        <f>DAY('Daily Weather Input'!C2942)</f>
        <v>17</v>
      </c>
      <c r="E2949">
        <f>IF('Daily Weather Input'!D2942, 'Daily Weather Input'!D2942, ('Daily Weather Input'!E2942+'Daily Weather Input'!F2942)/2)</f>
        <v>40.5</v>
      </c>
      <c r="F2949">
        <f t="shared" si="91"/>
        <v>24.5</v>
      </c>
      <c r="G2949">
        <f t="shared" si="92"/>
        <v>0</v>
      </c>
    </row>
    <row r="2950" spans="2:7" x14ac:dyDescent="0.25">
      <c r="B2950">
        <f>YEAR('Daily Weather Input'!C2943)</f>
        <v>2013</v>
      </c>
      <c r="C2950">
        <f>MONTH('Daily Weather Input'!C2943)</f>
        <v>1</v>
      </c>
      <c r="D2950">
        <f>DAY('Daily Weather Input'!C2943)</f>
        <v>18</v>
      </c>
      <c r="E2950">
        <f>IF('Daily Weather Input'!D2943, 'Daily Weather Input'!D2943, ('Daily Weather Input'!E2943+'Daily Weather Input'!F2943)/2)</f>
        <v>33.5</v>
      </c>
      <c r="F2950">
        <f t="shared" si="91"/>
        <v>31.5</v>
      </c>
      <c r="G2950">
        <f t="shared" si="92"/>
        <v>0</v>
      </c>
    </row>
    <row r="2951" spans="2:7" x14ac:dyDescent="0.25">
      <c r="B2951">
        <f>YEAR('Daily Weather Input'!C2944)</f>
        <v>2013</v>
      </c>
      <c r="C2951">
        <f>MONTH('Daily Weather Input'!C2944)</f>
        <v>1</v>
      </c>
      <c r="D2951">
        <f>DAY('Daily Weather Input'!C2944)</f>
        <v>19</v>
      </c>
      <c r="E2951">
        <f>IF('Daily Weather Input'!D2944, 'Daily Weather Input'!D2944, ('Daily Weather Input'!E2944+'Daily Weather Input'!F2944)/2)</f>
        <v>42.5</v>
      </c>
      <c r="F2951">
        <f t="shared" si="91"/>
        <v>22.5</v>
      </c>
      <c r="G2951">
        <f t="shared" si="92"/>
        <v>0</v>
      </c>
    </row>
    <row r="2952" spans="2:7" x14ac:dyDescent="0.25">
      <c r="B2952">
        <f>YEAR('Daily Weather Input'!C2945)</f>
        <v>2013</v>
      </c>
      <c r="C2952">
        <f>MONTH('Daily Weather Input'!C2945)</f>
        <v>1</v>
      </c>
      <c r="D2952">
        <f>DAY('Daily Weather Input'!C2945)</f>
        <v>20</v>
      </c>
      <c r="E2952">
        <f>IF('Daily Weather Input'!D2945, 'Daily Weather Input'!D2945, ('Daily Weather Input'!E2945+'Daily Weather Input'!F2945)/2)</f>
        <v>46.5</v>
      </c>
      <c r="F2952">
        <f t="shared" si="91"/>
        <v>18.5</v>
      </c>
      <c r="G2952">
        <f t="shared" si="92"/>
        <v>0</v>
      </c>
    </row>
    <row r="2953" spans="2:7" x14ac:dyDescent="0.25">
      <c r="B2953">
        <f>YEAR('Daily Weather Input'!C2946)</f>
        <v>2013</v>
      </c>
      <c r="C2953">
        <f>MONTH('Daily Weather Input'!C2946)</f>
        <v>1</v>
      </c>
      <c r="D2953">
        <f>DAY('Daily Weather Input'!C2946)</f>
        <v>21</v>
      </c>
      <c r="E2953">
        <f>IF('Daily Weather Input'!D2946, 'Daily Weather Input'!D2946, ('Daily Weather Input'!E2946+'Daily Weather Input'!F2946)/2)</f>
        <v>38.5</v>
      </c>
      <c r="F2953">
        <f t="shared" si="91"/>
        <v>26.5</v>
      </c>
      <c r="G2953">
        <f t="shared" si="92"/>
        <v>0</v>
      </c>
    </row>
    <row r="2954" spans="2:7" x14ac:dyDescent="0.25">
      <c r="B2954">
        <f>YEAR('Daily Weather Input'!C2947)</f>
        <v>2013</v>
      </c>
      <c r="C2954">
        <f>MONTH('Daily Weather Input'!C2947)</f>
        <v>1</v>
      </c>
      <c r="D2954">
        <f>DAY('Daily Weather Input'!C2947)</f>
        <v>22</v>
      </c>
      <c r="E2954">
        <f>IF('Daily Weather Input'!D2947, 'Daily Weather Input'!D2947, ('Daily Weather Input'!E2947+'Daily Weather Input'!F2947)/2)</f>
        <v>22.5</v>
      </c>
      <c r="F2954">
        <f t="shared" si="91"/>
        <v>42.5</v>
      </c>
      <c r="G2954">
        <f t="shared" si="92"/>
        <v>0</v>
      </c>
    </row>
    <row r="2955" spans="2:7" x14ac:dyDescent="0.25">
      <c r="B2955">
        <f>YEAR('Daily Weather Input'!C2948)</f>
        <v>2013</v>
      </c>
      <c r="C2955">
        <f>MONTH('Daily Weather Input'!C2948)</f>
        <v>1</v>
      </c>
      <c r="D2955">
        <f>DAY('Daily Weather Input'!C2948)</f>
        <v>23</v>
      </c>
      <c r="E2955">
        <f>IF('Daily Weather Input'!D2948, 'Daily Weather Input'!D2948, ('Daily Weather Input'!E2948+'Daily Weather Input'!F2948)/2)</f>
        <v>17.5</v>
      </c>
      <c r="F2955">
        <f t="shared" ref="F2955:F3018" si="93">IF(B$8&gt;$E2955,(B$8-$E2955),0)</f>
        <v>47.5</v>
      </c>
      <c r="G2955">
        <f t="shared" si="92"/>
        <v>0</v>
      </c>
    </row>
    <row r="2956" spans="2:7" x14ac:dyDescent="0.25">
      <c r="B2956">
        <f>YEAR('Daily Weather Input'!C2949)</f>
        <v>2013</v>
      </c>
      <c r="C2956">
        <f>MONTH('Daily Weather Input'!C2949)</f>
        <v>1</v>
      </c>
      <c r="D2956">
        <f>DAY('Daily Weather Input'!C2949)</f>
        <v>24</v>
      </c>
      <c r="E2956">
        <f>IF('Daily Weather Input'!D2949, 'Daily Weather Input'!D2949, ('Daily Weather Input'!E2949+'Daily Weather Input'!F2949)/2)</f>
        <v>20</v>
      </c>
      <c r="F2956">
        <f t="shared" si="93"/>
        <v>45</v>
      </c>
      <c r="G2956">
        <f t="shared" ref="G2956:G3019" si="94">IF($E2956&gt;C$8,$E2956-C$8,0)</f>
        <v>0</v>
      </c>
    </row>
    <row r="2957" spans="2:7" x14ac:dyDescent="0.25">
      <c r="B2957">
        <f>YEAR('Daily Weather Input'!C2950)</f>
        <v>2013</v>
      </c>
      <c r="C2957">
        <f>MONTH('Daily Weather Input'!C2950)</f>
        <v>1</v>
      </c>
      <c r="D2957">
        <f>DAY('Daily Weather Input'!C2950)</f>
        <v>25</v>
      </c>
      <c r="E2957">
        <f>IF('Daily Weather Input'!D2950, 'Daily Weather Input'!D2950, ('Daily Weather Input'!E2950+'Daily Weather Input'!F2950)/2)</f>
        <v>17</v>
      </c>
      <c r="F2957">
        <f t="shared" si="93"/>
        <v>48</v>
      </c>
      <c r="G2957">
        <f t="shared" si="94"/>
        <v>0</v>
      </c>
    </row>
    <row r="2958" spans="2:7" x14ac:dyDescent="0.25">
      <c r="B2958">
        <f>YEAR('Daily Weather Input'!C2951)</f>
        <v>2013</v>
      </c>
      <c r="C2958">
        <f>MONTH('Daily Weather Input'!C2951)</f>
        <v>1</v>
      </c>
      <c r="D2958">
        <f>DAY('Daily Weather Input'!C2951)</f>
        <v>26</v>
      </c>
      <c r="E2958">
        <f>IF('Daily Weather Input'!D2951, 'Daily Weather Input'!D2951, ('Daily Weather Input'!E2951+'Daily Weather Input'!F2951)/2)</f>
        <v>27.5</v>
      </c>
      <c r="F2958">
        <f t="shared" si="93"/>
        <v>37.5</v>
      </c>
      <c r="G2958">
        <f t="shared" si="94"/>
        <v>0</v>
      </c>
    </row>
    <row r="2959" spans="2:7" x14ac:dyDescent="0.25">
      <c r="B2959">
        <f>YEAR('Daily Weather Input'!C2952)</f>
        <v>2013</v>
      </c>
      <c r="C2959">
        <f>MONTH('Daily Weather Input'!C2952)</f>
        <v>1</v>
      </c>
      <c r="D2959">
        <f>DAY('Daily Weather Input'!C2952)</f>
        <v>27</v>
      </c>
      <c r="E2959">
        <f>IF('Daily Weather Input'!D2952, 'Daily Weather Input'!D2952, ('Daily Weather Input'!E2952+'Daily Weather Input'!F2952)/2)</f>
        <v>29.5</v>
      </c>
      <c r="F2959">
        <f t="shared" si="93"/>
        <v>35.5</v>
      </c>
      <c r="G2959">
        <f t="shared" si="94"/>
        <v>0</v>
      </c>
    </row>
    <row r="2960" spans="2:7" x14ac:dyDescent="0.25">
      <c r="B2960">
        <f>YEAR('Daily Weather Input'!C2953)</f>
        <v>2013</v>
      </c>
      <c r="C2960">
        <f>MONTH('Daily Weather Input'!C2953)</f>
        <v>1</v>
      </c>
      <c r="D2960">
        <f>DAY('Daily Weather Input'!C2953)</f>
        <v>28</v>
      </c>
      <c r="E2960">
        <f>IF('Daily Weather Input'!D2953, 'Daily Weather Input'!D2953, ('Daily Weather Input'!E2953+'Daily Weather Input'!F2953)/2)</f>
        <v>38.5</v>
      </c>
      <c r="F2960">
        <f t="shared" si="93"/>
        <v>26.5</v>
      </c>
      <c r="G2960">
        <f t="shared" si="94"/>
        <v>0</v>
      </c>
    </row>
    <row r="2961" spans="2:7" x14ac:dyDescent="0.25">
      <c r="B2961">
        <f>YEAR('Daily Weather Input'!C2954)</f>
        <v>2013</v>
      </c>
      <c r="C2961">
        <f>MONTH('Daily Weather Input'!C2954)</f>
        <v>1</v>
      </c>
      <c r="D2961">
        <f>DAY('Daily Weather Input'!C2954)</f>
        <v>29</v>
      </c>
      <c r="E2961">
        <f>IF('Daily Weather Input'!D2954, 'Daily Weather Input'!D2954, ('Daily Weather Input'!E2954+'Daily Weather Input'!F2954)/2)</f>
        <v>52.5</v>
      </c>
      <c r="F2961">
        <f t="shared" si="93"/>
        <v>12.5</v>
      </c>
      <c r="G2961">
        <f t="shared" si="94"/>
        <v>0</v>
      </c>
    </row>
    <row r="2962" spans="2:7" x14ac:dyDescent="0.25">
      <c r="B2962">
        <f>YEAR('Daily Weather Input'!C2955)</f>
        <v>2013</v>
      </c>
      <c r="C2962">
        <f>MONTH('Daily Weather Input'!C2955)</f>
        <v>1</v>
      </c>
      <c r="D2962">
        <f>DAY('Daily Weather Input'!C2955)</f>
        <v>30</v>
      </c>
      <c r="E2962">
        <f>IF('Daily Weather Input'!D2955, 'Daily Weather Input'!D2955, ('Daily Weather Input'!E2955+'Daily Weather Input'!F2955)/2)</f>
        <v>64</v>
      </c>
      <c r="F2962">
        <f t="shared" si="93"/>
        <v>1</v>
      </c>
      <c r="G2962">
        <f t="shared" si="94"/>
        <v>0</v>
      </c>
    </row>
    <row r="2963" spans="2:7" x14ac:dyDescent="0.25">
      <c r="B2963">
        <f>YEAR('Daily Weather Input'!C2956)</f>
        <v>2013</v>
      </c>
      <c r="C2963">
        <f>MONTH('Daily Weather Input'!C2956)</f>
        <v>1</v>
      </c>
      <c r="D2963">
        <f>DAY('Daily Weather Input'!C2956)</f>
        <v>31</v>
      </c>
      <c r="E2963">
        <f>IF('Daily Weather Input'!D2956, 'Daily Weather Input'!D2956, ('Daily Weather Input'!E2956+'Daily Weather Input'!F2956)/2)</f>
        <v>44</v>
      </c>
      <c r="F2963">
        <f t="shared" si="93"/>
        <v>21</v>
      </c>
      <c r="G2963">
        <f t="shared" si="94"/>
        <v>0</v>
      </c>
    </row>
    <row r="2964" spans="2:7" x14ac:dyDescent="0.25">
      <c r="B2964">
        <f>YEAR('Daily Weather Input'!C2957)</f>
        <v>2013</v>
      </c>
      <c r="C2964">
        <f>MONTH('Daily Weather Input'!C2957)</f>
        <v>2</v>
      </c>
      <c r="D2964">
        <f>DAY('Daily Weather Input'!C2957)</f>
        <v>1</v>
      </c>
      <c r="E2964">
        <f>IF('Daily Weather Input'!D2957, 'Daily Weather Input'!D2957, ('Daily Weather Input'!E2957+'Daily Weather Input'!F2957)/2)</f>
        <v>25</v>
      </c>
      <c r="F2964">
        <f t="shared" si="93"/>
        <v>40</v>
      </c>
      <c r="G2964">
        <f t="shared" si="94"/>
        <v>0</v>
      </c>
    </row>
    <row r="2965" spans="2:7" x14ac:dyDescent="0.25">
      <c r="B2965">
        <f>YEAR('Daily Weather Input'!C2958)</f>
        <v>2013</v>
      </c>
      <c r="C2965">
        <f>MONTH('Daily Weather Input'!C2958)</f>
        <v>2</v>
      </c>
      <c r="D2965">
        <f>DAY('Daily Weather Input'!C2958)</f>
        <v>2</v>
      </c>
      <c r="E2965">
        <f>IF('Daily Weather Input'!D2958, 'Daily Weather Input'!D2958, ('Daily Weather Input'!E2958+'Daily Weather Input'!F2958)/2)</f>
        <v>21.5</v>
      </c>
      <c r="F2965">
        <f t="shared" si="93"/>
        <v>43.5</v>
      </c>
      <c r="G2965">
        <f t="shared" si="94"/>
        <v>0</v>
      </c>
    </row>
    <row r="2966" spans="2:7" x14ac:dyDescent="0.25">
      <c r="B2966">
        <f>YEAR('Daily Weather Input'!C2959)</f>
        <v>2013</v>
      </c>
      <c r="C2966">
        <f>MONTH('Daily Weather Input'!C2959)</f>
        <v>2</v>
      </c>
      <c r="D2966">
        <f>DAY('Daily Weather Input'!C2959)</f>
        <v>3</v>
      </c>
      <c r="E2966">
        <f>IF('Daily Weather Input'!D2959, 'Daily Weather Input'!D2959, ('Daily Weather Input'!E2959+'Daily Weather Input'!F2959)/2)</f>
        <v>28</v>
      </c>
      <c r="F2966">
        <f t="shared" si="93"/>
        <v>37</v>
      </c>
      <c r="G2966">
        <f t="shared" si="94"/>
        <v>0</v>
      </c>
    </row>
    <row r="2967" spans="2:7" x14ac:dyDescent="0.25">
      <c r="B2967">
        <f>YEAR('Daily Weather Input'!C2960)</f>
        <v>2013</v>
      </c>
      <c r="C2967">
        <f>MONTH('Daily Weather Input'!C2960)</f>
        <v>2</v>
      </c>
      <c r="D2967">
        <f>DAY('Daily Weather Input'!C2960)</f>
        <v>4</v>
      </c>
      <c r="E2967">
        <f>IF('Daily Weather Input'!D2960, 'Daily Weather Input'!D2960, ('Daily Weather Input'!E2960+'Daily Weather Input'!F2960)/2)</f>
        <v>29.5</v>
      </c>
      <c r="F2967">
        <f t="shared" si="93"/>
        <v>35.5</v>
      </c>
      <c r="G2967">
        <f t="shared" si="94"/>
        <v>0</v>
      </c>
    </row>
    <row r="2968" spans="2:7" x14ac:dyDescent="0.25">
      <c r="B2968">
        <f>YEAR('Daily Weather Input'!C2961)</f>
        <v>2013</v>
      </c>
      <c r="C2968">
        <f>MONTH('Daily Weather Input'!C2961)</f>
        <v>2</v>
      </c>
      <c r="D2968">
        <f>DAY('Daily Weather Input'!C2961)</f>
        <v>5</v>
      </c>
      <c r="E2968">
        <f>IF('Daily Weather Input'!D2961, 'Daily Weather Input'!D2961, ('Daily Weather Input'!E2961+'Daily Weather Input'!F2961)/2)</f>
        <v>34.5</v>
      </c>
      <c r="F2968">
        <f t="shared" si="93"/>
        <v>30.5</v>
      </c>
      <c r="G2968">
        <f t="shared" si="94"/>
        <v>0</v>
      </c>
    </row>
    <row r="2969" spans="2:7" x14ac:dyDescent="0.25">
      <c r="B2969">
        <f>YEAR('Daily Weather Input'!C2962)</f>
        <v>2013</v>
      </c>
      <c r="C2969">
        <f>MONTH('Daily Weather Input'!C2962)</f>
        <v>2</v>
      </c>
      <c r="D2969">
        <f>DAY('Daily Weather Input'!C2962)</f>
        <v>6</v>
      </c>
      <c r="E2969">
        <f>IF('Daily Weather Input'!D2962, 'Daily Weather Input'!D2962, ('Daily Weather Input'!E2962+'Daily Weather Input'!F2962)/2)</f>
        <v>37</v>
      </c>
      <c r="F2969">
        <f t="shared" si="93"/>
        <v>28</v>
      </c>
      <c r="G2969">
        <f t="shared" si="94"/>
        <v>0</v>
      </c>
    </row>
    <row r="2970" spans="2:7" x14ac:dyDescent="0.25">
      <c r="B2970">
        <f>YEAR('Daily Weather Input'!C2963)</f>
        <v>2013</v>
      </c>
      <c r="C2970">
        <f>MONTH('Daily Weather Input'!C2963)</f>
        <v>2</v>
      </c>
      <c r="D2970">
        <f>DAY('Daily Weather Input'!C2963)</f>
        <v>7</v>
      </c>
      <c r="E2970">
        <f>IF('Daily Weather Input'!D2963, 'Daily Weather Input'!D2963, ('Daily Weather Input'!E2963+'Daily Weather Input'!F2963)/2)</f>
        <v>32</v>
      </c>
      <c r="F2970">
        <f t="shared" si="93"/>
        <v>33</v>
      </c>
      <c r="G2970">
        <f t="shared" si="94"/>
        <v>0</v>
      </c>
    </row>
    <row r="2971" spans="2:7" x14ac:dyDescent="0.25">
      <c r="B2971">
        <f>YEAR('Daily Weather Input'!C2964)</f>
        <v>2013</v>
      </c>
      <c r="C2971">
        <f>MONTH('Daily Weather Input'!C2964)</f>
        <v>2</v>
      </c>
      <c r="D2971">
        <f>DAY('Daily Weather Input'!C2964)</f>
        <v>8</v>
      </c>
      <c r="E2971">
        <f>IF('Daily Weather Input'!D2964, 'Daily Weather Input'!D2964, ('Daily Weather Input'!E2964+'Daily Weather Input'!F2964)/2)</f>
        <v>37</v>
      </c>
      <c r="F2971">
        <f t="shared" si="93"/>
        <v>28</v>
      </c>
      <c r="G2971">
        <f t="shared" si="94"/>
        <v>0</v>
      </c>
    </row>
    <row r="2972" spans="2:7" x14ac:dyDescent="0.25">
      <c r="B2972">
        <f>YEAR('Daily Weather Input'!C2965)</f>
        <v>2013</v>
      </c>
      <c r="C2972">
        <f>MONTH('Daily Weather Input'!C2965)</f>
        <v>2</v>
      </c>
      <c r="D2972">
        <f>DAY('Daily Weather Input'!C2965)</f>
        <v>9</v>
      </c>
      <c r="E2972">
        <f>IF('Daily Weather Input'!D2965, 'Daily Weather Input'!D2965, ('Daily Weather Input'!E2965+'Daily Weather Input'!F2965)/2)</f>
        <v>34</v>
      </c>
      <c r="F2972">
        <f t="shared" si="93"/>
        <v>31</v>
      </c>
      <c r="G2972">
        <f t="shared" si="94"/>
        <v>0</v>
      </c>
    </row>
    <row r="2973" spans="2:7" x14ac:dyDescent="0.25">
      <c r="B2973">
        <f>YEAR('Daily Weather Input'!C2966)</f>
        <v>2013</v>
      </c>
      <c r="C2973">
        <f>MONTH('Daily Weather Input'!C2966)</f>
        <v>2</v>
      </c>
      <c r="D2973">
        <f>DAY('Daily Weather Input'!C2966)</f>
        <v>10</v>
      </c>
      <c r="E2973">
        <f>IF('Daily Weather Input'!D2966, 'Daily Weather Input'!D2966, ('Daily Weather Input'!E2966+'Daily Weather Input'!F2966)/2)</f>
        <v>31</v>
      </c>
      <c r="F2973">
        <f t="shared" si="93"/>
        <v>34</v>
      </c>
      <c r="G2973">
        <f t="shared" si="94"/>
        <v>0</v>
      </c>
    </row>
    <row r="2974" spans="2:7" x14ac:dyDescent="0.25">
      <c r="B2974">
        <f>YEAR('Daily Weather Input'!C2967)</f>
        <v>2013</v>
      </c>
      <c r="C2974">
        <f>MONTH('Daily Weather Input'!C2967)</f>
        <v>2</v>
      </c>
      <c r="D2974">
        <f>DAY('Daily Weather Input'!C2967)</f>
        <v>11</v>
      </c>
      <c r="E2974">
        <f>IF('Daily Weather Input'!D2967, 'Daily Weather Input'!D2967, ('Daily Weather Input'!E2967+'Daily Weather Input'!F2967)/2)</f>
        <v>47.5</v>
      </c>
      <c r="F2974">
        <f t="shared" si="93"/>
        <v>17.5</v>
      </c>
      <c r="G2974">
        <f t="shared" si="94"/>
        <v>0</v>
      </c>
    </row>
    <row r="2975" spans="2:7" x14ac:dyDescent="0.25">
      <c r="B2975">
        <f>YEAR('Daily Weather Input'!C2968)</f>
        <v>2013</v>
      </c>
      <c r="C2975">
        <f>MONTH('Daily Weather Input'!C2968)</f>
        <v>2</v>
      </c>
      <c r="D2975">
        <f>DAY('Daily Weather Input'!C2968)</f>
        <v>12</v>
      </c>
      <c r="E2975">
        <f>IF('Daily Weather Input'!D2968, 'Daily Weather Input'!D2968, ('Daily Weather Input'!E2968+'Daily Weather Input'!F2968)/2)</f>
        <v>48</v>
      </c>
      <c r="F2975">
        <f t="shared" si="93"/>
        <v>17</v>
      </c>
      <c r="G2975">
        <f t="shared" si="94"/>
        <v>0</v>
      </c>
    </row>
    <row r="2976" spans="2:7" x14ac:dyDescent="0.25">
      <c r="B2976">
        <f>YEAR('Daily Weather Input'!C2969)</f>
        <v>2013</v>
      </c>
      <c r="C2976">
        <f>MONTH('Daily Weather Input'!C2969)</f>
        <v>2</v>
      </c>
      <c r="D2976">
        <f>DAY('Daily Weather Input'!C2969)</f>
        <v>13</v>
      </c>
      <c r="E2976">
        <f>IF('Daily Weather Input'!D2969, 'Daily Weather Input'!D2969, ('Daily Weather Input'!E2969+'Daily Weather Input'!F2969)/2)</f>
        <v>39</v>
      </c>
      <c r="F2976">
        <f t="shared" si="93"/>
        <v>26</v>
      </c>
      <c r="G2976">
        <f t="shared" si="94"/>
        <v>0</v>
      </c>
    </row>
    <row r="2977" spans="2:7" x14ac:dyDescent="0.25">
      <c r="B2977">
        <f>YEAR('Daily Weather Input'!C2970)</f>
        <v>2013</v>
      </c>
      <c r="C2977">
        <f>MONTH('Daily Weather Input'!C2970)</f>
        <v>2</v>
      </c>
      <c r="D2977">
        <f>DAY('Daily Weather Input'!C2970)</f>
        <v>14</v>
      </c>
      <c r="E2977">
        <f>IF('Daily Weather Input'!D2970, 'Daily Weather Input'!D2970, ('Daily Weather Input'!E2970+'Daily Weather Input'!F2970)/2)</f>
        <v>40</v>
      </c>
      <c r="F2977">
        <f t="shared" si="93"/>
        <v>25</v>
      </c>
      <c r="G2977">
        <f t="shared" si="94"/>
        <v>0</v>
      </c>
    </row>
    <row r="2978" spans="2:7" x14ac:dyDescent="0.25">
      <c r="B2978">
        <f>YEAR('Daily Weather Input'!C2971)</f>
        <v>2013</v>
      </c>
      <c r="C2978">
        <f>MONTH('Daily Weather Input'!C2971)</f>
        <v>2</v>
      </c>
      <c r="D2978">
        <f>DAY('Daily Weather Input'!C2971)</f>
        <v>15</v>
      </c>
      <c r="E2978">
        <f>IF('Daily Weather Input'!D2971, 'Daily Weather Input'!D2971, ('Daily Weather Input'!E2971+'Daily Weather Input'!F2971)/2)</f>
        <v>44</v>
      </c>
      <c r="F2978">
        <f t="shared" si="93"/>
        <v>21</v>
      </c>
      <c r="G2978">
        <f t="shared" si="94"/>
        <v>0</v>
      </c>
    </row>
    <row r="2979" spans="2:7" x14ac:dyDescent="0.25">
      <c r="B2979">
        <f>YEAR('Daily Weather Input'!C2972)</f>
        <v>2013</v>
      </c>
      <c r="C2979">
        <f>MONTH('Daily Weather Input'!C2972)</f>
        <v>2</v>
      </c>
      <c r="D2979">
        <f>DAY('Daily Weather Input'!C2972)</f>
        <v>16</v>
      </c>
      <c r="E2979">
        <f>IF('Daily Weather Input'!D2972, 'Daily Weather Input'!D2972, ('Daily Weather Input'!E2972+'Daily Weather Input'!F2972)/2)</f>
        <v>33.5</v>
      </c>
      <c r="F2979">
        <f t="shared" si="93"/>
        <v>31.5</v>
      </c>
      <c r="G2979">
        <f t="shared" si="94"/>
        <v>0</v>
      </c>
    </row>
    <row r="2980" spans="2:7" x14ac:dyDescent="0.25">
      <c r="B2980">
        <f>YEAR('Daily Weather Input'!C2973)</f>
        <v>2013</v>
      </c>
      <c r="C2980">
        <f>MONTH('Daily Weather Input'!C2973)</f>
        <v>2</v>
      </c>
      <c r="D2980">
        <f>DAY('Daily Weather Input'!C2973)</f>
        <v>17</v>
      </c>
      <c r="E2980">
        <f>IF('Daily Weather Input'!D2973, 'Daily Weather Input'!D2973, ('Daily Weather Input'!E2973+'Daily Weather Input'!F2973)/2)</f>
        <v>27</v>
      </c>
      <c r="F2980">
        <f t="shared" si="93"/>
        <v>38</v>
      </c>
      <c r="G2980">
        <f t="shared" si="94"/>
        <v>0</v>
      </c>
    </row>
    <row r="2981" spans="2:7" x14ac:dyDescent="0.25">
      <c r="B2981">
        <f>YEAR('Daily Weather Input'!C2974)</f>
        <v>2013</v>
      </c>
      <c r="C2981">
        <f>MONTH('Daily Weather Input'!C2974)</f>
        <v>2</v>
      </c>
      <c r="D2981">
        <f>DAY('Daily Weather Input'!C2974)</f>
        <v>18</v>
      </c>
      <c r="E2981">
        <f>IF('Daily Weather Input'!D2974, 'Daily Weather Input'!D2974, ('Daily Weather Input'!E2974+'Daily Weather Input'!F2974)/2)</f>
        <v>30.5</v>
      </c>
      <c r="F2981">
        <f t="shared" si="93"/>
        <v>34.5</v>
      </c>
      <c r="G2981">
        <f t="shared" si="94"/>
        <v>0</v>
      </c>
    </row>
    <row r="2982" spans="2:7" x14ac:dyDescent="0.25">
      <c r="B2982">
        <f>YEAR('Daily Weather Input'!C2975)</f>
        <v>2013</v>
      </c>
      <c r="C2982">
        <f>MONTH('Daily Weather Input'!C2975)</f>
        <v>2</v>
      </c>
      <c r="D2982">
        <f>DAY('Daily Weather Input'!C2975)</f>
        <v>19</v>
      </c>
      <c r="E2982">
        <f>IF('Daily Weather Input'!D2975, 'Daily Weather Input'!D2975, ('Daily Weather Input'!E2975+'Daily Weather Input'!F2975)/2)</f>
        <v>39.5</v>
      </c>
      <c r="F2982">
        <f t="shared" si="93"/>
        <v>25.5</v>
      </c>
      <c r="G2982">
        <f t="shared" si="94"/>
        <v>0</v>
      </c>
    </row>
    <row r="2983" spans="2:7" x14ac:dyDescent="0.25">
      <c r="B2983">
        <f>YEAR('Daily Weather Input'!C2976)</f>
        <v>2013</v>
      </c>
      <c r="C2983">
        <f>MONTH('Daily Weather Input'!C2976)</f>
        <v>2</v>
      </c>
      <c r="D2983">
        <f>DAY('Daily Weather Input'!C2976)</f>
        <v>20</v>
      </c>
      <c r="E2983">
        <f>IF('Daily Weather Input'!D2976, 'Daily Weather Input'!D2976, ('Daily Weather Input'!E2976+'Daily Weather Input'!F2976)/2)</f>
        <v>31.5</v>
      </c>
      <c r="F2983">
        <f t="shared" si="93"/>
        <v>33.5</v>
      </c>
      <c r="G2983">
        <f t="shared" si="94"/>
        <v>0</v>
      </c>
    </row>
    <row r="2984" spans="2:7" x14ac:dyDescent="0.25">
      <c r="B2984">
        <f>YEAR('Daily Weather Input'!C2977)</f>
        <v>2013</v>
      </c>
      <c r="C2984">
        <f>MONTH('Daily Weather Input'!C2977)</f>
        <v>2</v>
      </c>
      <c r="D2984">
        <f>DAY('Daily Weather Input'!C2977)</f>
        <v>21</v>
      </c>
      <c r="E2984">
        <f>IF('Daily Weather Input'!D2977, 'Daily Weather Input'!D2977, ('Daily Weather Input'!E2977+'Daily Weather Input'!F2977)/2)</f>
        <v>31</v>
      </c>
      <c r="F2984">
        <f t="shared" si="93"/>
        <v>34</v>
      </c>
      <c r="G2984">
        <f t="shared" si="94"/>
        <v>0</v>
      </c>
    </row>
    <row r="2985" spans="2:7" x14ac:dyDescent="0.25">
      <c r="B2985">
        <f>YEAR('Daily Weather Input'!C2978)</f>
        <v>2013</v>
      </c>
      <c r="C2985">
        <f>MONTH('Daily Weather Input'!C2978)</f>
        <v>2</v>
      </c>
      <c r="D2985">
        <f>DAY('Daily Weather Input'!C2978)</f>
        <v>22</v>
      </c>
      <c r="E2985">
        <f>IF('Daily Weather Input'!D2978, 'Daily Weather Input'!D2978, ('Daily Weather Input'!E2978+'Daily Weather Input'!F2978)/2)</f>
        <v>30</v>
      </c>
      <c r="F2985">
        <f t="shared" si="93"/>
        <v>35</v>
      </c>
      <c r="G2985">
        <f t="shared" si="94"/>
        <v>0</v>
      </c>
    </row>
    <row r="2986" spans="2:7" x14ac:dyDescent="0.25">
      <c r="B2986">
        <f>YEAR('Daily Weather Input'!C2979)</f>
        <v>2013</v>
      </c>
      <c r="C2986">
        <f>MONTH('Daily Weather Input'!C2979)</f>
        <v>2</v>
      </c>
      <c r="D2986">
        <f>DAY('Daily Weather Input'!C2979)</f>
        <v>23</v>
      </c>
      <c r="E2986">
        <f>IF('Daily Weather Input'!D2979, 'Daily Weather Input'!D2979, ('Daily Weather Input'!E2979+'Daily Weather Input'!F2979)/2)</f>
        <v>38</v>
      </c>
      <c r="F2986">
        <f t="shared" si="93"/>
        <v>27</v>
      </c>
      <c r="G2986">
        <f t="shared" si="94"/>
        <v>0</v>
      </c>
    </row>
    <row r="2987" spans="2:7" x14ac:dyDescent="0.25">
      <c r="B2987">
        <f>YEAR('Daily Weather Input'!C2980)</f>
        <v>2013</v>
      </c>
      <c r="C2987">
        <f>MONTH('Daily Weather Input'!C2980)</f>
        <v>2</v>
      </c>
      <c r="D2987">
        <f>DAY('Daily Weather Input'!C2980)</f>
        <v>24</v>
      </c>
      <c r="E2987">
        <f>IF('Daily Weather Input'!D2980, 'Daily Weather Input'!D2980, ('Daily Weather Input'!E2980+'Daily Weather Input'!F2980)/2)</f>
        <v>41</v>
      </c>
      <c r="F2987">
        <f t="shared" si="93"/>
        <v>24</v>
      </c>
      <c r="G2987">
        <f t="shared" si="94"/>
        <v>0</v>
      </c>
    </row>
    <row r="2988" spans="2:7" x14ac:dyDescent="0.25">
      <c r="B2988">
        <f>YEAR('Daily Weather Input'!C2981)</f>
        <v>2013</v>
      </c>
      <c r="C2988">
        <f>MONTH('Daily Weather Input'!C2981)</f>
        <v>2</v>
      </c>
      <c r="D2988">
        <f>DAY('Daily Weather Input'!C2981)</f>
        <v>25</v>
      </c>
      <c r="E2988">
        <f>IF('Daily Weather Input'!D2981, 'Daily Weather Input'!D2981, ('Daily Weather Input'!E2981+'Daily Weather Input'!F2981)/2)</f>
        <v>34.5</v>
      </c>
      <c r="F2988">
        <f t="shared" si="93"/>
        <v>30.5</v>
      </c>
      <c r="G2988">
        <f t="shared" si="94"/>
        <v>0</v>
      </c>
    </row>
    <row r="2989" spans="2:7" x14ac:dyDescent="0.25">
      <c r="B2989">
        <f>YEAR('Daily Weather Input'!C2982)</f>
        <v>2013</v>
      </c>
      <c r="C2989">
        <f>MONTH('Daily Weather Input'!C2982)</f>
        <v>2</v>
      </c>
      <c r="D2989">
        <f>DAY('Daily Weather Input'!C2982)</f>
        <v>26</v>
      </c>
      <c r="E2989">
        <f>IF('Daily Weather Input'!D2982, 'Daily Weather Input'!D2982, ('Daily Weather Input'!E2982+'Daily Weather Input'!F2982)/2)</f>
        <v>35</v>
      </c>
      <c r="F2989">
        <f t="shared" si="93"/>
        <v>30</v>
      </c>
      <c r="G2989">
        <f t="shared" si="94"/>
        <v>0</v>
      </c>
    </row>
    <row r="2990" spans="2:7" x14ac:dyDescent="0.25">
      <c r="B2990">
        <f>YEAR('Daily Weather Input'!C2983)</f>
        <v>2013</v>
      </c>
      <c r="C2990">
        <f>MONTH('Daily Weather Input'!C2983)</f>
        <v>2</v>
      </c>
      <c r="D2990">
        <f>DAY('Daily Weather Input'!C2983)</f>
        <v>27</v>
      </c>
      <c r="E2990">
        <f>IF('Daily Weather Input'!D2983, 'Daily Weather Input'!D2983, ('Daily Weather Input'!E2983+'Daily Weather Input'!F2983)/2)</f>
        <v>47</v>
      </c>
      <c r="F2990">
        <f t="shared" si="93"/>
        <v>18</v>
      </c>
      <c r="G2990">
        <f t="shared" si="94"/>
        <v>0</v>
      </c>
    </row>
    <row r="2991" spans="2:7" x14ac:dyDescent="0.25">
      <c r="B2991">
        <f>YEAR('Daily Weather Input'!C2984)</f>
        <v>2013</v>
      </c>
      <c r="C2991">
        <f>MONTH('Daily Weather Input'!C2984)</f>
        <v>2</v>
      </c>
      <c r="D2991">
        <f>DAY('Daily Weather Input'!C2984)</f>
        <v>28</v>
      </c>
      <c r="E2991">
        <f>IF('Daily Weather Input'!D2984, 'Daily Weather Input'!D2984, ('Daily Weather Input'!E2984+'Daily Weather Input'!F2984)/2)</f>
        <v>41</v>
      </c>
      <c r="F2991">
        <f t="shared" si="93"/>
        <v>24</v>
      </c>
      <c r="G2991">
        <f t="shared" si="94"/>
        <v>0</v>
      </c>
    </row>
    <row r="2992" spans="2:7" x14ac:dyDescent="0.25">
      <c r="B2992">
        <f>YEAR('Daily Weather Input'!C2985)</f>
        <v>2013</v>
      </c>
      <c r="C2992">
        <f>MONTH('Daily Weather Input'!C2985)</f>
        <v>3</v>
      </c>
      <c r="D2992">
        <f>DAY('Daily Weather Input'!C2985)</f>
        <v>1</v>
      </c>
      <c r="E2992">
        <f>IF('Daily Weather Input'!D2985, 'Daily Weather Input'!D2985, ('Daily Weather Input'!E2985+'Daily Weather Input'!F2985)/2)</f>
        <v>39.5</v>
      </c>
      <c r="F2992">
        <f t="shared" si="93"/>
        <v>25.5</v>
      </c>
      <c r="G2992">
        <f t="shared" si="94"/>
        <v>0</v>
      </c>
    </row>
    <row r="2993" spans="2:7" x14ac:dyDescent="0.25">
      <c r="B2993">
        <f>YEAR('Daily Weather Input'!C2986)</f>
        <v>2013</v>
      </c>
      <c r="C2993">
        <f>MONTH('Daily Weather Input'!C2986)</f>
        <v>3</v>
      </c>
      <c r="D2993">
        <f>DAY('Daily Weather Input'!C2986)</f>
        <v>2</v>
      </c>
      <c r="E2993">
        <f>IF('Daily Weather Input'!D2986, 'Daily Weather Input'!D2986, ('Daily Weather Input'!E2986+'Daily Weather Input'!F2986)/2)</f>
        <v>33</v>
      </c>
      <c r="F2993">
        <f t="shared" si="93"/>
        <v>32</v>
      </c>
      <c r="G2993">
        <f t="shared" si="94"/>
        <v>0</v>
      </c>
    </row>
    <row r="2994" spans="2:7" x14ac:dyDescent="0.25">
      <c r="B2994">
        <f>YEAR('Daily Weather Input'!C2987)</f>
        <v>2013</v>
      </c>
      <c r="C2994">
        <f>MONTH('Daily Weather Input'!C2987)</f>
        <v>3</v>
      </c>
      <c r="D2994">
        <f>DAY('Daily Weather Input'!C2987)</f>
        <v>3</v>
      </c>
      <c r="E2994">
        <f>IF('Daily Weather Input'!D2987, 'Daily Weather Input'!D2987, ('Daily Weather Input'!E2987+'Daily Weather Input'!F2987)/2)</f>
        <v>35</v>
      </c>
      <c r="F2994">
        <f t="shared" si="93"/>
        <v>30</v>
      </c>
      <c r="G2994">
        <f t="shared" si="94"/>
        <v>0</v>
      </c>
    </row>
    <row r="2995" spans="2:7" x14ac:dyDescent="0.25">
      <c r="B2995">
        <f>YEAR('Daily Weather Input'!C2988)</f>
        <v>2013</v>
      </c>
      <c r="C2995">
        <f>MONTH('Daily Weather Input'!C2988)</f>
        <v>3</v>
      </c>
      <c r="D2995">
        <f>DAY('Daily Weather Input'!C2988)</f>
        <v>4</v>
      </c>
      <c r="E2995">
        <f>IF('Daily Weather Input'!D2988, 'Daily Weather Input'!D2988, ('Daily Weather Input'!E2988+'Daily Weather Input'!F2988)/2)</f>
        <v>35</v>
      </c>
      <c r="F2995">
        <f t="shared" si="93"/>
        <v>30</v>
      </c>
      <c r="G2995">
        <f t="shared" si="94"/>
        <v>0</v>
      </c>
    </row>
    <row r="2996" spans="2:7" x14ac:dyDescent="0.25">
      <c r="B2996">
        <f>YEAR('Daily Weather Input'!C2989)</f>
        <v>2013</v>
      </c>
      <c r="C2996">
        <f>MONTH('Daily Weather Input'!C2989)</f>
        <v>3</v>
      </c>
      <c r="D2996">
        <f>DAY('Daily Weather Input'!C2989)</f>
        <v>5</v>
      </c>
      <c r="E2996">
        <f>IF('Daily Weather Input'!D2989, 'Daily Weather Input'!D2989, ('Daily Weather Input'!E2989+'Daily Weather Input'!F2989)/2)</f>
        <v>39</v>
      </c>
      <c r="F2996">
        <f t="shared" si="93"/>
        <v>26</v>
      </c>
      <c r="G2996">
        <f t="shared" si="94"/>
        <v>0</v>
      </c>
    </row>
    <row r="2997" spans="2:7" x14ac:dyDescent="0.25">
      <c r="B2997">
        <f>YEAR('Daily Weather Input'!C2990)</f>
        <v>2013</v>
      </c>
      <c r="C2997">
        <f>MONTH('Daily Weather Input'!C2990)</f>
        <v>3</v>
      </c>
      <c r="D2997">
        <f>DAY('Daily Weather Input'!C2990)</f>
        <v>6</v>
      </c>
      <c r="E2997">
        <f>IF('Daily Weather Input'!D2990, 'Daily Weather Input'!D2990, ('Daily Weather Input'!E2990+'Daily Weather Input'!F2990)/2)</f>
        <v>35.5</v>
      </c>
      <c r="F2997">
        <f t="shared" si="93"/>
        <v>29.5</v>
      </c>
      <c r="G2997">
        <f t="shared" si="94"/>
        <v>0</v>
      </c>
    </row>
    <row r="2998" spans="2:7" x14ac:dyDescent="0.25">
      <c r="B2998">
        <f>YEAR('Daily Weather Input'!C2991)</f>
        <v>2013</v>
      </c>
      <c r="C2998">
        <f>MONTH('Daily Weather Input'!C2991)</f>
        <v>3</v>
      </c>
      <c r="D2998">
        <f>DAY('Daily Weather Input'!C2991)</f>
        <v>7</v>
      </c>
      <c r="E2998">
        <f>IF('Daily Weather Input'!D2991, 'Daily Weather Input'!D2991, ('Daily Weather Input'!E2991+'Daily Weather Input'!F2991)/2)</f>
        <v>40</v>
      </c>
      <c r="F2998">
        <f t="shared" si="93"/>
        <v>25</v>
      </c>
      <c r="G2998">
        <f t="shared" si="94"/>
        <v>0</v>
      </c>
    </row>
    <row r="2999" spans="2:7" x14ac:dyDescent="0.25">
      <c r="B2999">
        <f>YEAR('Daily Weather Input'!C2992)</f>
        <v>2013</v>
      </c>
      <c r="C2999">
        <f>MONTH('Daily Weather Input'!C2992)</f>
        <v>3</v>
      </c>
      <c r="D2999">
        <f>DAY('Daily Weather Input'!C2992)</f>
        <v>8</v>
      </c>
      <c r="E2999">
        <f>IF('Daily Weather Input'!D2992, 'Daily Weather Input'!D2992, ('Daily Weather Input'!E2992+'Daily Weather Input'!F2992)/2)</f>
        <v>42</v>
      </c>
      <c r="F2999">
        <f t="shared" si="93"/>
        <v>23</v>
      </c>
      <c r="G2999">
        <f t="shared" si="94"/>
        <v>0</v>
      </c>
    </row>
    <row r="3000" spans="2:7" x14ac:dyDescent="0.25">
      <c r="B3000">
        <f>YEAR('Daily Weather Input'!C2993)</f>
        <v>2013</v>
      </c>
      <c r="C3000">
        <f>MONTH('Daily Weather Input'!C2993)</f>
        <v>3</v>
      </c>
      <c r="D3000">
        <f>DAY('Daily Weather Input'!C2993)</f>
        <v>9</v>
      </c>
      <c r="E3000">
        <f>IF('Daily Weather Input'!D2993, 'Daily Weather Input'!D2993, ('Daily Weather Input'!E2993+'Daily Weather Input'!F2993)/2)</f>
        <v>46</v>
      </c>
      <c r="F3000">
        <f t="shared" si="93"/>
        <v>19</v>
      </c>
      <c r="G3000">
        <f t="shared" si="94"/>
        <v>0</v>
      </c>
    </row>
    <row r="3001" spans="2:7" x14ac:dyDescent="0.25">
      <c r="B3001">
        <f>YEAR('Daily Weather Input'!C2994)</f>
        <v>2013</v>
      </c>
      <c r="C3001">
        <f>MONTH('Daily Weather Input'!C2994)</f>
        <v>3</v>
      </c>
      <c r="D3001">
        <f>DAY('Daily Weather Input'!C2994)</f>
        <v>10</v>
      </c>
      <c r="E3001">
        <f>IF('Daily Weather Input'!D2994, 'Daily Weather Input'!D2994, ('Daily Weather Input'!E2994+'Daily Weather Input'!F2994)/2)</f>
        <v>44</v>
      </c>
      <c r="F3001">
        <f t="shared" si="93"/>
        <v>21</v>
      </c>
      <c r="G3001">
        <f t="shared" si="94"/>
        <v>0</v>
      </c>
    </row>
    <row r="3002" spans="2:7" x14ac:dyDescent="0.25">
      <c r="B3002">
        <f>YEAR('Daily Weather Input'!C2995)</f>
        <v>2013</v>
      </c>
      <c r="C3002">
        <f>MONTH('Daily Weather Input'!C2995)</f>
        <v>3</v>
      </c>
      <c r="D3002">
        <f>DAY('Daily Weather Input'!C2995)</f>
        <v>11</v>
      </c>
      <c r="E3002">
        <f>IF('Daily Weather Input'!D2995, 'Daily Weather Input'!D2995, ('Daily Weather Input'!E2995+'Daily Weather Input'!F2995)/2)</f>
        <v>50.5</v>
      </c>
      <c r="F3002">
        <f t="shared" si="93"/>
        <v>14.5</v>
      </c>
      <c r="G3002">
        <f t="shared" si="94"/>
        <v>0</v>
      </c>
    </row>
    <row r="3003" spans="2:7" x14ac:dyDescent="0.25">
      <c r="B3003">
        <f>YEAR('Daily Weather Input'!C2996)</f>
        <v>2013</v>
      </c>
      <c r="C3003">
        <f>MONTH('Daily Weather Input'!C2996)</f>
        <v>3</v>
      </c>
      <c r="D3003">
        <f>DAY('Daily Weather Input'!C2996)</f>
        <v>12</v>
      </c>
      <c r="E3003">
        <f>IF('Daily Weather Input'!D2996, 'Daily Weather Input'!D2996, ('Daily Weather Input'!E2996+'Daily Weather Input'!F2996)/2)</f>
        <v>49</v>
      </c>
      <c r="F3003">
        <f t="shared" si="93"/>
        <v>16</v>
      </c>
      <c r="G3003">
        <f t="shared" si="94"/>
        <v>0</v>
      </c>
    </row>
    <row r="3004" spans="2:7" x14ac:dyDescent="0.25">
      <c r="B3004">
        <f>YEAR('Daily Weather Input'!C2997)</f>
        <v>2013</v>
      </c>
      <c r="C3004">
        <f>MONTH('Daily Weather Input'!C2997)</f>
        <v>3</v>
      </c>
      <c r="D3004">
        <f>DAY('Daily Weather Input'!C2997)</f>
        <v>13</v>
      </c>
      <c r="E3004">
        <f>IF('Daily Weather Input'!D2997, 'Daily Weather Input'!D2997, ('Daily Weather Input'!E2997+'Daily Weather Input'!F2997)/2)</f>
        <v>39.5</v>
      </c>
      <c r="F3004">
        <f t="shared" si="93"/>
        <v>25.5</v>
      </c>
      <c r="G3004">
        <f t="shared" si="94"/>
        <v>0</v>
      </c>
    </row>
    <row r="3005" spans="2:7" x14ac:dyDescent="0.25">
      <c r="B3005">
        <f>YEAR('Daily Weather Input'!C2998)</f>
        <v>2013</v>
      </c>
      <c r="C3005">
        <f>MONTH('Daily Weather Input'!C2998)</f>
        <v>3</v>
      </c>
      <c r="D3005">
        <f>DAY('Daily Weather Input'!C2998)</f>
        <v>14</v>
      </c>
      <c r="E3005">
        <f>IF('Daily Weather Input'!D2998, 'Daily Weather Input'!D2998, ('Daily Weather Input'!E2998+'Daily Weather Input'!F2998)/2)</f>
        <v>38</v>
      </c>
      <c r="F3005">
        <f t="shared" si="93"/>
        <v>27</v>
      </c>
      <c r="G3005">
        <f t="shared" si="94"/>
        <v>0</v>
      </c>
    </row>
    <row r="3006" spans="2:7" x14ac:dyDescent="0.25">
      <c r="B3006">
        <f>YEAR('Daily Weather Input'!C2999)</f>
        <v>2013</v>
      </c>
      <c r="C3006">
        <f>MONTH('Daily Weather Input'!C2999)</f>
        <v>3</v>
      </c>
      <c r="D3006">
        <f>DAY('Daily Weather Input'!C2999)</f>
        <v>15</v>
      </c>
      <c r="E3006">
        <f>IF('Daily Weather Input'!D2999, 'Daily Weather Input'!D2999, ('Daily Weather Input'!E2999+'Daily Weather Input'!F2999)/2)</f>
        <v>42.5</v>
      </c>
      <c r="F3006">
        <f t="shared" si="93"/>
        <v>22.5</v>
      </c>
      <c r="G3006">
        <f t="shared" si="94"/>
        <v>0</v>
      </c>
    </row>
    <row r="3007" spans="2:7" x14ac:dyDescent="0.25">
      <c r="B3007">
        <f>YEAR('Daily Weather Input'!C3000)</f>
        <v>2013</v>
      </c>
      <c r="C3007">
        <f>MONTH('Daily Weather Input'!C3000)</f>
        <v>3</v>
      </c>
      <c r="D3007">
        <f>DAY('Daily Weather Input'!C3000)</f>
        <v>16</v>
      </c>
      <c r="E3007">
        <f>IF('Daily Weather Input'!D3000, 'Daily Weather Input'!D3000, ('Daily Weather Input'!E3000+'Daily Weather Input'!F3000)/2)</f>
        <v>48</v>
      </c>
      <c r="F3007">
        <f t="shared" si="93"/>
        <v>17</v>
      </c>
      <c r="G3007">
        <f t="shared" si="94"/>
        <v>0</v>
      </c>
    </row>
    <row r="3008" spans="2:7" x14ac:dyDescent="0.25">
      <c r="B3008">
        <f>YEAR('Daily Weather Input'!C3001)</f>
        <v>2013</v>
      </c>
      <c r="C3008">
        <f>MONTH('Daily Weather Input'!C3001)</f>
        <v>3</v>
      </c>
      <c r="D3008">
        <f>DAY('Daily Weather Input'!C3001)</f>
        <v>17</v>
      </c>
      <c r="E3008">
        <f>IF('Daily Weather Input'!D3001, 'Daily Weather Input'!D3001, ('Daily Weather Input'!E3001+'Daily Weather Input'!F3001)/2)</f>
        <v>35</v>
      </c>
      <c r="F3008">
        <f t="shared" si="93"/>
        <v>30</v>
      </c>
      <c r="G3008">
        <f t="shared" si="94"/>
        <v>0</v>
      </c>
    </row>
    <row r="3009" spans="2:7" x14ac:dyDescent="0.25">
      <c r="B3009">
        <f>YEAR('Daily Weather Input'!C3002)</f>
        <v>2013</v>
      </c>
      <c r="C3009">
        <f>MONTH('Daily Weather Input'!C3002)</f>
        <v>3</v>
      </c>
      <c r="D3009">
        <f>DAY('Daily Weather Input'!C3002)</f>
        <v>18</v>
      </c>
      <c r="E3009">
        <f>IF('Daily Weather Input'!D3002, 'Daily Weather Input'!D3002, ('Daily Weather Input'!E3002+'Daily Weather Input'!F3002)/2)</f>
        <v>34</v>
      </c>
      <c r="F3009">
        <f t="shared" si="93"/>
        <v>31</v>
      </c>
      <c r="G3009">
        <f t="shared" si="94"/>
        <v>0</v>
      </c>
    </row>
    <row r="3010" spans="2:7" x14ac:dyDescent="0.25">
      <c r="B3010">
        <f>YEAR('Daily Weather Input'!C3003)</f>
        <v>2013</v>
      </c>
      <c r="C3010">
        <f>MONTH('Daily Weather Input'!C3003)</f>
        <v>3</v>
      </c>
      <c r="D3010">
        <f>DAY('Daily Weather Input'!C3003)</f>
        <v>19</v>
      </c>
      <c r="E3010">
        <f>IF('Daily Weather Input'!D3003, 'Daily Weather Input'!D3003, ('Daily Weather Input'!E3003+'Daily Weather Input'!F3003)/2)</f>
        <v>46.5</v>
      </c>
      <c r="F3010">
        <f t="shared" si="93"/>
        <v>18.5</v>
      </c>
      <c r="G3010">
        <f t="shared" si="94"/>
        <v>0</v>
      </c>
    </row>
    <row r="3011" spans="2:7" x14ac:dyDescent="0.25">
      <c r="B3011">
        <f>YEAR('Daily Weather Input'!C3004)</f>
        <v>2013</v>
      </c>
      <c r="C3011">
        <f>MONTH('Daily Weather Input'!C3004)</f>
        <v>3</v>
      </c>
      <c r="D3011">
        <f>DAY('Daily Weather Input'!C3004)</f>
        <v>20</v>
      </c>
      <c r="E3011">
        <f>IF('Daily Weather Input'!D3004, 'Daily Weather Input'!D3004, ('Daily Weather Input'!E3004+'Daily Weather Input'!F3004)/2)</f>
        <v>43</v>
      </c>
      <c r="F3011">
        <f t="shared" si="93"/>
        <v>22</v>
      </c>
      <c r="G3011">
        <f t="shared" si="94"/>
        <v>0</v>
      </c>
    </row>
    <row r="3012" spans="2:7" x14ac:dyDescent="0.25">
      <c r="B3012">
        <f>YEAR('Daily Weather Input'!C3005)</f>
        <v>2013</v>
      </c>
      <c r="C3012">
        <f>MONTH('Daily Weather Input'!C3005)</f>
        <v>3</v>
      </c>
      <c r="D3012">
        <f>DAY('Daily Weather Input'!C3005)</f>
        <v>21</v>
      </c>
      <c r="E3012">
        <f>IF('Daily Weather Input'!D3005, 'Daily Weather Input'!D3005, ('Daily Weather Input'!E3005+'Daily Weather Input'!F3005)/2)</f>
        <v>31.5</v>
      </c>
      <c r="F3012">
        <f t="shared" si="93"/>
        <v>33.5</v>
      </c>
      <c r="G3012">
        <f t="shared" si="94"/>
        <v>0</v>
      </c>
    </row>
    <row r="3013" spans="2:7" x14ac:dyDescent="0.25">
      <c r="B3013">
        <f>YEAR('Daily Weather Input'!C3006)</f>
        <v>2013</v>
      </c>
      <c r="C3013">
        <f>MONTH('Daily Weather Input'!C3006)</f>
        <v>3</v>
      </c>
      <c r="D3013">
        <f>DAY('Daily Weather Input'!C3006)</f>
        <v>22</v>
      </c>
      <c r="E3013">
        <f>IF('Daily Weather Input'!D3006, 'Daily Weather Input'!D3006, ('Daily Weather Input'!E3006+'Daily Weather Input'!F3006)/2)</f>
        <v>36.5</v>
      </c>
      <c r="F3013">
        <f t="shared" si="93"/>
        <v>28.5</v>
      </c>
      <c r="G3013">
        <f t="shared" si="94"/>
        <v>0</v>
      </c>
    </row>
    <row r="3014" spans="2:7" x14ac:dyDescent="0.25">
      <c r="B3014">
        <f>YEAR('Daily Weather Input'!C3007)</f>
        <v>2013</v>
      </c>
      <c r="C3014">
        <f>MONTH('Daily Weather Input'!C3007)</f>
        <v>3</v>
      </c>
      <c r="D3014">
        <f>DAY('Daily Weather Input'!C3007)</f>
        <v>23</v>
      </c>
      <c r="E3014">
        <f>IF('Daily Weather Input'!D3007, 'Daily Weather Input'!D3007, ('Daily Weather Input'!E3007+'Daily Weather Input'!F3007)/2)</f>
        <v>38</v>
      </c>
      <c r="F3014">
        <f t="shared" si="93"/>
        <v>27</v>
      </c>
      <c r="G3014">
        <f t="shared" si="94"/>
        <v>0</v>
      </c>
    </row>
    <row r="3015" spans="2:7" x14ac:dyDescent="0.25">
      <c r="B3015">
        <f>YEAR('Daily Weather Input'!C3008)</f>
        <v>2013</v>
      </c>
      <c r="C3015">
        <f>MONTH('Daily Weather Input'!C3008)</f>
        <v>3</v>
      </c>
      <c r="D3015">
        <f>DAY('Daily Weather Input'!C3008)</f>
        <v>24</v>
      </c>
      <c r="E3015">
        <f>IF('Daily Weather Input'!D3008, 'Daily Weather Input'!D3008, ('Daily Weather Input'!E3008+'Daily Weather Input'!F3008)/2)</f>
        <v>34.5</v>
      </c>
      <c r="F3015">
        <f t="shared" si="93"/>
        <v>30.5</v>
      </c>
      <c r="G3015">
        <f t="shared" si="94"/>
        <v>0</v>
      </c>
    </row>
    <row r="3016" spans="2:7" x14ac:dyDescent="0.25">
      <c r="B3016">
        <f>YEAR('Daily Weather Input'!C3009)</f>
        <v>2013</v>
      </c>
      <c r="C3016">
        <f>MONTH('Daily Weather Input'!C3009)</f>
        <v>3</v>
      </c>
      <c r="D3016">
        <f>DAY('Daily Weather Input'!C3009)</f>
        <v>25</v>
      </c>
      <c r="E3016">
        <f>IF('Daily Weather Input'!D3009, 'Daily Weather Input'!D3009, ('Daily Weather Input'!E3009+'Daily Weather Input'!F3009)/2)</f>
        <v>35.5</v>
      </c>
      <c r="F3016">
        <f t="shared" si="93"/>
        <v>29.5</v>
      </c>
      <c r="G3016">
        <f t="shared" si="94"/>
        <v>0</v>
      </c>
    </row>
    <row r="3017" spans="2:7" x14ac:dyDescent="0.25">
      <c r="B3017">
        <f>YEAR('Daily Weather Input'!C3010)</f>
        <v>2013</v>
      </c>
      <c r="C3017">
        <f>MONTH('Daily Weather Input'!C3010)</f>
        <v>3</v>
      </c>
      <c r="D3017">
        <f>DAY('Daily Weather Input'!C3010)</f>
        <v>26</v>
      </c>
      <c r="E3017">
        <f>IF('Daily Weather Input'!D3010, 'Daily Weather Input'!D3010, ('Daily Weather Input'!E3010+'Daily Weather Input'!F3010)/2)</f>
        <v>40</v>
      </c>
      <c r="F3017">
        <f t="shared" si="93"/>
        <v>25</v>
      </c>
      <c r="G3017">
        <f t="shared" si="94"/>
        <v>0</v>
      </c>
    </row>
    <row r="3018" spans="2:7" x14ac:dyDescent="0.25">
      <c r="B3018">
        <f>YEAR('Daily Weather Input'!C3011)</f>
        <v>2013</v>
      </c>
      <c r="C3018">
        <f>MONTH('Daily Weather Input'!C3011)</f>
        <v>3</v>
      </c>
      <c r="D3018">
        <f>DAY('Daily Weather Input'!C3011)</f>
        <v>27</v>
      </c>
      <c r="E3018">
        <f>IF('Daily Weather Input'!D3011, 'Daily Weather Input'!D3011, ('Daily Weather Input'!E3011+'Daily Weather Input'!F3011)/2)</f>
        <v>42</v>
      </c>
      <c r="F3018">
        <f t="shared" si="93"/>
        <v>23</v>
      </c>
      <c r="G3018">
        <f t="shared" si="94"/>
        <v>0</v>
      </c>
    </row>
    <row r="3019" spans="2:7" x14ac:dyDescent="0.25">
      <c r="B3019">
        <f>YEAR('Daily Weather Input'!C3012)</f>
        <v>2013</v>
      </c>
      <c r="C3019">
        <f>MONTH('Daily Weather Input'!C3012)</f>
        <v>3</v>
      </c>
      <c r="D3019">
        <f>DAY('Daily Weather Input'!C3012)</f>
        <v>28</v>
      </c>
      <c r="E3019">
        <f>IF('Daily Weather Input'!D3012, 'Daily Weather Input'!D3012, ('Daily Weather Input'!E3012+'Daily Weather Input'!F3012)/2)</f>
        <v>39.5</v>
      </c>
      <c r="F3019">
        <f t="shared" ref="F3019:F3082" si="95">IF(B$8&gt;$E3019,(B$8-$E3019),0)</f>
        <v>25.5</v>
      </c>
      <c r="G3019">
        <f t="shared" si="94"/>
        <v>0</v>
      </c>
    </row>
    <row r="3020" spans="2:7" x14ac:dyDescent="0.25">
      <c r="B3020">
        <f>YEAR('Daily Weather Input'!C3013)</f>
        <v>2013</v>
      </c>
      <c r="C3020">
        <f>MONTH('Daily Weather Input'!C3013)</f>
        <v>3</v>
      </c>
      <c r="D3020">
        <f>DAY('Daily Weather Input'!C3013)</f>
        <v>29</v>
      </c>
      <c r="E3020">
        <f>IF('Daily Weather Input'!D3013, 'Daily Weather Input'!D3013, ('Daily Weather Input'!E3013+'Daily Weather Input'!F3013)/2)</f>
        <v>45</v>
      </c>
      <c r="F3020">
        <f t="shared" si="95"/>
        <v>20</v>
      </c>
      <c r="G3020">
        <f t="shared" ref="G3020:G3083" si="96">IF($E3020&gt;C$8,$E3020-C$8,0)</f>
        <v>0</v>
      </c>
    </row>
    <row r="3021" spans="2:7" x14ac:dyDescent="0.25">
      <c r="B3021">
        <f>YEAR('Daily Weather Input'!C3014)</f>
        <v>2013</v>
      </c>
      <c r="C3021">
        <f>MONTH('Daily Weather Input'!C3014)</f>
        <v>3</v>
      </c>
      <c r="D3021">
        <f>DAY('Daily Weather Input'!C3014)</f>
        <v>30</v>
      </c>
      <c r="E3021">
        <f>IF('Daily Weather Input'!D3014, 'Daily Weather Input'!D3014, ('Daily Weather Input'!E3014+'Daily Weather Input'!F3014)/2)</f>
        <v>45</v>
      </c>
      <c r="F3021">
        <f t="shared" si="95"/>
        <v>20</v>
      </c>
      <c r="G3021">
        <f t="shared" si="96"/>
        <v>0</v>
      </c>
    </row>
    <row r="3022" spans="2:7" x14ac:dyDescent="0.25">
      <c r="B3022">
        <f>YEAR('Daily Weather Input'!C3015)</f>
        <v>2013</v>
      </c>
      <c r="C3022">
        <f>MONTH('Daily Weather Input'!C3015)</f>
        <v>3</v>
      </c>
      <c r="D3022">
        <f>DAY('Daily Weather Input'!C3015)</f>
        <v>31</v>
      </c>
      <c r="E3022">
        <f>IF('Daily Weather Input'!D3015, 'Daily Weather Input'!D3015, ('Daily Weather Input'!E3015+'Daily Weather Input'!F3015)/2)</f>
        <v>44.5</v>
      </c>
      <c r="F3022">
        <f t="shared" si="95"/>
        <v>20.5</v>
      </c>
      <c r="G3022">
        <f t="shared" si="96"/>
        <v>0</v>
      </c>
    </row>
    <row r="3023" spans="2:7" x14ac:dyDescent="0.25">
      <c r="B3023">
        <f>YEAR('Daily Weather Input'!C3016)</f>
        <v>2013</v>
      </c>
      <c r="C3023">
        <f>MONTH('Daily Weather Input'!C3016)</f>
        <v>4</v>
      </c>
      <c r="D3023">
        <f>DAY('Daily Weather Input'!C3016)</f>
        <v>1</v>
      </c>
      <c r="E3023">
        <f>IF('Daily Weather Input'!D3016, 'Daily Weather Input'!D3016, ('Daily Weather Input'!E3016+'Daily Weather Input'!F3016)/2)</f>
        <v>49</v>
      </c>
      <c r="F3023">
        <f t="shared" si="95"/>
        <v>16</v>
      </c>
      <c r="G3023">
        <f t="shared" si="96"/>
        <v>0</v>
      </c>
    </row>
    <row r="3024" spans="2:7" x14ac:dyDescent="0.25">
      <c r="B3024">
        <f>YEAR('Daily Weather Input'!C3017)</f>
        <v>2013</v>
      </c>
      <c r="C3024">
        <f>MONTH('Daily Weather Input'!C3017)</f>
        <v>4</v>
      </c>
      <c r="D3024">
        <f>DAY('Daily Weather Input'!C3017)</f>
        <v>2</v>
      </c>
      <c r="E3024">
        <f>IF('Daily Weather Input'!D3017, 'Daily Weather Input'!D3017, ('Daily Weather Input'!E3017+'Daily Weather Input'!F3017)/2)</f>
        <v>41</v>
      </c>
      <c r="F3024">
        <f t="shared" si="95"/>
        <v>24</v>
      </c>
      <c r="G3024">
        <f t="shared" si="96"/>
        <v>0</v>
      </c>
    </row>
    <row r="3025" spans="2:7" x14ac:dyDescent="0.25">
      <c r="B3025">
        <f>YEAR('Daily Weather Input'!C3018)</f>
        <v>2013</v>
      </c>
      <c r="C3025">
        <f>MONTH('Daily Weather Input'!C3018)</f>
        <v>4</v>
      </c>
      <c r="D3025">
        <f>DAY('Daily Weather Input'!C3018)</f>
        <v>3</v>
      </c>
      <c r="E3025">
        <f>IF('Daily Weather Input'!D3018, 'Daily Weather Input'!D3018, ('Daily Weather Input'!E3018+'Daily Weather Input'!F3018)/2)</f>
        <v>39</v>
      </c>
      <c r="F3025">
        <f t="shared" si="95"/>
        <v>26</v>
      </c>
      <c r="G3025">
        <f t="shared" si="96"/>
        <v>0</v>
      </c>
    </row>
    <row r="3026" spans="2:7" x14ac:dyDescent="0.25">
      <c r="B3026">
        <f>YEAR('Daily Weather Input'!C3019)</f>
        <v>2013</v>
      </c>
      <c r="C3026">
        <f>MONTH('Daily Weather Input'!C3019)</f>
        <v>4</v>
      </c>
      <c r="D3026">
        <f>DAY('Daily Weather Input'!C3019)</f>
        <v>4</v>
      </c>
      <c r="E3026">
        <f>IF('Daily Weather Input'!D3019, 'Daily Weather Input'!D3019, ('Daily Weather Input'!E3019+'Daily Weather Input'!F3019)/2)</f>
        <v>37</v>
      </c>
      <c r="F3026">
        <f t="shared" si="95"/>
        <v>28</v>
      </c>
      <c r="G3026">
        <f t="shared" si="96"/>
        <v>0</v>
      </c>
    </row>
    <row r="3027" spans="2:7" x14ac:dyDescent="0.25">
      <c r="B3027">
        <f>YEAR('Daily Weather Input'!C3020)</f>
        <v>2013</v>
      </c>
      <c r="C3027">
        <f>MONTH('Daily Weather Input'!C3020)</f>
        <v>4</v>
      </c>
      <c r="D3027">
        <f>DAY('Daily Weather Input'!C3020)</f>
        <v>5</v>
      </c>
      <c r="E3027">
        <f>IF('Daily Weather Input'!D3020, 'Daily Weather Input'!D3020, ('Daily Weather Input'!E3020+'Daily Weather Input'!F3020)/2)</f>
        <v>47</v>
      </c>
      <c r="F3027">
        <f t="shared" si="95"/>
        <v>18</v>
      </c>
      <c r="G3027">
        <f t="shared" si="96"/>
        <v>0</v>
      </c>
    </row>
    <row r="3028" spans="2:7" x14ac:dyDescent="0.25">
      <c r="B3028">
        <f>YEAR('Daily Weather Input'!C3021)</f>
        <v>2013</v>
      </c>
      <c r="C3028">
        <f>MONTH('Daily Weather Input'!C3021)</f>
        <v>4</v>
      </c>
      <c r="D3028">
        <f>DAY('Daily Weather Input'!C3021)</f>
        <v>6</v>
      </c>
      <c r="E3028">
        <f>IF('Daily Weather Input'!D3021, 'Daily Weather Input'!D3021, ('Daily Weather Input'!E3021+'Daily Weather Input'!F3021)/2)</f>
        <v>48</v>
      </c>
      <c r="F3028">
        <f t="shared" si="95"/>
        <v>17</v>
      </c>
      <c r="G3028">
        <f t="shared" si="96"/>
        <v>0</v>
      </c>
    </row>
    <row r="3029" spans="2:7" x14ac:dyDescent="0.25">
      <c r="B3029">
        <f>YEAR('Daily Weather Input'!C3022)</f>
        <v>2013</v>
      </c>
      <c r="C3029">
        <f>MONTH('Daily Weather Input'!C3022)</f>
        <v>4</v>
      </c>
      <c r="D3029">
        <f>DAY('Daily Weather Input'!C3022)</f>
        <v>7</v>
      </c>
      <c r="E3029">
        <f>IF('Daily Weather Input'!D3022, 'Daily Weather Input'!D3022, ('Daily Weather Input'!E3022+'Daily Weather Input'!F3022)/2)</f>
        <v>52</v>
      </c>
      <c r="F3029">
        <f t="shared" si="95"/>
        <v>13</v>
      </c>
      <c r="G3029">
        <f t="shared" si="96"/>
        <v>0</v>
      </c>
    </row>
    <row r="3030" spans="2:7" x14ac:dyDescent="0.25">
      <c r="B3030">
        <f>YEAR('Daily Weather Input'!C3023)</f>
        <v>2013</v>
      </c>
      <c r="C3030">
        <f>MONTH('Daily Weather Input'!C3023)</f>
        <v>4</v>
      </c>
      <c r="D3030">
        <f>DAY('Daily Weather Input'!C3023)</f>
        <v>8</v>
      </c>
      <c r="E3030">
        <f>IF('Daily Weather Input'!D3023, 'Daily Weather Input'!D3023, ('Daily Weather Input'!E3023+'Daily Weather Input'!F3023)/2)</f>
        <v>66</v>
      </c>
      <c r="F3030">
        <f t="shared" si="95"/>
        <v>0</v>
      </c>
      <c r="G3030">
        <f t="shared" si="96"/>
        <v>1</v>
      </c>
    </row>
    <row r="3031" spans="2:7" x14ac:dyDescent="0.25">
      <c r="B3031">
        <f>YEAR('Daily Weather Input'!C3024)</f>
        <v>2013</v>
      </c>
      <c r="C3031">
        <f>MONTH('Daily Weather Input'!C3024)</f>
        <v>4</v>
      </c>
      <c r="D3031">
        <f>DAY('Daily Weather Input'!C3024)</f>
        <v>9</v>
      </c>
      <c r="E3031">
        <f>IF('Daily Weather Input'!D3024, 'Daily Weather Input'!D3024, ('Daily Weather Input'!E3024+'Daily Weather Input'!F3024)/2)</f>
        <v>73</v>
      </c>
      <c r="F3031">
        <f t="shared" si="95"/>
        <v>0</v>
      </c>
      <c r="G3031">
        <f t="shared" si="96"/>
        <v>8</v>
      </c>
    </row>
    <row r="3032" spans="2:7" x14ac:dyDescent="0.25">
      <c r="B3032">
        <f>YEAR('Daily Weather Input'!C3025)</f>
        <v>2013</v>
      </c>
      <c r="C3032">
        <f>MONTH('Daily Weather Input'!C3025)</f>
        <v>4</v>
      </c>
      <c r="D3032">
        <f>DAY('Daily Weather Input'!C3025)</f>
        <v>10</v>
      </c>
      <c r="E3032">
        <f>IF('Daily Weather Input'!D3025, 'Daily Weather Input'!D3025, ('Daily Weather Input'!E3025+'Daily Weather Input'!F3025)/2)</f>
        <v>76</v>
      </c>
      <c r="F3032">
        <f t="shared" si="95"/>
        <v>0</v>
      </c>
      <c r="G3032">
        <f t="shared" si="96"/>
        <v>11</v>
      </c>
    </row>
    <row r="3033" spans="2:7" x14ac:dyDescent="0.25">
      <c r="B3033">
        <f>YEAR('Daily Weather Input'!C3026)</f>
        <v>2013</v>
      </c>
      <c r="C3033">
        <f>MONTH('Daily Weather Input'!C3026)</f>
        <v>4</v>
      </c>
      <c r="D3033">
        <f>DAY('Daily Weather Input'!C3026)</f>
        <v>11</v>
      </c>
      <c r="E3033">
        <f>IF('Daily Weather Input'!D3026, 'Daily Weather Input'!D3026, ('Daily Weather Input'!E3026+'Daily Weather Input'!F3026)/2)</f>
        <v>75</v>
      </c>
      <c r="F3033">
        <f t="shared" si="95"/>
        <v>0</v>
      </c>
      <c r="G3033">
        <f t="shared" si="96"/>
        <v>10</v>
      </c>
    </row>
    <row r="3034" spans="2:7" x14ac:dyDescent="0.25">
      <c r="B3034">
        <f>YEAR('Daily Weather Input'!C3027)</f>
        <v>2013</v>
      </c>
      <c r="C3034">
        <f>MONTH('Daily Weather Input'!C3027)</f>
        <v>4</v>
      </c>
      <c r="D3034">
        <f>DAY('Daily Weather Input'!C3027)</f>
        <v>12</v>
      </c>
      <c r="E3034">
        <f>IF('Daily Weather Input'!D3027, 'Daily Weather Input'!D3027, ('Daily Weather Input'!E3027+'Daily Weather Input'!F3027)/2)</f>
        <v>63</v>
      </c>
      <c r="F3034">
        <f t="shared" si="95"/>
        <v>2</v>
      </c>
      <c r="G3034">
        <f t="shared" si="96"/>
        <v>0</v>
      </c>
    </row>
    <row r="3035" spans="2:7" x14ac:dyDescent="0.25">
      <c r="B3035">
        <f>YEAR('Daily Weather Input'!C3028)</f>
        <v>2013</v>
      </c>
      <c r="C3035">
        <f>MONTH('Daily Weather Input'!C3028)</f>
        <v>4</v>
      </c>
      <c r="D3035">
        <f>DAY('Daily Weather Input'!C3028)</f>
        <v>13</v>
      </c>
      <c r="E3035">
        <f>IF('Daily Weather Input'!D3028, 'Daily Weather Input'!D3028, ('Daily Weather Input'!E3028+'Daily Weather Input'!F3028)/2)</f>
        <v>57</v>
      </c>
      <c r="F3035">
        <f t="shared" si="95"/>
        <v>8</v>
      </c>
      <c r="G3035">
        <f t="shared" si="96"/>
        <v>0</v>
      </c>
    </row>
    <row r="3036" spans="2:7" x14ac:dyDescent="0.25">
      <c r="B3036">
        <f>YEAR('Daily Weather Input'!C3029)</f>
        <v>2013</v>
      </c>
      <c r="C3036">
        <f>MONTH('Daily Weather Input'!C3029)</f>
        <v>4</v>
      </c>
      <c r="D3036">
        <f>DAY('Daily Weather Input'!C3029)</f>
        <v>14</v>
      </c>
      <c r="E3036">
        <f>IF('Daily Weather Input'!D3029, 'Daily Weather Input'!D3029, ('Daily Weather Input'!E3029+'Daily Weather Input'!F3029)/2)</f>
        <v>56</v>
      </c>
      <c r="F3036">
        <f t="shared" si="95"/>
        <v>9</v>
      </c>
      <c r="G3036">
        <f t="shared" si="96"/>
        <v>0</v>
      </c>
    </row>
    <row r="3037" spans="2:7" x14ac:dyDescent="0.25">
      <c r="B3037">
        <f>YEAR('Daily Weather Input'!C3030)</f>
        <v>2013</v>
      </c>
      <c r="C3037">
        <f>MONTH('Daily Weather Input'!C3030)</f>
        <v>4</v>
      </c>
      <c r="D3037">
        <f>DAY('Daily Weather Input'!C3030)</f>
        <v>15</v>
      </c>
      <c r="E3037">
        <f>IF('Daily Weather Input'!D3030, 'Daily Weather Input'!D3030, ('Daily Weather Input'!E3030+'Daily Weather Input'!F3030)/2)</f>
        <v>59</v>
      </c>
      <c r="F3037">
        <f t="shared" si="95"/>
        <v>6</v>
      </c>
      <c r="G3037">
        <f t="shared" si="96"/>
        <v>0</v>
      </c>
    </row>
    <row r="3038" spans="2:7" x14ac:dyDescent="0.25">
      <c r="B3038">
        <f>YEAR('Daily Weather Input'!C3031)</f>
        <v>2013</v>
      </c>
      <c r="C3038">
        <f>MONTH('Daily Weather Input'!C3031)</f>
        <v>4</v>
      </c>
      <c r="D3038">
        <f>DAY('Daily Weather Input'!C3031)</f>
        <v>16</v>
      </c>
      <c r="E3038">
        <f>IF('Daily Weather Input'!D3031, 'Daily Weather Input'!D3031, ('Daily Weather Input'!E3031+'Daily Weather Input'!F3031)/2)</f>
        <v>63</v>
      </c>
      <c r="F3038">
        <f t="shared" si="95"/>
        <v>2</v>
      </c>
      <c r="G3038">
        <f t="shared" si="96"/>
        <v>0</v>
      </c>
    </row>
    <row r="3039" spans="2:7" x14ac:dyDescent="0.25">
      <c r="B3039">
        <f>YEAR('Daily Weather Input'!C3032)</f>
        <v>2013</v>
      </c>
      <c r="C3039">
        <f>MONTH('Daily Weather Input'!C3032)</f>
        <v>4</v>
      </c>
      <c r="D3039">
        <f>DAY('Daily Weather Input'!C3032)</f>
        <v>17</v>
      </c>
      <c r="E3039">
        <f>IF('Daily Weather Input'!D3032, 'Daily Weather Input'!D3032, ('Daily Weather Input'!E3032+'Daily Weather Input'!F3032)/2)</f>
        <v>67</v>
      </c>
      <c r="F3039">
        <f t="shared" si="95"/>
        <v>0</v>
      </c>
      <c r="G3039">
        <f t="shared" si="96"/>
        <v>2</v>
      </c>
    </row>
    <row r="3040" spans="2:7" x14ac:dyDescent="0.25">
      <c r="B3040">
        <f>YEAR('Daily Weather Input'!C3033)</f>
        <v>2013</v>
      </c>
      <c r="C3040">
        <f>MONTH('Daily Weather Input'!C3033)</f>
        <v>4</v>
      </c>
      <c r="D3040">
        <f>DAY('Daily Weather Input'!C3033)</f>
        <v>18</v>
      </c>
      <c r="E3040">
        <f>IF('Daily Weather Input'!D3033, 'Daily Weather Input'!D3033, ('Daily Weather Input'!E3033+'Daily Weather Input'!F3033)/2)</f>
        <v>66</v>
      </c>
      <c r="F3040">
        <f t="shared" si="95"/>
        <v>0</v>
      </c>
      <c r="G3040">
        <f t="shared" si="96"/>
        <v>1</v>
      </c>
    </row>
    <row r="3041" spans="2:7" x14ac:dyDescent="0.25">
      <c r="B3041">
        <f>YEAR('Daily Weather Input'!C3034)</f>
        <v>2013</v>
      </c>
      <c r="C3041">
        <f>MONTH('Daily Weather Input'!C3034)</f>
        <v>4</v>
      </c>
      <c r="D3041">
        <f>DAY('Daily Weather Input'!C3034)</f>
        <v>19</v>
      </c>
      <c r="E3041">
        <f>IF('Daily Weather Input'!D3034, 'Daily Weather Input'!D3034, ('Daily Weather Input'!E3034+'Daily Weather Input'!F3034)/2)</f>
        <v>69</v>
      </c>
      <c r="F3041">
        <f t="shared" si="95"/>
        <v>0</v>
      </c>
      <c r="G3041">
        <f t="shared" si="96"/>
        <v>4</v>
      </c>
    </row>
    <row r="3042" spans="2:7" x14ac:dyDescent="0.25">
      <c r="B3042">
        <f>YEAR('Daily Weather Input'!C3035)</f>
        <v>2013</v>
      </c>
      <c r="C3042">
        <f>MONTH('Daily Weather Input'!C3035)</f>
        <v>4</v>
      </c>
      <c r="D3042">
        <f>DAY('Daily Weather Input'!C3035)</f>
        <v>20</v>
      </c>
      <c r="E3042">
        <f>IF('Daily Weather Input'!D3035, 'Daily Weather Input'!D3035, ('Daily Weather Input'!E3035+'Daily Weather Input'!F3035)/2)</f>
        <v>54</v>
      </c>
      <c r="F3042">
        <f t="shared" si="95"/>
        <v>11</v>
      </c>
      <c r="G3042">
        <f t="shared" si="96"/>
        <v>0</v>
      </c>
    </row>
    <row r="3043" spans="2:7" x14ac:dyDescent="0.25">
      <c r="B3043">
        <f>YEAR('Daily Weather Input'!C3036)</f>
        <v>2013</v>
      </c>
      <c r="C3043">
        <f>MONTH('Daily Weather Input'!C3036)</f>
        <v>4</v>
      </c>
      <c r="D3043">
        <f>DAY('Daily Weather Input'!C3036)</f>
        <v>21</v>
      </c>
      <c r="E3043">
        <f>IF('Daily Weather Input'!D3036, 'Daily Weather Input'!D3036, ('Daily Weather Input'!E3036+'Daily Weather Input'!F3036)/2)</f>
        <v>47</v>
      </c>
      <c r="F3043">
        <f t="shared" si="95"/>
        <v>18</v>
      </c>
      <c r="G3043">
        <f t="shared" si="96"/>
        <v>0</v>
      </c>
    </row>
    <row r="3044" spans="2:7" x14ac:dyDescent="0.25">
      <c r="B3044">
        <f>YEAR('Daily Weather Input'!C3037)</f>
        <v>2013</v>
      </c>
      <c r="C3044">
        <f>MONTH('Daily Weather Input'!C3037)</f>
        <v>4</v>
      </c>
      <c r="D3044">
        <f>DAY('Daily Weather Input'!C3037)</f>
        <v>22</v>
      </c>
      <c r="E3044">
        <f>IF('Daily Weather Input'!D3037, 'Daily Weather Input'!D3037, ('Daily Weather Input'!E3037+'Daily Weather Input'!F3037)/2)</f>
        <v>46</v>
      </c>
      <c r="F3044">
        <f t="shared" si="95"/>
        <v>19</v>
      </c>
      <c r="G3044">
        <f t="shared" si="96"/>
        <v>0</v>
      </c>
    </row>
    <row r="3045" spans="2:7" x14ac:dyDescent="0.25">
      <c r="B3045">
        <f>YEAR('Daily Weather Input'!C3038)</f>
        <v>2013</v>
      </c>
      <c r="C3045">
        <f>MONTH('Daily Weather Input'!C3038)</f>
        <v>4</v>
      </c>
      <c r="D3045">
        <f>DAY('Daily Weather Input'!C3038)</f>
        <v>23</v>
      </c>
      <c r="E3045">
        <f>IF('Daily Weather Input'!D3038, 'Daily Weather Input'!D3038, ('Daily Weather Input'!E3038+'Daily Weather Input'!F3038)/2)</f>
        <v>50</v>
      </c>
      <c r="F3045">
        <f t="shared" si="95"/>
        <v>15</v>
      </c>
      <c r="G3045">
        <f t="shared" si="96"/>
        <v>0</v>
      </c>
    </row>
    <row r="3046" spans="2:7" x14ac:dyDescent="0.25">
      <c r="B3046">
        <f>YEAR('Daily Weather Input'!C3039)</f>
        <v>2013</v>
      </c>
      <c r="C3046">
        <f>MONTH('Daily Weather Input'!C3039)</f>
        <v>4</v>
      </c>
      <c r="D3046">
        <f>DAY('Daily Weather Input'!C3039)</f>
        <v>24</v>
      </c>
      <c r="E3046">
        <f>IF('Daily Weather Input'!D3039, 'Daily Weather Input'!D3039, ('Daily Weather Input'!E3039+'Daily Weather Input'!F3039)/2)</f>
        <v>57</v>
      </c>
      <c r="F3046">
        <f t="shared" si="95"/>
        <v>8</v>
      </c>
      <c r="G3046">
        <f t="shared" si="96"/>
        <v>0</v>
      </c>
    </row>
    <row r="3047" spans="2:7" x14ac:dyDescent="0.25">
      <c r="B3047">
        <f>YEAR('Daily Weather Input'!C3040)</f>
        <v>2013</v>
      </c>
      <c r="C3047">
        <f>MONTH('Daily Weather Input'!C3040)</f>
        <v>4</v>
      </c>
      <c r="D3047">
        <f>DAY('Daily Weather Input'!C3040)</f>
        <v>25</v>
      </c>
      <c r="E3047">
        <f>IF('Daily Weather Input'!D3040, 'Daily Weather Input'!D3040, ('Daily Weather Input'!E3040+'Daily Weather Input'!F3040)/2)</f>
        <v>57</v>
      </c>
      <c r="F3047">
        <f t="shared" si="95"/>
        <v>8</v>
      </c>
      <c r="G3047">
        <f t="shared" si="96"/>
        <v>0</v>
      </c>
    </row>
    <row r="3048" spans="2:7" x14ac:dyDescent="0.25">
      <c r="B3048">
        <f>YEAR('Daily Weather Input'!C3041)</f>
        <v>2013</v>
      </c>
      <c r="C3048">
        <f>MONTH('Daily Weather Input'!C3041)</f>
        <v>4</v>
      </c>
      <c r="D3048">
        <f>DAY('Daily Weather Input'!C3041)</f>
        <v>26</v>
      </c>
      <c r="E3048">
        <f>IF('Daily Weather Input'!D3041, 'Daily Weather Input'!D3041, ('Daily Weather Input'!E3041+'Daily Weather Input'!F3041)/2)</f>
        <v>54</v>
      </c>
      <c r="F3048">
        <f t="shared" si="95"/>
        <v>11</v>
      </c>
      <c r="G3048">
        <f t="shared" si="96"/>
        <v>0</v>
      </c>
    </row>
    <row r="3049" spans="2:7" x14ac:dyDescent="0.25">
      <c r="B3049">
        <f>YEAR('Daily Weather Input'!C3042)</f>
        <v>2013</v>
      </c>
      <c r="C3049">
        <f>MONTH('Daily Weather Input'!C3042)</f>
        <v>4</v>
      </c>
      <c r="D3049">
        <f>DAY('Daily Weather Input'!C3042)</f>
        <v>27</v>
      </c>
      <c r="E3049">
        <f>IF('Daily Weather Input'!D3042, 'Daily Weather Input'!D3042, ('Daily Weather Input'!E3042+'Daily Weather Input'!F3042)/2)</f>
        <v>56</v>
      </c>
      <c r="F3049">
        <f t="shared" si="95"/>
        <v>9</v>
      </c>
      <c r="G3049">
        <f t="shared" si="96"/>
        <v>0</v>
      </c>
    </row>
    <row r="3050" spans="2:7" x14ac:dyDescent="0.25">
      <c r="B3050">
        <f>YEAR('Daily Weather Input'!C3043)</f>
        <v>2013</v>
      </c>
      <c r="C3050">
        <f>MONTH('Daily Weather Input'!C3043)</f>
        <v>4</v>
      </c>
      <c r="D3050">
        <f>DAY('Daily Weather Input'!C3043)</f>
        <v>28</v>
      </c>
      <c r="E3050">
        <f>IF('Daily Weather Input'!D3043, 'Daily Weather Input'!D3043, ('Daily Weather Input'!E3043+'Daily Weather Input'!F3043)/2)</f>
        <v>56</v>
      </c>
      <c r="F3050">
        <f t="shared" si="95"/>
        <v>9</v>
      </c>
      <c r="G3050">
        <f t="shared" si="96"/>
        <v>0</v>
      </c>
    </row>
    <row r="3051" spans="2:7" x14ac:dyDescent="0.25">
      <c r="B3051">
        <f>YEAR('Daily Weather Input'!C3044)</f>
        <v>2013</v>
      </c>
      <c r="C3051">
        <f>MONTH('Daily Weather Input'!C3044)</f>
        <v>4</v>
      </c>
      <c r="D3051">
        <f>DAY('Daily Weather Input'!C3044)</f>
        <v>29</v>
      </c>
      <c r="E3051">
        <f>IF('Daily Weather Input'!D3044, 'Daily Weather Input'!D3044, ('Daily Weather Input'!E3044+'Daily Weather Input'!F3044)/2)</f>
        <v>56</v>
      </c>
      <c r="F3051">
        <f t="shared" si="95"/>
        <v>9</v>
      </c>
      <c r="G3051">
        <f t="shared" si="96"/>
        <v>0</v>
      </c>
    </row>
    <row r="3052" spans="2:7" x14ac:dyDescent="0.25">
      <c r="B3052">
        <f>YEAR('Daily Weather Input'!C3045)</f>
        <v>2013</v>
      </c>
      <c r="C3052">
        <f>MONTH('Daily Weather Input'!C3045)</f>
        <v>4</v>
      </c>
      <c r="D3052">
        <f>DAY('Daily Weather Input'!C3045)</f>
        <v>30</v>
      </c>
      <c r="E3052">
        <f>IF('Daily Weather Input'!D3045, 'Daily Weather Input'!D3045, ('Daily Weather Input'!E3045+'Daily Weather Input'!F3045)/2)</f>
        <v>56</v>
      </c>
      <c r="F3052">
        <f t="shared" si="95"/>
        <v>9</v>
      </c>
      <c r="G3052">
        <f t="shared" si="96"/>
        <v>0</v>
      </c>
    </row>
    <row r="3053" spans="2:7" x14ac:dyDescent="0.25">
      <c r="B3053">
        <f>YEAR('Daily Weather Input'!C3046)</f>
        <v>2013</v>
      </c>
      <c r="C3053">
        <f>MONTH('Daily Weather Input'!C3046)</f>
        <v>5</v>
      </c>
      <c r="D3053">
        <f>DAY('Daily Weather Input'!C3046)</f>
        <v>1</v>
      </c>
      <c r="E3053">
        <f>IF('Daily Weather Input'!D3046, 'Daily Weather Input'!D3046, ('Daily Weather Input'!E3046+'Daily Weather Input'!F3046)/2)</f>
        <v>60</v>
      </c>
      <c r="F3053">
        <f t="shared" si="95"/>
        <v>5</v>
      </c>
      <c r="G3053">
        <f t="shared" si="96"/>
        <v>0</v>
      </c>
    </row>
    <row r="3054" spans="2:7" x14ac:dyDescent="0.25">
      <c r="B3054">
        <f>YEAR('Daily Weather Input'!C3047)</f>
        <v>2013</v>
      </c>
      <c r="C3054">
        <f>MONTH('Daily Weather Input'!C3047)</f>
        <v>5</v>
      </c>
      <c r="D3054">
        <f>DAY('Daily Weather Input'!C3047)</f>
        <v>2</v>
      </c>
      <c r="E3054">
        <f>IF('Daily Weather Input'!D3047, 'Daily Weather Input'!D3047, ('Daily Weather Input'!E3047+'Daily Weather Input'!F3047)/2)</f>
        <v>55</v>
      </c>
      <c r="F3054">
        <f t="shared" si="95"/>
        <v>10</v>
      </c>
      <c r="G3054">
        <f t="shared" si="96"/>
        <v>0</v>
      </c>
    </row>
    <row r="3055" spans="2:7" x14ac:dyDescent="0.25">
      <c r="B3055">
        <f>YEAR('Daily Weather Input'!C3048)</f>
        <v>2013</v>
      </c>
      <c r="C3055">
        <f>MONTH('Daily Weather Input'!C3048)</f>
        <v>5</v>
      </c>
      <c r="D3055">
        <f>DAY('Daily Weather Input'!C3048)</f>
        <v>3</v>
      </c>
      <c r="E3055">
        <f>IF('Daily Weather Input'!D3048, 'Daily Weather Input'!D3048, ('Daily Weather Input'!E3048+'Daily Weather Input'!F3048)/2)</f>
        <v>56</v>
      </c>
      <c r="F3055">
        <f t="shared" si="95"/>
        <v>9</v>
      </c>
      <c r="G3055">
        <f t="shared" si="96"/>
        <v>0</v>
      </c>
    </row>
    <row r="3056" spans="2:7" x14ac:dyDescent="0.25">
      <c r="B3056">
        <f>YEAR('Daily Weather Input'!C3049)</f>
        <v>2013</v>
      </c>
      <c r="C3056">
        <f>MONTH('Daily Weather Input'!C3049)</f>
        <v>5</v>
      </c>
      <c r="D3056">
        <f>DAY('Daily Weather Input'!C3049)</f>
        <v>4</v>
      </c>
      <c r="E3056">
        <f>IF('Daily Weather Input'!D3049, 'Daily Weather Input'!D3049, ('Daily Weather Input'!E3049+'Daily Weather Input'!F3049)/2)</f>
        <v>55</v>
      </c>
      <c r="F3056">
        <f t="shared" si="95"/>
        <v>10</v>
      </c>
      <c r="G3056">
        <f t="shared" si="96"/>
        <v>0</v>
      </c>
    </row>
    <row r="3057" spans="2:7" x14ac:dyDescent="0.25">
      <c r="B3057">
        <f>YEAR('Daily Weather Input'!C3050)</f>
        <v>2013</v>
      </c>
      <c r="C3057">
        <f>MONTH('Daily Weather Input'!C3050)</f>
        <v>5</v>
      </c>
      <c r="D3057">
        <f>DAY('Daily Weather Input'!C3050)</f>
        <v>5</v>
      </c>
      <c r="E3057">
        <f>IF('Daily Weather Input'!D3050, 'Daily Weather Input'!D3050, ('Daily Weather Input'!E3050+'Daily Weather Input'!F3050)/2)</f>
        <v>53</v>
      </c>
      <c r="F3057">
        <f t="shared" si="95"/>
        <v>12</v>
      </c>
      <c r="G3057">
        <f t="shared" si="96"/>
        <v>0</v>
      </c>
    </row>
    <row r="3058" spans="2:7" x14ac:dyDescent="0.25">
      <c r="B3058">
        <f>YEAR('Daily Weather Input'!C3051)</f>
        <v>2013</v>
      </c>
      <c r="C3058">
        <f>MONTH('Daily Weather Input'!C3051)</f>
        <v>5</v>
      </c>
      <c r="D3058">
        <f>DAY('Daily Weather Input'!C3051)</f>
        <v>6</v>
      </c>
      <c r="E3058">
        <f>IF('Daily Weather Input'!D3051, 'Daily Weather Input'!D3051, ('Daily Weather Input'!E3051+'Daily Weather Input'!F3051)/2)</f>
        <v>54</v>
      </c>
      <c r="F3058">
        <f t="shared" si="95"/>
        <v>11</v>
      </c>
      <c r="G3058">
        <f t="shared" si="96"/>
        <v>0</v>
      </c>
    </row>
    <row r="3059" spans="2:7" x14ac:dyDescent="0.25">
      <c r="B3059">
        <f>YEAR('Daily Weather Input'!C3052)</f>
        <v>2013</v>
      </c>
      <c r="C3059">
        <f>MONTH('Daily Weather Input'!C3052)</f>
        <v>5</v>
      </c>
      <c r="D3059">
        <f>DAY('Daily Weather Input'!C3052)</f>
        <v>7</v>
      </c>
      <c r="E3059">
        <f>IF('Daily Weather Input'!D3052, 'Daily Weather Input'!D3052, ('Daily Weather Input'!E3052+'Daily Weather Input'!F3052)/2)</f>
        <v>60</v>
      </c>
      <c r="F3059">
        <f t="shared" si="95"/>
        <v>5</v>
      </c>
      <c r="G3059">
        <f t="shared" si="96"/>
        <v>0</v>
      </c>
    </row>
    <row r="3060" spans="2:7" x14ac:dyDescent="0.25">
      <c r="B3060">
        <f>YEAR('Daily Weather Input'!C3053)</f>
        <v>2013</v>
      </c>
      <c r="C3060">
        <f>MONTH('Daily Weather Input'!C3053)</f>
        <v>5</v>
      </c>
      <c r="D3060">
        <f>DAY('Daily Weather Input'!C3053)</f>
        <v>8</v>
      </c>
      <c r="E3060">
        <f>IF('Daily Weather Input'!D3053, 'Daily Weather Input'!D3053, ('Daily Weather Input'!E3053+'Daily Weather Input'!F3053)/2)</f>
        <v>60</v>
      </c>
      <c r="F3060">
        <f t="shared" si="95"/>
        <v>5</v>
      </c>
      <c r="G3060">
        <f t="shared" si="96"/>
        <v>0</v>
      </c>
    </row>
    <row r="3061" spans="2:7" x14ac:dyDescent="0.25">
      <c r="B3061">
        <f>YEAR('Daily Weather Input'!C3054)</f>
        <v>2013</v>
      </c>
      <c r="C3061">
        <f>MONTH('Daily Weather Input'!C3054)</f>
        <v>5</v>
      </c>
      <c r="D3061">
        <f>DAY('Daily Weather Input'!C3054)</f>
        <v>9</v>
      </c>
      <c r="E3061">
        <f>IF('Daily Weather Input'!D3054, 'Daily Weather Input'!D3054, ('Daily Weather Input'!E3054+'Daily Weather Input'!F3054)/2)</f>
        <v>60</v>
      </c>
      <c r="F3061">
        <f t="shared" si="95"/>
        <v>5</v>
      </c>
      <c r="G3061">
        <f t="shared" si="96"/>
        <v>0</v>
      </c>
    </row>
    <row r="3062" spans="2:7" x14ac:dyDescent="0.25">
      <c r="B3062">
        <f>YEAR('Daily Weather Input'!C3055)</f>
        <v>2013</v>
      </c>
      <c r="C3062">
        <f>MONTH('Daily Weather Input'!C3055)</f>
        <v>5</v>
      </c>
      <c r="D3062">
        <f>DAY('Daily Weather Input'!C3055)</f>
        <v>10</v>
      </c>
      <c r="E3062">
        <f>IF('Daily Weather Input'!D3055, 'Daily Weather Input'!D3055, ('Daily Weather Input'!E3055+'Daily Weather Input'!F3055)/2)</f>
        <v>67</v>
      </c>
      <c r="F3062">
        <f t="shared" si="95"/>
        <v>0</v>
      </c>
      <c r="G3062">
        <f t="shared" si="96"/>
        <v>2</v>
      </c>
    </row>
    <row r="3063" spans="2:7" x14ac:dyDescent="0.25">
      <c r="B3063">
        <f>YEAR('Daily Weather Input'!C3056)</f>
        <v>2013</v>
      </c>
      <c r="C3063">
        <f>MONTH('Daily Weather Input'!C3056)</f>
        <v>5</v>
      </c>
      <c r="D3063">
        <f>DAY('Daily Weather Input'!C3056)</f>
        <v>11</v>
      </c>
      <c r="E3063">
        <f>IF('Daily Weather Input'!D3056, 'Daily Weather Input'!D3056, ('Daily Weather Input'!E3056+'Daily Weather Input'!F3056)/2)</f>
        <v>67</v>
      </c>
      <c r="F3063">
        <f t="shared" si="95"/>
        <v>0</v>
      </c>
      <c r="G3063">
        <f t="shared" si="96"/>
        <v>2</v>
      </c>
    </row>
    <row r="3064" spans="2:7" x14ac:dyDescent="0.25">
      <c r="B3064">
        <f>YEAR('Daily Weather Input'!C3057)</f>
        <v>2013</v>
      </c>
      <c r="C3064">
        <f>MONTH('Daily Weather Input'!C3057)</f>
        <v>5</v>
      </c>
      <c r="D3064">
        <f>DAY('Daily Weather Input'!C3057)</f>
        <v>12</v>
      </c>
      <c r="E3064">
        <f>IF('Daily Weather Input'!D3057, 'Daily Weather Input'!D3057, ('Daily Weather Input'!E3057+'Daily Weather Input'!F3057)/2)</f>
        <v>61</v>
      </c>
      <c r="F3064">
        <f t="shared" si="95"/>
        <v>4</v>
      </c>
      <c r="G3064">
        <f t="shared" si="96"/>
        <v>0</v>
      </c>
    </row>
    <row r="3065" spans="2:7" x14ac:dyDescent="0.25">
      <c r="B3065">
        <f>YEAR('Daily Weather Input'!C3058)</f>
        <v>2013</v>
      </c>
      <c r="C3065">
        <f>MONTH('Daily Weather Input'!C3058)</f>
        <v>5</v>
      </c>
      <c r="D3065">
        <f>DAY('Daily Weather Input'!C3058)</f>
        <v>13</v>
      </c>
      <c r="E3065">
        <f>IF('Daily Weather Input'!D3058, 'Daily Weather Input'!D3058, ('Daily Weather Input'!E3058+'Daily Weather Input'!F3058)/2)</f>
        <v>51</v>
      </c>
      <c r="F3065">
        <f t="shared" si="95"/>
        <v>14</v>
      </c>
      <c r="G3065">
        <f t="shared" si="96"/>
        <v>0</v>
      </c>
    </row>
    <row r="3066" spans="2:7" x14ac:dyDescent="0.25">
      <c r="B3066">
        <f>YEAR('Daily Weather Input'!C3059)</f>
        <v>2013</v>
      </c>
      <c r="C3066">
        <f>MONTH('Daily Weather Input'!C3059)</f>
        <v>5</v>
      </c>
      <c r="D3066">
        <f>DAY('Daily Weather Input'!C3059)</f>
        <v>14</v>
      </c>
      <c r="E3066">
        <f>IF('Daily Weather Input'!D3059, 'Daily Weather Input'!D3059, ('Daily Weather Input'!E3059+'Daily Weather Input'!F3059)/2)</f>
        <v>49</v>
      </c>
      <c r="F3066">
        <f t="shared" si="95"/>
        <v>16</v>
      </c>
      <c r="G3066">
        <f t="shared" si="96"/>
        <v>0</v>
      </c>
    </row>
    <row r="3067" spans="2:7" x14ac:dyDescent="0.25">
      <c r="B3067">
        <f>YEAR('Daily Weather Input'!C3060)</f>
        <v>2013</v>
      </c>
      <c r="C3067">
        <f>MONTH('Daily Weather Input'!C3060)</f>
        <v>5</v>
      </c>
      <c r="D3067">
        <f>DAY('Daily Weather Input'!C3060)</f>
        <v>15</v>
      </c>
      <c r="E3067">
        <f>IF('Daily Weather Input'!D3060, 'Daily Weather Input'!D3060, ('Daily Weather Input'!E3060+'Daily Weather Input'!F3060)/2)</f>
        <v>64</v>
      </c>
      <c r="F3067">
        <f t="shared" si="95"/>
        <v>1</v>
      </c>
      <c r="G3067">
        <f t="shared" si="96"/>
        <v>0</v>
      </c>
    </row>
    <row r="3068" spans="2:7" x14ac:dyDescent="0.25">
      <c r="B3068">
        <f>YEAR('Daily Weather Input'!C3061)</f>
        <v>2013</v>
      </c>
      <c r="C3068">
        <f>MONTH('Daily Weather Input'!C3061)</f>
        <v>5</v>
      </c>
      <c r="D3068">
        <f>DAY('Daily Weather Input'!C3061)</f>
        <v>16</v>
      </c>
      <c r="E3068">
        <f>IF('Daily Weather Input'!D3061, 'Daily Weather Input'!D3061, ('Daily Weather Input'!E3061+'Daily Weather Input'!F3061)/2)</f>
        <v>75</v>
      </c>
      <c r="F3068">
        <f t="shared" si="95"/>
        <v>0</v>
      </c>
      <c r="G3068">
        <f t="shared" si="96"/>
        <v>10</v>
      </c>
    </row>
    <row r="3069" spans="2:7" x14ac:dyDescent="0.25">
      <c r="B3069">
        <f>YEAR('Daily Weather Input'!C3062)</f>
        <v>2013</v>
      </c>
      <c r="C3069">
        <f>MONTH('Daily Weather Input'!C3062)</f>
        <v>5</v>
      </c>
      <c r="D3069">
        <f>DAY('Daily Weather Input'!C3062)</f>
        <v>17</v>
      </c>
      <c r="E3069">
        <f>IF('Daily Weather Input'!D3062, 'Daily Weather Input'!D3062, ('Daily Weather Input'!E3062+'Daily Weather Input'!F3062)/2)</f>
        <v>72</v>
      </c>
      <c r="F3069">
        <f t="shared" si="95"/>
        <v>0</v>
      </c>
      <c r="G3069">
        <f t="shared" si="96"/>
        <v>7</v>
      </c>
    </row>
    <row r="3070" spans="2:7" x14ac:dyDescent="0.25">
      <c r="B3070">
        <f>YEAR('Daily Weather Input'!C3063)</f>
        <v>2013</v>
      </c>
      <c r="C3070">
        <f>MONTH('Daily Weather Input'!C3063)</f>
        <v>5</v>
      </c>
      <c r="D3070">
        <f>DAY('Daily Weather Input'!C3063)</f>
        <v>18</v>
      </c>
      <c r="E3070">
        <f>IF('Daily Weather Input'!D3063, 'Daily Weather Input'!D3063, ('Daily Weather Input'!E3063+'Daily Weather Input'!F3063)/2)</f>
        <v>65</v>
      </c>
      <c r="F3070">
        <f t="shared" si="95"/>
        <v>0</v>
      </c>
      <c r="G3070">
        <f t="shared" si="96"/>
        <v>0</v>
      </c>
    </row>
    <row r="3071" spans="2:7" x14ac:dyDescent="0.25">
      <c r="B3071">
        <f>YEAR('Daily Weather Input'!C3064)</f>
        <v>2013</v>
      </c>
      <c r="C3071">
        <f>MONTH('Daily Weather Input'!C3064)</f>
        <v>5</v>
      </c>
      <c r="D3071">
        <f>DAY('Daily Weather Input'!C3064)</f>
        <v>19</v>
      </c>
      <c r="E3071">
        <f>IF('Daily Weather Input'!D3064, 'Daily Weather Input'!D3064, ('Daily Weather Input'!E3064+'Daily Weather Input'!F3064)/2)</f>
        <v>63</v>
      </c>
      <c r="F3071">
        <f t="shared" si="95"/>
        <v>2</v>
      </c>
      <c r="G3071">
        <f t="shared" si="96"/>
        <v>0</v>
      </c>
    </row>
    <row r="3072" spans="2:7" x14ac:dyDescent="0.25">
      <c r="B3072">
        <f>YEAR('Daily Weather Input'!C3065)</f>
        <v>2013</v>
      </c>
      <c r="C3072">
        <f>MONTH('Daily Weather Input'!C3065)</f>
        <v>5</v>
      </c>
      <c r="D3072">
        <f>DAY('Daily Weather Input'!C3065)</f>
        <v>20</v>
      </c>
      <c r="E3072">
        <f>IF('Daily Weather Input'!D3065, 'Daily Weather Input'!D3065, ('Daily Weather Input'!E3065+'Daily Weather Input'!F3065)/2)</f>
        <v>71</v>
      </c>
      <c r="F3072">
        <f t="shared" si="95"/>
        <v>0</v>
      </c>
      <c r="G3072">
        <f t="shared" si="96"/>
        <v>6</v>
      </c>
    </row>
    <row r="3073" spans="2:7" x14ac:dyDescent="0.25">
      <c r="B3073">
        <f>YEAR('Daily Weather Input'!C3066)</f>
        <v>2013</v>
      </c>
      <c r="C3073">
        <f>MONTH('Daily Weather Input'!C3066)</f>
        <v>5</v>
      </c>
      <c r="D3073">
        <f>DAY('Daily Weather Input'!C3066)</f>
        <v>21</v>
      </c>
      <c r="E3073">
        <f>IF('Daily Weather Input'!D3066, 'Daily Weather Input'!D3066, ('Daily Weather Input'!E3066+'Daily Weather Input'!F3066)/2)</f>
        <v>74</v>
      </c>
      <c r="F3073">
        <f t="shared" si="95"/>
        <v>0</v>
      </c>
      <c r="G3073">
        <f t="shared" si="96"/>
        <v>9</v>
      </c>
    </row>
    <row r="3074" spans="2:7" x14ac:dyDescent="0.25">
      <c r="B3074">
        <f>YEAR('Daily Weather Input'!C3067)</f>
        <v>2013</v>
      </c>
      <c r="C3074">
        <f>MONTH('Daily Weather Input'!C3067)</f>
        <v>5</v>
      </c>
      <c r="D3074">
        <f>DAY('Daily Weather Input'!C3067)</f>
        <v>22</v>
      </c>
      <c r="E3074">
        <f>IF('Daily Weather Input'!D3067, 'Daily Weather Input'!D3067, ('Daily Weather Input'!E3067+'Daily Weather Input'!F3067)/2)</f>
        <v>77</v>
      </c>
      <c r="F3074">
        <f t="shared" si="95"/>
        <v>0</v>
      </c>
      <c r="G3074">
        <f t="shared" si="96"/>
        <v>12</v>
      </c>
    </row>
    <row r="3075" spans="2:7" x14ac:dyDescent="0.25">
      <c r="B3075">
        <f>YEAR('Daily Weather Input'!C3068)</f>
        <v>2013</v>
      </c>
      <c r="C3075">
        <f>MONTH('Daily Weather Input'!C3068)</f>
        <v>5</v>
      </c>
      <c r="D3075">
        <f>DAY('Daily Weather Input'!C3068)</f>
        <v>23</v>
      </c>
      <c r="E3075">
        <f>IF('Daily Weather Input'!D3068, 'Daily Weather Input'!D3068, ('Daily Weather Input'!E3068+'Daily Weather Input'!F3068)/2)</f>
        <v>73</v>
      </c>
      <c r="F3075">
        <f t="shared" si="95"/>
        <v>0</v>
      </c>
      <c r="G3075">
        <f t="shared" si="96"/>
        <v>8</v>
      </c>
    </row>
    <row r="3076" spans="2:7" x14ac:dyDescent="0.25">
      <c r="B3076">
        <f>YEAR('Daily Weather Input'!C3069)</f>
        <v>2013</v>
      </c>
      <c r="C3076">
        <f>MONTH('Daily Weather Input'!C3069)</f>
        <v>5</v>
      </c>
      <c r="D3076">
        <f>DAY('Daily Weather Input'!C3069)</f>
        <v>24</v>
      </c>
      <c r="E3076">
        <f>IF('Daily Weather Input'!D3069, 'Daily Weather Input'!D3069, ('Daily Weather Input'!E3069+'Daily Weather Input'!F3069)/2)</f>
        <v>60</v>
      </c>
      <c r="F3076">
        <f t="shared" si="95"/>
        <v>5</v>
      </c>
      <c r="G3076">
        <f t="shared" si="96"/>
        <v>0</v>
      </c>
    </row>
    <row r="3077" spans="2:7" x14ac:dyDescent="0.25">
      <c r="B3077">
        <f>YEAR('Daily Weather Input'!C3070)</f>
        <v>2013</v>
      </c>
      <c r="C3077">
        <f>MONTH('Daily Weather Input'!C3070)</f>
        <v>5</v>
      </c>
      <c r="D3077">
        <f>DAY('Daily Weather Input'!C3070)</f>
        <v>25</v>
      </c>
      <c r="E3077">
        <f>IF('Daily Weather Input'!D3070, 'Daily Weather Input'!D3070, ('Daily Weather Input'!E3070+'Daily Weather Input'!F3070)/2)</f>
        <v>53</v>
      </c>
      <c r="F3077">
        <f t="shared" si="95"/>
        <v>12</v>
      </c>
      <c r="G3077">
        <f t="shared" si="96"/>
        <v>0</v>
      </c>
    </row>
    <row r="3078" spans="2:7" x14ac:dyDescent="0.25">
      <c r="B3078">
        <f>YEAR('Daily Weather Input'!C3071)</f>
        <v>2013</v>
      </c>
      <c r="C3078">
        <f>MONTH('Daily Weather Input'!C3071)</f>
        <v>5</v>
      </c>
      <c r="D3078">
        <f>DAY('Daily Weather Input'!C3071)</f>
        <v>26</v>
      </c>
      <c r="E3078">
        <f>IF('Daily Weather Input'!D3071, 'Daily Weather Input'!D3071, ('Daily Weather Input'!E3071+'Daily Weather Input'!F3071)/2)</f>
        <v>59</v>
      </c>
      <c r="F3078">
        <f t="shared" si="95"/>
        <v>6</v>
      </c>
      <c r="G3078">
        <f t="shared" si="96"/>
        <v>0</v>
      </c>
    </row>
    <row r="3079" spans="2:7" x14ac:dyDescent="0.25">
      <c r="B3079">
        <f>YEAR('Daily Weather Input'!C3072)</f>
        <v>2013</v>
      </c>
      <c r="C3079">
        <f>MONTH('Daily Weather Input'!C3072)</f>
        <v>5</v>
      </c>
      <c r="D3079">
        <f>DAY('Daily Weather Input'!C3072)</f>
        <v>27</v>
      </c>
      <c r="E3079">
        <f>IF('Daily Weather Input'!D3072, 'Daily Weather Input'!D3072, ('Daily Weather Input'!E3072+'Daily Weather Input'!F3072)/2)</f>
        <v>59</v>
      </c>
      <c r="F3079">
        <f t="shared" si="95"/>
        <v>6</v>
      </c>
      <c r="G3079">
        <f t="shared" si="96"/>
        <v>0</v>
      </c>
    </row>
    <row r="3080" spans="2:7" x14ac:dyDescent="0.25">
      <c r="B3080">
        <f>YEAR('Daily Weather Input'!C3073)</f>
        <v>2013</v>
      </c>
      <c r="C3080">
        <f>MONTH('Daily Weather Input'!C3073)</f>
        <v>5</v>
      </c>
      <c r="D3080">
        <f>DAY('Daily Weather Input'!C3073)</f>
        <v>28</v>
      </c>
      <c r="E3080">
        <f>IF('Daily Weather Input'!D3073, 'Daily Weather Input'!D3073, ('Daily Weather Input'!E3073+'Daily Weather Input'!F3073)/2)</f>
        <v>65</v>
      </c>
      <c r="F3080">
        <f t="shared" si="95"/>
        <v>0</v>
      </c>
      <c r="G3080">
        <f t="shared" si="96"/>
        <v>0</v>
      </c>
    </row>
    <row r="3081" spans="2:7" x14ac:dyDescent="0.25">
      <c r="B3081">
        <f>YEAR('Daily Weather Input'!C3074)</f>
        <v>2013</v>
      </c>
      <c r="C3081">
        <f>MONTH('Daily Weather Input'!C3074)</f>
        <v>5</v>
      </c>
      <c r="D3081">
        <f>DAY('Daily Weather Input'!C3074)</f>
        <v>29</v>
      </c>
      <c r="E3081">
        <f>IF('Daily Weather Input'!D3074, 'Daily Weather Input'!D3074, ('Daily Weather Input'!E3074+'Daily Weather Input'!F3074)/2)</f>
        <v>75</v>
      </c>
      <c r="F3081">
        <f t="shared" si="95"/>
        <v>0</v>
      </c>
      <c r="G3081">
        <f t="shared" si="96"/>
        <v>10</v>
      </c>
    </row>
    <row r="3082" spans="2:7" x14ac:dyDescent="0.25">
      <c r="B3082">
        <f>YEAR('Daily Weather Input'!C3075)</f>
        <v>2013</v>
      </c>
      <c r="C3082">
        <f>MONTH('Daily Weather Input'!C3075)</f>
        <v>5</v>
      </c>
      <c r="D3082">
        <f>DAY('Daily Weather Input'!C3075)</f>
        <v>30</v>
      </c>
      <c r="E3082">
        <f>IF('Daily Weather Input'!D3075, 'Daily Weather Input'!D3075, ('Daily Weather Input'!E3075+'Daily Weather Input'!F3075)/2)</f>
        <v>79</v>
      </c>
      <c r="F3082">
        <f t="shared" si="95"/>
        <v>0</v>
      </c>
      <c r="G3082">
        <f t="shared" si="96"/>
        <v>14</v>
      </c>
    </row>
    <row r="3083" spans="2:7" x14ac:dyDescent="0.25">
      <c r="B3083">
        <f>YEAR('Daily Weather Input'!C3076)</f>
        <v>2013</v>
      </c>
      <c r="C3083">
        <f>MONTH('Daily Weather Input'!C3076)</f>
        <v>5</v>
      </c>
      <c r="D3083">
        <f>DAY('Daily Weather Input'!C3076)</f>
        <v>31</v>
      </c>
      <c r="E3083">
        <f>IF('Daily Weather Input'!D3076, 'Daily Weather Input'!D3076, ('Daily Weather Input'!E3076+'Daily Weather Input'!F3076)/2)</f>
        <v>77</v>
      </c>
      <c r="F3083">
        <f t="shared" ref="F3083:F3146" si="97">IF(B$8&gt;$E3083,(B$8-$E3083),0)</f>
        <v>0</v>
      </c>
      <c r="G3083">
        <f t="shared" si="96"/>
        <v>12</v>
      </c>
    </row>
    <row r="3084" spans="2:7" x14ac:dyDescent="0.25">
      <c r="B3084">
        <f>YEAR('Daily Weather Input'!C3077)</f>
        <v>2013</v>
      </c>
      <c r="C3084">
        <f>MONTH('Daily Weather Input'!C3077)</f>
        <v>6</v>
      </c>
      <c r="D3084">
        <f>DAY('Daily Weather Input'!C3077)</f>
        <v>1</v>
      </c>
      <c r="E3084">
        <f>IF('Daily Weather Input'!D3077, 'Daily Weather Input'!D3077, ('Daily Weather Input'!E3077+'Daily Weather Input'!F3077)/2)</f>
        <v>79</v>
      </c>
      <c r="F3084">
        <f t="shared" si="97"/>
        <v>0</v>
      </c>
      <c r="G3084">
        <f t="shared" ref="G3084:G3147" si="98">IF($E3084&gt;C$8,$E3084-C$8,0)</f>
        <v>14</v>
      </c>
    </row>
    <row r="3085" spans="2:7" x14ac:dyDescent="0.25">
      <c r="B3085">
        <f>YEAR('Daily Weather Input'!C3078)</f>
        <v>2013</v>
      </c>
      <c r="C3085">
        <f>MONTH('Daily Weather Input'!C3078)</f>
        <v>6</v>
      </c>
      <c r="D3085">
        <f>DAY('Daily Weather Input'!C3078)</f>
        <v>2</v>
      </c>
      <c r="E3085">
        <f>IF('Daily Weather Input'!D3078, 'Daily Weather Input'!D3078, ('Daily Weather Input'!E3078+'Daily Weather Input'!F3078)/2)</f>
        <v>78</v>
      </c>
      <c r="F3085">
        <f t="shared" si="97"/>
        <v>0</v>
      </c>
      <c r="G3085">
        <f t="shared" si="98"/>
        <v>13</v>
      </c>
    </row>
    <row r="3086" spans="2:7" x14ac:dyDescent="0.25">
      <c r="B3086">
        <f>YEAR('Daily Weather Input'!C3079)</f>
        <v>2013</v>
      </c>
      <c r="C3086">
        <f>MONTH('Daily Weather Input'!C3079)</f>
        <v>6</v>
      </c>
      <c r="D3086">
        <f>DAY('Daily Weather Input'!C3079)</f>
        <v>3</v>
      </c>
      <c r="E3086">
        <f>IF('Daily Weather Input'!D3079, 'Daily Weather Input'!D3079, ('Daily Weather Input'!E3079+'Daily Weather Input'!F3079)/2)</f>
        <v>72</v>
      </c>
      <c r="F3086">
        <f t="shared" si="97"/>
        <v>0</v>
      </c>
      <c r="G3086">
        <f t="shared" si="98"/>
        <v>7</v>
      </c>
    </row>
    <row r="3087" spans="2:7" x14ac:dyDescent="0.25">
      <c r="B3087">
        <f>YEAR('Daily Weather Input'!C3080)</f>
        <v>2013</v>
      </c>
      <c r="C3087">
        <f>MONTH('Daily Weather Input'!C3080)</f>
        <v>6</v>
      </c>
      <c r="D3087">
        <f>DAY('Daily Weather Input'!C3080)</f>
        <v>4</v>
      </c>
      <c r="E3087">
        <f>IF('Daily Weather Input'!D3080, 'Daily Weather Input'!D3080, ('Daily Weather Input'!E3080+'Daily Weather Input'!F3080)/2)</f>
        <v>68</v>
      </c>
      <c r="F3087">
        <f t="shared" si="97"/>
        <v>0</v>
      </c>
      <c r="G3087">
        <f t="shared" si="98"/>
        <v>3</v>
      </c>
    </row>
    <row r="3088" spans="2:7" x14ac:dyDescent="0.25">
      <c r="B3088">
        <f>YEAR('Daily Weather Input'!C3081)</f>
        <v>2013</v>
      </c>
      <c r="C3088">
        <f>MONTH('Daily Weather Input'!C3081)</f>
        <v>6</v>
      </c>
      <c r="D3088">
        <f>DAY('Daily Weather Input'!C3081)</f>
        <v>5</v>
      </c>
      <c r="E3088">
        <f>IF('Daily Weather Input'!D3081, 'Daily Weather Input'!D3081, ('Daily Weather Input'!E3081+'Daily Weather Input'!F3081)/2)</f>
        <v>65</v>
      </c>
      <c r="F3088">
        <f t="shared" si="97"/>
        <v>0</v>
      </c>
      <c r="G3088">
        <f t="shared" si="98"/>
        <v>0</v>
      </c>
    </row>
    <row r="3089" spans="2:7" x14ac:dyDescent="0.25">
      <c r="B3089">
        <f>YEAR('Daily Weather Input'!C3082)</f>
        <v>2013</v>
      </c>
      <c r="C3089">
        <f>MONTH('Daily Weather Input'!C3082)</f>
        <v>6</v>
      </c>
      <c r="D3089">
        <f>DAY('Daily Weather Input'!C3082)</f>
        <v>6</v>
      </c>
      <c r="E3089">
        <f>IF('Daily Weather Input'!D3082, 'Daily Weather Input'!D3082, ('Daily Weather Input'!E3082+'Daily Weather Input'!F3082)/2)</f>
        <v>67</v>
      </c>
      <c r="F3089">
        <f t="shared" si="97"/>
        <v>0</v>
      </c>
      <c r="G3089">
        <f t="shared" si="98"/>
        <v>2</v>
      </c>
    </row>
    <row r="3090" spans="2:7" x14ac:dyDescent="0.25">
      <c r="B3090">
        <f>YEAR('Daily Weather Input'!C3083)</f>
        <v>2013</v>
      </c>
      <c r="C3090">
        <f>MONTH('Daily Weather Input'!C3083)</f>
        <v>6</v>
      </c>
      <c r="D3090">
        <f>DAY('Daily Weather Input'!C3083)</f>
        <v>7</v>
      </c>
      <c r="E3090">
        <f>IF('Daily Weather Input'!D3083, 'Daily Weather Input'!D3083, ('Daily Weather Input'!E3083+'Daily Weather Input'!F3083)/2)</f>
        <v>67</v>
      </c>
      <c r="F3090">
        <f t="shared" si="97"/>
        <v>0</v>
      </c>
      <c r="G3090">
        <f t="shared" si="98"/>
        <v>2</v>
      </c>
    </row>
    <row r="3091" spans="2:7" x14ac:dyDescent="0.25">
      <c r="B3091">
        <f>YEAR('Daily Weather Input'!C3084)</f>
        <v>2013</v>
      </c>
      <c r="C3091">
        <f>MONTH('Daily Weather Input'!C3084)</f>
        <v>6</v>
      </c>
      <c r="D3091">
        <f>DAY('Daily Weather Input'!C3084)</f>
        <v>8</v>
      </c>
      <c r="E3091">
        <f>IF('Daily Weather Input'!D3084, 'Daily Weather Input'!D3084, ('Daily Weather Input'!E3084+'Daily Weather Input'!F3084)/2)</f>
        <v>70</v>
      </c>
      <c r="F3091">
        <f t="shared" si="97"/>
        <v>0</v>
      </c>
      <c r="G3091">
        <f t="shared" si="98"/>
        <v>5</v>
      </c>
    </row>
    <row r="3092" spans="2:7" x14ac:dyDescent="0.25">
      <c r="B3092">
        <f>YEAR('Daily Weather Input'!C3085)</f>
        <v>2013</v>
      </c>
      <c r="C3092">
        <f>MONTH('Daily Weather Input'!C3085)</f>
        <v>6</v>
      </c>
      <c r="D3092">
        <f>DAY('Daily Weather Input'!C3085)</f>
        <v>9</v>
      </c>
      <c r="E3092">
        <f>IF('Daily Weather Input'!D3085, 'Daily Weather Input'!D3085, ('Daily Weather Input'!E3085+'Daily Weather Input'!F3085)/2)</f>
        <v>72</v>
      </c>
      <c r="F3092">
        <f t="shared" si="97"/>
        <v>0</v>
      </c>
      <c r="G3092">
        <f t="shared" si="98"/>
        <v>7</v>
      </c>
    </row>
    <row r="3093" spans="2:7" x14ac:dyDescent="0.25">
      <c r="B3093">
        <f>YEAR('Daily Weather Input'!C3086)</f>
        <v>2013</v>
      </c>
      <c r="C3093">
        <f>MONTH('Daily Weather Input'!C3086)</f>
        <v>6</v>
      </c>
      <c r="D3093">
        <f>DAY('Daily Weather Input'!C3086)</f>
        <v>10</v>
      </c>
      <c r="E3093">
        <f>IF('Daily Weather Input'!D3086, 'Daily Weather Input'!D3086, ('Daily Weather Input'!E3086+'Daily Weather Input'!F3086)/2)</f>
        <v>73</v>
      </c>
      <c r="F3093">
        <f t="shared" si="97"/>
        <v>0</v>
      </c>
      <c r="G3093">
        <f t="shared" si="98"/>
        <v>8</v>
      </c>
    </row>
    <row r="3094" spans="2:7" x14ac:dyDescent="0.25">
      <c r="B3094">
        <f>YEAR('Daily Weather Input'!C3087)</f>
        <v>2013</v>
      </c>
      <c r="C3094">
        <f>MONTH('Daily Weather Input'!C3087)</f>
        <v>6</v>
      </c>
      <c r="D3094">
        <f>DAY('Daily Weather Input'!C3087)</f>
        <v>11</v>
      </c>
      <c r="E3094">
        <f>IF('Daily Weather Input'!D3087, 'Daily Weather Input'!D3087, ('Daily Weather Input'!E3087+'Daily Weather Input'!F3087)/2)</f>
        <v>73</v>
      </c>
      <c r="F3094">
        <f t="shared" si="97"/>
        <v>0</v>
      </c>
      <c r="G3094">
        <f t="shared" si="98"/>
        <v>8</v>
      </c>
    </row>
    <row r="3095" spans="2:7" x14ac:dyDescent="0.25">
      <c r="B3095">
        <f>YEAR('Daily Weather Input'!C3088)</f>
        <v>2013</v>
      </c>
      <c r="C3095">
        <f>MONTH('Daily Weather Input'!C3088)</f>
        <v>6</v>
      </c>
      <c r="D3095">
        <f>DAY('Daily Weather Input'!C3088)</f>
        <v>12</v>
      </c>
      <c r="E3095">
        <f>IF('Daily Weather Input'!D3088, 'Daily Weather Input'!D3088, ('Daily Weather Input'!E3088+'Daily Weather Input'!F3088)/2)</f>
        <v>78</v>
      </c>
      <c r="F3095">
        <f t="shared" si="97"/>
        <v>0</v>
      </c>
      <c r="G3095">
        <f t="shared" si="98"/>
        <v>13</v>
      </c>
    </row>
    <row r="3096" spans="2:7" x14ac:dyDescent="0.25">
      <c r="B3096">
        <f>YEAR('Daily Weather Input'!C3089)</f>
        <v>2013</v>
      </c>
      <c r="C3096">
        <f>MONTH('Daily Weather Input'!C3089)</f>
        <v>6</v>
      </c>
      <c r="D3096">
        <f>DAY('Daily Weather Input'!C3089)</f>
        <v>13</v>
      </c>
      <c r="E3096">
        <f>IF('Daily Weather Input'!D3089, 'Daily Weather Input'!D3089, ('Daily Weather Input'!E3089+'Daily Weather Input'!F3089)/2)</f>
        <v>76</v>
      </c>
      <c r="F3096">
        <f t="shared" si="97"/>
        <v>0</v>
      </c>
      <c r="G3096">
        <f t="shared" si="98"/>
        <v>11</v>
      </c>
    </row>
    <row r="3097" spans="2:7" x14ac:dyDescent="0.25">
      <c r="B3097">
        <f>YEAR('Daily Weather Input'!C3090)</f>
        <v>2013</v>
      </c>
      <c r="C3097">
        <f>MONTH('Daily Weather Input'!C3090)</f>
        <v>6</v>
      </c>
      <c r="D3097">
        <f>DAY('Daily Weather Input'!C3090)</f>
        <v>14</v>
      </c>
      <c r="E3097">
        <f>IF('Daily Weather Input'!D3090, 'Daily Weather Input'!D3090, ('Daily Weather Input'!E3090+'Daily Weather Input'!F3090)/2)</f>
        <v>70</v>
      </c>
      <c r="F3097">
        <f t="shared" si="97"/>
        <v>0</v>
      </c>
      <c r="G3097">
        <f t="shared" si="98"/>
        <v>5</v>
      </c>
    </row>
    <row r="3098" spans="2:7" x14ac:dyDescent="0.25">
      <c r="B3098">
        <f>YEAR('Daily Weather Input'!C3091)</f>
        <v>2013</v>
      </c>
      <c r="C3098">
        <f>MONTH('Daily Weather Input'!C3091)</f>
        <v>6</v>
      </c>
      <c r="D3098">
        <f>DAY('Daily Weather Input'!C3091)</f>
        <v>15</v>
      </c>
      <c r="E3098">
        <f>IF('Daily Weather Input'!D3091, 'Daily Weather Input'!D3091, ('Daily Weather Input'!E3091+'Daily Weather Input'!F3091)/2)</f>
        <v>71</v>
      </c>
      <c r="F3098">
        <f t="shared" si="97"/>
        <v>0</v>
      </c>
      <c r="G3098">
        <f t="shared" si="98"/>
        <v>6</v>
      </c>
    </row>
    <row r="3099" spans="2:7" x14ac:dyDescent="0.25">
      <c r="B3099">
        <f>YEAR('Daily Weather Input'!C3092)</f>
        <v>2013</v>
      </c>
      <c r="C3099">
        <f>MONTH('Daily Weather Input'!C3092)</f>
        <v>6</v>
      </c>
      <c r="D3099">
        <f>DAY('Daily Weather Input'!C3092)</f>
        <v>16</v>
      </c>
      <c r="E3099">
        <f>IF('Daily Weather Input'!D3092, 'Daily Weather Input'!D3092, ('Daily Weather Input'!E3092+'Daily Weather Input'!F3092)/2)</f>
        <v>72</v>
      </c>
      <c r="F3099">
        <f t="shared" si="97"/>
        <v>0</v>
      </c>
      <c r="G3099">
        <f t="shared" si="98"/>
        <v>7</v>
      </c>
    </row>
    <row r="3100" spans="2:7" x14ac:dyDescent="0.25">
      <c r="B3100">
        <f>YEAR('Daily Weather Input'!C3093)</f>
        <v>2013</v>
      </c>
      <c r="C3100">
        <f>MONTH('Daily Weather Input'!C3093)</f>
        <v>6</v>
      </c>
      <c r="D3100">
        <f>DAY('Daily Weather Input'!C3093)</f>
        <v>17</v>
      </c>
      <c r="E3100">
        <f>IF('Daily Weather Input'!D3093, 'Daily Weather Input'!D3093, ('Daily Weather Input'!E3093+'Daily Weather Input'!F3093)/2)</f>
        <v>77</v>
      </c>
      <c r="F3100">
        <f t="shared" si="97"/>
        <v>0</v>
      </c>
      <c r="G3100">
        <f t="shared" si="98"/>
        <v>12</v>
      </c>
    </row>
    <row r="3101" spans="2:7" x14ac:dyDescent="0.25">
      <c r="B3101">
        <f>YEAR('Daily Weather Input'!C3094)</f>
        <v>2013</v>
      </c>
      <c r="C3101">
        <f>MONTH('Daily Weather Input'!C3094)</f>
        <v>6</v>
      </c>
      <c r="D3101">
        <f>DAY('Daily Weather Input'!C3094)</f>
        <v>18</v>
      </c>
      <c r="E3101">
        <f>IF('Daily Weather Input'!D3094, 'Daily Weather Input'!D3094, ('Daily Weather Input'!E3094+'Daily Weather Input'!F3094)/2)</f>
        <v>72</v>
      </c>
      <c r="F3101">
        <f t="shared" si="97"/>
        <v>0</v>
      </c>
      <c r="G3101">
        <f t="shared" si="98"/>
        <v>7</v>
      </c>
    </row>
    <row r="3102" spans="2:7" x14ac:dyDescent="0.25">
      <c r="B3102">
        <f>YEAR('Daily Weather Input'!C3095)</f>
        <v>2013</v>
      </c>
      <c r="C3102">
        <f>MONTH('Daily Weather Input'!C3095)</f>
        <v>6</v>
      </c>
      <c r="D3102">
        <f>DAY('Daily Weather Input'!C3095)</f>
        <v>19</v>
      </c>
      <c r="E3102">
        <f>IF('Daily Weather Input'!D3095, 'Daily Weather Input'!D3095, ('Daily Weather Input'!E3095+'Daily Weather Input'!F3095)/2)</f>
        <v>69</v>
      </c>
      <c r="F3102">
        <f t="shared" si="97"/>
        <v>0</v>
      </c>
      <c r="G3102">
        <f t="shared" si="98"/>
        <v>4</v>
      </c>
    </row>
    <row r="3103" spans="2:7" x14ac:dyDescent="0.25">
      <c r="B3103">
        <f>YEAR('Daily Weather Input'!C3096)</f>
        <v>2013</v>
      </c>
      <c r="C3103">
        <f>MONTH('Daily Weather Input'!C3096)</f>
        <v>6</v>
      </c>
      <c r="D3103">
        <f>DAY('Daily Weather Input'!C3096)</f>
        <v>20</v>
      </c>
      <c r="E3103">
        <f>IF('Daily Weather Input'!D3096, 'Daily Weather Input'!D3096, ('Daily Weather Input'!E3096+'Daily Weather Input'!F3096)/2)</f>
        <v>70</v>
      </c>
      <c r="F3103">
        <f t="shared" si="97"/>
        <v>0</v>
      </c>
      <c r="G3103">
        <f t="shared" si="98"/>
        <v>5</v>
      </c>
    </row>
    <row r="3104" spans="2:7" x14ac:dyDescent="0.25">
      <c r="B3104">
        <f>YEAR('Daily Weather Input'!C3097)</f>
        <v>2013</v>
      </c>
      <c r="C3104">
        <f>MONTH('Daily Weather Input'!C3097)</f>
        <v>6</v>
      </c>
      <c r="D3104">
        <f>DAY('Daily Weather Input'!C3097)</f>
        <v>21</v>
      </c>
      <c r="E3104">
        <f>IF('Daily Weather Input'!D3097, 'Daily Weather Input'!D3097, ('Daily Weather Input'!E3097+'Daily Weather Input'!F3097)/2)</f>
        <v>71</v>
      </c>
      <c r="F3104">
        <f t="shared" si="97"/>
        <v>0</v>
      </c>
      <c r="G3104">
        <f t="shared" si="98"/>
        <v>6</v>
      </c>
    </row>
    <row r="3105" spans="2:7" x14ac:dyDescent="0.25">
      <c r="B3105">
        <f>YEAR('Daily Weather Input'!C3098)</f>
        <v>2013</v>
      </c>
      <c r="C3105">
        <f>MONTH('Daily Weather Input'!C3098)</f>
        <v>6</v>
      </c>
      <c r="D3105">
        <f>DAY('Daily Weather Input'!C3098)</f>
        <v>22</v>
      </c>
      <c r="E3105">
        <f>IF('Daily Weather Input'!D3098, 'Daily Weather Input'!D3098, ('Daily Weather Input'!E3098+'Daily Weather Input'!F3098)/2)</f>
        <v>74</v>
      </c>
      <c r="F3105">
        <f t="shared" si="97"/>
        <v>0</v>
      </c>
      <c r="G3105">
        <f t="shared" si="98"/>
        <v>9</v>
      </c>
    </row>
    <row r="3106" spans="2:7" x14ac:dyDescent="0.25">
      <c r="B3106">
        <f>YEAR('Daily Weather Input'!C3099)</f>
        <v>2013</v>
      </c>
      <c r="C3106">
        <f>MONTH('Daily Weather Input'!C3099)</f>
        <v>6</v>
      </c>
      <c r="D3106">
        <f>DAY('Daily Weather Input'!C3099)</f>
        <v>23</v>
      </c>
      <c r="E3106">
        <f>IF('Daily Weather Input'!D3099, 'Daily Weather Input'!D3099, ('Daily Weather Input'!E3099+'Daily Weather Input'!F3099)/2)</f>
        <v>76</v>
      </c>
      <c r="F3106">
        <f t="shared" si="97"/>
        <v>0</v>
      </c>
      <c r="G3106">
        <f t="shared" si="98"/>
        <v>11</v>
      </c>
    </row>
    <row r="3107" spans="2:7" x14ac:dyDescent="0.25">
      <c r="B3107">
        <f>YEAR('Daily Weather Input'!C3100)</f>
        <v>2013</v>
      </c>
      <c r="C3107">
        <f>MONTH('Daily Weather Input'!C3100)</f>
        <v>6</v>
      </c>
      <c r="D3107">
        <f>DAY('Daily Weather Input'!C3100)</f>
        <v>24</v>
      </c>
      <c r="E3107">
        <f>IF('Daily Weather Input'!D3100, 'Daily Weather Input'!D3100, ('Daily Weather Input'!E3100+'Daily Weather Input'!F3100)/2)</f>
        <v>78</v>
      </c>
      <c r="F3107">
        <f t="shared" si="97"/>
        <v>0</v>
      </c>
      <c r="G3107">
        <f t="shared" si="98"/>
        <v>13</v>
      </c>
    </row>
    <row r="3108" spans="2:7" x14ac:dyDescent="0.25">
      <c r="B3108">
        <f>YEAR('Daily Weather Input'!C3101)</f>
        <v>2013</v>
      </c>
      <c r="C3108">
        <f>MONTH('Daily Weather Input'!C3101)</f>
        <v>6</v>
      </c>
      <c r="D3108">
        <f>DAY('Daily Weather Input'!C3101)</f>
        <v>25</v>
      </c>
      <c r="E3108">
        <f>IF('Daily Weather Input'!D3101, 'Daily Weather Input'!D3101, ('Daily Weather Input'!E3101+'Daily Weather Input'!F3101)/2)</f>
        <v>79</v>
      </c>
      <c r="F3108">
        <f t="shared" si="97"/>
        <v>0</v>
      </c>
      <c r="G3108">
        <f t="shared" si="98"/>
        <v>14</v>
      </c>
    </row>
    <row r="3109" spans="2:7" x14ac:dyDescent="0.25">
      <c r="B3109">
        <f>YEAR('Daily Weather Input'!C3102)</f>
        <v>2013</v>
      </c>
      <c r="C3109">
        <f>MONTH('Daily Weather Input'!C3102)</f>
        <v>6</v>
      </c>
      <c r="D3109">
        <f>DAY('Daily Weather Input'!C3102)</f>
        <v>26</v>
      </c>
      <c r="E3109">
        <f>IF('Daily Weather Input'!D3102, 'Daily Weather Input'!D3102, ('Daily Weather Input'!E3102+'Daily Weather Input'!F3102)/2)</f>
        <v>78</v>
      </c>
      <c r="F3109">
        <f t="shared" si="97"/>
        <v>0</v>
      </c>
      <c r="G3109">
        <f t="shared" si="98"/>
        <v>13</v>
      </c>
    </row>
    <row r="3110" spans="2:7" x14ac:dyDescent="0.25">
      <c r="B3110">
        <f>YEAR('Daily Weather Input'!C3103)</f>
        <v>2013</v>
      </c>
      <c r="C3110">
        <f>MONTH('Daily Weather Input'!C3103)</f>
        <v>6</v>
      </c>
      <c r="D3110">
        <f>DAY('Daily Weather Input'!C3103)</f>
        <v>27</v>
      </c>
      <c r="E3110">
        <f>IF('Daily Weather Input'!D3103, 'Daily Weather Input'!D3103, ('Daily Weather Input'!E3103+'Daily Weather Input'!F3103)/2)</f>
        <v>73</v>
      </c>
      <c r="F3110">
        <f t="shared" si="97"/>
        <v>0</v>
      </c>
      <c r="G3110">
        <f t="shared" si="98"/>
        <v>8</v>
      </c>
    </row>
    <row r="3111" spans="2:7" x14ac:dyDescent="0.25">
      <c r="B3111">
        <f>YEAR('Daily Weather Input'!C3104)</f>
        <v>2013</v>
      </c>
      <c r="C3111">
        <f>MONTH('Daily Weather Input'!C3104)</f>
        <v>6</v>
      </c>
      <c r="D3111">
        <f>DAY('Daily Weather Input'!C3104)</f>
        <v>28</v>
      </c>
      <c r="E3111">
        <f>IF('Daily Weather Input'!D3104, 'Daily Weather Input'!D3104, ('Daily Weather Input'!E3104+'Daily Weather Input'!F3104)/2)</f>
        <v>76</v>
      </c>
      <c r="F3111">
        <f t="shared" si="97"/>
        <v>0</v>
      </c>
      <c r="G3111">
        <f t="shared" si="98"/>
        <v>11</v>
      </c>
    </row>
    <row r="3112" spans="2:7" x14ac:dyDescent="0.25">
      <c r="B3112">
        <f>YEAR('Daily Weather Input'!C3105)</f>
        <v>2013</v>
      </c>
      <c r="C3112">
        <f>MONTH('Daily Weather Input'!C3105)</f>
        <v>6</v>
      </c>
      <c r="D3112">
        <f>DAY('Daily Weather Input'!C3105)</f>
        <v>29</v>
      </c>
      <c r="E3112">
        <f>IF('Daily Weather Input'!D3105, 'Daily Weather Input'!D3105, ('Daily Weather Input'!E3105+'Daily Weather Input'!F3105)/2)</f>
        <v>76</v>
      </c>
      <c r="F3112">
        <f t="shared" si="97"/>
        <v>0</v>
      </c>
      <c r="G3112">
        <f t="shared" si="98"/>
        <v>11</v>
      </c>
    </row>
    <row r="3113" spans="2:7" x14ac:dyDescent="0.25">
      <c r="B3113">
        <f>YEAR('Daily Weather Input'!C3106)</f>
        <v>2013</v>
      </c>
      <c r="C3113">
        <f>MONTH('Daily Weather Input'!C3106)</f>
        <v>6</v>
      </c>
      <c r="D3113">
        <f>DAY('Daily Weather Input'!C3106)</f>
        <v>30</v>
      </c>
      <c r="E3113">
        <f>IF('Daily Weather Input'!D3106, 'Daily Weather Input'!D3106, ('Daily Weather Input'!E3106+'Daily Weather Input'!F3106)/2)</f>
        <v>77</v>
      </c>
      <c r="F3113">
        <f t="shared" si="97"/>
        <v>0</v>
      </c>
      <c r="G3113">
        <f t="shared" si="98"/>
        <v>12</v>
      </c>
    </row>
    <row r="3114" spans="2:7" x14ac:dyDescent="0.25">
      <c r="B3114">
        <f>YEAR('Daily Weather Input'!C3107)</f>
        <v>2013</v>
      </c>
      <c r="C3114">
        <f>MONTH('Daily Weather Input'!C3107)</f>
        <v>7</v>
      </c>
      <c r="D3114">
        <f>DAY('Daily Weather Input'!C3107)</f>
        <v>1</v>
      </c>
      <c r="E3114">
        <f>IF('Daily Weather Input'!D3107, 'Daily Weather Input'!D3107, ('Daily Weather Input'!E3107+'Daily Weather Input'!F3107)/2)</f>
        <v>76</v>
      </c>
      <c r="F3114">
        <f t="shared" si="97"/>
        <v>0</v>
      </c>
      <c r="G3114">
        <f t="shared" si="98"/>
        <v>11</v>
      </c>
    </row>
    <row r="3115" spans="2:7" x14ac:dyDescent="0.25">
      <c r="B3115">
        <f>YEAR('Daily Weather Input'!C3108)</f>
        <v>2013</v>
      </c>
      <c r="C3115">
        <f>MONTH('Daily Weather Input'!C3108)</f>
        <v>7</v>
      </c>
      <c r="D3115">
        <f>DAY('Daily Weather Input'!C3108)</f>
        <v>2</v>
      </c>
      <c r="E3115">
        <f>IF('Daily Weather Input'!D3108, 'Daily Weather Input'!D3108, ('Daily Weather Input'!E3108+'Daily Weather Input'!F3108)/2)</f>
        <v>77</v>
      </c>
      <c r="F3115">
        <f t="shared" si="97"/>
        <v>0</v>
      </c>
      <c r="G3115">
        <f t="shared" si="98"/>
        <v>12</v>
      </c>
    </row>
    <row r="3116" spans="2:7" x14ac:dyDescent="0.25">
      <c r="B3116">
        <f>YEAR('Daily Weather Input'!C3109)</f>
        <v>2013</v>
      </c>
      <c r="C3116">
        <f>MONTH('Daily Weather Input'!C3109)</f>
        <v>7</v>
      </c>
      <c r="D3116">
        <f>DAY('Daily Weather Input'!C3109)</f>
        <v>3</v>
      </c>
      <c r="E3116">
        <f>IF('Daily Weather Input'!D3109, 'Daily Weather Input'!D3109, ('Daily Weather Input'!E3109+'Daily Weather Input'!F3109)/2)</f>
        <v>76</v>
      </c>
      <c r="F3116">
        <f t="shared" si="97"/>
        <v>0</v>
      </c>
      <c r="G3116">
        <f t="shared" si="98"/>
        <v>11</v>
      </c>
    </row>
    <row r="3117" spans="2:7" x14ac:dyDescent="0.25">
      <c r="B3117">
        <f>YEAR('Daily Weather Input'!C3110)</f>
        <v>2013</v>
      </c>
      <c r="C3117">
        <f>MONTH('Daily Weather Input'!C3110)</f>
        <v>7</v>
      </c>
      <c r="D3117">
        <f>DAY('Daily Weather Input'!C3110)</f>
        <v>4</v>
      </c>
      <c r="E3117">
        <f>IF('Daily Weather Input'!D3110, 'Daily Weather Input'!D3110, ('Daily Weather Input'!E3110+'Daily Weather Input'!F3110)/2)</f>
        <v>79</v>
      </c>
      <c r="F3117">
        <f t="shared" si="97"/>
        <v>0</v>
      </c>
      <c r="G3117">
        <f t="shared" si="98"/>
        <v>14</v>
      </c>
    </row>
    <row r="3118" spans="2:7" x14ac:dyDescent="0.25">
      <c r="B3118">
        <f>YEAR('Daily Weather Input'!C3111)</f>
        <v>2013</v>
      </c>
      <c r="C3118">
        <f>MONTH('Daily Weather Input'!C3111)</f>
        <v>7</v>
      </c>
      <c r="D3118">
        <f>DAY('Daily Weather Input'!C3111)</f>
        <v>5</v>
      </c>
      <c r="E3118">
        <f>IF('Daily Weather Input'!D3111, 'Daily Weather Input'!D3111, ('Daily Weather Input'!E3111+'Daily Weather Input'!F3111)/2)</f>
        <v>81</v>
      </c>
      <c r="F3118">
        <f t="shared" si="97"/>
        <v>0</v>
      </c>
      <c r="G3118">
        <f t="shared" si="98"/>
        <v>16</v>
      </c>
    </row>
    <row r="3119" spans="2:7" x14ac:dyDescent="0.25">
      <c r="B3119">
        <f>YEAR('Daily Weather Input'!C3112)</f>
        <v>2013</v>
      </c>
      <c r="C3119">
        <f>MONTH('Daily Weather Input'!C3112)</f>
        <v>7</v>
      </c>
      <c r="D3119">
        <f>DAY('Daily Weather Input'!C3112)</f>
        <v>6</v>
      </c>
      <c r="E3119">
        <f>IF('Daily Weather Input'!D3112, 'Daily Weather Input'!D3112, ('Daily Weather Input'!E3112+'Daily Weather Input'!F3112)/2)</f>
        <v>82</v>
      </c>
      <c r="F3119">
        <f t="shared" si="97"/>
        <v>0</v>
      </c>
      <c r="G3119">
        <f t="shared" si="98"/>
        <v>17</v>
      </c>
    </row>
    <row r="3120" spans="2:7" x14ac:dyDescent="0.25">
      <c r="B3120">
        <f>YEAR('Daily Weather Input'!C3113)</f>
        <v>2013</v>
      </c>
      <c r="C3120">
        <f>MONTH('Daily Weather Input'!C3113)</f>
        <v>7</v>
      </c>
      <c r="D3120">
        <f>DAY('Daily Weather Input'!C3113)</f>
        <v>7</v>
      </c>
      <c r="E3120">
        <f>IF('Daily Weather Input'!D3113, 'Daily Weather Input'!D3113, ('Daily Weather Input'!E3113+'Daily Weather Input'!F3113)/2)</f>
        <v>80</v>
      </c>
      <c r="F3120">
        <f t="shared" si="97"/>
        <v>0</v>
      </c>
      <c r="G3120">
        <f t="shared" si="98"/>
        <v>15</v>
      </c>
    </row>
    <row r="3121" spans="2:7" x14ac:dyDescent="0.25">
      <c r="B3121">
        <f>YEAR('Daily Weather Input'!C3114)</f>
        <v>2013</v>
      </c>
      <c r="C3121">
        <f>MONTH('Daily Weather Input'!C3114)</f>
        <v>7</v>
      </c>
      <c r="D3121">
        <f>DAY('Daily Weather Input'!C3114)</f>
        <v>8</v>
      </c>
      <c r="E3121">
        <f>IF('Daily Weather Input'!D3114, 'Daily Weather Input'!D3114, ('Daily Weather Input'!E3114+'Daily Weather Input'!F3114)/2)</f>
        <v>76</v>
      </c>
      <c r="F3121">
        <f t="shared" si="97"/>
        <v>0</v>
      </c>
      <c r="G3121">
        <f t="shared" si="98"/>
        <v>11</v>
      </c>
    </row>
    <row r="3122" spans="2:7" x14ac:dyDescent="0.25">
      <c r="B3122">
        <f>YEAR('Daily Weather Input'!C3115)</f>
        <v>2013</v>
      </c>
      <c r="C3122">
        <f>MONTH('Daily Weather Input'!C3115)</f>
        <v>7</v>
      </c>
      <c r="D3122">
        <f>DAY('Daily Weather Input'!C3115)</f>
        <v>9</v>
      </c>
      <c r="E3122">
        <f>IF('Daily Weather Input'!D3115, 'Daily Weather Input'!D3115, ('Daily Weather Input'!E3115+'Daily Weather Input'!F3115)/2)</f>
        <v>78</v>
      </c>
      <c r="F3122">
        <f t="shared" si="97"/>
        <v>0</v>
      </c>
      <c r="G3122">
        <f t="shared" si="98"/>
        <v>13</v>
      </c>
    </row>
    <row r="3123" spans="2:7" x14ac:dyDescent="0.25">
      <c r="B3123">
        <f>YEAR('Daily Weather Input'!C3116)</f>
        <v>2013</v>
      </c>
      <c r="C3123">
        <f>MONTH('Daily Weather Input'!C3116)</f>
        <v>7</v>
      </c>
      <c r="D3123">
        <f>DAY('Daily Weather Input'!C3116)</f>
        <v>10</v>
      </c>
      <c r="E3123">
        <f>IF('Daily Weather Input'!D3116, 'Daily Weather Input'!D3116, ('Daily Weather Input'!E3116+'Daily Weather Input'!F3116)/2)</f>
        <v>80</v>
      </c>
      <c r="F3123">
        <f t="shared" si="97"/>
        <v>0</v>
      </c>
      <c r="G3123">
        <f t="shared" si="98"/>
        <v>15</v>
      </c>
    </row>
    <row r="3124" spans="2:7" x14ac:dyDescent="0.25">
      <c r="B3124">
        <f>YEAR('Daily Weather Input'!C3117)</f>
        <v>2013</v>
      </c>
      <c r="C3124">
        <f>MONTH('Daily Weather Input'!C3117)</f>
        <v>7</v>
      </c>
      <c r="D3124">
        <f>DAY('Daily Weather Input'!C3117)</f>
        <v>11</v>
      </c>
      <c r="E3124">
        <f>IF('Daily Weather Input'!D3117, 'Daily Weather Input'!D3117, ('Daily Weather Input'!E3117+'Daily Weather Input'!F3117)/2)</f>
        <v>77</v>
      </c>
      <c r="F3124">
        <f t="shared" si="97"/>
        <v>0</v>
      </c>
      <c r="G3124">
        <f t="shared" si="98"/>
        <v>12</v>
      </c>
    </row>
    <row r="3125" spans="2:7" x14ac:dyDescent="0.25">
      <c r="B3125">
        <f>YEAR('Daily Weather Input'!C3118)</f>
        <v>2013</v>
      </c>
      <c r="C3125">
        <f>MONTH('Daily Weather Input'!C3118)</f>
        <v>7</v>
      </c>
      <c r="D3125">
        <f>DAY('Daily Weather Input'!C3118)</f>
        <v>12</v>
      </c>
      <c r="E3125">
        <f>IF('Daily Weather Input'!D3118, 'Daily Weather Input'!D3118, ('Daily Weather Input'!E3118+'Daily Weather Input'!F3118)/2)</f>
        <v>71</v>
      </c>
      <c r="F3125">
        <f t="shared" si="97"/>
        <v>0</v>
      </c>
      <c r="G3125">
        <f t="shared" si="98"/>
        <v>6</v>
      </c>
    </row>
    <row r="3126" spans="2:7" x14ac:dyDescent="0.25">
      <c r="B3126">
        <f>YEAR('Daily Weather Input'!C3119)</f>
        <v>2013</v>
      </c>
      <c r="C3126">
        <f>MONTH('Daily Weather Input'!C3119)</f>
        <v>7</v>
      </c>
      <c r="D3126">
        <f>DAY('Daily Weather Input'!C3119)</f>
        <v>13</v>
      </c>
      <c r="E3126">
        <f>IF('Daily Weather Input'!D3119, 'Daily Weather Input'!D3119, ('Daily Weather Input'!E3119+'Daily Weather Input'!F3119)/2)</f>
        <v>74</v>
      </c>
      <c r="F3126">
        <f t="shared" si="97"/>
        <v>0</v>
      </c>
      <c r="G3126">
        <f t="shared" si="98"/>
        <v>9</v>
      </c>
    </row>
    <row r="3127" spans="2:7" x14ac:dyDescent="0.25">
      <c r="B3127">
        <f>YEAR('Daily Weather Input'!C3120)</f>
        <v>2013</v>
      </c>
      <c r="C3127">
        <f>MONTH('Daily Weather Input'!C3120)</f>
        <v>7</v>
      </c>
      <c r="D3127">
        <f>DAY('Daily Weather Input'!C3120)</f>
        <v>14</v>
      </c>
      <c r="E3127">
        <f>IF('Daily Weather Input'!D3120, 'Daily Weather Input'!D3120, ('Daily Weather Input'!E3120+'Daily Weather Input'!F3120)/2)</f>
        <v>79</v>
      </c>
      <c r="F3127">
        <f t="shared" si="97"/>
        <v>0</v>
      </c>
      <c r="G3127">
        <f t="shared" si="98"/>
        <v>14</v>
      </c>
    </row>
    <row r="3128" spans="2:7" x14ac:dyDescent="0.25">
      <c r="B3128">
        <f>YEAR('Daily Weather Input'!C3121)</f>
        <v>2013</v>
      </c>
      <c r="C3128">
        <f>MONTH('Daily Weather Input'!C3121)</f>
        <v>7</v>
      </c>
      <c r="D3128">
        <f>DAY('Daily Weather Input'!C3121)</f>
        <v>15</v>
      </c>
      <c r="E3128">
        <f>IF('Daily Weather Input'!D3121, 'Daily Weather Input'!D3121, ('Daily Weather Input'!E3121+'Daily Weather Input'!F3121)/2)</f>
        <v>82</v>
      </c>
      <c r="F3128">
        <f t="shared" si="97"/>
        <v>0</v>
      </c>
      <c r="G3128">
        <f t="shared" si="98"/>
        <v>17</v>
      </c>
    </row>
    <row r="3129" spans="2:7" x14ac:dyDescent="0.25">
      <c r="B3129">
        <f>YEAR('Daily Weather Input'!C3122)</f>
        <v>2013</v>
      </c>
      <c r="C3129">
        <f>MONTH('Daily Weather Input'!C3122)</f>
        <v>7</v>
      </c>
      <c r="D3129">
        <f>DAY('Daily Weather Input'!C3122)</f>
        <v>16</v>
      </c>
      <c r="E3129">
        <f>IF('Daily Weather Input'!D3122, 'Daily Weather Input'!D3122, ('Daily Weather Input'!E3122+'Daily Weather Input'!F3122)/2)</f>
        <v>84</v>
      </c>
      <c r="F3129">
        <f t="shared" si="97"/>
        <v>0</v>
      </c>
      <c r="G3129">
        <f t="shared" si="98"/>
        <v>19</v>
      </c>
    </row>
    <row r="3130" spans="2:7" x14ac:dyDescent="0.25">
      <c r="B3130">
        <f>YEAR('Daily Weather Input'!C3123)</f>
        <v>2013</v>
      </c>
      <c r="C3130">
        <f>MONTH('Daily Weather Input'!C3123)</f>
        <v>7</v>
      </c>
      <c r="D3130">
        <f>DAY('Daily Weather Input'!C3123)</f>
        <v>17</v>
      </c>
      <c r="E3130">
        <f>IF('Daily Weather Input'!D3123, 'Daily Weather Input'!D3123, ('Daily Weather Input'!E3123+'Daily Weather Input'!F3123)/2)</f>
        <v>85</v>
      </c>
      <c r="F3130">
        <f t="shared" si="97"/>
        <v>0</v>
      </c>
      <c r="G3130">
        <f t="shared" si="98"/>
        <v>20</v>
      </c>
    </row>
    <row r="3131" spans="2:7" x14ac:dyDescent="0.25">
      <c r="B3131">
        <f>YEAR('Daily Weather Input'!C3124)</f>
        <v>2013</v>
      </c>
      <c r="C3131">
        <f>MONTH('Daily Weather Input'!C3124)</f>
        <v>7</v>
      </c>
      <c r="D3131">
        <f>DAY('Daily Weather Input'!C3124)</f>
        <v>18</v>
      </c>
      <c r="E3131">
        <f>IF('Daily Weather Input'!D3124, 'Daily Weather Input'!D3124, ('Daily Weather Input'!E3124+'Daily Weather Input'!F3124)/2)</f>
        <v>85</v>
      </c>
      <c r="F3131">
        <f t="shared" si="97"/>
        <v>0</v>
      </c>
      <c r="G3131">
        <f t="shared" si="98"/>
        <v>20</v>
      </c>
    </row>
    <row r="3132" spans="2:7" x14ac:dyDescent="0.25">
      <c r="B3132">
        <f>YEAR('Daily Weather Input'!C3125)</f>
        <v>2013</v>
      </c>
      <c r="C3132">
        <f>MONTH('Daily Weather Input'!C3125)</f>
        <v>7</v>
      </c>
      <c r="D3132">
        <f>DAY('Daily Weather Input'!C3125)</f>
        <v>19</v>
      </c>
      <c r="E3132">
        <f>IF('Daily Weather Input'!D3125, 'Daily Weather Input'!D3125, ('Daily Weather Input'!E3125+'Daily Weather Input'!F3125)/2)</f>
        <v>86</v>
      </c>
      <c r="F3132">
        <f t="shared" si="97"/>
        <v>0</v>
      </c>
      <c r="G3132">
        <f t="shared" si="98"/>
        <v>21</v>
      </c>
    </row>
    <row r="3133" spans="2:7" x14ac:dyDescent="0.25">
      <c r="B3133">
        <f>YEAR('Daily Weather Input'!C3126)</f>
        <v>2013</v>
      </c>
      <c r="C3133">
        <f>MONTH('Daily Weather Input'!C3126)</f>
        <v>7</v>
      </c>
      <c r="D3133">
        <f>DAY('Daily Weather Input'!C3126)</f>
        <v>20</v>
      </c>
      <c r="E3133">
        <f>IF('Daily Weather Input'!D3126, 'Daily Weather Input'!D3126, ('Daily Weather Input'!E3126+'Daily Weather Input'!F3126)/2)</f>
        <v>83</v>
      </c>
      <c r="F3133">
        <f t="shared" si="97"/>
        <v>0</v>
      </c>
      <c r="G3133">
        <f t="shared" si="98"/>
        <v>18</v>
      </c>
    </row>
    <row r="3134" spans="2:7" x14ac:dyDescent="0.25">
      <c r="B3134">
        <f>YEAR('Daily Weather Input'!C3127)</f>
        <v>2013</v>
      </c>
      <c r="C3134">
        <f>MONTH('Daily Weather Input'!C3127)</f>
        <v>7</v>
      </c>
      <c r="D3134">
        <f>DAY('Daily Weather Input'!C3127)</f>
        <v>21</v>
      </c>
      <c r="E3134">
        <f>IF('Daily Weather Input'!D3127, 'Daily Weather Input'!D3127, ('Daily Weather Input'!E3127+'Daily Weather Input'!F3127)/2)</f>
        <v>81</v>
      </c>
      <c r="F3134">
        <f t="shared" si="97"/>
        <v>0</v>
      </c>
      <c r="G3134">
        <f t="shared" si="98"/>
        <v>16</v>
      </c>
    </row>
    <row r="3135" spans="2:7" x14ac:dyDescent="0.25">
      <c r="B3135">
        <f>YEAR('Daily Weather Input'!C3128)</f>
        <v>2013</v>
      </c>
      <c r="C3135">
        <f>MONTH('Daily Weather Input'!C3128)</f>
        <v>7</v>
      </c>
      <c r="D3135">
        <f>DAY('Daily Weather Input'!C3128)</f>
        <v>22</v>
      </c>
      <c r="E3135">
        <f>IF('Daily Weather Input'!D3128, 'Daily Weather Input'!D3128, ('Daily Weather Input'!E3128+'Daily Weather Input'!F3128)/2)</f>
        <v>78</v>
      </c>
      <c r="F3135">
        <f t="shared" si="97"/>
        <v>0</v>
      </c>
      <c r="G3135">
        <f t="shared" si="98"/>
        <v>13</v>
      </c>
    </row>
    <row r="3136" spans="2:7" x14ac:dyDescent="0.25">
      <c r="B3136">
        <f>YEAR('Daily Weather Input'!C3129)</f>
        <v>2013</v>
      </c>
      <c r="C3136">
        <f>MONTH('Daily Weather Input'!C3129)</f>
        <v>7</v>
      </c>
      <c r="D3136">
        <f>DAY('Daily Weather Input'!C3129)</f>
        <v>23</v>
      </c>
      <c r="E3136">
        <f>IF('Daily Weather Input'!D3129, 'Daily Weather Input'!D3129, ('Daily Weather Input'!E3129+'Daily Weather Input'!F3129)/2)</f>
        <v>79</v>
      </c>
      <c r="F3136">
        <f t="shared" si="97"/>
        <v>0</v>
      </c>
      <c r="G3136">
        <f t="shared" si="98"/>
        <v>14</v>
      </c>
    </row>
    <row r="3137" spans="2:7" x14ac:dyDescent="0.25">
      <c r="B3137">
        <f>YEAR('Daily Weather Input'!C3130)</f>
        <v>2013</v>
      </c>
      <c r="C3137">
        <f>MONTH('Daily Weather Input'!C3130)</f>
        <v>7</v>
      </c>
      <c r="D3137">
        <f>DAY('Daily Weather Input'!C3130)</f>
        <v>24</v>
      </c>
      <c r="E3137">
        <f>IF('Daily Weather Input'!D3130, 'Daily Weather Input'!D3130, ('Daily Weather Input'!E3130+'Daily Weather Input'!F3130)/2)</f>
        <v>77</v>
      </c>
      <c r="F3137">
        <f t="shared" si="97"/>
        <v>0</v>
      </c>
      <c r="G3137">
        <f t="shared" si="98"/>
        <v>12</v>
      </c>
    </row>
    <row r="3138" spans="2:7" x14ac:dyDescent="0.25">
      <c r="B3138">
        <f>YEAR('Daily Weather Input'!C3131)</f>
        <v>2013</v>
      </c>
      <c r="C3138">
        <f>MONTH('Daily Weather Input'!C3131)</f>
        <v>7</v>
      </c>
      <c r="D3138">
        <f>DAY('Daily Weather Input'!C3131)</f>
        <v>25</v>
      </c>
      <c r="E3138">
        <f>IF('Daily Weather Input'!D3131, 'Daily Weather Input'!D3131, ('Daily Weather Input'!E3131+'Daily Weather Input'!F3131)/2)</f>
        <v>72</v>
      </c>
      <c r="F3138">
        <f t="shared" si="97"/>
        <v>0</v>
      </c>
      <c r="G3138">
        <f t="shared" si="98"/>
        <v>7</v>
      </c>
    </row>
    <row r="3139" spans="2:7" x14ac:dyDescent="0.25">
      <c r="B3139">
        <f>YEAR('Daily Weather Input'!C3132)</f>
        <v>2013</v>
      </c>
      <c r="C3139">
        <f>MONTH('Daily Weather Input'!C3132)</f>
        <v>7</v>
      </c>
      <c r="D3139">
        <f>DAY('Daily Weather Input'!C3132)</f>
        <v>26</v>
      </c>
      <c r="E3139">
        <f>IF('Daily Weather Input'!D3132, 'Daily Weather Input'!D3132, ('Daily Weather Input'!E3132+'Daily Weather Input'!F3132)/2)</f>
        <v>72</v>
      </c>
      <c r="F3139">
        <f t="shared" si="97"/>
        <v>0</v>
      </c>
      <c r="G3139">
        <f t="shared" si="98"/>
        <v>7</v>
      </c>
    </row>
    <row r="3140" spans="2:7" x14ac:dyDescent="0.25">
      <c r="B3140">
        <f>YEAR('Daily Weather Input'!C3133)</f>
        <v>2013</v>
      </c>
      <c r="C3140">
        <f>MONTH('Daily Weather Input'!C3133)</f>
        <v>7</v>
      </c>
      <c r="D3140">
        <f>DAY('Daily Weather Input'!C3133)</f>
        <v>27</v>
      </c>
      <c r="E3140">
        <f>IF('Daily Weather Input'!D3133, 'Daily Weather Input'!D3133, ('Daily Weather Input'!E3133+'Daily Weather Input'!F3133)/2)</f>
        <v>72</v>
      </c>
      <c r="F3140">
        <f t="shared" si="97"/>
        <v>0</v>
      </c>
      <c r="G3140">
        <f t="shared" si="98"/>
        <v>7</v>
      </c>
    </row>
    <row r="3141" spans="2:7" x14ac:dyDescent="0.25">
      <c r="B3141">
        <f>YEAR('Daily Weather Input'!C3134)</f>
        <v>2013</v>
      </c>
      <c r="C3141">
        <f>MONTH('Daily Weather Input'!C3134)</f>
        <v>7</v>
      </c>
      <c r="D3141">
        <f>DAY('Daily Weather Input'!C3134)</f>
        <v>28</v>
      </c>
      <c r="E3141">
        <f>IF('Daily Weather Input'!D3134, 'Daily Weather Input'!D3134, ('Daily Weather Input'!E3134+'Daily Weather Input'!F3134)/2)</f>
        <v>74</v>
      </c>
      <c r="F3141">
        <f t="shared" si="97"/>
        <v>0</v>
      </c>
      <c r="G3141">
        <f t="shared" si="98"/>
        <v>9</v>
      </c>
    </row>
    <row r="3142" spans="2:7" x14ac:dyDescent="0.25">
      <c r="B3142">
        <f>YEAR('Daily Weather Input'!C3135)</f>
        <v>2013</v>
      </c>
      <c r="C3142">
        <f>MONTH('Daily Weather Input'!C3135)</f>
        <v>7</v>
      </c>
      <c r="D3142">
        <f>DAY('Daily Weather Input'!C3135)</f>
        <v>29</v>
      </c>
      <c r="E3142">
        <f>IF('Daily Weather Input'!D3135, 'Daily Weather Input'!D3135, ('Daily Weather Input'!E3135+'Daily Weather Input'!F3135)/2)</f>
        <v>72</v>
      </c>
      <c r="F3142">
        <f t="shared" si="97"/>
        <v>0</v>
      </c>
      <c r="G3142">
        <f t="shared" si="98"/>
        <v>7</v>
      </c>
    </row>
    <row r="3143" spans="2:7" x14ac:dyDescent="0.25">
      <c r="B3143">
        <f>YEAR('Daily Weather Input'!C3136)</f>
        <v>2013</v>
      </c>
      <c r="C3143">
        <f>MONTH('Daily Weather Input'!C3136)</f>
        <v>7</v>
      </c>
      <c r="D3143">
        <f>DAY('Daily Weather Input'!C3136)</f>
        <v>30</v>
      </c>
      <c r="E3143">
        <f>IF('Daily Weather Input'!D3136, 'Daily Weather Input'!D3136, ('Daily Weather Input'!E3136+'Daily Weather Input'!F3136)/2)</f>
        <v>72</v>
      </c>
      <c r="F3143">
        <f t="shared" si="97"/>
        <v>0</v>
      </c>
      <c r="G3143">
        <f t="shared" si="98"/>
        <v>7</v>
      </c>
    </row>
    <row r="3144" spans="2:7" x14ac:dyDescent="0.25">
      <c r="B3144">
        <f>YEAR('Daily Weather Input'!C3137)</f>
        <v>2013</v>
      </c>
      <c r="C3144">
        <f>MONTH('Daily Weather Input'!C3137)</f>
        <v>7</v>
      </c>
      <c r="D3144">
        <f>DAY('Daily Weather Input'!C3137)</f>
        <v>31</v>
      </c>
      <c r="E3144">
        <f>IF('Daily Weather Input'!D3137, 'Daily Weather Input'!D3137, ('Daily Weather Input'!E3137+'Daily Weather Input'!F3137)/2)</f>
        <v>71</v>
      </c>
      <c r="F3144">
        <f t="shared" si="97"/>
        <v>0</v>
      </c>
      <c r="G3144">
        <f t="shared" si="98"/>
        <v>6</v>
      </c>
    </row>
    <row r="3145" spans="2:7" x14ac:dyDescent="0.25">
      <c r="B3145">
        <f>YEAR('Daily Weather Input'!C3138)</f>
        <v>2013</v>
      </c>
      <c r="C3145">
        <f>MONTH('Daily Weather Input'!C3138)</f>
        <v>8</v>
      </c>
      <c r="D3145">
        <f>DAY('Daily Weather Input'!C3138)</f>
        <v>1</v>
      </c>
      <c r="E3145">
        <f>IF('Daily Weather Input'!D3138, 'Daily Weather Input'!D3138, ('Daily Weather Input'!E3138+'Daily Weather Input'!F3138)/2)</f>
        <v>74</v>
      </c>
      <c r="F3145">
        <f t="shared" si="97"/>
        <v>0</v>
      </c>
      <c r="G3145">
        <f t="shared" si="98"/>
        <v>9</v>
      </c>
    </row>
    <row r="3146" spans="2:7" x14ac:dyDescent="0.25">
      <c r="B3146">
        <f>YEAR('Daily Weather Input'!C3139)</f>
        <v>2013</v>
      </c>
      <c r="C3146">
        <f>MONTH('Daily Weather Input'!C3139)</f>
        <v>8</v>
      </c>
      <c r="D3146">
        <f>DAY('Daily Weather Input'!C3139)</f>
        <v>2</v>
      </c>
      <c r="E3146">
        <f>IF('Daily Weather Input'!D3139, 'Daily Weather Input'!D3139, ('Daily Weather Input'!E3139+'Daily Weather Input'!F3139)/2)</f>
        <v>75</v>
      </c>
      <c r="F3146">
        <f t="shared" si="97"/>
        <v>0</v>
      </c>
      <c r="G3146">
        <f t="shared" si="98"/>
        <v>10</v>
      </c>
    </row>
    <row r="3147" spans="2:7" x14ac:dyDescent="0.25">
      <c r="B3147">
        <f>YEAR('Daily Weather Input'!C3140)</f>
        <v>2013</v>
      </c>
      <c r="C3147">
        <f>MONTH('Daily Weather Input'!C3140)</f>
        <v>8</v>
      </c>
      <c r="D3147">
        <f>DAY('Daily Weather Input'!C3140)</f>
        <v>3</v>
      </c>
      <c r="E3147">
        <f>IF('Daily Weather Input'!D3140, 'Daily Weather Input'!D3140, ('Daily Weather Input'!E3140+'Daily Weather Input'!F3140)/2)</f>
        <v>72</v>
      </c>
      <c r="F3147">
        <f t="shared" ref="F3147:F3210" si="99">IF(B$8&gt;$E3147,(B$8-$E3147),0)</f>
        <v>0</v>
      </c>
      <c r="G3147">
        <f t="shared" si="98"/>
        <v>7</v>
      </c>
    </row>
    <row r="3148" spans="2:7" x14ac:dyDescent="0.25">
      <c r="B3148">
        <f>YEAR('Daily Weather Input'!C3141)</f>
        <v>2013</v>
      </c>
      <c r="C3148">
        <f>MONTH('Daily Weather Input'!C3141)</f>
        <v>8</v>
      </c>
      <c r="D3148">
        <f>DAY('Daily Weather Input'!C3141)</f>
        <v>4</v>
      </c>
      <c r="E3148">
        <f>IF('Daily Weather Input'!D3141, 'Daily Weather Input'!D3141, ('Daily Weather Input'!E3141+'Daily Weather Input'!F3141)/2)</f>
        <v>72</v>
      </c>
      <c r="F3148">
        <f t="shared" si="99"/>
        <v>0</v>
      </c>
      <c r="G3148">
        <f t="shared" ref="G3148:G3211" si="100">IF($E3148&gt;C$8,$E3148-C$8,0)</f>
        <v>7</v>
      </c>
    </row>
    <row r="3149" spans="2:7" x14ac:dyDescent="0.25">
      <c r="B3149">
        <f>YEAR('Daily Weather Input'!C3142)</f>
        <v>2013</v>
      </c>
      <c r="C3149">
        <f>MONTH('Daily Weather Input'!C3142)</f>
        <v>8</v>
      </c>
      <c r="D3149">
        <f>DAY('Daily Weather Input'!C3142)</f>
        <v>5</v>
      </c>
      <c r="E3149">
        <f>IF('Daily Weather Input'!D3142, 'Daily Weather Input'!D3142, ('Daily Weather Input'!E3142+'Daily Weather Input'!F3142)/2)</f>
        <v>70</v>
      </c>
      <c r="F3149">
        <f t="shared" si="99"/>
        <v>0</v>
      </c>
      <c r="G3149">
        <f t="shared" si="100"/>
        <v>5</v>
      </c>
    </row>
    <row r="3150" spans="2:7" x14ac:dyDescent="0.25">
      <c r="B3150">
        <f>YEAR('Daily Weather Input'!C3143)</f>
        <v>2013</v>
      </c>
      <c r="C3150">
        <f>MONTH('Daily Weather Input'!C3143)</f>
        <v>8</v>
      </c>
      <c r="D3150">
        <f>DAY('Daily Weather Input'!C3143)</f>
        <v>6</v>
      </c>
      <c r="E3150">
        <f>IF('Daily Weather Input'!D3143, 'Daily Weather Input'!D3143, ('Daily Weather Input'!E3143+'Daily Weather Input'!F3143)/2)</f>
        <v>70</v>
      </c>
      <c r="F3150">
        <f t="shared" si="99"/>
        <v>0</v>
      </c>
      <c r="G3150">
        <f t="shared" si="100"/>
        <v>5</v>
      </c>
    </row>
    <row r="3151" spans="2:7" x14ac:dyDescent="0.25">
      <c r="B3151">
        <f>YEAR('Daily Weather Input'!C3144)</f>
        <v>2013</v>
      </c>
      <c r="C3151">
        <f>MONTH('Daily Weather Input'!C3144)</f>
        <v>8</v>
      </c>
      <c r="D3151">
        <f>DAY('Daily Weather Input'!C3144)</f>
        <v>7</v>
      </c>
      <c r="E3151">
        <f>IF('Daily Weather Input'!D3144, 'Daily Weather Input'!D3144, ('Daily Weather Input'!E3144+'Daily Weather Input'!F3144)/2)</f>
        <v>74</v>
      </c>
      <c r="F3151">
        <f t="shared" si="99"/>
        <v>0</v>
      </c>
      <c r="G3151">
        <f t="shared" si="100"/>
        <v>9</v>
      </c>
    </row>
    <row r="3152" spans="2:7" x14ac:dyDescent="0.25">
      <c r="B3152">
        <f>YEAR('Daily Weather Input'!C3145)</f>
        <v>2013</v>
      </c>
      <c r="C3152">
        <f>MONTH('Daily Weather Input'!C3145)</f>
        <v>8</v>
      </c>
      <c r="D3152">
        <f>DAY('Daily Weather Input'!C3145)</f>
        <v>8</v>
      </c>
      <c r="E3152">
        <f>IF('Daily Weather Input'!D3145, 'Daily Weather Input'!D3145, ('Daily Weather Input'!E3145+'Daily Weather Input'!F3145)/2)</f>
        <v>78</v>
      </c>
      <c r="F3152">
        <f t="shared" si="99"/>
        <v>0</v>
      </c>
      <c r="G3152">
        <f t="shared" si="100"/>
        <v>13</v>
      </c>
    </row>
    <row r="3153" spans="2:7" x14ac:dyDescent="0.25">
      <c r="B3153">
        <f>YEAR('Daily Weather Input'!C3146)</f>
        <v>2013</v>
      </c>
      <c r="C3153">
        <f>MONTH('Daily Weather Input'!C3146)</f>
        <v>8</v>
      </c>
      <c r="D3153">
        <f>DAY('Daily Weather Input'!C3146)</f>
        <v>9</v>
      </c>
      <c r="E3153">
        <f>IF('Daily Weather Input'!D3146, 'Daily Weather Input'!D3146, ('Daily Weather Input'!E3146+'Daily Weather Input'!F3146)/2)</f>
        <v>81</v>
      </c>
      <c r="F3153">
        <f t="shared" si="99"/>
        <v>0</v>
      </c>
      <c r="G3153">
        <f t="shared" si="100"/>
        <v>16</v>
      </c>
    </row>
    <row r="3154" spans="2:7" x14ac:dyDescent="0.25">
      <c r="B3154">
        <f>YEAR('Daily Weather Input'!C3147)</f>
        <v>2013</v>
      </c>
      <c r="C3154">
        <f>MONTH('Daily Weather Input'!C3147)</f>
        <v>8</v>
      </c>
      <c r="D3154">
        <f>DAY('Daily Weather Input'!C3147)</f>
        <v>10</v>
      </c>
      <c r="E3154">
        <f>IF('Daily Weather Input'!D3147, 'Daily Weather Input'!D3147, ('Daily Weather Input'!E3147+'Daily Weather Input'!F3147)/2)</f>
        <v>79</v>
      </c>
      <c r="F3154">
        <f t="shared" si="99"/>
        <v>0</v>
      </c>
      <c r="G3154">
        <f t="shared" si="100"/>
        <v>14</v>
      </c>
    </row>
    <row r="3155" spans="2:7" x14ac:dyDescent="0.25">
      <c r="B3155">
        <f>YEAR('Daily Weather Input'!C3148)</f>
        <v>2013</v>
      </c>
      <c r="C3155">
        <f>MONTH('Daily Weather Input'!C3148)</f>
        <v>8</v>
      </c>
      <c r="D3155">
        <f>DAY('Daily Weather Input'!C3148)</f>
        <v>11</v>
      </c>
      <c r="E3155">
        <f>IF('Daily Weather Input'!D3148, 'Daily Weather Input'!D3148, ('Daily Weather Input'!E3148+'Daily Weather Input'!F3148)/2)</f>
        <v>76</v>
      </c>
      <c r="F3155">
        <f t="shared" si="99"/>
        <v>0</v>
      </c>
      <c r="G3155">
        <f t="shared" si="100"/>
        <v>11</v>
      </c>
    </row>
    <row r="3156" spans="2:7" x14ac:dyDescent="0.25">
      <c r="B3156">
        <f>YEAR('Daily Weather Input'!C3149)</f>
        <v>2013</v>
      </c>
      <c r="C3156">
        <f>MONTH('Daily Weather Input'!C3149)</f>
        <v>8</v>
      </c>
      <c r="D3156">
        <f>DAY('Daily Weather Input'!C3149)</f>
        <v>12</v>
      </c>
      <c r="E3156">
        <f>IF('Daily Weather Input'!D3149, 'Daily Weather Input'!D3149, ('Daily Weather Input'!E3149+'Daily Weather Input'!F3149)/2)</f>
        <v>78</v>
      </c>
      <c r="F3156">
        <f t="shared" si="99"/>
        <v>0</v>
      </c>
      <c r="G3156">
        <f t="shared" si="100"/>
        <v>13</v>
      </c>
    </row>
    <row r="3157" spans="2:7" x14ac:dyDescent="0.25">
      <c r="B3157">
        <f>YEAR('Daily Weather Input'!C3150)</f>
        <v>2013</v>
      </c>
      <c r="C3157">
        <f>MONTH('Daily Weather Input'!C3150)</f>
        <v>8</v>
      </c>
      <c r="D3157">
        <f>DAY('Daily Weather Input'!C3150)</f>
        <v>13</v>
      </c>
      <c r="E3157">
        <f>IF('Daily Weather Input'!D3150, 'Daily Weather Input'!D3150, ('Daily Weather Input'!E3150+'Daily Weather Input'!F3150)/2)</f>
        <v>78</v>
      </c>
      <c r="F3157">
        <f t="shared" si="99"/>
        <v>0</v>
      </c>
      <c r="G3157">
        <f t="shared" si="100"/>
        <v>13</v>
      </c>
    </row>
    <row r="3158" spans="2:7" x14ac:dyDescent="0.25">
      <c r="B3158">
        <f>YEAR('Daily Weather Input'!C3151)</f>
        <v>2013</v>
      </c>
      <c r="C3158">
        <f>MONTH('Daily Weather Input'!C3151)</f>
        <v>8</v>
      </c>
      <c r="D3158">
        <f>DAY('Daily Weather Input'!C3151)</f>
        <v>14</v>
      </c>
      <c r="E3158">
        <f>IF('Daily Weather Input'!D3151, 'Daily Weather Input'!D3151, ('Daily Weather Input'!E3151+'Daily Weather Input'!F3151)/2)</f>
        <v>69</v>
      </c>
      <c r="F3158">
        <f t="shared" si="99"/>
        <v>0</v>
      </c>
      <c r="G3158">
        <f t="shared" si="100"/>
        <v>4</v>
      </c>
    </row>
    <row r="3159" spans="2:7" x14ac:dyDescent="0.25">
      <c r="B3159">
        <f>YEAR('Daily Weather Input'!C3152)</f>
        <v>2013</v>
      </c>
      <c r="C3159">
        <f>MONTH('Daily Weather Input'!C3152)</f>
        <v>8</v>
      </c>
      <c r="D3159">
        <f>DAY('Daily Weather Input'!C3152)</f>
        <v>15</v>
      </c>
      <c r="E3159">
        <f>IF('Daily Weather Input'!D3152, 'Daily Weather Input'!D3152, ('Daily Weather Input'!E3152+'Daily Weather Input'!F3152)/2)</f>
        <v>66</v>
      </c>
      <c r="F3159">
        <f t="shared" si="99"/>
        <v>0</v>
      </c>
      <c r="G3159">
        <f t="shared" si="100"/>
        <v>1</v>
      </c>
    </row>
    <row r="3160" spans="2:7" x14ac:dyDescent="0.25">
      <c r="B3160">
        <f>YEAR('Daily Weather Input'!C3153)</f>
        <v>2013</v>
      </c>
      <c r="C3160">
        <f>MONTH('Daily Weather Input'!C3153)</f>
        <v>8</v>
      </c>
      <c r="D3160">
        <f>DAY('Daily Weather Input'!C3153)</f>
        <v>16</v>
      </c>
      <c r="E3160">
        <f>IF('Daily Weather Input'!D3153, 'Daily Weather Input'!D3153, ('Daily Weather Input'!E3153+'Daily Weather Input'!F3153)/2)</f>
        <v>66</v>
      </c>
      <c r="F3160">
        <f t="shared" si="99"/>
        <v>0</v>
      </c>
      <c r="G3160">
        <f t="shared" si="100"/>
        <v>1</v>
      </c>
    </row>
    <row r="3161" spans="2:7" x14ac:dyDescent="0.25">
      <c r="B3161">
        <f>YEAR('Daily Weather Input'!C3154)</f>
        <v>2013</v>
      </c>
      <c r="C3161">
        <f>MONTH('Daily Weather Input'!C3154)</f>
        <v>8</v>
      </c>
      <c r="D3161">
        <f>DAY('Daily Weather Input'!C3154)</f>
        <v>17</v>
      </c>
      <c r="E3161">
        <f>IF('Daily Weather Input'!D3154, 'Daily Weather Input'!D3154, ('Daily Weather Input'!E3154+'Daily Weather Input'!F3154)/2)</f>
        <v>67</v>
      </c>
      <c r="F3161">
        <f t="shared" si="99"/>
        <v>0</v>
      </c>
      <c r="G3161">
        <f t="shared" si="100"/>
        <v>2</v>
      </c>
    </row>
    <row r="3162" spans="2:7" x14ac:dyDescent="0.25">
      <c r="B3162">
        <f>YEAR('Daily Weather Input'!C3155)</f>
        <v>2013</v>
      </c>
      <c r="C3162">
        <f>MONTH('Daily Weather Input'!C3155)</f>
        <v>8</v>
      </c>
      <c r="D3162">
        <f>DAY('Daily Weather Input'!C3155)</f>
        <v>18</v>
      </c>
      <c r="E3162">
        <f>IF('Daily Weather Input'!D3155, 'Daily Weather Input'!D3155, ('Daily Weather Input'!E3155+'Daily Weather Input'!F3155)/2)</f>
        <v>69</v>
      </c>
      <c r="F3162">
        <f t="shared" si="99"/>
        <v>0</v>
      </c>
      <c r="G3162">
        <f t="shared" si="100"/>
        <v>4</v>
      </c>
    </row>
    <row r="3163" spans="2:7" x14ac:dyDescent="0.25">
      <c r="B3163">
        <f>YEAR('Daily Weather Input'!C3156)</f>
        <v>2013</v>
      </c>
      <c r="C3163">
        <f>MONTH('Daily Weather Input'!C3156)</f>
        <v>8</v>
      </c>
      <c r="D3163">
        <f>DAY('Daily Weather Input'!C3156)</f>
        <v>19</v>
      </c>
      <c r="E3163">
        <f>IF('Daily Weather Input'!D3156, 'Daily Weather Input'!D3156, ('Daily Weather Input'!E3156+'Daily Weather Input'!F3156)/2)</f>
        <v>67</v>
      </c>
      <c r="F3163">
        <f t="shared" si="99"/>
        <v>0</v>
      </c>
      <c r="G3163">
        <f t="shared" si="100"/>
        <v>2</v>
      </c>
    </row>
    <row r="3164" spans="2:7" x14ac:dyDescent="0.25">
      <c r="B3164">
        <f>YEAR('Daily Weather Input'!C3157)</f>
        <v>2013</v>
      </c>
      <c r="C3164">
        <f>MONTH('Daily Weather Input'!C3157)</f>
        <v>8</v>
      </c>
      <c r="D3164">
        <f>DAY('Daily Weather Input'!C3157)</f>
        <v>20</v>
      </c>
      <c r="E3164">
        <f>IF('Daily Weather Input'!D3157, 'Daily Weather Input'!D3157, ('Daily Weather Input'!E3157+'Daily Weather Input'!F3157)/2)</f>
        <v>74</v>
      </c>
      <c r="F3164">
        <f t="shared" si="99"/>
        <v>0</v>
      </c>
      <c r="G3164">
        <f t="shared" si="100"/>
        <v>9</v>
      </c>
    </row>
    <row r="3165" spans="2:7" x14ac:dyDescent="0.25">
      <c r="B3165">
        <f>YEAR('Daily Weather Input'!C3158)</f>
        <v>2013</v>
      </c>
      <c r="C3165">
        <f>MONTH('Daily Weather Input'!C3158)</f>
        <v>8</v>
      </c>
      <c r="D3165">
        <f>DAY('Daily Weather Input'!C3158)</f>
        <v>21</v>
      </c>
      <c r="E3165">
        <f>IF('Daily Weather Input'!D3158, 'Daily Weather Input'!D3158, ('Daily Weather Input'!E3158+'Daily Weather Input'!F3158)/2)</f>
        <v>77</v>
      </c>
      <c r="F3165">
        <f t="shared" si="99"/>
        <v>0</v>
      </c>
      <c r="G3165">
        <f t="shared" si="100"/>
        <v>12</v>
      </c>
    </row>
    <row r="3166" spans="2:7" x14ac:dyDescent="0.25">
      <c r="B3166">
        <f>YEAR('Daily Weather Input'!C3159)</f>
        <v>2013</v>
      </c>
      <c r="C3166">
        <f>MONTH('Daily Weather Input'!C3159)</f>
        <v>8</v>
      </c>
      <c r="D3166">
        <f>DAY('Daily Weather Input'!C3159)</f>
        <v>22</v>
      </c>
      <c r="E3166">
        <f>IF('Daily Weather Input'!D3159, 'Daily Weather Input'!D3159, ('Daily Weather Input'!E3159+'Daily Weather Input'!F3159)/2)</f>
        <v>77</v>
      </c>
      <c r="F3166">
        <f t="shared" si="99"/>
        <v>0</v>
      </c>
      <c r="G3166">
        <f t="shared" si="100"/>
        <v>12</v>
      </c>
    </row>
    <row r="3167" spans="2:7" x14ac:dyDescent="0.25">
      <c r="B3167">
        <f>YEAR('Daily Weather Input'!C3160)</f>
        <v>2013</v>
      </c>
      <c r="C3167">
        <f>MONTH('Daily Weather Input'!C3160)</f>
        <v>8</v>
      </c>
      <c r="D3167">
        <f>DAY('Daily Weather Input'!C3160)</f>
        <v>23</v>
      </c>
      <c r="E3167">
        <f>IF('Daily Weather Input'!D3160, 'Daily Weather Input'!D3160, ('Daily Weather Input'!E3160+'Daily Weather Input'!F3160)/2)</f>
        <v>73</v>
      </c>
      <c r="F3167">
        <f t="shared" si="99"/>
        <v>0</v>
      </c>
      <c r="G3167">
        <f t="shared" si="100"/>
        <v>8</v>
      </c>
    </row>
    <row r="3168" spans="2:7" x14ac:dyDescent="0.25">
      <c r="B3168">
        <f>YEAR('Daily Weather Input'!C3161)</f>
        <v>2013</v>
      </c>
      <c r="C3168">
        <f>MONTH('Daily Weather Input'!C3161)</f>
        <v>8</v>
      </c>
      <c r="D3168">
        <f>DAY('Daily Weather Input'!C3161)</f>
        <v>24</v>
      </c>
      <c r="E3168">
        <f>IF('Daily Weather Input'!D3161, 'Daily Weather Input'!D3161, ('Daily Weather Input'!E3161+'Daily Weather Input'!F3161)/2)</f>
        <v>70</v>
      </c>
      <c r="F3168">
        <f t="shared" si="99"/>
        <v>0</v>
      </c>
      <c r="G3168">
        <f t="shared" si="100"/>
        <v>5</v>
      </c>
    </row>
    <row r="3169" spans="2:7" x14ac:dyDescent="0.25">
      <c r="B3169">
        <f>YEAR('Daily Weather Input'!C3162)</f>
        <v>2013</v>
      </c>
      <c r="C3169">
        <f>MONTH('Daily Weather Input'!C3162)</f>
        <v>8</v>
      </c>
      <c r="D3169">
        <f>DAY('Daily Weather Input'!C3162)</f>
        <v>25</v>
      </c>
      <c r="E3169">
        <f>IF('Daily Weather Input'!D3162, 'Daily Weather Input'!D3162, ('Daily Weather Input'!E3162+'Daily Weather Input'!F3162)/2)</f>
        <v>70</v>
      </c>
      <c r="F3169">
        <f t="shared" si="99"/>
        <v>0</v>
      </c>
      <c r="G3169">
        <f t="shared" si="100"/>
        <v>5</v>
      </c>
    </row>
    <row r="3170" spans="2:7" x14ac:dyDescent="0.25">
      <c r="B3170">
        <f>YEAR('Daily Weather Input'!C3163)</f>
        <v>2013</v>
      </c>
      <c r="C3170">
        <f>MONTH('Daily Weather Input'!C3163)</f>
        <v>8</v>
      </c>
      <c r="D3170">
        <f>DAY('Daily Weather Input'!C3163)</f>
        <v>26</v>
      </c>
      <c r="E3170">
        <f>IF('Daily Weather Input'!D3163, 'Daily Weather Input'!D3163, ('Daily Weather Input'!E3163+'Daily Weather Input'!F3163)/2)</f>
        <v>73</v>
      </c>
      <c r="F3170">
        <f t="shared" si="99"/>
        <v>0</v>
      </c>
      <c r="G3170">
        <f t="shared" si="100"/>
        <v>8</v>
      </c>
    </row>
    <row r="3171" spans="2:7" x14ac:dyDescent="0.25">
      <c r="B3171">
        <f>YEAR('Daily Weather Input'!C3164)</f>
        <v>2013</v>
      </c>
      <c r="C3171">
        <f>MONTH('Daily Weather Input'!C3164)</f>
        <v>8</v>
      </c>
      <c r="D3171">
        <f>DAY('Daily Weather Input'!C3164)</f>
        <v>27</v>
      </c>
      <c r="E3171">
        <f>IF('Daily Weather Input'!D3164, 'Daily Weather Input'!D3164, ('Daily Weather Input'!E3164+'Daily Weather Input'!F3164)/2)</f>
        <v>78</v>
      </c>
      <c r="F3171">
        <f t="shared" si="99"/>
        <v>0</v>
      </c>
      <c r="G3171">
        <f t="shared" si="100"/>
        <v>13</v>
      </c>
    </row>
    <row r="3172" spans="2:7" x14ac:dyDescent="0.25">
      <c r="B3172">
        <f>YEAR('Daily Weather Input'!C3165)</f>
        <v>2013</v>
      </c>
      <c r="C3172">
        <f>MONTH('Daily Weather Input'!C3165)</f>
        <v>8</v>
      </c>
      <c r="D3172">
        <f>DAY('Daily Weather Input'!C3165)</f>
        <v>28</v>
      </c>
      <c r="E3172">
        <f>IF('Daily Weather Input'!D3165, 'Daily Weather Input'!D3165, ('Daily Weather Input'!E3165+'Daily Weather Input'!F3165)/2)</f>
        <v>76</v>
      </c>
      <c r="F3172">
        <f t="shared" si="99"/>
        <v>0</v>
      </c>
      <c r="G3172">
        <f t="shared" si="100"/>
        <v>11</v>
      </c>
    </row>
    <row r="3173" spans="2:7" x14ac:dyDescent="0.25">
      <c r="B3173">
        <f>YEAR('Daily Weather Input'!C3166)</f>
        <v>2013</v>
      </c>
      <c r="C3173">
        <f>MONTH('Daily Weather Input'!C3166)</f>
        <v>8</v>
      </c>
      <c r="D3173">
        <f>DAY('Daily Weather Input'!C3166)</f>
        <v>29</v>
      </c>
      <c r="E3173">
        <f>IF('Daily Weather Input'!D3166, 'Daily Weather Input'!D3166, ('Daily Weather Input'!E3166+'Daily Weather Input'!F3166)/2)</f>
        <v>76</v>
      </c>
      <c r="F3173">
        <f t="shared" si="99"/>
        <v>0</v>
      </c>
      <c r="G3173">
        <f t="shared" si="100"/>
        <v>11</v>
      </c>
    </row>
    <row r="3174" spans="2:7" x14ac:dyDescent="0.25">
      <c r="B3174">
        <f>YEAR('Daily Weather Input'!C3167)</f>
        <v>2013</v>
      </c>
      <c r="C3174">
        <f>MONTH('Daily Weather Input'!C3167)</f>
        <v>8</v>
      </c>
      <c r="D3174">
        <f>DAY('Daily Weather Input'!C3167)</f>
        <v>30</v>
      </c>
      <c r="E3174">
        <f>IF('Daily Weather Input'!D3167, 'Daily Weather Input'!D3167, ('Daily Weather Input'!E3167+'Daily Weather Input'!F3167)/2)</f>
        <v>76</v>
      </c>
      <c r="F3174">
        <f t="shared" si="99"/>
        <v>0</v>
      </c>
      <c r="G3174">
        <f t="shared" si="100"/>
        <v>11</v>
      </c>
    </row>
    <row r="3175" spans="2:7" x14ac:dyDescent="0.25">
      <c r="B3175">
        <f>YEAR('Daily Weather Input'!C3168)</f>
        <v>2013</v>
      </c>
      <c r="C3175">
        <f>MONTH('Daily Weather Input'!C3168)</f>
        <v>8</v>
      </c>
      <c r="D3175">
        <f>DAY('Daily Weather Input'!C3168)</f>
        <v>31</v>
      </c>
      <c r="E3175">
        <f>IF('Daily Weather Input'!D3168, 'Daily Weather Input'!D3168, ('Daily Weather Input'!E3168+'Daily Weather Input'!F3168)/2)</f>
        <v>79</v>
      </c>
      <c r="F3175">
        <f t="shared" si="99"/>
        <v>0</v>
      </c>
      <c r="G3175">
        <f t="shared" si="100"/>
        <v>14</v>
      </c>
    </row>
    <row r="3176" spans="2:7" x14ac:dyDescent="0.25">
      <c r="B3176">
        <f>YEAR('Daily Weather Input'!C3169)</f>
        <v>2013</v>
      </c>
      <c r="C3176">
        <f>MONTH('Daily Weather Input'!C3169)</f>
        <v>9</v>
      </c>
      <c r="D3176">
        <f>DAY('Daily Weather Input'!C3169)</f>
        <v>1</v>
      </c>
      <c r="E3176">
        <f>IF('Daily Weather Input'!D3169, 'Daily Weather Input'!D3169, ('Daily Weather Input'!E3169+'Daily Weather Input'!F3169)/2)</f>
        <v>79</v>
      </c>
      <c r="F3176">
        <f t="shared" si="99"/>
        <v>0</v>
      </c>
      <c r="G3176">
        <f t="shared" si="100"/>
        <v>14</v>
      </c>
    </row>
    <row r="3177" spans="2:7" x14ac:dyDescent="0.25">
      <c r="B3177">
        <f>YEAR('Daily Weather Input'!C3170)</f>
        <v>2013</v>
      </c>
      <c r="C3177">
        <f>MONTH('Daily Weather Input'!C3170)</f>
        <v>9</v>
      </c>
      <c r="D3177">
        <f>DAY('Daily Weather Input'!C3170)</f>
        <v>2</v>
      </c>
      <c r="E3177">
        <f>IF('Daily Weather Input'!D3170, 'Daily Weather Input'!D3170, ('Daily Weather Input'!E3170+'Daily Weather Input'!F3170)/2)</f>
        <v>79</v>
      </c>
      <c r="F3177">
        <f t="shared" si="99"/>
        <v>0</v>
      </c>
      <c r="G3177">
        <f t="shared" si="100"/>
        <v>14</v>
      </c>
    </row>
    <row r="3178" spans="2:7" x14ac:dyDescent="0.25">
      <c r="B3178">
        <f>YEAR('Daily Weather Input'!C3171)</f>
        <v>2013</v>
      </c>
      <c r="C3178">
        <f>MONTH('Daily Weather Input'!C3171)</f>
        <v>9</v>
      </c>
      <c r="D3178">
        <f>DAY('Daily Weather Input'!C3171)</f>
        <v>3</v>
      </c>
      <c r="E3178">
        <f>IF('Daily Weather Input'!D3171, 'Daily Weather Input'!D3171, ('Daily Weather Input'!E3171+'Daily Weather Input'!F3171)/2)</f>
        <v>79</v>
      </c>
      <c r="F3178">
        <f t="shared" si="99"/>
        <v>0</v>
      </c>
      <c r="G3178">
        <f t="shared" si="100"/>
        <v>14</v>
      </c>
    </row>
    <row r="3179" spans="2:7" x14ac:dyDescent="0.25">
      <c r="B3179">
        <f>YEAR('Daily Weather Input'!C3172)</f>
        <v>2013</v>
      </c>
      <c r="C3179">
        <f>MONTH('Daily Weather Input'!C3172)</f>
        <v>9</v>
      </c>
      <c r="D3179">
        <f>DAY('Daily Weather Input'!C3172)</f>
        <v>4</v>
      </c>
      <c r="E3179">
        <f>IF('Daily Weather Input'!D3172, 'Daily Weather Input'!D3172, ('Daily Weather Input'!E3172+'Daily Weather Input'!F3172)/2)</f>
        <v>71</v>
      </c>
      <c r="F3179">
        <f t="shared" si="99"/>
        <v>0</v>
      </c>
      <c r="G3179">
        <f t="shared" si="100"/>
        <v>6</v>
      </c>
    </row>
    <row r="3180" spans="2:7" x14ac:dyDescent="0.25">
      <c r="B3180">
        <f>YEAR('Daily Weather Input'!C3173)</f>
        <v>2013</v>
      </c>
      <c r="C3180">
        <f>MONTH('Daily Weather Input'!C3173)</f>
        <v>9</v>
      </c>
      <c r="D3180">
        <f>DAY('Daily Weather Input'!C3173)</f>
        <v>5</v>
      </c>
      <c r="E3180">
        <f>IF('Daily Weather Input'!D3173, 'Daily Weather Input'!D3173, ('Daily Weather Input'!E3173+'Daily Weather Input'!F3173)/2)</f>
        <v>71</v>
      </c>
      <c r="F3180">
        <f t="shared" si="99"/>
        <v>0</v>
      </c>
      <c r="G3180">
        <f t="shared" si="100"/>
        <v>6</v>
      </c>
    </row>
    <row r="3181" spans="2:7" x14ac:dyDescent="0.25">
      <c r="B3181">
        <f>YEAR('Daily Weather Input'!C3174)</f>
        <v>2013</v>
      </c>
      <c r="C3181">
        <f>MONTH('Daily Weather Input'!C3174)</f>
        <v>9</v>
      </c>
      <c r="D3181">
        <f>DAY('Daily Weather Input'!C3174)</f>
        <v>6</v>
      </c>
      <c r="E3181">
        <f>IF('Daily Weather Input'!D3174, 'Daily Weather Input'!D3174, ('Daily Weather Input'!E3174+'Daily Weather Input'!F3174)/2)</f>
        <v>67</v>
      </c>
      <c r="F3181">
        <f t="shared" si="99"/>
        <v>0</v>
      </c>
      <c r="G3181">
        <f t="shared" si="100"/>
        <v>2</v>
      </c>
    </row>
    <row r="3182" spans="2:7" x14ac:dyDescent="0.25">
      <c r="B3182">
        <f>YEAR('Daily Weather Input'!C3175)</f>
        <v>2013</v>
      </c>
      <c r="C3182">
        <f>MONTH('Daily Weather Input'!C3175)</f>
        <v>9</v>
      </c>
      <c r="D3182">
        <f>DAY('Daily Weather Input'!C3175)</f>
        <v>7</v>
      </c>
      <c r="E3182">
        <f>IF('Daily Weather Input'!D3175, 'Daily Weather Input'!D3175, ('Daily Weather Input'!E3175+'Daily Weather Input'!F3175)/2)</f>
        <v>65</v>
      </c>
      <c r="F3182">
        <f t="shared" si="99"/>
        <v>0</v>
      </c>
      <c r="G3182">
        <f t="shared" si="100"/>
        <v>0</v>
      </c>
    </row>
    <row r="3183" spans="2:7" x14ac:dyDescent="0.25">
      <c r="B3183">
        <f>YEAR('Daily Weather Input'!C3176)</f>
        <v>2013</v>
      </c>
      <c r="C3183">
        <f>MONTH('Daily Weather Input'!C3176)</f>
        <v>9</v>
      </c>
      <c r="D3183">
        <f>DAY('Daily Weather Input'!C3176)</f>
        <v>8</v>
      </c>
      <c r="E3183">
        <f>IF('Daily Weather Input'!D3176, 'Daily Weather Input'!D3176, ('Daily Weather Input'!E3176+'Daily Weather Input'!F3176)/2)</f>
        <v>74</v>
      </c>
      <c r="F3183">
        <f t="shared" si="99"/>
        <v>0</v>
      </c>
      <c r="G3183">
        <f t="shared" si="100"/>
        <v>9</v>
      </c>
    </row>
    <row r="3184" spans="2:7" x14ac:dyDescent="0.25">
      <c r="B3184">
        <f>YEAR('Daily Weather Input'!C3177)</f>
        <v>2013</v>
      </c>
      <c r="C3184">
        <f>MONTH('Daily Weather Input'!C3177)</f>
        <v>9</v>
      </c>
      <c r="D3184">
        <f>DAY('Daily Weather Input'!C3177)</f>
        <v>9</v>
      </c>
      <c r="E3184">
        <f>IF('Daily Weather Input'!D3177, 'Daily Weather Input'!D3177, ('Daily Weather Input'!E3177+'Daily Weather Input'!F3177)/2)</f>
        <v>71</v>
      </c>
      <c r="F3184">
        <f t="shared" si="99"/>
        <v>0</v>
      </c>
      <c r="G3184">
        <f t="shared" si="100"/>
        <v>6</v>
      </c>
    </row>
    <row r="3185" spans="2:7" x14ac:dyDescent="0.25">
      <c r="B3185">
        <f>YEAR('Daily Weather Input'!C3178)</f>
        <v>2013</v>
      </c>
      <c r="C3185">
        <f>MONTH('Daily Weather Input'!C3178)</f>
        <v>9</v>
      </c>
      <c r="D3185">
        <f>DAY('Daily Weather Input'!C3178)</f>
        <v>10</v>
      </c>
      <c r="E3185">
        <f>IF('Daily Weather Input'!D3178, 'Daily Weather Input'!D3178, ('Daily Weather Input'!E3178+'Daily Weather Input'!F3178)/2)</f>
        <v>78</v>
      </c>
      <c r="F3185">
        <f t="shared" si="99"/>
        <v>0</v>
      </c>
      <c r="G3185">
        <f t="shared" si="100"/>
        <v>13</v>
      </c>
    </row>
    <row r="3186" spans="2:7" x14ac:dyDescent="0.25">
      <c r="B3186">
        <f>YEAR('Daily Weather Input'!C3179)</f>
        <v>2013</v>
      </c>
      <c r="C3186">
        <f>MONTH('Daily Weather Input'!C3179)</f>
        <v>9</v>
      </c>
      <c r="D3186">
        <f>DAY('Daily Weather Input'!C3179)</f>
        <v>11</v>
      </c>
      <c r="E3186">
        <f>IF('Daily Weather Input'!D3179, 'Daily Weather Input'!D3179, ('Daily Weather Input'!E3179+'Daily Weather Input'!F3179)/2)</f>
        <v>83</v>
      </c>
      <c r="F3186">
        <f t="shared" si="99"/>
        <v>0</v>
      </c>
      <c r="G3186">
        <f t="shared" si="100"/>
        <v>18</v>
      </c>
    </row>
    <row r="3187" spans="2:7" x14ac:dyDescent="0.25">
      <c r="B3187">
        <f>YEAR('Daily Weather Input'!C3180)</f>
        <v>2013</v>
      </c>
      <c r="C3187">
        <f>MONTH('Daily Weather Input'!C3180)</f>
        <v>9</v>
      </c>
      <c r="D3187">
        <f>DAY('Daily Weather Input'!C3180)</f>
        <v>12</v>
      </c>
      <c r="E3187">
        <f>IF('Daily Weather Input'!D3180, 'Daily Weather Input'!D3180, ('Daily Weather Input'!E3180+'Daily Weather Input'!F3180)/2)</f>
        <v>79</v>
      </c>
      <c r="F3187">
        <f t="shared" si="99"/>
        <v>0</v>
      </c>
      <c r="G3187">
        <f t="shared" si="100"/>
        <v>14</v>
      </c>
    </row>
    <row r="3188" spans="2:7" x14ac:dyDescent="0.25">
      <c r="B3188">
        <f>YEAR('Daily Weather Input'!C3181)</f>
        <v>2013</v>
      </c>
      <c r="C3188">
        <f>MONTH('Daily Weather Input'!C3181)</f>
        <v>9</v>
      </c>
      <c r="D3188">
        <f>DAY('Daily Weather Input'!C3181)</f>
        <v>13</v>
      </c>
      <c r="E3188">
        <f>IF('Daily Weather Input'!D3181, 'Daily Weather Input'!D3181, ('Daily Weather Input'!E3181+'Daily Weather Input'!F3181)/2)</f>
        <v>72</v>
      </c>
      <c r="F3188">
        <f t="shared" si="99"/>
        <v>0</v>
      </c>
      <c r="G3188">
        <f t="shared" si="100"/>
        <v>7</v>
      </c>
    </row>
    <row r="3189" spans="2:7" x14ac:dyDescent="0.25">
      <c r="B3189">
        <f>YEAR('Daily Weather Input'!C3182)</f>
        <v>2013</v>
      </c>
      <c r="C3189">
        <f>MONTH('Daily Weather Input'!C3182)</f>
        <v>9</v>
      </c>
      <c r="D3189">
        <f>DAY('Daily Weather Input'!C3182)</f>
        <v>14</v>
      </c>
      <c r="E3189">
        <f>IF('Daily Weather Input'!D3182, 'Daily Weather Input'!D3182, ('Daily Weather Input'!E3182+'Daily Weather Input'!F3182)/2)</f>
        <v>61</v>
      </c>
      <c r="F3189">
        <f t="shared" si="99"/>
        <v>4</v>
      </c>
      <c r="G3189">
        <f t="shared" si="100"/>
        <v>0</v>
      </c>
    </row>
    <row r="3190" spans="2:7" x14ac:dyDescent="0.25">
      <c r="B3190">
        <f>YEAR('Daily Weather Input'!C3183)</f>
        <v>2013</v>
      </c>
      <c r="C3190">
        <f>MONTH('Daily Weather Input'!C3183)</f>
        <v>9</v>
      </c>
      <c r="D3190">
        <f>DAY('Daily Weather Input'!C3183)</f>
        <v>15</v>
      </c>
      <c r="E3190">
        <f>IF('Daily Weather Input'!D3183, 'Daily Weather Input'!D3183, ('Daily Weather Input'!E3183+'Daily Weather Input'!F3183)/2)</f>
        <v>59</v>
      </c>
      <c r="F3190">
        <f t="shared" si="99"/>
        <v>6</v>
      </c>
      <c r="G3190">
        <f t="shared" si="100"/>
        <v>0</v>
      </c>
    </row>
    <row r="3191" spans="2:7" x14ac:dyDescent="0.25">
      <c r="B3191">
        <f>YEAR('Daily Weather Input'!C3184)</f>
        <v>2013</v>
      </c>
      <c r="C3191">
        <f>MONTH('Daily Weather Input'!C3184)</f>
        <v>9</v>
      </c>
      <c r="D3191">
        <f>DAY('Daily Weather Input'!C3184)</f>
        <v>16</v>
      </c>
      <c r="E3191">
        <f>IF('Daily Weather Input'!D3184, 'Daily Weather Input'!D3184, ('Daily Weather Input'!E3184+'Daily Weather Input'!F3184)/2)</f>
        <v>66</v>
      </c>
      <c r="F3191">
        <f t="shared" si="99"/>
        <v>0</v>
      </c>
      <c r="G3191">
        <f t="shared" si="100"/>
        <v>1</v>
      </c>
    </row>
    <row r="3192" spans="2:7" x14ac:dyDescent="0.25">
      <c r="B3192">
        <f>YEAR('Daily Weather Input'!C3185)</f>
        <v>2013</v>
      </c>
      <c r="C3192">
        <f>MONTH('Daily Weather Input'!C3185)</f>
        <v>9</v>
      </c>
      <c r="D3192">
        <f>DAY('Daily Weather Input'!C3185)</f>
        <v>17</v>
      </c>
      <c r="E3192">
        <f>IF('Daily Weather Input'!D3185, 'Daily Weather Input'!D3185, ('Daily Weather Input'!E3185+'Daily Weather Input'!F3185)/2)</f>
        <v>60</v>
      </c>
      <c r="F3192">
        <f t="shared" si="99"/>
        <v>5</v>
      </c>
      <c r="G3192">
        <f t="shared" si="100"/>
        <v>0</v>
      </c>
    </row>
    <row r="3193" spans="2:7" x14ac:dyDescent="0.25">
      <c r="B3193">
        <f>YEAR('Daily Weather Input'!C3186)</f>
        <v>2013</v>
      </c>
      <c r="C3193">
        <f>MONTH('Daily Weather Input'!C3186)</f>
        <v>9</v>
      </c>
      <c r="D3193">
        <f>DAY('Daily Weather Input'!C3186)</f>
        <v>18</v>
      </c>
      <c r="E3193">
        <f>IF('Daily Weather Input'!D3186, 'Daily Weather Input'!D3186, ('Daily Weather Input'!E3186+'Daily Weather Input'!F3186)/2)</f>
        <v>56</v>
      </c>
      <c r="F3193">
        <f t="shared" si="99"/>
        <v>9</v>
      </c>
      <c r="G3193">
        <f t="shared" si="100"/>
        <v>0</v>
      </c>
    </row>
    <row r="3194" spans="2:7" x14ac:dyDescent="0.25">
      <c r="B3194">
        <f>YEAR('Daily Weather Input'!C3187)</f>
        <v>2013</v>
      </c>
      <c r="C3194">
        <f>MONTH('Daily Weather Input'!C3187)</f>
        <v>9</v>
      </c>
      <c r="D3194">
        <f>DAY('Daily Weather Input'!C3187)</f>
        <v>19</v>
      </c>
      <c r="E3194">
        <f>IF('Daily Weather Input'!D3187, 'Daily Weather Input'!D3187, ('Daily Weather Input'!E3187+'Daily Weather Input'!F3187)/2)</f>
        <v>62</v>
      </c>
      <c r="F3194">
        <f t="shared" si="99"/>
        <v>3</v>
      </c>
      <c r="G3194">
        <f t="shared" si="100"/>
        <v>0</v>
      </c>
    </row>
    <row r="3195" spans="2:7" x14ac:dyDescent="0.25">
      <c r="B3195">
        <f>YEAR('Daily Weather Input'!C3188)</f>
        <v>2013</v>
      </c>
      <c r="C3195">
        <f>MONTH('Daily Weather Input'!C3188)</f>
        <v>9</v>
      </c>
      <c r="D3195">
        <f>DAY('Daily Weather Input'!C3188)</f>
        <v>20</v>
      </c>
      <c r="E3195">
        <f>IF('Daily Weather Input'!D3188, 'Daily Weather Input'!D3188, ('Daily Weather Input'!E3188+'Daily Weather Input'!F3188)/2)</f>
        <v>66</v>
      </c>
      <c r="F3195">
        <f t="shared" si="99"/>
        <v>0</v>
      </c>
      <c r="G3195">
        <f t="shared" si="100"/>
        <v>1</v>
      </c>
    </row>
    <row r="3196" spans="2:7" x14ac:dyDescent="0.25">
      <c r="B3196">
        <f>YEAR('Daily Weather Input'!C3189)</f>
        <v>2013</v>
      </c>
      <c r="C3196">
        <f>MONTH('Daily Weather Input'!C3189)</f>
        <v>9</v>
      </c>
      <c r="D3196">
        <f>DAY('Daily Weather Input'!C3189)</f>
        <v>21</v>
      </c>
      <c r="E3196">
        <f>IF('Daily Weather Input'!D3189, 'Daily Weather Input'!D3189, ('Daily Weather Input'!E3189+'Daily Weather Input'!F3189)/2)</f>
        <v>67</v>
      </c>
      <c r="F3196">
        <f t="shared" si="99"/>
        <v>0</v>
      </c>
      <c r="G3196">
        <f t="shared" si="100"/>
        <v>2</v>
      </c>
    </row>
    <row r="3197" spans="2:7" x14ac:dyDescent="0.25">
      <c r="B3197">
        <f>YEAR('Daily Weather Input'!C3190)</f>
        <v>2013</v>
      </c>
      <c r="C3197">
        <f>MONTH('Daily Weather Input'!C3190)</f>
        <v>9</v>
      </c>
      <c r="D3197">
        <f>DAY('Daily Weather Input'!C3190)</f>
        <v>22</v>
      </c>
      <c r="E3197">
        <f>IF('Daily Weather Input'!D3190, 'Daily Weather Input'!D3190, ('Daily Weather Input'!E3190+'Daily Weather Input'!F3190)/2)</f>
        <v>64</v>
      </c>
      <c r="F3197">
        <f t="shared" si="99"/>
        <v>1</v>
      </c>
      <c r="G3197">
        <f t="shared" si="100"/>
        <v>0</v>
      </c>
    </row>
    <row r="3198" spans="2:7" x14ac:dyDescent="0.25">
      <c r="B3198">
        <f>YEAR('Daily Weather Input'!C3191)</f>
        <v>2013</v>
      </c>
      <c r="C3198">
        <f>MONTH('Daily Weather Input'!C3191)</f>
        <v>9</v>
      </c>
      <c r="D3198">
        <f>DAY('Daily Weather Input'!C3191)</f>
        <v>23</v>
      </c>
      <c r="E3198">
        <f>IF('Daily Weather Input'!D3191, 'Daily Weather Input'!D3191, ('Daily Weather Input'!E3191+'Daily Weather Input'!F3191)/2)</f>
        <v>59</v>
      </c>
      <c r="F3198">
        <f t="shared" si="99"/>
        <v>6</v>
      </c>
      <c r="G3198">
        <f t="shared" si="100"/>
        <v>0</v>
      </c>
    </row>
    <row r="3199" spans="2:7" x14ac:dyDescent="0.25">
      <c r="B3199">
        <f>YEAR('Daily Weather Input'!C3192)</f>
        <v>2013</v>
      </c>
      <c r="C3199">
        <f>MONTH('Daily Weather Input'!C3192)</f>
        <v>9</v>
      </c>
      <c r="D3199">
        <f>DAY('Daily Weather Input'!C3192)</f>
        <v>24</v>
      </c>
      <c r="E3199">
        <f>IF('Daily Weather Input'!D3192, 'Daily Weather Input'!D3192, ('Daily Weather Input'!E3192+'Daily Weather Input'!F3192)/2)</f>
        <v>57</v>
      </c>
      <c r="F3199">
        <f t="shared" si="99"/>
        <v>8</v>
      </c>
      <c r="G3199">
        <f t="shared" si="100"/>
        <v>0</v>
      </c>
    </row>
    <row r="3200" spans="2:7" x14ac:dyDescent="0.25">
      <c r="B3200">
        <f>YEAR('Daily Weather Input'!C3193)</f>
        <v>2013</v>
      </c>
      <c r="C3200">
        <f>MONTH('Daily Weather Input'!C3193)</f>
        <v>9</v>
      </c>
      <c r="D3200">
        <f>DAY('Daily Weather Input'!C3193)</f>
        <v>25</v>
      </c>
      <c r="E3200">
        <f>IF('Daily Weather Input'!D3193, 'Daily Weather Input'!D3193, ('Daily Weather Input'!E3193+'Daily Weather Input'!F3193)/2)</f>
        <v>58</v>
      </c>
      <c r="F3200">
        <f t="shared" si="99"/>
        <v>7</v>
      </c>
      <c r="G3200">
        <f t="shared" si="100"/>
        <v>0</v>
      </c>
    </row>
    <row r="3201" spans="2:7" x14ac:dyDescent="0.25">
      <c r="B3201">
        <f>YEAR('Daily Weather Input'!C3194)</f>
        <v>2013</v>
      </c>
      <c r="C3201">
        <f>MONTH('Daily Weather Input'!C3194)</f>
        <v>9</v>
      </c>
      <c r="D3201">
        <f>DAY('Daily Weather Input'!C3194)</f>
        <v>26</v>
      </c>
      <c r="E3201">
        <f>IF('Daily Weather Input'!D3194, 'Daily Weather Input'!D3194, ('Daily Weather Input'!E3194+'Daily Weather Input'!F3194)/2)</f>
        <v>62</v>
      </c>
      <c r="F3201">
        <f t="shared" si="99"/>
        <v>3</v>
      </c>
      <c r="G3201">
        <f t="shared" si="100"/>
        <v>0</v>
      </c>
    </row>
    <row r="3202" spans="2:7" x14ac:dyDescent="0.25">
      <c r="B3202">
        <f>YEAR('Daily Weather Input'!C3195)</f>
        <v>2013</v>
      </c>
      <c r="C3202">
        <f>MONTH('Daily Weather Input'!C3195)</f>
        <v>9</v>
      </c>
      <c r="D3202">
        <f>DAY('Daily Weather Input'!C3195)</f>
        <v>27</v>
      </c>
      <c r="E3202">
        <f>IF('Daily Weather Input'!D3195, 'Daily Weather Input'!D3195, ('Daily Weather Input'!E3195+'Daily Weather Input'!F3195)/2)</f>
        <v>61</v>
      </c>
      <c r="F3202">
        <f t="shared" si="99"/>
        <v>4</v>
      </c>
      <c r="G3202">
        <f t="shared" si="100"/>
        <v>0</v>
      </c>
    </row>
    <row r="3203" spans="2:7" x14ac:dyDescent="0.25">
      <c r="B3203">
        <f>YEAR('Daily Weather Input'!C3196)</f>
        <v>2013</v>
      </c>
      <c r="C3203">
        <f>MONTH('Daily Weather Input'!C3196)</f>
        <v>9</v>
      </c>
      <c r="D3203">
        <f>DAY('Daily Weather Input'!C3196)</f>
        <v>28</v>
      </c>
      <c r="E3203">
        <f>IF('Daily Weather Input'!D3196, 'Daily Weather Input'!D3196, ('Daily Weather Input'!E3196+'Daily Weather Input'!F3196)/2)</f>
        <v>61</v>
      </c>
      <c r="F3203">
        <f t="shared" si="99"/>
        <v>4</v>
      </c>
      <c r="G3203">
        <f t="shared" si="100"/>
        <v>0</v>
      </c>
    </row>
    <row r="3204" spans="2:7" x14ac:dyDescent="0.25">
      <c r="B3204">
        <f>YEAR('Daily Weather Input'!C3197)</f>
        <v>2013</v>
      </c>
      <c r="C3204">
        <f>MONTH('Daily Weather Input'!C3197)</f>
        <v>9</v>
      </c>
      <c r="D3204">
        <f>DAY('Daily Weather Input'!C3197)</f>
        <v>29</v>
      </c>
      <c r="E3204">
        <f>IF('Daily Weather Input'!D3197, 'Daily Weather Input'!D3197, ('Daily Weather Input'!E3197+'Daily Weather Input'!F3197)/2)</f>
        <v>59</v>
      </c>
      <c r="F3204">
        <f t="shared" si="99"/>
        <v>6</v>
      </c>
      <c r="G3204">
        <f t="shared" si="100"/>
        <v>0</v>
      </c>
    </row>
    <row r="3205" spans="2:7" x14ac:dyDescent="0.25">
      <c r="B3205">
        <f>YEAR('Daily Weather Input'!C3198)</f>
        <v>2013</v>
      </c>
      <c r="C3205">
        <f>MONTH('Daily Weather Input'!C3198)</f>
        <v>9</v>
      </c>
      <c r="D3205">
        <f>DAY('Daily Weather Input'!C3198)</f>
        <v>30</v>
      </c>
      <c r="E3205">
        <f>IF('Daily Weather Input'!D3198, 'Daily Weather Input'!D3198, ('Daily Weather Input'!E3198+'Daily Weather Input'!F3198)/2)</f>
        <v>61</v>
      </c>
      <c r="F3205">
        <f t="shared" si="99"/>
        <v>4</v>
      </c>
      <c r="G3205">
        <f t="shared" si="100"/>
        <v>0</v>
      </c>
    </row>
    <row r="3206" spans="2:7" x14ac:dyDescent="0.25">
      <c r="B3206">
        <f>YEAR('Daily Weather Input'!C3199)</f>
        <v>2013</v>
      </c>
      <c r="C3206">
        <f>MONTH('Daily Weather Input'!C3199)</f>
        <v>10</v>
      </c>
      <c r="D3206">
        <f>DAY('Daily Weather Input'!C3199)</f>
        <v>1</v>
      </c>
      <c r="E3206">
        <f>IF('Daily Weather Input'!D3199, 'Daily Weather Input'!D3199, ('Daily Weather Input'!E3199+'Daily Weather Input'!F3199)/2)</f>
        <v>67</v>
      </c>
      <c r="F3206">
        <f t="shared" si="99"/>
        <v>0</v>
      </c>
      <c r="G3206">
        <f t="shared" si="100"/>
        <v>2</v>
      </c>
    </row>
    <row r="3207" spans="2:7" x14ac:dyDescent="0.25">
      <c r="B3207">
        <f>YEAR('Daily Weather Input'!C3200)</f>
        <v>2013</v>
      </c>
      <c r="C3207">
        <f>MONTH('Daily Weather Input'!C3200)</f>
        <v>10</v>
      </c>
      <c r="D3207">
        <f>DAY('Daily Weather Input'!C3200)</f>
        <v>2</v>
      </c>
      <c r="E3207">
        <f>IF('Daily Weather Input'!D3200, 'Daily Weather Input'!D3200, ('Daily Weather Input'!E3200+'Daily Weather Input'!F3200)/2)</f>
        <v>69</v>
      </c>
      <c r="F3207">
        <f t="shared" si="99"/>
        <v>0</v>
      </c>
      <c r="G3207">
        <f t="shared" si="100"/>
        <v>4</v>
      </c>
    </row>
    <row r="3208" spans="2:7" x14ac:dyDescent="0.25">
      <c r="B3208">
        <f>YEAR('Daily Weather Input'!C3201)</f>
        <v>2013</v>
      </c>
      <c r="C3208">
        <f>MONTH('Daily Weather Input'!C3201)</f>
        <v>10</v>
      </c>
      <c r="D3208">
        <f>DAY('Daily Weather Input'!C3201)</f>
        <v>3</v>
      </c>
      <c r="E3208">
        <f>IF('Daily Weather Input'!D3201, 'Daily Weather Input'!D3201, ('Daily Weather Input'!E3201+'Daily Weather Input'!F3201)/2)</f>
        <v>69</v>
      </c>
      <c r="F3208">
        <f t="shared" si="99"/>
        <v>0</v>
      </c>
      <c r="G3208">
        <f t="shared" si="100"/>
        <v>4</v>
      </c>
    </row>
    <row r="3209" spans="2:7" x14ac:dyDescent="0.25">
      <c r="B3209">
        <f>YEAR('Daily Weather Input'!C3202)</f>
        <v>2013</v>
      </c>
      <c r="C3209">
        <f>MONTH('Daily Weather Input'!C3202)</f>
        <v>10</v>
      </c>
      <c r="D3209">
        <f>DAY('Daily Weather Input'!C3202)</f>
        <v>4</v>
      </c>
      <c r="E3209">
        <f>IF('Daily Weather Input'!D3202, 'Daily Weather Input'!D3202, ('Daily Weather Input'!E3202+'Daily Weather Input'!F3202)/2)</f>
        <v>72</v>
      </c>
      <c r="F3209">
        <f t="shared" si="99"/>
        <v>0</v>
      </c>
      <c r="G3209">
        <f t="shared" si="100"/>
        <v>7</v>
      </c>
    </row>
    <row r="3210" spans="2:7" x14ac:dyDescent="0.25">
      <c r="B3210">
        <f>YEAR('Daily Weather Input'!C3203)</f>
        <v>2013</v>
      </c>
      <c r="C3210">
        <f>MONTH('Daily Weather Input'!C3203)</f>
        <v>10</v>
      </c>
      <c r="D3210">
        <f>DAY('Daily Weather Input'!C3203)</f>
        <v>5</v>
      </c>
      <c r="E3210">
        <f>IF('Daily Weather Input'!D3203, 'Daily Weather Input'!D3203, ('Daily Weather Input'!E3203+'Daily Weather Input'!F3203)/2)</f>
        <v>74</v>
      </c>
      <c r="F3210">
        <f t="shared" si="99"/>
        <v>0</v>
      </c>
      <c r="G3210">
        <f t="shared" si="100"/>
        <v>9</v>
      </c>
    </row>
    <row r="3211" spans="2:7" x14ac:dyDescent="0.25">
      <c r="B3211">
        <f>YEAR('Daily Weather Input'!C3204)</f>
        <v>2013</v>
      </c>
      <c r="C3211">
        <f>MONTH('Daily Weather Input'!C3204)</f>
        <v>10</v>
      </c>
      <c r="D3211">
        <f>DAY('Daily Weather Input'!C3204)</f>
        <v>6</v>
      </c>
      <c r="E3211">
        <f>IF('Daily Weather Input'!D3204, 'Daily Weather Input'!D3204, ('Daily Weather Input'!E3204+'Daily Weather Input'!F3204)/2)</f>
        <v>76</v>
      </c>
      <c r="F3211">
        <f t="shared" ref="F3211:F3274" si="101">IF(B$8&gt;$E3211,(B$8-$E3211),0)</f>
        <v>0</v>
      </c>
      <c r="G3211">
        <f t="shared" si="100"/>
        <v>11</v>
      </c>
    </row>
    <row r="3212" spans="2:7" x14ac:dyDescent="0.25">
      <c r="B3212">
        <f>YEAR('Daily Weather Input'!C3205)</f>
        <v>2013</v>
      </c>
      <c r="C3212">
        <f>MONTH('Daily Weather Input'!C3205)</f>
        <v>10</v>
      </c>
      <c r="D3212">
        <f>DAY('Daily Weather Input'!C3205)</f>
        <v>7</v>
      </c>
      <c r="E3212">
        <f>IF('Daily Weather Input'!D3205, 'Daily Weather Input'!D3205, ('Daily Weather Input'!E3205+'Daily Weather Input'!F3205)/2)</f>
        <v>70</v>
      </c>
      <c r="F3212">
        <f t="shared" si="101"/>
        <v>0</v>
      </c>
      <c r="G3212">
        <f t="shared" ref="G3212:G3275" si="102">IF($E3212&gt;C$8,$E3212-C$8,0)</f>
        <v>5</v>
      </c>
    </row>
    <row r="3213" spans="2:7" x14ac:dyDescent="0.25">
      <c r="B3213">
        <f>YEAR('Daily Weather Input'!C3206)</f>
        <v>2013</v>
      </c>
      <c r="C3213">
        <f>MONTH('Daily Weather Input'!C3206)</f>
        <v>10</v>
      </c>
      <c r="D3213">
        <f>DAY('Daily Weather Input'!C3206)</f>
        <v>8</v>
      </c>
      <c r="E3213">
        <f>IF('Daily Weather Input'!D3206, 'Daily Weather Input'!D3206, ('Daily Weather Input'!E3206+'Daily Weather Input'!F3206)/2)</f>
        <v>58</v>
      </c>
      <c r="F3213">
        <f t="shared" si="101"/>
        <v>7</v>
      </c>
      <c r="G3213">
        <f t="shared" si="102"/>
        <v>0</v>
      </c>
    </row>
    <row r="3214" spans="2:7" x14ac:dyDescent="0.25">
      <c r="B3214">
        <f>YEAR('Daily Weather Input'!C3207)</f>
        <v>2013</v>
      </c>
      <c r="C3214">
        <f>MONTH('Daily Weather Input'!C3207)</f>
        <v>10</v>
      </c>
      <c r="D3214">
        <f>DAY('Daily Weather Input'!C3207)</f>
        <v>9</v>
      </c>
      <c r="E3214">
        <f>IF('Daily Weather Input'!D3207, 'Daily Weather Input'!D3207, ('Daily Weather Input'!E3207+'Daily Weather Input'!F3207)/2)</f>
        <v>56</v>
      </c>
      <c r="F3214">
        <f t="shared" si="101"/>
        <v>9</v>
      </c>
      <c r="G3214">
        <f t="shared" si="102"/>
        <v>0</v>
      </c>
    </row>
    <row r="3215" spans="2:7" x14ac:dyDescent="0.25">
      <c r="B3215">
        <f>YEAR('Daily Weather Input'!C3208)</f>
        <v>2013</v>
      </c>
      <c r="C3215">
        <f>MONTH('Daily Weather Input'!C3208)</f>
        <v>10</v>
      </c>
      <c r="D3215">
        <f>DAY('Daily Weather Input'!C3208)</f>
        <v>10</v>
      </c>
      <c r="E3215">
        <f>IF('Daily Weather Input'!D3208, 'Daily Weather Input'!D3208, ('Daily Weather Input'!E3208+'Daily Weather Input'!F3208)/2)</f>
        <v>54</v>
      </c>
      <c r="F3215">
        <f t="shared" si="101"/>
        <v>11</v>
      </c>
      <c r="G3215">
        <f t="shared" si="102"/>
        <v>0</v>
      </c>
    </row>
    <row r="3216" spans="2:7" x14ac:dyDescent="0.25">
      <c r="B3216">
        <f>YEAR('Daily Weather Input'!C3209)</f>
        <v>2013</v>
      </c>
      <c r="C3216">
        <f>MONTH('Daily Weather Input'!C3209)</f>
        <v>10</v>
      </c>
      <c r="D3216">
        <f>DAY('Daily Weather Input'!C3209)</f>
        <v>11</v>
      </c>
      <c r="E3216">
        <f>IF('Daily Weather Input'!D3209, 'Daily Weather Input'!D3209, ('Daily Weather Input'!E3209+'Daily Weather Input'!F3209)/2)</f>
        <v>58</v>
      </c>
      <c r="F3216">
        <f t="shared" si="101"/>
        <v>7</v>
      </c>
      <c r="G3216">
        <f t="shared" si="102"/>
        <v>0</v>
      </c>
    </row>
    <row r="3217" spans="2:7" x14ac:dyDescent="0.25">
      <c r="B3217">
        <f>YEAR('Daily Weather Input'!C3210)</f>
        <v>2013</v>
      </c>
      <c r="C3217">
        <f>MONTH('Daily Weather Input'!C3210)</f>
        <v>10</v>
      </c>
      <c r="D3217">
        <f>DAY('Daily Weather Input'!C3210)</f>
        <v>12</v>
      </c>
      <c r="E3217">
        <f>IF('Daily Weather Input'!D3210, 'Daily Weather Input'!D3210, ('Daily Weather Input'!E3210+'Daily Weather Input'!F3210)/2)</f>
        <v>63</v>
      </c>
      <c r="F3217">
        <f t="shared" si="101"/>
        <v>2</v>
      </c>
      <c r="G3217">
        <f t="shared" si="102"/>
        <v>0</v>
      </c>
    </row>
    <row r="3218" spans="2:7" x14ac:dyDescent="0.25">
      <c r="B3218">
        <f>YEAR('Daily Weather Input'!C3211)</f>
        <v>2013</v>
      </c>
      <c r="C3218">
        <f>MONTH('Daily Weather Input'!C3211)</f>
        <v>10</v>
      </c>
      <c r="D3218">
        <f>DAY('Daily Weather Input'!C3211)</f>
        <v>13</v>
      </c>
      <c r="E3218">
        <f>IF('Daily Weather Input'!D3211, 'Daily Weather Input'!D3211, ('Daily Weather Input'!E3211+'Daily Weather Input'!F3211)/2)</f>
        <v>60</v>
      </c>
      <c r="F3218">
        <f t="shared" si="101"/>
        <v>5</v>
      </c>
      <c r="G3218">
        <f t="shared" si="102"/>
        <v>0</v>
      </c>
    </row>
    <row r="3219" spans="2:7" x14ac:dyDescent="0.25">
      <c r="B3219">
        <f>YEAR('Daily Weather Input'!C3212)</f>
        <v>2013</v>
      </c>
      <c r="C3219">
        <f>MONTH('Daily Weather Input'!C3212)</f>
        <v>10</v>
      </c>
      <c r="D3219">
        <f>DAY('Daily Weather Input'!C3212)</f>
        <v>14</v>
      </c>
      <c r="E3219">
        <f>IF('Daily Weather Input'!D3212, 'Daily Weather Input'!D3212, ('Daily Weather Input'!E3212+'Daily Weather Input'!F3212)/2)</f>
        <v>60</v>
      </c>
      <c r="F3219">
        <f t="shared" si="101"/>
        <v>5</v>
      </c>
      <c r="G3219">
        <f t="shared" si="102"/>
        <v>0</v>
      </c>
    </row>
    <row r="3220" spans="2:7" x14ac:dyDescent="0.25">
      <c r="B3220">
        <f>YEAR('Daily Weather Input'!C3213)</f>
        <v>2013</v>
      </c>
      <c r="C3220">
        <f>MONTH('Daily Weather Input'!C3213)</f>
        <v>10</v>
      </c>
      <c r="D3220">
        <f>DAY('Daily Weather Input'!C3213)</f>
        <v>15</v>
      </c>
      <c r="E3220">
        <f>IF('Daily Weather Input'!D3213, 'Daily Weather Input'!D3213, ('Daily Weather Input'!E3213+'Daily Weather Input'!F3213)/2)</f>
        <v>58</v>
      </c>
      <c r="F3220">
        <f t="shared" si="101"/>
        <v>7</v>
      </c>
      <c r="G3220">
        <f t="shared" si="102"/>
        <v>0</v>
      </c>
    </row>
    <row r="3221" spans="2:7" x14ac:dyDescent="0.25">
      <c r="B3221">
        <f>YEAR('Daily Weather Input'!C3214)</f>
        <v>2013</v>
      </c>
      <c r="C3221">
        <f>MONTH('Daily Weather Input'!C3214)</f>
        <v>10</v>
      </c>
      <c r="D3221">
        <f>DAY('Daily Weather Input'!C3214)</f>
        <v>16</v>
      </c>
      <c r="E3221">
        <f>IF('Daily Weather Input'!D3214, 'Daily Weather Input'!D3214, ('Daily Weather Input'!E3214+'Daily Weather Input'!F3214)/2)</f>
        <v>64</v>
      </c>
      <c r="F3221">
        <f t="shared" si="101"/>
        <v>1</v>
      </c>
      <c r="G3221">
        <f t="shared" si="102"/>
        <v>0</v>
      </c>
    </row>
    <row r="3222" spans="2:7" x14ac:dyDescent="0.25">
      <c r="B3222">
        <f>YEAR('Daily Weather Input'!C3215)</f>
        <v>2013</v>
      </c>
      <c r="C3222">
        <f>MONTH('Daily Weather Input'!C3215)</f>
        <v>10</v>
      </c>
      <c r="D3222">
        <f>DAY('Daily Weather Input'!C3215)</f>
        <v>17</v>
      </c>
      <c r="E3222">
        <f>IF('Daily Weather Input'!D3215, 'Daily Weather Input'!D3215, ('Daily Weather Input'!E3215+'Daily Weather Input'!F3215)/2)</f>
        <v>66</v>
      </c>
      <c r="F3222">
        <f t="shared" si="101"/>
        <v>0</v>
      </c>
      <c r="G3222">
        <f t="shared" si="102"/>
        <v>1</v>
      </c>
    </row>
    <row r="3223" spans="2:7" x14ac:dyDescent="0.25">
      <c r="B3223">
        <f>YEAR('Daily Weather Input'!C3216)</f>
        <v>2013</v>
      </c>
      <c r="C3223">
        <f>MONTH('Daily Weather Input'!C3216)</f>
        <v>10</v>
      </c>
      <c r="D3223">
        <f>DAY('Daily Weather Input'!C3216)</f>
        <v>18</v>
      </c>
      <c r="E3223">
        <f>IF('Daily Weather Input'!D3216, 'Daily Weather Input'!D3216, ('Daily Weather Input'!E3216+'Daily Weather Input'!F3216)/2)</f>
        <v>60</v>
      </c>
      <c r="F3223">
        <f t="shared" si="101"/>
        <v>5</v>
      </c>
      <c r="G3223">
        <f t="shared" si="102"/>
        <v>0</v>
      </c>
    </row>
    <row r="3224" spans="2:7" x14ac:dyDescent="0.25">
      <c r="B3224">
        <f>YEAR('Daily Weather Input'!C3217)</f>
        <v>2013</v>
      </c>
      <c r="C3224">
        <f>MONTH('Daily Weather Input'!C3217)</f>
        <v>10</v>
      </c>
      <c r="D3224">
        <f>DAY('Daily Weather Input'!C3217)</f>
        <v>19</v>
      </c>
      <c r="E3224">
        <f>IF('Daily Weather Input'!D3217, 'Daily Weather Input'!D3217, ('Daily Weather Input'!E3217+'Daily Weather Input'!F3217)/2)</f>
        <v>53</v>
      </c>
      <c r="F3224">
        <f t="shared" si="101"/>
        <v>12</v>
      </c>
      <c r="G3224">
        <f t="shared" si="102"/>
        <v>0</v>
      </c>
    </row>
    <row r="3225" spans="2:7" x14ac:dyDescent="0.25">
      <c r="B3225">
        <f>YEAR('Daily Weather Input'!C3218)</f>
        <v>2013</v>
      </c>
      <c r="C3225">
        <f>MONTH('Daily Weather Input'!C3218)</f>
        <v>10</v>
      </c>
      <c r="D3225">
        <f>DAY('Daily Weather Input'!C3218)</f>
        <v>20</v>
      </c>
      <c r="E3225">
        <f>IF('Daily Weather Input'!D3218, 'Daily Weather Input'!D3218, ('Daily Weather Input'!E3218+'Daily Weather Input'!F3218)/2)</f>
        <v>54</v>
      </c>
      <c r="F3225">
        <f t="shared" si="101"/>
        <v>11</v>
      </c>
      <c r="G3225">
        <f t="shared" si="102"/>
        <v>0</v>
      </c>
    </row>
    <row r="3226" spans="2:7" x14ac:dyDescent="0.25">
      <c r="B3226">
        <f>YEAR('Daily Weather Input'!C3219)</f>
        <v>2013</v>
      </c>
      <c r="C3226">
        <f>MONTH('Daily Weather Input'!C3219)</f>
        <v>10</v>
      </c>
      <c r="D3226">
        <f>DAY('Daily Weather Input'!C3219)</f>
        <v>21</v>
      </c>
      <c r="E3226">
        <f>IF('Daily Weather Input'!D3219, 'Daily Weather Input'!D3219, ('Daily Weather Input'!E3219+'Daily Weather Input'!F3219)/2)</f>
        <v>51</v>
      </c>
      <c r="F3226">
        <f t="shared" si="101"/>
        <v>14</v>
      </c>
      <c r="G3226">
        <f t="shared" si="102"/>
        <v>0</v>
      </c>
    </row>
    <row r="3227" spans="2:7" x14ac:dyDescent="0.25">
      <c r="B3227">
        <f>YEAR('Daily Weather Input'!C3220)</f>
        <v>2013</v>
      </c>
      <c r="C3227">
        <f>MONTH('Daily Weather Input'!C3220)</f>
        <v>10</v>
      </c>
      <c r="D3227">
        <f>DAY('Daily Weather Input'!C3220)</f>
        <v>22</v>
      </c>
      <c r="E3227">
        <f>IF('Daily Weather Input'!D3220, 'Daily Weather Input'!D3220, ('Daily Weather Input'!E3220+'Daily Weather Input'!F3220)/2)</f>
        <v>55</v>
      </c>
      <c r="F3227">
        <f t="shared" si="101"/>
        <v>10</v>
      </c>
      <c r="G3227">
        <f t="shared" si="102"/>
        <v>0</v>
      </c>
    </row>
    <row r="3228" spans="2:7" x14ac:dyDescent="0.25">
      <c r="B3228">
        <f>YEAR('Daily Weather Input'!C3221)</f>
        <v>2013</v>
      </c>
      <c r="C3228">
        <f>MONTH('Daily Weather Input'!C3221)</f>
        <v>10</v>
      </c>
      <c r="D3228">
        <f>DAY('Daily Weather Input'!C3221)</f>
        <v>23</v>
      </c>
      <c r="E3228">
        <f>IF('Daily Weather Input'!D3221, 'Daily Weather Input'!D3221, ('Daily Weather Input'!E3221+'Daily Weather Input'!F3221)/2)</f>
        <v>51</v>
      </c>
      <c r="F3228">
        <f t="shared" si="101"/>
        <v>14</v>
      </c>
      <c r="G3228">
        <f t="shared" si="102"/>
        <v>0</v>
      </c>
    </row>
    <row r="3229" spans="2:7" x14ac:dyDescent="0.25">
      <c r="B3229">
        <f>YEAR('Daily Weather Input'!C3222)</f>
        <v>2013</v>
      </c>
      <c r="C3229">
        <f>MONTH('Daily Weather Input'!C3222)</f>
        <v>10</v>
      </c>
      <c r="D3229">
        <f>DAY('Daily Weather Input'!C3222)</f>
        <v>24</v>
      </c>
      <c r="E3229">
        <f>IF('Daily Weather Input'!D3222, 'Daily Weather Input'!D3222, ('Daily Weather Input'!E3222+'Daily Weather Input'!F3222)/2)</f>
        <v>45</v>
      </c>
      <c r="F3229">
        <f t="shared" si="101"/>
        <v>20</v>
      </c>
      <c r="G3229">
        <f t="shared" si="102"/>
        <v>0</v>
      </c>
    </row>
    <row r="3230" spans="2:7" x14ac:dyDescent="0.25">
      <c r="B3230">
        <f>YEAR('Daily Weather Input'!C3223)</f>
        <v>2013</v>
      </c>
      <c r="C3230">
        <f>MONTH('Daily Weather Input'!C3223)</f>
        <v>10</v>
      </c>
      <c r="D3230">
        <f>DAY('Daily Weather Input'!C3223)</f>
        <v>25</v>
      </c>
      <c r="E3230">
        <f>IF('Daily Weather Input'!D3223, 'Daily Weather Input'!D3223, ('Daily Weather Input'!E3223+'Daily Weather Input'!F3223)/2)</f>
        <v>42</v>
      </c>
      <c r="F3230">
        <f t="shared" si="101"/>
        <v>23</v>
      </c>
      <c r="G3230">
        <f t="shared" si="102"/>
        <v>0</v>
      </c>
    </row>
    <row r="3231" spans="2:7" x14ac:dyDescent="0.25">
      <c r="B3231">
        <f>YEAR('Daily Weather Input'!C3224)</f>
        <v>2013</v>
      </c>
      <c r="C3231">
        <f>MONTH('Daily Weather Input'!C3224)</f>
        <v>10</v>
      </c>
      <c r="D3231">
        <f>DAY('Daily Weather Input'!C3224)</f>
        <v>26</v>
      </c>
      <c r="E3231">
        <f>IF('Daily Weather Input'!D3224, 'Daily Weather Input'!D3224, ('Daily Weather Input'!E3224+'Daily Weather Input'!F3224)/2)</f>
        <v>41</v>
      </c>
      <c r="F3231">
        <f t="shared" si="101"/>
        <v>24</v>
      </c>
      <c r="G3231">
        <f t="shared" si="102"/>
        <v>0</v>
      </c>
    </row>
    <row r="3232" spans="2:7" x14ac:dyDescent="0.25">
      <c r="B3232">
        <f>YEAR('Daily Weather Input'!C3225)</f>
        <v>2013</v>
      </c>
      <c r="C3232">
        <f>MONTH('Daily Weather Input'!C3225)</f>
        <v>10</v>
      </c>
      <c r="D3232">
        <f>DAY('Daily Weather Input'!C3225)</f>
        <v>27</v>
      </c>
      <c r="E3232">
        <f>IF('Daily Weather Input'!D3225, 'Daily Weather Input'!D3225, ('Daily Weather Input'!E3225+'Daily Weather Input'!F3225)/2)</f>
        <v>50</v>
      </c>
      <c r="F3232">
        <f t="shared" si="101"/>
        <v>15</v>
      </c>
      <c r="G3232">
        <f t="shared" si="102"/>
        <v>0</v>
      </c>
    </row>
    <row r="3233" spans="2:7" x14ac:dyDescent="0.25">
      <c r="B3233">
        <f>YEAR('Daily Weather Input'!C3226)</f>
        <v>2013</v>
      </c>
      <c r="C3233">
        <f>MONTH('Daily Weather Input'!C3226)</f>
        <v>10</v>
      </c>
      <c r="D3233">
        <f>DAY('Daily Weather Input'!C3226)</f>
        <v>28</v>
      </c>
      <c r="E3233">
        <f>IF('Daily Weather Input'!D3226, 'Daily Weather Input'!D3226, ('Daily Weather Input'!E3226+'Daily Weather Input'!F3226)/2)</f>
        <v>46</v>
      </c>
      <c r="F3233">
        <f t="shared" si="101"/>
        <v>19</v>
      </c>
      <c r="G3233">
        <f t="shared" si="102"/>
        <v>0</v>
      </c>
    </row>
    <row r="3234" spans="2:7" x14ac:dyDescent="0.25">
      <c r="B3234">
        <f>YEAR('Daily Weather Input'!C3227)</f>
        <v>2013</v>
      </c>
      <c r="C3234">
        <f>MONTH('Daily Weather Input'!C3227)</f>
        <v>10</v>
      </c>
      <c r="D3234">
        <f>DAY('Daily Weather Input'!C3227)</f>
        <v>29</v>
      </c>
      <c r="E3234">
        <f>IF('Daily Weather Input'!D3227, 'Daily Weather Input'!D3227, ('Daily Weather Input'!E3227+'Daily Weather Input'!F3227)/2)</f>
        <v>49</v>
      </c>
      <c r="F3234">
        <f t="shared" si="101"/>
        <v>16</v>
      </c>
      <c r="G3234">
        <f t="shared" si="102"/>
        <v>0</v>
      </c>
    </row>
    <row r="3235" spans="2:7" x14ac:dyDescent="0.25">
      <c r="B3235">
        <f>YEAR('Daily Weather Input'!C3228)</f>
        <v>2013</v>
      </c>
      <c r="C3235">
        <f>MONTH('Daily Weather Input'!C3228)</f>
        <v>10</v>
      </c>
      <c r="D3235">
        <f>DAY('Daily Weather Input'!C3228)</f>
        <v>30</v>
      </c>
      <c r="E3235">
        <f>IF('Daily Weather Input'!D3228, 'Daily Weather Input'!D3228, ('Daily Weather Input'!E3228+'Daily Weather Input'!F3228)/2)</f>
        <v>54</v>
      </c>
      <c r="F3235">
        <f t="shared" si="101"/>
        <v>11</v>
      </c>
      <c r="G3235">
        <f t="shared" si="102"/>
        <v>0</v>
      </c>
    </row>
    <row r="3236" spans="2:7" x14ac:dyDescent="0.25">
      <c r="B3236">
        <f>YEAR('Daily Weather Input'!C3229)</f>
        <v>2013</v>
      </c>
      <c r="C3236">
        <f>MONTH('Daily Weather Input'!C3229)</f>
        <v>10</v>
      </c>
      <c r="D3236">
        <f>DAY('Daily Weather Input'!C3229)</f>
        <v>31</v>
      </c>
      <c r="E3236">
        <f>IF('Daily Weather Input'!D3229, 'Daily Weather Input'!D3229, ('Daily Weather Input'!E3229+'Daily Weather Input'!F3229)/2)</f>
        <v>60</v>
      </c>
      <c r="F3236">
        <f t="shared" si="101"/>
        <v>5</v>
      </c>
      <c r="G3236">
        <f t="shared" si="102"/>
        <v>0</v>
      </c>
    </row>
    <row r="3237" spans="2:7" x14ac:dyDescent="0.25">
      <c r="B3237">
        <f>YEAR('Daily Weather Input'!C3230)</f>
        <v>2013</v>
      </c>
      <c r="C3237">
        <f>MONTH('Daily Weather Input'!C3230)</f>
        <v>11</v>
      </c>
      <c r="D3237">
        <f>DAY('Daily Weather Input'!C3230)</f>
        <v>1</v>
      </c>
      <c r="E3237">
        <f>IF('Daily Weather Input'!D3230, 'Daily Weather Input'!D3230, ('Daily Weather Input'!E3230+'Daily Weather Input'!F3230)/2)</f>
        <v>69</v>
      </c>
      <c r="F3237">
        <f t="shared" si="101"/>
        <v>0</v>
      </c>
      <c r="G3237">
        <f t="shared" si="102"/>
        <v>4</v>
      </c>
    </row>
    <row r="3238" spans="2:7" x14ac:dyDescent="0.25">
      <c r="B3238">
        <f>YEAR('Daily Weather Input'!C3231)</f>
        <v>2013</v>
      </c>
      <c r="C3238">
        <f>MONTH('Daily Weather Input'!C3231)</f>
        <v>11</v>
      </c>
      <c r="D3238">
        <f>DAY('Daily Weather Input'!C3231)</f>
        <v>2</v>
      </c>
      <c r="E3238">
        <f>IF('Daily Weather Input'!D3231, 'Daily Weather Input'!D3231, ('Daily Weather Input'!E3231+'Daily Weather Input'!F3231)/2)</f>
        <v>58</v>
      </c>
      <c r="F3238">
        <f t="shared" si="101"/>
        <v>7</v>
      </c>
      <c r="G3238">
        <f t="shared" si="102"/>
        <v>0</v>
      </c>
    </row>
    <row r="3239" spans="2:7" x14ac:dyDescent="0.25">
      <c r="B3239">
        <f>YEAR('Daily Weather Input'!C3232)</f>
        <v>2013</v>
      </c>
      <c r="C3239">
        <f>MONTH('Daily Weather Input'!C3232)</f>
        <v>11</v>
      </c>
      <c r="D3239">
        <f>DAY('Daily Weather Input'!C3232)</f>
        <v>3</v>
      </c>
      <c r="E3239">
        <f>IF('Daily Weather Input'!D3232, 'Daily Weather Input'!D3232, ('Daily Weather Input'!E3232+'Daily Weather Input'!F3232)/2)</f>
        <v>51</v>
      </c>
      <c r="F3239">
        <f t="shared" si="101"/>
        <v>14</v>
      </c>
      <c r="G3239">
        <f t="shared" si="102"/>
        <v>0</v>
      </c>
    </row>
    <row r="3240" spans="2:7" x14ac:dyDescent="0.25">
      <c r="B3240">
        <f>YEAR('Daily Weather Input'!C3233)</f>
        <v>2013</v>
      </c>
      <c r="C3240">
        <f>MONTH('Daily Weather Input'!C3233)</f>
        <v>11</v>
      </c>
      <c r="D3240">
        <f>DAY('Daily Weather Input'!C3233)</f>
        <v>4</v>
      </c>
      <c r="E3240">
        <f>IF('Daily Weather Input'!D3233, 'Daily Weather Input'!D3233, ('Daily Weather Input'!E3233+'Daily Weather Input'!F3233)/2)</f>
        <v>41</v>
      </c>
      <c r="F3240">
        <f t="shared" si="101"/>
        <v>24</v>
      </c>
      <c r="G3240">
        <f t="shared" si="102"/>
        <v>0</v>
      </c>
    </row>
    <row r="3241" spans="2:7" x14ac:dyDescent="0.25">
      <c r="B3241">
        <f>YEAR('Daily Weather Input'!C3234)</f>
        <v>2013</v>
      </c>
      <c r="C3241">
        <f>MONTH('Daily Weather Input'!C3234)</f>
        <v>11</v>
      </c>
      <c r="D3241">
        <f>DAY('Daily Weather Input'!C3234)</f>
        <v>5</v>
      </c>
      <c r="E3241">
        <f>IF('Daily Weather Input'!D3234, 'Daily Weather Input'!D3234, ('Daily Weather Input'!E3234+'Daily Weather Input'!F3234)/2)</f>
        <v>42</v>
      </c>
      <c r="F3241">
        <f t="shared" si="101"/>
        <v>23</v>
      </c>
      <c r="G3241">
        <f t="shared" si="102"/>
        <v>0</v>
      </c>
    </row>
    <row r="3242" spans="2:7" x14ac:dyDescent="0.25">
      <c r="B3242">
        <f>YEAR('Daily Weather Input'!C3235)</f>
        <v>2013</v>
      </c>
      <c r="C3242">
        <f>MONTH('Daily Weather Input'!C3235)</f>
        <v>11</v>
      </c>
      <c r="D3242">
        <f>DAY('Daily Weather Input'!C3235)</f>
        <v>6</v>
      </c>
      <c r="E3242">
        <f>IF('Daily Weather Input'!D3235, 'Daily Weather Input'!D3235, ('Daily Weather Input'!E3235+'Daily Weather Input'!F3235)/2)</f>
        <v>55</v>
      </c>
      <c r="F3242">
        <f t="shared" si="101"/>
        <v>10</v>
      </c>
      <c r="G3242">
        <f t="shared" si="102"/>
        <v>0</v>
      </c>
    </row>
    <row r="3243" spans="2:7" x14ac:dyDescent="0.25">
      <c r="B3243">
        <f>YEAR('Daily Weather Input'!C3236)</f>
        <v>2013</v>
      </c>
      <c r="C3243">
        <f>MONTH('Daily Weather Input'!C3236)</f>
        <v>11</v>
      </c>
      <c r="D3243">
        <f>DAY('Daily Weather Input'!C3236)</f>
        <v>7</v>
      </c>
      <c r="E3243">
        <f>IF('Daily Weather Input'!D3236, 'Daily Weather Input'!D3236, ('Daily Weather Input'!E3236+'Daily Weather Input'!F3236)/2)</f>
        <v>56</v>
      </c>
      <c r="F3243">
        <f t="shared" si="101"/>
        <v>9</v>
      </c>
      <c r="G3243">
        <f t="shared" si="102"/>
        <v>0</v>
      </c>
    </row>
    <row r="3244" spans="2:7" x14ac:dyDescent="0.25">
      <c r="B3244">
        <f>YEAR('Daily Weather Input'!C3237)</f>
        <v>2013</v>
      </c>
      <c r="C3244">
        <f>MONTH('Daily Weather Input'!C3237)</f>
        <v>11</v>
      </c>
      <c r="D3244">
        <f>DAY('Daily Weather Input'!C3237)</f>
        <v>8</v>
      </c>
      <c r="E3244">
        <f>IF('Daily Weather Input'!D3237, 'Daily Weather Input'!D3237, ('Daily Weather Input'!E3237+'Daily Weather Input'!F3237)/2)</f>
        <v>44</v>
      </c>
      <c r="F3244">
        <f t="shared" si="101"/>
        <v>21</v>
      </c>
      <c r="G3244">
        <f t="shared" si="102"/>
        <v>0</v>
      </c>
    </row>
    <row r="3245" spans="2:7" x14ac:dyDescent="0.25">
      <c r="B3245">
        <f>YEAR('Daily Weather Input'!C3238)</f>
        <v>2013</v>
      </c>
      <c r="C3245">
        <f>MONTH('Daily Weather Input'!C3238)</f>
        <v>11</v>
      </c>
      <c r="D3245">
        <f>DAY('Daily Weather Input'!C3238)</f>
        <v>9</v>
      </c>
      <c r="E3245">
        <f>IF('Daily Weather Input'!D3238, 'Daily Weather Input'!D3238, ('Daily Weather Input'!E3238+'Daily Weather Input'!F3238)/2)</f>
        <v>39</v>
      </c>
      <c r="F3245">
        <f t="shared" si="101"/>
        <v>26</v>
      </c>
      <c r="G3245">
        <f t="shared" si="102"/>
        <v>0</v>
      </c>
    </row>
    <row r="3246" spans="2:7" x14ac:dyDescent="0.25">
      <c r="B3246">
        <f>YEAR('Daily Weather Input'!C3239)</f>
        <v>2013</v>
      </c>
      <c r="C3246">
        <f>MONTH('Daily Weather Input'!C3239)</f>
        <v>11</v>
      </c>
      <c r="D3246">
        <f>DAY('Daily Weather Input'!C3239)</f>
        <v>10</v>
      </c>
      <c r="E3246">
        <f>IF('Daily Weather Input'!D3239, 'Daily Weather Input'!D3239, ('Daily Weather Input'!E3239+'Daily Weather Input'!F3239)/2)</f>
        <v>49</v>
      </c>
      <c r="F3246">
        <f t="shared" si="101"/>
        <v>16</v>
      </c>
      <c r="G3246">
        <f t="shared" si="102"/>
        <v>0</v>
      </c>
    </row>
    <row r="3247" spans="2:7" x14ac:dyDescent="0.25">
      <c r="B3247">
        <f>YEAR('Daily Weather Input'!C3240)</f>
        <v>2013</v>
      </c>
      <c r="C3247">
        <f>MONTH('Daily Weather Input'!C3240)</f>
        <v>11</v>
      </c>
      <c r="D3247">
        <f>DAY('Daily Weather Input'!C3240)</f>
        <v>11</v>
      </c>
      <c r="E3247">
        <f>IF('Daily Weather Input'!D3240, 'Daily Weather Input'!D3240, ('Daily Weather Input'!E3240+'Daily Weather Input'!F3240)/2)</f>
        <v>47</v>
      </c>
      <c r="F3247">
        <f t="shared" si="101"/>
        <v>18</v>
      </c>
      <c r="G3247">
        <f t="shared" si="102"/>
        <v>0</v>
      </c>
    </row>
    <row r="3248" spans="2:7" x14ac:dyDescent="0.25">
      <c r="B3248">
        <f>YEAR('Daily Weather Input'!C3241)</f>
        <v>2013</v>
      </c>
      <c r="C3248">
        <f>MONTH('Daily Weather Input'!C3241)</f>
        <v>11</v>
      </c>
      <c r="D3248">
        <f>DAY('Daily Weather Input'!C3241)</f>
        <v>12</v>
      </c>
      <c r="E3248">
        <f>IF('Daily Weather Input'!D3241, 'Daily Weather Input'!D3241, ('Daily Weather Input'!E3241+'Daily Weather Input'!F3241)/2)</f>
        <v>45</v>
      </c>
      <c r="F3248">
        <f t="shared" si="101"/>
        <v>20</v>
      </c>
      <c r="G3248">
        <f t="shared" si="102"/>
        <v>0</v>
      </c>
    </row>
    <row r="3249" spans="2:7" x14ac:dyDescent="0.25">
      <c r="B3249">
        <f>YEAR('Daily Weather Input'!C3242)</f>
        <v>2013</v>
      </c>
      <c r="C3249">
        <f>MONTH('Daily Weather Input'!C3242)</f>
        <v>11</v>
      </c>
      <c r="D3249">
        <f>DAY('Daily Weather Input'!C3242)</f>
        <v>13</v>
      </c>
      <c r="E3249">
        <f>IF('Daily Weather Input'!D3242, 'Daily Weather Input'!D3242, ('Daily Weather Input'!E3242+'Daily Weather Input'!F3242)/2)</f>
        <v>34</v>
      </c>
      <c r="F3249">
        <f t="shared" si="101"/>
        <v>31</v>
      </c>
      <c r="G3249">
        <f t="shared" si="102"/>
        <v>0</v>
      </c>
    </row>
    <row r="3250" spans="2:7" x14ac:dyDescent="0.25">
      <c r="B3250">
        <f>YEAR('Daily Weather Input'!C3243)</f>
        <v>2013</v>
      </c>
      <c r="C3250">
        <f>MONTH('Daily Weather Input'!C3243)</f>
        <v>11</v>
      </c>
      <c r="D3250">
        <f>DAY('Daily Weather Input'!C3243)</f>
        <v>14</v>
      </c>
      <c r="E3250">
        <f>IF('Daily Weather Input'!D3243, 'Daily Weather Input'!D3243, ('Daily Weather Input'!E3243+'Daily Weather Input'!F3243)/2)</f>
        <v>36</v>
      </c>
      <c r="F3250">
        <f t="shared" si="101"/>
        <v>29</v>
      </c>
      <c r="G3250">
        <f t="shared" si="102"/>
        <v>0</v>
      </c>
    </row>
    <row r="3251" spans="2:7" x14ac:dyDescent="0.25">
      <c r="B3251">
        <f>YEAR('Daily Weather Input'!C3244)</f>
        <v>2013</v>
      </c>
      <c r="C3251">
        <f>MONTH('Daily Weather Input'!C3244)</f>
        <v>11</v>
      </c>
      <c r="D3251">
        <f>DAY('Daily Weather Input'!C3244)</f>
        <v>15</v>
      </c>
      <c r="E3251">
        <f>IF('Daily Weather Input'!D3244, 'Daily Weather Input'!D3244, ('Daily Weather Input'!E3244+'Daily Weather Input'!F3244)/2)</f>
        <v>40</v>
      </c>
      <c r="F3251">
        <f t="shared" si="101"/>
        <v>25</v>
      </c>
      <c r="G3251">
        <f t="shared" si="102"/>
        <v>0</v>
      </c>
    </row>
    <row r="3252" spans="2:7" x14ac:dyDescent="0.25">
      <c r="B3252">
        <f>YEAR('Daily Weather Input'!C3245)</f>
        <v>2013</v>
      </c>
      <c r="C3252">
        <f>MONTH('Daily Weather Input'!C3245)</f>
        <v>11</v>
      </c>
      <c r="D3252">
        <f>DAY('Daily Weather Input'!C3245)</f>
        <v>16</v>
      </c>
      <c r="E3252">
        <f>IF('Daily Weather Input'!D3245, 'Daily Weather Input'!D3245, ('Daily Weather Input'!E3245+'Daily Weather Input'!F3245)/2)</f>
        <v>48</v>
      </c>
      <c r="F3252">
        <f t="shared" si="101"/>
        <v>17</v>
      </c>
      <c r="G3252">
        <f t="shared" si="102"/>
        <v>0</v>
      </c>
    </row>
    <row r="3253" spans="2:7" x14ac:dyDescent="0.25">
      <c r="B3253">
        <f>YEAR('Daily Weather Input'!C3246)</f>
        <v>2013</v>
      </c>
      <c r="C3253">
        <f>MONTH('Daily Weather Input'!C3246)</f>
        <v>11</v>
      </c>
      <c r="D3253">
        <f>DAY('Daily Weather Input'!C3246)</f>
        <v>17</v>
      </c>
      <c r="E3253">
        <f>IF('Daily Weather Input'!D3246, 'Daily Weather Input'!D3246, ('Daily Weather Input'!E3246+'Daily Weather Input'!F3246)/2)</f>
        <v>55</v>
      </c>
      <c r="F3253">
        <f t="shared" si="101"/>
        <v>10</v>
      </c>
      <c r="G3253">
        <f t="shared" si="102"/>
        <v>0</v>
      </c>
    </row>
    <row r="3254" spans="2:7" x14ac:dyDescent="0.25">
      <c r="B3254">
        <f>YEAR('Daily Weather Input'!C3247)</f>
        <v>2013</v>
      </c>
      <c r="C3254">
        <f>MONTH('Daily Weather Input'!C3247)</f>
        <v>11</v>
      </c>
      <c r="D3254">
        <f>DAY('Daily Weather Input'!C3247)</f>
        <v>18</v>
      </c>
      <c r="E3254">
        <f>IF('Daily Weather Input'!D3247, 'Daily Weather Input'!D3247, ('Daily Weather Input'!E3247+'Daily Weather Input'!F3247)/2)</f>
        <v>61</v>
      </c>
      <c r="F3254">
        <f t="shared" si="101"/>
        <v>4</v>
      </c>
      <c r="G3254">
        <f t="shared" si="102"/>
        <v>0</v>
      </c>
    </row>
    <row r="3255" spans="2:7" x14ac:dyDescent="0.25">
      <c r="B3255">
        <f>YEAR('Daily Weather Input'!C3248)</f>
        <v>2013</v>
      </c>
      <c r="C3255">
        <f>MONTH('Daily Weather Input'!C3248)</f>
        <v>11</v>
      </c>
      <c r="D3255">
        <f>DAY('Daily Weather Input'!C3248)</f>
        <v>19</v>
      </c>
      <c r="E3255">
        <f>IF('Daily Weather Input'!D3248, 'Daily Weather Input'!D3248, ('Daily Weather Input'!E3248+'Daily Weather Input'!F3248)/2)</f>
        <v>47</v>
      </c>
      <c r="F3255">
        <f t="shared" si="101"/>
        <v>18</v>
      </c>
      <c r="G3255">
        <f t="shared" si="102"/>
        <v>0</v>
      </c>
    </row>
    <row r="3256" spans="2:7" x14ac:dyDescent="0.25">
      <c r="B3256">
        <f>YEAR('Daily Weather Input'!C3249)</f>
        <v>2013</v>
      </c>
      <c r="C3256">
        <f>MONTH('Daily Weather Input'!C3249)</f>
        <v>11</v>
      </c>
      <c r="D3256">
        <f>DAY('Daily Weather Input'!C3249)</f>
        <v>20</v>
      </c>
      <c r="E3256">
        <f>IF('Daily Weather Input'!D3249, 'Daily Weather Input'!D3249, ('Daily Weather Input'!E3249+'Daily Weather Input'!F3249)/2)</f>
        <v>38</v>
      </c>
      <c r="F3256">
        <f t="shared" si="101"/>
        <v>27</v>
      </c>
      <c r="G3256">
        <f t="shared" si="102"/>
        <v>0</v>
      </c>
    </row>
    <row r="3257" spans="2:7" x14ac:dyDescent="0.25">
      <c r="B3257">
        <f>YEAR('Daily Weather Input'!C3250)</f>
        <v>2013</v>
      </c>
      <c r="C3257">
        <f>MONTH('Daily Weather Input'!C3250)</f>
        <v>11</v>
      </c>
      <c r="D3257">
        <f>DAY('Daily Weather Input'!C3250)</f>
        <v>21</v>
      </c>
      <c r="E3257">
        <f>IF('Daily Weather Input'!D3250, 'Daily Weather Input'!D3250, ('Daily Weather Input'!E3250+'Daily Weather Input'!F3250)/2)</f>
        <v>37</v>
      </c>
      <c r="F3257">
        <f t="shared" si="101"/>
        <v>28</v>
      </c>
      <c r="G3257">
        <f t="shared" si="102"/>
        <v>0</v>
      </c>
    </row>
    <row r="3258" spans="2:7" x14ac:dyDescent="0.25">
      <c r="B3258">
        <f>YEAR('Daily Weather Input'!C3251)</f>
        <v>2013</v>
      </c>
      <c r="C3258">
        <f>MONTH('Daily Weather Input'!C3251)</f>
        <v>11</v>
      </c>
      <c r="D3258">
        <f>DAY('Daily Weather Input'!C3251)</f>
        <v>22</v>
      </c>
      <c r="E3258">
        <f>IF('Daily Weather Input'!D3251, 'Daily Weather Input'!D3251, ('Daily Weather Input'!E3251+'Daily Weather Input'!F3251)/2)</f>
        <v>52</v>
      </c>
      <c r="F3258">
        <f t="shared" si="101"/>
        <v>13</v>
      </c>
      <c r="G3258">
        <f t="shared" si="102"/>
        <v>0</v>
      </c>
    </row>
    <row r="3259" spans="2:7" x14ac:dyDescent="0.25">
      <c r="B3259">
        <f>YEAR('Daily Weather Input'!C3252)</f>
        <v>2013</v>
      </c>
      <c r="C3259">
        <f>MONTH('Daily Weather Input'!C3252)</f>
        <v>11</v>
      </c>
      <c r="D3259">
        <f>DAY('Daily Weather Input'!C3252)</f>
        <v>23</v>
      </c>
      <c r="E3259">
        <f>IF('Daily Weather Input'!D3252, 'Daily Weather Input'!D3252, ('Daily Weather Input'!E3252+'Daily Weather Input'!F3252)/2)</f>
        <v>49</v>
      </c>
      <c r="F3259">
        <f t="shared" si="101"/>
        <v>16</v>
      </c>
      <c r="G3259">
        <f t="shared" si="102"/>
        <v>0</v>
      </c>
    </row>
    <row r="3260" spans="2:7" x14ac:dyDescent="0.25">
      <c r="B3260">
        <f>YEAR('Daily Weather Input'!C3253)</f>
        <v>2013</v>
      </c>
      <c r="C3260">
        <f>MONTH('Daily Weather Input'!C3253)</f>
        <v>11</v>
      </c>
      <c r="D3260">
        <f>DAY('Daily Weather Input'!C3253)</f>
        <v>24</v>
      </c>
      <c r="E3260">
        <f>IF('Daily Weather Input'!D3253, 'Daily Weather Input'!D3253, ('Daily Weather Input'!E3253+'Daily Weather Input'!F3253)/2)</f>
        <v>30</v>
      </c>
      <c r="F3260">
        <f t="shared" si="101"/>
        <v>35</v>
      </c>
      <c r="G3260">
        <f t="shared" si="102"/>
        <v>0</v>
      </c>
    </row>
    <row r="3261" spans="2:7" x14ac:dyDescent="0.25">
      <c r="B3261">
        <f>YEAR('Daily Weather Input'!C3254)</f>
        <v>2013</v>
      </c>
      <c r="C3261">
        <f>MONTH('Daily Weather Input'!C3254)</f>
        <v>11</v>
      </c>
      <c r="D3261">
        <f>DAY('Daily Weather Input'!C3254)</f>
        <v>25</v>
      </c>
      <c r="E3261">
        <f>IF('Daily Weather Input'!D3254, 'Daily Weather Input'!D3254, ('Daily Weather Input'!E3254+'Daily Weather Input'!F3254)/2)</f>
        <v>26</v>
      </c>
      <c r="F3261">
        <f t="shared" si="101"/>
        <v>39</v>
      </c>
      <c r="G3261">
        <f t="shared" si="102"/>
        <v>0</v>
      </c>
    </row>
    <row r="3262" spans="2:7" x14ac:dyDescent="0.25">
      <c r="B3262">
        <f>YEAR('Daily Weather Input'!C3255)</f>
        <v>2013</v>
      </c>
      <c r="C3262">
        <f>MONTH('Daily Weather Input'!C3255)</f>
        <v>11</v>
      </c>
      <c r="D3262">
        <f>DAY('Daily Weather Input'!C3255)</f>
        <v>26</v>
      </c>
      <c r="E3262">
        <f>IF('Daily Weather Input'!D3255, 'Daily Weather Input'!D3255, ('Daily Weather Input'!E3255+'Daily Weather Input'!F3255)/2)</f>
        <v>34</v>
      </c>
      <c r="F3262">
        <f t="shared" si="101"/>
        <v>31</v>
      </c>
      <c r="G3262">
        <f t="shared" si="102"/>
        <v>0</v>
      </c>
    </row>
    <row r="3263" spans="2:7" x14ac:dyDescent="0.25">
      <c r="B3263">
        <f>YEAR('Daily Weather Input'!C3256)</f>
        <v>2013</v>
      </c>
      <c r="C3263">
        <f>MONTH('Daily Weather Input'!C3256)</f>
        <v>11</v>
      </c>
      <c r="D3263">
        <f>DAY('Daily Weather Input'!C3256)</f>
        <v>27</v>
      </c>
      <c r="E3263">
        <f>IF('Daily Weather Input'!D3256, 'Daily Weather Input'!D3256, ('Daily Weather Input'!E3256+'Daily Weather Input'!F3256)/2)</f>
        <v>38</v>
      </c>
      <c r="F3263">
        <f t="shared" si="101"/>
        <v>27</v>
      </c>
      <c r="G3263">
        <f t="shared" si="102"/>
        <v>0</v>
      </c>
    </row>
    <row r="3264" spans="2:7" x14ac:dyDescent="0.25">
      <c r="B3264">
        <f>YEAR('Daily Weather Input'!C3257)</f>
        <v>2013</v>
      </c>
      <c r="C3264">
        <f>MONTH('Daily Weather Input'!C3257)</f>
        <v>11</v>
      </c>
      <c r="D3264">
        <f>DAY('Daily Weather Input'!C3257)</f>
        <v>28</v>
      </c>
      <c r="E3264">
        <f>IF('Daily Weather Input'!D3257, 'Daily Weather Input'!D3257, ('Daily Weather Input'!E3257+'Daily Weather Input'!F3257)/2)</f>
        <v>31</v>
      </c>
      <c r="F3264">
        <f t="shared" si="101"/>
        <v>34</v>
      </c>
      <c r="G3264">
        <f t="shared" si="102"/>
        <v>0</v>
      </c>
    </row>
    <row r="3265" spans="2:7" x14ac:dyDescent="0.25">
      <c r="B3265">
        <f>YEAR('Daily Weather Input'!C3258)</f>
        <v>2013</v>
      </c>
      <c r="C3265">
        <f>MONTH('Daily Weather Input'!C3258)</f>
        <v>11</v>
      </c>
      <c r="D3265">
        <f>DAY('Daily Weather Input'!C3258)</f>
        <v>29</v>
      </c>
      <c r="E3265">
        <f>IF('Daily Weather Input'!D3258, 'Daily Weather Input'!D3258, ('Daily Weather Input'!E3258+'Daily Weather Input'!F3258)/2)</f>
        <v>32</v>
      </c>
      <c r="F3265">
        <f t="shared" si="101"/>
        <v>33</v>
      </c>
      <c r="G3265">
        <f t="shared" si="102"/>
        <v>0</v>
      </c>
    </row>
    <row r="3266" spans="2:7" x14ac:dyDescent="0.25">
      <c r="B3266">
        <f>YEAR('Daily Weather Input'!C3259)</f>
        <v>2013</v>
      </c>
      <c r="C3266">
        <f>MONTH('Daily Weather Input'!C3259)</f>
        <v>11</v>
      </c>
      <c r="D3266">
        <f>DAY('Daily Weather Input'!C3259)</f>
        <v>30</v>
      </c>
      <c r="E3266">
        <f>IF('Daily Weather Input'!D3259, 'Daily Weather Input'!D3259, ('Daily Weather Input'!E3259+'Daily Weather Input'!F3259)/2)</f>
        <v>29</v>
      </c>
      <c r="F3266">
        <f t="shared" si="101"/>
        <v>36</v>
      </c>
      <c r="G3266">
        <f t="shared" si="102"/>
        <v>0</v>
      </c>
    </row>
    <row r="3267" spans="2:7" x14ac:dyDescent="0.25">
      <c r="B3267">
        <f>YEAR('Daily Weather Input'!C3260)</f>
        <v>2013</v>
      </c>
      <c r="C3267">
        <f>MONTH('Daily Weather Input'!C3260)</f>
        <v>12</v>
      </c>
      <c r="D3267">
        <f>DAY('Daily Weather Input'!C3260)</f>
        <v>1</v>
      </c>
      <c r="E3267">
        <f>IF('Daily Weather Input'!D3260, 'Daily Weather Input'!D3260, ('Daily Weather Input'!E3260+'Daily Weather Input'!F3260)/2)</f>
        <v>31</v>
      </c>
      <c r="F3267">
        <f t="shared" si="101"/>
        <v>34</v>
      </c>
      <c r="G3267">
        <f t="shared" si="102"/>
        <v>0</v>
      </c>
    </row>
    <row r="3268" spans="2:7" x14ac:dyDescent="0.25">
      <c r="B3268">
        <f>YEAR('Daily Weather Input'!C3261)</f>
        <v>2013</v>
      </c>
      <c r="C3268">
        <f>MONTH('Daily Weather Input'!C3261)</f>
        <v>12</v>
      </c>
      <c r="D3268">
        <f>DAY('Daily Weather Input'!C3261)</f>
        <v>2</v>
      </c>
      <c r="E3268">
        <f>IF('Daily Weather Input'!D3261, 'Daily Weather Input'!D3261, ('Daily Weather Input'!E3261+'Daily Weather Input'!F3261)/2)</f>
        <v>42</v>
      </c>
      <c r="F3268">
        <f t="shared" si="101"/>
        <v>23</v>
      </c>
      <c r="G3268">
        <f t="shared" si="102"/>
        <v>0</v>
      </c>
    </row>
    <row r="3269" spans="2:7" x14ac:dyDescent="0.25">
      <c r="B3269">
        <f>YEAR('Daily Weather Input'!C3262)</f>
        <v>2013</v>
      </c>
      <c r="C3269">
        <f>MONTH('Daily Weather Input'!C3262)</f>
        <v>12</v>
      </c>
      <c r="D3269">
        <f>DAY('Daily Weather Input'!C3262)</f>
        <v>3</v>
      </c>
      <c r="E3269">
        <f>IF('Daily Weather Input'!D3262, 'Daily Weather Input'!D3262, ('Daily Weather Input'!E3262+'Daily Weather Input'!F3262)/2)</f>
        <v>43</v>
      </c>
      <c r="F3269">
        <f t="shared" si="101"/>
        <v>22</v>
      </c>
      <c r="G3269">
        <f t="shared" si="102"/>
        <v>0</v>
      </c>
    </row>
    <row r="3270" spans="2:7" x14ac:dyDescent="0.25">
      <c r="B3270">
        <f>YEAR('Daily Weather Input'!C3263)</f>
        <v>2013</v>
      </c>
      <c r="C3270">
        <f>MONTH('Daily Weather Input'!C3263)</f>
        <v>12</v>
      </c>
      <c r="D3270">
        <f>DAY('Daily Weather Input'!C3263)</f>
        <v>4</v>
      </c>
      <c r="E3270">
        <f>IF('Daily Weather Input'!D3263, 'Daily Weather Input'!D3263, ('Daily Weather Input'!E3263+'Daily Weather Input'!F3263)/2)</f>
        <v>43</v>
      </c>
      <c r="F3270">
        <f t="shared" si="101"/>
        <v>22</v>
      </c>
      <c r="G3270">
        <f t="shared" si="102"/>
        <v>0</v>
      </c>
    </row>
    <row r="3271" spans="2:7" x14ac:dyDescent="0.25">
      <c r="B3271">
        <f>YEAR('Daily Weather Input'!C3264)</f>
        <v>2013</v>
      </c>
      <c r="C3271">
        <f>MONTH('Daily Weather Input'!C3264)</f>
        <v>12</v>
      </c>
      <c r="D3271">
        <f>DAY('Daily Weather Input'!C3264)</f>
        <v>5</v>
      </c>
      <c r="E3271">
        <f>IF('Daily Weather Input'!D3264, 'Daily Weather Input'!D3264, ('Daily Weather Input'!E3264+'Daily Weather Input'!F3264)/2)</f>
        <v>58</v>
      </c>
      <c r="F3271">
        <f t="shared" si="101"/>
        <v>7</v>
      </c>
      <c r="G3271">
        <f t="shared" si="102"/>
        <v>0</v>
      </c>
    </row>
    <row r="3272" spans="2:7" x14ac:dyDescent="0.25">
      <c r="B3272">
        <f>YEAR('Daily Weather Input'!C3265)</f>
        <v>2013</v>
      </c>
      <c r="C3272">
        <f>MONTH('Daily Weather Input'!C3265)</f>
        <v>12</v>
      </c>
      <c r="D3272">
        <f>DAY('Daily Weather Input'!C3265)</f>
        <v>6</v>
      </c>
      <c r="E3272">
        <f>IF('Daily Weather Input'!D3265, 'Daily Weather Input'!D3265, ('Daily Weather Input'!E3265+'Daily Weather Input'!F3265)/2)</f>
        <v>55</v>
      </c>
      <c r="F3272">
        <f t="shared" si="101"/>
        <v>10</v>
      </c>
      <c r="G3272">
        <f t="shared" si="102"/>
        <v>0</v>
      </c>
    </row>
    <row r="3273" spans="2:7" x14ac:dyDescent="0.25">
      <c r="B3273">
        <f>YEAR('Daily Weather Input'!C3266)</f>
        <v>2013</v>
      </c>
      <c r="C3273">
        <f>MONTH('Daily Weather Input'!C3266)</f>
        <v>12</v>
      </c>
      <c r="D3273">
        <f>DAY('Daily Weather Input'!C3266)</f>
        <v>7</v>
      </c>
      <c r="E3273">
        <f>IF('Daily Weather Input'!D3266, 'Daily Weather Input'!D3266, ('Daily Weather Input'!E3266+'Daily Weather Input'!F3266)/2)</f>
        <v>39</v>
      </c>
      <c r="F3273">
        <f t="shared" si="101"/>
        <v>26</v>
      </c>
      <c r="G3273">
        <f t="shared" si="102"/>
        <v>0</v>
      </c>
    </row>
    <row r="3274" spans="2:7" x14ac:dyDescent="0.25">
      <c r="B3274">
        <f>YEAR('Daily Weather Input'!C3267)</f>
        <v>2013</v>
      </c>
      <c r="C3274">
        <f>MONTH('Daily Weather Input'!C3267)</f>
        <v>12</v>
      </c>
      <c r="D3274">
        <f>DAY('Daily Weather Input'!C3267)</f>
        <v>8</v>
      </c>
      <c r="E3274">
        <f>IF('Daily Weather Input'!D3267, 'Daily Weather Input'!D3267, ('Daily Weather Input'!E3267+'Daily Weather Input'!F3267)/2)</f>
        <v>29</v>
      </c>
      <c r="F3274">
        <f t="shared" si="101"/>
        <v>36</v>
      </c>
      <c r="G3274">
        <f t="shared" si="102"/>
        <v>0</v>
      </c>
    </row>
    <row r="3275" spans="2:7" x14ac:dyDescent="0.25">
      <c r="B3275">
        <f>YEAR('Daily Weather Input'!C3268)</f>
        <v>2013</v>
      </c>
      <c r="C3275">
        <f>MONTH('Daily Weather Input'!C3268)</f>
        <v>12</v>
      </c>
      <c r="D3275">
        <f>DAY('Daily Weather Input'!C3268)</f>
        <v>9</v>
      </c>
      <c r="E3275">
        <f>IF('Daily Weather Input'!D3268, 'Daily Weather Input'!D3268, ('Daily Weather Input'!E3268+'Daily Weather Input'!F3268)/2)</f>
        <v>31</v>
      </c>
      <c r="F3275">
        <f t="shared" ref="F3275:F3338" si="103">IF(B$8&gt;$E3275,(B$8-$E3275),0)</f>
        <v>34</v>
      </c>
      <c r="G3275">
        <f t="shared" si="102"/>
        <v>0</v>
      </c>
    </row>
    <row r="3276" spans="2:7" x14ac:dyDescent="0.25">
      <c r="B3276">
        <f>YEAR('Daily Weather Input'!C3269)</f>
        <v>2013</v>
      </c>
      <c r="C3276">
        <f>MONTH('Daily Weather Input'!C3269)</f>
        <v>12</v>
      </c>
      <c r="D3276">
        <f>DAY('Daily Weather Input'!C3269)</f>
        <v>10</v>
      </c>
      <c r="E3276">
        <f>IF('Daily Weather Input'!D3269, 'Daily Weather Input'!D3269, ('Daily Weather Input'!E3269+'Daily Weather Input'!F3269)/2)</f>
        <v>33</v>
      </c>
      <c r="F3276">
        <f t="shared" si="103"/>
        <v>32</v>
      </c>
      <c r="G3276">
        <f t="shared" ref="G3276:G3339" si="104">IF($E3276&gt;C$8,$E3276-C$8,0)</f>
        <v>0</v>
      </c>
    </row>
    <row r="3277" spans="2:7" x14ac:dyDescent="0.25">
      <c r="B3277">
        <f>YEAR('Daily Weather Input'!C3270)</f>
        <v>2013</v>
      </c>
      <c r="C3277">
        <f>MONTH('Daily Weather Input'!C3270)</f>
        <v>12</v>
      </c>
      <c r="D3277">
        <f>DAY('Daily Weather Input'!C3270)</f>
        <v>11</v>
      </c>
      <c r="E3277">
        <f>IF('Daily Weather Input'!D3270, 'Daily Weather Input'!D3270, ('Daily Weather Input'!E3270+'Daily Weather Input'!F3270)/2)</f>
        <v>28</v>
      </c>
      <c r="F3277">
        <f t="shared" si="103"/>
        <v>37</v>
      </c>
      <c r="G3277">
        <f t="shared" si="104"/>
        <v>0</v>
      </c>
    </row>
    <row r="3278" spans="2:7" x14ac:dyDescent="0.25">
      <c r="B3278">
        <f>YEAR('Daily Weather Input'!C3271)</f>
        <v>2013</v>
      </c>
      <c r="C3278">
        <f>MONTH('Daily Weather Input'!C3271)</f>
        <v>12</v>
      </c>
      <c r="D3278">
        <f>DAY('Daily Weather Input'!C3271)</f>
        <v>12</v>
      </c>
      <c r="E3278">
        <f>IF('Daily Weather Input'!D3271, 'Daily Weather Input'!D3271, ('Daily Weather Input'!E3271+'Daily Weather Input'!F3271)/2)</f>
        <v>26</v>
      </c>
      <c r="F3278">
        <f t="shared" si="103"/>
        <v>39</v>
      </c>
      <c r="G3278">
        <f t="shared" si="104"/>
        <v>0</v>
      </c>
    </row>
    <row r="3279" spans="2:7" x14ac:dyDescent="0.25">
      <c r="B3279">
        <f>YEAR('Daily Weather Input'!C3272)</f>
        <v>2013</v>
      </c>
      <c r="C3279">
        <f>MONTH('Daily Weather Input'!C3272)</f>
        <v>12</v>
      </c>
      <c r="D3279">
        <f>DAY('Daily Weather Input'!C3272)</f>
        <v>13</v>
      </c>
      <c r="E3279">
        <f>IF('Daily Weather Input'!D3272, 'Daily Weather Input'!D3272, ('Daily Weather Input'!E3272+'Daily Weather Input'!F3272)/2)</f>
        <v>27</v>
      </c>
      <c r="F3279">
        <f t="shared" si="103"/>
        <v>38</v>
      </c>
      <c r="G3279">
        <f t="shared" si="104"/>
        <v>0</v>
      </c>
    </row>
    <row r="3280" spans="2:7" x14ac:dyDescent="0.25">
      <c r="B3280">
        <f>YEAR('Daily Weather Input'!C3273)</f>
        <v>2013</v>
      </c>
      <c r="C3280">
        <f>MONTH('Daily Weather Input'!C3273)</f>
        <v>12</v>
      </c>
      <c r="D3280">
        <f>DAY('Daily Weather Input'!C3273)</f>
        <v>14</v>
      </c>
      <c r="E3280">
        <f>IF('Daily Weather Input'!D3273, 'Daily Weather Input'!D3273, ('Daily Weather Input'!E3273+'Daily Weather Input'!F3273)/2)</f>
        <v>33</v>
      </c>
      <c r="F3280">
        <f t="shared" si="103"/>
        <v>32</v>
      </c>
      <c r="G3280">
        <f t="shared" si="104"/>
        <v>0</v>
      </c>
    </row>
    <row r="3281" spans="2:7" x14ac:dyDescent="0.25">
      <c r="B3281">
        <f>YEAR('Daily Weather Input'!C3274)</f>
        <v>2013</v>
      </c>
      <c r="C3281">
        <f>MONTH('Daily Weather Input'!C3274)</f>
        <v>12</v>
      </c>
      <c r="D3281">
        <f>DAY('Daily Weather Input'!C3274)</f>
        <v>15</v>
      </c>
      <c r="E3281">
        <f>IF('Daily Weather Input'!D3274, 'Daily Weather Input'!D3274, ('Daily Weather Input'!E3274+'Daily Weather Input'!F3274)/2)</f>
        <v>37</v>
      </c>
      <c r="F3281">
        <f t="shared" si="103"/>
        <v>28</v>
      </c>
      <c r="G3281">
        <f t="shared" si="104"/>
        <v>0</v>
      </c>
    </row>
    <row r="3282" spans="2:7" x14ac:dyDescent="0.25">
      <c r="B3282">
        <f>YEAR('Daily Weather Input'!C3275)</f>
        <v>2013</v>
      </c>
      <c r="C3282">
        <f>MONTH('Daily Weather Input'!C3275)</f>
        <v>12</v>
      </c>
      <c r="D3282">
        <f>DAY('Daily Weather Input'!C3275)</f>
        <v>16</v>
      </c>
      <c r="E3282">
        <f>IF('Daily Weather Input'!D3275, 'Daily Weather Input'!D3275, ('Daily Weather Input'!E3275+'Daily Weather Input'!F3275)/2)</f>
        <v>33</v>
      </c>
      <c r="F3282">
        <f t="shared" si="103"/>
        <v>32</v>
      </c>
      <c r="G3282">
        <f t="shared" si="104"/>
        <v>0</v>
      </c>
    </row>
    <row r="3283" spans="2:7" x14ac:dyDescent="0.25">
      <c r="B3283">
        <f>YEAR('Daily Weather Input'!C3276)</f>
        <v>2013</v>
      </c>
      <c r="C3283">
        <f>MONTH('Daily Weather Input'!C3276)</f>
        <v>12</v>
      </c>
      <c r="D3283">
        <f>DAY('Daily Weather Input'!C3276)</f>
        <v>17</v>
      </c>
      <c r="E3283">
        <f>IF('Daily Weather Input'!D3276, 'Daily Weather Input'!D3276, ('Daily Weather Input'!E3276+'Daily Weather Input'!F3276)/2)</f>
        <v>35</v>
      </c>
      <c r="F3283">
        <f t="shared" si="103"/>
        <v>30</v>
      </c>
      <c r="G3283">
        <f t="shared" si="104"/>
        <v>0</v>
      </c>
    </row>
    <row r="3284" spans="2:7" x14ac:dyDescent="0.25">
      <c r="B3284">
        <f>YEAR('Daily Weather Input'!C3277)</f>
        <v>2013</v>
      </c>
      <c r="C3284">
        <f>MONTH('Daily Weather Input'!C3277)</f>
        <v>12</v>
      </c>
      <c r="D3284">
        <f>DAY('Daily Weather Input'!C3277)</f>
        <v>18</v>
      </c>
      <c r="E3284">
        <f>IF('Daily Weather Input'!D3277, 'Daily Weather Input'!D3277, ('Daily Weather Input'!E3277+'Daily Weather Input'!F3277)/2)</f>
        <v>35</v>
      </c>
      <c r="F3284">
        <f t="shared" si="103"/>
        <v>30</v>
      </c>
      <c r="G3284">
        <f t="shared" si="104"/>
        <v>0</v>
      </c>
    </row>
    <row r="3285" spans="2:7" x14ac:dyDescent="0.25">
      <c r="B3285">
        <f>YEAR('Daily Weather Input'!C3278)</f>
        <v>2013</v>
      </c>
      <c r="C3285">
        <f>MONTH('Daily Weather Input'!C3278)</f>
        <v>12</v>
      </c>
      <c r="D3285">
        <f>DAY('Daily Weather Input'!C3278)</f>
        <v>19</v>
      </c>
      <c r="E3285">
        <f>IF('Daily Weather Input'!D3278, 'Daily Weather Input'!D3278, ('Daily Weather Input'!E3278+'Daily Weather Input'!F3278)/2)</f>
        <v>37</v>
      </c>
      <c r="F3285">
        <f t="shared" si="103"/>
        <v>28</v>
      </c>
      <c r="G3285">
        <f t="shared" si="104"/>
        <v>0</v>
      </c>
    </row>
    <row r="3286" spans="2:7" x14ac:dyDescent="0.25">
      <c r="B3286">
        <f>YEAR('Daily Weather Input'!C3279)</f>
        <v>2013</v>
      </c>
      <c r="C3286">
        <f>MONTH('Daily Weather Input'!C3279)</f>
        <v>12</v>
      </c>
      <c r="D3286">
        <f>DAY('Daily Weather Input'!C3279)</f>
        <v>20</v>
      </c>
      <c r="E3286">
        <f>IF('Daily Weather Input'!D3279, 'Daily Weather Input'!D3279, ('Daily Weather Input'!E3279+'Daily Weather Input'!F3279)/2)</f>
        <v>49</v>
      </c>
      <c r="F3286">
        <f t="shared" si="103"/>
        <v>16</v>
      </c>
      <c r="G3286">
        <f t="shared" si="104"/>
        <v>0</v>
      </c>
    </row>
    <row r="3287" spans="2:7" x14ac:dyDescent="0.25">
      <c r="B3287">
        <f>YEAR('Daily Weather Input'!C3280)</f>
        <v>2013</v>
      </c>
      <c r="C3287">
        <f>MONTH('Daily Weather Input'!C3280)</f>
        <v>12</v>
      </c>
      <c r="D3287">
        <f>DAY('Daily Weather Input'!C3280)</f>
        <v>21</v>
      </c>
      <c r="E3287">
        <f>IF('Daily Weather Input'!D3280, 'Daily Weather Input'!D3280, ('Daily Weather Input'!E3280+'Daily Weather Input'!F3280)/2)</f>
        <v>59</v>
      </c>
      <c r="F3287">
        <f t="shared" si="103"/>
        <v>6</v>
      </c>
      <c r="G3287">
        <f t="shared" si="104"/>
        <v>0</v>
      </c>
    </row>
    <row r="3288" spans="2:7" x14ac:dyDescent="0.25">
      <c r="B3288">
        <f>YEAR('Daily Weather Input'!C3281)</f>
        <v>2013</v>
      </c>
      <c r="C3288">
        <f>MONTH('Daily Weather Input'!C3281)</f>
        <v>12</v>
      </c>
      <c r="D3288">
        <f>DAY('Daily Weather Input'!C3281)</f>
        <v>22</v>
      </c>
      <c r="E3288">
        <f>IF('Daily Weather Input'!D3281, 'Daily Weather Input'!D3281, ('Daily Weather Input'!E3281+'Daily Weather Input'!F3281)/2)</f>
        <v>66</v>
      </c>
      <c r="F3288">
        <f t="shared" si="103"/>
        <v>0</v>
      </c>
      <c r="G3288">
        <f t="shared" si="104"/>
        <v>1</v>
      </c>
    </row>
    <row r="3289" spans="2:7" x14ac:dyDescent="0.25">
      <c r="B3289">
        <f>YEAR('Daily Weather Input'!C3282)</f>
        <v>2013</v>
      </c>
      <c r="C3289">
        <f>MONTH('Daily Weather Input'!C3282)</f>
        <v>12</v>
      </c>
      <c r="D3289">
        <f>DAY('Daily Weather Input'!C3282)</f>
        <v>23</v>
      </c>
      <c r="E3289">
        <f>IF('Daily Weather Input'!D3282, 'Daily Weather Input'!D3282, ('Daily Weather Input'!E3282+'Daily Weather Input'!F3282)/2)</f>
        <v>59</v>
      </c>
      <c r="F3289">
        <f t="shared" si="103"/>
        <v>6</v>
      </c>
      <c r="G3289">
        <f t="shared" si="104"/>
        <v>0</v>
      </c>
    </row>
    <row r="3290" spans="2:7" x14ac:dyDescent="0.25">
      <c r="B3290">
        <f>YEAR('Daily Weather Input'!C3283)</f>
        <v>2013</v>
      </c>
      <c r="C3290">
        <f>MONTH('Daily Weather Input'!C3283)</f>
        <v>12</v>
      </c>
      <c r="D3290">
        <f>DAY('Daily Weather Input'!C3283)</f>
        <v>24</v>
      </c>
      <c r="E3290">
        <f>IF('Daily Weather Input'!D3283, 'Daily Weather Input'!D3283, ('Daily Weather Input'!E3283+'Daily Weather Input'!F3283)/2)</f>
        <v>36</v>
      </c>
      <c r="F3290">
        <f t="shared" si="103"/>
        <v>29</v>
      </c>
      <c r="G3290">
        <f t="shared" si="104"/>
        <v>0</v>
      </c>
    </row>
    <row r="3291" spans="2:7" x14ac:dyDescent="0.25">
      <c r="B3291">
        <f>YEAR('Daily Weather Input'!C3284)</f>
        <v>2013</v>
      </c>
      <c r="C3291">
        <f>MONTH('Daily Weather Input'!C3284)</f>
        <v>12</v>
      </c>
      <c r="D3291">
        <f>DAY('Daily Weather Input'!C3284)</f>
        <v>25</v>
      </c>
      <c r="E3291">
        <f>IF('Daily Weather Input'!D3284, 'Daily Weather Input'!D3284, ('Daily Weather Input'!E3284+'Daily Weather Input'!F3284)/2)</f>
        <v>25</v>
      </c>
      <c r="F3291">
        <f t="shared" si="103"/>
        <v>40</v>
      </c>
      <c r="G3291">
        <f t="shared" si="104"/>
        <v>0</v>
      </c>
    </row>
    <row r="3292" spans="2:7" x14ac:dyDescent="0.25">
      <c r="B3292">
        <f>YEAR('Daily Weather Input'!C3285)</f>
        <v>2013</v>
      </c>
      <c r="C3292">
        <f>MONTH('Daily Weather Input'!C3285)</f>
        <v>12</v>
      </c>
      <c r="D3292">
        <f>DAY('Daily Weather Input'!C3285)</f>
        <v>26</v>
      </c>
      <c r="E3292">
        <f>IF('Daily Weather Input'!D3285, 'Daily Weather Input'!D3285, ('Daily Weather Input'!E3285+'Daily Weather Input'!F3285)/2)</f>
        <v>30</v>
      </c>
      <c r="F3292">
        <f t="shared" si="103"/>
        <v>35</v>
      </c>
      <c r="G3292">
        <f t="shared" si="104"/>
        <v>0</v>
      </c>
    </row>
    <row r="3293" spans="2:7" x14ac:dyDescent="0.25">
      <c r="B3293">
        <f>YEAR('Daily Weather Input'!C3286)</f>
        <v>2013</v>
      </c>
      <c r="C3293">
        <f>MONTH('Daily Weather Input'!C3286)</f>
        <v>12</v>
      </c>
      <c r="D3293">
        <f>DAY('Daily Weather Input'!C3286)</f>
        <v>27</v>
      </c>
      <c r="E3293">
        <f>IF('Daily Weather Input'!D3286, 'Daily Weather Input'!D3286, ('Daily Weather Input'!E3286+'Daily Weather Input'!F3286)/2)</f>
        <v>33</v>
      </c>
      <c r="F3293">
        <f t="shared" si="103"/>
        <v>32</v>
      </c>
      <c r="G3293">
        <f t="shared" si="104"/>
        <v>0</v>
      </c>
    </row>
    <row r="3294" spans="2:7" x14ac:dyDescent="0.25">
      <c r="B3294">
        <f>YEAR('Daily Weather Input'!C3287)</f>
        <v>2013</v>
      </c>
      <c r="C3294">
        <f>MONTH('Daily Weather Input'!C3287)</f>
        <v>12</v>
      </c>
      <c r="D3294">
        <f>DAY('Daily Weather Input'!C3287)</f>
        <v>28</v>
      </c>
      <c r="E3294">
        <f>IF('Daily Weather Input'!D3287, 'Daily Weather Input'!D3287, ('Daily Weather Input'!E3287+'Daily Weather Input'!F3287)/2)</f>
        <v>39</v>
      </c>
      <c r="F3294">
        <f t="shared" si="103"/>
        <v>26</v>
      </c>
      <c r="G3294">
        <f t="shared" si="104"/>
        <v>0</v>
      </c>
    </row>
    <row r="3295" spans="2:7" x14ac:dyDescent="0.25">
      <c r="B3295">
        <f>YEAR('Daily Weather Input'!C3288)</f>
        <v>2013</v>
      </c>
      <c r="C3295">
        <f>MONTH('Daily Weather Input'!C3288)</f>
        <v>12</v>
      </c>
      <c r="D3295">
        <f>DAY('Daily Weather Input'!C3288)</f>
        <v>29</v>
      </c>
      <c r="E3295">
        <f>IF('Daily Weather Input'!D3288, 'Daily Weather Input'!D3288, ('Daily Weather Input'!E3288+'Daily Weather Input'!F3288)/2)</f>
        <v>45</v>
      </c>
      <c r="F3295">
        <f t="shared" si="103"/>
        <v>20</v>
      </c>
      <c r="G3295">
        <f t="shared" si="104"/>
        <v>0</v>
      </c>
    </row>
    <row r="3296" spans="2:7" x14ac:dyDescent="0.25">
      <c r="B3296">
        <f>YEAR('Daily Weather Input'!C3289)</f>
        <v>2013</v>
      </c>
      <c r="C3296">
        <f>MONTH('Daily Weather Input'!C3289)</f>
        <v>12</v>
      </c>
      <c r="D3296">
        <f>DAY('Daily Weather Input'!C3289)</f>
        <v>30</v>
      </c>
      <c r="E3296">
        <f>IF('Daily Weather Input'!D3289, 'Daily Weather Input'!D3289, ('Daily Weather Input'!E3289+'Daily Weather Input'!F3289)/2)</f>
        <v>41</v>
      </c>
      <c r="F3296">
        <f t="shared" si="103"/>
        <v>24</v>
      </c>
      <c r="G3296">
        <f t="shared" si="104"/>
        <v>0</v>
      </c>
    </row>
    <row r="3297" spans="2:7" x14ac:dyDescent="0.25">
      <c r="B3297">
        <f>YEAR('Daily Weather Input'!C3290)</f>
        <v>2013</v>
      </c>
      <c r="C3297">
        <f>MONTH('Daily Weather Input'!C3290)</f>
        <v>12</v>
      </c>
      <c r="D3297">
        <f>DAY('Daily Weather Input'!C3290)</f>
        <v>31</v>
      </c>
      <c r="E3297">
        <f>IF('Daily Weather Input'!D3290, 'Daily Weather Input'!D3290, ('Daily Weather Input'!E3290+'Daily Weather Input'!F3290)/2)</f>
        <v>35</v>
      </c>
      <c r="F3297">
        <f t="shared" si="103"/>
        <v>30</v>
      </c>
      <c r="G3297">
        <f t="shared" si="104"/>
        <v>0</v>
      </c>
    </row>
    <row r="3298" spans="2:7" x14ac:dyDescent="0.25">
      <c r="B3298">
        <f>YEAR('Daily Weather Input'!C3291)</f>
        <v>2014</v>
      </c>
      <c r="C3298">
        <f>MONTH('Daily Weather Input'!C3291)</f>
        <v>1</v>
      </c>
      <c r="D3298">
        <f>DAY('Daily Weather Input'!C3291)</f>
        <v>1</v>
      </c>
      <c r="E3298">
        <f>IF('Daily Weather Input'!D3291, 'Daily Weather Input'!D3291, ('Daily Weather Input'!E3291+'Daily Weather Input'!F3291)/2)</f>
        <v>33</v>
      </c>
      <c r="F3298">
        <f t="shared" si="103"/>
        <v>32</v>
      </c>
      <c r="G3298">
        <f t="shared" si="104"/>
        <v>0</v>
      </c>
    </row>
    <row r="3299" spans="2:7" x14ac:dyDescent="0.25">
      <c r="B3299">
        <f>YEAR('Daily Weather Input'!C3292)</f>
        <v>2014</v>
      </c>
      <c r="C3299">
        <f>MONTH('Daily Weather Input'!C3292)</f>
        <v>1</v>
      </c>
      <c r="D3299">
        <f>DAY('Daily Weather Input'!C3292)</f>
        <v>2</v>
      </c>
      <c r="E3299">
        <f>IF('Daily Weather Input'!D3292, 'Daily Weather Input'!D3292, ('Daily Weather Input'!E3292+'Daily Weather Input'!F3292)/2)</f>
        <v>33</v>
      </c>
      <c r="F3299">
        <f t="shared" si="103"/>
        <v>32</v>
      </c>
      <c r="G3299">
        <f t="shared" si="104"/>
        <v>0</v>
      </c>
    </row>
    <row r="3300" spans="2:7" x14ac:dyDescent="0.25">
      <c r="B3300">
        <f>YEAR('Daily Weather Input'!C3293)</f>
        <v>2014</v>
      </c>
      <c r="C3300">
        <f>MONTH('Daily Weather Input'!C3293)</f>
        <v>1</v>
      </c>
      <c r="D3300">
        <f>DAY('Daily Weather Input'!C3293)</f>
        <v>3</v>
      </c>
      <c r="E3300">
        <f>IF('Daily Weather Input'!D3293, 'Daily Weather Input'!D3293, ('Daily Weather Input'!E3293+'Daily Weather Input'!F3293)/2)</f>
        <v>23</v>
      </c>
      <c r="F3300">
        <f t="shared" si="103"/>
        <v>42</v>
      </c>
      <c r="G3300">
        <f t="shared" si="104"/>
        <v>0</v>
      </c>
    </row>
    <row r="3301" spans="2:7" x14ac:dyDescent="0.25">
      <c r="B3301">
        <f>YEAR('Daily Weather Input'!C3294)</f>
        <v>2014</v>
      </c>
      <c r="C3301">
        <f>MONTH('Daily Weather Input'!C3294)</f>
        <v>1</v>
      </c>
      <c r="D3301">
        <f>DAY('Daily Weather Input'!C3294)</f>
        <v>4</v>
      </c>
      <c r="E3301">
        <f>IF('Daily Weather Input'!D3294, 'Daily Weather Input'!D3294, ('Daily Weather Input'!E3294+'Daily Weather Input'!F3294)/2)</f>
        <v>18</v>
      </c>
      <c r="F3301">
        <f t="shared" si="103"/>
        <v>47</v>
      </c>
      <c r="G3301">
        <f t="shared" si="104"/>
        <v>0</v>
      </c>
    </row>
    <row r="3302" spans="2:7" x14ac:dyDescent="0.25">
      <c r="B3302">
        <f>YEAR('Daily Weather Input'!C3295)</f>
        <v>2014</v>
      </c>
      <c r="C3302">
        <f>MONTH('Daily Weather Input'!C3295)</f>
        <v>1</v>
      </c>
      <c r="D3302">
        <f>DAY('Daily Weather Input'!C3295)</f>
        <v>5</v>
      </c>
      <c r="E3302">
        <f>IF('Daily Weather Input'!D3295, 'Daily Weather Input'!D3295, ('Daily Weather Input'!E3295+'Daily Weather Input'!F3295)/2)</f>
        <v>29</v>
      </c>
      <c r="F3302">
        <f t="shared" si="103"/>
        <v>36</v>
      </c>
      <c r="G3302">
        <f t="shared" si="104"/>
        <v>0</v>
      </c>
    </row>
    <row r="3303" spans="2:7" x14ac:dyDescent="0.25">
      <c r="B3303">
        <f>YEAR('Daily Weather Input'!C3296)</f>
        <v>2014</v>
      </c>
      <c r="C3303">
        <f>MONTH('Daily Weather Input'!C3296)</f>
        <v>1</v>
      </c>
      <c r="D3303">
        <f>DAY('Daily Weather Input'!C3296)</f>
        <v>6</v>
      </c>
      <c r="E3303">
        <f>IF('Daily Weather Input'!D3296, 'Daily Weather Input'!D3296, ('Daily Weather Input'!E3296+'Daily Weather Input'!F3296)/2)</f>
        <v>37</v>
      </c>
      <c r="F3303">
        <f t="shared" si="103"/>
        <v>28</v>
      </c>
      <c r="G3303">
        <f t="shared" si="104"/>
        <v>0</v>
      </c>
    </row>
    <row r="3304" spans="2:7" x14ac:dyDescent="0.25">
      <c r="B3304">
        <f>YEAR('Daily Weather Input'!C3297)</f>
        <v>2014</v>
      </c>
      <c r="C3304">
        <f>MONTH('Daily Weather Input'!C3297)</f>
        <v>1</v>
      </c>
      <c r="D3304">
        <f>DAY('Daily Weather Input'!C3297)</f>
        <v>7</v>
      </c>
      <c r="E3304">
        <f>IF('Daily Weather Input'!D3297, 'Daily Weather Input'!D3297, ('Daily Weather Input'!E3297+'Daily Weather Input'!F3297)/2)</f>
        <v>12</v>
      </c>
      <c r="F3304">
        <f t="shared" si="103"/>
        <v>53</v>
      </c>
      <c r="G3304">
        <f t="shared" si="104"/>
        <v>0</v>
      </c>
    </row>
    <row r="3305" spans="2:7" x14ac:dyDescent="0.25">
      <c r="B3305">
        <f>YEAR('Daily Weather Input'!C3298)</f>
        <v>2014</v>
      </c>
      <c r="C3305">
        <f>MONTH('Daily Weather Input'!C3298)</f>
        <v>1</v>
      </c>
      <c r="D3305">
        <f>DAY('Daily Weather Input'!C3298)</f>
        <v>8</v>
      </c>
      <c r="E3305">
        <f>IF('Daily Weather Input'!D3298, 'Daily Weather Input'!D3298, ('Daily Weather Input'!E3298+'Daily Weather Input'!F3298)/2)</f>
        <v>15</v>
      </c>
      <c r="F3305">
        <f t="shared" si="103"/>
        <v>50</v>
      </c>
      <c r="G3305">
        <f t="shared" si="104"/>
        <v>0</v>
      </c>
    </row>
    <row r="3306" spans="2:7" x14ac:dyDescent="0.25">
      <c r="B3306">
        <f>YEAR('Daily Weather Input'!C3299)</f>
        <v>2014</v>
      </c>
      <c r="C3306">
        <f>MONTH('Daily Weather Input'!C3299)</f>
        <v>1</v>
      </c>
      <c r="D3306">
        <f>DAY('Daily Weather Input'!C3299)</f>
        <v>9</v>
      </c>
      <c r="E3306">
        <f>IF('Daily Weather Input'!D3299, 'Daily Weather Input'!D3299, ('Daily Weather Input'!E3299+'Daily Weather Input'!F3299)/2)</f>
        <v>28</v>
      </c>
      <c r="F3306">
        <f t="shared" si="103"/>
        <v>37</v>
      </c>
      <c r="G3306">
        <f t="shared" si="104"/>
        <v>0</v>
      </c>
    </row>
    <row r="3307" spans="2:7" x14ac:dyDescent="0.25">
      <c r="B3307">
        <f>YEAR('Daily Weather Input'!C3300)</f>
        <v>2014</v>
      </c>
      <c r="C3307">
        <f>MONTH('Daily Weather Input'!C3300)</f>
        <v>1</v>
      </c>
      <c r="D3307">
        <f>DAY('Daily Weather Input'!C3300)</f>
        <v>10</v>
      </c>
      <c r="E3307">
        <f>IF('Daily Weather Input'!D3300, 'Daily Weather Input'!D3300, ('Daily Weather Input'!E3300+'Daily Weather Input'!F3300)/2)</f>
        <v>32</v>
      </c>
      <c r="F3307">
        <f t="shared" si="103"/>
        <v>33</v>
      </c>
      <c r="G3307">
        <f t="shared" si="104"/>
        <v>0</v>
      </c>
    </row>
    <row r="3308" spans="2:7" x14ac:dyDescent="0.25">
      <c r="B3308">
        <f>YEAR('Daily Weather Input'!C3301)</f>
        <v>2014</v>
      </c>
      <c r="C3308">
        <f>MONTH('Daily Weather Input'!C3301)</f>
        <v>1</v>
      </c>
      <c r="D3308">
        <f>DAY('Daily Weather Input'!C3301)</f>
        <v>11</v>
      </c>
      <c r="E3308">
        <f>IF('Daily Weather Input'!D3301, 'Daily Weather Input'!D3301, ('Daily Weather Input'!E3301+'Daily Weather Input'!F3301)/2)</f>
        <v>38</v>
      </c>
      <c r="F3308">
        <f t="shared" si="103"/>
        <v>27</v>
      </c>
      <c r="G3308">
        <f t="shared" si="104"/>
        <v>0</v>
      </c>
    </row>
    <row r="3309" spans="2:7" x14ac:dyDescent="0.25">
      <c r="B3309">
        <f>YEAR('Daily Weather Input'!C3302)</f>
        <v>2014</v>
      </c>
      <c r="C3309">
        <f>MONTH('Daily Weather Input'!C3302)</f>
        <v>1</v>
      </c>
      <c r="D3309">
        <f>DAY('Daily Weather Input'!C3302)</f>
        <v>12</v>
      </c>
      <c r="E3309">
        <f>IF('Daily Weather Input'!D3302, 'Daily Weather Input'!D3302, ('Daily Weather Input'!E3302+'Daily Weather Input'!F3302)/2)</f>
        <v>45</v>
      </c>
      <c r="F3309">
        <f t="shared" si="103"/>
        <v>20</v>
      </c>
      <c r="G3309">
        <f t="shared" si="104"/>
        <v>0</v>
      </c>
    </row>
    <row r="3310" spans="2:7" x14ac:dyDescent="0.25">
      <c r="B3310">
        <f>YEAR('Daily Weather Input'!C3303)</f>
        <v>2014</v>
      </c>
      <c r="C3310">
        <f>MONTH('Daily Weather Input'!C3303)</f>
        <v>1</v>
      </c>
      <c r="D3310">
        <f>DAY('Daily Weather Input'!C3303)</f>
        <v>13</v>
      </c>
      <c r="E3310">
        <f>IF('Daily Weather Input'!D3303, 'Daily Weather Input'!D3303, ('Daily Weather Input'!E3303+'Daily Weather Input'!F3303)/2)</f>
        <v>37</v>
      </c>
      <c r="F3310">
        <f t="shared" si="103"/>
        <v>28</v>
      </c>
      <c r="G3310">
        <f t="shared" si="104"/>
        <v>0</v>
      </c>
    </row>
    <row r="3311" spans="2:7" x14ac:dyDescent="0.25">
      <c r="B3311">
        <f>YEAR('Daily Weather Input'!C3304)</f>
        <v>2014</v>
      </c>
      <c r="C3311">
        <f>MONTH('Daily Weather Input'!C3304)</f>
        <v>1</v>
      </c>
      <c r="D3311">
        <f>DAY('Daily Weather Input'!C3304)</f>
        <v>14</v>
      </c>
      <c r="E3311">
        <f>IF('Daily Weather Input'!D3304, 'Daily Weather Input'!D3304, ('Daily Weather Input'!E3304+'Daily Weather Input'!F3304)/2)</f>
        <v>47</v>
      </c>
      <c r="F3311">
        <f t="shared" si="103"/>
        <v>18</v>
      </c>
      <c r="G3311">
        <f t="shared" si="104"/>
        <v>0</v>
      </c>
    </row>
    <row r="3312" spans="2:7" x14ac:dyDescent="0.25">
      <c r="B3312">
        <f>YEAR('Daily Weather Input'!C3305)</f>
        <v>2014</v>
      </c>
      <c r="C3312">
        <f>MONTH('Daily Weather Input'!C3305)</f>
        <v>1</v>
      </c>
      <c r="D3312">
        <f>DAY('Daily Weather Input'!C3305)</f>
        <v>15</v>
      </c>
      <c r="E3312">
        <f>IF('Daily Weather Input'!D3305, 'Daily Weather Input'!D3305, ('Daily Weather Input'!E3305+'Daily Weather Input'!F3305)/2)</f>
        <v>39</v>
      </c>
      <c r="F3312">
        <f t="shared" si="103"/>
        <v>26</v>
      </c>
      <c r="G3312">
        <f t="shared" si="104"/>
        <v>0</v>
      </c>
    </row>
    <row r="3313" spans="2:7" x14ac:dyDescent="0.25">
      <c r="B3313">
        <f>YEAR('Daily Weather Input'!C3306)</f>
        <v>2014</v>
      </c>
      <c r="C3313">
        <f>MONTH('Daily Weather Input'!C3306)</f>
        <v>1</v>
      </c>
      <c r="D3313">
        <f>DAY('Daily Weather Input'!C3306)</f>
        <v>16</v>
      </c>
      <c r="E3313">
        <f>IF('Daily Weather Input'!D3306, 'Daily Weather Input'!D3306, ('Daily Weather Input'!E3306+'Daily Weather Input'!F3306)/2)</f>
        <v>34</v>
      </c>
      <c r="F3313">
        <f t="shared" si="103"/>
        <v>31</v>
      </c>
      <c r="G3313">
        <f t="shared" si="104"/>
        <v>0</v>
      </c>
    </row>
    <row r="3314" spans="2:7" x14ac:dyDescent="0.25">
      <c r="B3314">
        <f>YEAR('Daily Weather Input'!C3307)</f>
        <v>2014</v>
      </c>
      <c r="C3314">
        <f>MONTH('Daily Weather Input'!C3307)</f>
        <v>1</v>
      </c>
      <c r="D3314">
        <f>DAY('Daily Weather Input'!C3307)</f>
        <v>17</v>
      </c>
      <c r="E3314">
        <f>IF('Daily Weather Input'!D3307, 'Daily Weather Input'!D3307, ('Daily Weather Input'!E3307+'Daily Weather Input'!F3307)/2)</f>
        <v>34</v>
      </c>
      <c r="F3314">
        <f t="shared" si="103"/>
        <v>31</v>
      </c>
      <c r="G3314">
        <f t="shared" si="104"/>
        <v>0</v>
      </c>
    </row>
    <row r="3315" spans="2:7" x14ac:dyDescent="0.25">
      <c r="B3315">
        <f>YEAR('Daily Weather Input'!C3308)</f>
        <v>2014</v>
      </c>
      <c r="C3315">
        <f>MONTH('Daily Weather Input'!C3308)</f>
        <v>1</v>
      </c>
      <c r="D3315">
        <f>DAY('Daily Weather Input'!C3308)</f>
        <v>18</v>
      </c>
      <c r="E3315">
        <f>IF('Daily Weather Input'!D3308, 'Daily Weather Input'!D3308, ('Daily Weather Input'!E3308+'Daily Weather Input'!F3308)/2)</f>
        <v>30</v>
      </c>
      <c r="F3315">
        <f t="shared" si="103"/>
        <v>35</v>
      </c>
      <c r="G3315">
        <f t="shared" si="104"/>
        <v>0</v>
      </c>
    </row>
    <row r="3316" spans="2:7" x14ac:dyDescent="0.25">
      <c r="B3316">
        <f>YEAR('Daily Weather Input'!C3309)</f>
        <v>2014</v>
      </c>
      <c r="C3316">
        <f>MONTH('Daily Weather Input'!C3309)</f>
        <v>1</v>
      </c>
      <c r="D3316">
        <f>DAY('Daily Weather Input'!C3309)</f>
        <v>19</v>
      </c>
      <c r="E3316">
        <f>IF('Daily Weather Input'!D3309, 'Daily Weather Input'!D3309, ('Daily Weather Input'!E3309+'Daily Weather Input'!F3309)/2)</f>
        <v>28</v>
      </c>
      <c r="F3316">
        <f t="shared" si="103"/>
        <v>37</v>
      </c>
      <c r="G3316">
        <f t="shared" si="104"/>
        <v>0</v>
      </c>
    </row>
    <row r="3317" spans="2:7" x14ac:dyDescent="0.25">
      <c r="B3317">
        <f>YEAR('Daily Weather Input'!C3310)</f>
        <v>2014</v>
      </c>
      <c r="C3317">
        <f>MONTH('Daily Weather Input'!C3310)</f>
        <v>1</v>
      </c>
      <c r="D3317">
        <f>DAY('Daily Weather Input'!C3310)</f>
        <v>20</v>
      </c>
      <c r="E3317">
        <f>IF('Daily Weather Input'!D3310, 'Daily Weather Input'!D3310, ('Daily Weather Input'!E3310+'Daily Weather Input'!F3310)/2)</f>
        <v>40</v>
      </c>
      <c r="F3317">
        <f t="shared" si="103"/>
        <v>25</v>
      </c>
      <c r="G3317">
        <f t="shared" si="104"/>
        <v>0</v>
      </c>
    </row>
    <row r="3318" spans="2:7" x14ac:dyDescent="0.25">
      <c r="B3318">
        <f>YEAR('Daily Weather Input'!C3311)</f>
        <v>2014</v>
      </c>
      <c r="C3318">
        <f>MONTH('Daily Weather Input'!C3311)</f>
        <v>1</v>
      </c>
      <c r="D3318">
        <f>DAY('Daily Weather Input'!C3311)</f>
        <v>21</v>
      </c>
      <c r="E3318">
        <f>IF('Daily Weather Input'!D3311, 'Daily Weather Input'!D3311, ('Daily Weather Input'!E3311+'Daily Weather Input'!F3311)/2)</f>
        <v>31</v>
      </c>
      <c r="F3318">
        <f t="shared" si="103"/>
        <v>34</v>
      </c>
      <c r="G3318">
        <f t="shared" si="104"/>
        <v>0</v>
      </c>
    </row>
    <row r="3319" spans="2:7" x14ac:dyDescent="0.25">
      <c r="B3319">
        <f>YEAR('Daily Weather Input'!C3312)</f>
        <v>2014</v>
      </c>
      <c r="C3319">
        <f>MONTH('Daily Weather Input'!C3312)</f>
        <v>1</v>
      </c>
      <c r="D3319">
        <f>DAY('Daily Weather Input'!C3312)</f>
        <v>22</v>
      </c>
      <c r="E3319">
        <f>IF('Daily Weather Input'!D3312, 'Daily Weather Input'!D3312, ('Daily Weather Input'!E3312+'Daily Weather Input'!F3312)/2)</f>
        <v>11</v>
      </c>
      <c r="F3319">
        <f t="shared" si="103"/>
        <v>54</v>
      </c>
      <c r="G3319">
        <f t="shared" si="104"/>
        <v>0</v>
      </c>
    </row>
    <row r="3320" spans="2:7" x14ac:dyDescent="0.25">
      <c r="B3320">
        <f>YEAR('Daily Weather Input'!C3313)</f>
        <v>2014</v>
      </c>
      <c r="C3320">
        <f>MONTH('Daily Weather Input'!C3313)</f>
        <v>1</v>
      </c>
      <c r="D3320">
        <f>DAY('Daily Weather Input'!C3313)</f>
        <v>23</v>
      </c>
      <c r="E3320">
        <f>IF('Daily Weather Input'!D3313, 'Daily Weather Input'!D3313, ('Daily Weather Input'!E3313+'Daily Weather Input'!F3313)/2)</f>
        <v>12</v>
      </c>
      <c r="F3320">
        <f t="shared" si="103"/>
        <v>53</v>
      </c>
      <c r="G3320">
        <f t="shared" si="104"/>
        <v>0</v>
      </c>
    </row>
    <row r="3321" spans="2:7" x14ac:dyDescent="0.25">
      <c r="B3321">
        <f>YEAR('Daily Weather Input'!C3314)</f>
        <v>2014</v>
      </c>
      <c r="C3321">
        <f>MONTH('Daily Weather Input'!C3314)</f>
        <v>1</v>
      </c>
      <c r="D3321">
        <f>DAY('Daily Weather Input'!C3314)</f>
        <v>24</v>
      </c>
      <c r="E3321">
        <f>IF('Daily Weather Input'!D3314, 'Daily Weather Input'!D3314, ('Daily Weather Input'!E3314+'Daily Weather Input'!F3314)/2)</f>
        <v>13</v>
      </c>
      <c r="F3321">
        <f t="shared" si="103"/>
        <v>52</v>
      </c>
      <c r="G3321">
        <f t="shared" si="104"/>
        <v>0</v>
      </c>
    </row>
    <row r="3322" spans="2:7" x14ac:dyDescent="0.25">
      <c r="B3322">
        <f>YEAR('Daily Weather Input'!C3315)</f>
        <v>2014</v>
      </c>
      <c r="C3322">
        <f>MONTH('Daily Weather Input'!C3315)</f>
        <v>1</v>
      </c>
      <c r="D3322">
        <f>DAY('Daily Weather Input'!C3315)</f>
        <v>25</v>
      </c>
      <c r="E3322">
        <f>IF('Daily Weather Input'!D3315, 'Daily Weather Input'!D3315, ('Daily Weather Input'!E3315+'Daily Weather Input'!F3315)/2)</f>
        <v>22</v>
      </c>
      <c r="F3322">
        <f t="shared" si="103"/>
        <v>43</v>
      </c>
      <c r="G3322">
        <f t="shared" si="104"/>
        <v>0</v>
      </c>
    </row>
    <row r="3323" spans="2:7" x14ac:dyDescent="0.25">
      <c r="B3323">
        <f>YEAR('Daily Weather Input'!C3316)</f>
        <v>2014</v>
      </c>
      <c r="C3323">
        <f>MONTH('Daily Weather Input'!C3316)</f>
        <v>1</v>
      </c>
      <c r="D3323">
        <f>DAY('Daily Weather Input'!C3316)</f>
        <v>26</v>
      </c>
      <c r="E3323">
        <f>IF('Daily Weather Input'!D3316, 'Daily Weather Input'!D3316, ('Daily Weather Input'!E3316+'Daily Weather Input'!F3316)/2)</f>
        <v>24</v>
      </c>
      <c r="F3323">
        <f t="shared" si="103"/>
        <v>41</v>
      </c>
      <c r="G3323">
        <f t="shared" si="104"/>
        <v>0</v>
      </c>
    </row>
    <row r="3324" spans="2:7" x14ac:dyDescent="0.25">
      <c r="B3324">
        <f>YEAR('Daily Weather Input'!C3317)</f>
        <v>2014</v>
      </c>
      <c r="C3324">
        <f>MONTH('Daily Weather Input'!C3317)</f>
        <v>1</v>
      </c>
      <c r="D3324">
        <f>DAY('Daily Weather Input'!C3317)</f>
        <v>27</v>
      </c>
      <c r="E3324">
        <f>IF('Daily Weather Input'!D3317, 'Daily Weather Input'!D3317, ('Daily Weather Input'!E3317+'Daily Weather Input'!F3317)/2)</f>
        <v>31</v>
      </c>
      <c r="F3324">
        <f t="shared" si="103"/>
        <v>34</v>
      </c>
      <c r="G3324">
        <f t="shared" si="104"/>
        <v>0</v>
      </c>
    </row>
    <row r="3325" spans="2:7" x14ac:dyDescent="0.25">
      <c r="B3325">
        <f>YEAR('Daily Weather Input'!C3318)</f>
        <v>2014</v>
      </c>
      <c r="C3325">
        <f>MONTH('Daily Weather Input'!C3318)</f>
        <v>1</v>
      </c>
      <c r="D3325">
        <f>DAY('Daily Weather Input'!C3318)</f>
        <v>28</v>
      </c>
      <c r="E3325">
        <f>IF('Daily Weather Input'!D3318, 'Daily Weather Input'!D3318, ('Daily Weather Input'!E3318+'Daily Weather Input'!F3318)/2)</f>
        <v>15</v>
      </c>
      <c r="F3325">
        <f t="shared" si="103"/>
        <v>50</v>
      </c>
      <c r="G3325">
        <f t="shared" si="104"/>
        <v>0</v>
      </c>
    </row>
    <row r="3326" spans="2:7" x14ac:dyDescent="0.25">
      <c r="B3326">
        <f>YEAR('Daily Weather Input'!C3319)</f>
        <v>2014</v>
      </c>
      <c r="C3326">
        <f>MONTH('Daily Weather Input'!C3319)</f>
        <v>1</v>
      </c>
      <c r="D3326">
        <f>DAY('Daily Weather Input'!C3319)</f>
        <v>29</v>
      </c>
      <c r="E3326">
        <f>IF('Daily Weather Input'!D3319, 'Daily Weather Input'!D3319, ('Daily Weather Input'!E3319+'Daily Weather Input'!F3319)/2)</f>
        <v>14</v>
      </c>
      <c r="F3326">
        <f t="shared" si="103"/>
        <v>51</v>
      </c>
      <c r="G3326">
        <f t="shared" si="104"/>
        <v>0</v>
      </c>
    </row>
    <row r="3327" spans="2:7" x14ac:dyDescent="0.25">
      <c r="B3327">
        <f>YEAR('Daily Weather Input'!C3320)</f>
        <v>2014</v>
      </c>
      <c r="C3327">
        <f>MONTH('Daily Weather Input'!C3320)</f>
        <v>1</v>
      </c>
      <c r="D3327">
        <f>DAY('Daily Weather Input'!C3320)</f>
        <v>30</v>
      </c>
      <c r="E3327">
        <f>IF('Daily Weather Input'!D3320, 'Daily Weather Input'!D3320, ('Daily Weather Input'!E3320+'Daily Weather Input'!F3320)/2)</f>
        <v>17</v>
      </c>
      <c r="F3327">
        <f t="shared" si="103"/>
        <v>48</v>
      </c>
      <c r="G3327">
        <f t="shared" si="104"/>
        <v>0</v>
      </c>
    </row>
    <row r="3328" spans="2:7" x14ac:dyDescent="0.25">
      <c r="B3328">
        <f>YEAR('Daily Weather Input'!C3321)</f>
        <v>2014</v>
      </c>
      <c r="C3328">
        <f>MONTH('Daily Weather Input'!C3321)</f>
        <v>1</v>
      </c>
      <c r="D3328">
        <f>DAY('Daily Weather Input'!C3321)</f>
        <v>31</v>
      </c>
      <c r="E3328">
        <f>IF('Daily Weather Input'!D3321, 'Daily Weather Input'!D3321, ('Daily Weather Input'!E3321+'Daily Weather Input'!F3321)/2)</f>
        <v>31</v>
      </c>
      <c r="F3328">
        <f t="shared" si="103"/>
        <v>34</v>
      </c>
      <c r="G3328">
        <f t="shared" si="104"/>
        <v>0</v>
      </c>
    </row>
    <row r="3329" spans="2:7" x14ac:dyDescent="0.25">
      <c r="B3329">
        <f>YEAR('Daily Weather Input'!C3322)</f>
        <v>2014</v>
      </c>
      <c r="C3329">
        <f>MONTH('Daily Weather Input'!C3322)</f>
        <v>2</v>
      </c>
      <c r="D3329">
        <f>DAY('Daily Weather Input'!C3322)</f>
        <v>1</v>
      </c>
      <c r="E3329">
        <f>IF('Daily Weather Input'!D3322, 'Daily Weather Input'!D3322, ('Daily Weather Input'!E3322+'Daily Weather Input'!F3322)/2)</f>
        <v>33</v>
      </c>
      <c r="F3329">
        <f t="shared" si="103"/>
        <v>32</v>
      </c>
      <c r="G3329">
        <f t="shared" si="104"/>
        <v>0</v>
      </c>
    </row>
    <row r="3330" spans="2:7" x14ac:dyDescent="0.25">
      <c r="B3330">
        <f>YEAR('Daily Weather Input'!C3323)</f>
        <v>2014</v>
      </c>
      <c r="C3330">
        <f>MONTH('Daily Weather Input'!C3323)</f>
        <v>2</v>
      </c>
      <c r="D3330">
        <f>DAY('Daily Weather Input'!C3323)</f>
        <v>2</v>
      </c>
      <c r="E3330">
        <f>IF('Daily Weather Input'!D3323, 'Daily Weather Input'!D3323, ('Daily Weather Input'!E3323+'Daily Weather Input'!F3323)/2)</f>
        <v>41</v>
      </c>
      <c r="F3330">
        <f t="shared" si="103"/>
        <v>24</v>
      </c>
      <c r="G3330">
        <f t="shared" si="104"/>
        <v>0</v>
      </c>
    </row>
    <row r="3331" spans="2:7" x14ac:dyDescent="0.25">
      <c r="B3331">
        <f>YEAR('Daily Weather Input'!C3324)</f>
        <v>2014</v>
      </c>
      <c r="C3331">
        <f>MONTH('Daily Weather Input'!C3324)</f>
        <v>2</v>
      </c>
      <c r="D3331">
        <f>DAY('Daily Weather Input'!C3324)</f>
        <v>3</v>
      </c>
      <c r="E3331">
        <f>IF('Daily Weather Input'!D3324, 'Daily Weather Input'!D3324, ('Daily Weather Input'!E3324+'Daily Weather Input'!F3324)/2)</f>
        <v>40</v>
      </c>
      <c r="F3331">
        <f t="shared" si="103"/>
        <v>25</v>
      </c>
      <c r="G3331">
        <f t="shared" si="104"/>
        <v>0</v>
      </c>
    </row>
    <row r="3332" spans="2:7" x14ac:dyDescent="0.25">
      <c r="B3332">
        <f>YEAR('Daily Weather Input'!C3325)</f>
        <v>2014</v>
      </c>
      <c r="C3332">
        <f>MONTH('Daily Weather Input'!C3325)</f>
        <v>2</v>
      </c>
      <c r="D3332">
        <f>DAY('Daily Weather Input'!C3325)</f>
        <v>4</v>
      </c>
      <c r="E3332">
        <f>IF('Daily Weather Input'!D3325, 'Daily Weather Input'!D3325, ('Daily Weather Input'!E3325+'Daily Weather Input'!F3325)/2)</f>
        <v>30</v>
      </c>
      <c r="F3332">
        <f t="shared" si="103"/>
        <v>35</v>
      </c>
      <c r="G3332">
        <f t="shared" si="104"/>
        <v>0</v>
      </c>
    </row>
    <row r="3333" spans="2:7" x14ac:dyDescent="0.25">
      <c r="B3333">
        <f>YEAR('Daily Weather Input'!C3326)</f>
        <v>2014</v>
      </c>
      <c r="C3333">
        <f>MONTH('Daily Weather Input'!C3326)</f>
        <v>2</v>
      </c>
      <c r="D3333">
        <f>DAY('Daily Weather Input'!C3326)</f>
        <v>5</v>
      </c>
      <c r="E3333">
        <f>IF('Daily Weather Input'!D3326, 'Daily Weather Input'!D3326, ('Daily Weather Input'!E3326+'Daily Weather Input'!F3326)/2)</f>
        <v>31</v>
      </c>
      <c r="F3333">
        <f t="shared" si="103"/>
        <v>34</v>
      </c>
      <c r="G3333">
        <f t="shared" si="104"/>
        <v>0</v>
      </c>
    </row>
    <row r="3334" spans="2:7" x14ac:dyDescent="0.25">
      <c r="B3334">
        <f>YEAR('Daily Weather Input'!C3327)</f>
        <v>2014</v>
      </c>
      <c r="C3334">
        <f>MONTH('Daily Weather Input'!C3327)</f>
        <v>2</v>
      </c>
      <c r="D3334">
        <f>DAY('Daily Weather Input'!C3327)</f>
        <v>6</v>
      </c>
      <c r="E3334">
        <f>IF('Daily Weather Input'!D3327, 'Daily Weather Input'!D3327, ('Daily Weather Input'!E3327+'Daily Weather Input'!F3327)/2)</f>
        <v>31</v>
      </c>
      <c r="F3334">
        <f t="shared" si="103"/>
        <v>34</v>
      </c>
      <c r="G3334">
        <f t="shared" si="104"/>
        <v>0</v>
      </c>
    </row>
    <row r="3335" spans="2:7" x14ac:dyDescent="0.25">
      <c r="B3335">
        <f>YEAR('Daily Weather Input'!C3328)</f>
        <v>2014</v>
      </c>
      <c r="C3335">
        <f>MONTH('Daily Weather Input'!C3328)</f>
        <v>2</v>
      </c>
      <c r="D3335">
        <f>DAY('Daily Weather Input'!C3328)</f>
        <v>7</v>
      </c>
      <c r="E3335">
        <f>IF('Daily Weather Input'!D3328, 'Daily Weather Input'!D3328, ('Daily Weather Input'!E3328+'Daily Weather Input'!F3328)/2)</f>
        <v>30</v>
      </c>
      <c r="F3335">
        <f t="shared" si="103"/>
        <v>35</v>
      </c>
      <c r="G3335">
        <f t="shared" si="104"/>
        <v>0</v>
      </c>
    </row>
    <row r="3336" spans="2:7" x14ac:dyDescent="0.25">
      <c r="B3336">
        <f>YEAR('Daily Weather Input'!C3329)</f>
        <v>2014</v>
      </c>
      <c r="C3336">
        <f>MONTH('Daily Weather Input'!C3329)</f>
        <v>2</v>
      </c>
      <c r="D3336">
        <f>DAY('Daily Weather Input'!C3329)</f>
        <v>8</v>
      </c>
      <c r="E3336">
        <f>IF('Daily Weather Input'!D3329, 'Daily Weather Input'!D3329, ('Daily Weather Input'!E3329+'Daily Weather Input'!F3329)/2)</f>
        <v>29</v>
      </c>
      <c r="F3336">
        <f t="shared" si="103"/>
        <v>36</v>
      </c>
      <c r="G3336">
        <f t="shared" si="104"/>
        <v>0</v>
      </c>
    </row>
    <row r="3337" spans="2:7" x14ac:dyDescent="0.25">
      <c r="B3337">
        <f>YEAR('Daily Weather Input'!C3330)</f>
        <v>2014</v>
      </c>
      <c r="C3337">
        <f>MONTH('Daily Weather Input'!C3330)</f>
        <v>2</v>
      </c>
      <c r="D3337">
        <f>DAY('Daily Weather Input'!C3330)</f>
        <v>9</v>
      </c>
      <c r="E3337">
        <f>IF('Daily Weather Input'!D3330, 'Daily Weather Input'!D3330, ('Daily Weather Input'!E3330+'Daily Weather Input'!F3330)/2)</f>
        <v>28</v>
      </c>
      <c r="F3337">
        <f t="shared" si="103"/>
        <v>37</v>
      </c>
      <c r="G3337">
        <f t="shared" si="104"/>
        <v>0</v>
      </c>
    </row>
    <row r="3338" spans="2:7" x14ac:dyDescent="0.25">
      <c r="B3338">
        <f>YEAR('Daily Weather Input'!C3331)</f>
        <v>2014</v>
      </c>
      <c r="C3338">
        <f>MONTH('Daily Weather Input'!C3331)</f>
        <v>2</v>
      </c>
      <c r="D3338">
        <f>DAY('Daily Weather Input'!C3331)</f>
        <v>10</v>
      </c>
      <c r="E3338">
        <f>IF('Daily Weather Input'!D3331, 'Daily Weather Input'!D3331, ('Daily Weather Input'!E3331+'Daily Weather Input'!F3331)/2)</f>
        <v>28</v>
      </c>
      <c r="F3338">
        <f t="shared" si="103"/>
        <v>37</v>
      </c>
      <c r="G3338">
        <f t="shared" si="104"/>
        <v>0</v>
      </c>
    </row>
    <row r="3339" spans="2:7" x14ac:dyDescent="0.25">
      <c r="B3339">
        <f>YEAR('Daily Weather Input'!C3332)</f>
        <v>2014</v>
      </c>
      <c r="C3339">
        <f>MONTH('Daily Weather Input'!C3332)</f>
        <v>2</v>
      </c>
      <c r="D3339">
        <f>DAY('Daily Weather Input'!C3332)</f>
        <v>11</v>
      </c>
      <c r="E3339">
        <f>IF('Daily Weather Input'!D3332, 'Daily Weather Input'!D3332, ('Daily Weather Input'!E3332+'Daily Weather Input'!F3332)/2)</f>
        <v>23</v>
      </c>
      <c r="F3339">
        <f t="shared" ref="F3339:F3402" si="105">IF(B$8&gt;$E3339,(B$8-$E3339),0)</f>
        <v>42</v>
      </c>
      <c r="G3339">
        <f t="shared" si="104"/>
        <v>0</v>
      </c>
    </row>
    <row r="3340" spans="2:7" x14ac:dyDescent="0.25">
      <c r="B3340">
        <f>YEAR('Daily Weather Input'!C3333)</f>
        <v>2014</v>
      </c>
      <c r="C3340">
        <f>MONTH('Daily Weather Input'!C3333)</f>
        <v>2</v>
      </c>
      <c r="D3340">
        <f>DAY('Daily Weather Input'!C3333)</f>
        <v>12</v>
      </c>
      <c r="E3340">
        <f>IF('Daily Weather Input'!D3333, 'Daily Weather Input'!D3333, ('Daily Weather Input'!E3333+'Daily Weather Input'!F3333)/2)</f>
        <v>20</v>
      </c>
      <c r="F3340">
        <f t="shared" si="105"/>
        <v>45</v>
      </c>
      <c r="G3340">
        <f t="shared" ref="G3340:G3403" si="106">IF($E3340&gt;C$8,$E3340-C$8,0)</f>
        <v>0</v>
      </c>
    </row>
    <row r="3341" spans="2:7" x14ac:dyDescent="0.25">
      <c r="B3341">
        <f>YEAR('Daily Weather Input'!C3334)</f>
        <v>2014</v>
      </c>
      <c r="C3341">
        <f>MONTH('Daily Weather Input'!C3334)</f>
        <v>2</v>
      </c>
      <c r="D3341">
        <f>DAY('Daily Weather Input'!C3334)</f>
        <v>13</v>
      </c>
      <c r="E3341">
        <f>IF('Daily Weather Input'!D3334, 'Daily Weather Input'!D3334, ('Daily Weather Input'!E3334+'Daily Weather Input'!F3334)/2)</f>
        <v>26</v>
      </c>
      <c r="F3341">
        <f t="shared" si="105"/>
        <v>39</v>
      </c>
      <c r="G3341">
        <f t="shared" si="106"/>
        <v>0</v>
      </c>
    </row>
    <row r="3342" spans="2:7" x14ac:dyDescent="0.25">
      <c r="B3342">
        <f>YEAR('Daily Weather Input'!C3335)</f>
        <v>2014</v>
      </c>
      <c r="C3342">
        <f>MONTH('Daily Weather Input'!C3335)</f>
        <v>2</v>
      </c>
      <c r="D3342">
        <f>DAY('Daily Weather Input'!C3335)</f>
        <v>14</v>
      </c>
      <c r="E3342">
        <f>IF('Daily Weather Input'!D3335, 'Daily Weather Input'!D3335, ('Daily Weather Input'!E3335+'Daily Weather Input'!F3335)/2)</f>
        <v>36</v>
      </c>
      <c r="F3342">
        <f t="shared" si="105"/>
        <v>29</v>
      </c>
      <c r="G3342">
        <f t="shared" si="106"/>
        <v>0</v>
      </c>
    </row>
    <row r="3343" spans="2:7" x14ac:dyDescent="0.25">
      <c r="B3343">
        <f>YEAR('Daily Weather Input'!C3336)</f>
        <v>2014</v>
      </c>
      <c r="C3343">
        <f>MONTH('Daily Weather Input'!C3336)</f>
        <v>2</v>
      </c>
      <c r="D3343">
        <f>DAY('Daily Weather Input'!C3336)</f>
        <v>15</v>
      </c>
      <c r="E3343">
        <f>IF('Daily Weather Input'!D3336, 'Daily Weather Input'!D3336, ('Daily Weather Input'!E3336+'Daily Weather Input'!F3336)/2)</f>
        <v>34</v>
      </c>
      <c r="F3343">
        <f t="shared" si="105"/>
        <v>31</v>
      </c>
      <c r="G3343">
        <f t="shared" si="106"/>
        <v>0</v>
      </c>
    </row>
    <row r="3344" spans="2:7" x14ac:dyDescent="0.25">
      <c r="B3344">
        <f>YEAR('Daily Weather Input'!C3337)</f>
        <v>2014</v>
      </c>
      <c r="C3344">
        <f>MONTH('Daily Weather Input'!C3337)</f>
        <v>2</v>
      </c>
      <c r="D3344">
        <f>DAY('Daily Weather Input'!C3337)</f>
        <v>16</v>
      </c>
      <c r="E3344">
        <f>IF('Daily Weather Input'!D3337, 'Daily Weather Input'!D3337, ('Daily Weather Input'!E3337+'Daily Weather Input'!F3337)/2)</f>
        <v>28</v>
      </c>
      <c r="F3344">
        <f t="shared" si="105"/>
        <v>37</v>
      </c>
      <c r="G3344">
        <f t="shared" si="106"/>
        <v>0</v>
      </c>
    </row>
    <row r="3345" spans="2:7" x14ac:dyDescent="0.25">
      <c r="B3345">
        <f>YEAR('Daily Weather Input'!C3338)</f>
        <v>2014</v>
      </c>
      <c r="C3345">
        <f>MONTH('Daily Weather Input'!C3338)</f>
        <v>2</v>
      </c>
      <c r="D3345">
        <f>DAY('Daily Weather Input'!C3338)</f>
        <v>17</v>
      </c>
      <c r="E3345">
        <f>IF('Daily Weather Input'!D3338, 'Daily Weather Input'!D3338, ('Daily Weather Input'!E3338+'Daily Weather Input'!F3338)/2)</f>
        <v>27</v>
      </c>
      <c r="F3345">
        <f t="shared" si="105"/>
        <v>38</v>
      </c>
      <c r="G3345">
        <f t="shared" si="106"/>
        <v>0</v>
      </c>
    </row>
    <row r="3346" spans="2:7" x14ac:dyDescent="0.25">
      <c r="B3346">
        <f>YEAR('Daily Weather Input'!C3339)</f>
        <v>2014</v>
      </c>
      <c r="C3346">
        <f>MONTH('Daily Weather Input'!C3339)</f>
        <v>2</v>
      </c>
      <c r="D3346">
        <f>DAY('Daily Weather Input'!C3339)</f>
        <v>18</v>
      </c>
      <c r="E3346">
        <f>IF('Daily Weather Input'!D3339, 'Daily Weather Input'!D3339, ('Daily Weather Input'!E3339+'Daily Weather Input'!F3339)/2)</f>
        <v>34</v>
      </c>
      <c r="F3346">
        <f t="shared" si="105"/>
        <v>31</v>
      </c>
      <c r="G3346">
        <f t="shared" si="106"/>
        <v>0</v>
      </c>
    </row>
    <row r="3347" spans="2:7" x14ac:dyDescent="0.25">
      <c r="B3347">
        <f>YEAR('Daily Weather Input'!C3340)</f>
        <v>2014</v>
      </c>
      <c r="C3347">
        <f>MONTH('Daily Weather Input'!C3340)</f>
        <v>2</v>
      </c>
      <c r="D3347">
        <f>DAY('Daily Weather Input'!C3340)</f>
        <v>19</v>
      </c>
      <c r="E3347">
        <f>IF('Daily Weather Input'!D3340, 'Daily Weather Input'!D3340, ('Daily Weather Input'!E3340+'Daily Weather Input'!F3340)/2)</f>
        <v>42</v>
      </c>
      <c r="F3347">
        <f t="shared" si="105"/>
        <v>23</v>
      </c>
      <c r="G3347">
        <f t="shared" si="106"/>
        <v>0</v>
      </c>
    </row>
    <row r="3348" spans="2:7" x14ac:dyDescent="0.25">
      <c r="B3348">
        <f>YEAR('Daily Weather Input'!C3341)</f>
        <v>2014</v>
      </c>
      <c r="C3348">
        <f>MONTH('Daily Weather Input'!C3341)</f>
        <v>2</v>
      </c>
      <c r="D3348">
        <f>DAY('Daily Weather Input'!C3341)</f>
        <v>20</v>
      </c>
      <c r="E3348">
        <f>IF('Daily Weather Input'!D3341, 'Daily Weather Input'!D3341, ('Daily Weather Input'!E3341+'Daily Weather Input'!F3341)/2)</f>
        <v>42</v>
      </c>
      <c r="F3348">
        <f t="shared" si="105"/>
        <v>23</v>
      </c>
      <c r="G3348">
        <f t="shared" si="106"/>
        <v>0</v>
      </c>
    </row>
    <row r="3349" spans="2:7" x14ac:dyDescent="0.25">
      <c r="B3349">
        <f>YEAR('Daily Weather Input'!C3342)</f>
        <v>2014</v>
      </c>
      <c r="C3349">
        <f>MONTH('Daily Weather Input'!C3342)</f>
        <v>2</v>
      </c>
      <c r="D3349">
        <f>DAY('Daily Weather Input'!C3342)</f>
        <v>21</v>
      </c>
      <c r="E3349">
        <f>IF('Daily Weather Input'!D3342, 'Daily Weather Input'!D3342, ('Daily Weather Input'!E3342+'Daily Weather Input'!F3342)/2)</f>
        <v>46</v>
      </c>
      <c r="F3349">
        <f t="shared" si="105"/>
        <v>19</v>
      </c>
      <c r="G3349">
        <f t="shared" si="106"/>
        <v>0</v>
      </c>
    </row>
    <row r="3350" spans="2:7" x14ac:dyDescent="0.25">
      <c r="B3350">
        <f>YEAR('Daily Weather Input'!C3343)</f>
        <v>2014</v>
      </c>
      <c r="C3350">
        <f>MONTH('Daily Weather Input'!C3343)</f>
        <v>2</v>
      </c>
      <c r="D3350">
        <f>DAY('Daily Weather Input'!C3343)</f>
        <v>22</v>
      </c>
      <c r="E3350">
        <f>IF('Daily Weather Input'!D3343, 'Daily Weather Input'!D3343, ('Daily Weather Input'!E3343+'Daily Weather Input'!F3343)/2)</f>
        <v>42</v>
      </c>
      <c r="F3350">
        <f t="shared" si="105"/>
        <v>23</v>
      </c>
      <c r="G3350">
        <f t="shared" si="106"/>
        <v>0</v>
      </c>
    </row>
    <row r="3351" spans="2:7" x14ac:dyDescent="0.25">
      <c r="B3351">
        <f>YEAR('Daily Weather Input'!C3344)</f>
        <v>2014</v>
      </c>
      <c r="C3351">
        <f>MONTH('Daily Weather Input'!C3344)</f>
        <v>2</v>
      </c>
      <c r="D3351">
        <f>DAY('Daily Weather Input'!C3344)</f>
        <v>23</v>
      </c>
      <c r="E3351">
        <f>IF('Daily Weather Input'!D3344, 'Daily Weather Input'!D3344, ('Daily Weather Input'!E3344+'Daily Weather Input'!F3344)/2)</f>
        <v>47</v>
      </c>
      <c r="F3351">
        <f t="shared" si="105"/>
        <v>18</v>
      </c>
      <c r="G3351">
        <f t="shared" si="106"/>
        <v>0</v>
      </c>
    </row>
    <row r="3352" spans="2:7" x14ac:dyDescent="0.25">
      <c r="B3352">
        <f>YEAR('Daily Weather Input'!C3345)</f>
        <v>2014</v>
      </c>
      <c r="C3352">
        <f>MONTH('Daily Weather Input'!C3345)</f>
        <v>2</v>
      </c>
      <c r="D3352">
        <f>DAY('Daily Weather Input'!C3345)</f>
        <v>24</v>
      </c>
      <c r="E3352">
        <f>IF('Daily Weather Input'!D3345, 'Daily Weather Input'!D3345, ('Daily Weather Input'!E3345+'Daily Weather Input'!F3345)/2)</f>
        <v>40</v>
      </c>
      <c r="F3352">
        <f t="shared" si="105"/>
        <v>25</v>
      </c>
      <c r="G3352">
        <f t="shared" si="106"/>
        <v>0</v>
      </c>
    </row>
    <row r="3353" spans="2:7" x14ac:dyDescent="0.25">
      <c r="B3353">
        <f>YEAR('Daily Weather Input'!C3346)</f>
        <v>2014</v>
      </c>
      <c r="C3353">
        <f>MONTH('Daily Weather Input'!C3346)</f>
        <v>2</v>
      </c>
      <c r="D3353">
        <f>DAY('Daily Weather Input'!C3346)</f>
        <v>25</v>
      </c>
      <c r="E3353">
        <f>IF('Daily Weather Input'!D3346, 'Daily Weather Input'!D3346, ('Daily Weather Input'!E3346+'Daily Weather Input'!F3346)/2)</f>
        <v>29</v>
      </c>
      <c r="F3353">
        <f t="shared" si="105"/>
        <v>36</v>
      </c>
      <c r="G3353">
        <f t="shared" si="106"/>
        <v>0</v>
      </c>
    </row>
    <row r="3354" spans="2:7" x14ac:dyDescent="0.25">
      <c r="B3354">
        <f>YEAR('Daily Weather Input'!C3347)</f>
        <v>2014</v>
      </c>
      <c r="C3354">
        <f>MONTH('Daily Weather Input'!C3347)</f>
        <v>2</v>
      </c>
      <c r="D3354">
        <f>DAY('Daily Weather Input'!C3347)</f>
        <v>26</v>
      </c>
      <c r="E3354">
        <f>IF('Daily Weather Input'!D3347, 'Daily Weather Input'!D3347, ('Daily Weather Input'!E3347+'Daily Weather Input'!F3347)/2)</f>
        <v>29</v>
      </c>
      <c r="F3354">
        <f t="shared" si="105"/>
        <v>36</v>
      </c>
      <c r="G3354">
        <f t="shared" si="106"/>
        <v>0</v>
      </c>
    </row>
    <row r="3355" spans="2:7" x14ac:dyDescent="0.25">
      <c r="B3355">
        <f>YEAR('Daily Weather Input'!C3348)</f>
        <v>2014</v>
      </c>
      <c r="C3355">
        <f>MONTH('Daily Weather Input'!C3348)</f>
        <v>2</v>
      </c>
      <c r="D3355">
        <f>DAY('Daily Weather Input'!C3348)</f>
        <v>27</v>
      </c>
      <c r="E3355">
        <f>IF('Daily Weather Input'!D3348, 'Daily Weather Input'!D3348, ('Daily Weather Input'!E3348+'Daily Weather Input'!F3348)/2)</f>
        <v>25</v>
      </c>
      <c r="F3355">
        <f t="shared" si="105"/>
        <v>40</v>
      </c>
      <c r="G3355">
        <f t="shared" si="106"/>
        <v>0</v>
      </c>
    </row>
    <row r="3356" spans="2:7" x14ac:dyDescent="0.25">
      <c r="B3356">
        <f>YEAR('Daily Weather Input'!C3349)</f>
        <v>2014</v>
      </c>
      <c r="C3356">
        <f>MONTH('Daily Weather Input'!C3349)</f>
        <v>2</v>
      </c>
      <c r="D3356">
        <f>DAY('Daily Weather Input'!C3349)</f>
        <v>28</v>
      </c>
      <c r="E3356">
        <f>IF('Daily Weather Input'!D3349, 'Daily Weather Input'!D3349, ('Daily Weather Input'!E3349+'Daily Weather Input'!F3349)/2)</f>
        <v>19</v>
      </c>
      <c r="F3356">
        <f t="shared" si="105"/>
        <v>46</v>
      </c>
      <c r="G3356">
        <f t="shared" si="106"/>
        <v>0</v>
      </c>
    </row>
    <row r="3357" spans="2:7" x14ac:dyDescent="0.25">
      <c r="B3357">
        <f>YEAR('Daily Weather Input'!C3350)</f>
        <v>2014</v>
      </c>
      <c r="C3357">
        <f>MONTH('Daily Weather Input'!C3350)</f>
        <v>3</v>
      </c>
      <c r="D3357">
        <f>DAY('Daily Weather Input'!C3350)</f>
        <v>1</v>
      </c>
      <c r="E3357">
        <f>IF('Daily Weather Input'!D3350, 'Daily Weather Input'!D3350, ('Daily Weather Input'!E3350+'Daily Weather Input'!F3350)/2)</f>
        <v>26</v>
      </c>
      <c r="F3357">
        <f t="shared" si="105"/>
        <v>39</v>
      </c>
      <c r="G3357">
        <f t="shared" si="106"/>
        <v>0</v>
      </c>
    </row>
    <row r="3358" spans="2:7" x14ac:dyDescent="0.25">
      <c r="B3358">
        <f>YEAR('Daily Weather Input'!C3351)</f>
        <v>2014</v>
      </c>
      <c r="C3358">
        <f>MONTH('Daily Weather Input'!C3351)</f>
        <v>3</v>
      </c>
      <c r="D3358">
        <f>DAY('Daily Weather Input'!C3351)</f>
        <v>2</v>
      </c>
      <c r="E3358">
        <f>IF('Daily Weather Input'!D3351, 'Daily Weather Input'!D3351, ('Daily Weather Input'!E3351+'Daily Weather Input'!F3351)/2)</f>
        <v>39</v>
      </c>
      <c r="F3358">
        <f t="shared" si="105"/>
        <v>26</v>
      </c>
      <c r="G3358">
        <f t="shared" si="106"/>
        <v>0</v>
      </c>
    </row>
    <row r="3359" spans="2:7" x14ac:dyDescent="0.25">
      <c r="B3359">
        <f>YEAR('Daily Weather Input'!C3352)</f>
        <v>2014</v>
      </c>
      <c r="C3359">
        <f>MONTH('Daily Weather Input'!C3352)</f>
        <v>3</v>
      </c>
      <c r="D3359">
        <f>DAY('Daily Weather Input'!C3352)</f>
        <v>3</v>
      </c>
      <c r="E3359">
        <f>IF('Daily Weather Input'!D3352, 'Daily Weather Input'!D3352, ('Daily Weather Input'!E3352+'Daily Weather Input'!F3352)/2)</f>
        <v>25</v>
      </c>
      <c r="F3359">
        <f t="shared" si="105"/>
        <v>40</v>
      </c>
      <c r="G3359">
        <f t="shared" si="106"/>
        <v>0</v>
      </c>
    </row>
    <row r="3360" spans="2:7" x14ac:dyDescent="0.25">
      <c r="B3360">
        <f>YEAR('Daily Weather Input'!C3353)</f>
        <v>2014</v>
      </c>
      <c r="C3360">
        <f>MONTH('Daily Weather Input'!C3353)</f>
        <v>3</v>
      </c>
      <c r="D3360">
        <f>DAY('Daily Weather Input'!C3353)</f>
        <v>4</v>
      </c>
      <c r="E3360">
        <f>IF('Daily Weather Input'!D3353, 'Daily Weather Input'!D3353, ('Daily Weather Input'!E3353+'Daily Weather Input'!F3353)/2)</f>
        <v>12</v>
      </c>
      <c r="F3360">
        <f t="shared" si="105"/>
        <v>53</v>
      </c>
      <c r="G3360">
        <f t="shared" si="106"/>
        <v>0</v>
      </c>
    </row>
    <row r="3361" spans="2:7" x14ac:dyDescent="0.25">
      <c r="B3361">
        <f>YEAR('Daily Weather Input'!C3354)</f>
        <v>2014</v>
      </c>
      <c r="C3361">
        <f>MONTH('Daily Weather Input'!C3354)</f>
        <v>3</v>
      </c>
      <c r="D3361">
        <f>DAY('Daily Weather Input'!C3354)</f>
        <v>5</v>
      </c>
      <c r="E3361">
        <f>IF('Daily Weather Input'!D3354, 'Daily Weather Input'!D3354, ('Daily Weather Input'!E3354+'Daily Weather Input'!F3354)/2)</f>
        <v>23</v>
      </c>
      <c r="F3361">
        <f t="shared" si="105"/>
        <v>42</v>
      </c>
      <c r="G3361">
        <f t="shared" si="106"/>
        <v>0</v>
      </c>
    </row>
    <row r="3362" spans="2:7" x14ac:dyDescent="0.25">
      <c r="B3362">
        <f>YEAR('Daily Weather Input'!C3355)</f>
        <v>2014</v>
      </c>
      <c r="C3362">
        <f>MONTH('Daily Weather Input'!C3355)</f>
        <v>3</v>
      </c>
      <c r="D3362">
        <f>DAY('Daily Weather Input'!C3355)</f>
        <v>6</v>
      </c>
      <c r="E3362">
        <f>IF('Daily Weather Input'!D3355, 'Daily Weather Input'!D3355, ('Daily Weather Input'!E3355+'Daily Weather Input'!F3355)/2)</f>
        <v>29</v>
      </c>
      <c r="F3362">
        <f t="shared" si="105"/>
        <v>36</v>
      </c>
      <c r="G3362">
        <f t="shared" si="106"/>
        <v>0</v>
      </c>
    </row>
    <row r="3363" spans="2:7" x14ac:dyDescent="0.25">
      <c r="B3363">
        <f>YEAR('Daily Weather Input'!C3356)</f>
        <v>2014</v>
      </c>
      <c r="C3363">
        <f>MONTH('Daily Weather Input'!C3356)</f>
        <v>3</v>
      </c>
      <c r="D3363">
        <f>DAY('Daily Weather Input'!C3356)</f>
        <v>7</v>
      </c>
      <c r="E3363">
        <f>IF('Daily Weather Input'!D3356, 'Daily Weather Input'!D3356, ('Daily Weather Input'!E3356+'Daily Weather Input'!F3356)/2)</f>
        <v>32</v>
      </c>
      <c r="F3363">
        <f t="shared" si="105"/>
        <v>33</v>
      </c>
      <c r="G3363">
        <f t="shared" si="106"/>
        <v>0</v>
      </c>
    </row>
    <row r="3364" spans="2:7" x14ac:dyDescent="0.25">
      <c r="B3364">
        <f>YEAR('Daily Weather Input'!C3357)</f>
        <v>2014</v>
      </c>
      <c r="C3364">
        <f>MONTH('Daily Weather Input'!C3357)</f>
        <v>3</v>
      </c>
      <c r="D3364">
        <f>DAY('Daily Weather Input'!C3357)</f>
        <v>8</v>
      </c>
      <c r="E3364">
        <f>IF('Daily Weather Input'!D3357, 'Daily Weather Input'!D3357, ('Daily Weather Input'!E3357+'Daily Weather Input'!F3357)/2)</f>
        <v>41</v>
      </c>
      <c r="F3364">
        <f t="shared" si="105"/>
        <v>24</v>
      </c>
      <c r="G3364">
        <f t="shared" si="106"/>
        <v>0</v>
      </c>
    </row>
    <row r="3365" spans="2:7" x14ac:dyDescent="0.25">
      <c r="B3365">
        <f>YEAR('Daily Weather Input'!C3358)</f>
        <v>2014</v>
      </c>
      <c r="C3365">
        <f>MONTH('Daily Weather Input'!C3358)</f>
        <v>3</v>
      </c>
      <c r="D3365">
        <f>DAY('Daily Weather Input'!C3358)</f>
        <v>9</v>
      </c>
      <c r="E3365">
        <f>IF('Daily Weather Input'!D3358, 'Daily Weather Input'!D3358, ('Daily Weather Input'!E3358+'Daily Weather Input'!F3358)/2)</f>
        <v>45</v>
      </c>
      <c r="F3365">
        <f t="shared" si="105"/>
        <v>20</v>
      </c>
      <c r="G3365">
        <f t="shared" si="106"/>
        <v>0</v>
      </c>
    </row>
    <row r="3366" spans="2:7" x14ac:dyDescent="0.25">
      <c r="B3366">
        <f>YEAR('Daily Weather Input'!C3359)</f>
        <v>2014</v>
      </c>
      <c r="C3366">
        <f>MONTH('Daily Weather Input'!C3359)</f>
        <v>3</v>
      </c>
      <c r="D3366">
        <f>DAY('Daily Weather Input'!C3359)</f>
        <v>10</v>
      </c>
      <c r="E3366">
        <f>IF('Daily Weather Input'!D3359, 'Daily Weather Input'!D3359, ('Daily Weather Input'!E3359+'Daily Weather Input'!F3359)/2)</f>
        <v>43</v>
      </c>
      <c r="F3366">
        <f t="shared" si="105"/>
        <v>22</v>
      </c>
      <c r="G3366">
        <f t="shared" si="106"/>
        <v>0</v>
      </c>
    </row>
    <row r="3367" spans="2:7" x14ac:dyDescent="0.25">
      <c r="B3367">
        <f>YEAR('Daily Weather Input'!C3360)</f>
        <v>2014</v>
      </c>
      <c r="C3367">
        <f>MONTH('Daily Weather Input'!C3360)</f>
        <v>3</v>
      </c>
      <c r="D3367">
        <f>DAY('Daily Weather Input'!C3360)</f>
        <v>11</v>
      </c>
      <c r="E3367">
        <f>IF('Daily Weather Input'!D3360, 'Daily Weather Input'!D3360, ('Daily Weather Input'!E3360+'Daily Weather Input'!F3360)/2)</f>
        <v>52</v>
      </c>
      <c r="F3367">
        <f t="shared" si="105"/>
        <v>13</v>
      </c>
      <c r="G3367">
        <f t="shared" si="106"/>
        <v>0</v>
      </c>
    </row>
    <row r="3368" spans="2:7" x14ac:dyDescent="0.25">
      <c r="B3368">
        <f>YEAR('Daily Weather Input'!C3361)</f>
        <v>2014</v>
      </c>
      <c r="C3368">
        <f>MONTH('Daily Weather Input'!C3361)</f>
        <v>3</v>
      </c>
      <c r="D3368">
        <f>DAY('Daily Weather Input'!C3361)</f>
        <v>12</v>
      </c>
      <c r="E3368">
        <f>IF('Daily Weather Input'!D3361, 'Daily Weather Input'!D3361, ('Daily Weather Input'!E3361+'Daily Weather Input'!F3361)/2)</f>
        <v>49</v>
      </c>
      <c r="F3368">
        <f t="shared" si="105"/>
        <v>16</v>
      </c>
      <c r="G3368">
        <f t="shared" si="106"/>
        <v>0</v>
      </c>
    </row>
    <row r="3369" spans="2:7" x14ac:dyDescent="0.25">
      <c r="B3369">
        <f>YEAR('Daily Weather Input'!C3362)</f>
        <v>2014</v>
      </c>
      <c r="C3369">
        <f>MONTH('Daily Weather Input'!C3362)</f>
        <v>3</v>
      </c>
      <c r="D3369">
        <f>DAY('Daily Weather Input'!C3362)</f>
        <v>13</v>
      </c>
      <c r="E3369">
        <f>IF('Daily Weather Input'!D3362, 'Daily Weather Input'!D3362, ('Daily Weather Input'!E3362+'Daily Weather Input'!F3362)/2)</f>
        <v>29</v>
      </c>
      <c r="F3369">
        <f t="shared" si="105"/>
        <v>36</v>
      </c>
      <c r="G3369">
        <f t="shared" si="106"/>
        <v>0</v>
      </c>
    </row>
    <row r="3370" spans="2:7" x14ac:dyDescent="0.25">
      <c r="B3370">
        <f>YEAR('Daily Weather Input'!C3363)</f>
        <v>2014</v>
      </c>
      <c r="C3370">
        <f>MONTH('Daily Weather Input'!C3363)</f>
        <v>3</v>
      </c>
      <c r="D3370">
        <f>DAY('Daily Weather Input'!C3363)</f>
        <v>14</v>
      </c>
      <c r="E3370">
        <f>IF('Daily Weather Input'!D3363, 'Daily Weather Input'!D3363, ('Daily Weather Input'!E3363+'Daily Weather Input'!F3363)/2)</f>
        <v>36</v>
      </c>
      <c r="F3370">
        <f t="shared" si="105"/>
        <v>29</v>
      </c>
      <c r="G3370">
        <f t="shared" si="106"/>
        <v>0</v>
      </c>
    </row>
    <row r="3371" spans="2:7" x14ac:dyDescent="0.25">
      <c r="B3371">
        <f>YEAR('Daily Weather Input'!C3364)</f>
        <v>2014</v>
      </c>
      <c r="C3371">
        <f>MONTH('Daily Weather Input'!C3364)</f>
        <v>3</v>
      </c>
      <c r="D3371">
        <f>DAY('Daily Weather Input'!C3364)</f>
        <v>15</v>
      </c>
      <c r="E3371">
        <f>IF('Daily Weather Input'!D3364, 'Daily Weather Input'!D3364, ('Daily Weather Input'!E3364+'Daily Weather Input'!F3364)/2)</f>
        <v>53</v>
      </c>
      <c r="F3371">
        <f t="shared" si="105"/>
        <v>12</v>
      </c>
      <c r="G3371">
        <f t="shared" si="106"/>
        <v>0</v>
      </c>
    </row>
    <row r="3372" spans="2:7" x14ac:dyDescent="0.25">
      <c r="B3372">
        <f>YEAR('Daily Weather Input'!C3365)</f>
        <v>2014</v>
      </c>
      <c r="C3372">
        <f>MONTH('Daily Weather Input'!C3365)</f>
        <v>3</v>
      </c>
      <c r="D3372">
        <f>DAY('Daily Weather Input'!C3365)</f>
        <v>16</v>
      </c>
      <c r="E3372">
        <f>IF('Daily Weather Input'!D3365, 'Daily Weather Input'!D3365, ('Daily Weather Input'!E3365+'Daily Weather Input'!F3365)/2)</f>
        <v>42</v>
      </c>
      <c r="F3372">
        <f t="shared" si="105"/>
        <v>23</v>
      </c>
      <c r="G3372">
        <f t="shared" si="106"/>
        <v>0</v>
      </c>
    </row>
    <row r="3373" spans="2:7" x14ac:dyDescent="0.25">
      <c r="B3373">
        <f>YEAR('Daily Weather Input'!C3366)</f>
        <v>2014</v>
      </c>
      <c r="C3373">
        <f>MONTH('Daily Weather Input'!C3366)</f>
        <v>3</v>
      </c>
      <c r="D3373">
        <f>DAY('Daily Weather Input'!C3366)</f>
        <v>17</v>
      </c>
      <c r="E3373">
        <f>IF('Daily Weather Input'!D3366, 'Daily Weather Input'!D3366, ('Daily Weather Input'!E3366+'Daily Weather Input'!F3366)/2)</f>
        <v>26</v>
      </c>
      <c r="F3373">
        <f t="shared" si="105"/>
        <v>39</v>
      </c>
      <c r="G3373">
        <f t="shared" si="106"/>
        <v>0</v>
      </c>
    </row>
    <row r="3374" spans="2:7" x14ac:dyDescent="0.25">
      <c r="B3374">
        <f>YEAR('Daily Weather Input'!C3367)</f>
        <v>2014</v>
      </c>
      <c r="C3374">
        <f>MONTH('Daily Weather Input'!C3367)</f>
        <v>3</v>
      </c>
      <c r="D3374">
        <f>DAY('Daily Weather Input'!C3367)</f>
        <v>18</v>
      </c>
      <c r="E3374">
        <f>IF('Daily Weather Input'!D3367, 'Daily Weather Input'!D3367, ('Daily Weather Input'!E3367+'Daily Weather Input'!F3367)/2)</f>
        <v>32</v>
      </c>
      <c r="F3374">
        <f t="shared" si="105"/>
        <v>33</v>
      </c>
      <c r="G3374">
        <f t="shared" si="106"/>
        <v>0</v>
      </c>
    </row>
    <row r="3375" spans="2:7" x14ac:dyDescent="0.25">
      <c r="B3375">
        <f>YEAR('Daily Weather Input'!C3368)</f>
        <v>2014</v>
      </c>
      <c r="C3375">
        <f>MONTH('Daily Weather Input'!C3368)</f>
        <v>3</v>
      </c>
      <c r="D3375">
        <f>DAY('Daily Weather Input'!C3368)</f>
        <v>19</v>
      </c>
      <c r="E3375">
        <f>IF('Daily Weather Input'!D3368, 'Daily Weather Input'!D3368, ('Daily Weather Input'!E3368+'Daily Weather Input'!F3368)/2)</f>
        <v>37</v>
      </c>
      <c r="F3375">
        <f t="shared" si="105"/>
        <v>28</v>
      </c>
      <c r="G3375">
        <f t="shared" si="106"/>
        <v>0</v>
      </c>
    </row>
    <row r="3376" spans="2:7" x14ac:dyDescent="0.25">
      <c r="B3376">
        <f>YEAR('Daily Weather Input'!C3369)</f>
        <v>2014</v>
      </c>
      <c r="C3376">
        <f>MONTH('Daily Weather Input'!C3369)</f>
        <v>3</v>
      </c>
      <c r="D3376">
        <f>DAY('Daily Weather Input'!C3369)</f>
        <v>20</v>
      </c>
      <c r="E3376">
        <f>IF('Daily Weather Input'!D3369, 'Daily Weather Input'!D3369, ('Daily Weather Input'!E3369+'Daily Weather Input'!F3369)/2)</f>
        <v>45</v>
      </c>
      <c r="F3376">
        <f t="shared" si="105"/>
        <v>20</v>
      </c>
      <c r="G3376">
        <f t="shared" si="106"/>
        <v>0</v>
      </c>
    </row>
    <row r="3377" spans="2:7" x14ac:dyDescent="0.25">
      <c r="B3377">
        <f>YEAR('Daily Weather Input'!C3370)</f>
        <v>2014</v>
      </c>
      <c r="C3377">
        <f>MONTH('Daily Weather Input'!C3370)</f>
        <v>3</v>
      </c>
      <c r="D3377">
        <f>DAY('Daily Weather Input'!C3370)</f>
        <v>21</v>
      </c>
      <c r="E3377">
        <f>IF('Daily Weather Input'!D3370, 'Daily Weather Input'!D3370, ('Daily Weather Input'!E3370+'Daily Weather Input'!F3370)/2)</f>
        <v>44</v>
      </c>
      <c r="F3377">
        <f t="shared" si="105"/>
        <v>21</v>
      </c>
      <c r="G3377">
        <f t="shared" si="106"/>
        <v>0</v>
      </c>
    </row>
    <row r="3378" spans="2:7" x14ac:dyDescent="0.25">
      <c r="B3378">
        <f>YEAR('Daily Weather Input'!C3371)</f>
        <v>2014</v>
      </c>
      <c r="C3378">
        <f>MONTH('Daily Weather Input'!C3371)</f>
        <v>3</v>
      </c>
      <c r="D3378">
        <f>DAY('Daily Weather Input'!C3371)</f>
        <v>22</v>
      </c>
      <c r="E3378">
        <f>IF('Daily Weather Input'!D3371, 'Daily Weather Input'!D3371, ('Daily Weather Input'!E3371+'Daily Weather Input'!F3371)/2)</f>
        <v>48</v>
      </c>
      <c r="F3378">
        <f t="shared" si="105"/>
        <v>17</v>
      </c>
      <c r="G3378">
        <f t="shared" si="106"/>
        <v>0</v>
      </c>
    </row>
    <row r="3379" spans="2:7" x14ac:dyDescent="0.25">
      <c r="B3379">
        <f>YEAR('Daily Weather Input'!C3372)</f>
        <v>2014</v>
      </c>
      <c r="C3379">
        <f>MONTH('Daily Weather Input'!C3372)</f>
        <v>3</v>
      </c>
      <c r="D3379">
        <f>DAY('Daily Weather Input'!C3372)</f>
        <v>23</v>
      </c>
      <c r="E3379">
        <f>IF('Daily Weather Input'!D3372, 'Daily Weather Input'!D3372, ('Daily Weather Input'!E3372+'Daily Weather Input'!F3372)/2)</f>
        <v>44</v>
      </c>
      <c r="F3379">
        <f t="shared" si="105"/>
        <v>21</v>
      </c>
      <c r="G3379">
        <f t="shared" si="106"/>
        <v>0</v>
      </c>
    </row>
    <row r="3380" spans="2:7" x14ac:dyDescent="0.25">
      <c r="B3380">
        <f>YEAR('Daily Weather Input'!C3373)</f>
        <v>2014</v>
      </c>
      <c r="C3380">
        <f>MONTH('Daily Weather Input'!C3373)</f>
        <v>3</v>
      </c>
      <c r="D3380">
        <f>DAY('Daily Weather Input'!C3373)</f>
        <v>24</v>
      </c>
      <c r="E3380">
        <f>IF('Daily Weather Input'!D3373, 'Daily Weather Input'!D3373, ('Daily Weather Input'!E3373+'Daily Weather Input'!F3373)/2)</f>
        <v>30</v>
      </c>
      <c r="F3380">
        <f t="shared" si="105"/>
        <v>35</v>
      </c>
      <c r="G3380">
        <f t="shared" si="106"/>
        <v>0</v>
      </c>
    </row>
    <row r="3381" spans="2:7" x14ac:dyDescent="0.25">
      <c r="B3381">
        <f>YEAR('Daily Weather Input'!C3374)</f>
        <v>2014</v>
      </c>
      <c r="C3381">
        <f>MONTH('Daily Weather Input'!C3374)</f>
        <v>3</v>
      </c>
      <c r="D3381">
        <f>DAY('Daily Weather Input'!C3374)</f>
        <v>25</v>
      </c>
      <c r="E3381">
        <f>IF('Daily Weather Input'!D3374, 'Daily Weather Input'!D3374, ('Daily Weather Input'!E3374+'Daily Weather Input'!F3374)/2)</f>
        <v>29</v>
      </c>
      <c r="F3381">
        <f t="shared" si="105"/>
        <v>36</v>
      </c>
      <c r="G3381">
        <f t="shared" si="106"/>
        <v>0</v>
      </c>
    </row>
    <row r="3382" spans="2:7" x14ac:dyDescent="0.25">
      <c r="B3382">
        <f>YEAR('Daily Weather Input'!C3375)</f>
        <v>2014</v>
      </c>
      <c r="C3382">
        <f>MONTH('Daily Weather Input'!C3375)</f>
        <v>3</v>
      </c>
      <c r="D3382">
        <f>DAY('Daily Weather Input'!C3375)</f>
        <v>26</v>
      </c>
      <c r="E3382">
        <f>IF('Daily Weather Input'!D3375, 'Daily Weather Input'!D3375, ('Daily Weather Input'!E3375+'Daily Weather Input'!F3375)/2)</f>
        <v>29</v>
      </c>
      <c r="F3382">
        <f t="shared" si="105"/>
        <v>36</v>
      </c>
      <c r="G3382">
        <f t="shared" si="106"/>
        <v>0</v>
      </c>
    </row>
    <row r="3383" spans="2:7" x14ac:dyDescent="0.25">
      <c r="B3383">
        <f>YEAR('Daily Weather Input'!C3376)</f>
        <v>2014</v>
      </c>
      <c r="C3383">
        <f>MONTH('Daily Weather Input'!C3376)</f>
        <v>3</v>
      </c>
      <c r="D3383">
        <f>DAY('Daily Weather Input'!C3376)</f>
        <v>27</v>
      </c>
      <c r="E3383">
        <f>IF('Daily Weather Input'!D3376, 'Daily Weather Input'!D3376, ('Daily Weather Input'!E3376+'Daily Weather Input'!F3376)/2)</f>
        <v>30</v>
      </c>
      <c r="F3383">
        <f t="shared" si="105"/>
        <v>35</v>
      </c>
      <c r="G3383">
        <f t="shared" si="106"/>
        <v>0</v>
      </c>
    </row>
    <row r="3384" spans="2:7" x14ac:dyDescent="0.25">
      <c r="B3384">
        <f>YEAR('Daily Weather Input'!C3377)</f>
        <v>2014</v>
      </c>
      <c r="C3384">
        <f>MONTH('Daily Weather Input'!C3377)</f>
        <v>3</v>
      </c>
      <c r="D3384">
        <f>DAY('Daily Weather Input'!C3377)</f>
        <v>28</v>
      </c>
      <c r="E3384">
        <f>IF('Daily Weather Input'!D3377, 'Daily Weather Input'!D3377, ('Daily Weather Input'!E3377+'Daily Weather Input'!F3377)/2)</f>
        <v>51</v>
      </c>
      <c r="F3384">
        <f t="shared" si="105"/>
        <v>14</v>
      </c>
      <c r="G3384">
        <f t="shared" si="106"/>
        <v>0</v>
      </c>
    </row>
    <row r="3385" spans="2:7" x14ac:dyDescent="0.25">
      <c r="B3385">
        <f>YEAR('Daily Weather Input'!C3378)</f>
        <v>2014</v>
      </c>
      <c r="C3385">
        <f>MONTH('Daily Weather Input'!C3378)</f>
        <v>3</v>
      </c>
      <c r="D3385">
        <f>DAY('Daily Weather Input'!C3378)</f>
        <v>29</v>
      </c>
      <c r="E3385">
        <f>IF('Daily Weather Input'!D3378, 'Daily Weather Input'!D3378, ('Daily Weather Input'!E3378+'Daily Weather Input'!F3378)/2)</f>
        <v>54</v>
      </c>
      <c r="F3385">
        <f t="shared" si="105"/>
        <v>11</v>
      </c>
      <c r="G3385">
        <f t="shared" si="106"/>
        <v>0</v>
      </c>
    </row>
    <row r="3386" spans="2:7" x14ac:dyDescent="0.25">
      <c r="B3386">
        <f>YEAR('Daily Weather Input'!C3379)</f>
        <v>2014</v>
      </c>
      <c r="C3386">
        <f>MONTH('Daily Weather Input'!C3379)</f>
        <v>3</v>
      </c>
      <c r="D3386">
        <f>DAY('Daily Weather Input'!C3379)</f>
        <v>30</v>
      </c>
      <c r="E3386">
        <f>IF('Daily Weather Input'!D3379, 'Daily Weather Input'!D3379, ('Daily Weather Input'!E3379+'Daily Weather Input'!F3379)/2)</f>
        <v>43</v>
      </c>
      <c r="F3386">
        <f t="shared" si="105"/>
        <v>22</v>
      </c>
      <c r="G3386">
        <f t="shared" si="106"/>
        <v>0</v>
      </c>
    </row>
    <row r="3387" spans="2:7" x14ac:dyDescent="0.25">
      <c r="B3387">
        <f>YEAR('Daily Weather Input'!C3380)</f>
        <v>2014</v>
      </c>
      <c r="C3387">
        <f>MONTH('Daily Weather Input'!C3380)</f>
        <v>3</v>
      </c>
      <c r="D3387">
        <f>DAY('Daily Weather Input'!C3380)</f>
        <v>31</v>
      </c>
      <c r="E3387">
        <f>IF('Daily Weather Input'!D3380, 'Daily Weather Input'!D3380, ('Daily Weather Input'!E3380+'Daily Weather Input'!F3380)/2)</f>
        <v>48</v>
      </c>
      <c r="F3387">
        <f t="shared" si="105"/>
        <v>17</v>
      </c>
      <c r="G3387">
        <f t="shared" si="106"/>
        <v>0</v>
      </c>
    </row>
    <row r="3388" spans="2:7" x14ac:dyDescent="0.25">
      <c r="B3388">
        <f>YEAR('Daily Weather Input'!C3381)</f>
        <v>2014</v>
      </c>
      <c r="C3388">
        <f>MONTH('Daily Weather Input'!C3381)</f>
        <v>4</v>
      </c>
      <c r="D3388">
        <f>DAY('Daily Weather Input'!C3381)</f>
        <v>1</v>
      </c>
      <c r="E3388">
        <f>IF('Daily Weather Input'!D3381, 'Daily Weather Input'!D3381, ('Daily Weather Input'!E3381+'Daily Weather Input'!F3381)/2)</f>
        <v>50</v>
      </c>
      <c r="F3388">
        <f t="shared" si="105"/>
        <v>15</v>
      </c>
      <c r="G3388">
        <f t="shared" si="106"/>
        <v>0</v>
      </c>
    </row>
    <row r="3389" spans="2:7" x14ac:dyDescent="0.25">
      <c r="B3389">
        <f>YEAR('Daily Weather Input'!C3382)</f>
        <v>2014</v>
      </c>
      <c r="C3389">
        <f>MONTH('Daily Weather Input'!C3382)</f>
        <v>4</v>
      </c>
      <c r="D3389">
        <f>DAY('Daily Weather Input'!C3382)</f>
        <v>2</v>
      </c>
      <c r="E3389">
        <f>IF('Daily Weather Input'!D3382, 'Daily Weather Input'!D3382, ('Daily Weather Input'!E3382+'Daily Weather Input'!F3382)/2)</f>
        <v>53</v>
      </c>
      <c r="F3389">
        <f t="shared" si="105"/>
        <v>12</v>
      </c>
      <c r="G3389">
        <f t="shared" si="106"/>
        <v>0</v>
      </c>
    </row>
    <row r="3390" spans="2:7" x14ac:dyDescent="0.25">
      <c r="B3390">
        <f>YEAR('Daily Weather Input'!C3383)</f>
        <v>2014</v>
      </c>
      <c r="C3390">
        <f>MONTH('Daily Weather Input'!C3383)</f>
        <v>4</v>
      </c>
      <c r="D3390">
        <f>DAY('Daily Weather Input'!C3383)</f>
        <v>3</v>
      </c>
      <c r="E3390">
        <f>IF('Daily Weather Input'!D3383, 'Daily Weather Input'!D3383, ('Daily Weather Input'!E3383+'Daily Weather Input'!F3383)/2)</f>
        <v>56</v>
      </c>
      <c r="F3390">
        <f t="shared" si="105"/>
        <v>9</v>
      </c>
      <c r="G3390">
        <f t="shared" si="106"/>
        <v>0</v>
      </c>
    </row>
    <row r="3391" spans="2:7" x14ac:dyDescent="0.25">
      <c r="B3391">
        <f>YEAR('Daily Weather Input'!C3384)</f>
        <v>2014</v>
      </c>
      <c r="C3391">
        <f>MONTH('Daily Weather Input'!C3384)</f>
        <v>4</v>
      </c>
      <c r="D3391">
        <f>DAY('Daily Weather Input'!C3384)</f>
        <v>4</v>
      </c>
      <c r="E3391">
        <f>IF('Daily Weather Input'!D3384, 'Daily Weather Input'!D3384, ('Daily Weather Input'!E3384+'Daily Weather Input'!F3384)/2)</f>
        <v>53</v>
      </c>
      <c r="F3391">
        <f t="shared" si="105"/>
        <v>12</v>
      </c>
      <c r="G3391">
        <f t="shared" si="106"/>
        <v>0</v>
      </c>
    </row>
    <row r="3392" spans="2:7" x14ac:dyDescent="0.25">
      <c r="B3392">
        <f>YEAR('Daily Weather Input'!C3385)</f>
        <v>2014</v>
      </c>
      <c r="C3392">
        <f>MONTH('Daily Weather Input'!C3385)</f>
        <v>4</v>
      </c>
      <c r="D3392">
        <f>DAY('Daily Weather Input'!C3385)</f>
        <v>5</v>
      </c>
      <c r="E3392">
        <f>IF('Daily Weather Input'!D3385, 'Daily Weather Input'!D3385, ('Daily Weather Input'!E3385+'Daily Weather Input'!F3385)/2)</f>
        <v>51</v>
      </c>
      <c r="F3392">
        <f t="shared" si="105"/>
        <v>14</v>
      </c>
      <c r="G3392">
        <f t="shared" si="106"/>
        <v>0</v>
      </c>
    </row>
    <row r="3393" spans="2:7" x14ac:dyDescent="0.25">
      <c r="B3393">
        <f>YEAR('Daily Weather Input'!C3386)</f>
        <v>2014</v>
      </c>
      <c r="C3393">
        <f>MONTH('Daily Weather Input'!C3386)</f>
        <v>4</v>
      </c>
      <c r="D3393">
        <f>DAY('Daily Weather Input'!C3386)</f>
        <v>6</v>
      </c>
      <c r="E3393">
        <f>IF('Daily Weather Input'!D3386, 'Daily Weather Input'!D3386, ('Daily Weather Input'!E3386+'Daily Weather Input'!F3386)/2)</f>
        <v>45</v>
      </c>
      <c r="F3393">
        <f t="shared" si="105"/>
        <v>20</v>
      </c>
      <c r="G3393">
        <f t="shared" si="106"/>
        <v>0</v>
      </c>
    </row>
    <row r="3394" spans="2:7" x14ac:dyDescent="0.25">
      <c r="B3394">
        <f>YEAR('Daily Weather Input'!C3387)</f>
        <v>2014</v>
      </c>
      <c r="C3394">
        <f>MONTH('Daily Weather Input'!C3387)</f>
        <v>4</v>
      </c>
      <c r="D3394">
        <f>DAY('Daily Weather Input'!C3387)</f>
        <v>7</v>
      </c>
      <c r="E3394">
        <f>IF('Daily Weather Input'!D3387, 'Daily Weather Input'!D3387, ('Daily Weather Input'!E3387+'Daily Weather Input'!F3387)/2)</f>
        <v>44</v>
      </c>
      <c r="F3394">
        <f t="shared" si="105"/>
        <v>21</v>
      </c>
      <c r="G3394">
        <f t="shared" si="106"/>
        <v>0</v>
      </c>
    </row>
    <row r="3395" spans="2:7" x14ac:dyDescent="0.25">
      <c r="B3395">
        <f>YEAR('Daily Weather Input'!C3388)</f>
        <v>2014</v>
      </c>
      <c r="C3395">
        <f>MONTH('Daily Weather Input'!C3388)</f>
        <v>4</v>
      </c>
      <c r="D3395">
        <f>DAY('Daily Weather Input'!C3388)</f>
        <v>8</v>
      </c>
      <c r="E3395">
        <f>IF('Daily Weather Input'!D3388, 'Daily Weather Input'!D3388, ('Daily Weather Input'!E3388+'Daily Weather Input'!F3388)/2)</f>
        <v>52</v>
      </c>
      <c r="F3395">
        <f t="shared" si="105"/>
        <v>13</v>
      </c>
      <c r="G3395">
        <f t="shared" si="106"/>
        <v>0</v>
      </c>
    </row>
    <row r="3396" spans="2:7" x14ac:dyDescent="0.25">
      <c r="B3396">
        <f>YEAR('Daily Weather Input'!C3389)</f>
        <v>2014</v>
      </c>
      <c r="C3396">
        <f>MONTH('Daily Weather Input'!C3389)</f>
        <v>4</v>
      </c>
      <c r="D3396">
        <f>DAY('Daily Weather Input'!C3389)</f>
        <v>9</v>
      </c>
      <c r="E3396">
        <f>IF('Daily Weather Input'!D3389, 'Daily Weather Input'!D3389, ('Daily Weather Input'!E3389+'Daily Weather Input'!F3389)/2)</f>
        <v>50</v>
      </c>
      <c r="F3396">
        <f t="shared" si="105"/>
        <v>15</v>
      </c>
      <c r="G3396">
        <f t="shared" si="106"/>
        <v>0</v>
      </c>
    </row>
    <row r="3397" spans="2:7" x14ac:dyDescent="0.25">
      <c r="B3397">
        <f>YEAR('Daily Weather Input'!C3390)</f>
        <v>2014</v>
      </c>
      <c r="C3397">
        <f>MONTH('Daily Weather Input'!C3390)</f>
        <v>4</v>
      </c>
      <c r="D3397">
        <f>DAY('Daily Weather Input'!C3390)</f>
        <v>10</v>
      </c>
      <c r="E3397">
        <f>IF('Daily Weather Input'!D3390, 'Daily Weather Input'!D3390, ('Daily Weather Input'!E3390+'Daily Weather Input'!F3390)/2)</f>
        <v>52</v>
      </c>
      <c r="F3397">
        <f t="shared" si="105"/>
        <v>13</v>
      </c>
      <c r="G3397">
        <f t="shared" si="106"/>
        <v>0</v>
      </c>
    </row>
    <row r="3398" spans="2:7" x14ac:dyDescent="0.25">
      <c r="B3398">
        <f>YEAR('Daily Weather Input'!C3391)</f>
        <v>2014</v>
      </c>
      <c r="C3398">
        <f>MONTH('Daily Weather Input'!C3391)</f>
        <v>4</v>
      </c>
      <c r="D3398">
        <f>DAY('Daily Weather Input'!C3391)</f>
        <v>11</v>
      </c>
      <c r="E3398">
        <f>IF('Daily Weather Input'!D3391, 'Daily Weather Input'!D3391, ('Daily Weather Input'!E3391+'Daily Weather Input'!F3391)/2)</f>
        <v>66</v>
      </c>
      <c r="F3398">
        <f t="shared" si="105"/>
        <v>0</v>
      </c>
      <c r="G3398">
        <f t="shared" si="106"/>
        <v>1</v>
      </c>
    </row>
    <row r="3399" spans="2:7" x14ac:dyDescent="0.25">
      <c r="B3399">
        <f>YEAR('Daily Weather Input'!C3392)</f>
        <v>2014</v>
      </c>
      <c r="C3399">
        <f>MONTH('Daily Weather Input'!C3392)</f>
        <v>4</v>
      </c>
      <c r="D3399">
        <f>DAY('Daily Weather Input'!C3392)</f>
        <v>12</v>
      </c>
      <c r="E3399">
        <f>IF('Daily Weather Input'!D3392, 'Daily Weather Input'!D3392, ('Daily Weather Input'!E3392+'Daily Weather Input'!F3392)/2)</f>
        <v>61</v>
      </c>
      <c r="F3399">
        <f t="shared" si="105"/>
        <v>4</v>
      </c>
      <c r="G3399">
        <f t="shared" si="106"/>
        <v>0</v>
      </c>
    </row>
    <row r="3400" spans="2:7" x14ac:dyDescent="0.25">
      <c r="B3400">
        <f>YEAR('Daily Weather Input'!C3393)</f>
        <v>2014</v>
      </c>
      <c r="C3400">
        <f>MONTH('Daily Weather Input'!C3393)</f>
        <v>4</v>
      </c>
      <c r="D3400">
        <f>DAY('Daily Weather Input'!C3393)</f>
        <v>13</v>
      </c>
      <c r="E3400">
        <f>IF('Daily Weather Input'!D3393, 'Daily Weather Input'!D3393, ('Daily Weather Input'!E3393+'Daily Weather Input'!F3393)/2)</f>
        <v>67</v>
      </c>
      <c r="F3400">
        <f t="shared" si="105"/>
        <v>0</v>
      </c>
      <c r="G3400">
        <f t="shared" si="106"/>
        <v>2</v>
      </c>
    </row>
    <row r="3401" spans="2:7" x14ac:dyDescent="0.25">
      <c r="B3401">
        <f>YEAR('Daily Weather Input'!C3394)</f>
        <v>2014</v>
      </c>
      <c r="C3401">
        <f>MONTH('Daily Weather Input'!C3394)</f>
        <v>4</v>
      </c>
      <c r="D3401">
        <f>DAY('Daily Weather Input'!C3394)</f>
        <v>14</v>
      </c>
      <c r="E3401">
        <f>IF('Daily Weather Input'!D3394, 'Daily Weather Input'!D3394, ('Daily Weather Input'!E3394+'Daily Weather Input'!F3394)/2)</f>
        <v>70</v>
      </c>
      <c r="F3401">
        <f t="shared" si="105"/>
        <v>0</v>
      </c>
      <c r="G3401">
        <f t="shared" si="106"/>
        <v>5</v>
      </c>
    </row>
    <row r="3402" spans="2:7" x14ac:dyDescent="0.25">
      <c r="B3402">
        <f>YEAR('Daily Weather Input'!C3395)</f>
        <v>2014</v>
      </c>
      <c r="C3402">
        <f>MONTH('Daily Weather Input'!C3395)</f>
        <v>4</v>
      </c>
      <c r="D3402">
        <f>DAY('Daily Weather Input'!C3395)</f>
        <v>15</v>
      </c>
      <c r="E3402">
        <f>IF('Daily Weather Input'!D3395, 'Daily Weather Input'!D3395, ('Daily Weather Input'!E3395+'Daily Weather Input'!F3395)/2)</f>
        <v>60</v>
      </c>
      <c r="F3402">
        <f t="shared" si="105"/>
        <v>5</v>
      </c>
      <c r="G3402">
        <f t="shared" si="106"/>
        <v>0</v>
      </c>
    </row>
    <row r="3403" spans="2:7" x14ac:dyDescent="0.25">
      <c r="B3403">
        <f>YEAR('Daily Weather Input'!C3396)</f>
        <v>2014</v>
      </c>
      <c r="C3403">
        <f>MONTH('Daily Weather Input'!C3396)</f>
        <v>4</v>
      </c>
      <c r="D3403">
        <f>DAY('Daily Weather Input'!C3396)</f>
        <v>16</v>
      </c>
      <c r="E3403">
        <f>IF('Daily Weather Input'!D3396, 'Daily Weather Input'!D3396, ('Daily Weather Input'!E3396+'Daily Weather Input'!F3396)/2)</f>
        <v>37</v>
      </c>
      <c r="F3403">
        <f t="shared" ref="F3403:F3466" si="107">IF(B$8&gt;$E3403,(B$8-$E3403),0)</f>
        <v>28</v>
      </c>
      <c r="G3403">
        <f t="shared" si="106"/>
        <v>0</v>
      </c>
    </row>
    <row r="3404" spans="2:7" x14ac:dyDescent="0.25">
      <c r="B3404">
        <f>YEAR('Daily Weather Input'!C3397)</f>
        <v>2014</v>
      </c>
      <c r="C3404">
        <f>MONTH('Daily Weather Input'!C3397)</f>
        <v>4</v>
      </c>
      <c r="D3404">
        <f>DAY('Daily Weather Input'!C3397)</f>
        <v>17</v>
      </c>
      <c r="E3404">
        <f>IF('Daily Weather Input'!D3397, 'Daily Weather Input'!D3397, ('Daily Weather Input'!E3397+'Daily Weather Input'!F3397)/2)</f>
        <v>41</v>
      </c>
      <c r="F3404">
        <f t="shared" si="107"/>
        <v>24</v>
      </c>
      <c r="G3404">
        <f t="shared" ref="G3404:G3467" si="108">IF($E3404&gt;C$8,$E3404-C$8,0)</f>
        <v>0</v>
      </c>
    </row>
    <row r="3405" spans="2:7" x14ac:dyDescent="0.25">
      <c r="B3405">
        <f>YEAR('Daily Weather Input'!C3398)</f>
        <v>2014</v>
      </c>
      <c r="C3405">
        <f>MONTH('Daily Weather Input'!C3398)</f>
        <v>4</v>
      </c>
      <c r="D3405">
        <f>DAY('Daily Weather Input'!C3398)</f>
        <v>18</v>
      </c>
      <c r="E3405">
        <f>IF('Daily Weather Input'!D3398, 'Daily Weather Input'!D3398, ('Daily Weather Input'!E3398+'Daily Weather Input'!F3398)/2)</f>
        <v>43</v>
      </c>
      <c r="F3405">
        <f t="shared" si="107"/>
        <v>22</v>
      </c>
      <c r="G3405">
        <f t="shared" si="108"/>
        <v>0</v>
      </c>
    </row>
    <row r="3406" spans="2:7" x14ac:dyDescent="0.25">
      <c r="B3406">
        <f>YEAR('Daily Weather Input'!C3399)</f>
        <v>2014</v>
      </c>
      <c r="C3406">
        <f>MONTH('Daily Weather Input'!C3399)</f>
        <v>4</v>
      </c>
      <c r="D3406">
        <f>DAY('Daily Weather Input'!C3399)</f>
        <v>19</v>
      </c>
      <c r="E3406">
        <f>IF('Daily Weather Input'!D3399, 'Daily Weather Input'!D3399, ('Daily Weather Input'!E3399+'Daily Weather Input'!F3399)/2)</f>
        <v>51</v>
      </c>
      <c r="F3406">
        <f t="shared" si="107"/>
        <v>14</v>
      </c>
      <c r="G3406">
        <f t="shared" si="108"/>
        <v>0</v>
      </c>
    </row>
    <row r="3407" spans="2:7" x14ac:dyDescent="0.25">
      <c r="B3407">
        <f>YEAR('Daily Weather Input'!C3400)</f>
        <v>2014</v>
      </c>
      <c r="C3407">
        <f>MONTH('Daily Weather Input'!C3400)</f>
        <v>4</v>
      </c>
      <c r="D3407">
        <f>DAY('Daily Weather Input'!C3400)</f>
        <v>20</v>
      </c>
      <c r="E3407">
        <f>IF('Daily Weather Input'!D3400, 'Daily Weather Input'!D3400, ('Daily Weather Input'!E3400+'Daily Weather Input'!F3400)/2)</f>
        <v>53</v>
      </c>
      <c r="F3407">
        <f t="shared" si="107"/>
        <v>12</v>
      </c>
      <c r="G3407">
        <f t="shared" si="108"/>
        <v>0</v>
      </c>
    </row>
    <row r="3408" spans="2:7" x14ac:dyDescent="0.25">
      <c r="B3408">
        <f>YEAR('Daily Weather Input'!C3401)</f>
        <v>2014</v>
      </c>
      <c r="C3408">
        <f>MONTH('Daily Weather Input'!C3401)</f>
        <v>4</v>
      </c>
      <c r="D3408">
        <f>DAY('Daily Weather Input'!C3401)</f>
        <v>21</v>
      </c>
      <c r="E3408">
        <f>IF('Daily Weather Input'!D3401, 'Daily Weather Input'!D3401, ('Daily Weather Input'!E3401+'Daily Weather Input'!F3401)/2)</f>
        <v>51</v>
      </c>
      <c r="F3408">
        <f t="shared" si="107"/>
        <v>14</v>
      </c>
      <c r="G3408">
        <f t="shared" si="108"/>
        <v>0</v>
      </c>
    </row>
    <row r="3409" spans="2:7" x14ac:dyDescent="0.25">
      <c r="B3409">
        <f>YEAR('Daily Weather Input'!C3402)</f>
        <v>2014</v>
      </c>
      <c r="C3409">
        <f>MONTH('Daily Weather Input'!C3402)</f>
        <v>4</v>
      </c>
      <c r="D3409">
        <f>DAY('Daily Weather Input'!C3402)</f>
        <v>22</v>
      </c>
      <c r="E3409">
        <f>IF('Daily Weather Input'!D3402, 'Daily Weather Input'!D3402, ('Daily Weather Input'!E3402+'Daily Weather Input'!F3402)/2)</f>
        <v>58</v>
      </c>
      <c r="F3409">
        <f t="shared" si="107"/>
        <v>7</v>
      </c>
      <c r="G3409">
        <f t="shared" si="108"/>
        <v>0</v>
      </c>
    </row>
    <row r="3410" spans="2:7" x14ac:dyDescent="0.25">
      <c r="B3410">
        <f>YEAR('Daily Weather Input'!C3403)</f>
        <v>2014</v>
      </c>
      <c r="C3410">
        <f>MONTH('Daily Weather Input'!C3403)</f>
        <v>4</v>
      </c>
      <c r="D3410">
        <f>DAY('Daily Weather Input'!C3403)</f>
        <v>23</v>
      </c>
      <c r="E3410">
        <f>IF('Daily Weather Input'!D3403, 'Daily Weather Input'!D3403, ('Daily Weather Input'!E3403+'Daily Weather Input'!F3403)/2)</f>
        <v>54</v>
      </c>
      <c r="F3410">
        <f t="shared" si="107"/>
        <v>11</v>
      </c>
      <c r="G3410">
        <f t="shared" si="108"/>
        <v>0</v>
      </c>
    </row>
    <row r="3411" spans="2:7" x14ac:dyDescent="0.25">
      <c r="B3411">
        <f>YEAR('Daily Weather Input'!C3404)</f>
        <v>2014</v>
      </c>
      <c r="C3411">
        <f>MONTH('Daily Weather Input'!C3404)</f>
        <v>4</v>
      </c>
      <c r="D3411">
        <f>DAY('Daily Weather Input'!C3404)</f>
        <v>24</v>
      </c>
      <c r="E3411">
        <f>IF('Daily Weather Input'!D3404, 'Daily Weather Input'!D3404, ('Daily Weather Input'!E3404+'Daily Weather Input'!F3404)/2)</f>
        <v>50</v>
      </c>
      <c r="F3411">
        <f t="shared" si="107"/>
        <v>15</v>
      </c>
      <c r="G3411">
        <f t="shared" si="108"/>
        <v>0</v>
      </c>
    </row>
    <row r="3412" spans="2:7" x14ac:dyDescent="0.25">
      <c r="B3412">
        <f>YEAR('Daily Weather Input'!C3405)</f>
        <v>2014</v>
      </c>
      <c r="C3412">
        <f>MONTH('Daily Weather Input'!C3405)</f>
        <v>4</v>
      </c>
      <c r="D3412">
        <f>DAY('Daily Weather Input'!C3405)</f>
        <v>25</v>
      </c>
      <c r="E3412">
        <f>IF('Daily Weather Input'!D3405, 'Daily Weather Input'!D3405, ('Daily Weather Input'!E3405+'Daily Weather Input'!F3405)/2)</f>
        <v>52</v>
      </c>
      <c r="F3412">
        <f t="shared" si="107"/>
        <v>13</v>
      </c>
      <c r="G3412">
        <f t="shared" si="108"/>
        <v>0</v>
      </c>
    </row>
    <row r="3413" spans="2:7" x14ac:dyDescent="0.25">
      <c r="B3413">
        <f>YEAR('Daily Weather Input'!C3406)</f>
        <v>2014</v>
      </c>
      <c r="C3413">
        <f>MONTH('Daily Weather Input'!C3406)</f>
        <v>4</v>
      </c>
      <c r="D3413">
        <f>DAY('Daily Weather Input'!C3406)</f>
        <v>26</v>
      </c>
      <c r="E3413">
        <f>IF('Daily Weather Input'!D3406, 'Daily Weather Input'!D3406, ('Daily Weather Input'!E3406+'Daily Weather Input'!F3406)/2)</f>
        <v>58</v>
      </c>
      <c r="F3413">
        <f t="shared" si="107"/>
        <v>7</v>
      </c>
      <c r="G3413">
        <f t="shared" si="108"/>
        <v>0</v>
      </c>
    </row>
    <row r="3414" spans="2:7" x14ac:dyDescent="0.25">
      <c r="B3414">
        <f>YEAR('Daily Weather Input'!C3407)</f>
        <v>2014</v>
      </c>
      <c r="C3414">
        <f>MONTH('Daily Weather Input'!C3407)</f>
        <v>4</v>
      </c>
      <c r="D3414">
        <f>DAY('Daily Weather Input'!C3407)</f>
        <v>27</v>
      </c>
      <c r="E3414">
        <f>IF('Daily Weather Input'!D3407, 'Daily Weather Input'!D3407, ('Daily Weather Input'!E3407+'Daily Weather Input'!F3407)/2)</f>
        <v>57</v>
      </c>
      <c r="F3414">
        <f t="shared" si="107"/>
        <v>8</v>
      </c>
      <c r="G3414">
        <f t="shared" si="108"/>
        <v>0</v>
      </c>
    </row>
    <row r="3415" spans="2:7" x14ac:dyDescent="0.25">
      <c r="B3415">
        <f>YEAR('Daily Weather Input'!C3408)</f>
        <v>2014</v>
      </c>
      <c r="C3415">
        <f>MONTH('Daily Weather Input'!C3408)</f>
        <v>4</v>
      </c>
      <c r="D3415">
        <f>DAY('Daily Weather Input'!C3408)</f>
        <v>28</v>
      </c>
      <c r="E3415">
        <f>IF('Daily Weather Input'!D3408, 'Daily Weather Input'!D3408, ('Daily Weather Input'!E3408+'Daily Weather Input'!F3408)/2)</f>
        <v>53</v>
      </c>
      <c r="F3415">
        <f t="shared" si="107"/>
        <v>12</v>
      </c>
      <c r="G3415">
        <f t="shared" si="108"/>
        <v>0</v>
      </c>
    </row>
    <row r="3416" spans="2:7" x14ac:dyDescent="0.25">
      <c r="B3416">
        <f>YEAR('Daily Weather Input'!C3409)</f>
        <v>2014</v>
      </c>
      <c r="C3416">
        <f>MONTH('Daily Weather Input'!C3409)</f>
        <v>4</v>
      </c>
      <c r="D3416">
        <f>DAY('Daily Weather Input'!C3409)</f>
        <v>29</v>
      </c>
      <c r="E3416">
        <f>IF('Daily Weather Input'!D3409, 'Daily Weather Input'!D3409, ('Daily Weather Input'!E3409+'Daily Weather Input'!F3409)/2)</f>
        <v>47</v>
      </c>
      <c r="F3416">
        <f t="shared" si="107"/>
        <v>18</v>
      </c>
      <c r="G3416">
        <f t="shared" si="108"/>
        <v>0</v>
      </c>
    </row>
    <row r="3417" spans="2:7" x14ac:dyDescent="0.25">
      <c r="B3417">
        <f>YEAR('Daily Weather Input'!C3410)</f>
        <v>2014</v>
      </c>
      <c r="C3417">
        <f>MONTH('Daily Weather Input'!C3410)</f>
        <v>4</v>
      </c>
      <c r="D3417">
        <f>DAY('Daily Weather Input'!C3410)</f>
        <v>30</v>
      </c>
      <c r="E3417">
        <f>IF('Daily Weather Input'!D3410, 'Daily Weather Input'!D3410, ('Daily Weather Input'!E3410+'Daily Weather Input'!F3410)/2)</f>
        <v>50</v>
      </c>
      <c r="F3417">
        <f t="shared" si="107"/>
        <v>15</v>
      </c>
      <c r="G3417">
        <f t="shared" si="108"/>
        <v>0</v>
      </c>
    </row>
    <row r="3418" spans="2:7" x14ac:dyDescent="0.25">
      <c r="B3418">
        <f>YEAR('Daily Weather Input'!C3411)</f>
        <v>2014</v>
      </c>
      <c r="C3418">
        <f>MONTH('Daily Weather Input'!C3411)</f>
        <v>5</v>
      </c>
      <c r="D3418">
        <f>DAY('Daily Weather Input'!C3411)</f>
        <v>1</v>
      </c>
      <c r="E3418">
        <f>IF('Daily Weather Input'!D3411, 'Daily Weather Input'!D3411, ('Daily Weather Input'!E3411+'Daily Weather Input'!F3411)/2)</f>
        <v>62</v>
      </c>
      <c r="F3418">
        <f t="shared" si="107"/>
        <v>3</v>
      </c>
      <c r="G3418">
        <f t="shared" si="108"/>
        <v>0</v>
      </c>
    </row>
    <row r="3419" spans="2:7" x14ac:dyDescent="0.25">
      <c r="B3419">
        <f>YEAR('Daily Weather Input'!C3412)</f>
        <v>2014</v>
      </c>
      <c r="C3419">
        <f>MONTH('Daily Weather Input'!C3412)</f>
        <v>5</v>
      </c>
      <c r="D3419">
        <f>DAY('Daily Weather Input'!C3412)</f>
        <v>2</v>
      </c>
      <c r="E3419">
        <f>IF('Daily Weather Input'!D3412, 'Daily Weather Input'!D3412, ('Daily Weather Input'!E3412+'Daily Weather Input'!F3412)/2)</f>
        <v>60</v>
      </c>
      <c r="F3419">
        <f t="shared" si="107"/>
        <v>5</v>
      </c>
      <c r="G3419">
        <f t="shared" si="108"/>
        <v>0</v>
      </c>
    </row>
    <row r="3420" spans="2:7" x14ac:dyDescent="0.25">
      <c r="B3420">
        <f>YEAR('Daily Weather Input'!C3413)</f>
        <v>2014</v>
      </c>
      <c r="C3420">
        <f>MONTH('Daily Weather Input'!C3413)</f>
        <v>5</v>
      </c>
      <c r="D3420">
        <f>DAY('Daily Weather Input'!C3413)</f>
        <v>3</v>
      </c>
      <c r="E3420">
        <f>IF('Daily Weather Input'!D3413, 'Daily Weather Input'!D3413, ('Daily Weather Input'!E3413+'Daily Weather Input'!F3413)/2)</f>
        <v>61</v>
      </c>
      <c r="F3420">
        <f t="shared" si="107"/>
        <v>4</v>
      </c>
      <c r="G3420">
        <f t="shared" si="108"/>
        <v>0</v>
      </c>
    </row>
    <row r="3421" spans="2:7" x14ac:dyDescent="0.25">
      <c r="B3421">
        <f>YEAR('Daily Weather Input'!C3414)</f>
        <v>2014</v>
      </c>
      <c r="C3421">
        <f>MONTH('Daily Weather Input'!C3414)</f>
        <v>5</v>
      </c>
      <c r="D3421">
        <f>DAY('Daily Weather Input'!C3414)</f>
        <v>4</v>
      </c>
      <c r="E3421">
        <f>IF('Daily Weather Input'!D3414, 'Daily Weather Input'!D3414, ('Daily Weather Input'!E3414+'Daily Weather Input'!F3414)/2)</f>
        <v>62</v>
      </c>
      <c r="F3421">
        <f t="shared" si="107"/>
        <v>3</v>
      </c>
      <c r="G3421">
        <f t="shared" si="108"/>
        <v>0</v>
      </c>
    </row>
    <row r="3422" spans="2:7" x14ac:dyDescent="0.25">
      <c r="B3422">
        <f>YEAR('Daily Weather Input'!C3415)</f>
        <v>2014</v>
      </c>
      <c r="C3422">
        <f>MONTH('Daily Weather Input'!C3415)</f>
        <v>5</v>
      </c>
      <c r="D3422">
        <f>DAY('Daily Weather Input'!C3415)</f>
        <v>5</v>
      </c>
      <c r="E3422">
        <f>IF('Daily Weather Input'!D3415, 'Daily Weather Input'!D3415, ('Daily Weather Input'!E3415+'Daily Weather Input'!F3415)/2)</f>
        <v>55</v>
      </c>
      <c r="F3422">
        <f t="shared" si="107"/>
        <v>10</v>
      </c>
      <c r="G3422">
        <f t="shared" si="108"/>
        <v>0</v>
      </c>
    </row>
    <row r="3423" spans="2:7" x14ac:dyDescent="0.25">
      <c r="B3423">
        <f>YEAR('Daily Weather Input'!C3416)</f>
        <v>2014</v>
      </c>
      <c r="C3423">
        <f>MONTH('Daily Weather Input'!C3416)</f>
        <v>5</v>
      </c>
      <c r="D3423">
        <f>DAY('Daily Weather Input'!C3416)</f>
        <v>6</v>
      </c>
      <c r="E3423">
        <f>IF('Daily Weather Input'!D3416, 'Daily Weather Input'!D3416, ('Daily Weather Input'!E3416+'Daily Weather Input'!F3416)/2)</f>
        <v>57</v>
      </c>
      <c r="F3423">
        <f t="shared" si="107"/>
        <v>8</v>
      </c>
      <c r="G3423">
        <f t="shared" si="108"/>
        <v>0</v>
      </c>
    </row>
    <row r="3424" spans="2:7" x14ac:dyDescent="0.25">
      <c r="B3424">
        <f>YEAR('Daily Weather Input'!C3417)</f>
        <v>2014</v>
      </c>
      <c r="C3424">
        <f>MONTH('Daily Weather Input'!C3417)</f>
        <v>5</v>
      </c>
      <c r="D3424">
        <f>DAY('Daily Weather Input'!C3417)</f>
        <v>7</v>
      </c>
      <c r="E3424">
        <f>IF('Daily Weather Input'!D3417, 'Daily Weather Input'!D3417, ('Daily Weather Input'!E3417+'Daily Weather Input'!F3417)/2)</f>
        <v>56</v>
      </c>
      <c r="F3424">
        <f t="shared" si="107"/>
        <v>9</v>
      </c>
      <c r="G3424">
        <f t="shared" si="108"/>
        <v>0</v>
      </c>
    </row>
    <row r="3425" spans="2:7" x14ac:dyDescent="0.25">
      <c r="B3425">
        <f>YEAR('Daily Weather Input'!C3418)</f>
        <v>2014</v>
      </c>
      <c r="C3425">
        <f>MONTH('Daily Weather Input'!C3418)</f>
        <v>5</v>
      </c>
      <c r="D3425">
        <f>DAY('Daily Weather Input'!C3418)</f>
        <v>8</v>
      </c>
      <c r="E3425">
        <f>IF('Daily Weather Input'!D3418, 'Daily Weather Input'!D3418, ('Daily Weather Input'!E3418+'Daily Weather Input'!F3418)/2)</f>
        <v>66</v>
      </c>
      <c r="F3425">
        <f t="shared" si="107"/>
        <v>0</v>
      </c>
      <c r="G3425">
        <f t="shared" si="108"/>
        <v>1</v>
      </c>
    </row>
    <row r="3426" spans="2:7" x14ac:dyDescent="0.25">
      <c r="B3426">
        <f>YEAR('Daily Weather Input'!C3419)</f>
        <v>2014</v>
      </c>
      <c r="C3426">
        <f>MONTH('Daily Weather Input'!C3419)</f>
        <v>5</v>
      </c>
      <c r="D3426">
        <f>DAY('Daily Weather Input'!C3419)</f>
        <v>9</v>
      </c>
      <c r="E3426">
        <f>IF('Daily Weather Input'!D3419, 'Daily Weather Input'!D3419, ('Daily Weather Input'!E3419+'Daily Weather Input'!F3419)/2)</f>
        <v>69</v>
      </c>
      <c r="F3426">
        <f t="shared" si="107"/>
        <v>0</v>
      </c>
      <c r="G3426">
        <f t="shared" si="108"/>
        <v>4</v>
      </c>
    </row>
    <row r="3427" spans="2:7" x14ac:dyDescent="0.25">
      <c r="B3427">
        <f>YEAR('Daily Weather Input'!C3420)</f>
        <v>2014</v>
      </c>
      <c r="C3427">
        <f>MONTH('Daily Weather Input'!C3420)</f>
        <v>5</v>
      </c>
      <c r="D3427">
        <f>DAY('Daily Weather Input'!C3420)</f>
        <v>10</v>
      </c>
      <c r="E3427">
        <f>IF('Daily Weather Input'!D3420, 'Daily Weather Input'!D3420, ('Daily Weather Input'!E3420+'Daily Weather Input'!F3420)/2)</f>
        <v>69</v>
      </c>
      <c r="F3427">
        <f t="shared" si="107"/>
        <v>0</v>
      </c>
      <c r="G3427">
        <f t="shared" si="108"/>
        <v>4</v>
      </c>
    </row>
    <row r="3428" spans="2:7" x14ac:dyDescent="0.25">
      <c r="B3428">
        <f>YEAR('Daily Weather Input'!C3421)</f>
        <v>2014</v>
      </c>
      <c r="C3428">
        <f>MONTH('Daily Weather Input'!C3421)</f>
        <v>5</v>
      </c>
      <c r="D3428">
        <f>DAY('Daily Weather Input'!C3421)</f>
        <v>11</v>
      </c>
      <c r="E3428">
        <f>IF('Daily Weather Input'!D3421, 'Daily Weather Input'!D3421, ('Daily Weather Input'!E3421+'Daily Weather Input'!F3421)/2)</f>
        <v>68</v>
      </c>
      <c r="F3428">
        <f t="shared" si="107"/>
        <v>0</v>
      </c>
      <c r="G3428">
        <f t="shared" si="108"/>
        <v>3</v>
      </c>
    </row>
    <row r="3429" spans="2:7" x14ac:dyDescent="0.25">
      <c r="B3429">
        <f>YEAR('Daily Weather Input'!C3422)</f>
        <v>2014</v>
      </c>
      <c r="C3429">
        <f>MONTH('Daily Weather Input'!C3422)</f>
        <v>5</v>
      </c>
      <c r="D3429">
        <f>DAY('Daily Weather Input'!C3422)</f>
        <v>12</v>
      </c>
      <c r="E3429">
        <f>IF('Daily Weather Input'!D3422, 'Daily Weather Input'!D3422, ('Daily Weather Input'!E3422+'Daily Weather Input'!F3422)/2)</f>
        <v>71</v>
      </c>
      <c r="F3429">
        <f t="shared" si="107"/>
        <v>0</v>
      </c>
      <c r="G3429">
        <f t="shared" si="108"/>
        <v>6</v>
      </c>
    </row>
    <row r="3430" spans="2:7" x14ac:dyDescent="0.25">
      <c r="B3430">
        <f>YEAR('Daily Weather Input'!C3423)</f>
        <v>2014</v>
      </c>
      <c r="C3430">
        <f>MONTH('Daily Weather Input'!C3423)</f>
        <v>5</v>
      </c>
      <c r="D3430">
        <f>DAY('Daily Weather Input'!C3423)</f>
        <v>13</v>
      </c>
      <c r="E3430">
        <f>IF('Daily Weather Input'!D3423, 'Daily Weather Input'!D3423, ('Daily Weather Input'!E3423+'Daily Weather Input'!F3423)/2)</f>
        <v>74</v>
      </c>
      <c r="F3430">
        <f t="shared" si="107"/>
        <v>0</v>
      </c>
      <c r="G3430">
        <f t="shared" si="108"/>
        <v>9</v>
      </c>
    </row>
    <row r="3431" spans="2:7" x14ac:dyDescent="0.25">
      <c r="B3431">
        <f>YEAR('Daily Weather Input'!C3424)</f>
        <v>2014</v>
      </c>
      <c r="C3431">
        <f>MONTH('Daily Weather Input'!C3424)</f>
        <v>5</v>
      </c>
      <c r="D3431">
        <f>DAY('Daily Weather Input'!C3424)</f>
        <v>14</v>
      </c>
      <c r="E3431">
        <f>IF('Daily Weather Input'!D3424, 'Daily Weather Input'!D3424, ('Daily Weather Input'!E3424+'Daily Weather Input'!F3424)/2)</f>
        <v>63</v>
      </c>
      <c r="F3431">
        <f t="shared" si="107"/>
        <v>2</v>
      </c>
      <c r="G3431">
        <f t="shared" si="108"/>
        <v>0</v>
      </c>
    </row>
    <row r="3432" spans="2:7" x14ac:dyDescent="0.25">
      <c r="B3432">
        <f>YEAR('Daily Weather Input'!C3425)</f>
        <v>2014</v>
      </c>
      <c r="C3432">
        <f>MONTH('Daily Weather Input'!C3425)</f>
        <v>5</v>
      </c>
      <c r="D3432">
        <f>DAY('Daily Weather Input'!C3425)</f>
        <v>15</v>
      </c>
      <c r="E3432">
        <f>IF('Daily Weather Input'!D3425, 'Daily Weather Input'!D3425, ('Daily Weather Input'!E3425+'Daily Weather Input'!F3425)/2)</f>
        <v>68</v>
      </c>
      <c r="F3432">
        <f t="shared" si="107"/>
        <v>0</v>
      </c>
      <c r="G3432">
        <f t="shared" si="108"/>
        <v>3</v>
      </c>
    </row>
    <row r="3433" spans="2:7" x14ac:dyDescent="0.25">
      <c r="B3433">
        <f>YEAR('Daily Weather Input'!C3426)</f>
        <v>2014</v>
      </c>
      <c r="C3433">
        <f>MONTH('Daily Weather Input'!C3426)</f>
        <v>5</v>
      </c>
      <c r="D3433">
        <f>DAY('Daily Weather Input'!C3426)</f>
        <v>16</v>
      </c>
      <c r="E3433">
        <f>IF('Daily Weather Input'!D3426, 'Daily Weather Input'!D3426, ('Daily Weather Input'!E3426+'Daily Weather Input'!F3426)/2)</f>
        <v>63</v>
      </c>
      <c r="F3433">
        <f t="shared" si="107"/>
        <v>2</v>
      </c>
      <c r="G3433">
        <f t="shared" si="108"/>
        <v>0</v>
      </c>
    </row>
    <row r="3434" spans="2:7" x14ac:dyDescent="0.25">
      <c r="B3434">
        <f>YEAR('Daily Weather Input'!C3427)</f>
        <v>2014</v>
      </c>
      <c r="C3434">
        <f>MONTH('Daily Weather Input'!C3427)</f>
        <v>5</v>
      </c>
      <c r="D3434">
        <f>DAY('Daily Weather Input'!C3427)</f>
        <v>17</v>
      </c>
      <c r="E3434">
        <f>IF('Daily Weather Input'!D3427, 'Daily Weather Input'!D3427, ('Daily Weather Input'!E3427+'Daily Weather Input'!F3427)/2)</f>
        <v>58</v>
      </c>
      <c r="F3434">
        <f t="shared" si="107"/>
        <v>7</v>
      </c>
      <c r="G3434">
        <f t="shared" si="108"/>
        <v>0</v>
      </c>
    </row>
    <row r="3435" spans="2:7" x14ac:dyDescent="0.25">
      <c r="B3435">
        <f>YEAR('Daily Weather Input'!C3428)</f>
        <v>2014</v>
      </c>
      <c r="C3435">
        <f>MONTH('Daily Weather Input'!C3428)</f>
        <v>5</v>
      </c>
      <c r="D3435">
        <f>DAY('Daily Weather Input'!C3428)</f>
        <v>18</v>
      </c>
      <c r="E3435">
        <f>IF('Daily Weather Input'!D3428, 'Daily Weather Input'!D3428, ('Daily Weather Input'!E3428+'Daily Weather Input'!F3428)/2)</f>
        <v>57</v>
      </c>
      <c r="F3435">
        <f t="shared" si="107"/>
        <v>8</v>
      </c>
      <c r="G3435">
        <f t="shared" si="108"/>
        <v>0</v>
      </c>
    </row>
    <row r="3436" spans="2:7" x14ac:dyDescent="0.25">
      <c r="B3436">
        <f>YEAR('Daily Weather Input'!C3429)</f>
        <v>2014</v>
      </c>
      <c r="C3436">
        <f>MONTH('Daily Weather Input'!C3429)</f>
        <v>5</v>
      </c>
      <c r="D3436">
        <f>DAY('Daily Weather Input'!C3429)</f>
        <v>19</v>
      </c>
      <c r="E3436">
        <f>IF('Daily Weather Input'!D3429, 'Daily Weather Input'!D3429, ('Daily Weather Input'!E3429+'Daily Weather Input'!F3429)/2)</f>
        <v>56</v>
      </c>
      <c r="F3436">
        <f t="shared" si="107"/>
        <v>9</v>
      </c>
      <c r="G3436">
        <f t="shared" si="108"/>
        <v>0</v>
      </c>
    </row>
    <row r="3437" spans="2:7" x14ac:dyDescent="0.25">
      <c r="B3437">
        <f>YEAR('Daily Weather Input'!C3430)</f>
        <v>2014</v>
      </c>
      <c r="C3437">
        <f>MONTH('Daily Weather Input'!C3430)</f>
        <v>5</v>
      </c>
      <c r="D3437">
        <f>DAY('Daily Weather Input'!C3430)</f>
        <v>20</v>
      </c>
      <c r="E3437">
        <f>IF('Daily Weather Input'!D3430, 'Daily Weather Input'!D3430, ('Daily Weather Input'!E3430+'Daily Weather Input'!F3430)/2)</f>
        <v>60</v>
      </c>
      <c r="F3437">
        <f t="shared" si="107"/>
        <v>5</v>
      </c>
      <c r="G3437">
        <f t="shared" si="108"/>
        <v>0</v>
      </c>
    </row>
    <row r="3438" spans="2:7" x14ac:dyDescent="0.25">
      <c r="B3438">
        <f>YEAR('Daily Weather Input'!C3431)</f>
        <v>2014</v>
      </c>
      <c r="C3438">
        <f>MONTH('Daily Weather Input'!C3431)</f>
        <v>5</v>
      </c>
      <c r="D3438">
        <f>DAY('Daily Weather Input'!C3431)</f>
        <v>21</v>
      </c>
      <c r="E3438">
        <f>IF('Daily Weather Input'!D3431, 'Daily Weather Input'!D3431, ('Daily Weather Input'!E3431+'Daily Weather Input'!F3431)/2)</f>
        <v>67</v>
      </c>
      <c r="F3438">
        <f t="shared" si="107"/>
        <v>0</v>
      </c>
      <c r="G3438">
        <f t="shared" si="108"/>
        <v>2</v>
      </c>
    </row>
    <row r="3439" spans="2:7" x14ac:dyDescent="0.25">
      <c r="B3439">
        <f>YEAR('Daily Weather Input'!C3432)</f>
        <v>2014</v>
      </c>
      <c r="C3439">
        <f>MONTH('Daily Weather Input'!C3432)</f>
        <v>5</v>
      </c>
      <c r="D3439">
        <f>DAY('Daily Weather Input'!C3432)</f>
        <v>22</v>
      </c>
      <c r="E3439">
        <f>IF('Daily Weather Input'!D3432, 'Daily Weather Input'!D3432, ('Daily Weather Input'!E3432+'Daily Weather Input'!F3432)/2)</f>
        <v>71</v>
      </c>
      <c r="F3439">
        <f t="shared" si="107"/>
        <v>0</v>
      </c>
      <c r="G3439">
        <f t="shared" si="108"/>
        <v>6</v>
      </c>
    </row>
    <row r="3440" spans="2:7" x14ac:dyDescent="0.25">
      <c r="B3440">
        <f>YEAR('Daily Weather Input'!C3433)</f>
        <v>2014</v>
      </c>
      <c r="C3440">
        <f>MONTH('Daily Weather Input'!C3433)</f>
        <v>5</v>
      </c>
      <c r="D3440">
        <f>DAY('Daily Weather Input'!C3433)</f>
        <v>23</v>
      </c>
      <c r="E3440">
        <f>IF('Daily Weather Input'!D3433, 'Daily Weather Input'!D3433, ('Daily Weather Input'!E3433+'Daily Weather Input'!F3433)/2)</f>
        <v>68</v>
      </c>
      <c r="F3440">
        <f t="shared" si="107"/>
        <v>0</v>
      </c>
      <c r="G3440">
        <f t="shared" si="108"/>
        <v>3</v>
      </c>
    </row>
    <row r="3441" spans="2:7" x14ac:dyDescent="0.25">
      <c r="B3441">
        <f>YEAR('Daily Weather Input'!C3434)</f>
        <v>2014</v>
      </c>
      <c r="C3441">
        <f>MONTH('Daily Weather Input'!C3434)</f>
        <v>5</v>
      </c>
      <c r="D3441">
        <f>DAY('Daily Weather Input'!C3434)</f>
        <v>24</v>
      </c>
      <c r="E3441">
        <f>IF('Daily Weather Input'!D3434, 'Daily Weather Input'!D3434, ('Daily Weather Input'!E3434+'Daily Weather Input'!F3434)/2)</f>
        <v>63</v>
      </c>
      <c r="F3441">
        <f t="shared" si="107"/>
        <v>2</v>
      </c>
      <c r="G3441">
        <f t="shared" si="108"/>
        <v>0</v>
      </c>
    </row>
    <row r="3442" spans="2:7" x14ac:dyDescent="0.25">
      <c r="B3442">
        <f>YEAR('Daily Weather Input'!C3435)</f>
        <v>2014</v>
      </c>
      <c r="C3442">
        <f>MONTH('Daily Weather Input'!C3435)</f>
        <v>5</v>
      </c>
      <c r="D3442">
        <f>DAY('Daily Weather Input'!C3435)</f>
        <v>25</v>
      </c>
      <c r="E3442">
        <f>IF('Daily Weather Input'!D3435, 'Daily Weather Input'!D3435, ('Daily Weather Input'!E3435+'Daily Weather Input'!F3435)/2)</f>
        <v>67</v>
      </c>
      <c r="F3442">
        <f t="shared" si="107"/>
        <v>0</v>
      </c>
      <c r="G3442">
        <f t="shared" si="108"/>
        <v>2</v>
      </c>
    </row>
    <row r="3443" spans="2:7" x14ac:dyDescent="0.25">
      <c r="B3443">
        <f>YEAR('Daily Weather Input'!C3436)</f>
        <v>2014</v>
      </c>
      <c r="C3443">
        <f>MONTH('Daily Weather Input'!C3436)</f>
        <v>5</v>
      </c>
      <c r="D3443">
        <f>DAY('Daily Weather Input'!C3436)</f>
        <v>26</v>
      </c>
      <c r="E3443">
        <f>IF('Daily Weather Input'!D3436, 'Daily Weather Input'!D3436, ('Daily Weather Input'!E3436+'Daily Weather Input'!F3436)/2)</f>
        <v>69</v>
      </c>
      <c r="F3443">
        <f t="shared" si="107"/>
        <v>0</v>
      </c>
      <c r="G3443">
        <f t="shared" si="108"/>
        <v>4</v>
      </c>
    </row>
    <row r="3444" spans="2:7" x14ac:dyDescent="0.25">
      <c r="B3444">
        <f>YEAR('Daily Weather Input'!C3437)</f>
        <v>2014</v>
      </c>
      <c r="C3444">
        <f>MONTH('Daily Weather Input'!C3437)</f>
        <v>5</v>
      </c>
      <c r="D3444">
        <f>DAY('Daily Weather Input'!C3437)</f>
        <v>27</v>
      </c>
      <c r="E3444">
        <f>IF('Daily Weather Input'!D3437, 'Daily Weather Input'!D3437, ('Daily Weather Input'!E3437+'Daily Weather Input'!F3437)/2)</f>
        <v>74</v>
      </c>
      <c r="F3444">
        <f t="shared" si="107"/>
        <v>0</v>
      </c>
      <c r="G3444">
        <f t="shared" si="108"/>
        <v>9</v>
      </c>
    </row>
    <row r="3445" spans="2:7" x14ac:dyDescent="0.25">
      <c r="B3445">
        <f>YEAR('Daily Weather Input'!C3438)</f>
        <v>2014</v>
      </c>
      <c r="C3445">
        <f>MONTH('Daily Weather Input'!C3438)</f>
        <v>5</v>
      </c>
      <c r="D3445">
        <f>DAY('Daily Weather Input'!C3438)</f>
        <v>28</v>
      </c>
      <c r="E3445">
        <f>IF('Daily Weather Input'!D3438, 'Daily Weather Input'!D3438, ('Daily Weather Input'!E3438+'Daily Weather Input'!F3438)/2)</f>
        <v>72</v>
      </c>
      <c r="F3445">
        <f t="shared" si="107"/>
        <v>0</v>
      </c>
      <c r="G3445">
        <f t="shared" si="108"/>
        <v>7</v>
      </c>
    </row>
    <row r="3446" spans="2:7" x14ac:dyDescent="0.25">
      <c r="B3446">
        <f>YEAR('Daily Weather Input'!C3439)</f>
        <v>2014</v>
      </c>
      <c r="C3446">
        <f>MONTH('Daily Weather Input'!C3439)</f>
        <v>5</v>
      </c>
      <c r="D3446">
        <f>DAY('Daily Weather Input'!C3439)</f>
        <v>29</v>
      </c>
      <c r="E3446">
        <f>IF('Daily Weather Input'!D3439, 'Daily Weather Input'!D3439, ('Daily Weather Input'!E3439+'Daily Weather Input'!F3439)/2)</f>
        <v>59</v>
      </c>
      <c r="F3446">
        <f t="shared" si="107"/>
        <v>6</v>
      </c>
      <c r="G3446">
        <f t="shared" si="108"/>
        <v>0</v>
      </c>
    </row>
    <row r="3447" spans="2:7" x14ac:dyDescent="0.25">
      <c r="B3447">
        <f>YEAR('Daily Weather Input'!C3440)</f>
        <v>2014</v>
      </c>
      <c r="C3447">
        <f>MONTH('Daily Weather Input'!C3440)</f>
        <v>5</v>
      </c>
      <c r="D3447">
        <f>DAY('Daily Weather Input'!C3440)</f>
        <v>30</v>
      </c>
      <c r="E3447">
        <f>IF('Daily Weather Input'!D3440, 'Daily Weather Input'!D3440, ('Daily Weather Input'!E3440+'Daily Weather Input'!F3440)/2)</f>
        <v>60</v>
      </c>
      <c r="F3447">
        <f t="shared" si="107"/>
        <v>5</v>
      </c>
      <c r="G3447">
        <f t="shared" si="108"/>
        <v>0</v>
      </c>
    </row>
    <row r="3448" spans="2:7" x14ac:dyDescent="0.25">
      <c r="B3448">
        <f>YEAR('Daily Weather Input'!C3441)</f>
        <v>2014</v>
      </c>
      <c r="C3448">
        <f>MONTH('Daily Weather Input'!C3441)</f>
        <v>5</v>
      </c>
      <c r="D3448">
        <f>DAY('Daily Weather Input'!C3441)</f>
        <v>31</v>
      </c>
      <c r="E3448">
        <f>IF('Daily Weather Input'!D3441, 'Daily Weather Input'!D3441, ('Daily Weather Input'!E3441+'Daily Weather Input'!F3441)/2)</f>
        <v>65</v>
      </c>
      <c r="F3448">
        <f t="shared" si="107"/>
        <v>0</v>
      </c>
      <c r="G3448">
        <f t="shared" si="108"/>
        <v>0</v>
      </c>
    </row>
    <row r="3449" spans="2:7" x14ac:dyDescent="0.25">
      <c r="B3449">
        <f>YEAR('Daily Weather Input'!C3442)</f>
        <v>2014</v>
      </c>
      <c r="C3449">
        <f>MONTH('Daily Weather Input'!C3442)</f>
        <v>6</v>
      </c>
      <c r="D3449">
        <f>DAY('Daily Weather Input'!C3442)</f>
        <v>1</v>
      </c>
      <c r="E3449">
        <f>IF('Daily Weather Input'!D3442, 'Daily Weather Input'!D3442, ('Daily Weather Input'!E3442+'Daily Weather Input'!F3442)/2)</f>
        <v>64</v>
      </c>
      <c r="F3449">
        <f t="shared" si="107"/>
        <v>1</v>
      </c>
      <c r="G3449">
        <f t="shared" si="108"/>
        <v>0</v>
      </c>
    </row>
    <row r="3450" spans="2:7" x14ac:dyDescent="0.25">
      <c r="B3450">
        <f>YEAR('Daily Weather Input'!C3443)</f>
        <v>2014</v>
      </c>
      <c r="C3450">
        <f>MONTH('Daily Weather Input'!C3443)</f>
        <v>6</v>
      </c>
      <c r="D3450">
        <f>DAY('Daily Weather Input'!C3443)</f>
        <v>2</v>
      </c>
      <c r="E3450">
        <f>IF('Daily Weather Input'!D3443, 'Daily Weather Input'!D3443, ('Daily Weather Input'!E3443+'Daily Weather Input'!F3443)/2)</f>
        <v>66</v>
      </c>
      <c r="F3450">
        <f t="shared" si="107"/>
        <v>0</v>
      </c>
      <c r="G3450">
        <f t="shared" si="108"/>
        <v>1</v>
      </c>
    </row>
    <row r="3451" spans="2:7" x14ac:dyDescent="0.25">
      <c r="B3451">
        <f>YEAR('Daily Weather Input'!C3444)</f>
        <v>2014</v>
      </c>
      <c r="C3451">
        <f>MONTH('Daily Weather Input'!C3444)</f>
        <v>6</v>
      </c>
      <c r="D3451">
        <f>DAY('Daily Weather Input'!C3444)</f>
        <v>3</v>
      </c>
      <c r="E3451">
        <f>IF('Daily Weather Input'!D3444, 'Daily Weather Input'!D3444, ('Daily Weather Input'!E3444+'Daily Weather Input'!F3444)/2)</f>
        <v>73</v>
      </c>
      <c r="F3451">
        <f t="shared" si="107"/>
        <v>0</v>
      </c>
      <c r="G3451">
        <f t="shared" si="108"/>
        <v>8</v>
      </c>
    </row>
    <row r="3452" spans="2:7" x14ac:dyDescent="0.25">
      <c r="B3452">
        <f>YEAR('Daily Weather Input'!C3445)</f>
        <v>2014</v>
      </c>
      <c r="C3452">
        <f>MONTH('Daily Weather Input'!C3445)</f>
        <v>6</v>
      </c>
      <c r="D3452">
        <f>DAY('Daily Weather Input'!C3445)</f>
        <v>4</v>
      </c>
      <c r="E3452">
        <f>IF('Daily Weather Input'!D3445, 'Daily Weather Input'!D3445, ('Daily Weather Input'!E3445+'Daily Weather Input'!F3445)/2)</f>
        <v>75</v>
      </c>
      <c r="F3452">
        <f t="shared" si="107"/>
        <v>0</v>
      </c>
      <c r="G3452">
        <f t="shared" si="108"/>
        <v>10</v>
      </c>
    </row>
    <row r="3453" spans="2:7" x14ac:dyDescent="0.25">
      <c r="B3453">
        <f>YEAR('Daily Weather Input'!C3446)</f>
        <v>2014</v>
      </c>
      <c r="C3453">
        <f>MONTH('Daily Weather Input'!C3446)</f>
        <v>6</v>
      </c>
      <c r="D3453">
        <f>DAY('Daily Weather Input'!C3446)</f>
        <v>5</v>
      </c>
      <c r="E3453">
        <f>IF('Daily Weather Input'!D3446, 'Daily Weather Input'!D3446, ('Daily Weather Input'!E3446+'Daily Weather Input'!F3446)/2)</f>
        <v>68</v>
      </c>
      <c r="F3453">
        <f t="shared" si="107"/>
        <v>0</v>
      </c>
      <c r="G3453">
        <f t="shared" si="108"/>
        <v>3</v>
      </c>
    </row>
    <row r="3454" spans="2:7" x14ac:dyDescent="0.25">
      <c r="B3454">
        <f>YEAR('Daily Weather Input'!C3447)</f>
        <v>2014</v>
      </c>
      <c r="C3454">
        <f>MONTH('Daily Weather Input'!C3447)</f>
        <v>6</v>
      </c>
      <c r="D3454">
        <f>DAY('Daily Weather Input'!C3447)</f>
        <v>6</v>
      </c>
      <c r="E3454">
        <f>IF('Daily Weather Input'!D3447, 'Daily Weather Input'!D3447, ('Daily Weather Input'!E3447+'Daily Weather Input'!F3447)/2)</f>
        <v>67</v>
      </c>
      <c r="F3454">
        <f t="shared" si="107"/>
        <v>0</v>
      </c>
      <c r="G3454">
        <f t="shared" si="108"/>
        <v>2</v>
      </c>
    </row>
    <row r="3455" spans="2:7" x14ac:dyDescent="0.25">
      <c r="B3455">
        <f>YEAR('Daily Weather Input'!C3448)</f>
        <v>2014</v>
      </c>
      <c r="C3455">
        <f>MONTH('Daily Weather Input'!C3448)</f>
        <v>6</v>
      </c>
      <c r="D3455">
        <f>DAY('Daily Weather Input'!C3448)</f>
        <v>7</v>
      </c>
      <c r="E3455">
        <f>IF('Daily Weather Input'!D3448, 'Daily Weather Input'!D3448, ('Daily Weather Input'!E3448+'Daily Weather Input'!F3448)/2)</f>
        <v>67</v>
      </c>
      <c r="F3455">
        <f t="shared" si="107"/>
        <v>0</v>
      </c>
      <c r="G3455">
        <f t="shared" si="108"/>
        <v>2</v>
      </c>
    </row>
    <row r="3456" spans="2:7" x14ac:dyDescent="0.25">
      <c r="B3456">
        <f>YEAR('Daily Weather Input'!C3449)</f>
        <v>2014</v>
      </c>
      <c r="C3456">
        <f>MONTH('Daily Weather Input'!C3449)</f>
        <v>6</v>
      </c>
      <c r="D3456">
        <f>DAY('Daily Weather Input'!C3449)</f>
        <v>8</v>
      </c>
      <c r="E3456">
        <f>IF('Daily Weather Input'!D3449, 'Daily Weather Input'!D3449, ('Daily Weather Input'!E3449+'Daily Weather Input'!F3449)/2)</f>
        <v>71</v>
      </c>
      <c r="F3456">
        <f t="shared" si="107"/>
        <v>0</v>
      </c>
      <c r="G3456">
        <f t="shared" si="108"/>
        <v>6</v>
      </c>
    </row>
    <row r="3457" spans="2:7" x14ac:dyDescent="0.25">
      <c r="B3457">
        <f>YEAR('Daily Weather Input'!C3450)</f>
        <v>2014</v>
      </c>
      <c r="C3457">
        <f>MONTH('Daily Weather Input'!C3450)</f>
        <v>6</v>
      </c>
      <c r="D3457">
        <f>DAY('Daily Weather Input'!C3450)</f>
        <v>9</v>
      </c>
      <c r="E3457">
        <f>IF('Daily Weather Input'!D3450, 'Daily Weather Input'!D3450, ('Daily Weather Input'!E3450+'Daily Weather Input'!F3450)/2)</f>
        <v>73</v>
      </c>
      <c r="F3457">
        <f t="shared" si="107"/>
        <v>0</v>
      </c>
      <c r="G3457">
        <f t="shared" si="108"/>
        <v>8</v>
      </c>
    </row>
    <row r="3458" spans="2:7" x14ac:dyDescent="0.25">
      <c r="B3458">
        <f>YEAR('Daily Weather Input'!C3451)</f>
        <v>2014</v>
      </c>
      <c r="C3458">
        <f>MONTH('Daily Weather Input'!C3451)</f>
        <v>6</v>
      </c>
      <c r="D3458">
        <f>DAY('Daily Weather Input'!C3451)</f>
        <v>10</v>
      </c>
      <c r="E3458">
        <f>IF('Daily Weather Input'!D3451, 'Daily Weather Input'!D3451, ('Daily Weather Input'!E3451+'Daily Weather Input'!F3451)/2)</f>
        <v>76</v>
      </c>
      <c r="F3458">
        <f t="shared" si="107"/>
        <v>0</v>
      </c>
      <c r="G3458">
        <f t="shared" si="108"/>
        <v>11</v>
      </c>
    </row>
    <row r="3459" spans="2:7" x14ac:dyDescent="0.25">
      <c r="B3459">
        <f>YEAR('Daily Weather Input'!C3452)</f>
        <v>2014</v>
      </c>
      <c r="C3459">
        <f>MONTH('Daily Weather Input'!C3452)</f>
        <v>6</v>
      </c>
      <c r="D3459">
        <f>DAY('Daily Weather Input'!C3452)</f>
        <v>11</v>
      </c>
      <c r="E3459">
        <f>IF('Daily Weather Input'!D3452, 'Daily Weather Input'!D3452, ('Daily Weather Input'!E3452+'Daily Weather Input'!F3452)/2)</f>
        <v>76</v>
      </c>
      <c r="F3459">
        <f t="shared" si="107"/>
        <v>0</v>
      </c>
      <c r="G3459">
        <f t="shared" si="108"/>
        <v>11</v>
      </c>
    </row>
    <row r="3460" spans="2:7" x14ac:dyDescent="0.25">
      <c r="B3460">
        <f>YEAR('Daily Weather Input'!C3453)</f>
        <v>2014</v>
      </c>
      <c r="C3460">
        <f>MONTH('Daily Weather Input'!C3453)</f>
        <v>6</v>
      </c>
      <c r="D3460">
        <f>DAY('Daily Weather Input'!C3453)</f>
        <v>12</v>
      </c>
      <c r="E3460">
        <f>IF('Daily Weather Input'!D3453, 'Daily Weather Input'!D3453, ('Daily Weather Input'!E3453+'Daily Weather Input'!F3453)/2)</f>
        <v>71</v>
      </c>
      <c r="F3460">
        <f t="shared" si="107"/>
        <v>0</v>
      </c>
      <c r="G3460">
        <f t="shared" si="108"/>
        <v>6</v>
      </c>
    </row>
    <row r="3461" spans="2:7" x14ac:dyDescent="0.25">
      <c r="B3461">
        <f>YEAR('Daily Weather Input'!C3454)</f>
        <v>2014</v>
      </c>
      <c r="C3461">
        <f>MONTH('Daily Weather Input'!C3454)</f>
        <v>6</v>
      </c>
      <c r="D3461">
        <f>DAY('Daily Weather Input'!C3454)</f>
        <v>13</v>
      </c>
      <c r="E3461">
        <f>IF('Daily Weather Input'!D3454, 'Daily Weather Input'!D3454, ('Daily Weather Input'!E3454+'Daily Weather Input'!F3454)/2)</f>
        <v>73</v>
      </c>
      <c r="F3461">
        <f t="shared" si="107"/>
        <v>0</v>
      </c>
      <c r="G3461">
        <f t="shared" si="108"/>
        <v>8</v>
      </c>
    </row>
    <row r="3462" spans="2:7" x14ac:dyDescent="0.25">
      <c r="B3462">
        <f>YEAR('Daily Weather Input'!C3455)</f>
        <v>2014</v>
      </c>
      <c r="C3462">
        <f>MONTH('Daily Weather Input'!C3455)</f>
        <v>6</v>
      </c>
      <c r="D3462">
        <f>DAY('Daily Weather Input'!C3455)</f>
        <v>14</v>
      </c>
      <c r="E3462">
        <f>IF('Daily Weather Input'!D3455, 'Daily Weather Input'!D3455, ('Daily Weather Input'!E3455+'Daily Weather Input'!F3455)/2)</f>
        <v>68</v>
      </c>
      <c r="F3462">
        <f t="shared" si="107"/>
        <v>0</v>
      </c>
      <c r="G3462">
        <f t="shared" si="108"/>
        <v>3</v>
      </c>
    </row>
    <row r="3463" spans="2:7" x14ac:dyDescent="0.25">
      <c r="B3463">
        <f>YEAR('Daily Weather Input'!C3456)</f>
        <v>2014</v>
      </c>
      <c r="C3463">
        <f>MONTH('Daily Weather Input'!C3456)</f>
        <v>6</v>
      </c>
      <c r="D3463">
        <f>DAY('Daily Weather Input'!C3456)</f>
        <v>15</v>
      </c>
      <c r="E3463">
        <f>IF('Daily Weather Input'!D3456, 'Daily Weather Input'!D3456, ('Daily Weather Input'!E3456+'Daily Weather Input'!F3456)/2)</f>
        <v>67</v>
      </c>
      <c r="F3463">
        <f t="shared" si="107"/>
        <v>0</v>
      </c>
      <c r="G3463">
        <f t="shared" si="108"/>
        <v>2</v>
      </c>
    </row>
    <row r="3464" spans="2:7" x14ac:dyDescent="0.25">
      <c r="B3464">
        <f>YEAR('Daily Weather Input'!C3457)</f>
        <v>2014</v>
      </c>
      <c r="C3464">
        <f>MONTH('Daily Weather Input'!C3457)</f>
        <v>6</v>
      </c>
      <c r="D3464">
        <f>DAY('Daily Weather Input'!C3457)</f>
        <v>16</v>
      </c>
      <c r="E3464">
        <f>IF('Daily Weather Input'!D3457, 'Daily Weather Input'!D3457, ('Daily Weather Input'!E3457+'Daily Weather Input'!F3457)/2)</f>
        <v>74</v>
      </c>
      <c r="F3464">
        <f t="shared" si="107"/>
        <v>0</v>
      </c>
      <c r="G3464">
        <f t="shared" si="108"/>
        <v>9</v>
      </c>
    </row>
    <row r="3465" spans="2:7" x14ac:dyDescent="0.25">
      <c r="B3465">
        <f>YEAR('Daily Weather Input'!C3458)</f>
        <v>2014</v>
      </c>
      <c r="C3465">
        <f>MONTH('Daily Weather Input'!C3458)</f>
        <v>6</v>
      </c>
      <c r="D3465">
        <f>DAY('Daily Weather Input'!C3458)</f>
        <v>17</v>
      </c>
      <c r="E3465">
        <f>IF('Daily Weather Input'!D3458, 'Daily Weather Input'!D3458, ('Daily Weather Input'!E3458+'Daily Weather Input'!F3458)/2)</f>
        <v>79</v>
      </c>
      <c r="F3465">
        <f t="shared" si="107"/>
        <v>0</v>
      </c>
      <c r="G3465">
        <f t="shared" si="108"/>
        <v>14</v>
      </c>
    </row>
    <row r="3466" spans="2:7" x14ac:dyDescent="0.25">
      <c r="B3466">
        <f>YEAR('Daily Weather Input'!C3459)</f>
        <v>2014</v>
      </c>
      <c r="C3466">
        <f>MONTH('Daily Weather Input'!C3459)</f>
        <v>6</v>
      </c>
      <c r="D3466">
        <f>DAY('Daily Weather Input'!C3459)</f>
        <v>18</v>
      </c>
      <c r="E3466">
        <f>IF('Daily Weather Input'!D3459, 'Daily Weather Input'!D3459, ('Daily Weather Input'!E3459+'Daily Weather Input'!F3459)/2)</f>
        <v>82</v>
      </c>
      <c r="F3466">
        <f t="shared" si="107"/>
        <v>0</v>
      </c>
      <c r="G3466">
        <f t="shared" si="108"/>
        <v>17</v>
      </c>
    </row>
    <row r="3467" spans="2:7" x14ac:dyDescent="0.25">
      <c r="B3467">
        <f>YEAR('Daily Weather Input'!C3460)</f>
        <v>2014</v>
      </c>
      <c r="C3467">
        <f>MONTH('Daily Weather Input'!C3460)</f>
        <v>6</v>
      </c>
      <c r="D3467">
        <f>DAY('Daily Weather Input'!C3460)</f>
        <v>19</v>
      </c>
      <c r="E3467">
        <f>IF('Daily Weather Input'!D3460, 'Daily Weather Input'!D3460, ('Daily Weather Input'!E3460+'Daily Weather Input'!F3460)/2)</f>
        <v>79</v>
      </c>
      <c r="F3467">
        <f t="shared" ref="F3467:F3530" si="109">IF(B$8&gt;$E3467,(B$8-$E3467),0)</f>
        <v>0</v>
      </c>
      <c r="G3467">
        <f t="shared" si="108"/>
        <v>14</v>
      </c>
    </row>
    <row r="3468" spans="2:7" x14ac:dyDescent="0.25">
      <c r="B3468">
        <f>YEAR('Daily Weather Input'!C3461)</f>
        <v>2014</v>
      </c>
      <c r="C3468">
        <f>MONTH('Daily Weather Input'!C3461)</f>
        <v>6</v>
      </c>
      <c r="D3468">
        <f>DAY('Daily Weather Input'!C3461)</f>
        <v>20</v>
      </c>
      <c r="E3468">
        <f>IF('Daily Weather Input'!D3461, 'Daily Weather Input'!D3461, ('Daily Weather Input'!E3461+'Daily Weather Input'!F3461)/2)</f>
        <v>73</v>
      </c>
      <c r="F3468">
        <f t="shared" si="109"/>
        <v>0</v>
      </c>
      <c r="G3468">
        <f t="shared" ref="G3468:G3531" si="110">IF($E3468&gt;C$8,$E3468-C$8,0)</f>
        <v>8</v>
      </c>
    </row>
    <row r="3469" spans="2:7" x14ac:dyDescent="0.25">
      <c r="B3469">
        <f>YEAR('Daily Weather Input'!C3462)</f>
        <v>2014</v>
      </c>
      <c r="C3469">
        <f>MONTH('Daily Weather Input'!C3462)</f>
        <v>6</v>
      </c>
      <c r="D3469">
        <f>DAY('Daily Weather Input'!C3462)</f>
        <v>21</v>
      </c>
      <c r="E3469">
        <f>IF('Daily Weather Input'!D3462, 'Daily Weather Input'!D3462, ('Daily Weather Input'!E3462+'Daily Weather Input'!F3462)/2)</f>
        <v>69</v>
      </c>
      <c r="F3469">
        <f t="shared" si="109"/>
        <v>0</v>
      </c>
      <c r="G3469">
        <f t="shared" si="110"/>
        <v>4</v>
      </c>
    </row>
    <row r="3470" spans="2:7" x14ac:dyDescent="0.25">
      <c r="B3470">
        <f>YEAR('Daily Weather Input'!C3463)</f>
        <v>2014</v>
      </c>
      <c r="C3470">
        <f>MONTH('Daily Weather Input'!C3463)</f>
        <v>6</v>
      </c>
      <c r="D3470">
        <f>DAY('Daily Weather Input'!C3463)</f>
        <v>22</v>
      </c>
      <c r="E3470">
        <f>IF('Daily Weather Input'!D3463, 'Daily Weather Input'!D3463, ('Daily Weather Input'!E3463+'Daily Weather Input'!F3463)/2)</f>
        <v>70</v>
      </c>
      <c r="F3470">
        <f t="shared" si="109"/>
        <v>0</v>
      </c>
      <c r="G3470">
        <f t="shared" si="110"/>
        <v>5</v>
      </c>
    </row>
    <row r="3471" spans="2:7" x14ac:dyDescent="0.25">
      <c r="B3471">
        <f>YEAR('Daily Weather Input'!C3464)</f>
        <v>2014</v>
      </c>
      <c r="C3471">
        <f>MONTH('Daily Weather Input'!C3464)</f>
        <v>6</v>
      </c>
      <c r="D3471">
        <f>DAY('Daily Weather Input'!C3464)</f>
        <v>23</v>
      </c>
      <c r="E3471">
        <f>IF('Daily Weather Input'!D3464, 'Daily Weather Input'!D3464, ('Daily Weather Input'!E3464+'Daily Weather Input'!F3464)/2)</f>
        <v>71</v>
      </c>
      <c r="F3471">
        <f t="shared" si="109"/>
        <v>0</v>
      </c>
      <c r="G3471">
        <f t="shared" si="110"/>
        <v>6</v>
      </c>
    </row>
    <row r="3472" spans="2:7" x14ac:dyDescent="0.25">
      <c r="B3472">
        <f>YEAR('Daily Weather Input'!C3465)</f>
        <v>2014</v>
      </c>
      <c r="C3472">
        <f>MONTH('Daily Weather Input'!C3465)</f>
        <v>6</v>
      </c>
      <c r="D3472">
        <f>DAY('Daily Weather Input'!C3465)</f>
        <v>24</v>
      </c>
      <c r="E3472">
        <f>IF('Daily Weather Input'!D3465, 'Daily Weather Input'!D3465, ('Daily Weather Input'!E3465+'Daily Weather Input'!F3465)/2)</f>
        <v>73</v>
      </c>
      <c r="F3472">
        <f t="shared" si="109"/>
        <v>0</v>
      </c>
      <c r="G3472">
        <f t="shared" si="110"/>
        <v>8</v>
      </c>
    </row>
    <row r="3473" spans="2:7" x14ac:dyDescent="0.25">
      <c r="B3473">
        <f>YEAR('Daily Weather Input'!C3466)</f>
        <v>2014</v>
      </c>
      <c r="C3473">
        <f>MONTH('Daily Weather Input'!C3466)</f>
        <v>6</v>
      </c>
      <c r="D3473">
        <f>DAY('Daily Weather Input'!C3466)</f>
        <v>25</v>
      </c>
      <c r="E3473">
        <f>IF('Daily Weather Input'!D3466, 'Daily Weather Input'!D3466, ('Daily Weather Input'!E3466+'Daily Weather Input'!F3466)/2)</f>
        <v>78</v>
      </c>
      <c r="F3473">
        <f t="shared" si="109"/>
        <v>0</v>
      </c>
      <c r="G3473">
        <f t="shared" si="110"/>
        <v>13</v>
      </c>
    </row>
    <row r="3474" spans="2:7" x14ac:dyDescent="0.25">
      <c r="B3474">
        <f>YEAR('Daily Weather Input'!C3467)</f>
        <v>2014</v>
      </c>
      <c r="C3474">
        <f>MONTH('Daily Weather Input'!C3467)</f>
        <v>6</v>
      </c>
      <c r="D3474">
        <f>DAY('Daily Weather Input'!C3467)</f>
        <v>26</v>
      </c>
      <c r="E3474">
        <f>IF('Daily Weather Input'!D3467, 'Daily Weather Input'!D3467, ('Daily Weather Input'!E3467+'Daily Weather Input'!F3467)/2)</f>
        <v>78</v>
      </c>
      <c r="F3474">
        <f t="shared" si="109"/>
        <v>0</v>
      </c>
      <c r="G3474">
        <f t="shared" si="110"/>
        <v>13</v>
      </c>
    </row>
    <row r="3475" spans="2:7" x14ac:dyDescent="0.25">
      <c r="B3475">
        <f>YEAR('Daily Weather Input'!C3468)</f>
        <v>2014</v>
      </c>
      <c r="C3475">
        <f>MONTH('Daily Weather Input'!C3468)</f>
        <v>6</v>
      </c>
      <c r="D3475">
        <f>DAY('Daily Weather Input'!C3468)</f>
        <v>27</v>
      </c>
      <c r="E3475">
        <f>IF('Daily Weather Input'!D3468, 'Daily Weather Input'!D3468, ('Daily Weather Input'!E3468+'Daily Weather Input'!F3468)/2)</f>
        <v>75</v>
      </c>
      <c r="F3475">
        <f t="shared" si="109"/>
        <v>0</v>
      </c>
      <c r="G3475">
        <f t="shared" si="110"/>
        <v>10</v>
      </c>
    </row>
    <row r="3476" spans="2:7" x14ac:dyDescent="0.25">
      <c r="B3476">
        <f>YEAR('Daily Weather Input'!C3469)</f>
        <v>2014</v>
      </c>
      <c r="C3476">
        <f>MONTH('Daily Weather Input'!C3469)</f>
        <v>6</v>
      </c>
      <c r="D3476">
        <f>DAY('Daily Weather Input'!C3469)</f>
        <v>28</v>
      </c>
      <c r="E3476">
        <f>IF('Daily Weather Input'!D3469, 'Daily Weather Input'!D3469, ('Daily Weather Input'!E3469+'Daily Weather Input'!F3469)/2)</f>
        <v>73</v>
      </c>
      <c r="F3476">
        <f t="shared" si="109"/>
        <v>0</v>
      </c>
      <c r="G3476">
        <f t="shared" si="110"/>
        <v>8</v>
      </c>
    </row>
    <row r="3477" spans="2:7" x14ac:dyDescent="0.25">
      <c r="B3477">
        <f>YEAR('Daily Weather Input'!C3470)</f>
        <v>2014</v>
      </c>
      <c r="C3477">
        <f>MONTH('Daily Weather Input'!C3470)</f>
        <v>6</v>
      </c>
      <c r="D3477">
        <f>DAY('Daily Weather Input'!C3470)</f>
        <v>29</v>
      </c>
      <c r="E3477">
        <f>IF('Daily Weather Input'!D3470, 'Daily Weather Input'!D3470, ('Daily Weather Input'!E3470+'Daily Weather Input'!F3470)/2)</f>
        <v>74</v>
      </c>
      <c r="F3477">
        <f t="shared" si="109"/>
        <v>0</v>
      </c>
      <c r="G3477">
        <f t="shared" si="110"/>
        <v>9</v>
      </c>
    </row>
    <row r="3478" spans="2:7" x14ac:dyDescent="0.25">
      <c r="B3478">
        <f>YEAR('Daily Weather Input'!C3471)</f>
        <v>2014</v>
      </c>
      <c r="C3478">
        <f>MONTH('Daily Weather Input'!C3471)</f>
        <v>6</v>
      </c>
      <c r="D3478">
        <f>DAY('Daily Weather Input'!C3471)</f>
        <v>30</v>
      </c>
      <c r="E3478">
        <f>IF('Daily Weather Input'!D3471, 'Daily Weather Input'!D3471, ('Daily Weather Input'!E3471+'Daily Weather Input'!F3471)/2)</f>
        <v>76</v>
      </c>
      <c r="F3478">
        <f t="shared" si="109"/>
        <v>0</v>
      </c>
      <c r="G3478">
        <f t="shared" si="110"/>
        <v>11</v>
      </c>
    </row>
    <row r="3479" spans="2:7" x14ac:dyDescent="0.25">
      <c r="B3479">
        <f>YEAR('Daily Weather Input'!C3472)</f>
        <v>2014</v>
      </c>
      <c r="C3479">
        <f>MONTH('Daily Weather Input'!C3472)</f>
        <v>7</v>
      </c>
      <c r="D3479">
        <f>DAY('Daily Weather Input'!C3472)</f>
        <v>1</v>
      </c>
      <c r="E3479">
        <f>IF('Daily Weather Input'!D3472, 'Daily Weather Input'!D3472, ('Daily Weather Input'!E3472+'Daily Weather Input'!F3472)/2)</f>
        <v>80</v>
      </c>
      <c r="F3479">
        <f t="shared" si="109"/>
        <v>0</v>
      </c>
      <c r="G3479">
        <f t="shared" si="110"/>
        <v>15</v>
      </c>
    </row>
    <row r="3480" spans="2:7" x14ac:dyDescent="0.25">
      <c r="B3480">
        <f>YEAR('Daily Weather Input'!C3473)</f>
        <v>2014</v>
      </c>
      <c r="C3480">
        <f>MONTH('Daily Weather Input'!C3473)</f>
        <v>7</v>
      </c>
      <c r="D3480">
        <f>DAY('Daily Weather Input'!C3473)</f>
        <v>2</v>
      </c>
      <c r="E3480">
        <f>IF('Daily Weather Input'!D3473, 'Daily Weather Input'!D3473, ('Daily Weather Input'!E3473+'Daily Weather Input'!F3473)/2)</f>
        <v>83</v>
      </c>
      <c r="F3480">
        <f t="shared" si="109"/>
        <v>0</v>
      </c>
      <c r="G3480">
        <f t="shared" si="110"/>
        <v>18</v>
      </c>
    </row>
    <row r="3481" spans="2:7" x14ac:dyDescent="0.25">
      <c r="B3481">
        <f>YEAR('Daily Weather Input'!C3474)</f>
        <v>2014</v>
      </c>
      <c r="C3481">
        <f>MONTH('Daily Weather Input'!C3474)</f>
        <v>7</v>
      </c>
      <c r="D3481">
        <f>DAY('Daily Weather Input'!C3474)</f>
        <v>3</v>
      </c>
      <c r="E3481">
        <f>IF('Daily Weather Input'!D3474, 'Daily Weather Input'!D3474, ('Daily Weather Input'!E3474+'Daily Weather Input'!F3474)/2)</f>
        <v>75</v>
      </c>
      <c r="F3481">
        <f t="shared" si="109"/>
        <v>0</v>
      </c>
      <c r="G3481">
        <f t="shared" si="110"/>
        <v>10</v>
      </c>
    </row>
    <row r="3482" spans="2:7" x14ac:dyDescent="0.25">
      <c r="B3482">
        <f>YEAR('Daily Weather Input'!C3475)</f>
        <v>2014</v>
      </c>
      <c r="C3482">
        <f>MONTH('Daily Weather Input'!C3475)</f>
        <v>7</v>
      </c>
      <c r="D3482">
        <f>DAY('Daily Weather Input'!C3475)</f>
        <v>4</v>
      </c>
      <c r="E3482">
        <f>IF('Daily Weather Input'!D3475, 'Daily Weather Input'!D3475, ('Daily Weather Input'!E3475+'Daily Weather Input'!F3475)/2)</f>
        <v>72</v>
      </c>
      <c r="F3482">
        <f t="shared" si="109"/>
        <v>0</v>
      </c>
      <c r="G3482">
        <f t="shared" si="110"/>
        <v>7</v>
      </c>
    </row>
    <row r="3483" spans="2:7" x14ac:dyDescent="0.25">
      <c r="B3483">
        <f>YEAR('Daily Weather Input'!C3476)</f>
        <v>2014</v>
      </c>
      <c r="C3483">
        <f>MONTH('Daily Weather Input'!C3476)</f>
        <v>7</v>
      </c>
      <c r="D3483">
        <f>DAY('Daily Weather Input'!C3476)</f>
        <v>5</v>
      </c>
      <c r="E3483">
        <f>IF('Daily Weather Input'!D3476, 'Daily Weather Input'!D3476, ('Daily Weather Input'!E3476+'Daily Weather Input'!F3476)/2)</f>
        <v>69</v>
      </c>
      <c r="F3483">
        <f t="shared" si="109"/>
        <v>0</v>
      </c>
      <c r="G3483">
        <f t="shared" si="110"/>
        <v>4</v>
      </c>
    </row>
    <row r="3484" spans="2:7" x14ac:dyDescent="0.25">
      <c r="B3484">
        <f>YEAR('Daily Weather Input'!C3477)</f>
        <v>2014</v>
      </c>
      <c r="C3484">
        <f>MONTH('Daily Weather Input'!C3477)</f>
        <v>7</v>
      </c>
      <c r="D3484">
        <f>DAY('Daily Weather Input'!C3477)</f>
        <v>6</v>
      </c>
      <c r="E3484">
        <f>IF('Daily Weather Input'!D3477, 'Daily Weather Input'!D3477, ('Daily Weather Input'!E3477+'Daily Weather Input'!F3477)/2)</f>
        <v>71</v>
      </c>
      <c r="F3484">
        <f t="shared" si="109"/>
        <v>0</v>
      </c>
      <c r="G3484">
        <f t="shared" si="110"/>
        <v>6</v>
      </c>
    </row>
    <row r="3485" spans="2:7" x14ac:dyDescent="0.25">
      <c r="B3485">
        <f>YEAR('Daily Weather Input'!C3478)</f>
        <v>2014</v>
      </c>
      <c r="C3485">
        <f>MONTH('Daily Weather Input'!C3478)</f>
        <v>7</v>
      </c>
      <c r="D3485">
        <f>DAY('Daily Weather Input'!C3478)</f>
        <v>7</v>
      </c>
      <c r="E3485">
        <f>IF('Daily Weather Input'!D3478, 'Daily Weather Input'!D3478, ('Daily Weather Input'!E3478+'Daily Weather Input'!F3478)/2)</f>
        <v>78</v>
      </c>
      <c r="F3485">
        <f t="shared" si="109"/>
        <v>0</v>
      </c>
      <c r="G3485">
        <f t="shared" si="110"/>
        <v>13</v>
      </c>
    </row>
    <row r="3486" spans="2:7" x14ac:dyDescent="0.25">
      <c r="B3486">
        <f>YEAR('Daily Weather Input'!C3479)</f>
        <v>2014</v>
      </c>
      <c r="C3486">
        <f>MONTH('Daily Weather Input'!C3479)</f>
        <v>7</v>
      </c>
      <c r="D3486">
        <f>DAY('Daily Weather Input'!C3479)</f>
        <v>8</v>
      </c>
      <c r="E3486">
        <f>IF('Daily Weather Input'!D3479, 'Daily Weather Input'!D3479, ('Daily Weather Input'!E3479+'Daily Weather Input'!F3479)/2)</f>
        <v>80</v>
      </c>
      <c r="F3486">
        <f t="shared" si="109"/>
        <v>0</v>
      </c>
      <c r="G3486">
        <f t="shared" si="110"/>
        <v>15</v>
      </c>
    </row>
    <row r="3487" spans="2:7" x14ac:dyDescent="0.25">
      <c r="B3487">
        <f>YEAR('Daily Weather Input'!C3480)</f>
        <v>2014</v>
      </c>
      <c r="C3487">
        <f>MONTH('Daily Weather Input'!C3480)</f>
        <v>7</v>
      </c>
      <c r="D3487">
        <f>DAY('Daily Weather Input'!C3480)</f>
        <v>9</v>
      </c>
      <c r="E3487">
        <f>IF('Daily Weather Input'!D3480, 'Daily Weather Input'!D3480, ('Daily Weather Input'!E3480+'Daily Weather Input'!F3480)/2)</f>
        <v>73</v>
      </c>
      <c r="F3487">
        <f t="shared" si="109"/>
        <v>0</v>
      </c>
      <c r="G3487">
        <f t="shared" si="110"/>
        <v>8</v>
      </c>
    </row>
    <row r="3488" spans="2:7" x14ac:dyDescent="0.25">
      <c r="B3488">
        <f>YEAR('Daily Weather Input'!C3481)</f>
        <v>2014</v>
      </c>
      <c r="C3488">
        <f>MONTH('Daily Weather Input'!C3481)</f>
        <v>7</v>
      </c>
      <c r="D3488">
        <f>DAY('Daily Weather Input'!C3481)</f>
        <v>10</v>
      </c>
      <c r="E3488">
        <f>IF('Daily Weather Input'!D3481, 'Daily Weather Input'!D3481, ('Daily Weather Input'!E3481+'Daily Weather Input'!F3481)/2)</f>
        <v>74</v>
      </c>
      <c r="F3488">
        <f t="shared" si="109"/>
        <v>0</v>
      </c>
      <c r="G3488">
        <f t="shared" si="110"/>
        <v>9</v>
      </c>
    </row>
    <row r="3489" spans="2:7" x14ac:dyDescent="0.25">
      <c r="B3489">
        <f>YEAR('Daily Weather Input'!C3482)</f>
        <v>2014</v>
      </c>
      <c r="C3489">
        <f>MONTH('Daily Weather Input'!C3482)</f>
        <v>7</v>
      </c>
      <c r="D3489">
        <f>DAY('Daily Weather Input'!C3482)</f>
        <v>11</v>
      </c>
      <c r="E3489">
        <f>IF('Daily Weather Input'!D3482, 'Daily Weather Input'!D3482, ('Daily Weather Input'!E3482+'Daily Weather Input'!F3482)/2)</f>
        <v>73</v>
      </c>
      <c r="F3489">
        <f t="shared" si="109"/>
        <v>0</v>
      </c>
      <c r="G3489">
        <f t="shared" si="110"/>
        <v>8</v>
      </c>
    </row>
    <row r="3490" spans="2:7" x14ac:dyDescent="0.25">
      <c r="B3490">
        <f>YEAR('Daily Weather Input'!C3483)</f>
        <v>2014</v>
      </c>
      <c r="C3490">
        <f>MONTH('Daily Weather Input'!C3483)</f>
        <v>7</v>
      </c>
      <c r="D3490">
        <f>DAY('Daily Weather Input'!C3483)</f>
        <v>12</v>
      </c>
      <c r="E3490">
        <f>IF('Daily Weather Input'!D3483, 'Daily Weather Input'!D3483, ('Daily Weather Input'!E3483+'Daily Weather Input'!F3483)/2)</f>
        <v>76</v>
      </c>
      <c r="F3490">
        <f t="shared" si="109"/>
        <v>0</v>
      </c>
      <c r="G3490">
        <f t="shared" si="110"/>
        <v>11</v>
      </c>
    </row>
    <row r="3491" spans="2:7" x14ac:dyDescent="0.25">
      <c r="B3491">
        <f>YEAR('Daily Weather Input'!C3484)</f>
        <v>2014</v>
      </c>
      <c r="C3491">
        <f>MONTH('Daily Weather Input'!C3484)</f>
        <v>7</v>
      </c>
      <c r="D3491">
        <f>DAY('Daily Weather Input'!C3484)</f>
        <v>13</v>
      </c>
      <c r="E3491">
        <f>IF('Daily Weather Input'!D3484, 'Daily Weather Input'!D3484, ('Daily Weather Input'!E3484+'Daily Weather Input'!F3484)/2)</f>
        <v>79</v>
      </c>
      <c r="F3491">
        <f t="shared" si="109"/>
        <v>0</v>
      </c>
      <c r="G3491">
        <f t="shared" si="110"/>
        <v>14</v>
      </c>
    </row>
    <row r="3492" spans="2:7" x14ac:dyDescent="0.25">
      <c r="B3492">
        <f>YEAR('Daily Weather Input'!C3485)</f>
        <v>2014</v>
      </c>
      <c r="C3492">
        <f>MONTH('Daily Weather Input'!C3485)</f>
        <v>7</v>
      </c>
      <c r="D3492">
        <f>DAY('Daily Weather Input'!C3485)</f>
        <v>14</v>
      </c>
      <c r="E3492">
        <f>IF('Daily Weather Input'!D3485, 'Daily Weather Input'!D3485, ('Daily Weather Input'!E3485+'Daily Weather Input'!F3485)/2)</f>
        <v>78</v>
      </c>
      <c r="F3492">
        <f t="shared" si="109"/>
        <v>0</v>
      </c>
      <c r="G3492">
        <f t="shared" si="110"/>
        <v>13</v>
      </c>
    </row>
    <row r="3493" spans="2:7" x14ac:dyDescent="0.25">
      <c r="B3493">
        <f>YEAR('Daily Weather Input'!C3486)</f>
        <v>2014</v>
      </c>
      <c r="C3493">
        <f>MONTH('Daily Weather Input'!C3486)</f>
        <v>7</v>
      </c>
      <c r="D3493">
        <f>DAY('Daily Weather Input'!C3486)</f>
        <v>15</v>
      </c>
      <c r="E3493">
        <f>IF('Daily Weather Input'!D3486, 'Daily Weather Input'!D3486, ('Daily Weather Input'!E3486+'Daily Weather Input'!F3486)/2)</f>
        <v>76</v>
      </c>
      <c r="F3493">
        <f t="shared" si="109"/>
        <v>0</v>
      </c>
      <c r="G3493">
        <f t="shared" si="110"/>
        <v>11</v>
      </c>
    </row>
    <row r="3494" spans="2:7" x14ac:dyDescent="0.25">
      <c r="B3494">
        <f>YEAR('Daily Weather Input'!C3487)</f>
        <v>2014</v>
      </c>
      <c r="C3494">
        <f>MONTH('Daily Weather Input'!C3487)</f>
        <v>7</v>
      </c>
      <c r="D3494">
        <f>DAY('Daily Weather Input'!C3487)</f>
        <v>16</v>
      </c>
      <c r="E3494">
        <f>IF('Daily Weather Input'!D3487, 'Daily Weather Input'!D3487, ('Daily Weather Input'!E3487+'Daily Weather Input'!F3487)/2)</f>
        <v>71</v>
      </c>
      <c r="F3494">
        <f t="shared" si="109"/>
        <v>0</v>
      </c>
      <c r="G3494">
        <f t="shared" si="110"/>
        <v>6</v>
      </c>
    </row>
    <row r="3495" spans="2:7" x14ac:dyDescent="0.25">
      <c r="B3495">
        <f>YEAR('Daily Weather Input'!C3488)</f>
        <v>2014</v>
      </c>
      <c r="C3495">
        <f>MONTH('Daily Weather Input'!C3488)</f>
        <v>7</v>
      </c>
      <c r="D3495">
        <f>DAY('Daily Weather Input'!C3488)</f>
        <v>17</v>
      </c>
      <c r="E3495">
        <f>IF('Daily Weather Input'!D3488, 'Daily Weather Input'!D3488, ('Daily Weather Input'!E3488+'Daily Weather Input'!F3488)/2)</f>
        <v>69</v>
      </c>
      <c r="F3495">
        <f t="shared" si="109"/>
        <v>0</v>
      </c>
      <c r="G3495">
        <f t="shared" si="110"/>
        <v>4</v>
      </c>
    </row>
    <row r="3496" spans="2:7" x14ac:dyDescent="0.25">
      <c r="B3496">
        <f>YEAR('Daily Weather Input'!C3489)</f>
        <v>2014</v>
      </c>
      <c r="C3496">
        <f>MONTH('Daily Weather Input'!C3489)</f>
        <v>7</v>
      </c>
      <c r="D3496">
        <f>DAY('Daily Weather Input'!C3489)</f>
        <v>18</v>
      </c>
      <c r="E3496">
        <f>IF('Daily Weather Input'!D3489, 'Daily Weather Input'!D3489, ('Daily Weather Input'!E3489+'Daily Weather Input'!F3489)/2)</f>
        <v>70</v>
      </c>
      <c r="F3496">
        <f t="shared" si="109"/>
        <v>0</v>
      </c>
      <c r="G3496">
        <f t="shared" si="110"/>
        <v>5</v>
      </c>
    </row>
    <row r="3497" spans="2:7" x14ac:dyDescent="0.25">
      <c r="B3497">
        <f>YEAR('Daily Weather Input'!C3490)</f>
        <v>2014</v>
      </c>
      <c r="C3497">
        <f>MONTH('Daily Weather Input'!C3490)</f>
        <v>7</v>
      </c>
      <c r="D3497">
        <f>DAY('Daily Weather Input'!C3490)</f>
        <v>19</v>
      </c>
      <c r="E3497">
        <f>IF('Daily Weather Input'!D3490, 'Daily Weather Input'!D3490, ('Daily Weather Input'!E3490+'Daily Weather Input'!F3490)/2)</f>
        <v>72</v>
      </c>
      <c r="F3497">
        <f t="shared" si="109"/>
        <v>0</v>
      </c>
      <c r="G3497">
        <f t="shared" si="110"/>
        <v>7</v>
      </c>
    </row>
    <row r="3498" spans="2:7" x14ac:dyDescent="0.25">
      <c r="B3498">
        <f>YEAR('Daily Weather Input'!C3491)</f>
        <v>2014</v>
      </c>
      <c r="C3498">
        <f>MONTH('Daily Weather Input'!C3491)</f>
        <v>7</v>
      </c>
      <c r="D3498">
        <f>DAY('Daily Weather Input'!C3491)</f>
        <v>20</v>
      </c>
      <c r="E3498">
        <f>IF('Daily Weather Input'!D3491, 'Daily Weather Input'!D3491, ('Daily Weather Input'!E3491+'Daily Weather Input'!F3491)/2)</f>
        <v>72</v>
      </c>
      <c r="F3498">
        <f t="shared" si="109"/>
        <v>0</v>
      </c>
      <c r="G3498">
        <f t="shared" si="110"/>
        <v>7</v>
      </c>
    </row>
    <row r="3499" spans="2:7" x14ac:dyDescent="0.25">
      <c r="B3499">
        <f>YEAR('Daily Weather Input'!C3492)</f>
        <v>2014</v>
      </c>
      <c r="C3499">
        <f>MONTH('Daily Weather Input'!C3492)</f>
        <v>7</v>
      </c>
      <c r="D3499">
        <f>DAY('Daily Weather Input'!C3492)</f>
        <v>21</v>
      </c>
      <c r="E3499">
        <f>IF('Daily Weather Input'!D3492, 'Daily Weather Input'!D3492, ('Daily Weather Input'!E3492+'Daily Weather Input'!F3492)/2)</f>
        <v>74</v>
      </c>
      <c r="F3499">
        <f t="shared" si="109"/>
        <v>0</v>
      </c>
      <c r="G3499">
        <f t="shared" si="110"/>
        <v>9</v>
      </c>
    </row>
    <row r="3500" spans="2:7" x14ac:dyDescent="0.25">
      <c r="B3500">
        <f>YEAR('Daily Weather Input'!C3493)</f>
        <v>2014</v>
      </c>
      <c r="C3500">
        <f>MONTH('Daily Weather Input'!C3493)</f>
        <v>7</v>
      </c>
      <c r="D3500">
        <f>DAY('Daily Weather Input'!C3493)</f>
        <v>22</v>
      </c>
      <c r="E3500">
        <f>IF('Daily Weather Input'!D3493, 'Daily Weather Input'!D3493, ('Daily Weather Input'!E3493+'Daily Weather Input'!F3493)/2)</f>
        <v>76</v>
      </c>
      <c r="F3500">
        <f t="shared" si="109"/>
        <v>0</v>
      </c>
      <c r="G3500">
        <f t="shared" si="110"/>
        <v>11</v>
      </c>
    </row>
    <row r="3501" spans="2:7" x14ac:dyDescent="0.25">
      <c r="B3501">
        <f>YEAR('Daily Weather Input'!C3494)</f>
        <v>2014</v>
      </c>
      <c r="C3501">
        <f>MONTH('Daily Weather Input'!C3494)</f>
        <v>7</v>
      </c>
      <c r="D3501">
        <f>DAY('Daily Weather Input'!C3494)</f>
        <v>23</v>
      </c>
      <c r="E3501">
        <f>IF('Daily Weather Input'!D3494, 'Daily Weather Input'!D3494, ('Daily Weather Input'!E3494+'Daily Weather Input'!F3494)/2)</f>
        <v>80</v>
      </c>
      <c r="F3501">
        <f t="shared" si="109"/>
        <v>0</v>
      </c>
      <c r="G3501">
        <f t="shared" si="110"/>
        <v>15</v>
      </c>
    </row>
    <row r="3502" spans="2:7" x14ac:dyDescent="0.25">
      <c r="B3502">
        <f>YEAR('Daily Weather Input'!C3495)</f>
        <v>2014</v>
      </c>
      <c r="C3502">
        <f>MONTH('Daily Weather Input'!C3495)</f>
        <v>7</v>
      </c>
      <c r="D3502">
        <f>DAY('Daily Weather Input'!C3495)</f>
        <v>24</v>
      </c>
      <c r="E3502">
        <f>IF('Daily Weather Input'!D3495, 'Daily Weather Input'!D3495, ('Daily Weather Input'!E3495+'Daily Weather Input'!F3495)/2)</f>
        <v>74</v>
      </c>
      <c r="F3502">
        <f t="shared" si="109"/>
        <v>0</v>
      </c>
      <c r="G3502">
        <f t="shared" si="110"/>
        <v>9</v>
      </c>
    </row>
    <row r="3503" spans="2:7" x14ac:dyDescent="0.25">
      <c r="B3503">
        <f>YEAR('Daily Weather Input'!C3496)</f>
        <v>2014</v>
      </c>
      <c r="C3503">
        <f>MONTH('Daily Weather Input'!C3496)</f>
        <v>7</v>
      </c>
      <c r="D3503">
        <f>DAY('Daily Weather Input'!C3496)</f>
        <v>25</v>
      </c>
      <c r="E3503">
        <f>IF('Daily Weather Input'!D3496, 'Daily Weather Input'!D3496, ('Daily Weather Input'!E3496+'Daily Weather Input'!F3496)/2)</f>
        <v>69</v>
      </c>
      <c r="F3503">
        <f t="shared" si="109"/>
        <v>0</v>
      </c>
      <c r="G3503">
        <f t="shared" si="110"/>
        <v>4</v>
      </c>
    </row>
    <row r="3504" spans="2:7" x14ac:dyDescent="0.25">
      <c r="B3504">
        <f>YEAR('Daily Weather Input'!C3497)</f>
        <v>2014</v>
      </c>
      <c r="C3504">
        <f>MONTH('Daily Weather Input'!C3497)</f>
        <v>7</v>
      </c>
      <c r="D3504">
        <f>DAY('Daily Weather Input'!C3497)</f>
        <v>26</v>
      </c>
      <c r="E3504">
        <f>IF('Daily Weather Input'!D3497, 'Daily Weather Input'!D3497, ('Daily Weather Input'!E3497+'Daily Weather Input'!F3497)/2)</f>
        <v>75</v>
      </c>
      <c r="F3504">
        <f t="shared" si="109"/>
        <v>0</v>
      </c>
      <c r="G3504">
        <f t="shared" si="110"/>
        <v>10</v>
      </c>
    </row>
    <row r="3505" spans="2:7" x14ac:dyDescent="0.25">
      <c r="B3505">
        <f>YEAR('Daily Weather Input'!C3498)</f>
        <v>2014</v>
      </c>
      <c r="C3505">
        <f>MONTH('Daily Weather Input'!C3498)</f>
        <v>7</v>
      </c>
      <c r="D3505">
        <f>DAY('Daily Weather Input'!C3498)</f>
        <v>27</v>
      </c>
      <c r="E3505">
        <f>IF('Daily Weather Input'!D3498, 'Daily Weather Input'!D3498, ('Daily Weather Input'!E3498+'Daily Weather Input'!F3498)/2)</f>
        <v>76</v>
      </c>
      <c r="F3505">
        <f t="shared" si="109"/>
        <v>0</v>
      </c>
      <c r="G3505">
        <f t="shared" si="110"/>
        <v>11</v>
      </c>
    </row>
    <row r="3506" spans="2:7" x14ac:dyDescent="0.25">
      <c r="B3506">
        <f>YEAR('Daily Weather Input'!C3499)</f>
        <v>2014</v>
      </c>
      <c r="C3506">
        <f>MONTH('Daily Weather Input'!C3499)</f>
        <v>7</v>
      </c>
      <c r="D3506">
        <f>DAY('Daily Weather Input'!C3499)</f>
        <v>28</v>
      </c>
      <c r="E3506">
        <f>IF('Daily Weather Input'!D3499, 'Daily Weather Input'!D3499, ('Daily Weather Input'!E3499+'Daily Weather Input'!F3499)/2)</f>
        <v>75</v>
      </c>
      <c r="F3506">
        <f t="shared" si="109"/>
        <v>0</v>
      </c>
      <c r="G3506">
        <f t="shared" si="110"/>
        <v>10</v>
      </c>
    </row>
    <row r="3507" spans="2:7" x14ac:dyDescent="0.25">
      <c r="B3507">
        <f>YEAR('Daily Weather Input'!C3500)</f>
        <v>2014</v>
      </c>
      <c r="C3507">
        <f>MONTH('Daily Weather Input'!C3500)</f>
        <v>7</v>
      </c>
      <c r="D3507">
        <f>DAY('Daily Weather Input'!C3500)</f>
        <v>29</v>
      </c>
      <c r="E3507">
        <f>IF('Daily Weather Input'!D3500, 'Daily Weather Input'!D3500, ('Daily Weather Input'!E3500+'Daily Weather Input'!F3500)/2)</f>
        <v>67</v>
      </c>
      <c r="F3507">
        <f t="shared" si="109"/>
        <v>0</v>
      </c>
      <c r="G3507">
        <f t="shared" si="110"/>
        <v>2</v>
      </c>
    </row>
    <row r="3508" spans="2:7" x14ac:dyDescent="0.25">
      <c r="B3508">
        <f>YEAR('Daily Weather Input'!C3501)</f>
        <v>2014</v>
      </c>
      <c r="C3508">
        <f>MONTH('Daily Weather Input'!C3501)</f>
        <v>7</v>
      </c>
      <c r="D3508">
        <f>DAY('Daily Weather Input'!C3501)</f>
        <v>30</v>
      </c>
      <c r="E3508">
        <f>IF('Daily Weather Input'!D3501, 'Daily Weather Input'!D3501, ('Daily Weather Input'!E3501+'Daily Weather Input'!F3501)/2)</f>
        <v>63</v>
      </c>
      <c r="F3508">
        <f t="shared" si="109"/>
        <v>2</v>
      </c>
      <c r="G3508">
        <f t="shared" si="110"/>
        <v>0</v>
      </c>
    </row>
    <row r="3509" spans="2:7" x14ac:dyDescent="0.25">
      <c r="B3509">
        <f>YEAR('Daily Weather Input'!C3502)</f>
        <v>2014</v>
      </c>
      <c r="C3509">
        <f>MONTH('Daily Weather Input'!C3502)</f>
        <v>7</v>
      </c>
      <c r="D3509">
        <f>DAY('Daily Weather Input'!C3502)</f>
        <v>31</v>
      </c>
      <c r="E3509">
        <f>IF('Daily Weather Input'!D3502, 'Daily Weather Input'!D3502, ('Daily Weather Input'!E3502+'Daily Weather Input'!F3502)/2)</f>
        <v>71</v>
      </c>
      <c r="F3509">
        <f t="shared" si="109"/>
        <v>0</v>
      </c>
      <c r="G3509">
        <f t="shared" si="110"/>
        <v>6</v>
      </c>
    </row>
    <row r="3510" spans="2:7" x14ac:dyDescent="0.25">
      <c r="B3510">
        <f>YEAR('Daily Weather Input'!C3503)</f>
        <v>2014</v>
      </c>
      <c r="C3510">
        <f>MONTH('Daily Weather Input'!C3503)</f>
        <v>8</v>
      </c>
      <c r="D3510">
        <f>DAY('Daily Weather Input'!C3503)</f>
        <v>1</v>
      </c>
      <c r="E3510">
        <f>IF('Daily Weather Input'!D3503, 'Daily Weather Input'!D3503, ('Daily Weather Input'!E3503+'Daily Weather Input'!F3503)/2)</f>
        <v>73</v>
      </c>
      <c r="F3510">
        <f t="shared" si="109"/>
        <v>0</v>
      </c>
      <c r="G3510">
        <f t="shared" si="110"/>
        <v>8</v>
      </c>
    </row>
    <row r="3511" spans="2:7" x14ac:dyDescent="0.25">
      <c r="B3511">
        <f>YEAR('Daily Weather Input'!C3504)</f>
        <v>2014</v>
      </c>
      <c r="C3511">
        <f>MONTH('Daily Weather Input'!C3504)</f>
        <v>8</v>
      </c>
      <c r="D3511">
        <f>DAY('Daily Weather Input'!C3504)</f>
        <v>2</v>
      </c>
      <c r="E3511">
        <f>IF('Daily Weather Input'!D3504, 'Daily Weather Input'!D3504, ('Daily Weather Input'!E3504+'Daily Weather Input'!F3504)/2)</f>
        <v>70</v>
      </c>
      <c r="F3511">
        <f t="shared" si="109"/>
        <v>0</v>
      </c>
      <c r="G3511">
        <f t="shared" si="110"/>
        <v>5</v>
      </c>
    </row>
    <row r="3512" spans="2:7" x14ac:dyDescent="0.25">
      <c r="B3512">
        <f>YEAR('Daily Weather Input'!C3505)</f>
        <v>2014</v>
      </c>
      <c r="C3512">
        <f>MONTH('Daily Weather Input'!C3505)</f>
        <v>8</v>
      </c>
      <c r="D3512">
        <f>DAY('Daily Weather Input'!C3505)</f>
        <v>3</v>
      </c>
      <c r="E3512">
        <f>IF('Daily Weather Input'!D3505, 'Daily Weather Input'!D3505, ('Daily Weather Input'!E3505+'Daily Weather Input'!F3505)/2)</f>
        <v>73</v>
      </c>
      <c r="F3512">
        <f t="shared" si="109"/>
        <v>0</v>
      </c>
      <c r="G3512">
        <f t="shared" si="110"/>
        <v>8</v>
      </c>
    </row>
    <row r="3513" spans="2:7" x14ac:dyDescent="0.25">
      <c r="B3513">
        <f>YEAR('Daily Weather Input'!C3506)</f>
        <v>2014</v>
      </c>
      <c r="C3513">
        <f>MONTH('Daily Weather Input'!C3506)</f>
        <v>8</v>
      </c>
      <c r="D3513">
        <f>DAY('Daily Weather Input'!C3506)</f>
        <v>4</v>
      </c>
      <c r="E3513">
        <f>IF('Daily Weather Input'!D3506, 'Daily Weather Input'!D3506, ('Daily Weather Input'!E3506+'Daily Weather Input'!F3506)/2)</f>
        <v>74</v>
      </c>
      <c r="F3513">
        <f t="shared" si="109"/>
        <v>0</v>
      </c>
      <c r="G3513">
        <f t="shared" si="110"/>
        <v>9</v>
      </c>
    </row>
    <row r="3514" spans="2:7" x14ac:dyDescent="0.25">
      <c r="B3514">
        <f>YEAR('Daily Weather Input'!C3507)</f>
        <v>2014</v>
      </c>
      <c r="C3514">
        <f>MONTH('Daily Weather Input'!C3507)</f>
        <v>8</v>
      </c>
      <c r="D3514">
        <f>DAY('Daily Weather Input'!C3507)</f>
        <v>5</v>
      </c>
      <c r="E3514">
        <f>IF('Daily Weather Input'!D3507, 'Daily Weather Input'!D3507, ('Daily Weather Input'!E3507+'Daily Weather Input'!F3507)/2)</f>
        <v>74</v>
      </c>
      <c r="F3514">
        <f t="shared" si="109"/>
        <v>0</v>
      </c>
      <c r="G3514">
        <f t="shared" si="110"/>
        <v>9</v>
      </c>
    </row>
    <row r="3515" spans="2:7" x14ac:dyDescent="0.25">
      <c r="B3515">
        <f>YEAR('Daily Weather Input'!C3508)</f>
        <v>2014</v>
      </c>
      <c r="C3515">
        <f>MONTH('Daily Weather Input'!C3508)</f>
        <v>8</v>
      </c>
      <c r="D3515">
        <f>DAY('Daily Weather Input'!C3508)</f>
        <v>6</v>
      </c>
      <c r="E3515">
        <f>IF('Daily Weather Input'!D3508, 'Daily Weather Input'!D3508, ('Daily Weather Input'!E3508+'Daily Weather Input'!F3508)/2)</f>
        <v>74</v>
      </c>
      <c r="F3515">
        <f t="shared" si="109"/>
        <v>0</v>
      </c>
      <c r="G3515">
        <f t="shared" si="110"/>
        <v>9</v>
      </c>
    </row>
    <row r="3516" spans="2:7" x14ac:dyDescent="0.25">
      <c r="B3516">
        <f>YEAR('Daily Weather Input'!C3509)</f>
        <v>2014</v>
      </c>
      <c r="C3516">
        <f>MONTH('Daily Weather Input'!C3509)</f>
        <v>8</v>
      </c>
      <c r="D3516">
        <f>DAY('Daily Weather Input'!C3509)</f>
        <v>7</v>
      </c>
      <c r="E3516">
        <f>IF('Daily Weather Input'!D3509, 'Daily Weather Input'!D3509, ('Daily Weather Input'!E3509+'Daily Weather Input'!F3509)/2)</f>
        <v>74</v>
      </c>
      <c r="F3516">
        <f t="shared" si="109"/>
        <v>0</v>
      </c>
      <c r="G3516">
        <f t="shared" si="110"/>
        <v>9</v>
      </c>
    </row>
    <row r="3517" spans="2:7" x14ac:dyDescent="0.25">
      <c r="B3517">
        <f>YEAR('Daily Weather Input'!C3510)</f>
        <v>2014</v>
      </c>
      <c r="C3517">
        <f>MONTH('Daily Weather Input'!C3510)</f>
        <v>8</v>
      </c>
      <c r="D3517">
        <f>DAY('Daily Weather Input'!C3510)</f>
        <v>8</v>
      </c>
      <c r="E3517">
        <f>IF('Daily Weather Input'!D3510, 'Daily Weather Input'!D3510, ('Daily Weather Input'!E3510+'Daily Weather Input'!F3510)/2)</f>
        <v>70</v>
      </c>
      <c r="F3517">
        <f t="shared" si="109"/>
        <v>0</v>
      </c>
      <c r="G3517">
        <f t="shared" si="110"/>
        <v>5</v>
      </c>
    </row>
    <row r="3518" spans="2:7" x14ac:dyDescent="0.25">
      <c r="B3518">
        <f>YEAR('Daily Weather Input'!C3511)</f>
        <v>2014</v>
      </c>
      <c r="C3518">
        <f>MONTH('Daily Weather Input'!C3511)</f>
        <v>8</v>
      </c>
      <c r="D3518">
        <f>DAY('Daily Weather Input'!C3511)</f>
        <v>9</v>
      </c>
      <c r="E3518">
        <f>IF('Daily Weather Input'!D3511, 'Daily Weather Input'!D3511, ('Daily Weather Input'!E3511+'Daily Weather Input'!F3511)/2)</f>
        <v>72</v>
      </c>
      <c r="F3518">
        <f t="shared" si="109"/>
        <v>0</v>
      </c>
      <c r="G3518">
        <f t="shared" si="110"/>
        <v>7</v>
      </c>
    </row>
    <row r="3519" spans="2:7" x14ac:dyDescent="0.25">
      <c r="B3519">
        <f>YEAR('Daily Weather Input'!C3512)</f>
        <v>2014</v>
      </c>
      <c r="C3519">
        <f>MONTH('Daily Weather Input'!C3512)</f>
        <v>8</v>
      </c>
      <c r="D3519">
        <f>DAY('Daily Weather Input'!C3512)</f>
        <v>10</v>
      </c>
      <c r="E3519">
        <f>IF('Daily Weather Input'!D3512, 'Daily Weather Input'!D3512, ('Daily Weather Input'!E3512+'Daily Weather Input'!F3512)/2)</f>
        <v>74</v>
      </c>
      <c r="F3519">
        <f t="shared" si="109"/>
        <v>0</v>
      </c>
      <c r="G3519">
        <f t="shared" si="110"/>
        <v>9</v>
      </c>
    </row>
    <row r="3520" spans="2:7" x14ac:dyDescent="0.25">
      <c r="B3520">
        <f>YEAR('Daily Weather Input'!C3513)</f>
        <v>2014</v>
      </c>
      <c r="C3520">
        <f>MONTH('Daily Weather Input'!C3513)</f>
        <v>8</v>
      </c>
      <c r="D3520">
        <f>DAY('Daily Weather Input'!C3513)</f>
        <v>11</v>
      </c>
      <c r="E3520">
        <f>IF('Daily Weather Input'!D3513, 'Daily Weather Input'!D3513, ('Daily Weather Input'!E3513+'Daily Weather Input'!F3513)/2)</f>
        <v>71</v>
      </c>
      <c r="F3520">
        <f t="shared" si="109"/>
        <v>0</v>
      </c>
      <c r="G3520">
        <f t="shared" si="110"/>
        <v>6</v>
      </c>
    </row>
    <row r="3521" spans="2:7" x14ac:dyDescent="0.25">
      <c r="B3521">
        <f>YEAR('Daily Weather Input'!C3514)</f>
        <v>2014</v>
      </c>
      <c r="C3521">
        <f>MONTH('Daily Weather Input'!C3514)</f>
        <v>8</v>
      </c>
      <c r="D3521">
        <f>DAY('Daily Weather Input'!C3514)</f>
        <v>12</v>
      </c>
      <c r="E3521">
        <f>IF('Daily Weather Input'!D3514, 'Daily Weather Input'!D3514, ('Daily Weather Input'!E3514+'Daily Weather Input'!F3514)/2)</f>
        <v>70</v>
      </c>
      <c r="F3521">
        <f t="shared" si="109"/>
        <v>0</v>
      </c>
      <c r="G3521">
        <f t="shared" si="110"/>
        <v>5</v>
      </c>
    </row>
    <row r="3522" spans="2:7" x14ac:dyDescent="0.25">
      <c r="B3522">
        <f>YEAR('Daily Weather Input'!C3515)</f>
        <v>2014</v>
      </c>
      <c r="C3522">
        <f>MONTH('Daily Weather Input'!C3515)</f>
        <v>8</v>
      </c>
      <c r="D3522">
        <f>DAY('Daily Weather Input'!C3515)</f>
        <v>13</v>
      </c>
      <c r="E3522">
        <f>IF('Daily Weather Input'!D3515, 'Daily Weather Input'!D3515, ('Daily Weather Input'!E3515+'Daily Weather Input'!F3515)/2)</f>
        <v>74</v>
      </c>
      <c r="F3522">
        <f t="shared" si="109"/>
        <v>0</v>
      </c>
      <c r="G3522">
        <f t="shared" si="110"/>
        <v>9</v>
      </c>
    </row>
    <row r="3523" spans="2:7" x14ac:dyDescent="0.25">
      <c r="B3523">
        <f>YEAR('Daily Weather Input'!C3516)</f>
        <v>2014</v>
      </c>
      <c r="C3523">
        <f>MONTH('Daily Weather Input'!C3516)</f>
        <v>8</v>
      </c>
      <c r="D3523">
        <f>DAY('Daily Weather Input'!C3516)</f>
        <v>14</v>
      </c>
      <c r="E3523">
        <f>IF('Daily Weather Input'!D3516, 'Daily Weather Input'!D3516, ('Daily Weather Input'!E3516+'Daily Weather Input'!F3516)/2)</f>
        <v>69</v>
      </c>
      <c r="F3523">
        <f t="shared" si="109"/>
        <v>0</v>
      </c>
      <c r="G3523">
        <f t="shared" si="110"/>
        <v>4</v>
      </c>
    </row>
    <row r="3524" spans="2:7" x14ac:dyDescent="0.25">
      <c r="B3524">
        <f>YEAR('Daily Weather Input'!C3517)</f>
        <v>2014</v>
      </c>
      <c r="C3524">
        <f>MONTH('Daily Weather Input'!C3517)</f>
        <v>8</v>
      </c>
      <c r="D3524">
        <f>DAY('Daily Weather Input'!C3517)</f>
        <v>15</v>
      </c>
      <c r="E3524">
        <f>IF('Daily Weather Input'!D3517, 'Daily Weather Input'!D3517, ('Daily Weather Input'!E3517+'Daily Weather Input'!F3517)/2)</f>
        <v>67</v>
      </c>
      <c r="F3524">
        <f t="shared" si="109"/>
        <v>0</v>
      </c>
      <c r="G3524">
        <f t="shared" si="110"/>
        <v>2</v>
      </c>
    </row>
    <row r="3525" spans="2:7" x14ac:dyDescent="0.25">
      <c r="B3525">
        <f>YEAR('Daily Weather Input'!C3518)</f>
        <v>2014</v>
      </c>
      <c r="C3525">
        <f>MONTH('Daily Weather Input'!C3518)</f>
        <v>8</v>
      </c>
      <c r="D3525">
        <f>DAY('Daily Weather Input'!C3518)</f>
        <v>16</v>
      </c>
      <c r="E3525">
        <f>IF('Daily Weather Input'!D3518, 'Daily Weather Input'!D3518, ('Daily Weather Input'!E3518+'Daily Weather Input'!F3518)/2)</f>
        <v>69</v>
      </c>
      <c r="F3525">
        <f t="shared" si="109"/>
        <v>0</v>
      </c>
      <c r="G3525">
        <f t="shared" si="110"/>
        <v>4</v>
      </c>
    </row>
    <row r="3526" spans="2:7" x14ac:dyDescent="0.25">
      <c r="B3526">
        <f>YEAR('Daily Weather Input'!C3519)</f>
        <v>2014</v>
      </c>
      <c r="C3526">
        <f>MONTH('Daily Weather Input'!C3519)</f>
        <v>8</v>
      </c>
      <c r="D3526">
        <f>DAY('Daily Weather Input'!C3519)</f>
        <v>17</v>
      </c>
      <c r="E3526">
        <f>IF('Daily Weather Input'!D3519, 'Daily Weather Input'!D3519, ('Daily Weather Input'!E3519+'Daily Weather Input'!F3519)/2)</f>
        <v>74</v>
      </c>
      <c r="F3526">
        <f t="shared" si="109"/>
        <v>0</v>
      </c>
      <c r="G3526">
        <f t="shared" si="110"/>
        <v>9</v>
      </c>
    </row>
    <row r="3527" spans="2:7" x14ac:dyDescent="0.25">
      <c r="B3527">
        <f>YEAR('Daily Weather Input'!C3520)</f>
        <v>2014</v>
      </c>
      <c r="C3527">
        <f>MONTH('Daily Weather Input'!C3520)</f>
        <v>8</v>
      </c>
      <c r="D3527">
        <f>DAY('Daily Weather Input'!C3520)</f>
        <v>18</v>
      </c>
      <c r="E3527">
        <f>IF('Daily Weather Input'!D3520, 'Daily Weather Input'!D3520, ('Daily Weather Input'!E3520+'Daily Weather Input'!F3520)/2)</f>
        <v>74</v>
      </c>
      <c r="F3527">
        <f t="shared" si="109"/>
        <v>0</v>
      </c>
      <c r="G3527">
        <f t="shared" si="110"/>
        <v>9</v>
      </c>
    </row>
    <row r="3528" spans="2:7" x14ac:dyDescent="0.25">
      <c r="B3528">
        <f>YEAR('Daily Weather Input'!C3521)</f>
        <v>2014</v>
      </c>
      <c r="C3528">
        <f>MONTH('Daily Weather Input'!C3521)</f>
        <v>8</v>
      </c>
      <c r="D3528">
        <f>DAY('Daily Weather Input'!C3521)</f>
        <v>19</v>
      </c>
      <c r="E3528">
        <f>IF('Daily Weather Input'!D3521, 'Daily Weather Input'!D3521, ('Daily Weather Input'!E3521+'Daily Weather Input'!F3521)/2)</f>
        <v>74</v>
      </c>
      <c r="F3528">
        <f t="shared" si="109"/>
        <v>0</v>
      </c>
      <c r="G3528">
        <f t="shared" si="110"/>
        <v>9</v>
      </c>
    </row>
    <row r="3529" spans="2:7" x14ac:dyDescent="0.25">
      <c r="B3529">
        <f>YEAR('Daily Weather Input'!C3522)</f>
        <v>2014</v>
      </c>
      <c r="C3529">
        <f>MONTH('Daily Weather Input'!C3522)</f>
        <v>8</v>
      </c>
      <c r="D3529">
        <f>DAY('Daily Weather Input'!C3522)</f>
        <v>20</v>
      </c>
      <c r="E3529">
        <f>IF('Daily Weather Input'!D3522, 'Daily Weather Input'!D3522, ('Daily Weather Input'!E3522+'Daily Weather Input'!F3522)/2)</f>
        <v>74</v>
      </c>
      <c r="F3529">
        <f t="shared" si="109"/>
        <v>0</v>
      </c>
      <c r="G3529">
        <f t="shared" si="110"/>
        <v>9</v>
      </c>
    </row>
    <row r="3530" spans="2:7" x14ac:dyDescent="0.25">
      <c r="B3530">
        <f>YEAR('Daily Weather Input'!C3523)</f>
        <v>2014</v>
      </c>
      <c r="C3530">
        <f>MONTH('Daily Weather Input'!C3523)</f>
        <v>8</v>
      </c>
      <c r="D3530">
        <f>DAY('Daily Weather Input'!C3523)</f>
        <v>21</v>
      </c>
      <c r="E3530">
        <f>IF('Daily Weather Input'!D3523, 'Daily Weather Input'!D3523, ('Daily Weather Input'!E3523+'Daily Weather Input'!F3523)/2)</f>
        <v>71</v>
      </c>
      <c r="F3530">
        <f t="shared" si="109"/>
        <v>0</v>
      </c>
      <c r="G3530">
        <f t="shared" si="110"/>
        <v>6</v>
      </c>
    </row>
    <row r="3531" spans="2:7" x14ac:dyDescent="0.25">
      <c r="B3531">
        <f>YEAR('Daily Weather Input'!C3524)</f>
        <v>2014</v>
      </c>
      <c r="C3531">
        <f>MONTH('Daily Weather Input'!C3524)</f>
        <v>8</v>
      </c>
      <c r="D3531">
        <f>DAY('Daily Weather Input'!C3524)</f>
        <v>22</v>
      </c>
      <c r="E3531">
        <f>IF('Daily Weather Input'!D3524, 'Daily Weather Input'!D3524, ('Daily Weather Input'!E3524+'Daily Weather Input'!F3524)/2)</f>
        <v>73</v>
      </c>
      <c r="F3531">
        <f t="shared" ref="F3531:F3594" si="111">IF(B$8&gt;$E3531,(B$8-$E3531),0)</f>
        <v>0</v>
      </c>
      <c r="G3531">
        <f t="shared" si="110"/>
        <v>8</v>
      </c>
    </row>
    <row r="3532" spans="2:7" x14ac:dyDescent="0.25">
      <c r="B3532">
        <f>YEAR('Daily Weather Input'!C3525)</f>
        <v>2014</v>
      </c>
      <c r="C3532">
        <f>MONTH('Daily Weather Input'!C3525)</f>
        <v>8</v>
      </c>
      <c r="D3532">
        <f>DAY('Daily Weather Input'!C3525)</f>
        <v>23</v>
      </c>
      <c r="E3532">
        <f>IF('Daily Weather Input'!D3525, 'Daily Weather Input'!D3525, ('Daily Weather Input'!E3525+'Daily Weather Input'!F3525)/2)</f>
        <v>70</v>
      </c>
      <c r="F3532">
        <f t="shared" si="111"/>
        <v>0</v>
      </c>
      <c r="G3532">
        <f t="shared" ref="G3532:G3595" si="112">IF($E3532&gt;C$8,$E3532-C$8,0)</f>
        <v>5</v>
      </c>
    </row>
    <row r="3533" spans="2:7" x14ac:dyDescent="0.25">
      <c r="B3533">
        <f>YEAR('Daily Weather Input'!C3526)</f>
        <v>2014</v>
      </c>
      <c r="C3533">
        <f>MONTH('Daily Weather Input'!C3526)</f>
        <v>8</v>
      </c>
      <c r="D3533">
        <f>DAY('Daily Weather Input'!C3526)</f>
        <v>24</v>
      </c>
      <c r="E3533">
        <f>IF('Daily Weather Input'!D3526, 'Daily Weather Input'!D3526, ('Daily Weather Input'!E3526+'Daily Weather Input'!F3526)/2)</f>
        <v>69</v>
      </c>
      <c r="F3533">
        <f t="shared" si="111"/>
        <v>0</v>
      </c>
      <c r="G3533">
        <f t="shared" si="112"/>
        <v>4</v>
      </c>
    </row>
    <row r="3534" spans="2:7" x14ac:dyDescent="0.25">
      <c r="B3534">
        <f>YEAR('Daily Weather Input'!C3527)</f>
        <v>2014</v>
      </c>
      <c r="C3534">
        <f>MONTH('Daily Weather Input'!C3527)</f>
        <v>8</v>
      </c>
      <c r="D3534">
        <f>DAY('Daily Weather Input'!C3527)</f>
        <v>25</v>
      </c>
      <c r="E3534">
        <f>IF('Daily Weather Input'!D3527, 'Daily Weather Input'!D3527, ('Daily Weather Input'!E3527+'Daily Weather Input'!F3527)/2)</f>
        <v>68</v>
      </c>
      <c r="F3534">
        <f t="shared" si="111"/>
        <v>0</v>
      </c>
      <c r="G3534">
        <f t="shared" si="112"/>
        <v>3</v>
      </c>
    </row>
    <row r="3535" spans="2:7" x14ac:dyDescent="0.25">
      <c r="B3535">
        <f>YEAR('Daily Weather Input'!C3528)</f>
        <v>2014</v>
      </c>
      <c r="C3535">
        <f>MONTH('Daily Weather Input'!C3528)</f>
        <v>8</v>
      </c>
      <c r="D3535">
        <f>DAY('Daily Weather Input'!C3528)</f>
        <v>26</v>
      </c>
      <c r="E3535">
        <f>IF('Daily Weather Input'!D3528, 'Daily Weather Input'!D3528, ('Daily Weather Input'!E3528+'Daily Weather Input'!F3528)/2)</f>
        <v>70</v>
      </c>
      <c r="F3535">
        <f t="shared" si="111"/>
        <v>0</v>
      </c>
      <c r="G3535">
        <f t="shared" si="112"/>
        <v>5</v>
      </c>
    </row>
    <row r="3536" spans="2:7" x14ac:dyDescent="0.25">
      <c r="B3536">
        <f>YEAR('Daily Weather Input'!C3529)</f>
        <v>2014</v>
      </c>
      <c r="C3536">
        <f>MONTH('Daily Weather Input'!C3529)</f>
        <v>8</v>
      </c>
      <c r="D3536">
        <f>DAY('Daily Weather Input'!C3529)</f>
        <v>27</v>
      </c>
      <c r="E3536">
        <f>IF('Daily Weather Input'!D3529, 'Daily Weather Input'!D3529, ('Daily Weather Input'!E3529+'Daily Weather Input'!F3529)/2)</f>
        <v>73</v>
      </c>
      <c r="F3536">
        <f t="shared" si="111"/>
        <v>0</v>
      </c>
      <c r="G3536">
        <f t="shared" si="112"/>
        <v>8</v>
      </c>
    </row>
    <row r="3537" spans="2:7" x14ac:dyDescent="0.25">
      <c r="B3537">
        <f>YEAR('Daily Weather Input'!C3530)</f>
        <v>2014</v>
      </c>
      <c r="C3537">
        <f>MONTH('Daily Weather Input'!C3530)</f>
        <v>8</v>
      </c>
      <c r="D3537">
        <f>DAY('Daily Weather Input'!C3530)</f>
        <v>28</v>
      </c>
      <c r="E3537">
        <f>IF('Daily Weather Input'!D3530, 'Daily Weather Input'!D3530, ('Daily Weather Input'!E3530+'Daily Weather Input'!F3530)/2)</f>
        <v>76</v>
      </c>
      <c r="F3537">
        <f t="shared" si="111"/>
        <v>0</v>
      </c>
      <c r="G3537">
        <f t="shared" si="112"/>
        <v>11</v>
      </c>
    </row>
    <row r="3538" spans="2:7" x14ac:dyDescent="0.25">
      <c r="B3538">
        <f>YEAR('Daily Weather Input'!C3531)</f>
        <v>2014</v>
      </c>
      <c r="C3538">
        <f>MONTH('Daily Weather Input'!C3531)</f>
        <v>8</v>
      </c>
      <c r="D3538">
        <f>DAY('Daily Weather Input'!C3531)</f>
        <v>29</v>
      </c>
      <c r="E3538">
        <f>IF('Daily Weather Input'!D3531, 'Daily Weather Input'!D3531, ('Daily Weather Input'!E3531+'Daily Weather Input'!F3531)/2)</f>
        <v>68</v>
      </c>
      <c r="F3538">
        <f t="shared" si="111"/>
        <v>0</v>
      </c>
      <c r="G3538">
        <f t="shared" si="112"/>
        <v>3</v>
      </c>
    </row>
    <row r="3539" spans="2:7" x14ac:dyDescent="0.25">
      <c r="B3539">
        <f>YEAR('Daily Weather Input'!C3532)</f>
        <v>2014</v>
      </c>
      <c r="C3539">
        <f>MONTH('Daily Weather Input'!C3532)</f>
        <v>8</v>
      </c>
      <c r="D3539">
        <f>DAY('Daily Weather Input'!C3532)</f>
        <v>30</v>
      </c>
      <c r="E3539">
        <f>IF('Daily Weather Input'!D3532, 'Daily Weather Input'!D3532, ('Daily Weather Input'!E3532+'Daily Weather Input'!F3532)/2)</f>
        <v>71</v>
      </c>
      <c r="F3539">
        <f t="shared" si="111"/>
        <v>0</v>
      </c>
      <c r="G3539">
        <f t="shared" si="112"/>
        <v>6</v>
      </c>
    </row>
    <row r="3540" spans="2:7" x14ac:dyDescent="0.25">
      <c r="B3540">
        <f>YEAR('Daily Weather Input'!C3533)</f>
        <v>2014</v>
      </c>
      <c r="C3540">
        <f>MONTH('Daily Weather Input'!C3533)</f>
        <v>8</v>
      </c>
      <c r="D3540">
        <f>DAY('Daily Weather Input'!C3533)</f>
        <v>31</v>
      </c>
      <c r="E3540">
        <f>IF('Daily Weather Input'!D3533, 'Daily Weather Input'!D3533, ('Daily Weather Input'!E3533+'Daily Weather Input'!F3533)/2)</f>
        <v>78</v>
      </c>
      <c r="F3540">
        <f t="shared" si="111"/>
        <v>0</v>
      </c>
      <c r="G3540">
        <f t="shared" si="112"/>
        <v>13</v>
      </c>
    </row>
    <row r="3541" spans="2:7" x14ac:dyDescent="0.25">
      <c r="B3541">
        <f>YEAR('Daily Weather Input'!C3534)</f>
        <v>2014</v>
      </c>
      <c r="C3541">
        <f>MONTH('Daily Weather Input'!C3534)</f>
        <v>9</v>
      </c>
      <c r="D3541">
        <f>DAY('Daily Weather Input'!C3534)</f>
        <v>1</v>
      </c>
      <c r="E3541">
        <f>IF('Daily Weather Input'!D3534, 'Daily Weather Input'!D3534, ('Daily Weather Input'!E3534+'Daily Weather Input'!F3534)/2)</f>
        <v>77</v>
      </c>
      <c r="F3541">
        <f t="shared" si="111"/>
        <v>0</v>
      </c>
      <c r="G3541">
        <f t="shared" si="112"/>
        <v>12</v>
      </c>
    </row>
    <row r="3542" spans="2:7" x14ac:dyDescent="0.25">
      <c r="B3542">
        <f>YEAR('Daily Weather Input'!C3535)</f>
        <v>2014</v>
      </c>
      <c r="C3542">
        <f>MONTH('Daily Weather Input'!C3535)</f>
        <v>9</v>
      </c>
      <c r="D3542">
        <f>DAY('Daily Weather Input'!C3535)</f>
        <v>2</v>
      </c>
      <c r="E3542">
        <f>IF('Daily Weather Input'!D3535, 'Daily Weather Input'!D3535, ('Daily Weather Input'!E3535+'Daily Weather Input'!F3535)/2)</f>
        <v>79</v>
      </c>
      <c r="F3542">
        <f t="shared" si="111"/>
        <v>0</v>
      </c>
      <c r="G3542">
        <f t="shared" si="112"/>
        <v>14</v>
      </c>
    </row>
    <row r="3543" spans="2:7" x14ac:dyDescent="0.25">
      <c r="B3543">
        <f>YEAR('Daily Weather Input'!C3536)</f>
        <v>2014</v>
      </c>
      <c r="C3543">
        <f>MONTH('Daily Weather Input'!C3536)</f>
        <v>9</v>
      </c>
      <c r="D3543">
        <f>DAY('Daily Weather Input'!C3536)</f>
        <v>3</v>
      </c>
      <c r="E3543">
        <f>IF('Daily Weather Input'!D3536, 'Daily Weather Input'!D3536, ('Daily Weather Input'!E3536+'Daily Weather Input'!F3536)/2)</f>
        <v>76</v>
      </c>
      <c r="F3543">
        <f t="shared" si="111"/>
        <v>0</v>
      </c>
      <c r="G3543">
        <f t="shared" si="112"/>
        <v>11</v>
      </c>
    </row>
    <row r="3544" spans="2:7" x14ac:dyDescent="0.25">
      <c r="B3544">
        <f>YEAR('Daily Weather Input'!C3537)</f>
        <v>2014</v>
      </c>
      <c r="C3544">
        <f>MONTH('Daily Weather Input'!C3537)</f>
        <v>9</v>
      </c>
      <c r="D3544">
        <f>DAY('Daily Weather Input'!C3537)</f>
        <v>4</v>
      </c>
      <c r="E3544">
        <f>IF('Daily Weather Input'!D3537, 'Daily Weather Input'!D3537, ('Daily Weather Input'!E3537+'Daily Weather Input'!F3537)/2)</f>
        <v>75</v>
      </c>
      <c r="F3544">
        <f t="shared" si="111"/>
        <v>0</v>
      </c>
      <c r="G3544">
        <f t="shared" si="112"/>
        <v>10</v>
      </c>
    </row>
    <row r="3545" spans="2:7" x14ac:dyDescent="0.25">
      <c r="B3545">
        <f>YEAR('Daily Weather Input'!C3538)</f>
        <v>2014</v>
      </c>
      <c r="C3545">
        <f>MONTH('Daily Weather Input'!C3538)</f>
        <v>9</v>
      </c>
      <c r="D3545">
        <f>DAY('Daily Weather Input'!C3538)</f>
        <v>5</v>
      </c>
      <c r="E3545">
        <f>IF('Daily Weather Input'!D3538, 'Daily Weather Input'!D3538, ('Daily Weather Input'!E3538+'Daily Weather Input'!F3538)/2)</f>
        <v>78</v>
      </c>
      <c r="F3545">
        <f t="shared" si="111"/>
        <v>0</v>
      </c>
      <c r="G3545">
        <f t="shared" si="112"/>
        <v>13</v>
      </c>
    </row>
    <row r="3546" spans="2:7" x14ac:dyDescent="0.25">
      <c r="B3546">
        <f>YEAR('Daily Weather Input'!C3539)</f>
        <v>2014</v>
      </c>
      <c r="C3546">
        <f>MONTH('Daily Weather Input'!C3539)</f>
        <v>9</v>
      </c>
      <c r="D3546">
        <f>DAY('Daily Weather Input'!C3539)</f>
        <v>6</v>
      </c>
      <c r="E3546">
        <f>IF('Daily Weather Input'!D3539, 'Daily Weather Input'!D3539, ('Daily Weather Input'!E3539+'Daily Weather Input'!F3539)/2)</f>
        <v>80</v>
      </c>
      <c r="F3546">
        <f t="shared" si="111"/>
        <v>0</v>
      </c>
      <c r="G3546">
        <f t="shared" si="112"/>
        <v>15</v>
      </c>
    </row>
    <row r="3547" spans="2:7" x14ac:dyDescent="0.25">
      <c r="B3547">
        <f>YEAR('Daily Weather Input'!C3540)</f>
        <v>2014</v>
      </c>
      <c r="C3547">
        <f>MONTH('Daily Weather Input'!C3540)</f>
        <v>9</v>
      </c>
      <c r="D3547">
        <f>DAY('Daily Weather Input'!C3540)</f>
        <v>7</v>
      </c>
      <c r="E3547">
        <f>IF('Daily Weather Input'!D3540, 'Daily Weather Input'!D3540, ('Daily Weather Input'!E3540+'Daily Weather Input'!F3540)/2)</f>
        <v>71</v>
      </c>
      <c r="F3547">
        <f t="shared" si="111"/>
        <v>0</v>
      </c>
      <c r="G3547">
        <f t="shared" si="112"/>
        <v>6</v>
      </c>
    </row>
    <row r="3548" spans="2:7" x14ac:dyDescent="0.25">
      <c r="B3548">
        <f>YEAR('Daily Weather Input'!C3541)</f>
        <v>2014</v>
      </c>
      <c r="C3548">
        <f>MONTH('Daily Weather Input'!C3541)</f>
        <v>9</v>
      </c>
      <c r="D3548">
        <f>DAY('Daily Weather Input'!C3541)</f>
        <v>8</v>
      </c>
      <c r="E3548">
        <f>IF('Daily Weather Input'!D3541, 'Daily Weather Input'!D3541, ('Daily Weather Input'!E3541+'Daily Weather Input'!F3541)/2)</f>
        <v>67</v>
      </c>
      <c r="F3548">
        <f t="shared" si="111"/>
        <v>0</v>
      </c>
      <c r="G3548">
        <f t="shared" si="112"/>
        <v>2</v>
      </c>
    </row>
    <row r="3549" spans="2:7" x14ac:dyDescent="0.25">
      <c r="B3549">
        <f>YEAR('Daily Weather Input'!C3542)</f>
        <v>2014</v>
      </c>
      <c r="C3549">
        <f>MONTH('Daily Weather Input'!C3542)</f>
        <v>9</v>
      </c>
      <c r="D3549">
        <f>DAY('Daily Weather Input'!C3542)</f>
        <v>9</v>
      </c>
      <c r="E3549">
        <f>IF('Daily Weather Input'!D3542, 'Daily Weather Input'!D3542, ('Daily Weather Input'!E3542+'Daily Weather Input'!F3542)/2)</f>
        <v>68</v>
      </c>
      <c r="F3549">
        <f t="shared" si="111"/>
        <v>0</v>
      </c>
      <c r="G3549">
        <f t="shared" si="112"/>
        <v>3</v>
      </c>
    </row>
    <row r="3550" spans="2:7" x14ac:dyDescent="0.25">
      <c r="B3550">
        <f>YEAR('Daily Weather Input'!C3543)</f>
        <v>2014</v>
      </c>
      <c r="C3550">
        <f>MONTH('Daily Weather Input'!C3543)</f>
        <v>9</v>
      </c>
      <c r="D3550">
        <f>DAY('Daily Weather Input'!C3543)</f>
        <v>10</v>
      </c>
      <c r="E3550">
        <f>IF('Daily Weather Input'!D3543, 'Daily Weather Input'!D3543, ('Daily Weather Input'!E3543+'Daily Weather Input'!F3543)/2)</f>
        <v>71</v>
      </c>
      <c r="F3550">
        <f t="shared" si="111"/>
        <v>0</v>
      </c>
      <c r="G3550">
        <f t="shared" si="112"/>
        <v>6</v>
      </c>
    </row>
    <row r="3551" spans="2:7" x14ac:dyDescent="0.25">
      <c r="B3551">
        <f>YEAR('Daily Weather Input'!C3544)</f>
        <v>2014</v>
      </c>
      <c r="C3551">
        <f>MONTH('Daily Weather Input'!C3544)</f>
        <v>9</v>
      </c>
      <c r="D3551">
        <f>DAY('Daily Weather Input'!C3544)</f>
        <v>11</v>
      </c>
      <c r="E3551">
        <f>IF('Daily Weather Input'!D3544, 'Daily Weather Input'!D3544, ('Daily Weather Input'!E3544+'Daily Weather Input'!F3544)/2)</f>
        <v>75</v>
      </c>
      <c r="F3551">
        <f t="shared" si="111"/>
        <v>0</v>
      </c>
      <c r="G3551">
        <f t="shared" si="112"/>
        <v>10</v>
      </c>
    </row>
    <row r="3552" spans="2:7" x14ac:dyDescent="0.25">
      <c r="B3552">
        <f>YEAR('Daily Weather Input'!C3545)</f>
        <v>2014</v>
      </c>
      <c r="C3552">
        <f>MONTH('Daily Weather Input'!C3545)</f>
        <v>9</v>
      </c>
      <c r="D3552">
        <f>DAY('Daily Weather Input'!C3545)</f>
        <v>12</v>
      </c>
      <c r="E3552">
        <f>IF('Daily Weather Input'!D3545, 'Daily Weather Input'!D3545, ('Daily Weather Input'!E3545+'Daily Weather Input'!F3545)/2)</f>
        <v>69</v>
      </c>
      <c r="F3552">
        <f t="shared" si="111"/>
        <v>0</v>
      </c>
      <c r="G3552">
        <f t="shared" si="112"/>
        <v>4</v>
      </c>
    </row>
    <row r="3553" spans="2:7" x14ac:dyDescent="0.25">
      <c r="B3553">
        <f>YEAR('Daily Weather Input'!C3546)</f>
        <v>2014</v>
      </c>
      <c r="C3553">
        <f>MONTH('Daily Weather Input'!C3546)</f>
        <v>9</v>
      </c>
      <c r="D3553">
        <f>DAY('Daily Weather Input'!C3546)</f>
        <v>13</v>
      </c>
      <c r="E3553">
        <f>IF('Daily Weather Input'!D3546, 'Daily Weather Input'!D3546, ('Daily Weather Input'!E3546+'Daily Weather Input'!F3546)/2)</f>
        <v>63</v>
      </c>
      <c r="F3553">
        <f t="shared" si="111"/>
        <v>2</v>
      </c>
      <c r="G3553">
        <f t="shared" si="112"/>
        <v>0</v>
      </c>
    </row>
    <row r="3554" spans="2:7" x14ac:dyDescent="0.25">
      <c r="B3554">
        <f>YEAR('Daily Weather Input'!C3547)</f>
        <v>2014</v>
      </c>
      <c r="C3554">
        <f>MONTH('Daily Weather Input'!C3547)</f>
        <v>9</v>
      </c>
      <c r="D3554">
        <f>DAY('Daily Weather Input'!C3547)</f>
        <v>14</v>
      </c>
      <c r="E3554">
        <f>IF('Daily Weather Input'!D3547, 'Daily Weather Input'!D3547, ('Daily Weather Input'!E3547+'Daily Weather Input'!F3547)/2)</f>
        <v>58</v>
      </c>
      <c r="F3554">
        <f t="shared" si="111"/>
        <v>7</v>
      </c>
      <c r="G3554">
        <f t="shared" si="112"/>
        <v>0</v>
      </c>
    </row>
    <row r="3555" spans="2:7" x14ac:dyDescent="0.25">
      <c r="B3555">
        <f>YEAR('Daily Weather Input'!C3548)</f>
        <v>2014</v>
      </c>
      <c r="C3555">
        <f>MONTH('Daily Weather Input'!C3548)</f>
        <v>9</v>
      </c>
      <c r="D3555">
        <f>DAY('Daily Weather Input'!C3548)</f>
        <v>15</v>
      </c>
      <c r="E3555">
        <f>IF('Daily Weather Input'!D3548, 'Daily Weather Input'!D3548, ('Daily Weather Input'!E3548+'Daily Weather Input'!F3548)/2)</f>
        <v>60</v>
      </c>
      <c r="F3555">
        <f t="shared" si="111"/>
        <v>5</v>
      </c>
      <c r="G3555">
        <f t="shared" si="112"/>
        <v>0</v>
      </c>
    </row>
    <row r="3556" spans="2:7" x14ac:dyDescent="0.25">
      <c r="B3556">
        <f>YEAR('Daily Weather Input'!C3549)</f>
        <v>2014</v>
      </c>
      <c r="C3556">
        <f>MONTH('Daily Weather Input'!C3549)</f>
        <v>9</v>
      </c>
      <c r="D3556">
        <f>DAY('Daily Weather Input'!C3549)</f>
        <v>16</v>
      </c>
      <c r="E3556">
        <f>IF('Daily Weather Input'!D3549, 'Daily Weather Input'!D3549, ('Daily Weather Input'!E3549+'Daily Weather Input'!F3549)/2)</f>
        <v>66</v>
      </c>
      <c r="F3556">
        <f t="shared" si="111"/>
        <v>0</v>
      </c>
      <c r="G3556">
        <f t="shared" si="112"/>
        <v>1</v>
      </c>
    </row>
    <row r="3557" spans="2:7" x14ac:dyDescent="0.25">
      <c r="B3557">
        <f>YEAR('Daily Weather Input'!C3550)</f>
        <v>2014</v>
      </c>
      <c r="C3557">
        <f>MONTH('Daily Weather Input'!C3550)</f>
        <v>9</v>
      </c>
      <c r="D3557">
        <f>DAY('Daily Weather Input'!C3550)</f>
        <v>17</v>
      </c>
      <c r="E3557">
        <f>IF('Daily Weather Input'!D3550, 'Daily Weather Input'!D3550, ('Daily Weather Input'!E3550+'Daily Weather Input'!F3550)/2)</f>
        <v>61</v>
      </c>
      <c r="F3557">
        <f t="shared" si="111"/>
        <v>4</v>
      </c>
      <c r="G3557">
        <f t="shared" si="112"/>
        <v>0</v>
      </c>
    </row>
    <row r="3558" spans="2:7" x14ac:dyDescent="0.25">
      <c r="B3558">
        <f>YEAR('Daily Weather Input'!C3551)</f>
        <v>2014</v>
      </c>
      <c r="C3558">
        <f>MONTH('Daily Weather Input'!C3551)</f>
        <v>9</v>
      </c>
      <c r="D3558">
        <f>DAY('Daily Weather Input'!C3551)</f>
        <v>18</v>
      </c>
      <c r="E3558">
        <f>IF('Daily Weather Input'!D3551, 'Daily Weather Input'!D3551, ('Daily Weather Input'!E3551+'Daily Weather Input'!F3551)/2)</f>
        <v>64</v>
      </c>
      <c r="F3558">
        <f t="shared" si="111"/>
        <v>1</v>
      </c>
      <c r="G3558">
        <f t="shared" si="112"/>
        <v>0</v>
      </c>
    </row>
    <row r="3559" spans="2:7" x14ac:dyDescent="0.25">
      <c r="B3559">
        <f>YEAR('Daily Weather Input'!C3552)</f>
        <v>2014</v>
      </c>
      <c r="C3559">
        <f>MONTH('Daily Weather Input'!C3552)</f>
        <v>9</v>
      </c>
      <c r="D3559">
        <f>DAY('Daily Weather Input'!C3552)</f>
        <v>19</v>
      </c>
      <c r="E3559">
        <f>IF('Daily Weather Input'!D3552, 'Daily Weather Input'!D3552, ('Daily Weather Input'!E3552+'Daily Weather Input'!F3552)/2)</f>
        <v>62</v>
      </c>
      <c r="F3559">
        <f t="shared" si="111"/>
        <v>3</v>
      </c>
      <c r="G3559">
        <f t="shared" si="112"/>
        <v>0</v>
      </c>
    </row>
    <row r="3560" spans="2:7" x14ac:dyDescent="0.25">
      <c r="B3560">
        <f>YEAR('Daily Weather Input'!C3553)</f>
        <v>2014</v>
      </c>
      <c r="C3560">
        <f>MONTH('Daily Weather Input'!C3553)</f>
        <v>9</v>
      </c>
      <c r="D3560">
        <f>DAY('Daily Weather Input'!C3553)</f>
        <v>20</v>
      </c>
      <c r="E3560">
        <f>IF('Daily Weather Input'!D3553, 'Daily Weather Input'!D3553, ('Daily Weather Input'!E3553+'Daily Weather Input'!F3553)/2)</f>
        <v>67</v>
      </c>
      <c r="F3560">
        <f t="shared" si="111"/>
        <v>0</v>
      </c>
      <c r="G3560">
        <f t="shared" si="112"/>
        <v>2</v>
      </c>
    </row>
    <row r="3561" spans="2:7" x14ac:dyDescent="0.25">
      <c r="B3561">
        <f>YEAR('Daily Weather Input'!C3554)</f>
        <v>2014</v>
      </c>
      <c r="C3561">
        <f>MONTH('Daily Weather Input'!C3554)</f>
        <v>9</v>
      </c>
      <c r="D3561">
        <f>DAY('Daily Weather Input'!C3554)</f>
        <v>21</v>
      </c>
      <c r="E3561">
        <f>IF('Daily Weather Input'!D3554, 'Daily Weather Input'!D3554, ('Daily Weather Input'!E3554+'Daily Weather Input'!F3554)/2)</f>
        <v>67</v>
      </c>
      <c r="F3561">
        <f t="shared" si="111"/>
        <v>0</v>
      </c>
      <c r="G3561">
        <f t="shared" si="112"/>
        <v>2</v>
      </c>
    </row>
    <row r="3562" spans="2:7" x14ac:dyDescent="0.25">
      <c r="B3562">
        <f>YEAR('Daily Weather Input'!C3555)</f>
        <v>2014</v>
      </c>
      <c r="C3562">
        <f>MONTH('Daily Weather Input'!C3555)</f>
        <v>9</v>
      </c>
      <c r="D3562">
        <f>DAY('Daily Weather Input'!C3555)</f>
        <v>22</v>
      </c>
      <c r="E3562">
        <f>IF('Daily Weather Input'!D3555, 'Daily Weather Input'!D3555, ('Daily Weather Input'!E3555+'Daily Weather Input'!F3555)/2)</f>
        <v>67</v>
      </c>
      <c r="F3562">
        <f t="shared" si="111"/>
        <v>0</v>
      </c>
      <c r="G3562">
        <f t="shared" si="112"/>
        <v>2</v>
      </c>
    </row>
    <row r="3563" spans="2:7" x14ac:dyDescent="0.25">
      <c r="B3563">
        <f>YEAR('Daily Weather Input'!C3556)</f>
        <v>2014</v>
      </c>
      <c r="C3563">
        <f>MONTH('Daily Weather Input'!C3556)</f>
        <v>9</v>
      </c>
      <c r="D3563">
        <f>DAY('Daily Weather Input'!C3556)</f>
        <v>23</v>
      </c>
      <c r="E3563">
        <f>IF('Daily Weather Input'!D3556, 'Daily Weather Input'!D3556, ('Daily Weather Input'!E3556+'Daily Weather Input'!F3556)/2)</f>
        <v>58</v>
      </c>
      <c r="F3563">
        <f t="shared" si="111"/>
        <v>7</v>
      </c>
      <c r="G3563">
        <f t="shared" si="112"/>
        <v>0</v>
      </c>
    </row>
    <row r="3564" spans="2:7" x14ac:dyDescent="0.25">
      <c r="B3564">
        <f>YEAR('Daily Weather Input'!C3557)</f>
        <v>2014</v>
      </c>
      <c r="C3564">
        <f>MONTH('Daily Weather Input'!C3557)</f>
        <v>9</v>
      </c>
      <c r="D3564">
        <f>DAY('Daily Weather Input'!C3557)</f>
        <v>24</v>
      </c>
      <c r="E3564">
        <f>IF('Daily Weather Input'!D3557, 'Daily Weather Input'!D3557, ('Daily Weather Input'!E3557+'Daily Weather Input'!F3557)/2)</f>
        <v>56</v>
      </c>
      <c r="F3564">
        <f t="shared" si="111"/>
        <v>9</v>
      </c>
      <c r="G3564">
        <f t="shared" si="112"/>
        <v>0</v>
      </c>
    </row>
    <row r="3565" spans="2:7" x14ac:dyDescent="0.25">
      <c r="B3565">
        <f>YEAR('Daily Weather Input'!C3558)</f>
        <v>2014</v>
      </c>
      <c r="C3565">
        <f>MONTH('Daily Weather Input'!C3558)</f>
        <v>9</v>
      </c>
      <c r="D3565">
        <f>DAY('Daily Weather Input'!C3558)</f>
        <v>25</v>
      </c>
      <c r="E3565">
        <f>IF('Daily Weather Input'!D3558, 'Daily Weather Input'!D3558, ('Daily Weather Input'!E3558+'Daily Weather Input'!F3558)/2)</f>
        <v>61</v>
      </c>
      <c r="F3565">
        <f t="shared" si="111"/>
        <v>4</v>
      </c>
      <c r="G3565">
        <f t="shared" si="112"/>
        <v>0</v>
      </c>
    </row>
    <row r="3566" spans="2:7" x14ac:dyDescent="0.25">
      <c r="B3566">
        <f>YEAR('Daily Weather Input'!C3559)</f>
        <v>2014</v>
      </c>
      <c r="C3566">
        <f>MONTH('Daily Weather Input'!C3559)</f>
        <v>9</v>
      </c>
      <c r="D3566">
        <f>DAY('Daily Weather Input'!C3559)</f>
        <v>26</v>
      </c>
      <c r="E3566">
        <f>IF('Daily Weather Input'!D3559, 'Daily Weather Input'!D3559, ('Daily Weather Input'!E3559+'Daily Weather Input'!F3559)/2)</f>
        <v>65</v>
      </c>
      <c r="F3566">
        <f t="shared" si="111"/>
        <v>0</v>
      </c>
      <c r="G3566">
        <f t="shared" si="112"/>
        <v>0</v>
      </c>
    </row>
    <row r="3567" spans="2:7" x14ac:dyDescent="0.25">
      <c r="B3567">
        <f>YEAR('Daily Weather Input'!C3560)</f>
        <v>2014</v>
      </c>
      <c r="C3567">
        <f>MONTH('Daily Weather Input'!C3560)</f>
        <v>9</v>
      </c>
      <c r="D3567">
        <f>DAY('Daily Weather Input'!C3560)</f>
        <v>27</v>
      </c>
      <c r="E3567">
        <f>IF('Daily Weather Input'!D3560, 'Daily Weather Input'!D3560, ('Daily Weather Input'!E3560+'Daily Weather Input'!F3560)/2)</f>
        <v>64</v>
      </c>
      <c r="F3567">
        <f t="shared" si="111"/>
        <v>1</v>
      </c>
      <c r="G3567">
        <f t="shared" si="112"/>
        <v>0</v>
      </c>
    </row>
    <row r="3568" spans="2:7" x14ac:dyDescent="0.25">
      <c r="B3568">
        <f>YEAR('Daily Weather Input'!C3561)</f>
        <v>2014</v>
      </c>
      <c r="C3568">
        <f>MONTH('Daily Weather Input'!C3561)</f>
        <v>9</v>
      </c>
      <c r="D3568">
        <f>DAY('Daily Weather Input'!C3561)</f>
        <v>28</v>
      </c>
      <c r="E3568">
        <f>IF('Daily Weather Input'!D3561, 'Daily Weather Input'!D3561, ('Daily Weather Input'!E3561+'Daily Weather Input'!F3561)/2)</f>
        <v>63</v>
      </c>
      <c r="F3568">
        <f t="shared" si="111"/>
        <v>2</v>
      </c>
      <c r="G3568">
        <f t="shared" si="112"/>
        <v>0</v>
      </c>
    </row>
    <row r="3569" spans="2:7" x14ac:dyDescent="0.25">
      <c r="B3569">
        <f>YEAR('Daily Weather Input'!C3562)</f>
        <v>2014</v>
      </c>
      <c r="C3569">
        <f>MONTH('Daily Weather Input'!C3562)</f>
        <v>9</v>
      </c>
      <c r="D3569">
        <f>DAY('Daily Weather Input'!C3562)</f>
        <v>29</v>
      </c>
      <c r="E3569">
        <f>IF('Daily Weather Input'!D3562, 'Daily Weather Input'!D3562, ('Daily Weather Input'!E3562+'Daily Weather Input'!F3562)/2)</f>
        <v>64</v>
      </c>
      <c r="F3569">
        <f t="shared" si="111"/>
        <v>1</v>
      </c>
      <c r="G3569">
        <f t="shared" si="112"/>
        <v>0</v>
      </c>
    </row>
    <row r="3570" spans="2:7" x14ac:dyDescent="0.25">
      <c r="B3570">
        <f>YEAR('Daily Weather Input'!C3563)</f>
        <v>2014</v>
      </c>
      <c r="C3570">
        <f>MONTH('Daily Weather Input'!C3563)</f>
        <v>9</v>
      </c>
      <c r="D3570">
        <f>DAY('Daily Weather Input'!C3563)</f>
        <v>30</v>
      </c>
      <c r="E3570">
        <f>IF('Daily Weather Input'!D3563, 'Daily Weather Input'!D3563, ('Daily Weather Input'!E3563+'Daily Weather Input'!F3563)/2)</f>
        <v>65</v>
      </c>
      <c r="F3570">
        <f t="shared" si="111"/>
        <v>0</v>
      </c>
      <c r="G3570">
        <f t="shared" si="112"/>
        <v>0</v>
      </c>
    </row>
    <row r="3571" spans="2:7" x14ac:dyDescent="0.25">
      <c r="B3571">
        <f>YEAR('Daily Weather Input'!C3564)</f>
        <v>2014</v>
      </c>
      <c r="C3571">
        <f>MONTH('Daily Weather Input'!C3564)</f>
        <v>10</v>
      </c>
      <c r="D3571">
        <f>DAY('Daily Weather Input'!C3564)</f>
        <v>1</v>
      </c>
      <c r="E3571">
        <f>IF('Daily Weather Input'!D3564, 'Daily Weather Input'!D3564, ('Daily Weather Input'!E3564+'Daily Weather Input'!F3564)/2)</f>
        <v>65</v>
      </c>
      <c r="F3571">
        <f t="shared" si="111"/>
        <v>0</v>
      </c>
      <c r="G3571">
        <f t="shared" si="112"/>
        <v>0</v>
      </c>
    </row>
    <row r="3572" spans="2:7" x14ac:dyDescent="0.25">
      <c r="B3572">
        <f>YEAR('Daily Weather Input'!C3565)</f>
        <v>2014</v>
      </c>
      <c r="C3572">
        <f>MONTH('Daily Weather Input'!C3565)</f>
        <v>10</v>
      </c>
      <c r="D3572">
        <f>DAY('Daily Weather Input'!C3565)</f>
        <v>2</v>
      </c>
      <c r="E3572">
        <f>IF('Daily Weather Input'!D3565, 'Daily Weather Input'!D3565, ('Daily Weather Input'!E3565+'Daily Weather Input'!F3565)/2)</f>
        <v>64</v>
      </c>
      <c r="F3572">
        <f t="shared" si="111"/>
        <v>1</v>
      </c>
      <c r="G3572">
        <f t="shared" si="112"/>
        <v>0</v>
      </c>
    </row>
    <row r="3573" spans="2:7" x14ac:dyDescent="0.25">
      <c r="B3573">
        <f>YEAR('Daily Weather Input'!C3566)</f>
        <v>2014</v>
      </c>
      <c r="C3573">
        <f>MONTH('Daily Weather Input'!C3566)</f>
        <v>10</v>
      </c>
      <c r="D3573">
        <f>DAY('Daily Weather Input'!C3566)</f>
        <v>3</v>
      </c>
      <c r="E3573">
        <f>IF('Daily Weather Input'!D3566, 'Daily Weather Input'!D3566, ('Daily Weather Input'!E3566+'Daily Weather Input'!F3566)/2)</f>
        <v>64</v>
      </c>
      <c r="F3573">
        <f t="shared" si="111"/>
        <v>1</v>
      </c>
      <c r="G3573">
        <f t="shared" si="112"/>
        <v>0</v>
      </c>
    </row>
    <row r="3574" spans="2:7" x14ac:dyDescent="0.25">
      <c r="B3574">
        <f>YEAR('Daily Weather Input'!C3567)</f>
        <v>2014</v>
      </c>
      <c r="C3574">
        <f>MONTH('Daily Weather Input'!C3567)</f>
        <v>10</v>
      </c>
      <c r="D3574">
        <f>DAY('Daily Weather Input'!C3567)</f>
        <v>4</v>
      </c>
      <c r="E3574">
        <f>IF('Daily Weather Input'!D3567, 'Daily Weather Input'!D3567, ('Daily Weather Input'!E3567+'Daily Weather Input'!F3567)/2)</f>
        <v>64</v>
      </c>
      <c r="F3574">
        <f t="shared" si="111"/>
        <v>1</v>
      </c>
      <c r="G3574">
        <f t="shared" si="112"/>
        <v>0</v>
      </c>
    </row>
    <row r="3575" spans="2:7" x14ac:dyDescent="0.25">
      <c r="B3575">
        <f>YEAR('Daily Weather Input'!C3568)</f>
        <v>2014</v>
      </c>
      <c r="C3575">
        <f>MONTH('Daily Weather Input'!C3568)</f>
        <v>10</v>
      </c>
      <c r="D3575">
        <f>DAY('Daily Weather Input'!C3568)</f>
        <v>5</v>
      </c>
      <c r="E3575">
        <f>IF('Daily Weather Input'!D3568, 'Daily Weather Input'!D3568, ('Daily Weather Input'!E3568+'Daily Weather Input'!F3568)/2)</f>
        <v>47</v>
      </c>
      <c r="F3575">
        <f t="shared" si="111"/>
        <v>18</v>
      </c>
      <c r="G3575">
        <f t="shared" si="112"/>
        <v>0</v>
      </c>
    </row>
    <row r="3576" spans="2:7" x14ac:dyDescent="0.25">
      <c r="B3576">
        <f>YEAR('Daily Weather Input'!C3569)</f>
        <v>2014</v>
      </c>
      <c r="C3576">
        <f>MONTH('Daily Weather Input'!C3569)</f>
        <v>10</v>
      </c>
      <c r="D3576">
        <f>DAY('Daily Weather Input'!C3569)</f>
        <v>6</v>
      </c>
      <c r="E3576">
        <f>IF('Daily Weather Input'!D3569, 'Daily Weather Input'!D3569, ('Daily Weather Input'!E3569+'Daily Weather Input'!F3569)/2)</f>
        <v>54</v>
      </c>
      <c r="F3576">
        <f t="shared" si="111"/>
        <v>11</v>
      </c>
      <c r="G3576">
        <f t="shared" si="112"/>
        <v>0</v>
      </c>
    </row>
    <row r="3577" spans="2:7" x14ac:dyDescent="0.25">
      <c r="B3577">
        <f>YEAR('Daily Weather Input'!C3570)</f>
        <v>2014</v>
      </c>
      <c r="C3577">
        <f>MONTH('Daily Weather Input'!C3570)</f>
        <v>10</v>
      </c>
      <c r="D3577">
        <f>DAY('Daily Weather Input'!C3570)</f>
        <v>7</v>
      </c>
      <c r="E3577">
        <f>IF('Daily Weather Input'!D3570, 'Daily Weather Input'!D3570, ('Daily Weather Input'!E3570+'Daily Weather Input'!F3570)/2)</f>
        <v>62</v>
      </c>
      <c r="F3577">
        <f t="shared" si="111"/>
        <v>3</v>
      </c>
      <c r="G3577">
        <f t="shared" si="112"/>
        <v>0</v>
      </c>
    </row>
    <row r="3578" spans="2:7" x14ac:dyDescent="0.25">
      <c r="B3578">
        <f>YEAR('Daily Weather Input'!C3571)</f>
        <v>2014</v>
      </c>
      <c r="C3578">
        <f>MONTH('Daily Weather Input'!C3571)</f>
        <v>10</v>
      </c>
      <c r="D3578">
        <f>DAY('Daily Weather Input'!C3571)</f>
        <v>8</v>
      </c>
      <c r="E3578">
        <f>IF('Daily Weather Input'!D3571, 'Daily Weather Input'!D3571, ('Daily Weather Input'!E3571+'Daily Weather Input'!F3571)/2)</f>
        <v>63</v>
      </c>
      <c r="F3578">
        <f t="shared" si="111"/>
        <v>2</v>
      </c>
      <c r="G3578">
        <f t="shared" si="112"/>
        <v>0</v>
      </c>
    </row>
    <row r="3579" spans="2:7" x14ac:dyDescent="0.25">
      <c r="B3579">
        <f>YEAR('Daily Weather Input'!C3572)</f>
        <v>2014</v>
      </c>
      <c r="C3579">
        <f>MONTH('Daily Weather Input'!C3572)</f>
        <v>10</v>
      </c>
      <c r="D3579">
        <f>DAY('Daily Weather Input'!C3572)</f>
        <v>9</v>
      </c>
      <c r="E3579">
        <f>IF('Daily Weather Input'!D3572, 'Daily Weather Input'!D3572, ('Daily Weather Input'!E3572+'Daily Weather Input'!F3572)/2)</f>
        <v>59</v>
      </c>
      <c r="F3579">
        <f t="shared" si="111"/>
        <v>6</v>
      </c>
      <c r="G3579">
        <f t="shared" si="112"/>
        <v>0</v>
      </c>
    </row>
    <row r="3580" spans="2:7" x14ac:dyDescent="0.25">
      <c r="B3580">
        <f>YEAR('Daily Weather Input'!C3573)</f>
        <v>2014</v>
      </c>
      <c r="C3580">
        <f>MONTH('Daily Weather Input'!C3573)</f>
        <v>10</v>
      </c>
      <c r="D3580">
        <f>DAY('Daily Weather Input'!C3573)</f>
        <v>10</v>
      </c>
      <c r="E3580">
        <f>IF('Daily Weather Input'!D3573, 'Daily Weather Input'!D3573, ('Daily Weather Input'!E3573+'Daily Weather Input'!F3573)/2)</f>
        <v>59</v>
      </c>
      <c r="F3580">
        <f t="shared" si="111"/>
        <v>6</v>
      </c>
      <c r="G3580">
        <f t="shared" si="112"/>
        <v>0</v>
      </c>
    </row>
    <row r="3581" spans="2:7" x14ac:dyDescent="0.25">
      <c r="B3581">
        <f>YEAR('Daily Weather Input'!C3574)</f>
        <v>2014</v>
      </c>
      <c r="C3581">
        <f>MONTH('Daily Weather Input'!C3574)</f>
        <v>10</v>
      </c>
      <c r="D3581">
        <f>DAY('Daily Weather Input'!C3574)</f>
        <v>11</v>
      </c>
      <c r="E3581">
        <f>IF('Daily Weather Input'!D3574, 'Daily Weather Input'!D3574, ('Daily Weather Input'!E3574+'Daily Weather Input'!F3574)/2)</f>
        <v>54</v>
      </c>
      <c r="F3581">
        <f t="shared" si="111"/>
        <v>11</v>
      </c>
      <c r="G3581">
        <f t="shared" si="112"/>
        <v>0</v>
      </c>
    </row>
    <row r="3582" spans="2:7" x14ac:dyDescent="0.25">
      <c r="B3582">
        <f>YEAR('Daily Weather Input'!C3575)</f>
        <v>2014</v>
      </c>
      <c r="C3582">
        <f>MONTH('Daily Weather Input'!C3575)</f>
        <v>10</v>
      </c>
      <c r="D3582">
        <f>DAY('Daily Weather Input'!C3575)</f>
        <v>12</v>
      </c>
      <c r="E3582">
        <f>IF('Daily Weather Input'!D3575, 'Daily Weather Input'!D3575, ('Daily Weather Input'!E3575+'Daily Weather Input'!F3575)/2)</f>
        <v>53</v>
      </c>
      <c r="F3582">
        <f t="shared" si="111"/>
        <v>12</v>
      </c>
      <c r="G3582">
        <f t="shared" si="112"/>
        <v>0</v>
      </c>
    </row>
    <row r="3583" spans="2:7" x14ac:dyDescent="0.25">
      <c r="B3583">
        <f>YEAR('Daily Weather Input'!C3576)</f>
        <v>2014</v>
      </c>
      <c r="C3583">
        <f>MONTH('Daily Weather Input'!C3576)</f>
        <v>10</v>
      </c>
      <c r="D3583">
        <f>DAY('Daily Weather Input'!C3576)</f>
        <v>13</v>
      </c>
      <c r="E3583">
        <f>IF('Daily Weather Input'!D3576, 'Daily Weather Input'!D3576, ('Daily Weather Input'!E3576+'Daily Weather Input'!F3576)/2)</f>
        <v>58</v>
      </c>
      <c r="F3583">
        <f t="shared" si="111"/>
        <v>7</v>
      </c>
      <c r="G3583">
        <f t="shared" si="112"/>
        <v>0</v>
      </c>
    </row>
    <row r="3584" spans="2:7" x14ac:dyDescent="0.25">
      <c r="B3584">
        <f>YEAR('Daily Weather Input'!C3577)</f>
        <v>2014</v>
      </c>
      <c r="C3584">
        <f>MONTH('Daily Weather Input'!C3577)</f>
        <v>10</v>
      </c>
      <c r="D3584">
        <f>DAY('Daily Weather Input'!C3577)</f>
        <v>14</v>
      </c>
      <c r="E3584">
        <f>IF('Daily Weather Input'!D3577, 'Daily Weather Input'!D3577, ('Daily Weather Input'!E3577+'Daily Weather Input'!F3577)/2)</f>
        <v>69</v>
      </c>
      <c r="F3584">
        <f t="shared" si="111"/>
        <v>0</v>
      </c>
      <c r="G3584">
        <f t="shared" si="112"/>
        <v>4</v>
      </c>
    </row>
    <row r="3585" spans="2:7" x14ac:dyDescent="0.25">
      <c r="B3585">
        <f>YEAR('Daily Weather Input'!C3578)</f>
        <v>2014</v>
      </c>
      <c r="C3585">
        <f>MONTH('Daily Weather Input'!C3578)</f>
        <v>10</v>
      </c>
      <c r="D3585">
        <f>DAY('Daily Weather Input'!C3578)</f>
        <v>15</v>
      </c>
      <c r="E3585">
        <f>IF('Daily Weather Input'!D3578, 'Daily Weather Input'!D3578, ('Daily Weather Input'!E3578+'Daily Weather Input'!F3578)/2)</f>
        <v>69</v>
      </c>
      <c r="F3585">
        <f t="shared" si="111"/>
        <v>0</v>
      </c>
      <c r="G3585">
        <f t="shared" si="112"/>
        <v>4</v>
      </c>
    </row>
    <row r="3586" spans="2:7" x14ac:dyDescent="0.25">
      <c r="B3586">
        <f>YEAR('Daily Weather Input'!C3579)</f>
        <v>2014</v>
      </c>
      <c r="C3586">
        <f>MONTH('Daily Weather Input'!C3579)</f>
        <v>10</v>
      </c>
      <c r="D3586">
        <f>DAY('Daily Weather Input'!C3579)</f>
        <v>16</v>
      </c>
      <c r="E3586">
        <f>IF('Daily Weather Input'!D3579, 'Daily Weather Input'!D3579, ('Daily Weather Input'!E3579+'Daily Weather Input'!F3579)/2)</f>
        <v>59</v>
      </c>
      <c r="F3586">
        <f t="shared" si="111"/>
        <v>6</v>
      </c>
      <c r="G3586">
        <f t="shared" si="112"/>
        <v>0</v>
      </c>
    </row>
    <row r="3587" spans="2:7" x14ac:dyDescent="0.25">
      <c r="B3587">
        <f>YEAR('Daily Weather Input'!C3580)</f>
        <v>2014</v>
      </c>
      <c r="C3587">
        <f>MONTH('Daily Weather Input'!C3580)</f>
        <v>10</v>
      </c>
      <c r="D3587">
        <f>DAY('Daily Weather Input'!C3580)</f>
        <v>17</v>
      </c>
      <c r="E3587">
        <f>IF('Daily Weather Input'!D3580, 'Daily Weather Input'!D3580, ('Daily Weather Input'!E3580+'Daily Weather Input'!F3580)/2)</f>
        <v>60</v>
      </c>
      <c r="F3587">
        <f t="shared" si="111"/>
        <v>5</v>
      </c>
      <c r="G3587">
        <f t="shared" si="112"/>
        <v>0</v>
      </c>
    </row>
    <row r="3588" spans="2:7" x14ac:dyDescent="0.25">
      <c r="B3588">
        <f>YEAR('Daily Weather Input'!C3581)</f>
        <v>2014</v>
      </c>
      <c r="C3588">
        <f>MONTH('Daily Weather Input'!C3581)</f>
        <v>10</v>
      </c>
      <c r="D3588">
        <f>DAY('Daily Weather Input'!C3581)</f>
        <v>18</v>
      </c>
      <c r="E3588">
        <f>IF('Daily Weather Input'!D3581, 'Daily Weather Input'!D3581, ('Daily Weather Input'!E3581+'Daily Weather Input'!F3581)/2)</f>
        <v>59</v>
      </c>
      <c r="F3588">
        <f t="shared" si="111"/>
        <v>6</v>
      </c>
      <c r="G3588">
        <f t="shared" si="112"/>
        <v>0</v>
      </c>
    </row>
    <row r="3589" spans="2:7" x14ac:dyDescent="0.25">
      <c r="B3589">
        <f>YEAR('Daily Weather Input'!C3582)</f>
        <v>2014</v>
      </c>
      <c r="C3589">
        <f>MONTH('Daily Weather Input'!C3582)</f>
        <v>10</v>
      </c>
      <c r="D3589">
        <f>DAY('Daily Weather Input'!C3582)</f>
        <v>19</v>
      </c>
      <c r="E3589">
        <f>IF('Daily Weather Input'!D3582, 'Daily Weather Input'!D3582, ('Daily Weather Input'!E3582+'Daily Weather Input'!F3582)/2)</f>
        <v>52</v>
      </c>
      <c r="F3589">
        <f t="shared" si="111"/>
        <v>13</v>
      </c>
      <c r="G3589">
        <f t="shared" si="112"/>
        <v>0</v>
      </c>
    </row>
    <row r="3590" spans="2:7" x14ac:dyDescent="0.25">
      <c r="B3590">
        <f>YEAR('Daily Weather Input'!C3583)</f>
        <v>2014</v>
      </c>
      <c r="C3590">
        <f>MONTH('Daily Weather Input'!C3583)</f>
        <v>10</v>
      </c>
      <c r="D3590">
        <f>DAY('Daily Weather Input'!C3583)</f>
        <v>20</v>
      </c>
      <c r="E3590">
        <f>IF('Daily Weather Input'!D3583, 'Daily Weather Input'!D3583, ('Daily Weather Input'!E3583+'Daily Weather Input'!F3583)/2)</f>
        <v>49</v>
      </c>
      <c r="F3590">
        <f t="shared" si="111"/>
        <v>16</v>
      </c>
      <c r="G3590">
        <f t="shared" si="112"/>
        <v>0</v>
      </c>
    </row>
    <row r="3591" spans="2:7" x14ac:dyDescent="0.25">
      <c r="B3591">
        <f>YEAR('Daily Weather Input'!C3584)</f>
        <v>2014</v>
      </c>
      <c r="C3591">
        <f>MONTH('Daily Weather Input'!C3584)</f>
        <v>10</v>
      </c>
      <c r="D3591">
        <f>DAY('Daily Weather Input'!C3584)</f>
        <v>21</v>
      </c>
      <c r="E3591">
        <f>IF('Daily Weather Input'!D3584, 'Daily Weather Input'!D3584, ('Daily Weather Input'!E3584+'Daily Weather Input'!F3584)/2)</f>
        <v>56</v>
      </c>
      <c r="F3591">
        <f t="shared" si="111"/>
        <v>9</v>
      </c>
      <c r="G3591">
        <f t="shared" si="112"/>
        <v>0</v>
      </c>
    </row>
    <row r="3592" spans="2:7" x14ac:dyDescent="0.25">
      <c r="B3592">
        <f>YEAR('Daily Weather Input'!C3585)</f>
        <v>2014</v>
      </c>
      <c r="C3592">
        <f>MONTH('Daily Weather Input'!C3585)</f>
        <v>10</v>
      </c>
      <c r="D3592">
        <f>DAY('Daily Weather Input'!C3585)</f>
        <v>22</v>
      </c>
      <c r="E3592">
        <f>IF('Daily Weather Input'!D3585, 'Daily Weather Input'!D3585, ('Daily Weather Input'!E3585+'Daily Weather Input'!F3585)/2)</f>
        <v>52</v>
      </c>
      <c r="F3592">
        <f t="shared" si="111"/>
        <v>13</v>
      </c>
      <c r="G3592">
        <f t="shared" si="112"/>
        <v>0</v>
      </c>
    </row>
    <row r="3593" spans="2:7" x14ac:dyDescent="0.25">
      <c r="B3593">
        <f>YEAR('Daily Weather Input'!C3586)</f>
        <v>2014</v>
      </c>
      <c r="C3593">
        <f>MONTH('Daily Weather Input'!C3586)</f>
        <v>10</v>
      </c>
      <c r="D3593">
        <f>DAY('Daily Weather Input'!C3586)</f>
        <v>23</v>
      </c>
      <c r="E3593">
        <f>IF('Daily Weather Input'!D3586, 'Daily Weather Input'!D3586, ('Daily Weather Input'!E3586+'Daily Weather Input'!F3586)/2)</f>
        <v>55</v>
      </c>
      <c r="F3593">
        <f t="shared" si="111"/>
        <v>10</v>
      </c>
      <c r="G3593">
        <f t="shared" si="112"/>
        <v>0</v>
      </c>
    </row>
    <row r="3594" spans="2:7" x14ac:dyDescent="0.25">
      <c r="B3594">
        <f>YEAR('Daily Weather Input'!C3587)</f>
        <v>2014</v>
      </c>
      <c r="C3594">
        <f>MONTH('Daily Weather Input'!C3587)</f>
        <v>10</v>
      </c>
      <c r="D3594">
        <f>DAY('Daily Weather Input'!C3587)</f>
        <v>24</v>
      </c>
      <c r="E3594">
        <f>IF('Daily Weather Input'!D3587, 'Daily Weather Input'!D3587, ('Daily Weather Input'!E3587+'Daily Weather Input'!F3587)/2)</f>
        <v>58</v>
      </c>
      <c r="F3594">
        <f t="shared" si="111"/>
        <v>7</v>
      </c>
      <c r="G3594">
        <f t="shared" si="112"/>
        <v>0</v>
      </c>
    </row>
    <row r="3595" spans="2:7" x14ac:dyDescent="0.25">
      <c r="B3595">
        <f>YEAR('Daily Weather Input'!C3588)</f>
        <v>2014</v>
      </c>
      <c r="C3595">
        <f>MONTH('Daily Weather Input'!C3588)</f>
        <v>10</v>
      </c>
      <c r="D3595">
        <f>DAY('Daily Weather Input'!C3588)</f>
        <v>25</v>
      </c>
      <c r="E3595">
        <f>IF('Daily Weather Input'!D3588, 'Daily Weather Input'!D3588, ('Daily Weather Input'!E3588+'Daily Weather Input'!F3588)/2)</f>
        <v>56</v>
      </c>
      <c r="F3595">
        <f t="shared" ref="F3595:F3658" si="113">IF(B$8&gt;$E3595,(B$8-$E3595),0)</f>
        <v>9</v>
      </c>
      <c r="G3595">
        <f t="shared" si="112"/>
        <v>0</v>
      </c>
    </row>
    <row r="3596" spans="2:7" x14ac:dyDescent="0.25">
      <c r="B3596">
        <f>YEAR('Daily Weather Input'!C3589)</f>
        <v>2014</v>
      </c>
      <c r="C3596">
        <f>MONTH('Daily Weather Input'!C3589)</f>
        <v>10</v>
      </c>
      <c r="D3596">
        <f>DAY('Daily Weather Input'!C3589)</f>
        <v>26</v>
      </c>
      <c r="E3596">
        <f>IF('Daily Weather Input'!D3589, 'Daily Weather Input'!D3589, ('Daily Weather Input'!E3589+'Daily Weather Input'!F3589)/2)</f>
        <v>59</v>
      </c>
      <c r="F3596">
        <f t="shared" si="113"/>
        <v>6</v>
      </c>
      <c r="G3596">
        <f t="shared" ref="G3596:G3659" si="114">IF($E3596&gt;C$8,$E3596-C$8,0)</f>
        <v>0</v>
      </c>
    </row>
    <row r="3597" spans="2:7" x14ac:dyDescent="0.25">
      <c r="B3597">
        <f>YEAR('Daily Weather Input'!C3590)</f>
        <v>2014</v>
      </c>
      <c r="C3597">
        <f>MONTH('Daily Weather Input'!C3590)</f>
        <v>10</v>
      </c>
      <c r="D3597">
        <f>DAY('Daily Weather Input'!C3590)</f>
        <v>27</v>
      </c>
      <c r="E3597">
        <f>IF('Daily Weather Input'!D3590, 'Daily Weather Input'!D3590, ('Daily Weather Input'!E3590+'Daily Weather Input'!F3590)/2)</f>
        <v>52</v>
      </c>
      <c r="F3597">
        <f t="shared" si="113"/>
        <v>13</v>
      </c>
      <c r="G3597">
        <f t="shared" si="114"/>
        <v>0</v>
      </c>
    </row>
    <row r="3598" spans="2:7" x14ac:dyDescent="0.25">
      <c r="B3598">
        <f>YEAR('Daily Weather Input'!C3591)</f>
        <v>2014</v>
      </c>
      <c r="C3598">
        <f>MONTH('Daily Weather Input'!C3591)</f>
        <v>10</v>
      </c>
      <c r="D3598">
        <f>DAY('Daily Weather Input'!C3591)</f>
        <v>28</v>
      </c>
      <c r="E3598">
        <f>IF('Daily Weather Input'!D3591, 'Daily Weather Input'!D3591, ('Daily Weather Input'!E3591+'Daily Weather Input'!F3591)/2)</f>
        <v>63</v>
      </c>
      <c r="F3598">
        <f t="shared" si="113"/>
        <v>2</v>
      </c>
      <c r="G3598">
        <f t="shared" si="114"/>
        <v>0</v>
      </c>
    </row>
    <row r="3599" spans="2:7" x14ac:dyDescent="0.25">
      <c r="B3599">
        <f>YEAR('Daily Weather Input'!C3592)</f>
        <v>2014</v>
      </c>
      <c r="C3599">
        <f>MONTH('Daily Weather Input'!C3592)</f>
        <v>10</v>
      </c>
      <c r="D3599">
        <f>DAY('Daily Weather Input'!C3592)</f>
        <v>29</v>
      </c>
      <c r="E3599">
        <f>IF('Daily Weather Input'!D3592, 'Daily Weather Input'!D3592, ('Daily Weather Input'!E3592+'Daily Weather Input'!F3592)/2)</f>
        <v>62</v>
      </c>
      <c r="F3599">
        <f t="shared" si="113"/>
        <v>3</v>
      </c>
      <c r="G3599">
        <f t="shared" si="114"/>
        <v>0</v>
      </c>
    </row>
    <row r="3600" spans="2:7" x14ac:dyDescent="0.25">
      <c r="B3600">
        <f>YEAR('Daily Weather Input'!C3593)</f>
        <v>2014</v>
      </c>
      <c r="C3600">
        <f>MONTH('Daily Weather Input'!C3593)</f>
        <v>10</v>
      </c>
      <c r="D3600">
        <f>DAY('Daily Weather Input'!C3593)</f>
        <v>30</v>
      </c>
      <c r="E3600">
        <f>IF('Daily Weather Input'!D3593, 'Daily Weather Input'!D3593, ('Daily Weather Input'!E3593+'Daily Weather Input'!F3593)/2)</f>
        <v>47</v>
      </c>
      <c r="F3600">
        <f t="shared" si="113"/>
        <v>18</v>
      </c>
      <c r="G3600">
        <f t="shared" si="114"/>
        <v>0</v>
      </c>
    </row>
    <row r="3601" spans="2:7" x14ac:dyDescent="0.25">
      <c r="B3601">
        <f>YEAR('Daily Weather Input'!C3594)</f>
        <v>2014</v>
      </c>
      <c r="C3601">
        <f>MONTH('Daily Weather Input'!C3594)</f>
        <v>10</v>
      </c>
      <c r="D3601">
        <f>DAY('Daily Weather Input'!C3594)</f>
        <v>31</v>
      </c>
      <c r="E3601">
        <f>IF('Daily Weather Input'!D3594, 'Daily Weather Input'!D3594, ('Daily Weather Input'!E3594+'Daily Weather Input'!F3594)/2)</f>
        <v>44</v>
      </c>
      <c r="F3601">
        <f t="shared" si="113"/>
        <v>21</v>
      </c>
      <c r="G3601">
        <f t="shared" si="114"/>
        <v>0</v>
      </c>
    </row>
    <row r="3602" spans="2:7" x14ac:dyDescent="0.25">
      <c r="B3602">
        <f>YEAR('Daily Weather Input'!C3595)</f>
        <v>2014</v>
      </c>
      <c r="C3602">
        <f>MONTH('Daily Weather Input'!C3595)</f>
        <v>11</v>
      </c>
      <c r="D3602">
        <f>DAY('Daily Weather Input'!C3595)</f>
        <v>1</v>
      </c>
      <c r="E3602">
        <f>IF('Daily Weather Input'!D3595, 'Daily Weather Input'!D3595, ('Daily Weather Input'!E3595+'Daily Weather Input'!F3595)/2)</f>
        <v>47</v>
      </c>
      <c r="F3602">
        <f t="shared" si="113"/>
        <v>18</v>
      </c>
      <c r="G3602">
        <f t="shared" si="114"/>
        <v>0</v>
      </c>
    </row>
    <row r="3603" spans="2:7" x14ac:dyDescent="0.25">
      <c r="B3603">
        <f>YEAR('Daily Weather Input'!C3596)</f>
        <v>2014</v>
      </c>
      <c r="C3603">
        <f>MONTH('Daily Weather Input'!C3596)</f>
        <v>11</v>
      </c>
      <c r="D3603">
        <f>DAY('Daily Weather Input'!C3596)</f>
        <v>2</v>
      </c>
      <c r="E3603">
        <f>IF('Daily Weather Input'!D3596, 'Daily Weather Input'!D3596, ('Daily Weather Input'!E3596+'Daily Weather Input'!F3596)/2)</f>
        <v>44</v>
      </c>
      <c r="F3603">
        <f t="shared" si="113"/>
        <v>21</v>
      </c>
      <c r="G3603">
        <f t="shared" si="114"/>
        <v>0</v>
      </c>
    </row>
    <row r="3604" spans="2:7" x14ac:dyDescent="0.25">
      <c r="B3604">
        <f>YEAR('Daily Weather Input'!C3597)</f>
        <v>2014</v>
      </c>
      <c r="C3604">
        <f>MONTH('Daily Weather Input'!C3597)</f>
        <v>11</v>
      </c>
      <c r="D3604">
        <f>DAY('Daily Weather Input'!C3597)</f>
        <v>3</v>
      </c>
      <c r="E3604">
        <f>IF('Daily Weather Input'!D3597, 'Daily Weather Input'!D3597, ('Daily Weather Input'!E3597+'Daily Weather Input'!F3597)/2)</f>
        <v>47</v>
      </c>
      <c r="F3604">
        <f t="shared" si="113"/>
        <v>18</v>
      </c>
      <c r="G3604">
        <f t="shared" si="114"/>
        <v>0</v>
      </c>
    </row>
    <row r="3605" spans="2:7" x14ac:dyDescent="0.25">
      <c r="B3605">
        <f>YEAR('Daily Weather Input'!C3598)</f>
        <v>2014</v>
      </c>
      <c r="C3605">
        <f>MONTH('Daily Weather Input'!C3598)</f>
        <v>11</v>
      </c>
      <c r="D3605">
        <f>DAY('Daily Weather Input'!C3598)</f>
        <v>4</v>
      </c>
      <c r="E3605">
        <f>IF('Daily Weather Input'!D3598, 'Daily Weather Input'!D3598, ('Daily Weather Input'!E3598+'Daily Weather Input'!F3598)/2)</f>
        <v>50</v>
      </c>
      <c r="F3605">
        <f t="shared" si="113"/>
        <v>15</v>
      </c>
      <c r="G3605">
        <f t="shared" si="114"/>
        <v>0</v>
      </c>
    </row>
    <row r="3606" spans="2:7" x14ac:dyDescent="0.25">
      <c r="B3606">
        <f>YEAR('Daily Weather Input'!C3599)</f>
        <v>2014</v>
      </c>
      <c r="C3606">
        <f>MONTH('Daily Weather Input'!C3599)</f>
        <v>11</v>
      </c>
      <c r="D3606">
        <f>DAY('Daily Weather Input'!C3599)</f>
        <v>5</v>
      </c>
      <c r="E3606">
        <f>IF('Daily Weather Input'!D3599, 'Daily Weather Input'!D3599, ('Daily Weather Input'!E3599+'Daily Weather Input'!F3599)/2)</f>
        <v>58</v>
      </c>
      <c r="F3606">
        <f t="shared" si="113"/>
        <v>7</v>
      </c>
      <c r="G3606">
        <f t="shared" si="114"/>
        <v>0</v>
      </c>
    </row>
    <row r="3607" spans="2:7" x14ac:dyDescent="0.25">
      <c r="B3607">
        <f>YEAR('Daily Weather Input'!C3600)</f>
        <v>2014</v>
      </c>
      <c r="C3607">
        <f>MONTH('Daily Weather Input'!C3600)</f>
        <v>11</v>
      </c>
      <c r="D3607">
        <f>DAY('Daily Weather Input'!C3600)</f>
        <v>6</v>
      </c>
      <c r="E3607">
        <f>IF('Daily Weather Input'!D3600, 'Daily Weather Input'!D3600, ('Daily Weather Input'!E3600+'Daily Weather Input'!F3600)/2)</f>
        <v>55</v>
      </c>
      <c r="F3607">
        <f t="shared" si="113"/>
        <v>10</v>
      </c>
      <c r="G3607">
        <f t="shared" si="114"/>
        <v>0</v>
      </c>
    </row>
    <row r="3608" spans="2:7" x14ac:dyDescent="0.25">
      <c r="B3608">
        <f>YEAR('Daily Weather Input'!C3601)</f>
        <v>2014</v>
      </c>
      <c r="C3608">
        <f>MONTH('Daily Weather Input'!C3601)</f>
        <v>11</v>
      </c>
      <c r="D3608">
        <f>DAY('Daily Weather Input'!C3601)</f>
        <v>7</v>
      </c>
      <c r="E3608">
        <f>IF('Daily Weather Input'!D3601, 'Daily Weather Input'!D3601, ('Daily Weather Input'!E3601+'Daily Weather Input'!F3601)/2)</f>
        <v>50</v>
      </c>
      <c r="F3608">
        <f t="shared" si="113"/>
        <v>15</v>
      </c>
      <c r="G3608">
        <f t="shared" si="114"/>
        <v>0</v>
      </c>
    </row>
    <row r="3609" spans="2:7" x14ac:dyDescent="0.25">
      <c r="B3609">
        <f>YEAR('Daily Weather Input'!C3602)</f>
        <v>2014</v>
      </c>
      <c r="C3609">
        <f>MONTH('Daily Weather Input'!C3602)</f>
        <v>11</v>
      </c>
      <c r="D3609">
        <f>DAY('Daily Weather Input'!C3602)</f>
        <v>8</v>
      </c>
      <c r="E3609">
        <f>IF('Daily Weather Input'!D3602, 'Daily Weather Input'!D3602, ('Daily Weather Input'!E3602+'Daily Weather Input'!F3602)/2)</f>
        <v>39</v>
      </c>
      <c r="F3609">
        <f t="shared" si="113"/>
        <v>26</v>
      </c>
      <c r="G3609">
        <f t="shared" si="114"/>
        <v>0</v>
      </c>
    </row>
    <row r="3610" spans="2:7" x14ac:dyDescent="0.25">
      <c r="B3610">
        <f>YEAR('Daily Weather Input'!C3603)</f>
        <v>2014</v>
      </c>
      <c r="C3610">
        <f>MONTH('Daily Weather Input'!C3603)</f>
        <v>11</v>
      </c>
      <c r="D3610">
        <f>DAY('Daily Weather Input'!C3603)</f>
        <v>9</v>
      </c>
      <c r="E3610">
        <f>IF('Daily Weather Input'!D3603, 'Daily Weather Input'!D3603, ('Daily Weather Input'!E3603+'Daily Weather Input'!F3603)/2)</f>
        <v>46</v>
      </c>
      <c r="F3610">
        <f t="shared" si="113"/>
        <v>19</v>
      </c>
      <c r="G3610">
        <f t="shared" si="114"/>
        <v>0</v>
      </c>
    </row>
    <row r="3611" spans="2:7" x14ac:dyDescent="0.25">
      <c r="B3611">
        <f>YEAR('Daily Weather Input'!C3604)</f>
        <v>2014</v>
      </c>
      <c r="C3611">
        <f>MONTH('Daily Weather Input'!C3604)</f>
        <v>11</v>
      </c>
      <c r="D3611">
        <f>DAY('Daily Weather Input'!C3604)</f>
        <v>10</v>
      </c>
      <c r="E3611">
        <f>IF('Daily Weather Input'!D3604, 'Daily Weather Input'!D3604, ('Daily Weather Input'!E3604+'Daily Weather Input'!F3604)/2)</f>
        <v>44</v>
      </c>
      <c r="F3611">
        <f t="shared" si="113"/>
        <v>21</v>
      </c>
      <c r="G3611">
        <f t="shared" si="114"/>
        <v>0</v>
      </c>
    </row>
    <row r="3612" spans="2:7" x14ac:dyDescent="0.25">
      <c r="B3612">
        <f>YEAR('Daily Weather Input'!C3605)</f>
        <v>2014</v>
      </c>
      <c r="C3612">
        <f>MONTH('Daily Weather Input'!C3605)</f>
        <v>11</v>
      </c>
      <c r="D3612">
        <f>DAY('Daily Weather Input'!C3605)</f>
        <v>11</v>
      </c>
      <c r="E3612">
        <f>IF('Daily Weather Input'!D3605, 'Daily Weather Input'!D3605, ('Daily Weather Input'!E3605+'Daily Weather Input'!F3605)/2)</f>
        <v>50</v>
      </c>
      <c r="F3612">
        <f t="shared" si="113"/>
        <v>15</v>
      </c>
      <c r="G3612">
        <f t="shared" si="114"/>
        <v>0</v>
      </c>
    </row>
    <row r="3613" spans="2:7" x14ac:dyDescent="0.25">
      <c r="B3613">
        <f>YEAR('Daily Weather Input'!C3606)</f>
        <v>2014</v>
      </c>
      <c r="C3613">
        <f>MONTH('Daily Weather Input'!C3606)</f>
        <v>11</v>
      </c>
      <c r="D3613">
        <f>DAY('Daily Weather Input'!C3606)</f>
        <v>12</v>
      </c>
      <c r="E3613">
        <f>IF('Daily Weather Input'!D3606, 'Daily Weather Input'!D3606, ('Daily Weather Input'!E3606+'Daily Weather Input'!F3606)/2)</f>
        <v>54</v>
      </c>
      <c r="F3613">
        <f t="shared" si="113"/>
        <v>11</v>
      </c>
      <c r="G3613">
        <f t="shared" si="114"/>
        <v>0</v>
      </c>
    </row>
    <row r="3614" spans="2:7" x14ac:dyDescent="0.25">
      <c r="B3614">
        <f>YEAR('Daily Weather Input'!C3607)</f>
        <v>2014</v>
      </c>
      <c r="C3614">
        <f>MONTH('Daily Weather Input'!C3607)</f>
        <v>11</v>
      </c>
      <c r="D3614">
        <f>DAY('Daily Weather Input'!C3607)</f>
        <v>13</v>
      </c>
      <c r="E3614">
        <f>IF('Daily Weather Input'!D3607, 'Daily Weather Input'!D3607, ('Daily Weather Input'!E3607+'Daily Weather Input'!F3607)/2)</f>
        <v>41</v>
      </c>
      <c r="F3614">
        <f t="shared" si="113"/>
        <v>24</v>
      </c>
      <c r="G3614">
        <f t="shared" si="114"/>
        <v>0</v>
      </c>
    </row>
    <row r="3615" spans="2:7" x14ac:dyDescent="0.25">
      <c r="B3615">
        <f>YEAR('Daily Weather Input'!C3608)</f>
        <v>2014</v>
      </c>
      <c r="C3615">
        <f>MONTH('Daily Weather Input'!C3608)</f>
        <v>11</v>
      </c>
      <c r="D3615">
        <f>DAY('Daily Weather Input'!C3608)</f>
        <v>14</v>
      </c>
      <c r="E3615">
        <f>IF('Daily Weather Input'!D3608, 'Daily Weather Input'!D3608, ('Daily Weather Input'!E3608+'Daily Weather Input'!F3608)/2)</f>
        <v>35</v>
      </c>
      <c r="F3615">
        <f t="shared" si="113"/>
        <v>30</v>
      </c>
      <c r="G3615">
        <f t="shared" si="114"/>
        <v>0</v>
      </c>
    </row>
    <row r="3616" spans="2:7" x14ac:dyDescent="0.25">
      <c r="B3616">
        <f>YEAR('Daily Weather Input'!C3609)</f>
        <v>2014</v>
      </c>
      <c r="C3616">
        <f>MONTH('Daily Weather Input'!C3609)</f>
        <v>11</v>
      </c>
      <c r="D3616">
        <f>DAY('Daily Weather Input'!C3609)</f>
        <v>15</v>
      </c>
      <c r="E3616">
        <f>IF('Daily Weather Input'!D3609, 'Daily Weather Input'!D3609, ('Daily Weather Input'!E3609+'Daily Weather Input'!F3609)/2)</f>
        <v>32</v>
      </c>
      <c r="F3616">
        <f t="shared" si="113"/>
        <v>33</v>
      </c>
      <c r="G3616">
        <f t="shared" si="114"/>
        <v>0</v>
      </c>
    </row>
    <row r="3617" spans="2:7" x14ac:dyDescent="0.25">
      <c r="B3617">
        <f>YEAR('Daily Weather Input'!C3610)</f>
        <v>2014</v>
      </c>
      <c r="C3617">
        <f>MONTH('Daily Weather Input'!C3610)</f>
        <v>11</v>
      </c>
      <c r="D3617">
        <f>DAY('Daily Weather Input'!C3610)</f>
        <v>16</v>
      </c>
      <c r="E3617">
        <f>IF('Daily Weather Input'!D3610, 'Daily Weather Input'!D3610, ('Daily Weather Input'!E3610+'Daily Weather Input'!F3610)/2)</f>
        <v>34</v>
      </c>
      <c r="F3617">
        <f t="shared" si="113"/>
        <v>31</v>
      </c>
      <c r="G3617">
        <f t="shared" si="114"/>
        <v>0</v>
      </c>
    </row>
    <row r="3618" spans="2:7" x14ac:dyDescent="0.25">
      <c r="B3618">
        <f>YEAR('Daily Weather Input'!C3611)</f>
        <v>2014</v>
      </c>
      <c r="C3618">
        <f>MONTH('Daily Weather Input'!C3611)</f>
        <v>11</v>
      </c>
      <c r="D3618">
        <f>DAY('Daily Weather Input'!C3611)</f>
        <v>17</v>
      </c>
      <c r="E3618">
        <f>IF('Daily Weather Input'!D3611, 'Daily Weather Input'!D3611, ('Daily Weather Input'!E3611+'Daily Weather Input'!F3611)/2)</f>
        <v>41</v>
      </c>
      <c r="F3618">
        <f t="shared" si="113"/>
        <v>24</v>
      </c>
      <c r="G3618">
        <f t="shared" si="114"/>
        <v>0</v>
      </c>
    </row>
    <row r="3619" spans="2:7" x14ac:dyDescent="0.25">
      <c r="B3619">
        <f>YEAR('Daily Weather Input'!C3612)</f>
        <v>2014</v>
      </c>
      <c r="C3619">
        <f>MONTH('Daily Weather Input'!C3612)</f>
        <v>11</v>
      </c>
      <c r="D3619">
        <f>DAY('Daily Weather Input'!C3612)</f>
        <v>18</v>
      </c>
      <c r="E3619">
        <f>IF('Daily Weather Input'!D3612, 'Daily Weather Input'!D3612, ('Daily Weather Input'!E3612+'Daily Weather Input'!F3612)/2)</f>
        <v>30</v>
      </c>
      <c r="F3619">
        <f t="shared" si="113"/>
        <v>35</v>
      </c>
      <c r="G3619">
        <f t="shared" si="114"/>
        <v>0</v>
      </c>
    </row>
    <row r="3620" spans="2:7" x14ac:dyDescent="0.25">
      <c r="B3620">
        <f>YEAR('Daily Weather Input'!C3613)</f>
        <v>2014</v>
      </c>
      <c r="C3620">
        <f>MONTH('Daily Weather Input'!C3613)</f>
        <v>11</v>
      </c>
      <c r="D3620">
        <f>DAY('Daily Weather Input'!C3613)</f>
        <v>19</v>
      </c>
      <c r="E3620">
        <f>IF('Daily Weather Input'!D3613, 'Daily Weather Input'!D3613, ('Daily Weather Input'!E3613+'Daily Weather Input'!F3613)/2)</f>
        <v>24</v>
      </c>
      <c r="F3620">
        <f t="shared" si="113"/>
        <v>41</v>
      </c>
      <c r="G3620">
        <f t="shared" si="114"/>
        <v>0</v>
      </c>
    </row>
    <row r="3621" spans="2:7" x14ac:dyDescent="0.25">
      <c r="B3621">
        <f>YEAR('Daily Weather Input'!C3614)</f>
        <v>2014</v>
      </c>
      <c r="C3621">
        <f>MONTH('Daily Weather Input'!C3614)</f>
        <v>11</v>
      </c>
      <c r="D3621">
        <f>DAY('Daily Weather Input'!C3614)</f>
        <v>20</v>
      </c>
      <c r="E3621">
        <f>IF('Daily Weather Input'!D3614, 'Daily Weather Input'!D3614, ('Daily Weather Input'!E3614+'Daily Weather Input'!F3614)/2)</f>
        <v>37</v>
      </c>
      <c r="F3621">
        <f t="shared" si="113"/>
        <v>28</v>
      </c>
      <c r="G3621">
        <f t="shared" si="114"/>
        <v>0</v>
      </c>
    </row>
    <row r="3622" spans="2:7" x14ac:dyDescent="0.25">
      <c r="B3622">
        <f>YEAR('Daily Weather Input'!C3615)</f>
        <v>2014</v>
      </c>
      <c r="C3622">
        <f>MONTH('Daily Weather Input'!C3615)</f>
        <v>11</v>
      </c>
      <c r="D3622">
        <f>DAY('Daily Weather Input'!C3615)</f>
        <v>21</v>
      </c>
      <c r="E3622">
        <f>IF('Daily Weather Input'!D3615, 'Daily Weather Input'!D3615, ('Daily Weather Input'!E3615+'Daily Weather Input'!F3615)/2)</f>
        <v>31</v>
      </c>
      <c r="F3622">
        <f t="shared" si="113"/>
        <v>34</v>
      </c>
      <c r="G3622">
        <f t="shared" si="114"/>
        <v>0</v>
      </c>
    </row>
    <row r="3623" spans="2:7" x14ac:dyDescent="0.25">
      <c r="B3623">
        <f>YEAR('Daily Weather Input'!C3616)</f>
        <v>2014</v>
      </c>
      <c r="C3623">
        <f>MONTH('Daily Weather Input'!C3616)</f>
        <v>11</v>
      </c>
      <c r="D3623">
        <f>DAY('Daily Weather Input'!C3616)</f>
        <v>22</v>
      </c>
      <c r="E3623">
        <f>IF('Daily Weather Input'!D3616, 'Daily Weather Input'!D3616, ('Daily Weather Input'!E3616+'Daily Weather Input'!F3616)/2)</f>
        <v>29</v>
      </c>
      <c r="F3623">
        <f t="shared" si="113"/>
        <v>36</v>
      </c>
      <c r="G3623">
        <f t="shared" si="114"/>
        <v>0</v>
      </c>
    </row>
    <row r="3624" spans="2:7" x14ac:dyDescent="0.25">
      <c r="B3624">
        <f>YEAR('Daily Weather Input'!C3617)</f>
        <v>2014</v>
      </c>
      <c r="C3624">
        <f>MONTH('Daily Weather Input'!C3617)</f>
        <v>11</v>
      </c>
      <c r="D3624">
        <f>DAY('Daily Weather Input'!C3617)</f>
        <v>23</v>
      </c>
      <c r="E3624">
        <f>IF('Daily Weather Input'!D3617, 'Daily Weather Input'!D3617, ('Daily Weather Input'!E3617+'Daily Weather Input'!F3617)/2)</f>
        <v>43</v>
      </c>
      <c r="F3624">
        <f t="shared" si="113"/>
        <v>22</v>
      </c>
      <c r="G3624">
        <f t="shared" si="114"/>
        <v>0</v>
      </c>
    </row>
    <row r="3625" spans="2:7" x14ac:dyDescent="0.25">
      <c r="B3625">
        <f>YEAR('Daily Weather Input'!C3618)</f>
        <v>2014</v>
      </c>
      <c r="C3625">
        <f>MONTH('Daily Weather Input'!C3618)</f>
        <v>11</v>
      </c>
      <c r="D3625">
        <f>DAY('Daily Weather Input'!C3618)</f>
        <v>24</v>
      </c>
      <c r="E3625">
        <f>IF('Daily Weather Input'!D3618, 'Daily Weather Input'!D3618, ('Daily Weather Input'!E3618+'Daily Weather Input'!F3618)/2)</f>
        <v>60</v>
      </c>
      <c r="F3625">
        <f t="shared" si="113"/>
        <v>5</v>
      </c>
      <c r="G3625">
        <f t="shared" si="114"/>
        <v>0</v>
      </c>
    </row>
    <row r="3626" spans="2:7" x14ac:dyDescent="0.25">
      <c r="B3626">
        <f>YEAR('Daily Weather Input'!C3619)</f>
        <v>2014</v>
      </c>
      <c r="C3626">
        <f>MONTH('Daily Weather Input'!C3619)</f>
        <v>11</v>
      </c>
      <c r="D3626">
        <f>DAY('Daily Weather Input'!C3619)</f>
        <v>25</v>
      </c>
      <c r="E3626">
        <f>IF('Daily Weather Input'!D3619, 'Daily Weather Input'!D3619, ('Daily Weather Input'!E3619+'Daily Weather Input'!F3619)/2)</f>
        <v>55</v>
      </c>
      <c r="F3626">
        <f t="shared" si="113"/>
        <v>10</v>
      </c>
      <c r="G3626">
        <f t="shared" si="114"/>
        <v>0</v>
      </c>
    </row>
    <row r="3627" spans="2:7" x14ac:dyDescent="0.25">
      <c r="B3627">
        <f>YEAR('Daily Weather Input'!C3620)</f>
        <v>2014</v>
      </c>
      <c r="C3627">
        <f>MONTH('Daily Weather Input'!C3620)</f>
        <v>11</v>
      </c>
      <c r="D3627">
        <f>DAY('Daily Weather Input'!C3620)</f>
        <v>26</v>
      </c>
      <c r="E3627">
        <f>IF('Daily Weather Input'!D3620, 'Daily Weather Input'!D3620, ('Daily Weather Input'!E3620+'Daily Weather Input'!F3620)/2)</f>
        <v>38</v>
      </c>
      <c r="F3627">
        <f t="shared" si="113"/>
        <v>27</v>
      </c>
      <c r="G3627">
        <f t="shared" si="114"/>
        <v>0</v>
      </c>
    </row>
    <row r="3628" spans="2:7" x14ac:dyDescent="0.25">
      <c r="B3628">
        <f>YEAR('Daily Weather Input'!C3621)</f>
        <v>2014</v>
      </c>
      <c r="C3628">
        <f>MONTH('Daily Weather Input'!C3621)</f>
        <v>11</v>
      </c>
      <c r="D3628">
        <f>DAY('Daily Weather Input'!C3621)</f>
        <v>27</v>
      </c>
      <c r="E3628">
        <f>IF('Daily Weather Input'!D3621, 'Daily Weather Input'!D3621, ('Daily Weather Input'!E3621+'Daily Weather Input'!F3621)/2)</f>
        <v>36</v>
      </c>
      <c r="F3628">
        <f t="shared" si="113"/>
        <v>29</v>
      </c>
      <c r="G3628">
        <f t="shared" si="114"/>
        <v>0</v>
      </c>
    </row>
    <row r="3629" spans="2:7" x14ac:dyDescent="0.25">
      <c r="B3629">
        <f>YEAR('Daily Weather Input'!C3622)</f>
        <v>2014</v>
      </c>
      <c r="C3629">
        <f>MONTH('Daily Weather Input'!C3622)</f>
        <v>11</v>
      </c>
      <c r="D3629">
        <f>DAY('Daily Weather Input'!C3622)</f>
        <v>28</v>
      </c>
      <c r="E3629">
        <f>IF('Daily Weather Input'!D3622, 'Daily Weather Input'!D3622, ('Daily Weather Input'!E3622+'Daily Weather Input'!F3622)/2)</f>
        <v>33</v>
      </c>
      <c r="F3629">
        <f t="shared" si="113"/>
        <v>32</v>
      </c>
      <c r="G3629">
        <f t="shared" si="114"/>
        <v>0</v>
      </c>
    </row>
    <row r="3630" spans="2:7" x14ac:dyDescent="0.25">
      <c r="B3630">
        <f>YEAR('Daily Weather Input'!C3623)</f>
        <v>2014</v>
      </c>
      <c r="C3630">
        <f>MONTH('Daily Weather Input'!C3623)</f>
        <v>11</v>
      </c>
      <c r="D3630">
        <f>DAY('Daily Weather Input'!C3623)</f>
        <v>29</v>
      </c>
      <c r="E3630">
        <f>IF('Daily Weather Input'!D3623, 'Daily Weather Input'!D3623, ('Daily Weather Input'!E3623+'Daily Weather Input'!F3623)/2)</f>
        <v>33</v>
      </c>
      <c r="F3630">
        <f t="shared" si="113"/>
        <v>32</v>
      </c>
      <c r="G3630">
        <f t="shared" si="114"/>
        <v>0</v>
      </c>
    </row>
    <row r="3631" spans="2:7" x14ac:dyDescent="0.25">
      <c r="B3631">
        <f>YEAR('Daily Weather Input'!C3624)</f>
        <v>2014</v>
      </c>
      <c r="C3631">
        <f>MONTH('Daily Weather Input'!C3624)</f>
        <v>11</v>
      </c>
      <c r="D3631">
        <f>DAY('Daily Weather Input'!C3624)</f>
        <v>30</v>
      </c>
      <c r="E3631">
        <f>IF('Daily Weather Input'!D3624, 'Daily Weather Input'!D3624, ('Daily Weather Input'!E3624+'Daily Weather Input'!F3624)/2)</f>
        <v>46</v>
      </c>
      <c r="F3631">
        <f t="shared" si="113"/>
        <v>19</v>
      </c>
      <c r="G3631">
        <f t="shared" si="114"/>
        <v>0</v>
      </c>
    </row>
    <row r="3632" spans="2:7" x14ac:dyDescent="0.25">
      <c r="B3632">
        <f>YEAR('Daily Weather Input'!C3625)</f>
        <v>2014</v>
      </c>
      <c r="C3632">
        <f>MONTH('Daily Weather Input'!C3625)</f>
        <v>12</v>
      </c>
      <c r="D3632">
        <f>DAY('Daily Weather Input'!C3625)</f>
        <v>1</v>
      </c>
      <c r="E3632">
        <f>IF('Daily Weather Input'!D3625, 'Daily Weather Input'!D3625, ('Daily Weather Input'!E3625+'Daily Weather Input'!F3625)/2)</f>
        <v>57</v>
      </c>
      <c r="F3632">
        <f t="shared" si="113"/>
        <v>8</v>
      </c>
      <c r="G3632">
        <f t="shared" si="114"/>
        <v>0</v>
      </c>
    </row>
    <row r="3633" spans="2:7" x14ac:dyDescent="0.25">
      <c r="B3633">
        <f>YEAR('Daily Weather Input'!C3626)</f>
        <v>2014</v>
      </c>
      <c r="C3633">
        <f>MONTH('Daily Weather Input'!C3626)</f>
        <v>12</v>
      </c>
      <c r="D3633">
        <f>DAY('Daily Weather Input'!C3626)</f>
        <v>2</v>
      </c>
      <c r="E3633">
        <f>IF('Daily Weather Input'!D3626, 'Daily Weather Input'!D3626, ('Daily Weather Input'!E3626+'Daily Weather Input'!F3626)/2)</f>
        <v>38</v>
      </c>
      <c r="F3633">
        <f t="shared" si="113"/>
        <v>27</v>
      </c>
      <c r="G3633">
        <f t="shared" si="114"/>
        <v>0</v>
      </c>
    </row>
    <row r="3634" spans="2:7" x14ac:dyDescent="0.25">
      <c r="B3634">
        <f>YEAR('Daily Weather Input'!C3627)</f>
        <v>2014</v>
      </c>
      <c r="C3634">
        <f>MONTH('Daily Weather Input'!C3627)</f>
        <v>12</v>
      </c>
      <c r="D3634">
        <f>DAY('Daily Weather Input'!C3627)</f>
        <v>3</v>
      </c>
      <c r="E3634">
        <f>IF('Daily Weather Input'!D3627, 'Daily Weather Input'!D3627, ('Daily Weather Input'!E3627+'Daily Weather Input'!F3627)/2)</f>
        <v>40</v>
      </c>
      <c r="F3634">
        <f t="shared" si="113"/>
        <v>25</v>
      </c>
      <c r="G3634">
        <f t="shared" si="114"/>
        <v>0</v>
      </c>
    </row>
    <row r="3635" spans="2:7" x14ac:dyDescent="0.25">
      <c r="B3635">
        <f>YEAR('Daily Weather Input'!C3628)</f>
        <v>2014</v>
      </c>
      <c r="C3635">
        <f>MONTH('Daily Weather Input'!C3628)</f>
        <v>12</v>
      </c>
      <c r="D3635">
        <f>DAY('Daily Weather Input'!C3628)</f>
        <v>4</v>
      </c>
      <c r="E3635">
        <f>IF('Daily Weather Input'!D3628, 'Daily Weather Input'!D3628, ('Daily Weather Input'!E3628+'Daily Weather Input'!F3628)/2)</f>
        <v>39</v>
      </c>
      <c r="F3635">
        <f t="shared" si="113"/>
        <v>26</v>
      </c>
      <c r="G3635">
        <f t="shared" si="114"/>
        <v>0</v>
      </c>
    </row>
    <row r="3636" spans="2:7" x14ac:dyDescent="0.25">
      <c r="B3636">
        <f>YEAR('Daily Weather Input'!C3629)</f>
        <v>2014</v>
      </c>
      <c r="C3636">
        <f>MONTH('Daily Weather Input'!C3629)</f>
        <v>12</v>
      </c>
      <c r="D3636">
        <f>DAY('Daily Weather Input'!C3629)</f>
        <v>5</v>
      </c>
      <c r="E3636">
        <f>IF('Daily Weather Input'!D3629, 'Daily Weather Input'!D3629, ('Daily Weather Input'!E3629+'Daily Weather Input'!F3629)/2)</f>
        <v>38</v>
      </c>
      <c r="F3636">
        <f t="shared" si="113"/>
        <v>27</v>
      </c>
      <c r="G3636">
        <f t="shared" si="114"/>
        <v>0</v>
      </c>
    </row>
    <row r="3637" spans="2:7" x14ac:dyDescent="0.25">
      <c r="B3637">
        <f>YEAR('Daily Weather Input'!C3630)</f>
        <v>2014</v>
      </c>
      <c r="C3637">
        <f>MONTH('Daily Weather Input'!C3630)</f>
        <v>12</v>
      </c>
      <c r="D3637">
        <f>DAY('Daily Weather Input'!C3630)</f>
        <v>6</v>
      </c>
      <c r="E3637">
        <f>IF('Daily Weather Input'!D3630, 'Daily Weather Input'!D3630, ('Daily Weather Input'!E3630+'Daily Weather Input'!F3630)/2)</f>
        <v>42</v>
      </c>
      <c r="F3637">
        <f t="shared" si="113"/>
        <v>23</v>
      </c>
      <c r="G3637">
        <f t="shared" si="114"/>
        <v>0</v>
      </c>
    </row>
    <row r="3638" spans="2:7" x14ac:dyDescent="0.25">
      <c r="B3638">
        <f>YEAR('Daily Weather Input'!C3631)</f>
        <v>2014</v>
      </c>
      <c r="C3638">
        <f>MONTH('Daily Weather Input'!C3631)</f>
        <v>12</v>
      </c>
      <c r="D3638">
        <f>DAY('Daily Weather Input'!C3631)</f>
        <v>7</v>
      </c>
      <c r="E3638">
        <f>IF('Daily Weather Input'!D3631, 'Daily Weather Input'!D3631, ('Daily Weather Input'!E3631+'Daily Weather Input'!F3631)/2)</f>
        <v>40</v>
      </c>
      <c r="F3638">
        <f t="shared" si="113"/>
        <v>25</v>
      </c>
      <c r="G3638">
        <f t="shared" si="114"/>
        <v>0</v>
      </c>
    </row>
    <row r="3639" spans="2:7" x14ac:dyDescent="0.25">
      <c r="B3639">
        <f>YEAR('Daily Weather Input'!C3632)</f>
        <v>2014</v>
      </c>
      <c r="C3639">
        <f>MONTH('Daily Weather Input'!C3632)</f>
        <v>12</v>
      </c>
      <c r="D3639">
        <f>DAY('Daily Weather Input'!C3632)</f>
        <v>8</v>
      </c>
      <c r="E3639">
        <f>IF('Daily Weather Input'!D3632, 'Daily Weather Input'!D3632, ('Daily Weather Input'!E3632+'Daily Weather Input'!F3632)/2)</f>
        <v>33</v>
      </c>
      <c r="F3639">
        <f t="shared" si="113"/>
        <v>32</v>
      </c>
      <c r="G3639">
        <f t="shared" si="114"/>
        <v>0</v>
      </c>
    </row>
    <row r="3640" spans="2:7" x14ac:dyDescent="0.25">
      <c r="B3640">
        <f>YEAR('Daily Weather Input'!C3633)</f>
        <v>2014</v>
      </c>
      <c r="C3640">
        <f>MONTH('Daily Weather Input'!C3633)</f>
        <v>12</v>
      </c>
      <c r="D3640">
        <f>DAY('Daily Weather Input'!C3633)</f>
        <v>9</v>
      </c>
      <c r="E3640">
        <f>IF('Daily Weather Input'!D3633, 'Daily Weather Input'!D3633, ('Daily Weather Input'!E3633+'Daily Weather Input'!F3633)/2)</f>
        <v>34</v>
      </c>
      <c r="F3640">
        <f t="shared" si="113"/>
        <v>31</v>
      </c>
      <c r="G3640">
        <f t="shared" si="114"/>
        <v>0</v>
      </c>
    </row>
    <row r="3641" spans="2:7" x14ac:dyDescent="0.25">
      <c r="B3641">
        <f>YEAR('Daily Weather Input'!C3634)</f>
        <v>2014</v>
      </c>
      <c r="C3641">
        <f>MONTH('Daily Weather Input'!C3634)</f>
        <v>12</v>
      </c>
      <c r="D3641">
        <f>DAY('Daily Weather Input'!C3634)</f>
        <v>10</v>
      </c>
      <c r="E3641">
        <f>IF('Daily Weather Input'!D3634, 'Daily Weather Input'!D3634, ('Daily Weather Input'!E3634+'Daily Weather Input'!F3634)/2)</f>
        <v>41</v>
      </c>
      <c r="F3641">
        <f t="shared" si="113"/>
        <v>24</v>
      </c>
      <c r="G3641">
        <f t="shared" si="114"/>
        <v>0</v>
      </c>
    </row>
    <row r="3642" spans="2:7" x14ac:dyDescent="0.25">
      <c r="B3642">
        <f>YEAR('Daily Weather Input'!C3635)</f>
        <v>2014</v>
      </c>
      <c r="C3642">
        <f>MONTH('Daily Weather Input'!C3635)</f>
        <v>12</v>
      </c>
      <c r="D3642">
        <f>DAY('Daily Weather Input'!C3635)</f>
        <v>11</v>
      </c>
      <c r="E3642">
        <f>IF('Daily Weather Input'!D3635, 'Daily Weather Input'!D3635, ('Daily Weather Input'!E3635+'Daily Weather Input'!F3635)/2)</f>
        <v>36</v>
      </c>
      <c r="F3642">
        <f t="shared" si="113"/>
        <v>29</v>
      </c>
      <c r="G3642">
        <f t="shared" si="114"/>
        <v>0</v>
      </c>
    </row>
    <row r="3643" spans="2:7" x14ac:dyDescent="0.25">
      <c r="B3643">
        <f>YEAR('Daily Weather Input'!C3636)</f>
        <v>2014</v>
      </c>
      <c r="C3643">
        <f>MONTH('Daily Weather Input'!C3636)</f>
        <v>12</v>
      </c>
      <c r="D3643">
        <f>DAY('Daily Weather Input'!C3636)</f>
        <v>12</v>
      </c>
      <c r="E3643">
        <f>IF('Daily Weather Input'!D3636, 'Daily Weather Input'!D3636, ('Daily Weather Input'!E3636+'Daily Weather Input'!F3636)/2)</f>
        <v>38</v>
      </c>
      <c r="F3643">
        <f t="shared" si="113"/>
        <v>27</v>
      </c>
      <c r="G3643">
        <f t="shared" si="114"/>
        <v>0</v>
      </c>
    </row>
    <row r="3644" spans="2:7" x14ac:dyDescent="0.25">
      <c r="B3644">
        <f>YEAR('Daily Weather Input'!C3637)</f>
        <v>2014</v>
      </c>
      <c r="C3644">
        <f>MONTH('Daily Weather Input'!C3637)</f>
        <v>12</v>
      </c>
      <c r="D3644">
        <f>DAY('Daily Weather Input'!C3637)</f>
        <v>13</v>
      </c>
      <c r="E3644">
        <f>IF('Daily Weather Input'!D3637, 'Daily Weather Input'!D3637, ('Daily Weather Input'!E3637+'Daily Weather Input'!F3637)/2)</f>
        <v>35</v>
      </c>
      <c r="F3644">
        <f t="shared" si="113"/>
        <v>30</v>
      </c>
      <c r="G3644">
        <f t="shared" si="114"/>
        <v>0</v>
      </c>
    </row>
    <row r="3645" spans="2:7" x14ac:dyDescent="0.25">
      <c r="B3645">
        <f>YEAR('Daily Weather Input'!C3638)</f>
        <v>2014</v>
      </c>
      <c r="C3645">
        <f>MONTH('Daily Weather Input'!C3638)</f>
        <v>12</v>
      </c>
      <c r="D3645">
        <f>DAY('Daily Weather Input'!C3638)</f>
        <v>14</v>
      </c>
      <c r="E3645">
        <f>IF('Daily Weather Input'!D3638, 'Daily Weather Input'!D3638, ('Daily Weather Input'!E3638+'Daily Weather Input'!F3638)/2)</f>
        <v>44</v>
      </c>
      <c r="F3645">
        <f t="shared" si="113"/>
        <v>21</v>
      </c>
      <c r="G3645">
        <f t="shared" si="114"/>
        <v>0</v>
      </c>
    </row>
    <row r="3646" spans="2:7" x14ac:dyDescent="0.25">
      <c r="B3646">
        <f>YEAR('Daily Weather Input'!C3639)</f>
        <v>2014</v>
      </c>
      <c r="C3646">
        <f>MONTH('Daily Weather Input'!C3639)</f>
        <v>12</v>
      </c>
      <c r="D3646">
        <f>DAY('Daily Weather Input'!C3639)</f>
        <v>15</v>
      </c>
      <c r="E3646">
        <f>IF('Daily Weather Input'!D3639, 'Daily Weather Input'!D3639, ('Daily Weather Input'!E3639+'Daily Weather Input'!F3639)/2)</f>
        <v>46</v>
      </c>
      <c r="F3646">
        <f t="shared" si="113"/>
        <v>19</v>
      </c>
      <c r="G3646">
        <f t="shared" si="114"/>
        <v>0</v>
      </c>
    </row>
    <row r="3647" spans="2:7" x14ac:dyDescent="0.25">
      <c r="B3647">
        <f>YEAR('Daily Weather Input'!C3640)</f>
        <v>2014</v>
      </c>
      <c r="C3647">
        <f>MONTH('Daily Weather Input'!C3640)</f>
        <v>12</v>
      </c>
      <c r="D3647">
        <f>DAY('Daily Weather Input'!C3640)</f>
        <v>16</v>
      </c>
      <c r="E3647">
        <f>IF('Daily Weather Input'!D3640, 'Daily Weather Input'!D3640, ('Daily Weather Input'!E3640+'Daily Weather Input'!F3640)/2)</f>
        <v>39</v>
      </c>
      <c r="F3647">
        <f t="shared" si="113"/>
        <v>26</v>
      </c>
      <c r="G3647">
        <f t="shared" si="114"/>
        <v>0</v>
      </c>
    </row>
    <row r="3648" spans="2:7" x14ac:dyDescent="0.25">
      <c r="B3648">
        <f>YEAR('Daily Weather Input'!C3641)</f>
        <v>2014</v>
      </c>
      <c r="C3648">
        <f>MONTH('Daily Weather Input'!C3641)</f>
        <v>12</v>
      </c>
      <c r="D3648">
        <f>DAY('Daily Weather Input'!C3641)</f>
        <v>17</v>
      </c>
      <c r="E3648">
        <f>IF('Daily Weather Input'!D3641, 'Daily Weather Input'!D3641, ('Daily Weather Input'!E3641+'Daily Weather Input'!F3641)/2)</f>
        <v>42</v>
      </c>
      <c r="F3648">
        <f t="shared" si="113"/>
        <v>23</v>
      </c>
      <c r="G3648">
        <f t="shared" si="114"/>
        <v>0</v>
      </c>
    </row>
    <row r="3649" spans="2:7" x14ac:dyDescent="0.25">
      <c r="B3649">
        <f>YEAR('Daily Weather Input'!C3642)</f>
        <v>2014</v>
      </c>
      <c r="C3649">
        <f>MONTH('Daily Weather Input'!C3642)</f>
        <v>12</v>
      </c>
      <c r="D3649">
        <f>DAY('Daily Weather Input'!C3642)</f>
        <v>18</v>
      </c>
      <c r="E3649">
        <f>IF('Daily Weather Input'!D3642, 'Daily Weather Input'!D3642, ('Daily Weather Input'!E3642+'Daily Weather Input'!F3642)/2)</f>
        <v>35</v>
      </c>
      <c r="F3649">
        <f t="shared" si="113"/>
        <v>30</v>
      </c>
      <c r="G3649">
        <f t="shared" si="114"/>
        <v>0</v>
      </c>
    </row>
    <row r="3650" spans="2:7" x14ac:dyDescent="0.25">
      <c r="B3650">
        <f>YEAR('Daily Weather Input'!C3643)</f>
        <v>2014</v>
      </c>
      <c r="C3650">
        <f>MONTH('Daily Weather Input'!C3643)</f>
        <v>12</v>
      </c>
      <c r="D3650">
        <f>DAY('Daily Weather Input'!C3643)</f>
        <v>19</v>
      </c>
      <c r="E3650">
        <f>IF('Daily Weather Input'!D3643, 'Daily Weather Input'!D3643, ('Daily Weather Input'!E3643+'Daily Weather Input'!F3643)/2)</f>
        <v>34</v>
      </c>
      <c r="F3650">
        <f t="shared" si="113"/>
        <v>31</v>
      </c>
      <c r="G3650">
        <f t="shared" si="114"/>
        <v>0</v>
      </c>
    </row>
    <row r="3651" spans="2:7" x14ac:dyDescent="0.25">
      <c r="B3651">
        <f>YEAR('Daily Weather Input'!C3644)</f>
        <v>2014</v>
      </c>
      <c r="C3651">
        <f>MONTH('Daily Weather Input'!C3644)</f>
        <v>12</v>
      </c>
      <c r="D3651">
        <f>DAY('Daily Weather Input'!C3644)</f>
        <v>20</v>
      </c>
      <c r="E3651">
        <f>IF('Daily Weather Input'!D3644, 'Daily Weather Input'!D3644, ('Daily Weather Input'!E3644+'Daily Weather Input'!F3644)/2)</f>
        <v>29</v>
      </c>
      <c r="F3651">
        <f t="shared" si="113"/>
        <v>36</v>
      </c>
      <c r="G3651">
        <f t="shared" si="114"/>
        <v>0</v>
      </c>
    </row>
    <row r="3652" spans="2:7" x14ac:dyDescent="0.25">
      <c r="B3652">
        <f>YEAR('Daily Weather Input'!C3645)</f>
        <v>2014</v>
      </c>
      <c r="C3652">
        <f>MONTH('Daily Weather Input'!C3645)</f>
        <v>12</v>
      </c>
      <c r="D3652">
        <f>DAY('Daily Weather Input'!C3645)</f>
        <v>21</v>
      </c>
      <c r="E3652">
        <f>IF('Daily Weather Input'!D3645, 'Daily Weather Input'!D3645, ('Daily Weather Input'!E3645+'Daily Weather Input'!F3645)/2)</f>
        <v>33</v>
      </c>
      <c r="F3652">
        <f t="shared" si="113"/>
        <v>32</v>
      </c>
      <c r="G3652">
        <f t="shared" si="114"/>
        <v>0</v>
      </c>
    </row>
    <row r="3653" spans="2:7" x14ac:dyDescent="0.25">
      <c r="B3653">
        <f>YEAR('Daily Weather Input'!C3646)</f>
        <v>2014</v>
      </c>
      <c r="C3653">
        <f>MONTH('Daily Weather Input'!C3646)</f>
        <v>12</v>
      </c>
      <c r="D3653">
        <f>DAY('Daily Weather Input'!C3646)</f>
        <v>22</v>
      </c>
      <c r="E3653">
        <f>IF('Daily Weather Input'!D3646, 'Daily Weather Input'!D3646, ('Daily Weather Input'!E3646+'Daily Weather Input'!F3646)/2)</f>
        <v>30</v>
      </c>
      <c r="F3653">
        <f t="shared" si="113"/>
        <v>35</v>
      </c>
      <c r="G3653">
        <f t="shared" si="114"/>
        <v>0</v>
      </c>
    </row>
    <row r="3654" spans="2:7" x14ac:dyDescent="0.25">
      <c r="B3654">
        <f>YEAR('Daily Weather Input'!C3647)</f>
        <v>2014</v>
      </c>
      <c r="C3654">
        <f>MONTH('Daily Weather Input'!C3647)</f>
        <v>12</v>
      </c>
      <c r="D3654">
        <f>DAY('Daily Weather Input'!C3647)</f>
        <v>23</v>
      </c>
      <c r="E3654">
        <f>IF('Daily Weather Input'!D3647, 'Daily Weather Input'!D3647, ('Daily Weather Input'!E3647+'Daily Weather Input'!F3647)/2)</f>
        <v>36</v>
      </c>
      <c r="F3654">
        <f t="shared" si="113"/>
        <v>29</v>
      </c>
      <c r="G3654">
        <f t="shared" si="114"/>
        <v>0</v>
      </c>
    </row>
    <row r="3655" spans="2:7" x14ac:dyDescent="0.25">
      <c r="B3655">
        <f>YEAR('Daily Weather Input'!C3648)</f>
        <v>2014</v>
      </c>
      <c r="C3655">
        <f>MONTH('Daily Weather Input'!C3648)</f>
        <v>12</v>
      </c>
      <c r="D3655">
        <f>DAY('Daily Weather Input'!C3648)</f>
        <v>24</v>
      </c>
      <c r="E3655">
        <f>IF('Daily Weather Input'!D3648, 'Daily Weather Input'!D3648, ('Daily Weather Input'!E3648+'Daily Weather Input'!F3648)/2)</f>
        <v>44</v>
      </c>
      <c r="F3655">
        <f t="shared" si="113"/>
        <v>21</v>
      </c>
      <c r="G3655">
        <f t="shared" si="114"/>
        <v>0</v>
      </c>
    </row>
    <row r="3656" spans="2:7" x14ac:dyDescent="0.25">
      <c r="B3656">
        <f>YEAR('Daily Weather Input'!C3649)</f>
        <v>2014</v>
      </c>
      <c r="C3656">
        <f>MONTH('Daily Weather Input'!C3649)</f>
        <v>12</v>
      </c>
      <c r="D3656">
        <f>DAY('Daily Weather Input'!C3649)</f>
        <v>25</v>
      </c>
      <c r="E3656">
        <f>IF('Daily Weather Input'!D3649, 'Daily Weather Input'!D3649, ('Daily Weather Input'!E3649+'Daily Weather Input'!F3649)/2)</f>
        <v>50</v>
      </c>
      <c r="F3656">
        <f t="shared" si="113"/>
        <v>15</v>
      </c>
      <c r="G3656">
        <f t="shared" si="114"/>
        <v>0</v>
      </c>
    </row>
    <row r="3657" spans="2:7" x14ac:dyDescent="0.25">
      <c r="B3657">
        <f>YEAR('Daily Weather Input'!C3650)</f>
        <v>2014</v>
      </c>
      <c r="C3657">
        <f>MONTH('Daily Weather Input'!C3650)</f>
        <v>12</v>
      </c>
      <c r="D3657">
        <f>DAY('Daily Weather Input'!C3650)</f>
        <v>26</v>
      </c>
      <c r="E3657">
        <f>IF('Daily Weather Input'!D3650, 'Daily Weather Input'!D3650, ('Daily Weather Input'!E3650+'Daily Weather Input'!F3650)/2)</f>
        <v>39</v>
      </c>
      <c r="F3657">
        <f t="shared" si="113"/>
        <v>26</v>
      </c>
      <c r="G3657">
        <f t="shared" si="114"/>
        <v>0</v>
      </c>
    </row>
    <row r="3658" spans="2:7" x14ac:dyDescent="0.25">
      <c r="B3658">
        <f>YEAR('Daily Weather Input'!C3651)</f>
        <v>2014</v>
      </c>
      <c r="C3658">
        <f>MONTH('Daily Weather Input'!C3651)</f>
        <v>12</v>
      </c>
      <c r="D3658">
        <f>DAY('Daily Weather Input'!C3651)</f>
        <v>27</v>
      </c>
      <c r="E3658">
        <f>IF('Daily Weather Input'!D3651, 'Daily Weather Input'!D3651, ('Daily Weather Input'!E3651+'Daily Weather Input'!F3651)/2)</f>
        <v>38</v>
      </c>
      <c r="F3658">
        <f t="shared" si="113"/>
        <v>27</v>
      </c>
      <c r="G3658">
        <f t="shared" si="114"/>
        <v>0</v>
      </c>
    </row>
    <row r="3659" spans="2:7" x14ac:dyDescent="0.25">
      <c r="B3659">
        <f>YEAR('Daily Weather Input'!C3652)</f>
        <v>2014</v>
      </c>
      <c r="C3659">
        <f>MONTH('Daily Weather Input'!C3652)</f>
        <v>12</v>
      </c>
      <c r="D3659">
        <f>DAY('Daily Weather Input'!C3652)</f>
        <v>28</v>
      </c>
      <c r="E3659">
        <f>IF('Daily Weather Input'!D3652, 'Daily Weather Input'!D3652, ('Daily Weather Input'!E3652+'Daily Weather Input'!F3652)/2)</f>
        <v>47</v>
      </c>
      <c r="F3659">
        <f>IF(B$8&gt;$E3659,(B$8-$E3659),0)</f>
        <v>18</v>
      </c>
      <c r="G3659">
        <f t="shared" si="114"/>
        <v>0</v>
      </c>
    </row>
    <row r="3660" spans="2:7" x14ac:dyDescent="0.25">
      <c r="B3660">
        <f>YEAR('Daily Weather Input'!C3653)</f>
        <v>2014</v>
      </c>
      <c r="C3660">
        <f>MONTH('Daily Weather Input'!C3653)</f>
        <v>12</v>
      </c>
      <c r="D3660">
        <f>DAY('Daily Weather Input'!C3653)</f>
        <v>29</v>
      </c>
      <c r="E3660">
        <f>IF('Daily Weather Input'!D3653, 'Daily Weather Input'!D3653, ('Daily Weather Input'!E3653+'Daily Weather Input'!F3653)/2)</f>
        <v>42</v>
      </c>
      <c r="F3660">
        <f>IF(B$8&gt;$E3660,(B$8-$E3660),0)</f>
        <v>23</v>
      </c>
      <c r="G3660">
        <f>IF($E3660&gt;C$8,$E3660-C$8,0)</f>
        <v>0</v>
      </c>
    </row>
    <row r="3661" spans="2:7" x14ac:dyDescent="0.25">
      <c r="B3661">
        <f>YEAR('Daily Weather Input'!C3654)</f>
        <v>2014</v>
      </c>
      <c r="C3661">
        <f>MONTH('Daily Weather Input'!C3654)</f>
        <v>12</v>
      </c>
      <c r="D3661">
        <f>DAY('Daily Weather Input'!C3654)</f>
        <v>30</v>
      </c>
      <c r="E3661">
        <f>IF('Daily Weather Input'!D3654, 'Daily Weather Input'!D3654, ('Daily Weather Input'!E3654+'Daily Weather Input'!F3654)/2)</f>
        <v>36</v>
      </c>
      <c r="F3661">
        <f>IF(B$8&gt;$E3661,(B$8-$E3661),0)</f>
        <v>29</v>
      </c>
      <c r="G3661">
        <f>IF($E3661&gt;C$8,$E3661-C$8,0)</f>
        <v>0</v>
      </c>
    </row>
    <row r="3662" spans="2:7" x14ac:dyDescent="0.25">
      <c r="B3662">
        <f>YEAR('Daily Weather Input'!C3655)</f>
        <v>2014</v>
      </c>
      <c r="C3662">
        <f>MONTH('Daily Weather Input'!C3655)</f>
        <v>12</v>
      </c>
      <c r="D3662">
        <f>DAY('Daily Weather Input'!C3655)</f>
        <v>31</v>
      </c>
      <c r="E3662">
        <f>IF('Daily Weather Input'!D3655, 'Daily Weather Input'!D3655, ('Daily Weather Input'!E3655+'Daily Weather Input'!F3655)/2)</f>
        <v>27</v>
      </c>
      <c r="F3662">
        <f>IF(B$8&gt;$E3662,(B$8-$E3662),0)</f>
        <v>38</v>
      </c>
      <c r="G3662">
        <f>IF($E3662&gt;C$8,$E3662-C$8,0)</f>
        <v>0</v>
      </c>
    </row>
    <row r="3663" spans="2:7" x14ac:dyDescent="0.25">
      <c r="B3663">
        <f>YEAR('Daily Weather Input'!C3656)</f>
        <v>2015</v>
      </c>
      <c r="C3663">
        <f>MONTH('Daily Weather Input'!C3656)</f>
        <v>1</v>
      </c>
      <c r="D3663">
        <f>DAY('Daily Weather Input'!C3656)</f>
        <v>1</v>
      </c>
      <c r="E3663">
        <f>IF('Daily Weather Input'!D3656, 'Daily Weather Input'!D3656, ('Daily Weather Input'!E3656+'Daily Weather Input'!F3656)/2)</f>
        <v>28</v>
      </c>
      <c r="F3663">
        <f>IF(B$8&gt;$E3663,(B$8-$E3663),0)</f>
        <v>37</v>
      </c>
      <c r="G3663">
        <f>IF($E3663&gt;C$8,$E3663-C$8,0)</f>
        <v>0</v>
      </c>
    </row>
    <row r="3664" spans="2:7" x14ac:dyDescent="0.25">
      <c r="B3664">
        <f>YEAR('Daily Weather Input'!C3657)</f>
        <v>2015</v>
      </c>
      <c r="C3664">
        <f>MONTH('Daily Weather Input'!C3657)</f>
        <v>1</v>
      </c>
      <c r="D3664">
        <f>DAY('Daily Weather Input'!C3657)</f>
        <v>2</v>
      </c>
      <c r="E3664">
        <f>IF('Daily Weather Input'!D3657, 'Daily Weather Input'!D3657, ('Daily Weather Input'!E3657+'Daily Weather Input'!F3657)/2)</f>
        <v>32</v>
      </c>
      <c r="F3664">
        <f t="shared" ref="F3664:F3671" si="115">IF(B$8&gt;$E3664,(B$8-$E3664),0)</f>
        <v>33</v>
      </c>
      <c r="G3664">
        <f t="shared" ref="G3664:G3671" si="116">IF($E3664&gt;C$8,$E3664-C$8,0)</f>
        <v>0</v>
      </c>
    </row>
    <row r="3665" spans="2:7" x14ac:dyDescent="0.25">
      <c r="B3665">
        <f>YEAR('Daily Weather Input'!C3658)</f>
        <v>2015</v>
      </c>
      <c r="C3665">
        <f>MONTH('Daily Weather Input'!C3658)</f>
        <v>1</v>
      </c>
      <c r="D3665">
        <f>DAY('Daily Weather Input'!C3658)</f>
        <v>3</v>
      </c>
      <c r="E3665">
        <f>IF('Daily Weather Input'!D3658, 'Daily Weather Input'!D3658, ('Daily Weather Input'!E3658+'Daily Weather Input'!F3658)/2)</f>
        <v>33</v>
      </c>
      <c r="F3665">
        <f t="shared" si="115"/>
        <v>32</v>
      </c>
      <c r="G3665">
        <f t="shared" si="116"/>
        <v>0</v>
      </c>
    </row>
    <row r="3666" spans="2:7" x14ac:dyDescent="0.25">
      <c r="B3666">
        <f>YEAR('Daily Weather Input'!C3659)</f>
        <v>2015</v>
      </c>
      <c r="C3666">
        <f>MONTH('Daily Weather Input'!C3659)</f>
        <v>1</v>
      </c>
      <c r="D3666">
        <f>DAY('Daily Weather Input'!C3659)</f>
        <v>4</v>
      </c>
      <c r="E3666">
        <f>IF('Daily Weather Input'!D3659, 'Daily Weather Input'!D3659, ('Daily Weather Input'!E3659+'Daily Weather Input'!F3659)/2)</f>
        <v>46</v>
      </c>
      <c r="F3666">
        <f t="shared" si="115"/>
        <v>19</v>
      </c>
      <c r="G3666">
        <f t="shared" si="116"/>
        <v>0</v>
      </c>
    </row>
    <row r="3667" spans="2:7" x14ac:dyDescent="0.25">
      <c r="B3667">
        <f>YEAR('Daily Weather Input'!C3660)</f>
        <v>2015</v>
      </c>
      <c r="C3667">
        <f>MONTH('Daily Weather Input'!C3660)</f>
        <v>1</v>
      </c>
      <c r="D3667">
        <f>DAY('Daily Weather Input'!C3660)</f>
        <v>5</v>
      </c>
      <c r="E3667">
        <f>IF('Daily Weather Input'!D3660, 'Daily Weather Input'!D3660, ('Daily Weather Input'!E3660+'Daily Weather Input'!F3660)/2)</f>
        <v>40</v>
      </c>
      <c r="F3667">
        <f t="shared" si="115"/>
        <v>25</v>
      </c>
      <c r="G3667">
        <f t="shared" si="116"/>
        <v>0</v>
      </c>
    </row>
    <row r="3668" spans="2:7" x14ac:dyDescent="0.25">
      <c r="B3668">
        <f>YEAR('Daily Weather Input'!C3661)</f>
        <v>2015</v>
      </c>
      <c r="C3668">
        <f>MONTH('Daily Weather Input'!C3661)</f>
        <v>1</v>
      </c>
      <c r="D3668">
        <f>DAY('Daily Weather Input'!C3661)</f>
        <v>6</v>
      </c>
      <c r="E3668">
        <f>IF('Daily Weather Input'!D3661, 'Daily Weather Input'!D3661, ('Daily Weather Input'!E3661+'Daily Weather Input'!F3661)/2)</f>
        <v>24</v>
      </c>
      <c r="F3668">
        <f t="shared" si="115"/>
        <v>41</v>
      </c>
      <c r="G3668">
        <f t="shared" si="116"/>
        <v>0</v>
      </c>
    </row>
    <row r="3669" spans="2:7" x14ac:dyDescent="0.25">
      <c r="B3669">
        <f>YEAR('Daily Weather Input'!C3662)</f>
        <v>2015</v>
      </c>
      <c r="C3669">
        <f>MONTH('Daily Weather Input'!C3662)</f>
        <v>1</v>
      </c>
      <c r="D3669">
        <f>DAY('Daily Weather Input'!C3662)</f>
        <v>7</v>
      </c>
      <c r="E3669">
        <f>IF('Daily Weather Input'!D3662, 'Daily Weather Input'!D3662, ('Daily Weather Input'!E3662+'Daily Weather Input'!F3662)/2)</f>
        <v>18</v>
      </c>
      <c r="F3669">
        <f t="shared" si="115"/>
        <v>47</v>
      </c>
      <c r="G3669">
        <f t="shared" si="116"/>
        <v>0</v>
      </c>
    </row>
    <row r="3670" spans="2:7" x14ac:dyDescent="0.25">
      <c r="B3670">
        <f>YEAR('Daily Weather Input'!C3663)</f>
        <v>2015</v>
      </c>
      <c r="C3670">
        <f>MONTH('Daily Weather Input'!C3663)</f>
        <v>1</v>
      </c>
      <c r="D3670">
        <f>DAY('Daily Weather Input'!C3663)</f>
        <v>8</v>
      </c>
      <c r="E3670">
        <f>IF('Daily Weather Input'!D3663, 'Daily Weather Input'!D3663, ('Daily Weather Input'!E3663+'Daily Weather Input'!F3663)/2)</f>
        <v>11</v>
      </c>
      <c r="F3670">
        <f t="shared" si="115"/>
        <v>54</v>
      </c>
      <c r="G3670">
        <f t="shared" si="116"/>
        <v>0</v>
      </c>
    </row>
    <row r="3671" spans="2:7" x14ac:dyDescent="0.25">
      <c r="B3671">
        <f>YEAR('Daily Weather Input'!C3664)</f>
        <v>2015</v>
      </c>
      <c r="C3671">
        <f>MONTH('Daily Weather Input'!C3664)</f>
        <v>1</v>
      </c>
      <c r="D3671">
        <f>DAY('Daily Weather Input'!C3664)</f>
        <v>9</v>
      </c>
      <c r="E3671">
        <f>IF('Daily Weather Input'!D3664, 'Daily Weather Input'!D3664, ('Daily Weather Input'!E3664+'Daily Weather Input'!F3664)/2)</f>
        <v>26</v>
      </c>
      <c r="F3671">
        <f t="shared" si="115"/>
        <v>39</v>
      </c>
      <c r="G3671">
        <f t="shared" si="116"/>
        <v>0</v>
      </c>
    </row>
    <row r="3672" spans="2:7" x14ac:dyDescent="0.25">
      <c r="B3672">
        <f>YEAR('Daily Weather Input'!C3665)</f>
        <v>2015</v>
      </c>
      <c r="C3672">
        <f>MONTH('Daily Weather Input'!C3665)</f>
        <v>1</v>
      </c>
      <c r="D3672">
        <f>DAY('Daily Weather Input'!C3665)</f>
        <v>10</v>
      </c>
      <c r="E3672">
        <f>IF('Daily Weather Input'!D3665, 'Daily Weather Input'!D3665, ('Daily Weather Input'!E3665+'Daily Weather Input'!F3665)/2)</f>
        <v>20</v>
      </c>
      <c r="F3672">
        <f t="shared" ref="F3672:F3735" si="117">IF(B$8&gt;$E3672,(B$8-$E3672),0)</f>
        <v>45</v>
      </c>
      <c r="G3672">
        <f t="shared" ref="G3672:G3735" si="118">IF($E3672&gt;C$8,$E3672-C$8,0)</f>
        <v>0</v>
      </c>
    </row>
    <row r="3673" spans="2:7" x14ac:dyDescent="0.25">
      <c r="B3673">
        <f>YEAR('Daily Weather Input'!C3666)</f>
        <v>2015</v>
      </c>
      <c r="C3673">
        <f>MONTH('Daily Weather Input'!C3666)</f>
        <v>1</v>
      </c>
      <c r="D3673">
        <f>DAY('Daily Weather Input'!C3666)</f>
        <v>11</v>
      </c>
      <c r="E3673">
        <f>IF('Daily Weather Input'!D3666, 'Daily Weather Input'!D3666, ('Daily Weather Input'!E3666+'Daily Weather Input'!F3666)/2)</f>
        <v>19</v>
      </c>
      <c r="F3673">
        <f t="shared" si="117"/>
        <v>46</v>
      </c>
      <c r="G3673">
        <f t="shared" si="118"/>
        <v>0</v>
      </c>
    </row>
    <row r="3674" spans="2:7" x14ac:dyDescent="0.25">
      <c r="B3674">
        <f>YEAR('Daily Weather Input'!C3667)</f>
        <v>2015</v>
      </c>
      <c r="C3674">
        <f>MONTH('Daily Weather Input'!C3667)</f>
        <v>1</v>
      </c>
      <c r="D3674">
        <f>DAY('Daily Weather Input'!C3667)</f>
        <v>12</v>
      </c>
      <c r="E3674">
        <f>IF('Daily Weather Input'!D3667, 'Daily Weather Input'!D3667, ('Daily Weather Input'!E3667+'Daily Weather Input'!F3667)/2)</f>
        <v>34</v>
      </c>
      <c r="F3674">
        <f t="shared" si="117"/>
        <v>31</v>
      </c>
      <c r="G3674">
        <f t="shared" si="118"/>
        <v>0</v>
      </c>
    </row>
    <row r="3675" spans="2:7" x14ac:dyDescent="0.25">
      <c r="B3675">
        <f>YEAR('Daily Weather Input'!C3668)</f>
        <v>2015</v>
      </c>
      <c r="C3675">
        <f>MONTH('Daily Weather Input'!C3668)</f>
        <v>1</v>
      </c>
      <c r="D3675">
        <f>DAY('Daily Weather Input'!C3668)</f>
        <v>13</v>
      </c>
      <c r="E3675">
        <f>IF('Daily Weather Input'!D3668, 'Daily Weather Input'!D3668, ('Daily Weather Input'!E3668+'Daily Weather Input'!F3668)/2)</f>
        <v>33</v>
      </c>
      <c r="F3675">
        <f t="shared" si="117"/>
        <v>32</v>
      </c>
      <c r="G3675">
        <f t="shared" si="118"/>
        <v>0</v>
      </c>
    </row>
    <row r="3676" spans="2:7" x14ac:dyDescent="0.25">
      <c r="B3676">
        <f>YEAR('Daily Weather Input'!C3669)</f>
        <v>2015</v>
      </c>
      <c r="C3676">
        <f>MONTH('Daily Weather Input'!C3669)</f>
        <v>1</v>
      </c>
      <c r="D3676">
        <f>DAY('Daily Weather Input'!C3669)</f>
        <v>14</v>
      </c>
      <c r="E3676">
        <f>IF('Daily Weather Input'!D3669, 'Daily Weather Input'!D3669, ('Daily Weather Input'!E3669+'Daily Weather Input'!F3669)/2)</f>
        <v>24</v>
      </c>
      <c r="F3676">
        <f t="shared" si="117"/>
        <v>41</v>
      </c>
      <c r="G3676">
        <f t="shared" si="118"/>
        <v>0</v>
      </c>
    </row>
    <row r="3677" spans="2:7" x14ac:dyDescent="0.25">
      <c r="B3677">
        <f>YEAR('Daily Weather Input'!C3670)</f>
        <v>2015</v>
      </c>
      <c r="C3677">
        <f>MONTH('Daily Weather Input'!C3670)</f>
        <v>1</v>
      </c>
      <c r="D3677">
        <f>DAY('Daily Weather Input'!C3670)</f>
        <v>15</v>
      </c>
      <c r="E3677">
        <f>IF('Daily Weather Input'!D3670, 'Daily Weather Input'!D3670, ('Daily Weather Input'!E3670+'Daily Weather Input'!F3670)/2)</f>
        <v>30</v>
      </c>
      <c r="F3677">
        <f t="shared" si="117"/>
        <v>35</v>
      </c>
      <c r="G3677">
        <f t="shared" si="118"/>
        <v>0</v>
      </c>
    </row>
    <row r="3678" spans="2:7" x14ac:dyDescent="0.25">
      <c r="B3678">
        <f>YEAR('Daily Weather Input'!C3671)</f>
        <v>2015</v>
      </c>
      <c r="C3678">
        <f>MONTH('Daily Weather Input'!C3671)</f>
        <v>1</v>
      </c>
      <c r="D3678">
        <f>DAY('Daily Weather Input'!C3671)</f>
        <v>16</v>
      </c>
      <c r="E3678">
        <f>IF('Daily Weather Input'!D3671, 'Daily Weather Input'!D3671, ('Daily Weather Input'!E3671+'Daily Weather Input'!F3671)/2)</f>
        <v>29</v>
      </c>
      <c r="F3678">
        <f t="shared" si="117"/>
        <v>36</v>
      </c>
      <c r="G3678">
        <f t="shared" si="118"/>
        <v>0</v>
      </c>
    </row>
    <row r="3679" spans="2:7" x14ac:dyDescent="0.25">
      <c r="B3679">
        <f>YEAR('Daily Weather Input'!C3672)</f>
        <v>2015</v>
      </c>
      <c r="C3679">
        <f>MONTH('Daily Weather Input'!C3672)</f>
        <v>1</v>
      </c>
      <c r="D3679">
        <f>DAY('Daily Weather Input'!C3672)</f>
        <v>17</v>
      </c>
      <c r="E3679">
        <f>IF('Daily Weather Input'!D3672, 'Daily Weather Input'!D3672, ('Daily Weather Input'!E3672+'Daily Weather Input'!F3672)/2)</f>
        <v>30</v>
      </c>
      <c r="F3679">
        <f t="shared" si="117"/>
        <v>35</v>
      </c>
      <c r="G3679">
        <f t="shared" si="118"/>
        <v>0</v>
      </c>
    </row>
    <row r="3680" spans="2:7" x14ac:dyDescent="0.25">
      <c r="B3680">
        <f>YEAR('Daily Weather Input'!C3673)</f>
        <v>2015</v>
      </c>
      <c r="C3680">
        <f>MONTH('Daily Weather Input'!C3673)</f>
        <v>1</v>
      </c>
      <c r="D3680">
        <f>DAY('Daily Weather Input'!C3673)</f>
        <v>18</v>
      </c>
      <c r="E3680">
        <f>IF('Daily Weather Input'!D3673, 'Daily Weather Input'!D3673, ('Daily Weather Input'!E3673+'Daily Weather Input'!F3673)/2)</f>
        <v>35</v>
      </c>
      <c r="F3680">
        <f t="shared" si="117"/>
        <v>30</v>
      </c>
      <c r="G3680">
        <f t="shared" si="118"/>
        <v>0</v>
      </c>
    </row>
    <row r="3681" spans="2:7" x14ac:dyDescent="0.25">
      <c r="B3681">
        <f>YEAR('Daily Weather Input'!C3674)</f>
        <v>2015</v>
      </c>
      <c r="C3681">
        <f>MONTH('Daily Weather Input'!C3674)</f>
        <v>1</v>
      </c>
      <c r="D3681">
        <f>DAY('Daily Weather Input'!C3674)</f>
        <v>19</v>
      </c>
      <c r="E3681">
        <f>IF('Daily Weather Input'!D3674, 'Daily Weather Input'!D3674, ('Daily Weather Input'!E3674+'Daily Weather Input'!F3674)/2)</f>
        <v>39</v>
      </c>
      <c r="F3681">
        <f t="shared" si="117"/>
        <v>26</v>
      </c>
      <c r="G3681">
        <f t="shared" si="118"/>
        <v>0</v>
      </c>
    </row>
    <row r="3682" spans="2:7" x14ac:dyDescent="0.25">
      <c r="B3682">
        <f>YEAR('Daily Weather Input'!C3675)</f>
        <v>2015</v>
      </c>
      <c r="C3682">
        <f>MONTH('Daily Weather Input'!C3675)</f>
        <v>1</v>
      </c>
      <c r="D3682">
        <f>DAY('Daily Weather Input'!C3675)</f>
        <v>20</v>
      </c>
      <c r="E3682">
        <f>IF('Daily Weather Input'!D3675, 'Daily Weather Input'!D3675, ('Daily Weather Input'!E3675+'Daily Weather Input'!F3675)/2)</f>
        <v>32</v>
      </c>
      <c r="F3682">
        <f t="shared" si="117"/>
        <v>33</v>
      </c>
      <c r="G3682">
        <f t="shared" si="118"/>
        <v>0</v>
      </c>
    </row>
    <row r="3683" spans="2:7" x14ac:dyDescent="0.25">
      <c r="B3683">
        <f>YEAR('Daily Weather Input'!C3676)</f>
        <v>2015</v>
      </c>
      <c r="C3683">
        <f>MONTH('Daily Weather Input'!C3676)</f>
        <v>1</v>
      </c>
      <c r="D3683">
        <f>DAY('Daily Weather Input'!C3676)</f>
        <v>21</v>
      </c>
      <c r="E3683">
        <f>IF('Daily Weather Input'!D3676, 'Daily Weather Input'!D3676, ('Daily Weather Input'!E3676+'Daily Weather Input'!F3676)/2)</f>
        <v>30</v>
      </c>
      <c r="F3683">
        <f t="shared" si="117"/>
        <v>35</v>
      </c>
      <c r="G3683">
        <f t="shared" si="118"/>
        <v>0</v>
      </c>
    </row>
    <row r="3684" spans="2:7" x14ac:dyDescent="0.25">
      <c r="B3684">
        <f>YEAR('Daily Weather Input'!C3677)</f>
        <v>2015</v>
      </c>
      <c r="C3684">
        <f>MONTH('Daily Weather Input'!C3677)</f>
        <v>1</v>
      </c>
      <c r="D3684">
        <f>DAY('Daily Weather Input'!C3677)</f>
        <v>22</v>
      </c>
      <c r="E3684">
        <f>IF('Daily Weather Input'!D3677, 'Daily Weather Input'!D3677, ('Daily Weather Input'!E3677+'Daily Weather Input'!F3677)/2)</f>
        <v>35</v>
      </c>
      <c r="F3684">
        <f t="shared" si="117"/>
        <v>30</v>
      </c>
      <c r="G3684">
        <f t="shared" si="118"/>
        <v>0</v>
      </c>
    </row>
    <row r="3685" spans="2:7" x14ac:dyDescent="0.25">
      <c r="B3685">
        <f>YEAR('Daily Weather Input'!C3678)</f>
        <v>2015</v>
      </c>
      <c r="C3685">
        <f>MONTH('Daily Weather Input'!C3678)</f>
        <v>1</v>
      </c>
      <c r="D3685">
        <f>DAY('Daily Weather Input'!C3678)</f>
        <v>23</v>
      </c>
      <c r="E3685">
        <f>IF('Daily Weather Input'!D3678, 'Daily Weather Input'!D3678, ('Daily Weather Input'!E3678+'Daily Weather Input'!F3678)/2)</f>
        <v>33</v>
      </c>
      <c r="F3685">
        <f t="shared" si="117"/>
        <v>32</v>
      </c>
      <c r="G3685">
        <f t="shared" si="118"/>
        <v>0</v>
      </c>
    </row>
    <row r="3686" spans="2:7" x14ac:dyDescent="0.25">
      <c r="B3686">
        <f>YEAR('Daily Weather Input'!C3679)</f>
        <v>2015</v>
      </c>
      <c r="C3686">
        <f>MONTH('Daily Weather Input'!C3679)</f>
        <v>1</v>
      </c>
      <c r="D3686">
        <f>DAY('Daily Weather Input'!C3679)</f>
        <v>24</v>
      </c>
      <c r="E3686">
        <f>IF('Daily Weather Input'!D3679, 'Daily Weather Input'!D3679, ('Daily Weather Input'!E3679+'Daily Weather Input'!F3679)/2)</f>
        <v>35</v>
      </c>
      <c r="F3686">
        <f t="shared" si="117"/>
        <v>30</v>
      </c>
      <c r="G3686">
        <f t="shared" si="118"/>
        <v>0</v>
      </c>
    </row>
    <row r="3687" spans="2:7" x14ac:dyDescent="0.25">
      <c r="B3687">
        <f>YEAR('Daily Weather Input'!C3680)</f>
        <v>2015</v>
      </c>
      <c r="C3687">
        <f>MONTH('Daily Weather Input'!C3680)</f>
        <v>1</v>
      </c>
      <c r="D3687">
        <f>DAY('Daily Weather Input'!C3680)</f>
        <v>25</v>
      </c>
      <c r="E3687">
        <f>IF('Daily Weather Input'!D3680, 'Daily Weather Input'!D3680, ('Daily Weather Input'!E3680+'Daily Weather Input'!F3680)/2)</f>
        <v>39</v>
      </c>
      <c r="F3687">
        <f t="shared" si="117"/>
        <v>26</v>
      </c>
      <c r="G3687">
        <f t="shared" si="118"/>
        <v>0</v>
      </c>
    </row>
    <row r="3688" spans="2:7" x14ac:dyDescent="0.25">
      <c r="B3688">
        <f>YEAR('Daily Weather Input'!C3681)</f>
        <v>2015</v>
      </c>
      <c r="C3688">
        <f>MONTH('Daily Weather Input'!C3681)</f>
        <v>1</v>
      </c>
      <c r="D3688">
        <f>DAY('Daily Weather Input'!C3681)</f>
        <v>26</v>
      </c>
      <c r="E3688">
        <f>IF('Daily Weather Input'!D3681, 'Daily Weather Input'!D3681, ('Daily Weather Input'!E3681+'Daily Weather Input'!F3681)/2)</f>
        <v>37</v>
      </c>
      <c r="F3688">
        <f t="shared" si="117"/>
        <v>28</v>
      </c>
      <c r="G3688">
        <f t="shared" si="118"/>
        <v>0</v>
      </c>
    </row>
    <row r="3689" spans="2:7" x14ac:dyDescent="0.25">
      <c r="B3689">
        <f>YEAR('Daily Weather Input'!C3682)</f>
        <v>2015</v>
      </c>
      <c r="C3689">
        <f>MONTH('Daily Weather Input'!C3682)</f>
        <v>1</v>
      </c>
      <c r="D3689">
        <f>DAY('Daily Weather Input'!C3682)</f>
        <v>27</v>
      </c>
      <c r="E3689">
        <f>IF('Daily Weather Input'!D3682, 'Daily Weather Input'!D3682, ('Daily Weather Input'!E3682+'Daily Weather Input'!F3682)/2)</f>
        <v>28</v>
      </c>
      <c r="F3689">
        <f t="shared" si="117"/>
        <v>37</v>
      </c>
      <c r="G3689">
        <f t="shared" si="118"/>
        <v>0</v>
      </c>
    </row>
    <row r="3690" spans="2:7" x14ac:dyDescent="0.25">
      <c r="B3690">
        <f>YEAR('Daily Weather Input'!C3683)</f>
        <v>2015</v>
      </c>
      <c r="C3690">
        <f>MONTH('Daily Weather Input'!C3683)</f>
        <v>1</v>
      </c>
      <c r="D3690">
        <f>DAY('Daily Weather Input'!C3683)</f>
        <v>28</v>
      </c>
      <c r="E3690">
        <f>IF('Daily Weather Input'!D3683, 'Daily Weather Input'!D3683, ('Daily Weather Input'!E3683+'Daily Weather Input'!F3683)/2)</f>
        <v>27</v>
      </c>
      <c r="F3690">
        <f t="shared" si="117"/>
        <v>38</v>
      </c>
      <c r="G3690">
        <f t="shared" si="118"/>
        <v>0</v>
      </c>
    </row>
    <row r="3691" spans="2:7" x14ac:dyDescent="0.25">
      <c r="B3691">
        <f>YEAR('Daily Weather Input'!C3684)</f>
        <v>2015</v>
      </c>
      <c r="C3691">
        <f>MONTH('Daily Weather Input'!C3684)</f>
        <v>1</v>
      </c>
      <c r="D3691">
        <f>DAY('Daily Weather Input'!C3684)</f>
        <v>29</v>
      </c>
      <c r="E3691">
        <f>IF('Daily Weather Input'!D3684, 'Daily Weather Input'!D3684, ('Daily Weather Input'!E3684+'Daily Weather Input'!F3684)/2)</f>
        <v>24</v>
      </c>
      <c r="F3691">
        <f t="shared" si="117"/>
        <v>41</v>
      </c>
      <c r="G3691">
        <f t="shared" si="118"/>
        <v>0</v>
      </c>
    </row>
    <row r="3692" spans="2:7" x14ac:dyDescent="0.25">
      <c r="B3692">
        <f>YEAR('Daily Weather Input'!C3685)</f>
        <v>2015</v>
      </c>
      <c r="C3692">
        <f>MONTH('Daily Weather Input'!C3685)</f>
        <v>1</v>
      </c>
      <c r="D3692">
        <f>DAY('Daily Weather Input'!C3685)</f>
        <v>30</v>
      </c>
      <c r="E3692">
        <f>IF('Daily Weather Input'!D3685, 'Daily Weather Input'!D3685, ('Daily Weather Input'!E3685+'Daily Weather Input'!F3685)/2)</f>
        <v>35</v>
      </c>
      <c r="F3692">
        <f t="shared" si="117"/>
        <v>30</v>
      </c>
      <c r="G3692">
        <f t="shared" si="118"/>
        <v>0</v>
      </c>
    </row>
    <row r="3693" spans="2:7" x14ac:dyDescent="0.25">
      <c r="B3693">
        <f>YEAR('Daily Weather Input'!C3686)</f>
        <v>2015</v>
      </c>
      <c r="C3693">
        <f>MONTH('Daily Weather Input'!C3686)</f>
        <v>1</v>
      </c>
      <c r="D3693">
        <f>DAY('Daily Weather Input'!C3686)</f>
        <v>31</v>
      </c>
      <c r="E3693">
        <f>IF('Daily Weather Input'!D3686, 'Daily Weather Input'!D3686, ('Daily Weather Input'!E3686+'Daily Weather Input'!F3686)/2)</f>
        <v>23</v>
      </c>
      <c r="F3693">
        <f t="shared" si="117"/>
        <v>42</v>
      </c>
      <c r="G3693">
        <f t="shared" si="118"/>
        <v>0</v>
      </c>
    </row>
    <row r="3694" spans="2:7" x14ac:dyDescent="0.25">
      <c r="B3694">
        <f>YEAR('Daily Weather Input'!C3687)</f>
        <v>2015</v>
      </c>
      <c r="C3694">
        <f>MONTH('Daily Weather Input'!C3687)</f>
        <v>2</v>
      </c>
      <c r="D3694">
        <f>DAY('Daily Weather Input'!C3687)</f>
        <v>1</v>
      </c>
      <c r="E3694">
        <f>IF('Daily Weather Input'!D3687, 'Daily Weather Input'!D3687, ('Daily Weather Input'!E3687+'Daily Weather Input'!F3687)/2)</f>
        <v>28</v>
      </c>
      <c r="F3694">
        <f t="shared" si="117"/>
        <v>37</v>
      </c>
      <c r="G3694">
        <f t="shared" si="118"/>
        <v>0</v>
      </c>
    </row>
    <row r="3695" spans="2:7" x14ac:dyDescent="0.25">
      <c r="B3695">
        <f>YEAR('Daily Weather Input'!C3688)</f>
        <v>2015</v>
      </c>
      <c r="C3695">
        <f>MONTH('Daily Weather Input'!C3688)</f>
        <v>2</v>
      </c>
      <c r="D3695">
        <f>DAY('Daily Weather Input'!C3688)</f>
        <v>2</v>
      </c>
      <c r="E3695">
        <f>IF('Daily Weather Input'!D3688, 'Daily Weather Input'!D3688, ('Daily Weather Input'!E3688+'Daily Weather Input'!F3688)/2)</f>
        <v>37</v>
      </c>
      <c r="F3695">
        <f t="shared" si="117"/>
        <v>28</v>
      </c>
      <c r="G3695">
        <f t="shared" si="118"/>
        <v>0</v>
      </c>
    </row>
    <row r="3696" spans="2:7" x14ac:dyDescent="0.25">
      <c r="B3696">
        <f>YEAR('Daily Weather Input'!C3689)</f>
        <v>2015</v>
      </c>
      <c r="C3696">
        <f>MONTH('Daily Weather Input'!C3689)</f>
        <v>2</v>
      </c>
      <c r="D3696">
        <f>DAY('Daily Weather Input'!C3689)</f>
        <v>3</v>
      </c>
      <c r="E3696">
        <f>IF('Daily Weather Input'!D3689, 'Daily Weather Input'!D3689, ('Daily Weather Input'!E3689+'Daily Weather Input'!F3689)/2)</f>
        <v>26</v>
      </c>
      <c r="F3696">
        <f t="shared" si="117"/>
        <v>39</v>
      </c>
      <c r="G3696">
        <f t="shared" si="118"/>
        <v>0</v>
      </c>
    </row>
    <row r="3697" spans="2:7" x14ac:dyDescent="0.25">
      <c r="B3697">
        <f>YEAR('Daily Weather Input'!C3690)</f>
        <v>2015</v>
      </c>
      <c r="C3697">
        <f>MONTH('Daily Weather Input'!C3690)</f>
        <v>2</v>
      </c>
      <c r="D3697">
        <f>DAY('Daily Weather Input'!C3690)</f>
        <v>4</v>
      </c>
      <c r="E3697">
        <f>IF('Daily Weather Input'!D3690, 'Daily Weather Input'!D3690, ('Daily Weather Input'!E3690+'Daily Weather Input'!F3690)/2)</f>
        <v>34</v>
      </c>
      <c r="F3697">
        <f t="shared" si="117"/>
        <v>31</v>
      </c>
      <c r="G3697">
        <f t="shared" si="118"/>
        <v>0</v>
      </c>
    </row>
    <row r="3698" spans="2:7" x14ac:dyDescent="0.25">
      <c r="B3698">
        <f>YEAR('Daily Weather Input'!C3691)</f>
        <v>2015</v>
      </c>
      <c r="C3698">
        <f>MONTH('Daily Weather Input'!C3691)</f>
        <v>2</v>
      </c>
      <c r="D3698">
        <f>DAY('Daily Weather Input'!C3691)</f>
        <v>5</v>
      </c>
      <c r="E3698">
        <f>IF('Daily Weather Input'!D3691, 'Daily Weather Input'!D3691, ('Daily Weather Input'!E3691+'Daily Weather Input'!F3691)/2)</f>
        <v>35</v>
      </c>
      <c r="F3698">
        <f t="shared" si="117"/>
        <v>30</v>
      </c>
      <c r="G3698">
        <f t="shared" si="118"/>
        <v>0</v>
      </c>
    </row>
    <row r="3699" spans="2:7" x14ac:dyDescent="0.25">
      <c r="B3699">
        <f>YEAR('Daily Weather Input'!C3692)</f>
        <v>2015</v>
      </c>
      <c r="C3699">
        <f>MONTH('Daily Weather Input'!C3692)</f>
        <v>2</v>
      </c>
      <c r="D3699">
        <f>DAY('Daily Weather Input'!C3692)</f>
        <v>6</v>
      </c>
      <c r="E3699">
        <f>IF('Daily Weather Input'!D3692, 'Daily Weather Input'!D3692, ('Daily Weather Input'!E3692+'Daily Weather Input'!F3692)/2)</f>
        <v>21</v>
      </c>
      <c r="F3699">
        <f t="shared" si="117"/>
        <v>44</v>
      </c>
      <c r="G3699">
        <f t="shared" si="118"/>
        <v>0</v>
      </c>
    </row>
    <row r="3700" spans="2:7" x14ac:dyDescent="0.25">
      <c r="B3700">
        <f>YEAR('Daily Weather Input'!C3693)</f>
        <v>2015</v>
      </c>
      <c r="C3700">
        <f>MONTH('Daily Weather Input'!C3693)</f>
        <v>2</v>
      </c>
      <c r="D3700">
        <f>DAY('Daily Weather Input'!C3693)</f>
        <v>7</v>
      </c>
      <c r="E3700">
        <f>IF('Daily Weather Input'!D3693, 'Daily Weather Input'!D3693, ('Daily Weather Input'!E3693+'Daily Weather Input'!F3693)/2)</f>
        <v>31</v>
      </c>
      <c r="F3700">
        <f t="shared" si="117"/>
        <v>34</v>
      </c>
      <c r="G3700">
        <f t="shared" si="118"/>
        <v>0</v>
      </c>
    </row>
    <row r="3701" spans="2:7" x14ac:dyDescent="0.25">
      <c r="B3701">
        <f>YEAR('Daily Weather Input'!C3694)</f>
        <v>2015</v>
      </c>
      <c r="C3701">
        <f>MONTH('Daily Weather Input'!C3694)</f>
        <v>2</v>
      </c>
      <c r="D3701">
        <f>DAY('Daily Weather Input'!C3694)</f>
        <v>8</v>
      </c>
      <c r="E3701">
        <f>IF('Daily Weather Input'!D3694, 'Daily Weather Input'!D3694, ('Daily Weather Input'!E3694+'Daily Weather Input'!F3694)/2)</f>
        <v>38</v>
      </c>
      <c r="F3701">
        <f t="shared" si="117"/>
        <v>27</v>
      </c>
      <c r="G3701">
        <f t="shared" si="118"/>
        <v>0</v>
      </c>
    </row>
    <row r="3702" spans="2:7" x14ac:dyDescent="0.25">
      <c r="B3702">
        <f>YEAR('Daily Weather Input'!C3695)</f>
        <v>2015</v>
      </c>
      <c r="C3702">
        <f>MONTH('Daily Weather Input'!C3695)</f>
        <v>2</v>
      </c>
      <c r="D3702">
        <f>DAY('Daily Weather Input'!C3695)</f>
        <v>9</v>
      </c>
      <c r="E3702">
        <f>IF('Daily Weather Input'!D3695, 'Daily Weather Input'!D3695, ('Daily Weather Input'!E3695+'Daily Weather Input'!F3695)/2)</f>
        <v>38</v>
      </c>
      <c r="F3702">
        <f t="shared" si="117"/>
        <v>27</v>
      </c>
      <c r="G3702">
        <f t="shared" si="118"/>
        <v>0</v>
      </c>
    </row>
    <row r="3703" spans="2:7" x14ac:dyDescent="0.25">
      <c r="B3703">
        <f>YEAR('Daily Weather Input'!C3696)</f>
        <v>2015</v>
      </c>
      <c r="C3703">
        <f>MONTH('Daily Weather Input'!C3696)</f>
        <v>2</v>
      </c>
      <c r="D3703">
        <f>DAY('Daily Weather Input'!C3696)</f>
        <v>10</v>
      </c>
      <c r="E3703">
        <f>IF('Daily Weather Input'!D3696, 'Daily Weather Input'!D3696, ('Daily Weather Input'!E3696+'Daily Weather Input'!F3696)/2)</f>
        <v>33</v>
      </c>
      <c r="F3703">
        <f t="shared" si="117"/>
        <v>32</v>
      </c>
      <c r="G3703">
        <f t="shared" si="118"/>
        <v>0</v>
      </c>
    </row>
    <row r="3704" spans="2:7" x14ac:dyDescent="0.25">
      <c r="B3704">
        <f>YEAR('Daily Weather Input'!C3697)</f>
        <v>2015</v>
      </c>
      <c r="C3704">
        <f>MONTH('Daily Weather Input'!C3697)</f>
        <v>2</v>
      </c>
      <c r="D3704">
        <f>DAY('Daily Weather Input'!C3697)</f>
        <v>11</v>
      </c>
      <c r="E3704">
        <f>IF('Daily Weather Input'!D3697, 'Daily Weather Input'!D3697, ('Daily Weather Input'!E3697+'Daily Weather Input'!F3697)/2)</f>
        <v>33</v>
      </c>
      <c r="F3704">
        <f t="shared" si="117"/>
        <v>32</v>
      </c>
      <c r="G3704">
        <f t="shared" si="118"/>
        <v>0</v>
      </c>
    </row>
    <row r="3705" spans="2:7" x14ac:dyDescent="0.25">
      <c r="B3705">
        <f>YEAR('Daily Weather Input'!C3698)</f>
        <v>2015</v>
      </c>
      <c r="C3705">
        <f>MONTH('Daily Weather Input'!C3698)</f>
        <v>2</v>
      </c>
      <c r="D3705">
        <f>DAY('Daily Weather Input'!C3698)</f>
        <v>12</v>
      </c>
      <c r="E3705">
        <f>IF('Daily Weather Input'!D3698, 'Daily Weather Input'!D3698, ('Daily Weather Input'!E3698+'Daily Weather Input'!F3698)/2)</f>
        <v>35</v>
      </c>
      <c r="F3705">
        <f t="shared" si="117"/>
        <v>30</v>
      </c>
      <c r="G3705">
        <f t="shared" si="118"/>
        <v>0</v>
      </c>
    </row>
    <row r="3706" spans="2:7" x14ac:dyDescent="0.25">
      <c r="B3706">
        <f>YEAR('Daily Weather Input'!C3699)</f>
        <v>2015</v>
      </c>
      <c r="C3706">
        <f>MONTH('Daily Weather Input'!C3699)</f>
        <v>2</v>
      </c>
      <c r="D3706">
        <f>DAY('Daily Weather Input'!C3699)</f>
        <v>13</v>
      </c>
      <c r="E3706">
        <f>IF('Daily Weather Input'!D3699, 'Daily Weather Input'!D3699, ('Daily Weather Input'!E3699+'Daily Weather Input'!F3699)/2)</f>
        <v>19</v>
      </c>
      <c r="F3706">
        <f t="shared" si="117"/>
        <v>46</v>
      </c>
      <c r="G3706">
        <f t="shared" si="118"/>
        <v>0</v>
      </c>
    </row>
    <row r="3707" spans="2:7" x14ac:dyDescent="0.25">
      <c r="B3707">
        <f>YEAR('Daily Weather Input'!C3700)</f>
        <v>2015</v>
      </c>
      <c r="C3707">
        <f>MONTH('Daily Weather Input'!C3700)</f>
        <v>2</v>
      </c>
      <c r="D3707">
        <f>DAY('Daily Weather Input'!C3700)</f>
        <v>14</v>
      </c>
      <c r="E3707">
        <f>IF('Daily Weather Input'!D3700, 'Daily Weather Input'!D3700, ('Daily Weather Input'!E3700+'Daily Weather Input'!F3700)/2)</f>
        <v>26</v>
      </c>
      <c r="F3707">
        <f t="shared" si="117"/>
        <v>39</v>
      </c>
      <c r="G3707">
        <f t="shared" si="118"/>
        <v>0</v>
      </c>
    </row>
    <row r="3708" spans="2:7" x14ac:dyDescent="0.25">
      <c r="B3708">
        <f>YEAR('Daily Weather Input'!C3701)</f>
        <v>2015</v>
      </c>
      <c r="C3708">
        <f>MONTH('Daily Weather Input'!C3701)</f>
        <v>2</v>
      </c>
      <c r="D3708">
        <f>DAY('Daily Weather Input'!C3701)</f>
        <v>15</v>
      </c>
      <c r="E3708">
        <f>IF('Daily Weather Input'!D3701, 'Daily Weather Input'!D3701, ('Daily Weather Input'!E3701+'Daily Weather Input'!F3701)/2)</f>
        <v>14</v>
      </c>
      <c r="F3708">
        <f t="shared" si="117"/>
        <v>51</v>
      </c>
      <c r="G3708">
        <f t="shared" si="118"/>
        <v>0</v>
      </c>
    </row>
    <row r="3709" spans="2:7" x14ac:dyDescent="0.25">
      <c r="B3709">
        <f>YEAR('Daily Weather Input'!C3702)</f>
        <v>2015</v>
      </c>
      <c r="C3709">
        <f>MONTH('Daily Weather Input'!C3702)</f>
        <v>2</v>
      </c>
      <c r="D3709">
        <f>DAY('Daily Weather Input'!C3702)</f>
        <v>16</v>
      </c>
      <c r="E3709">
        <f>IF('Daily Weather Input'!D3702, 'Daily Weather Input'!D3702, ('Daily Weather Input'!E3702+'Daily Weather Input'!F3702)/2)</f>
        <v>10</v>
      </c>
      <c r="F3709">
        <f t="shared" si="117"/>
        <v>55</v>
      </c>
      <c r="G3709">
        <f t="shared" si="118"/>
        <v>0</v>
      </c>
    </row>
    <row r="3710" spans="2:7" x14ac:dyDescent="0.25">
      <c r="B3710">
        <f>YEAR('Daily Weather Input'!C3703)</f>
        <v>2015</v>
      </c>
      <c r="C3710">
        <f>MONTH('Daily Weather Input'!C3703)</f>
        <v>2</v>
      </c>
      <c r="D3710">
        <f>DAY('Daily Weather Input'!C3703)</f>
        <v>17</v>
      </c>
      <c r="E3710">
        <f>IF('Daily Weather Input'!D3703, 'Daily Weather Input'!D3703, ('Daily Weather Input'!E3703+'Daily Weather Input'!F3703)/2)</f>
        <v>17</v>
      </c>
      <c r="F3710">
        <f t="shared" si="117"/>
        <v>48</v>
      </c>
      <c r="G3710">
        <f t="shared" si="118"/>
        <v>0</v>
      </c>
    </row>
    <row r="3711" spans="2:7" x14ac:dyDescent="0.25">
      <c r="B3711">
        <f>YEAR('Daily Weather Input'!C3704)</f>
        <v>2015</v>
      </c>
      <c r="C3711">
        <f>MONTH('Daily Weather Input'!C3704)</f>
        <v>2</v>
      </c>
      <c r="D3711">
        <f>DAY('Daily Weather Input'!C3704)</f>
        <v>18</v>
      </c>
      <c r="E3711">
        <f>IF('Daily Weather Input'!D3704, 'Daily Weather Input'!D3704, ('Daily Weather Input'!E3704+'Daily Weather Input'!F3704)/2)</f>
        <v>17</v>
      </c>
      <c r="F3711">
        <f t="shared" si="117"/>
        <v>48</v>
      </c>
      <c r="G3711">
        <f t="shared" si="118"/>
        <v>0</v>
      </c>
    </row>
    <row r="3712" spans="2:7" x14ac:dyDescent="0.25">
      <c r="B3712">
        <f>YEAR('Daily Weather Input'!C3705)</f>
        <v>2015</v>
      </c>
      <c r="C3712">
        <f>MONTH('Daily Weather Input'!C3705)</f>
        <v>2</v>
      </c>
      <c r="D3712">
        <f>DAY('Daily Weather Input'!C3705)</f>
        <v>19</v>
      </c>
      <c r="E3712">
        <f>IF('Daily Weather Input'!D3705, 'Daily Weather Input'!D3705, ('Daily Weather Input'!E3705+'Daily Weather Input'!F3705)/2)</f>
        <v>14</v>
      </c>
      <c r="F3712">
        <f t="shared" si="117"/>
        <v>51</v>
      </c>
      <c r="G3712">
        <f t="shared" si="118"/>
        <v>0</v>
      </c>
    </row>
    <row r="3713" spans="2:7" x14ac:dyDescent="0.25">
      <c r="B3713">
        <f>YEAR('Daily Weather Input'!C3706)</f>
        <v>2015</v>
      </c>
      <c r="C3713">
        <f>MONTH('Daily Weather Input'!C3706)</f>
        <v>2</v>
      </c>
      <c r="D3713">
        <f>DAY('Daily Weather Input'!C3706)</f>
        <v>20</v>
      </c>
      <c r="E3713">
        <f>IF('Daily Weather Input'!D3706, 'Daily Weather Input'!D3706, ('Daily Weather Input'!E3706+'Daily Weather Input'!F3706)/2)</f>
        <v>9</v>
      </c>
      <c r="F3713">
        <f t="shared" si="117"/>
        <v>56</v>
      </c>
      <c r="G3713">
        <f t="shared" si="118"/>
        <v>0</v>
      </c>
    </row>
    <row r="3714" spans="2:7" x14ac:dyDescent="0.25">
      <c r="B3714">
        <f>YEAR('Daily Weather Input'!C3707)</f>
        <v>2015</v>
      </c>
      <c r="C3714">
        <f>MONTH('Daily Weather Input'!C3707)</f>
        <v>2</v>
      </c>
      <c r="D3714">
        <f>DAY('Daily Weather Input'!C3707)</f>
        <v>21</v>
      </c>
      <c r="E3714">
        <f>IF('Daily Weather Input'!D3707, 'Daily Weather Input'!D3707, ('Daily Weather Input'!E3707+'Daily Weather Input'!F3707)/2)</f>
        <v>16</v>
      </c>
      <c r="F3714">
        <f t="shared" si="117"/>
        <v>49</v>
      </c>
      <c r="G3714">
        <f t="shared" si="118"/>
        <v>0</v>
      </c>
    </row>
    <row r="3715" spans="2:7" x14ac:dyDescent="0.25">
      <c r="B3715">
        <f>YEAR('Daily Weather Input'!C3708)</f>
        <v>2015</v>
      </c>
      <c r="C3715">
        <f>MONTH('Daily Weather Input'!C3708)</f>
        <v>2</v>
      </c>
      <c r="D3715">
        <f>DAY('Daily Weather Input'!C3708)</f>
        <v>22</v>
      </c>
      <c r="E3715">
        <f>IF('Daily Weather Input'!D3708, 'Daily Weather Input'!D3708, ('Daily Weather Input'!E3708+'Daily Weather Input'!F3708)/2)</f>
        <v>36</v>
      </c>
      <c r="F3715">
        <f t="shared" si="117"/>
        <v>29</v>
      </c>
      <c r="G3715">
        <f t="shared" si="118"/>
        <v>0</v>
      </c>
    </row>
    <row r="3716" spans="2:7" x14ac:dyDescent="0.25">
      <c r="B3716">
        <f>YEAR('Daily Weather Input'!C3709)</f>
        <v>2015</v>
      </c>
      <c r="C3716">
        <f>MONTH('Daily Weather Input'!C3709)</f>
        <v>2</v>
      </c>
      <c r="D3716">
        <f>DAY('Daily Weather Input'!C3709)</f>
        <v>23</v>
      </c>
      <c r="E3716">
        <f>IF('Daily Weather Input'!D3709, 'Daily Weather Input'!D3709, ('Daily Weather Input'!E3709+'Daily Weather Input'!F3709)/2)</f>
        <v>31</v>
      </c>
      <c r="F3716">
        <f t="shared" si="117"/>
        <v>34</v>
      </c>
      <c r="G3716">
        <f t="shared" si="118"/>
        <v>0</v>
      </c>
    </row>
    <row r="3717" spans="2:7" x14ac:dyDescent="0.25">
      <c r="B3717">
        <f>YEAR('Daily Weather Input'!C3710)</f>
        <v>2015</v>
      </c>
      <c r="C3717">
        <f>MONTH('Daily Weather Input'!C3710)</f>
        <v>2</v>
      </c>
      <c r="D3717">
        <f>DAY('Daily Weather Input'!C3710)</f>
        <v>24</v>
      </c>
      <c r="E3717">
        <f>IF('Daily Weather Input'!D3710, 'Daily Weather Input'!D3710, ('Daily Weather Input'!E3710+'Daily Weather Input'!F3710)/2)</f>
        <v>15</v>
      </c>
      <c r="F3717">
        <f t="shared" si="117"/>
        <v>50</v>
      </c>
      <c r="G3717">
        <f t="shared" si="118"/>
        <v>0</v>
      </c>
    </row>
    <row r="3718" spans="2:7" x14ac:dyDescent="0.25">
      <c r="B3718">
        <f>YEAR('Daily Weather Input'!C3711)</f>
        <v>2015</v>
      </c>
      <c r="C3718">
        <f>MONTH('Daily Weather Input'!C3711)</f>
        <v>2</v>
      </c>
      <c r="D3718">
        <f>DAY('Daily Weather Input'!C3711)</f>
        <v>25</v>
      </c>
      <c r="E3718">
        <f>IF('Daily Weather Input'!D3711, 'Daily Weather Input'!D3711, ('Daily Weather Input'!E3711+'Daily Weather Input'!F3711)/2)</f>
        <v>23</v>
      </c>
      <c r="F3718">
        <f t="shared" si="117"/>
        <v>42</v>
      </c>
      <c r="G3718">
        <f t="shared" si="118"/>
        <v>0</v>
      </c>
    </row>
    <row r="3719" spans="2:7" x14ac:dyDescent="0.25">
      <c r="B3719">
        <f>YEAR('Daily Weather Input'!C3712)</f>
        <v>2015</v>
      </c>
      <c r="C3719">
        <f>MONTH('Daily Weather Input'!C3712)</f>
        <v>2</v>
      </c>
      <c r="D3719">
        <f>DAY('Daily Weather Input'!C3712)</f>
        <v>26</v>
      </c>
      <c r="E3719">
        <f>IF('Daily Weather Input'!D3712, 'Daily Weather Input'!D3712, ('Daily Weather Input'!E3712+'Daily Weather Input'!F3712)/2)</f>
        <v>32</v>
      </c>
      <c r="F3719">
        <f t="shared" si="117"/>
        <v>33</v>
      </c>
      <c r="G3719">
        <f t="shared" si="118"/>
        <v>0</v>
      </c>
    </row>
    <row r="3720" spans="2:7" x14ac:dyDescent="0.25">
      <c r="B3720">
        <f>YEAR('Daily Weather Input'!C3713)</f>
        <v>2015</v>
      </c>
      <c r="C3720">
        <f>MONTH('Daily Weather Input'!C3713)</f>
        <v>2</v>
      </c>
      <c r="D3720">
        <f>DAY('Daily Weather Input'!C3713)</f>
        <v>27</v>
      </c>
      <c r="E3720">
        <f>IF('Daily Weather Input'!D3713, 'Daily Weather Input'!D3713, ('Daily Weather Input'!E3713+'Daily Weather Input'!F3713)/2)</f>
        <v>28</v>
      </c>
      <c r="F3720">
        <f t="shared" si="117"/>
        <v>37</v>
      </c>
      <c r="G3720">
        <f t="shared" si="118"/>
        <v>0</v>
      </c>
    </row>
    <row r="3721" spans="2:7" x14ac:dyDescent="0.25">
      <c r="B3721">
        <f>YEAR('Daily Weather Input'!C3714)</f>
        <v>2015</v>
      </c>
      <c r="C3721">
        <f>MONTH('Daily Weather Input'!C3714)</f>
        <v>2</v>
      </c>
      <c r="D3721">
        <f>DAY('Daily Weather Input'!C3714)</f>
        <v>28</v>
      </c>
      <c r="E3721">
        <f>IF('Daily Weather Input'!D3714, 'Daily Weather Input'!D3714, ('Daily Weather Input'!E3714+'Daily Weather Input'!F3714)/2)</f>
        <v>22</v>
      </c>
      <c r="F3721">
        <f t="shared" si="117"/>
        <v>43</v>
      </c>
      <c r="G3721">
        <f t="shared" si="118"/>
        <v>0</v>
      </c>
    </row>
    <row r="3722" spans="2:7" x14ac:dyDescent="0.25">
      <c r="B3722">
        <f>YEAR('Daily Weather Input'!C3715)</f>
        <v>2015</v>
      </c>
      <c r="C3722">
        <f>MONTH('Daily Weather Input'!C3715)</f>
        <v>3</v>
      </c>
      <c r="D3722">
        <f>DAY('Daily Weather Input'!C3715)</f>
        <v>1</v>
      </c>
      <c r="E3722">
        <f>IF('Daily Weather Input'!D3715, 'Daily Weather Input'!D3715, ('Daily Weather Input'!E3715+'Daily Weather Input'!F3715)/2)</f>
        <v>24</v>
      </c>
      <c r="F3722">
        <f t="shared" si="117"/>
        <v>41</v>
      </c>
      <c r="G3722">
        <f t="shared" si="118"/>
        <v>0</v>
      </c>
    </row>
    <row r="3723" spans="2:7" x14ac:dyDescent="0.25">
      <c r="B3723">
        <f>YEAR('Daily Weather Input'!C3716)</f>
        <v>2015</v>
      </c>
      <c r="C3723">
        <f>MONTH('Daily Weather Input'!C3716)</f>
        <v>3</v>
      </c>
      <c r="D3723">
        <f>DAY('Daily Weather Input'!C3716)</f>
        <v>2</v>
      </c>
      <c r="E3723">
        <f>IF('Daily Weather Input'!D3716, 'Daily Weather Input'!D3716, ('Daily Weather Input'!E3716+'Daily Weather Input'!F3716)/2)</f>
        <v>35</v>
      </c>
      <c r="F3723">
        <f t="shared" si="117"/>
        <v>30</v>
      </c>
      <c r="G3723">
        <f t="shared" si="118"/>
        <v>0</v>
      </c>
    </row>
    <row r="3724" spans="2:7" x14ac:dyDescent="0.25">
      <c r="B3724">
        <f>YEAR('Daily Weather Input'!C3717)</f>
        <v>2015</v>
      </c>
      <c r="C3724">
        <f>MONTH('Daily Weather Input'!C3717)</f>
        <v>3</v>
      </c>
      <c r="D3724">
        <f>DAY('Daily Weather Input'!C3717)</f>
        <v>3</v>
      </c>
      <c r="E3724">
        <f>IF('Daily Weather Input'!D3717, 'Daily Weather Input'!D3717, ('Daily Weather Input'!E3717+'Daily Weather Input'!F3717)/2)</f>
        <v>30</v>
      </c>
      <c r="F3724">
        <f t="shared" si="117"/>
        <v>35</v>
      </c>
      <c r="G3724">
        <f t="shared" si="118"/>
        <v>0</v>
      </c>
    </row>
    <row r="3725" spans="2:7" x14ac:dyDescent="0.25">
      <c r="B3725">
        <f>YEAR('Daily Weather Input'!C3718)</f>
        <v>2015</v>
      </c>
      <c r="C3725">
        <f>MONTH('Daily Weather Input'!C3718)</f>
        <v>3</v>
      </c>
      <c r="D3725">
        <f>DAY('Daily Weather Input'!C3718)</f>
        <v>4</v>
      </c>
      <c r="E3725">
        <f>IF('Daily Weather Input'!D3718, 'Daily Weather Input'!D3718, ('Daily Weather Input'!E3718+'Daily Weather Input'!F3718)/2)</f>
        <v>39</v>
      </c>
      <c r="F3725">
        <f t="shared" si="117"/>
        <v>26</v>
      </c>
      <c r="G3725">
        <f t="shared" si="118"/>
        <v>0</v>
      </c>
    </row>
    <row r="3726" spans="2:7" x14ac:dyDescent="0.25">
      <c r="B3726">
        <f>YEAR('Daily Weather Input'!C3719)</f>
        <v>2015</v>
      </c>
      <c r="C3726">
        <f>MONTH('Daily Weather Input'!C3719)</f>
        <v>3</v>
      </c>
      <c r="D3726">
        <f>DAY('Daily Weather Input'!C3719)</f>
        <v>5</v>
      </c>
      <c r="E3726">
        <f>IF('Daily Weather Input'!D3719, 'Daily Weather Input'!D3719, ('Daily Weather Input'!E3719+'Daily Weather Input'!F3719)/2)</f>
        <v>33</v>
      </c>
      <c r="F3726">
        <f t="shared" si="117"/>
        <v>32</v>
      </c>
      <c r="G3726">
        <f t="shared" si="118"/>
        <v>0</v>
      </c>
    </row>
    <row r="3727" spans="2:7" x14ac:dyDescent="0.25">
      <c r="B3727">
        <f>YEAR('Daily Weather Input'!C3720)</f>
        <v>2015</v>
      </c>
      <c r="C3727">
        <f>MONTH('Daily Weather Input'!C3720)</f>
        <v>3</v>
      </c>
      <c r="D3727">
        <f>DAY('Daily Weather Input'!C3720)</f>
        <v>6</v>
      </c>
      <c r="E3727">
        <f>IF('Daily Weather Input'!D3720, 'Daily Weather Input'!D3720, ('Daily Weather Input'!E3720+'Daily Weather Input'!F3720)/2)</f>
        <v>18</v>
      </c>
      <c r="F3727">
        <f t="shared" si="117"/>
        <v>47</v>
      </c>
      <c r="G3727">
        <f t="shared" si="118"/>
        <v>0</v>
      </c>
    </row>
    <row r="3728" spans="2:7" x14ac:dyDescent="0.25">
      <c r="B3728">
        <f>YEAR('Daily Weather Input'!C3721)</f>
        <v>2015</v>
      </c>
      <c r="C3728">
        <f>MONTH('Daily Weather Input'!C3721)</f>
        <v>3</v>
      </c>
      <c r="D3728">
        <f>DAY('Daily Weather Input'!C3721)</f>
        <v>7</v>
      </c>
      <c r="E3728">
        <f>IF('Daily Weather Input'!D3721, 'Daily Weather Input'!D3721, ('Daily Weather Input'!E3721+'Daily Weather Input'!F3721)/2)</f>
        <v>20</v>
      </c>
      <c r="F3728">
        <f t="shared" si="117"/>
        <v>45</v>
      </c>
      <c r="G3728">
        <f t="shared" si="118"/>
        <v>0</v>
      </c>
    </row>
    <row r="3729" spans="2:7" x14ac:dyDescent="0.25">
      <c r="B3729">
        <f>YEAR('Daily Weather Input'!C3722)</f>
        <v>2015</v>
      </c>
      <c r="C3729">
        <f>MONTH('Daily Weather Input'!C3722)</f>
        <v>3</v>
      </c>
      <c r="D3729">
        <f>DAY('Daily Weather Input'!C3722)</f>
        <v>8</v>
      </c>
      <c r="E3729">
        <f>IF('Daily Weather Input'!D3722, 'Daily Weather Input'!D3722, ('Daily Weather Input'!E3722+'Daily Weather Input'!F3722)/2)</f>
        <v>41</v>
      </c>
      <c r="F3729">
        <f t="shared" si="117"/>
        <v>24</v>
      </c>
      <c r="G3729">
        <f t="shared" si="118"/>
        <v>0</v>
      </c>
    </row>
    <row r="3730" spans="2:7" x14ac:dyDescent="0.25">
      <c r="B3730">
        <f>YEAR('Daily Weather Input'!C3723)</f>
        <v>2015</v>
      </c>
      <c r="C3730">
        <f>MONTH('Daily Weather Input'!C3723)</f>
        <v>3</v>
      </c>
      <c r="D3730">
        <f>DAY('Daily Weather Input'!C3723)</f>
        <v>9</v>
      </c>
      <c r="E3730">
        <f>IF('Daily Weather Input'!D3723, 'Daily Weather Input'!D3723, ('Daily Weather Input'!E3723+'Daily Weather Input'!F3723)/2)</f>
        <v>42</v>
      </c>
      <c r="F3730">
        <f t="shared" si="117"/>
        <v>23</v>
      </c>
      <c r="G3730">
        <f t="shared" si="118"/>
        <v>0</v>
      </c>
    </row>
    <row r="3731" spans="2:7" x14ac:dyDescent="0.25">
      <c r="B3731">
        <f>YEAR('Daily Weather Input'!C3724)</f>
        <v>2015</v>
      </c>
      <c r="C3731">
        <f>MONTH('Daily Weather Input'!C3724)</f>
        <v>3</v>
      </c>
      <c r="D3731">
        <f>DAY('Daily Weather Input'!C3724)</f>
        <v>10</v>
      </c>
      <c r="E3731">
        <f>IF('Daily Weather Input'!D3724, 'Daily Weather Input'!D3724, ('Daily Weather Input'!E3724+'Daily Weather Input'!F3724)/2)</f>
        <v>39</v>
      </c>
      <c r="F3731">
        <f t="shared" si="117"/>
        <v>26</v>
      </c>
      <c r="G3731">
        <f t="shared" si="118"/>
        <v>0</v>
      </c>
    </row>
    <row r="3732" spans="2:7" x14ac:dyDescent="0.25">
      <c r="B3732">
        <f>YEAR('Daily Weather Input'!C3725)</f>
        <v>2015</v>
      </c>
      <c r="C3732">
        <f>MONTH('Daily Weather Input'!C3725)</f>
        <v>3</v>
      </c>
      <c r="D3732">
        <f>DAY('Daily Weather Input'!C3725)</f>
        <v>11</v>
      </c>
      <c r="E3732">
        <f>IF('Daily Weather Input'!D3725, 'Daily Weather Input'!D3725, ('Daily Weather Input'!E3725+'Daily Weather Input'!F3725)/2)</f>
        <v>49</v>
      </c>
      <c r="F3732">
        <f t="shared" si="117"/>
        <v>16</v>
      </c>
      <c r="G3732">
        <f t="shared" si="118"/>
        <v>0</v>
      </c>
    </row>
    <row r="3733" spans="2:7" x14ac:dyDescent="0.25">
      <c r="B3733">
        <f>YEAR('Daily Weather Input'!C3726)</f>
        <v>2015</v>
      </c>
      <c r="C3733">
        <f>MONTH('Daily Weather Input'!C3726)</f>
        <v>3</v>
      </c>
      <c r="D3733">
        <f>DAY('Daily Weather Input'!C3726)</f>
        <v>12</v>
      </c>
      <c r="E3733">
        <f>IF('Daily Weather Input'!D3726, 'Daily Weather Input'!D3726, ('Daily Weather Input'!E3726+'Daily Weather Input'!F3726)/2)</f>
        <v>48</v>
      </c>
      <c r="F3733">
        <f t="shared" si="117"/>
        <v>17</v>
      </c>
      <c r="G3733">
        <f t="shared" si="118"/>
        <v>0</v>
      </c>
    </row>
    <row r="3734" spans="2:7" x14ac:dyDescent="0.25">
      <c r="B3734">
        <f>YEAR('Daily Weather Input'!C3727)</f>
        <v>2015</v>
      </c>
      <c r="C3734">
        <f>MONTH('Daily Weather Input'!C3727)</f>
        <v>3</v>
      </c>
      <c r="D3734">
        <f>DAY('Daily Weather Input'!C3727)</f>
        <v>13</v>
      </c>
      <c r="E3734">
        <f>IF('Daily Weather Input'!D3727, 'Daily Weather Input'!D3727, ('Daily Weather Input'!E3727+'Daily Weather Input'!F3727)/2)</f>
        <v>40</v>
      </c>
      <c r="F3734">
        <f t="shared" si="117"/>
        <v>25</v>
      </c>
      <c r="G3734">
        <f t="shared" si="118"/>
        <v>0</v>
      </c>
    </row>
    <row r="3735" spans="2:7" x14ac:dyDescent="0.25">
      <c r="B3735">
        <f>YEAR('Daily Weather Input'!C3728)</f>
        <v>2015</v>
      </c>
      <c r="C3735">
        <f>MONTH('Daily Weather Input'!C3728)</f>
        <v>3</v>
      </c>
      <c r="D3735">
        <f>DAY('Daily Weather Input'!C3728)</f>
        <v>14</v>
      </c>
      <c r="E3735">
        <f>IF('Daily Weather Input'!D3728, 'Daily Weather Input'!D3728, ('Daily Weather Input'!E3728+'Daily Weather Input'!F3728)/2)</f>
        <v>47</v>
      </c>
      <c r="F3735">
        <f t="shared" si="117"/>
        <v>18</v>
      </c>
      <c r="G3735">
        <f t="shared" si="118"/>
        <v>0</v>
      </c>
    </row>
    <row r="3736" spans="2:7" x14ac:dyDescent="0.25">
      <c r="B3736">
        <f>YEAR('Daily Weather Input'!C3729)</f>
        <v>2015</v>
      </c>
      <c r="C3736">
        <f>MONTH('Daily Weather Input'!C3729)</f>
        <v>3</v>
      </c>
      <c r="D3736">
        <f>DAY('Daily Weather Input'!C3729)</f>
        <v>15</v>
      </c>
      <c r="E3736">
        <f>IF('Daily Weather Input'!D3729, 'Daily Weather Input'!D3729, ('Daily Weather Input'!E3729+'Daily Weather Input'!F3729)/2)</f>
        <v>49</v>
      </c>
      <c r="F3736">
        <f t="shared" ref="F3736:F3799" si="119">IF(B$8&gt;$E3736,(B$8-$E3736),0)</f>
        <v>16</v>
      </c>
      <c r="G3736">
        <f t="shared" ref="G3736:G3799" si="120">IF($E3736&gt;C$8,$E3736-C$8,0)</f>
        <v>0</v>
      </c>
    </row>
    <row r="3737" spans="2:7" x14ac:dyDescent="0.25">
      <c r="B3737">
        <f>YEAR('Daily Weather Input'!C3730)</f>
        <v>2015</v>
      </c>
      <c r="C3737">
        <f>MONTH('Daily Weather Input'!C3730)</f>
        <v>3</v>
      </c>
      <c r="D3737">
        <f>DAY('Daily Weather Input'!C3730)</f>
        <v>16</v>
      </c>
      <c r="E3737">
        <f>IF('Daily Weather Input'!D3730, 'Daily Weather Input'!D3730, ('Daily Weather Input'!E3730+'Daily Weather Input'!F3730)/2)</f>
        <v>45</v>
      </c>
      <c r="F3737">
        <f t="shared" si="119"/>
        <v>20</v>
      </c>
      <c r="G3737">
        <f t="shared" si="120"/>
        <v>0</v>
      </c>
    </row>
    <row r="3738" spans="2:7" x14ac:dyDescent="0.25">
      <c r="B3738">
        <f>YEAR('Daily Weather Input'!C3731)</f>
        <v>2015</v>
      </c>
      <c r="C3738">
        <f>MONTH('Daily Weather Input'!C3731)</f>
        <v>3</v>
      </c>
      <c r="D3738">
        <f>DAY('Daily Weather Input'!C3731)</f>
        <v>17</v>
      </c>
      <c r="E3738">
        <f>IF('Daily Weather Input'!D3731, 'Daily Weather Input'!D3731, ('Daily Weather Input'!E3731+'Daily Weather Input'!F3731)/2)</f>
        <v>55</v>
      </c>
      <c r="F3738">
        <f t="shared" si="119"/>
        <v>10</v>
      </c>
      <c r="G3738">
        <f t="shared" si="120"/>
        <v>0</v>
      </c>
    </row>
    <row r="3739" spans="2:7" x14ac:dyDescent="0.25">
      <c r="B3739">
        <f>YEAR('Daily Weather Input'!C3732)</f>
        <v>2015</v>
      </c>
      <c r="C3739">
        <f>MONTH('Daily Weather Input'!C3732)</f>
        <v>3</v>
      </c>
      <c r="D3739">
        <f>DAY('Daily Weather Input'!C3732)</f>
        <v>18</v>
      </c>
      <c r="E3739">
        <f>IF('Daily Weather Input'!D3732, 'Daily Weather Input'!D3732, ('Daily Weather Input'!E3732+'Daily Weather Input'!F3732)/2)</f>
        <v>39</v>
      </c>
      <c r="F3739">
        <f t="shared" si="119"/>
        <v>26</v>
      </c>
      <c r="G3739">
        <f t="shared" si="120"/>
        <v>0</v>
      </c>
    </row>
    <row r="3740" spans="2:7" x14ac:dyDescent="0.25">
      <c r="B3740">
        <f>YEAR('Daily Weather Input'!C3733)</f>
        <v>2015</v>
      </c>
      <c r="C3740">
        <f>MONTH('Daily Weather Input'!C3733)</f>
        <v>3</v>
      </c>
      <c r="D3740">
        <f>DAY('Daily Weather Input'!C3733)</f>
        <v>19</v>
      </c>
      <c r="E3740">
        <f>IF('Daily Weather Input'!D3733, 'Daily Weather Input'!D3733, ('Daily Weather Input'!E3733+'Daily Weather Input'!F3733)/2)</f>
        <v>40</v>
      </c>
      <c r="F3740">
        <f t="shared" si="119"/>
        <v>25</v>
      </c>
      <c r="G3740">
        <f t="shared" si="120"/>
        <v>0</v>
      </c>
    </row>
    <row r="3741" spans="2:7" x14ac:dyDescent="0.25">
      <c r="B3741">
        <f>YEAR('Daily Weather Input'!C3734)</f>
        <v>2015</v>
      </c>
      <c r="C3741">
        <f>MONTH('Daily Weather Input'!C3734)</f>
        <v>3</v>
      </c>
      <c r="D3741">
        <f>DAY('Daily Weather Input'!C3734)</f>
        <v>20</v>
      </c>
      <c r="E3741">
        <f>IF('Daily Weather Input'!D3734, 'Daily Weather Input'!D3734, ('Daily Weather Input'!E3734+'Daily Weather Input'!F3734)/2)</f>
        <v>37</v>
      </c>
      <c r="F3741">
        <f t="shared" si="119"/>
        <v>28</v>
      </c>
      <c r="G3741">
        <f t="shared" si="120"/>
        <v>0</v>
      </c>
    </row>
    <row r="3742" spans="2:7" x14ac:dyDescent="0.25">
      <c r="B3742">
        <f>YEAR('Daily Weather Input'!C3735)</f>
        <v>2015</v>
      </c>
      <c r="C3742">
        <f>MONTH('Daily Weather Input'!C3735)</f>
        <v>3</v>
      </c>
      <c r="D3742">
        <f>DAY('Daily Weather Input'!C3735)</f>
        <v>21</v>
      </c>
      <c r="E3742">
        <f>IF('Daily Weather Input'!D3735, 'Daily Weather Input'!D3735, ('Daily Weather Input'!E3735+'Daily Weather Input'!F3735)/2)</f>
        <v>41</v>
      </c>
      <c r="F3742">
        <f t="shared" si="119"/>
        <v>24</v>
      </c>
      <c r="G3742">
        <f t="shared" si="120"/>
        <v>0</v>
      </c>
    </row>
    <row r="3743" spans="2:7" x14ac:dyDescent="0.25">
      <c r="B3743">
        <f>YEAR('Daily Weather Input'!C3736)</f>
        <v>2015</v>
      </c>
      <c r="C3743">
        <f>MONTH('Daily Weather Input'!C3736)</f>
        <v>3</v>
      </c>
      <c r="D3743">
        <f>DAY('Daily Weather Input'!C3736)</f>
        <v>22</v>
      </c>
      <c r="E3743">
        <f>IF('Daily Weather Input'!D3736, 'Daily Weather Input'!D3736, ('Daily Weather Input'!E3736+'Daily Weather Input'!F3736)/2)</f>
        <v>48</v>
      </c>
      <c r="F3743">
        <f t="shared" si="119"/>
        <v>17</v>
      </c>
      <c r="G3743">
        <f t="shared" si="120"/>
        <v>0</v>
      </c>
    </row>
    <row r="3744" spans="2:7" x14ac:dyDescent="0.25">
      <c r="B3744">
        <f>YEAR('Daily Weather Input'!C3737)</f>
        <v>2015</v>
      </c>
      <c r="C3744">
        <f>MONTH('Daily Weather Input'!C3737)</f>
        <v>3</v>
      </c>
      <c r="D3744">
        <f>DAY('Daily Weather Input'!C3737)</f>
        <v>23</v>
      </c>
      <c r="E3744">
        <f>IF('Daily Weather Input'!D3737, 'Daily Weather Input'!D3737, ('Daily Weather Input'!E3737+'Daily Weather Input'!F3737)/2)</f>
        <v>40</v>
      </c>
      <c r="F3744">
        <f t="shared" si="119"/>
        <v>25</v>
      </c>
      <c r="G3744">
        <f t="shared" si="120"/>
        <v>0</v>
      </c>
    </row>
    <row r="3745" spans="2:7" x14ac:dyDescent="0.25">
      <c r="B3745">
        <f>YEAR('Daily Weather Input'!C3738)</f>
        <v>2015</v>
      </c>
      <c r="C3745">
        <f>MONTH('Daily Weather Input'!C3738)</f>
        <v>3</v>
      </c>
      <c r="D3745">
        <f>DAY('Daily Weather Input'!C3738)</f>
        <v>24</v>
      </c>
      <c r="E3745">
        <f>IF('Daily Weather Input'!D3738, 'Daily Weather Input'!D3738, ('Daily Weather Input'!E3738+'Daily Weather Input'!F3738)/2)</f>
        <v>40</v>
      </c>
      <c r="F3745">
        <f t="shared" si="119"/>
        <v>25</v>
      </c>
      <c r="G3745">
        <f t="shared" si="120"/>
        <v>0</v>
      </c>
    </row>
    <row r="3746" spans="2:7" x14ac:dyDescent="0.25">
      <c r="B3746">
        <f>YEAR('Daily Weather Input'!C3739)</f>
        <v>2015</v>
      </c>
      <c r="C3746">
        <f>MONTH('Daily Weather Input'!C3739)</f>
        <v>3</v>
      </c>
      <c r="D3746">
        <f>DAY('Daily Weather Input'!C3739)</f>
        <v>25</v>
      </c>
      <c r="E3746">
        <f>IF('Daily Weather Input'!D3739, 'Daily Weather Input'!D3739, ('Daily Weather Input'!E3739+'Daily Weather Input'!F3739)/2)</f>
        <v>37</v>
      </c>
      <c r="F3746">
        <f t="shared" si="119"/>
        <v>28</v>
      </c>
      <c r="G3746">
        <f t="shared" si="120"/>
        <v>0</v>
      </c>
    </row>
    <row r="3747" spans="2:7" x14ac:dyDescent="0.25">
      <c r="B3747">
        <f>YEAR('Daily Weather Input'!C3740)</f>
        <v>2015</v>
      </c>
      <c r="C3747">
        <f>MONTH('Daily Weather Input'!C3740)</f>
        <v>3</v>
      </c>
      <c r="D3747">
        <f>DAY('Daily Weather Input'!C3740)</f>
        <v>26</v>
      </c>
      <c r="E3747">
        <f>IF('Daily Weather Input'!D3740, 'Daily Weather Input'!D3740, ('Daily Weather Input'!E3740+'Daily Weather Input'!F3740)/2)</f>
        <v>57</v>
      </c>
      <c r="F3747">
        <f t="shared" si="119"/>
        <v>8</v>
      </c>
      <c r="G3747">
        <f t="shared" si="120"/>
        <v>0</v>
      </c>
    </row>
    <row r="3748" spans="2:7" x14ac:dyDescent="0.25">
      <c r="B3748">
        <f>YEAR('Daily Weather Input'!C3741)</f>
        <v>2015</v>
      </c>
      <c r="C3748">
        <f>MONTH('Daily Weather Input'!C3741)</f>
        <v>3</v>
      </c>
      <c r="D3748">
        <f>DAY('Daily Weather Input'!C3741)</f>
        <v>27</v>
      </c>
      <c r="E3748">
        <f>IF('Daily Weather Input'!D3741, 'Daily Weather Input'!D3741, ('Daily Weather Input'!E3741+'Daily Weather Input'!F3741)/2)</f>
        <v>47</v>
      </c>
      <c r="F3748">
        <f t="shared" si="119"/>
        <v>18</v>
      </c>
      <c r="G3748">
        <f t="shared" si="120"/>
        <v>0</v>
      </c>
    </row>
    <row r="3749" spans="2:7" x14ac:dyDescent="0.25">
      <c r="B3749">
        <f>YEAR('Daily Weather Input'!C3742)</f>
        <v>2015</v>
      </c>
      <c r="C3749">
        <f>MONTH('Daily Weather Input'!C3742)</f>
        <v>3</v>
      </c>
      <c r="D3749">
        <f>DAY('Daily Weather Input'!C3742)</f>
        <v>28</v>
      </c>
      <c r="E3749">
        <f>IF('Daily Weather Input'!D3742, 'Daily Weather Input'!D3742, ('Daily Weather Input'!E3742+'Daily Weather Input'!F3742)/2)</f>
        <v>34</v>
      </c>
      <c r="F3749">
        <f t="shared" si="119"/>
        <v>31</v>
      </c>
      <c r="G3749">
        <f t="shared" si="120"/>
        <v>0</v>
      </c>
    </row>
    <row r="3750" spans="2:7" x14ac:dyDescent="0.25">
      <c r="B3750">
        <f>YEAR('Daily Weather Input'!C3743)</f>
        <v>2015</v>
      </c>
      <c r="C3750">
        <f>MONTH('Daily Weather Input'!C3743)</f>
        <v>3</v>
      </c>
      <c r="D3750">
        <f>DAY('Daily Weather Input'!C3743)</f>
        <v>29</v>
      </c>
      <c r="E3750">
        <f>IF('Daily Weather Input'!D3743, 'Daily Weather Input'!D3743, ('Daily Weather Input'!E3743+'Daily Weather Input'!F3743)/2)</f>
        <v>32</v>
      </c>
      <c r="F3750">
        <f t="shared" si="119"/>
        <v>33</v>
      </c>
      <c r="G3750">
        <f t="shared" si="120"/>
        <v>0</v>
      </c>
    </row>
    <row r="3751" spans="2:7" x14ac:dyDescent="0.25">
      <c r="B3751">
        <f>YEAR('Daily Weather Input'!C3744)</f>
        <v>2015</v>
      </c>
      <c r="C3751">
        <f>MONTH('Daily Weather Input'!C3744)</f>
        <v>3</v>
      </c>
      <c r="D3751">
        <f>DAY('Daily Weather Input'!C3744)</f>
        <v>30</v>
      </c>
      <c r="E3751">
        <f>IF('Daily Weather Input'!D3744, 'Daily Weather Input'!D3744, ('Daily Weather Input'!E3744+'Daily Weather Input'!F3744)/2)</f>
        <v>48</v>
      </c>
      <c r="F3751">
        <f t="shared" si="119"/>
        <v>17</v>
      </c>
      <c r="G3751">
        <f t="shared" si="120"/>
        <v>0</v>
      </c>
    </row>
    <row r="3752" spans="2:7" x14ac:dyDescent="0.25">
      <c r="B3752">
        <f>YEAR('Daily Weather Input'!C3745)</f>
        <v>2015</v>
      </c>
      <c r="C3752">
        <f>MONTH('Daily Weather Input'!C3745)</f>
        <v>3</v>
      </c>
      <c r="D3752">
        <f>DAY('Daily Weather Input'!C3745)</f>
        <v>31</v>
      </c>
      <c r="E3752">
        <f>IF('Daily Weather Input'!D3745, 'Daily Weather Input'!D3745, ('Daily Weather Input'!E3745+'Daily Weather Input'!F3745)/2)</f>
        <v>52</v>
      </c>
      <c r="F3752">
        <f t="shared" si="119"/>
        <v>13</v>
      </c>
      <c r="G3752">
        <f t="shared" si="120"/>
        <v>0</v>
      </c>
    </row>
    <row r="3753" spans="2:7" x14ac:dyDescent="0.25">
      <c r="B3753">
        <f>YEAR('Daily Weather Input'!C3746)</f>
        <v>2015</v>
      </c>
      <c r="C3753">
        <f>MONTH('Daily Weather Input'!C3746)</f>
        <v>4</v>
      </c>
      <c r="D3753">
        <f>DAY('Daily Weather Input'!C3746)</f>
        <v>1</v>
      </c>
      <c r="E3753">
        <f>IF('Daily Weather Input'!D3746, 'Daily Weather Input'!D3746, ('Daily Weather Input'!E3746+'Daily Weather Input'!F3746)/2)</f>
        <v>46</v>
      </c>
      <c r="F3753">
        <f t="shared" si="119"/>
        <v>19</v>
      </c>
      <c r="G3753">
        <f t="shared" si="120"/>
        <v>0</v>
      </c>
    </row>
    <row r="3754" spans="2:7" x14ac:dyDescent="0.25">
      <c r="B3754">
        <f>YEAR('Daily Weather Input'!C3747)</f>
        <v>2015</v>
      </c>
      <c r="C3754">
        <f>MONTH('Daily Weather Input'!C3747)</f>
        <v>4</v>
      </c>
      <c r="D3754">
        <f>DAY('Daily Weather Input'!C3747)</f>
        <v>2</v>
      </c>
      <c r="E3754">
        <f>IF('Daily Weather Input'!D3747, 'Daily Weather Input'!D3747, ('Daily Weather Input'!E3747+'Daily Weather Input'!F3747)/2)</f>
        <v>51</v>
      </c>
      <c r="F3754">
        <f t="shared" si="119"/>
        <v>14</v>
      </c>
      <c r="G3754">
        <f t="shared" si="120"/>
        <v>0</v>
      </c>
    </row>
    <row r="3755" spans="2:7" x14ac:dyDescent="0.25">
      <c r="B3755">
        <f>YEAR('Daily Weather Input'!C3748)</f>
        <v>2015</v>
      </c>
      <c r="C3755">
        <f>MONTH('Daily Weather Input'!C3748)</f>
        <v>4</v>
      </c>
      <c r="D3755">
        <f>DAY('Daily Weather Input'!C3748)</f>
        <v>3</v>
      </c>
      <c r="E3755">
        <f>IF('Daily Weather Input'!D3748, 'Daily Weather Input'!D3748, ('Daily Weather Input'!E3748+'Daily Weather Input'!F3748)/2)</f>
        <v>64</v>
      </c>
      <c r="F3755">
        <f t="shared" si="119"/>
        <v>1</v>
      </c>
      <c r="G3755">
        <f t="shared" si="120"/>
        <v>0</v>
      </c>
    </row>
    <row r="3756" spans="2:7" x14ac:dyDescent="0.25">
      <c r="B3756">
        <f>YEAR('Daily Weather Input'!C3749)</f>
        <v>2015</v>
      </c>
      <c r="C3756">
        <f>MONTH('Daily Weather Input'!C3749)</f>
        <v>4</v>
      </c>
      <c r="D3756">
        <f>DAY('Daily Weather Input'!C3749)</f>
        <v>4</v>
      </c>
      <c r="E3756">
        <f>IF('Daily Weather Input'!D3749, 'Daily Weather Input'!D3749, ('Daily Weather Input'!E3749+'Daily Weather Input'!F3749)/2)</f>
        <v>57</v>
      </c>
      <c r="F3756">
        <f t="shared" si="119"/>
        <v>8</v>
      </c>
      <c r="G3756">
        <f t="shared" si="120"/>
        <v>0</v>
      </c>
    </row>
    <row r="3757" spans="2:7" x14ac:dyDescent="0.25">
      <c r="B3757">
        <f>YEAR('Daily Weather Input'!C3750)</f>
        <v>2015</v>
      </c>
      <c r="C3757">
        <f>MONTH('Daily Weather Input'!C3750)</f>
        <v>4</v>
      </c>
      <c r="D3757">
        <f>DAY('Daily Weather Input'!C3750)</f>
        <v>5</v>
      </c>
      <c r="E3757">
        <f>IF('Daily Weather Input'!D3750, 'Daily Weather Input'!D3750, ('Daily Weather Input'!E3750+'Daily Weather Input'!F3750)/2)</f>
        <v>48</v>
      </c>
      <c r="F3757">
        <f t="shared" si="119"/>
        <v>17</v>
      </c>
      <c r="G3757">
        <f t="shared" si="120"/>
        <v>0</v>
      </c>
    </row>
    <row r="3758" spans="2:7" x14ac:dyDescent="0.25">
      <c r="B3758">
        <f>YEAR('Daily Weather Input'!C3751)</f>
        <v>2015</v>
      </c>
      <c r="C3758">
        <f>MONTH('Daily Weather Input'!C3751)</f>
        <v>4</v>
      </c>
      <c r="D3758">
        <f>DAY('Daily Weather Input'!C3751)</f>
        <v>6</v>
      </c>
      <c r="E3758">
        <f>IF('Daily Weather Input'!D3751, 'Daily Weather Input'!D3751, ('Daily Weather Input'!E3751+'Daily Weather Input'!F3751)/2)</f>
        <v>58</v>
      </c>
      <c r="F3758">
        <f t="shared" si="119"/>
        <v>7</v>
      </c>
      <c r="G3758">
        <f t="shared" si="120"/>
        <v>0</v>
      </c>
    </row>
    <row r="3759" spans="2:7" x14ac:dyDescent="0.25">
      <c r="B3759">
        <f>YEAR('Daily Weather Input'!C3752)</f>
        <v>2015</v>
      </c>
      <c r="C3759">
        <f>MONTH('Daily Weather Input'!C3752)</f>
        <v>4</v>
      </c>
      <c r="D3759">
        <f>DAY('Daily Weather Input'!C3752)</f>
        <v>7</v>
      </c>
      <c r="E3759">
        <f>IF('Daily Weather Input'!D3752, 'Daily Weather Input'!D3752, ('Daily Weather Input'!E3752+'Daily Weather Input'!F3752)/2)</f>
        <v>65</v>
      </c>
      <c r="F3759">
        <f t="shared" si="119"/>
        <v>0</v>
      </c>
      <c r="G3759">
        <f t="shared" si="120"/>
        <v>0</v>
      </c>
    </row>
    <row r="3760" spans="2:7" x14ac:dyDescent="0.25">
      <c r="B3760">
        <f>YEAR('Daily Weather Input'!C3753)</f>
        <v>2015</v>
      </c>
      <c r="C3760">
        <f>MONTH('Daily Weather Input'!C3753)</f>
        <v>4</v>
      </c>
      <c r="D3760">
        <f>DAY('Daily Weather Input'!C3753)</f>
        <v>8</v>
      </c>
      <c r="E3760">
        <f>IF('Daily Weather Input'!D3753, 'Daily Weather Input'!D3753, ('Daily Weather Input'!E3753+'Daily Weather Input'!F3753)/2)</f>
        <v>51</v>
      </c>
      <c r="F3760">
        <f t="shared" si="119"/>
        <v>14</v>
      </c>
      <c r="G3760">
        <f t="shared" si="120"/>
        <v>0</v>
      </c>
    </row>
    <row r="3761" spans="2:7" x14ac:dyDescent="0.25">
      <c r="B3761">
        <f>YEAR('Daily Weather Input'!C3754)</f>
        <v>2015</v>
      </c>
      <c r="C3761">
        <f>MONTH('Daily Weather Input'!C3754)</f>
        <v>4</v>
      </c>
      <c r="D3761">
        <f>DAY('Daily Weather Input'!C3754)</f>
        <v>9</v>
      </c>
      <c r="E3761">
        <f>IF('Daily Weather Input'!D3754, 'Daily Weather Input'!D3754, ('Daily Weather Input'!E3754+'Daily Weather Input'!F3754)/2)</f>
        <v>45</v>
      </c>
      <c r="F3761">
        <f t="shared" si="119"/>
        <v>20</v>
      </c>
      <c r="G3761">
        <f t="shared" si="120"/>
        <v>0</v>
      </c>
    </row>
    <row r="3762" spans="2:7" x14ac:dyDescent="0.25">
      <c r="B3762">
        <f>YEAR('Daily Weather Input'!C3755)</f>
        <v>2015</v>
      </c>
      <c r="C3762">
        <f>MONTH('Daily Weather Input'!C3755)</f>
        <v>4</v>
      </c>
      <c r="D3762">
        <f>DAY('Daily Weather Input'!C3755)</f>
        <v>10</v>
      </c>
      <c r="E3762">
        <f>IF('Daily Weather Input'!D3755, 'Daily Weather Input'!D3755, ('Daily Weather Input'!E3755+'Daily Weather Input'!F3755)/2)</f>
        <v>49</v>
      </c>
      <c r="F3762">
        <f t="shared" si="119"/>
        <v>16</v>
      </c>
      <c r="G3762">
        <f t="shared" si="120"/>
        <v>0</v>
      </c>
    </row>
    <row r="3763" spans="2:7" x14ac:dyDescent="0.25">
      <c r="B3763">
        <f>YEAR('Daily Weather Input'!C3756)</f>
        <v>2015</v>
      </c>
      <c r="C3763">
        <f>MONTH('Daily Weather Input'!C3756)</f>
        <v>4</v>
      </c>
      <c r="D3763">
        <f>DAY('Daily Weather Input'!C3756)</f>
        <v>11</v>
      </c>
      <c r="E3763">
        <f>IF('Daily Weather Input'!D3756, 'Daily Weather Input'!D3756, ('Daily Weather Input'!E3756+'Daily Weather Input'!F3756)/2)</f>
        <v>59</v>
      </c>
      <c r="F3763">
        <f t="shared" si="119"/>
        <v>6</v>
      </c>
      <c r="G3763">
        <f t="shared" si="120"/>
        <v>0</v>
      </c>
    </row>
    <row r="3764" spans="2:7" x14ac:dyDescent="0.25">
      <c r="B3764">
        <f>YEAR('Daily Weather Input'!C3757)</f>
        <v>2015</v>
      </c>
      <c r="C3764">
        <f>MONTH('Daily Weather Input'!C3757)</f>
        <v>4</v>
      </c>
      <c r="D3764">
        <f>DAY('Daily Weather Input'!C3757)</f>
        <v>12</v>
      </c>
      <c r="E3764">
        <f>IF('Daily Weather Input'!D3757, 'Daily Weather Input'!D3757, ('Daily Weather Input'!E3757+'Daily Weather Input'!F3757)/2)</f>
        <v>52</v>
      </c>
      <c r="F3764">
        <f t="shared" si="119"/>
        <v>13</v>
      </c>
      <c r="G3764">
        <f t="shared" si="120"/>
        <v>0</v>
      </c>
    </row>
    <row r="3765" spans="2:7" x14ac:dyDescent="0.25">
      <c r="B3765">
        <f>YEAR('Daily Weather Input'!C3758)</f>
        <v>2015</v>
      </c>
      <c r="C3765">
        <f>MONTH('Daily Weather Input'!C3758)</f>
        <v>4</v>
      </c>
      <c r="D3765">
        <f>DAY('Daily Weather Input'!C3758)</f>
        <v>13</v>
      </c>
      <c r="E3765">
        <f>IF('Daily Weather Input'!D3758, 'Daily Weather Input'!D3758, ('Daily Weather Input'!E3758+'Daily Weather Input'!F3758)/2)</f>
        <v>62</v>
      </c>
      <c r="F3765">
        <f t="shared" si="119"/>
        <v>3</v>
      </c>
      <c r="G3765">
        <f t="shared" si="120"/>
        <v>0</v>
      </c>
    </row>
    <row r="3766" spans="2:7" x14ac:dyDescent="0.25">
      <c r="B3766">
        <f>YEAR('Daily Weather Input'!C3759)</f>
        <v>2015</v>
      </c>
      <c r="C3766">
        <f>MONTH('Daily Weather Input'!C3759)</f>
        <v>4</v>
      </c>
      <c r="D3766">
        <f>DAY('Daily Weather Input'!C3759)</f>
        <v>14</v>
      </c>
      <c r="E3766">
        <f>IF('Daily Weather Input'!D3759, 'Daily Weather Input'!D3759, ('Daily Weather Input'!E3759+'Daily Weather Input'!F3759)/2)</f>
        <v>61</v>
      </c>
      <c r="F3766">
        <f t="shared" si="119"/>
        <v>4</v>
      </c>
      <c r="G3766">
        <f t="shared" si="120"/>
        <v>0</v>
      </c>
    </row>
    <row r="3767" spans="2:7" x14ac:dyDescent="0.25">
      <c r="B3767">
        <f>YEAR('Daily Weather Input'!C3760)</f>
        <v>2015</v>
      </c>
      <c r="C3767">
        <f>MONTH('Daily Weather Input'!C3760)</f>
        <v>4</v>
      </c>
      <c r="D3767">
        <f>DAY('Daily Weather Input'!C3760)</f>
        <v>15</v>
      </c>
      <c r="E3767">
        <f>IF('Daily Weather Input'!D3760, 'Daily Weather Input'!D3760, ('Daily Weather Input'!E3760+'Daily Weather Input'!F3760)/2)</f>
        <v>55</v>
      </c>
      <c r="F3767">
        <f t="shared" si="119"/>
        <v>10</v>
      </c>
      <c r="G3767">
        <f t="shared" si="120"/>
        <v>0</v>
      </c>
    </row>
    <row r="3768" spans="2:7" x14ac:dyDescent="0.25">
      <c r="B3768">
        <f>YEAR('Daily Weather Input'!C3761)</f>
        <v>2015</v>
      </c>
      <c r="C3768">
        <f>MONTH('Daily Weather Input'!C3761)</f>
        <v>4</v>
      </c>
      <c r="D3768">
        <f>DAY('Daily Weather Input'!C3761)</f>
        <v>16</v>
      </c>
      <c r="E3768">
        <f>IF('Daily Weather Input'!D3761, 'Daily Weather Input'!D3761, ('Daily Weather Input'!E3761+'Daily Weather Input'!F3761)/2)</f>
        <v>56</v>
      </c>
      <c r="F3768">
        <f t="shared" si="119"/>
        <v>9</v>
      </c>
      <c r="G3768">
        <f t="shared" si="120"/>
        <v>0</v>
      </c>
    </row>
    <row r="3769" spans="2:7" x14ac:dyDescent="0.25">
      <c r="B3769">
        <f>YEAR('Daily Weather Input'!C3762)</f>
        <v>2015</v>
      </c>
      <c r="C3769">
        <f>MONTH('Daily Weather Input'!C3762)</f>
        <v>4</v>
      </c>
      <c r="D3769">
        <f>DAY('Daily Weather Input'!C3762)</f>
        <v>17</v>
      </c>
      <c r="E3769">
        <f>IF('Daily Weather Input'!D3762, 'Daily Weather Input'!D3762, ('Daily Weather Input'!E3762+'Daily Weather Input'!F3762)/2)</f>
        <v>64</v>
      </c>
      <c r="F3769">
        <f t="shared" si="119"/>
        <v>1</v>
      </c>
      <c r="G3769">
        <f t="shared" si="120"/>
        <v>0</v>
      </c>
    </row>
    <row r="3770" spans="2:7" x14ac:dyDescent="0.25">
      <c r="B3770">
        <f>YEAR('Daily Weather Input'!C3763)</f>
        <v>2015</v>
      </c>
      <c r="C3770">
        <f>MONTH('Daily Weather Input'!C3763)</f>
        <v>4</v>
      </c>
      <c r="D3770">
        <f>DAY('Daily Weather Input'!C3763)</f>
        <v>18</v>
      </c>
      <c r="E3770">
        <f>IF('Daily Weather Input'!D3763, 'Daily Weather Input'!D3763, ('Daily Weather Input'!E3763+'Daily Weather Input'!F3763)/2)</f>
        <v>66</v>
      </c>
      <c r="F3770">
        <f t="shared" si="119"/>
        <v>0</v>
      </c>
      <c r="G3770">
        <f t="shared" si="120"/>
        <v>1</v>
      </c>
    </row>
    <row r="3771" spans="2:7" x14ac:dyDescent="0.25">
      <c r="B3771">
        <f>YEAR('Daily Weather Input'!C3764)</f>
        <v>2015</v>
      </c>
      <c r="C3771">
        <f>MONTH('Daily Weather Input'!C3764)</f>
        <v>4</v>
      </c>
      <c r="D3771">
        <f>DAY('Daily Weather Input'!C3764)</f>
        <v>19</v>
      </c>
      <c r="E3771">
        <f>IF('Daily Weather Input'!D3764, 'Daily Weather Input'!D3764, ('Daily Weather Input'!E3764+'Daily Weather Input'!F3764)/2)</f>
        <v>62</v>
      </c>
      <c r="F3771">
        <f t="shared" si="119"/>
        <v>3</v>
      </c>
      <c r="G3771">
        <f t="shared" si="120"/>
        <v>0</v>
      </c>
    </row>
    <row r="3772" spans="2:7" x14ac:dyDescent="0.25">
      <c r="B3772">
        <f>YEAR('Daily Weather Input'!C3765)</f>
        <v>2015</v>
      </c>
      <c r="C3772">
        <f>MONTH('Daily Weather Input'!C3765)</f>
        <v>4</v>
      </c>
      <c r="D3772">
        <f>DAY('Daily Weather Input'!C3765)</f>
        <v>20</v>
      </c>
      <c r="E3772">
        <f>IF('Daily Weather Input'!D3765, 'Daily Weather Input'!D3765, ('Daily Weather Input'!E3765+'Daily Weather Input'!F3765)/2)</f>
        <v>63</v>
      </c>
      <c r="F3772">
        <f t="shared" si="119"/>
        <v>2</v>
      </c>
      <c r="G3772">
        <f t="shared" si="120"/>
        <v>0</v>
      </c>
    </row>
    <row r="3773" spans="2:7" x14ac:dyDescent="0.25">
      <c r="B3773">
        <f>YEAR('Daily Weather Input'!C3766)</f>
        <v>2015</v>
      </c>
      <c r="C3773">
        <f>MONTH('Daily Weather Input'!C3766)</f>
        <v>4</v>
      </c>
      <c r="D3773">
        <f>DAY('Daily Weather Input'!C3766)</f>
        <v>21</v>
      </c>
      <c r="E3773">
        <f>IF('Daily Weather Input'!D3766, 'Daily Weather Input'!D3766, ('Daily Weather Input'!E3766+'Daily Weather Input'!F3766)/2)</f>
        <v>61</v>
      </c>
      <c r="F3773">
        <f t="shared" si="119"/>
        <v>4</v>
      </c>
      <c r="G3773">
        <f t="shared" si="120"/>
        <v>0</v>
      </c>
    </row>
    <row r="3774" spans="2:7" x14ac:dyDescent="0.25">
      <c r="B3774">
        <f>YEAR('Daily Weather Input'!C3767)</f>
        <v>2015</v>
      </c>
      <c r="C3774">
        <f>MONTH('Daily Weather Input'!C3767)</f>
        <v>4</v>
      </c>
      <c r="D3774">
        <f>DAY('Daily Weather Input'!C3767)</f>
        <v>22</v>
      </c>
      <c r="E3774">
        <f>IF('Daily Weather Input'!D3767, 'Daily Weather Input'!D3767, ('Daily Weather Input'!E3767+'Daily Weather Input'!F3767)/2)</f>
        <v>53</v>
      </c>
      <c r="F3774">
        <f t="shared" si="119"/>
        <v>12</v>
      </c>
      <c r="G3774">
        <f t="shared" si="120"/>
        <v>0</v>
      </c>
    </row>
    <row r="3775" spans="2:7" x14ac:dyDescent="0.25">
      <c r="B3775">
        <f>YEAR('Daily Weather Input'!C3768)</f>
        <v>2015</v>
      </c>
      <c r="C3775">
        <f>MONTH('Daily Weather Input'!C3768)</f>
        <v>4</v>
      </c>
      <c r="D3775">
        <f>DAY('Daily Weather Input'!C3768)</f>
        <v>23</v>
      </c>
      <c r="E3775">
        <f>IF('Daily Weather Input'!D3768, 'Daily Weather Input'!D3768, ('Daily Weather Input'!E3768+'Daily Weather Input'!F3768)/2)</f>
        <v>49</v>
      </c>
      <c r="F3775">
        <f t="shared" si="119"/>
        <v>16</v>
      </c>
      <c r="G3775">
        <f t="shared" si="120"/>
        <v>0</v>
      </c>
    </row>
    <row r="3776" spans="2:7" x14ac:dyDescent="0.25">
      <c r="B3776">
        <f>YEAR('Daily Weather Input'!C3769)</f>
        <v>2015</v>
      </c>
      <c r="C3776">
        <f>MONTH('Daily Weather Input'!C3769)</f>
        <v>4</v>
      </c>
      <c r="D3776">
        <f>DAY('Daily Weather Input'!C3769)</f>
        <v>24</v>
      </c>
      <c r="E3776">
        <f>IF('Daily Weather Input'!D3769, 'Daily Weather Input'!D3769, ('Daily Weather Input'!E3769+'Daily Weather Input'!F3769)/2)</f>
        <v>48</v>
      </c>
      <c r="F3776">
        <f t="shared" si="119"/>
        <v>17</v>
      </c>
      <c r="G3776">
        <f t="shared" si="120"/>
        <v>0</v>
      </c>
    </row>
    <row r="3777" spans="2:7" x14ac:dyDescent="0.25">
      <c r="B3777">
        <f>YEAR('Daily Weather Input'!C3770)</f>
        <v>2015</v>
      </c>
      <c r="C3777">
        <f>MONTH('Daily Weather Input'!C3770)</f>
        <v>4</v>
      </c>
      <c r="D3777">
        <f>DAY('Daily Weather Input'!C3770)</f>
        <v>25</v>
      </c>
      <c r="E3777">
        <f>IF('Daily Weather Input'!D3770, 'Daily Weather Input'!D3770, ('Daily Weather Input'!E3770+'Daily Weather Input'!F3770)/2)</f>
        <v>45</v>
      </c>
      <c r="F3777">
        <f t="shared" si="119"/>
        <v>20</v>
      </c>
      <c r="G3777">
        <f t="shared" si="120"/>
        <v>0</v>
      </c>
    </row>
    <row r="3778" spans="2:7" x14ac:dyDescent="0.25">
      <c r="B3778">
        <f>YEAR('Daily Weather Input'!C3771)</f>
        <v>2015</v>
      </c>
      <c r="C3778">
        <f>MONTH('Daily Weather Input'!C3771)</f>
        <v>4</v>
      </c>
      <c r="D3778">
        <f>DAY('Daily Weather Input'!C3771)</f>
        <v>26</v>
      </c>
      <c r="E3778">
        <f>IF('Daily Weather Input'!D3771, 'Daily Weather Input'!D3771, ('Daily Weather Input'!E3771+'Daily Weather Input'!F3771)/2)</f>
        <v>49</v>
      </c>
      <c r="F3778">
        <f t="shared" si="119"/>
        <v>16</v>
      </c>
      <c r="G3778">
        <f t="shared" si="120"/>
        <v>0</v>
      </c>
    </row>
    <row r="3779" spans="2:7" x14ac:dyDescent="0.25">
      <c r="B3779">
        <f>YEAR('Daily Weather Input'!C3772)</f>
        <v>2015</v>
      </c>
      <c r="C3779">
        <f>MONTH('Daily Weather Input'!C3772)</f>
        <v>4</v>
      </c>
      <c r="D3779">
        <f>DAY('Daily Weather Input'!C3772)</f>
        <v>27</v>
      </c>
      <c r="E3779">
        <f>IF('Daily Weather Input'!D3772, 'Daily Weather Input'!D3772, ('Daily Weather Input'!E3772+'Daily Weather Input'!F3772)/2)</f>
        <v>50</v>
      </c>
      <c r="F3779">
        <f t="shared" si="119"/>
        <v>15</v>
      </c>
      <c r="G3779">
        <f t="shared" si="120"/>
        <v>0</v>
      </c>
    </row>
    <row r="3780" spans="2:7" x14ac:dyDescent="0.25">
      <c r="B3780">
        <f>YEAR('Daily Weather Input'!C3773)</f>
        <v>2015</v>
      </c>
      <c r="C3780">
        <f>MONTH('Daily Weather Input'!C3773)</f>
        <v>4</v>
      </c>
      <c r="D3780">
        <f>DAY('Daily Weather Input'!C3773)</f>
        <v>28</v>
      </c>
      <c r="E3780">
        <f>IF('Daily Weather Input'!D3773, 'Daily Weather Input'!D3773, ('Daily Weather Input'!E3773+'Daily Weather Input'!F3773)/2)</f>
        <v>55</v>
      </c>
      <c r="F3780">
        <f t="shared" si="119"/>
        <v>10</v>
      </c>
      <c r="G3780">
        <f t="shared" si="120"/>
        <v>0</v>
      </c>
    </row>
    <row r="3781" spans="2:7" x14ac:dyDescent="0.25">
      <c r="B3781">
        <f>YEAR('Daily Weather Input'!C3774)</f>
        <v>2015</v>
      </c>
      <c r="C3781">
        <f>MONTH('Daily Weather Input'!C3774)</f>
        <v>4</v>
      </c>
      <c r="D3781">
        <f>DAY('Daily Weather Input'!C3774)</f>
        <v>29</v>
      </c>
      <c r="E3781">
        <f>IF('Daily Weather Input'!D3774, 'Daily Weather Input'!D3774, ('Daily Weather Input'!E3774+'Daily Weather Input'!F3774)/2)</f>
        <v>59</v>
      </c>
      <c r="F3781">
        <f t="shared" si="119"/>
        <v>6</v>
      </c>
      <c r="G3781">
        <f t="shared" si="120"/>
        <v>0</v>
      </c>
    </row>
    <row r="3782" spans="2:7" x14ac:dyDescent="0.25">
      <c r="B3782">
        <f>YEAR('Daily Weather Input'!C3775)</f>
        <v>2015</v>
      </c>
      <c r="C3782">
        <f>MONTH('Daily Weather Input'!C3775)</f>
        <v>4</v>
      </c>
      <c r="D3782">
        <f>DAY('Daily Weather Input'!C3775)</f>
        <v>30</v>
      </c>
      <c r="E3782">
        <f>IF('Daily Weather Input'!D3775, 'Daily Weather Input'!D3775, ('Daily Weather Input'!E3775+'Daily Weather Input'!F3775)/2)</f>
        <v>59</v>
      </c>
      <c r="F3782">
        <f t="shared" si="119"/>
        <v>6</v>
      </c>
      <c r="G3782">
        <f t="shared" si="120"/>
        <v>0</v>
      </c>
    </row>
    <row r="3783" spans="2:7" x14ac:dyDescent="0.25">
      <c r="B3783">
        <f>YEAR('Daily Weather Input'!C3776)</f>
        <v>2015</v>
      </c>
      <c r="C3783">
        <f>MONTH('Daily Weather Input'!C3776)</f>
        <v>5</v>
      </c>
      <c r="D3783">
        <f>DAY('Daily Weather Input'!C3776)</f>
        <v>1</v>
      </c>
      <c r="E3783">
        <f>IF('Daily Weather Input'!D3776, 'Daily Weather Input'!D3776, ('Daily Weather Input'!E3776+'Daily Weather Input'!F3776)/2)</f>
        <v>56</v>
      </c>
      <c r="F3783">
        <f t="shared" si="119"/>
        <v>9</v>
      </c>
      <c r="G3783">
        <f t="shared" si="120"/>
        <v>0</v>
      </c>
    </row>
    <row r="3784" spans="2:7" x14ac:dyDescent="0.25">
      <c r="B3784">
        <f>YEAR('Daily Weather Input'!C3777)</f>
        <v>2015</v>
      </c>
      <c r="C3784">
        <f>MONTH('Daily Weather Input'!C3777)</f>
        <v>5</v>
      </c>
      <c r="D3784">
        <f>DAY('Daily Weather Input'!C3777)</f>
        <v>2</v>
      </c>
      <c r="E3784">
        <f>IF('Daily Weather Input'!D3777, 'Daily Weather Input'!D3777, ('Daily Weather Input'!E3777+'Daily Weather Input'!F3777)/2)</f>
        <v>60</v>
      </c>
      <c r="F3784">
        <f t="shared" si="119"/>
        <v>5</v>
      </c>
      <c r="G3784">
        <f t="shared" si="120"/>
        <v>0</v>
      </c>
    </row>
    <row r="3785" spans="2:7" x14ac:dyDescent="0.25">
      <c r="B3785">
        <f>YEAR('Daily Weather Input'!C3778)</f>
        <v>2015</v>
      </c>
      <c r="C3785">
        <f>MONTH('Daily Weather Input'!C3778)</f>
        <v>5</v>
      </c>
      <c r="D3785">
        <f>DAY('Daily Weather Input'!C3778)</f>
        <v>3</v>
      </c>
      <c r="E3785">
        <f>IF('Daily Weather Input'!D3778, 'Daily Weather Input'!D3778, ('Daily Weather Input'!E3778+'Daily Weather Input'!F3778)/2)</f>
        <v>63</v>
      </c>
      <c r="F3785">
        <f t="shared" si="119"/>
        <v>2</v>
      </c>
      <c r="G3785">
        <f t="shared" si="120"/>
        <v>0</v>
      </c>
    </row>
    <row r="3786" spans="2:7" x14ac:dyDescent="0.25">
      <c r="B3786">
        <f>YEAR('Daily Weather Input'!C3779)</f>
        <v>2015</v>
      </c>
      <c r="C3786">
        <f>MONTH('Daily Weather Input'!C3779)</f>
        <v>5</v>
      </c>
      <c r="D3786">
        <f>DAY('Daily Weather Input'!C3779)</f>
        <v>4</v>
      </c>
      <c r="E3786">
        <f>IF('Daily Weather Input'!D3779, 'Daily Weather Input'!D3779, ('Daily Weather Input'!E3779+'Daily Weather Input'!F3779)/2)</f>
        <v>68</v>
      </c>
      <c r="F3786">
        <f t="shared" si="119"/>
        <v>0</v>
      </c>
      <c r="G3786">
        <f t="shared" si="120"/>
        <v>3</v>
      </c>
    </row>
    <row r="3787" spans="2:7" x14ac:dyDescent="0.25">
      <c r="B3787">
        <f>YEAR('Daily Weather Input'!C3780)</f>
        <v>2015</v>
      </c>
      <c r="C3787">
        <f>MONTH('Daily Weather Input'!C3780)</f>
        <v>5</v>
      </c>
      <c r="D3787">
        <f>DAY('Daily Weather Input'!C3780)</f>
        <v>5</v>
      </c>
      <c r="E3787">
        <f>IF('Daily Weather Input'!D3780, 'Daily Weather Input'!D3780, ('Daily Weather Input'!E3780+'Daily Weather Input'!F3780)/2)</f>
        <v>71</v>
      </c>
      <c r="F3787">
        <f t="shared" si="119"/>
        <v>0</v>
      </c>
      <c r="G3787">
        <f t="shared" si="120"/>
        <v>6</v>
      </c>
    </row>
    <row r="3788" spans="2:7" x14ac:dyDescent="0.25">
      <c r="B3788">
        <f>YEAR('Daily Weather Input'!C3781)</f>
        <v>2015</v>
      </c>
      <c r="C3788">
        <f>MONTH('Daily Weather Input'!C3781)</f>
        <v>5</v>
      </c>
      <c r="D3788">
        <f>DAY('Daily Weather Input'!C3781)</f>
        <v>6</v>
      </c>
      <c r="E3788">
        <f>IF('Daily Weather Input'!D3781, 'Daily Weather Input'!D3781, ('Daily Weather Input'!E3781+'Daily Weather Input'!F3781)/2)</f>
        <v>69</v>
      </c>
      <c r="F3788">
        <f t="shared" si="119"/>
        <v>0</v>
      </c>
      <c r="G3788">
        <f t="shared" si="120"/>
        <v>4</v>
      </c>
    </row>
    <row r="3789" spans="2:7" x14ac:dyDescent="0.25">
      <c r="B3789">
        <f>YEAR('Daily Weather Input'!C3782)</f>
        <v>2015</v>
      </c>
      <c r="C3789">
        <f>MONTH('Daily Weather Input'!C3782)</f>
        <v>5</v>
      </c>
      <c r="D3789">
        <f>DAY('Daily Weather Input'!C3782)</f>
        <v>7</v>
      </c>
      <c r="E3789">
        <f>IF('Daily Weather Input'!D3782, 'Daily Weather Input'!D3782, ('Daily Weather Input'!E3782+'Daily Weather Input'!F3782)/2)</f>
        <v>68</v>
      </c>
      <c r="F3789">
        <f t="shared" si="119"/>
        <v>0</v>
      </c>
      <c r="G3789">
        <f t="shared" si="120"/>
        <v>3</v>
      </c>
    </row>
    <row r="3790" spans="2:7" x14ac:dyDescent="0.25">
      <c r="B3790">
        <f>YEAR('Daily Weather Input'!C3783)</f>
        <v>2015</v>
      </c>
      <c r="C3790">
        <f>MONTH('Daily Weather Input'!C3783)</f>
        <v>5</v>
      </c>
      <c r="D3790">
        <f>DAY('Daily Weather Input'!C3783)</f>
        <v>8</v>
      </c>
      <c r="E3790">
        <f>IF('Daily Weather Input'!D3783, 'Daily Weather Input'!D3783, ('Daily Weather Input'!E3783+'Daily Weather Input'!F3783)/2)</f>
        <v>70</v>
      </c>
      <c r="F3790">
        <f t="shared" si="119"/>
        <v>0</v>
      </c>
      <c r="G3790">
        <f t="shared" si="120"/>
        <v>5</v>
      </c>
    </row>
    <row r="3791" spans="2:7" x14ac:dyDescent="0.25">
      <c r="B3791">
        <f>YEAR('Daily Weather Input'!C3784)</f>
        <v>2015</v>
      </c>
      <c r="C3791">
        <f>MONTH('Daily Weather Input'!C3784)</f>
        <v>5</v>
      </c>
      <c r="D3791">
        <f>DAY('Daily Weather Input'!C3784)</f>
        <v>9</v>
      </c>
      <c r="E3791">
        <f>IF('Daily Weather Input'!D3784, 'Daily Weather Input'!D3784, ('Daily Weather Input'!E3784+'Daily Weather Input'!F3784)/2)</f>
        <v>69</v>
      </c>
      <c r="F3791">
        <f t="shared" si="119"/>
        <v>0</v>
      </c>
      <c r="G3791">
        <f t="shared" si="120"/>
        <v>4</v>
      </c>
    </row>
    <row r="3792" spans="2:7" x14ac:dyDescent="0.25">
      <c r="B3792">
        <f>YEAR('Daily Weather Input'!C3785)</f>
        <v>2015</v>
      </c>
      <c r="C3792">
        <f>MONTH('Daily Weather Input'!C3785)</f>
        <v>5</v>
      </c>
      <c r="D3792">
        <f>DAY('Daily Weather Input'!C3785)</f>
        <v>10</v>
      </c>
      <c r="E3792">
        <f>IF('Daily Weather Input'!D3785, 'Daily Weather Input'!D3785, ('Daily Weather Input'!E3785+'Daily Weather Input'!F3785)/2)</f>
        <v>72</v>
      </c>
      <c r="F3792">
        <f t="shared" si="119"/>
        <v>0</v>
      </c>
      <c r="G3792">
        <f t="shared" si="120"/>
        <v>7</v>
      </c>
    </row>
    <row r="3793" spans="2:7" x14ac:dyDescent="0.25">
      <c r="B3793">
        <f>YEAR('Daily Weather Input'!C3786)</f>
        <v>2015</v>
      </c>
      <c r="C3793">
        <f>MONTH('Daily Weather Input'!C3786)</f>
        <v>5</v>
      </c>
      <c r="D3793">
        <f>DAY('Daily Weather Input'!C3786)</f>
        <v>11</v>
      </c>
      <c r="E3793">
        <f>IF('Daily Weather Input'!D3786, 'Daily Weather Input'!D3786, ('Daily Weather Input'!E3786+'Daily Weather Input'!F3786)/2)</f>
        <v>74</v>
      </c>
      <c r="F3793">
        <f t="shared" si="119"/>
        <v>0</v>
      </c>
      <c r="G3793">
        <f t="shared" si="120"/>
        <v>9</v>
      </c>
    </row>
    <row r="3794" spans="2:7" x14ac:dyDescent="0.25">
      <c r="B3794">
        <f>YEAR('Daily Weather Input'!C3787)</f>
        <v>2015</v>
      </c>
      <c r="C3794">
        <f>MONTH('Daily Weather Input'!C3787)</f>
        <v>5</v>
      </c>
      <c r="D3794">
        <f>DAY('Daily Weather Input'!C3787)</f>
        <v>12</v>
      </c>
      <c r="E3794">
        <f>IF('Daily Weather Input'!D3787, 'Daily Weather Input'!D3787, ('Daily Weather Input'!E3787+'Daily Weather Input'!F3787)/2)</f>
        <v>76</v>
      </c>
      <c r="F3794">
        <f t="shared" si="119"/>
        <v>0</v>
      </c>
      <c r="G3794">
        <f t="shared" si="120"/>
        <v>11</v>
      </c>
    </row>
    <row r="3795" spans="2:7" x14ac:dyDescent="0.25">
      <c r="B3795">
        <f>YEAR('Daily Weather Input'!C3788)</f>
        <v>2015</v>
      </c>
      <c r="C3795">
        <f>MONTH('Daily Weather Input'!C3788)</f>
        <v>5</v>
      </c>
      <c r="D3795">
        <f>DAY('Daily Weather Input'!C3788)</f>
        <v>13</v>
      </c>
      <c r="E3795">
        <f>IF('Daily Weather Input'!D3788, 'Daily Weather Input'!D3788, ('Daily Weather Input'!E3788+'Daily Weather Input'!F3788)/2)</f>
        <v>64</v>
      </c>
      <c r="F3795">
        <f t="shared" si="119"/>
        <v>1</v>
      </c>
      <c r="G3795">
        <f t="shared" si="120"/>
        <v>0</v>
      </c>
    </row>
    <row r="3796" spans="2:7" x14ac:dyDescent="0.25">
      <c r="B3796">
        <f>YEAR('Daily Weather Input'!C3789)</f>
        <v>2015</v>
      </c>
      <c r="C3796">
        <f>MONTH('Daily Weather Input'!C3789)</f>
        <v>5</v>
      </c>
      <c r="D3796">
        <f>DAY('Daily Weather Input'!C3789)</f>
        <v>14</v>
      </c>
      <c r="E3796">
        <f>IF('Daily Weather Input'!D3789, 'Daily Weather Input'!D3789, ('Daily Weather Input'!E3789+'Daily Weather Input'!F3789)/2)</f>
        <v>57</v>
      </c>
      <c r="F3796">
        <f t="shared" si="119"/>
        <v>8</v>
      </c>
      <c r="G3796">
        <f t="shared" si="120"/>
        <v>0</v>
      </c>
    </row>
    <row r="3797" spans="2:7" x14ac:dyDescent="0.25">
      <c r="B3797">
        <f>YEAR('Daily Weather Input'!C3790)</f>
        <v>2015</v>
      </c>
      <c r="C3797">
        <f>MONTH('Daily Weather Input'!C3790)</f>
        <v>5</v>
      </c>
      <c r="D3797">
        <f>DAY('Daily Weather Input'!C3790)</f>
        <v>15</v>
      </c>
      <c r="E3797">
        <f>IF('Daily Weather Input'!D3790, 'Daily Weather Input'!D3790, ('Daily Weather Input'!E3790+'Daily Weather Input'!F3790)/2)</f>
        <v>62</v>
      </c>
      <c r="F3797">
        <f t="shared" si="119"/>
        <v>3</v>
      </c>
      <c r="G3797">
        <f t="shared" si="120"/>
        <v>0</v>
      </c>
    </row>
    <row r="3798" spans="2:7" x14ac:dyDescent="0.25">
      <c r="B3798">
        <f>YEAR('Daily Weather Input'!C3791)</f>
        <v>2015</v>
      </c>
      <c r="C3798">
        <f>MONTH('Daily Weather Input'!C3791)</f>
        <v>5</v>
      </c>
      <c r="D3798">
        <f>DAY('Daily Weather Input'!C3791)</f>
        <v>16</v>
      </c>
      <c r="E3798">
        <f>IF('Daily Weather Input'!D3791, 'Daily Weather Input'!D3791, ('Daily Weather Input'!E3791+'Daily Weather Input'!F3791)/2)</f>
        <v>72</v>
      </c>
      <c r="F3798">
        <f t="shared" si="119"/>
        <v>0</v>
      </c>
      <c r="G3798">
        <f t="shared" si="120"/>
        <v>7</v>
      </c>
    </row>
    <row r="3799" spans="2:7" x14ac:dyDescent="0.25">
      <c r="B3799">
        <f>YEAR('Daily Weather Input'!C3792)</f>
        <v>2015</v>
      </c>
      <c r="C3799">
        <f>MONTH('Daily Weather Input'!C3792)</f>
        <v>5</v>
      </c>
      <c r="D3799">
        <f>DAY('Daily Weather Input'!C3792)</f>
        <v>17</v>
      </c>
      <c r="E3799">
        <f>IF('Daily Weather Input'!D3792, 'Daily Weather Input'!D3792, ('Daily Weather Input'!E3792+'Daily Weather Input'!F3792)/2)</f>
        <v>72</v>
      </c>
      <c r="F3799">
        <f t="shared" si="119"/>
        <v>0</v>
      </c>
      <c r="G3799">
        <f t="shared" si="120"/>
        <v>7</v>
      </c>
    </row>
    <row r="3800" spans="2:7" x14ac:dyDescent="0.25">
      <c r="B3800">
        <f>YEAR('Daily Weather Input'!C3793)</f>
        <v>2015</v>
      </c>
      <c r="C3800">
        <f>MONTH('Daily Weather Input'!C3793)</f>
        <v>5</v>
      </c>
      <c r="D3800">
        <f>DAY('Daily Weather Input'!C3793)</f>
        <v>18</v>
      </c>
      <c r="E3800">
        <f>IF('Daily Weather Input'!D3793, 'Daily Weather Input'!D3793, ('Daily Weather Input'!E3793+'Daily Weather Input'!F3793)/2)</f>
        <v>77</v>
      </c>
      <c r="F3800">
        <f t="shared" ref="F3800:F3863" si="121">IF(B$8&gt;$E3800,(B$8-$E3800),0)</f>
        <v>0</v>
      </c>
      <c r="G3800">
        <f t="shared" ref="G3800:G3863" si="122">IF($E3800&gt;C$8,$E3800-C$8,0)</f>
        <v>12</v>
      </c>
    </row>
    <row r="3801" spans="2:7" x14ac:dyDescent="0.25">
      <c r="B3801">
        <f>YEAR('Daily Weather Input'!C3794)</f>
        <v>2015</v>
      </c>
      <c r="C3801">
        <f>MONTH('Daily Weather Input'!C3794)</f>
        <v>5</v>
      </c>
      <c r="D3801">
        <f>DAY('Daily Weather Input'!C3794)</f>
        <v>19</v>
      </c>
      <c r="E3801">
        <f>IF('Daily Weather Input'!D3794, 'Daily Weather Input'!D3794, ('Daily Weather Input'!E3794+'Daily Weather Input'!F3794)/2)</f>
        <v>76</v>
      </c>
      <c r="F3801">
        <f t="shared" si="121"/>
        <v>0</v>
      </c>
      <c r="G3801">
        <f t="shared" si="122"/>
        <v>11</v>
      </c>
    </row>
    <row r="3802" spans="2:7" x14ac:dyDescent="0.25">
      <c r="B3802">
        <f>YEAR('Daily Weather Input'!C3795)</f>
        <v>2015</v>
      </c>
      <c r="C3802">
        <f>MONTH('Daily Weather Input'!C3795)</f>
        <v>5</v>
      </c>
      <c r="D3802">
        <f>DAY('Daily Weather Input'!C3795)</f>
        <v>20</v>
      </c>
      <c r="E3802">
        <f>IF('Daily Weather Input'!D3795, 'Daily Weather Input'!D3795, ('Daily Weather Input'!E3795+'Daily Weather Input'!F3795)/2)</f>
        <v>67</v>
      </c>
      <c r="F3802">
        <f t="shared" si="121"/>
        <v>0</v>
      </c>
      <c r="G3802">
        <f t="shared" si="122"/>
        <v>2</v>
      </c>
    </row>
    <row r="3803" spans="2:7" x14ac:dyDescent="0.25">
      <c r="B3803">
        <f>YEAR('Daily Weather Input'!C3796)</f>
        <v>2015</v>
      </c>
      <c r="C3803">
        <f>MONTH('Daily Weather Input'!C3796)</f>
        <v>5</v>
      </c>
      <c r="D3803">
        <f>DAY('Daily Weather Input'!C3796)</f>
        <v>21</v>
      </c>
      <c r="E3803">
        <f>IF('Daily Weather Input'!D3796, 'Daily Weather Input'!D3796, ('Daily Weather Input'!E3796+'Daily Weather Input'!F3796)/2)</f>
        <v>56</v>
      </c>
      <c r="F3803">
        <f t="shared" si="121"/>
        <v>9</v>
      </c>
      <c r="G3803">
        <f t="shared" si="122"/>
        <v>0</v>
      </c>
    </row>
    <row r="3804" spans="2:7" x14ac:dyDescent="0.25">
      <c r="B3804">
        <f>YEAR('Daily Weather Input'!C3797)</f>
        <v>2015</v>
      </c>
      <c r="C3804">
        <f>MONTH('Daily Weather Input'!C3797)</f>
        <v>5</v>
      </c>
      <c r="D3804">
        <f>DAY('Daily Weather Input'!C3797)</f>
        <v>22</v>
      </c>
      <c r="E3804">
        <f>IF('Daily Weather Input'!D3797, 'Daily Weather Input'!D3797, ('Daily Weather Input'!E3797+'Daily Weather Input'!F3797)/2)</f>
        <v>60</v>
      </c>
      <c r="F3804">
        <f t="shared" si="121"/>
        <v>5</v>
      </c>
      <c r="G3804">
        <f t="shared" si="122"/>
        <v>0</v>
      </c>
    </row>
    <row r="3805" spans="2:7" x14ac:dyDescent="0.25">
      <c r="B3805">
        <f>YEAR('Daily Weather Input'!C3798)</f>
        <v>2015</v>
      </c>
      <c r="C3805">
        <f>MONTH('Daily Weather Input'!C3798)</f>
        <v>5</v>
      </c>
      <c r="D3805">
        <f>DAY('Daily Weather Input'!C3798)</f>
        <v>23</v>
      </c>
      <c r="E3805">
        <f>IF('Daily Weather Input'!D3798, 'Daily Weather Input'!D3798, ('Daily Weather Input'!E3798+'Daily Weather Input'!F3798)/2)</f>
        <v>61</v>
      </c>
      <c r="F3805">
        <f t="shared" si="121"/>
        <v>4</v>
      </c>
      <c r="G3805">
        <f t="shared" si="122"/>
        <v>0</v>
      </c>
    </row>
    <row r="3806" spans="2:7" x14ac:dyDescent="0.25">
      <c r="B3806">
        <f>YEAR('Daily Weather Input'!C3799)</f>
        <v>2015</v>
      </c>
      <c r="C3806">
        <f>MONTH('Daily Weather Input'!C3799)</f>
        <v>5</v>
      </c>
      <c r="D3806">
        <f>DAY('Daily Weather Input'!C3799)</f>
        <v>24</v>
      </c>
      <c r="E3806">
        <f>IF('Daily Weather Input'!D3799, 'Daily Weather Input'!D3799, ('Daily Weather Input'!E3799+'Daily Weather Input'!F3799)/2)</f>
        <v>65</v>
      </c>
      <c r="F3806">
        <f t="shared" si="121"/>
        <v>0</v>
      </c>
      <c r="G3806">
        <f t="shared" si="122"/>
        <v>0</v>
      </c>
    </row>
    <row r="3807" spans="2:7" x14ac:dyDescent="0.25">
      <c r="B3807">
        <f>YEAR('Daily Weather Input'!C3800)</f>
        <v>2015</v>
      </c>
      <c r="C3807">
        <f>MONTH('Daily Weather Input'!C3800)</f>
        <v>5</v>
      </c>
      <c r="D3807">
        <f>DAY('Daily Weather Input'!C3800)</f>
        <v>25</v>
      </c>
      <c r="E3807">
        <f>IF('Daily Weather Input'!D3800, 'Daily Weather Input'!D3800, ('Daily Weather Input'!E3800+'Daily Weather Input'!F3800)/2)</f>
        <v>73</v>
      </c>
      <c r="F3807">
        <f t="shared" si="121"/>
        <v>0</v>
      </c>
      <c r="G3807">
        <f t="shared" si="122"/>
        <v>8</v>
      </c>
    </row>
    <row r="3808" spans="2:7" x14ac:dyDescent="0.25">
      <c r="B3808">
        <f>YEAR('Daily Weather Input'!C3801)</f>
        <v>2015</v>
      </c>
      <c r="C3808">
        <f>MONTH('Daily Weather Input'!C3801)</f>
        <v>5</v>
      </c>
      <c r="D3808">
        <f>DAY('Daily Weather Input'!C3801)</f>
        <v>26</v>
      </c>
      <c r="E3808">
        <f>IF('Daily Weather Input'!D3801, 'Daily Weather Input'!D3801, ('Daily Weather Input'!E3801+'Daily Weather Input'!F3801)/2)</f>
        <v>74</v>
      </c>
      <c r="F3808">
        <f t="shared" si="121"/>
        <v>0</v>
      </c>
      <c r="G3808">
        <f t="shared" si="122"/>
        <v>9</v>
      </c>
    </row>
    <row r="3809" spans="2:7" x14ac:dyDescent="0.25">
      <c r="B3809">
        <f>YEAR('Daily Weather Input'!C3802)</f>
        <v>2015</v>
      </c>
      <c r="C3809">
        <f>MONTH('Daily Weather Input'!C3802)</f>
        <v>5</v>
      </c>
      <c r="D3809">
        <f>DAY('Daily Weather Input'!C3802)</f>
        <v>27</v>
      </c>
      <c r="E3809">
        <f>IF('Daily Weather Input'!D3802, 'Daily Weather Input'!D3802, ('Daily Weather Input'!E3802+'Daily Weather Input'!F3802)/2)</f>
        <v>76</v>
      </c>
      <c r="F3809">
        <f t="shared" si="121"/>
        <v>0</v>
      </c>
      <c r="G3809">
        <f t="shared" si="122"/>
        <v>11</v>
      </c>
    </row>
    <row r="3810" spans="2:7" x14ac:dyDescent="0.25">
      <c r="B3810">
        <f>YEAR('Daily Weather Input'!C3803)</f>
        <v>2015</v>
      </c>
      <c r="C3810">
        <f>MONTH('Daily Weather Input'!C3803)</f>
        <v>5</v>
      </c>
      <c r="D3810">
        <f>DAY('Daily Weather Input'!C3803)</f>
        <v>28</v>
      </c>
      <c r="E3810">
        <f>IF('Daily Weather Input'!D3803, 'Daily Weather Input'!D3803, ('Daily Weather Input'!E3803+'Daily Weather Input'!F3803)/2)</f>
        <v>76</v>
      </c>
      <c r="F3810">
        <f t="shared" si="121"/>
        <v>0</v>
      </c>
      <c r="G3810">
        <f t="shared" si="122"/>
        <v>11</v>
      </c>
    </row>
    <row r="3811" spans="2:7" x14ac:dyDescent="0.25">
      <c r="B3811">
        <f>YEAR('Daily Weather Input'!C3804)</f>
        <v>2015</v>
      </c>
      <c r="C3811">
        <f>MONTH('Daily Weather Input'!C3804)</f>
        <v>5</v>
      </c>
      <c r="D3811">
        <f>DAY('Daily Weather Input'!C3804)</f>
        <v>29</v>
      </c>
      <c r="E3811">
        <f>IF('Daily Weather Input'!D3804, 'Daily Weather Input'!D3804, ('Daily Weather Input'!E3804+'Daily Weather Input'!F3804)/2)</f>
        <v>75</v>
      </c>
      <c r="F3811">
        <f t="shared" si="121"/>
        <v>0</v>
      </c>
      <c r="G3811">
        <f t="shared" si="122"/>
        <v>10</v>
      </c>
    </row>
    <row r="3812" spans="2:7" x14ac:dyDescent="0.25">
      <c r="B3812">
        <f>YEAR('Daily Weather Input'!C3805)</f>
        <v>2015</v>
      </c>
      <c r="C3812">
        <f>MONTH('Daily Weather Input'!C3805)</f>
        <v>5</v>
      </c>
      <c r="D3812">
        <f>DAY('Daily Weather Input'!C3805)</f>
        <v>30</v>
      </c>
      <c r="E3812">
        <f>IF('Daily Weather Input'!D3805, 'Daily Weather Input'!D3805, ('Daily Weather Input'!E3805+'Daily Weather Input'!F3805)/2)</f>
        <v>76</v>
      </c>
      <c r="F3812">
        <f t="shared" si="121"/>
        <v>0</v>
      </c>
      <c r="G3812">
        <f t="shared" si="122"/>
        <v>11</v>
      </c>
    </row>
    <row r="3813" spans="2:7" x14ac:dyDescent="0.25">
      <c r="B3813">
        <f>YEAR('Daily Weather Input'!C3806)</f>
        <v>2015</v>
      </c>
      <c r="C3813">
        <f>MONTH('Daily Weather Input'!C3806)</f>
        <v>5</v>
      </c>
      <c r="D3813">
        <f>DAY('Daily Weather Input'!C3806)</f>
        <v>31</v>
      </c>
      <c r="E3813">
        <f>IF('Daily Weather Input'!D3806, 'Daily Weather Input'!D3806, ('Daily Weather Input'!E3806+'Daily Weather Input'!F3806)/2)</f>
        <v>78</v>
      </c>
      <c r="F3813">
        <f t="shared" si="121"/>
        <v>0</v>
      </c>
      <c r="G3813">
        <f t="shared" si="122"/>
        <v>13</v>
      </c>
    </row>
    <row r="3814" spans="2:7" x14ac:dyDescent="0.25">
      <c r="B3814">
        <f>YEAR('Daily Weather Input'!C3807)</f>
        <v>2015</v>
      </c>
      <c r="C3814">
        <f>MONTH('Daily Weather Input'!C3807)</f>
        <v>6</v>
      </c>
      <c r="D3814">
        <f>DAY('Daily Weather Input'!C3807)</f>
        <v>1</v>
      </c>
      <c r="E3814">
        <f>IF('Daily Weather Input'!D3807, 'Daily Weather Input'!D3807, ('Daily Weather Input'!E3807+'Daily Weather Input'!F3807)/2)</f>
        <v>78</v>
      </c>
      <c r="F3814">
        <f t="shared" si="121"/>
        <v>0</v>
      </c>
      <c r="G3814">
        <f t="shared" si="122"/>
        <v>13</v>
      </c>
    </row>
    <row r="3815" spans="2:7" x14ac:dyDescent="0.25">
      <c r="B3815">
        <f>YEAR('Daily Weather Input'!C3808)</f>
        <v>2015</v>
      </c>
      <c r="C3815">
        <f>MONTH('Daily Weather Input'!C3808)</f>
        <v>6</v>
      </c>
      <c r="D3815">
        <f>DAY('Daily Weather Input'!C3808)</f>
        <v>2</v>
      </c>
      <c r="E3815">
        <f>IF('Daily Weather Input'!D3808, 'Daily Weather Input'!D3808, ('Daily Weather Input'!E3808+'Daily Weather Input'!F3808)/2)</f>
        <v>65</v>
      </c>
      <c r="F3815">
        <f t="shared" si="121"/>
        <v>0</v>
      </c>
      <c r="G3815">
        <f t="shared" si="122"/>
        <v>0</v>
      </c>
    </row>
    <row r="3816" spans="2:7" x14ac:dyDescent="0.25">
      <c r="B3816">
        <f>YEAR('Daily Weather Input'!C3809)</f>
        <v>2015</v>
      </c>
      <c r="C3816">
        <f>MONTH('Daily Weather Input'!C3809)</f>
        <v>6</v>
      </c>
      <c r="D3816">
        <f>DAY('Daily Weather Input'!C3809)</f>
        <v>3</v>
      </c>
      <c r="E3816">
        <f>IF('Daily Weather Input'!D3809, 'Daily Weather Input'!D3809, ('Daily Weather Input'!E3809+'Daily Weather Input'!F3809)/2)</f>
        <v>58</v>
      </c>
      <c r="F3816">
        <f t="shared" si="121"/>
        <v>7</v>
      </c>
      <c r="G3816">
        <f t="shared" si="122"/>
        <v>0</v>
      </c>
    </row>
    <row r="3817" spans="2:7" x14ac:dyDescent="0.25">
      <c r="B3817">
        <f>YEAR('Daily Weather Input'!C3810)</f>
        <v>2015</v>
      </c>
      <c r="C3817">
        <f>MONTH('Daily Weather Input'!C3810)</f>
        <v>6</v>
      </c>
      <c r="D3817">
        <f>DAY('Daily Weather Input'!C3810)</f>
        <v>4</v>
      </c>
      <c r="E3817">
        <f>IF('Daily Weather Input'!D3810, 'Daily Weather Input'!D3810, ('Daily Weather Input'!E3810+'Daily Weather Input'!F3810)/2)</f>
        <v>58</v>
      </c>
      <c r="F3817">
        <f t="shared" si="121"/>
        <v>7</v>
      </c>
      <c r="G3817">
        <f t="shared" si="122"/>
        <v>0</v>
      </c>
    </row>
    <row r="3818" spans="2:7" x14ac:dyDescent="0.25">
      <c r="B3818">
        <f>YEAR('Daily Weather Input'!C3811)</f>
        <v>2015</v>
      </c>
      <c r="C3818">
        <f>MONTH('Daily Weather Input'!C3811)</f>
        <v>6</v>
      </c>
      <c r="D3818">
        <f>DAY('Daily Weather Input'!C3811)</f>
        <v>5</v>
      </c>
      <c r="E3818">
        <f>IF('Daily Weather Input'!D3811, 'Daily Weather Input'!D3811, ('Daily Weather Input'!E3811+'Daily Weather Input'!F3811)/2)</f>
        <v>62</v>
      </c>
      <c r="F3818">
        <f t="shared" si="121"/>
        <v>3</v>
      </c>
      <c r="G3818">
        <f t="shared" si="122"/>
        <v>0</v>
      </c>
    </row>
    <row r="3819" spans="2:7" x14ac:dyDescent="0.25">
      <c r="B3819">
        <f>YEAR('Daily Weather Input'!C3812)</f>
        <v>2015</v>
      </c>
      <c r="C3819">
        <f>MONTH('Daily Weather Input'!C3812)</f>
        <v>6</v>
      </c>
      <c r="D3819">
        <f>DAY('Daily Weather Input'!C3812)</f>
        <v>6</v>
      </c>
      <c r="E3819">
        <f>IF('Daily Weather Input'!D3812, 'Daily Weather Input'!D3812, ('Daily Weather Input'!E3812+'Daily Weather Input'!F3812)/2)</f>
        <v>69</v>
      </c>
      <c r="F3819">
        <f t="shared" si="121"/>
        <v>0</v>
      </c>
      <c r="G3819">
        <f t="shared" si="122"/>
        <v>4</v>
      </c>
    </row>
    <row r="3820" spans="2:7" x14ac:dyDescent="0.25">
      <c r="B3820">
        <f>YEAR('Daily Weather Input'!C3813)</f>
        <v>2015</v>
      </c>
      <c r="C3820">
        <f>MONTH('Daily Weather Input'!C3813)</f>
        <v>6</v>
      </c>
      <c r="D3820">
        <f>DAY('Daily Weather Input'!C3813)</f>
        <v>7</v>
      </c>
      <c r="E3820">
        <f>IF('Daily Weather Input'!D3813, 'Daily Weather Input'!D3813, ('Daily Weather Input'!E3813+'Daily Weather Input'!F3813)/2)</f>
        <v>69</v>
      </c>
      <c r="F3820">
        <f t="shared" si="121"/>
        <v>0</v>
      </c>
      <c r="G3820">
        <f t="shared" si="122"/>
        <v>4</v>
      </c>
    </row>
    <row r="3821" spans="2:7" x14ac:dyDescent="0.25">
      <c r="B3821">
        <f>YEAR('Daily Weather Input'!C3814)</f>
        <v>2015</v>
      </c>
      <c r="C3821">
        <f>MONTH('Daily Weather Input'!C3814)</f>
        <v>6</v>
      </c>
      <c r="D3821">
        <f>DAY('Daily Weather Input'!C3814)</f>
        <v>8</v>
      </c>
      <c r="E3821">
        <f>IF('Daily Weather Input'!D3814, 'Daily Weather Input'!D3814, ('Daily Weather Input'!E3814+'Daily Weather Input'!F3814)/2)</f>
        <v>72</v>
      </c>
      <c r="F3821">
        <f t="shared" si="121"/>
        <v>0</v>
      </c>
      <c r="G3821">
        <f t="shared" si="122"/>
        <v>7</v>
      </c>
    </row>
    <row r="3822" spans="2:7" x14ac:dyDescent="0.25">
      <c r="B3822">
        <f>YEAR('Daily Weather Input'!C3815)</f>
        <v>2015</v>
      </c>
      <c r="C3822">
        <f>MONTH('Daily Weather Input'!C3815)</f>
        <v>6</v>
      </c>
      <c r="D3822">
        <f>DAY('Daily Weather Input'!C3815)</f>
        <v>9</v>
      </c>
      <c r="E3822">
        <f>IF('Daily Weather Input'!D3815, 'Daily Weather Input'!D3815, ('Daily Weather Input'!E3815+'Daily Weather Input'!F3815)/2)</f>
        <v>74</v>
      </c>
      <c r="F3822">
        <f t="shared" si="121"/>
        <v>0</v>
      </c>
      <c r="G3822">
        <f t="shared" si="122"/>
        <v>9</v>
      </c>
    </row>
    <row r="3823" spans="2:7" x14ac:dyDescent="0.25">
      <c r="B3823">
        <f>YEAR('Daily Weather Input'!C3816)</f>
        <v>2015</v>
      </c>
      <c r="C3823">
        <f>MONTH('Daily Weather Input'!C3816)</f>
        <v>6</v>
      </c>
      <c r="D3823">
        <f>DAY('Daily Weather Input'!C3816)</f>
        <v>10</v>
      </c>
      <c r="E3823">
        <f>IF('Daily Weather Input'!D3816, 'Daily Weather Input'!D3816, ('Daily Weather Input'!E3816+'Daily Weather Input'!F3816)/2)</f>
        <v>72</v>
      </c>
      <c r="F3823">
        <f t="shared" si="121"/>
        <v>0</v>
      </c>
      <c r="G3823">
        <f t="shared" si="122"/>
        <v>7</v>
      </c>
    </row>
    <row r="3824" spans="2:7" x14ac:dyDescent="0.25">
      <c r="B3824">
        <f>YEAR('Daily Weather Input'!C3817)</f>
        <v>2015</v>
      </c>
      <c r="C3824">
        <f>MONTH('Daily Weather Input'!C3817)</f>
        <v>6</v>
      </c>
      <c r="D3824">
        <f>DAY('Daily Weather Input'!C3817)</f>
        <v>11</v>
      </c>
      <c r="E3824">
        <f>IF('Daily Weather Input'!D3817, 'Daily Weather Input'!D3817, ('Daily Weather Input'!E3817+'Daily Weather Input'!F3817)/2)</f>
        <v>78</v>
      </c>
      <c r="F3824">
        <f t="shared" si="121"/>
        <v>0</v>
      </c>
      <c r="G3824">
        <f t="shared" si="122"/>
        <v>13</v>
      </c>
    </row>
    <row r="3825" spans="2:7" x14ac:dyDescent="0.25">
      <c r="B3825">
        <f>YEAR('Daily Weather Input'!C3818)</f>
        <v>2015</v>
      </c>
      <c r="C3825">
        <f>MONTH('Daily Weather Input'!C3818)</f>
        <v>6</v>
      </c>
      <c r="D3825">
        <f>DAY('Daily Weather Input'!C3818)</f>
        <v>12</v>
      </c>
      <c r="E3825">
        <f>IF('Daily Weather Input'!D3818, 'Daily Weather Input'!D3818, ('Daily Weather Input'!E3818+'Daily Weather Input'!F3818)/2)</f>
        <v>81</v>
      </c>
      <c r="F3825">
        <f t="shared" si="121"/>
        <v>0</v>
      </c>
      <c r="G3825">
        <f t="shared" si="122"/>
        <v>16</v>
      </c>
    </row>
    <row r="3826" spans="2:7" x14ac:dyDescent="0.25">
      <c r="B3826">
        <f>YEAR('Daily Weather Input'!C3819)</f>
        <v>2015</v>
      </c>
      <c r="C3826">
        <f>MONTH('Daily Weather Input'!C3819)</f>
        <v>6</v>
      </c>
      <c r="D3826">
        <f>DAY('Daily Weather Input'!C3819)</f>
        <v>13</v>
      </c>
      <c r="E3826">
        <f>IF('Daily Weather Input'!D3819, 'Daily Weather Input'!D3819, ('Daily Weather Input'!E3819+'Daily Weather Input'!F3819)/2)</f>
        <v>78</v>
      </c>
      <c r="F3826">
        <f t="shared" si="121"/>
        <v>0</v>
      </c>
      <c r="G3826">
        <f t="shared" si="122"/>
        <v>13</v>
      </c>
    </row>
    <row r="3827" spans="2:7" x14ac:dyDescent="0.25">
      <c r="B3827">
        <f>YEAR('Daily Weather Input'!C3820)</f>
        <v>2015</v>
      </c>
      <c r="C3827">
        <f>MONTH('Daily Weather Input'!C3820)</f>
        <v>6</v>
      </c>
      <c r="D3827">
        <f>DAY('Daily Weather Input'!C3820)</f>
        <v>14</v>
      </c>
      <c r="E3827">
        <f>IF('Daily Weather Input'!D3820, 'Daily Weather Input'!D3820, ('Daily Weather Input'!E3820+'Daily Weather Input'!F3820)/2)</f>
        <v>80</v>
      </c>
      <c r="F3827">
        <f t="shared" si="121"/>
        <v>0</v>
      </c>
      <c r="G3827">
        <f t="shared" si="122"/>
        <v>15</v>
      </c>
    </row>
    <row r="3828" spans="2:7" x14ac:dyDescent="0.25">
      <c r="B3828">
        <f>YEAR('Daily Weather Input'!C3821)</f>
        <v>2015</v>
      </c>
      <c r="C3828">
        <f>MONTH('Daily Weather Input'!C3821)</f>
        <v>6</v>
      </c>
      <c r="D3828">
        <f>DAY('Daily Weather Input'!C3821)</f>
        <v>15</v>
      </c>
      <c r="E3828">
        <f>IF('Daily Weather Input'!D3821, 'Daily Weather Input'!D3821, ('Daily Weather Input'!E3821+'Daily Weather Input'!F3821)/2)</f>
        <v>79</v>
      </c>
      <c r="F3828">
        <f t="shared" si="121"/>
        <v>0</v>
      </c>
      <c r="G3828">
        <f t="shared" si="122"/>
        <v>14</v>
      </c>
    </row>
    <row r="3829" spans="2:7" x14ac:dyDescent="0.25">
      <c r="B3829">
        <f>YEAR('Daily Weather Input'!C3822)</f>
        <v>2015</v>
      </c>
      <c r="C3829">
        <f>MONTH('Daily Weather Input'!C3822)</f>
        <v>6</v>
      </c>
      <c r="D3829">
        <f>DAY('Daily Weather Input'!C3822)</f>
        <v>16</v>
      </c>
      <c r="E3829">
        <f>IF('Daily Weather Input'!D3822, 'Daily Weather Input'!D3822, ('Daily Weather Input'!E3822+'Daily Weather Input'!F3822)/2)</f>
        <v>80</v>
      </c>
      <c r="F3829">
        <f t="shared" si="121"/>
        <v>0</v>
      </c>
      <c r="G3829">
        <f t="shared" si="122"/>
        <v>15</v>
      </c>
    </row>
    <row r="3830" spans="2:7" x14ac:dyDescent="0.25">
      <c r="B3830">
        <f>YEAR('Daily Weather Input'!C3823)</f>
        <v>2015</v>
      </c>
      <c r="C3830">
        <f>MONTH('Daily Weather Input'!C3823)</f>
        <v>6</v>
      </c>
      <c r="D3830">
        <f>DAY('Daily Weather Input'!C3823)</f>
        <v>17</v>
      </c>
      <c r="E3830">
        <f>IF('Daily Weather Input'!D3823, 'Daily Weather Input'!D3823, ('Daily Weather Input'!E3823+'Daily Weather Input'!F3823)/2)</f>
        <v>74</v>
      </c>
      <c r="F3830">
        <f t="shared" si="121"/>
        <v>0</v>
      </c>
      <c r="G3830">
        <f t="shared" si="122"/>
        <v>9</v>
      </c>
    </row>
    <row r="3831" spans="2:7" x14ac:dyDescent="0.25">
      <c r="B3831">
        <f>YEAR('Daily Weather Input'!C3824)</f>
        <v>2015</v>
      </c>
      <c r="C3831">
        <f>MONTH('Daily Weather Input'!C3824)</f>
        <v>6</v>
      </c>
      <c r="D3831">
        <f>DAY('Daily Weather Input'!C3824)</f>
        <v>18</v>
      </c>
      <c r="E3831">
        <f>IF('Daily Weather Input'!D3824, 'Daily Weather Input'!D3824, ('Daily Weather Input'!E3824+'Daily Weather Input'!F3824)/2)</f>
        <v>74</v>
      </c>
      <c r="F3831">
        <f t="shared" si="121"/>
        <v>0</v>
      </c>
      <c r="G3831">
        <f t="shared" si="122"/>
        <v>9</v>
      </c>
    </row>
    <row r="3832" spans="2:7" x14ac:dyDescent="0.25">
      <c r="B3832">
        <f>YEAR('Daily Weather Input'!C3825)</f>
        <v>2015</v>
      </c>
      <c r="C3832">
        <f>MONTH('Daily Weather Input'!C3825)</f>
        <v>6</v>
      </c>
      <c r="D3832">
        <f>DAY('Daily Weather Input'!C3825)</f>
        <v>19</v>
      </c>
      <c r="E3832">
        <f>IF('Daily Weather Input'!D3825, 'Daily Weather Input'!D3825, ('Daily Weather Input'!E3825+'Daily Weather Input'!F3825)/2)</f>
        <v>76</v>
      </c>
      <c r="F3832">
        <f t="shared" si="121"/>
        <v>0</v>
      </c>
      <c r="G3832">
        <f t="shared" si="122"/>
        <v>11</v>
      </c>
    </row>
    <row r="3833" spans="2:7" x14ac:dyDescent="0.25">
      <c r="B3833">
        <f>YEAR('Daily Weather Input'!C3826)</f>
        <v>2015</v>
      </c>
      <c r="C3833">
        <f>MONTH('Daily Weather Input'!C3826)</f>
        <v>6</v>
      </c>
      <c r="D3833">
        <f>DAY('Daily Weather Input'!C3826)</f>
        <v>20</v>
      </c>
      <c r="E3833">
        <f>IF('Daily Weather Input'!D3826, 'Daily Weather Input'!D3826, ('Daily Weather Input'!E3826+'Daily Weather Input'!F3826)/2)</f>
        <v>76</v>
      </c>
      <c r="F3833">
        <f t="shared" si="121"/>
        <v>0</v>
      </c>
      <c r="G3833">
        <f t="shared" si="122"/>
        <v>11</v>
      </c>
    </row>
    <row r="3834" spans="2:7" x14ac:dyDescent="0.25">
      <c r="B3834">
        <f>YEAR('Daily Weather Input'!C3827)</f>
        <v>2015</v>
      </c>
      <c r="C3834">
        <f>MONTH('Daily Weather Input'!C3827)</f>
        <v>6</v>
      </c>
      <c r="D3834">
        <f>DAY('Daily Weather Input'!C3827)</f>
        <v>21</v>
      </c>
      <c r="E3834">
        <f>IF('Daily Weather Input'!D3827, 'Daily Weather Input'!D3827, ('Daily Weather Input'!E3827+'Daily Weather Input'!F3827)/2)</f>
        <v>79</v>
      </c>
      <c r="F3834">
        <f t="shared" si="121"/>
        <v>0</v>
      </c>
      <c r="G3834">
        <f t="shared" si="122"/>
        <v>14</v>
      </c>
    </row>
    <row r="3835" spans="2:7" x14ac:dyDescent="0.25">
      <c r="B3835">
        <f>YEAR('Daily Weather Input'!C3828)</f>
        <v>2015</v>
      </c>
      <c r="C3835">
        <f>MONTH('Daily Weather Input'!C3828)</f>
        <v>6</v>
      </c>
      <c r="D3835">
        <f>DAY('Daily Weather Input'!C3828)</f>
        <v>22</v>
      </c>
      <c r="E3835">
        <f>IF('Daily Weather Input'!D3828, 'Daily Weather Input'!D3828, ('Daily Weather Input'!E3828+'Daily Weather Input'!F3828)/2)</f>
        <v>81</v>
      </c>
      <c r="F3835">
        <f t="shared" si="121"/>
        <v>0</v>
      </c>
      <c r="G3835">
        <f t="shared" si="122"/>
        <v>16</v>
      </c>
    </row>
    <row r="3836" spans="2:7" x14ac:dyDescent="0.25">
      <c r="B3836">
        <f>YEAR('Daily Weather Input'!C3829)</f>
        <v>2015</v>
      </c>
      <c r="C3836">
        <f>MONTH('Daily Weather Input'!C3829)</f>
        <v>6</v>
      </c>
      <c r="D3836">
        <f>DAY('Daily Weather Input'!C3829)</f>
        <v>23</v>
      </c>
      <c r="E3836">
        <f>IF('Daily Weather Input'!D3829, 'Daily Weather Input'!D3829, ('Daily Weather Input'!E3829+'Daily Weather Input'!F3829)/2)</f>
        <v>82</v>
      </c>
      <c r="F3836">
        <f t="shared" si="121"/>
        <v>0</v>
      </c>
      <c r="G3836">
        <f t="shared" si="122"/>
        <v>17</v>
      </c>
    </row>
    <row r="3837" spans="2:7" x14ac:dyDescent="0.25">
      <c r="B3837">
        <f>YEAR('Daily Weather Input'!C3830)</f>
        <v>2015</v>
      </c>
      <c r="C3837">
        <f>MONTH('Daily Weather Input'!C3830)</f>
        <v>6</v>
      </c>
      <c r="D3837">
        <f>DAY('Daily Weather Input'!C3830)</f>
        <v>24</v>
      </c>
      <c r="E3837">
        <f>IF('Daily Weather Input'!D3830, 'Daily Weather Input'!D3830, ('Daily Weather Input'!E3830+'Daily Weather Input'!F3830)/2)</f>
        <v>74</v>
      </c>
      <c r="F3837">
        <f t="shared" si="121"/>
        <v>0</v>
      </c>
      <c r="G3837">
        <f t="shared" si="122"/>
        <v>9</v>
      </c>
    </row>
    <row r="3838" spans="2:7" x14ac:dyDescent="0.25">
      <c r="B3838">
        <f>YEAR('Daily Weather Input'!C3831)</f>
        <v>2015</v>
      </c>
      <c r="C3838">
        <f>MONTH('Daily Weather Input'!C3831)</f>
        <v>6</v>
      </c>
      <c r="D3838">
        <f>DAY('Daily Weather Input'!C3831)</f>
        <v>25</v>
      </c>
      <c r="E3838">
        <f>IF('Daily Weather Input'!D3831, 'Daily Weather Input'!D3831, ('Daily Weather Input'!E3831+'Daily Weather Input'!F3831)/2)</f>
        <v>73</v>
      </c>
      <c r="F3838">
        <f t="shared" si="121"/>
        <v>0</v>
      </c>
      <c r="G3838">
        <f t="shared" si="122"/>
        <v>8</v>
      </c>
    </row>
    <row r="3839" spans="2:7" x14ac:dyDescent="0.25">
      <c r="B3839">
        <f>YEAR('Daily Weather Input'!C3832)</f>
        <v>2015</v>
      </c>
      <c r="C3839">
        <f>MONTH('Daily Weather Input'!C3832)</f>
        <v>6</v>
      </c>
      <c r="D3839">
        <f>DAY('Daily Weather Input'!C3832)</f>
        <v>26</v>
      </c>
      <c r="E3839">
        <f>IF('Daily Weather Input'!D3832, 'Daily Weather Input'!D3832, ('Daily Weather Input'!E3832+'Daily Weather Input'!F3832)/2)</f>
        <v>72</v>
      </c>
      <c r="F3839">
        <f t="shared" si="121"/>
        <v>0</v>
      </c>
      <c r="G3839">
        <f t="shared" si="122"/>
        <v>7</v>
      </c>
    </row>
    <row r="3840" spans="2:7" x14ac:dyDescent="0.25">
      <c r="B3840">
        <f>YEAR('Daily Weather Input'!C3833)</f>
        <v>2015</v>
      </c>
      <c r="C3840">
        <f>MONTH('Daily Weather Input'!C3833)</f>
        <v>6</v>
      </c>
      <c r="D3840">
        <f>DAY('Daily Weather Input'!C3833)</f>
        <v>27</v>
      </c>
      <c r="E3840">
        <f>IF('Daily Weather Input'!D3833, 'Daily Weather Input'!D3833, ('Daily Weather Input'!E3833+'Daily Weather Input'!F3833)/2)</f>
        <v>69</v>
      </c>
      <c r="F3840">
        <f t="shared" si="121"/>
        <v>0</v>
      </c>
      <c r="G3840">
        <f t="shared" si="122"/>
        <v>4</v>
      </c>
    </row>
    <row r="3841" spans="2:7" x14ac:dyDescent="0.25">
      <c r="B3841">
        <f>YEAR('Daily Weather Input'!C3834)</f>
        <v>2015</v>
      </c>
      <c r="C3841">
        <f>MONTH('Daily Weather Input'!C3834)</f>
        <v>6</v>
      </c>
      <c r="D3841">
        <f>DAY('Daily Weather Input'!C3834)</f>
        <v>28</v>
      </c>
      <c r="E3841">
        <f>IF('Daily Weather Input'!D3834, 'Daily Weather Input'!D3834, ('Daily Weather Input'!E3834+'Daily Weather Input'!F3834)/2)</f>
        <v>69</v>
      </c>
      <c r="F3841">
        <f t="shared" si="121"/>
        <v>0</v>
      </c>
      <c r="G3841">
        <f t="shared" si="122"/>
        <v>4</v>
      </c>
    </row>
    <row r="3842" spans="2:7" x14ac:dyDescent="0.25">
      <c r="B3842">
        <f>YEAR('Daily Weather Input'!C3835)</f>
        <v>2015</v>
      </c>
      <c r="C3842">
        <f>MONTH('Daily Weather Input'!C3835)</f>
        <v>6</v>
      </c>
      <c r="D3842">
        <f>DAY('Daily Weather Input'!C3835)</f>
        <v>29</v>
      </c>
      <c r="E3842">
        <f>IF('Daily Weather Input'!D3835, 'Daily Weather Input'!D3835, ('Daily Weather Input'!E3835+'Daily Weather Input'!F3835)/2)</f>
        <v>69</v>
      </c>
      <c r="F3842">
        <f t="shared" si="121"/>
        <v>0</v>
      </c>
      <c r="G3842">
        <f t="shared" si="122"/>
        <v>4</v>
      </c>
    </row>
    <row r="3843" spans="2:7" x14ac:dyDescent="0.25">
      <c r="B3843">
        <f>YEAR('Daily Weather Input'!C3836)</f>
        <v>2015</v>
      </c>
      <c r="C3843">
        <f>MONTH('Daily Weather Input'!C3836)</f>
        <v>6</v>
      </c>
      <c r="D3843">
        <f>DAY('Daily Weather Input'!C3836)</f>
        <v>30</v>
      </c>
      <c r="E3843">
        <f>IF('Daily Weather Input'!D3836, 'Daily Weather Input'!D3836, ('Daily Weather Input'!E3836+'Daily Weather Input'!F3836)/2)</f>
        <v>74</v>
      </c>
      <c r="F3843">
        <f t="shared" si="121"/>
        <v>0</v>
      </c>
      <c r="G3843">
        <f t="shared" si="122"/>
        <v>9</v>
      </c>
    </row>
    <row r="3844" spans="2:7" x14ac:dyDescent="0.25">
      <c r="B3844">
        <f>YEAR('Daily Weather Input'!C3837)</f>
        <v>2015</v>
      </c>
      <c r="C3844">
        <f>MONTH('Daily Weather Input'!C3837)</f>
        <v>7</v>
      </c>
      <c r="D3844">
        <f>DAY('Daily Weather Input'!C3837)</f>
        <v>1</v>
      </c>
      <c r="E3844">
        <f>IF('Daily Weather Input'!D3837, 'Daily Weather Input'!D3837, ('Daily Weather Input'!E3837+'Daily Weather Input'!F3837)/2)</f>
        <v>75</v>
      </c>
      <c r="F3844">
        <f t="shared" si="121"/>
        <v>0</v>
      </c>
      <c r="G3844">
        <f t="shared" si="122"/>
        <v>10</v>
      </c>
    </row>
    <row r="3845" spans="2:7" x14ac:dyDescent="0.25">
      <c r="B3845">
        <f>YEAR('Daily Weather Input'!C3838)</f>
        <v>2015</v>
      </c>
      <c r="C3845">
        <f>MONTH('Daily Weather Input'!C3838)</f>
        <v>7</v>
      </c>
      <c r="D3845">
        <f>DAY('Daily Weather Input'!C3838)</f>
        <v>2</v>
      </c>
      <c r="E3845">
        <f>IF('Daily Weather Input'!D3838, 'Daily Weather Input'!D3838, ('Daily Weather Input'!E3838+'Daily Weather Input'!F3838)/2)</f>
        <v>72</v>
      </c>
      <c r="F3845">
        <f t="shared" si="121"/>
        <v>0</v>
      </c>
      <c r="G3845">
        <f t="shared" si="122"/>
        <v>7</v>
      </c>
    </row>
    <row r="3846" spans="2:7" x14ac:dyDescent="0.25">
      <c r="B3846">
        <f>YEAR('Daily Weather Input'!C3839)</f>
        <v>2015</v>
      </c>
      <c r="C3846">
        <f>MONTH('Daily Weather Input'!C3839)</f>
        <v>7</v>
      </c>
      <c r="D3846">
        <f>DAY('Daily Weather Input'!C3839)</f>
        <v>3</v>
      </c>
      <c r="E3846">
        <f>IF('Daily Weather Input'!D3839, 'Daily Weather Input'!D3839, ('Daily Weather Input'!E3839+'Daily Weather Input'!F3839)/2)</f>
        <v>69</v>
      </c>
      <c r="F3846">
        <f t="shared" si="121"/>
        <v>0</v>
      </c>
      <c r="G3846">
        <f t="shared" si="122"/>
        <v>4</v>
      </c>
    </row>
    <row r="3847" spans="2:7" x14ac:dyDescent="0.25">
      <c r="B3847">
        <f>YEAR('Daily Weather Input'!C3840)</f>
        <v>2015</v>
      </c>
      <c r="C3847">
        <f>MONTH('Daily Weather Input'!C3840)</f>
        <v>7</v>
      </c>
      <c r="D3847">
        <f>DAY('Daily Weather Input'!C3840)</f>
        <v>4</v>
      </c>
      <c r="E3847">
        <f>IF('Daily Weather Input'!D3840, 'Daily Weather Input'!D3840, ('Daily Weather Input'!E3840+'Daily Weather Input'!F3840)/2)</f>
        <v>72</v>
      </c>
      <c r="F3847">
        <f t="shared" si="121"/>
        <v>0</v>
      </c>
      <c r="G3847">
        <f t="shared" si="122"/>
        <v>7</v>
      </c>
    </row>
    <row r="3848" spans="2:7" x14ac:dyDescent="0.25">
      <c r="B3848">
        <f>YEAR('Daily Weather Input'!C3841)</f>
        <v>2015</v>
      </c>
      <c r="C3848">
        <f>MONTH('Daily Weather Input'!C3841)</f>
        <v>7</v>
      </c>
      <c r="D3848">
        <f>DAY('Daily Weather Input'!C3841)</f>
        <v>5</v>
      </c>
      <c r="E3848">
        <f>IF('Daily Weather Input'!D3841, 'Daily Weather Input'!D3841, ('Daily Weather Input'!E3841+'Daily Weather Input'!F3841)/2)</f>
        <v>72</v>
      </c>
      <c r="F3848">
        <f t="shared" si="121"/>
        <v>0</v>
      </c>
      <c r="G3848">
        <f t="shared" si="122"/>
        <v>7</v>
      </c>
    </row>
    <row r="3849" spans="2:7" x14ac:dyDescent="0.25">
      <c r="B3849">
        <f>YEAR('Daily Weather Input'!C3842)</f>
        <v>2015</v>
      </c>
      <c r="C3849">
        <f>MONTH('Daily Weather Input'!C3842)</f>
        <v>7</v>
      </c>
      <c r="D3849">
        <f>DAY('Daily Weather Input'!C3842)</f>
        <v>6</v>
      </c>
      <c r="E3849">
        <f>IF('Daily Weather Input'!D3842, 'Daily Weather Input'!D3842, ('Daily Weather Input'!E3842+'Daily Weather Input'!F3842)/2)</f>
        <v>76</v>
      </c>
      <c r="F3849">
        <f t="shared" si="121"/>
        <v>0</v>
      </c>
      <c r="G3849">
        <f t="shared" si="122"/>
        <v>11</v>
      </c>
    </row>
    <row r="3850" spans="2:7" x14ac:dyDescent="0.25">
      <c r="B3850">
        <f>YEAR('Daily Weather Input'!C3843)</f>
        <v>2015</v>
      </c>
      <c r="C3850">
        <f>MONTH('Daily Weather Input'!C3843)</f>
        <v>7</v>
      </c>
      <c r="D3850">
        <f>DAY('Daily Weather Input'!C3843)</f>
        <v>7</v>
      </c>
      <c r="E3850">
        <f>IF('Daily Weather Input'!D3843, 'Daily Weather Input'!D3843, ('Daily Weather Input'!E3843+'Daily Weather Input'!F3843)/2)</f>
        <v>77</v>
      </c>
      <c r="F3850">
        <f t="shared" si="121"/>
        <v>0</v>
      </c>
      <c r="G3850">
        <f t="shared" si="122"/>
        <v>12</v>
      </c>
    </row>
    <row r="3851" spans="2:7" x14ac:dyDescent="0.25">
      <c r="B3851">
        <f>YEAR('Daily Weather Input'!C3844)</f>
        <v>2015</v>
      </c>
      <c r="C3851">
        <f>MONTH('Daily Weather Input'!C3844)</f>
        <v>7</v>
      </c>
      <c r="D3851">
        <f>DAY('Daily Weather Input'!C3844)</f>
        <v>8</v>
      </c>
      <c r="E3851">
        <f>IF('Daily Weather Input'!D3844, 'Daily Weather Input'!D3844, ('Daily Weather Input'!E3844+'Daily Weather Input'!F3844)/2)</f>
        <v>78</v>
      </c>
      <c r="F3851">
        <f t="shared" si="121"/>
        <v>0</v>
      </c>
      <c r="G3851">
        <f t="shared" si="122"/>
        <v>13</v>
      </c>
    </row>
    <row r="3852" spans="2:7" x14ac:dyDescent="0.25">
      <c r="B3852">
        <f>YEAR('Daily Weather Input'!C3845)</f>
        <v>2015</v>
      </c>
      <c r="C3852">
        <f>MONTH('Daily Weather Input'!C3845)</f>
        <v>7</v>
      </c>
      <c r="D3852">
        <f>DAY('Daily Weather Input'!C3845)</f>
        <v>9</v>
      </c>
      <c r="E3852">
        <f>IF('Daily Weather Input'!D3845, 'Daily Weather Input'!D3845, ('Daily Weather Input'!E3845+'Daily Weather Input'!F3845)/2)</f>
        <v>78</v>
      </c>
      <c r="F3852">
        <f t="shared" si="121"/>
        <v>0</v>
      </c>
      <c r="G3852">
        <f t="shared" si="122"/>
        <v>13</v>
      </c>
    </row>
    <row r="3853" spans="2:7" x14ac:dyDescent="0.25">
      <c r="B3853">
        <f>YEAR('Daily Weather Input'!C3846)</f>
        <v>2015</v>
      </c>
      <c r="C3853">
        <f>MONTH('Daily Weather Input'!C3846)</f>
        <v>7</v>
      </c>
      <c r="D3853">
        <f>DAY('Daily Weather Input'!C3846)</f>
        <v>10</v>
      </c>
      <c r="E3853">
        <f>IF('Daily Weather Input'!D3846, 'Daily Weather Input'!D3846, ('Daily Weather Input'!E3846+'Daily Weather Input'!F3846)/2)</f>
        <v>78</v>
      </c>
      <c r="F3853">
        <f t="shared" si="121"/>
        <v>0</v>
      </c>
      <c r="G3853">
        <f t="shared" si="122"/>
        <v>13</v>
      </c>
    </row>
    <row r="3854" spans="2:7" x14ac:dyDescent="0.25">
      <c r="B3854">
        <f>YEAR('Daily Weather Input'!C3847)</f>
        <v>2015</v>
      </c>
      <c r="C3854">
        <f>MONTH('Daily Weather Input'!C3847)</f>
        <v>7</v>
      </c>
      <c r="D3854">
        <f>DAY('Daily Weather Input'!C3847)</f>
        <v>11</v>
      </c>
      <c r="E3854">
        <f>IF('Daily Weather Input'!D3847, 'Daily Weather Input'!D3847, ('Daily Weather Input'!E3847+'Daily Weather Input'!F3847)/2)</f>
        <v>77</v>
      </c>
      <c r="F3854">
        <f t="shared" si="121"/>
        <v>0</v>
      </c>
      <c r="G3854">
        <f t="shared" si="122"/>
        <v>12</v>
      </c>
    </row>
    <row r="3855" spans="2:7" x14ac:dyDescent="0.25">
      <c r="B3855">
        <f>YEAR('Daily Weather Input'!C3848)</f>
        <v>2015</v>
      </c>
      <c r="C3855">
        <f>MONTH('Daily Weather Input'!C3848)</f>
        <v>7</v>
      </c>
      <c r="D3855">
        <f>DAY('Daily Weather Input'!C3848)</f>
        <v>12</v>
      </c>
      <c r="E3855">
        <f>IF('Daily Weather Input'!D3848, 'Daily Weather Input'!D3848, ('Daily Weather Input'!E3848+'Daily Weather Input'!F3848)/2)</f>
        <v>73</v>
      </c>
      <c r="F3855">
        <f t="shared" si="121"/>
        <v>0</v>
      </c>
      <c r="G3855">
        <f t="shared" si="122"/>
        <v>8</v>
      </c>
    </row>
    <row r="3856" spans="2:7" x14ac:dyDescent="0.25">
      <c r="B3856">
        <f>YEAR('Daily Weather Input'!C3849)</f>
        <v>2015</v>
      </c>
      <c r="C3856">
        <f>MONTH('Daily Weather Input'!C3849)</f>
        <v>7</v>
      </c>
      <c r="D3856">
        <f>DAY('Daily Weather Input'!C3849)</f>
        <v>13</v>
      </c>
      <c r="E3856">
        <f>IF('Daily Weather Input'!D3849, 'Daily Weather Input'!D3849, ('Daily Weather Input'!E3849+'Daily Weather Input'!F3849)/2)</f>
        <v>72</v>
      </c>
      <c r="F3856">
        <f t="shared" si="121"/>
        <v>0</v>
      </c>
      <c r="G3856">
        <f t="shared" si="122"/>
        <v>7</v>
      </c>
    </row>
    <row r="3857" spans="2:7" x14ac:dyDescent="0.25">
      <c r="B3857">
        <f>YEAR('Daily Weather Input'!C3850)</f>
        <v>2015</v>
      </c>
      <c r="C3857">
        <f>MONTH('Daily Weather Input'!C3850)</f>
        <v>7</v>
      </c>
      <c r="D3857">
        <f>DAY('Daily Weather Input'!C3850)</f>
        <v>14</v>
      </c>
      <c r="E3857">
        <f>IF('Daily Weather Input'!D3850, 'Daily Weather Input'!D3850, ('Daily Weather Input'!E3850+'Daily Weather Input'!F3850)/2)</f>
        <v>76</v>
      </c>
      <c r="F3857">
        <f t="shared" si="121"/>
        <v>0</v>
      </c>
      <c r="G3857">
        <f t="shared" si="122"/>
        <v>11</v>
      </c>
    </row>
    <row r="3858" spans="2:7" x14ac:dyDescent="0.25">
      <c r="B3858">
        <f>YEAR('Daily Weather Input'!C3851)</f>
        <v>2015</v>
      </c>
      <c r="C3858">
        <f>MONTH('Daily Weather Input'!C3851)</f>
        <v>7</v>
      </c>
      <c r="D3858">
        <f>DAY('Daily Weather Input'!C3851)</f>
        <v>15</v>
      </c>
      <c r="E3858">
        <f>IF('Daily Weather Input'!D3851, 'Daily Weather Input'!D3851, ('Daily Weather Input'!E3851+'Daily Weather Input'!F3851)/2)</f>
        <v>76</v>
      </c>
      <c r="F3858">
        <f t="shared" si="121"/>
        <v>0</v>
      </c>
      <c r="G3858">
        <f t="shared" si="122"/>
        <v>11</v>
      </c>
    </row>
    <row r="3859" spans="2:7" x14ac:dyDescent="0.25">
      <c r="B3859">
        <f>YEAR('Daily Weather Input'!C3852)</f>
        <v>2015</v>
      </c>
      <c r="C3859">
        <f>MONTH('Daily Weather Input'!C3852)</f>
        <v>7</v>
      </c>
      <c r="D3859">
        <f>DAY('Daily Weather Input'!C3852)</f>
        <v>16</v>
      </c>
      <c r="E3859">
        <f>IF('Daily Weather Input'!D3852, 'Daily Weather Input'!D3852, ('Daily Weather Input'!E3852+'Daily Weather Input'!F3852)/2)</f>
        <v>71</v>
      </c>
      <c r="F3859">
        <f t="shared" si="121"/>
        <v>0</v>
      </c>
      <c r="G3859">
        <f t="shared" si="122"/>
        <v>6</v>
      </c>
    </row>
    <row r="3860" spans="2:7" x14ac:dyDescent="0.25">
      <c r="B3860">
        <f>YEAR('Daily Weather Input'!C3853)</f>
        <v>2015</v>
      </c>
      <c r="C3860">
        <f>MONTH('Daily Weather Input'!C3853)</f>
        <v>7</v>
      </c>
      <c r="D3860">
        <f>DAY('Daily Weather Input'!C3853)</f>
        <v>17</v>
      </c>
      <c r="E3860">
        <f>IF('Daily Weather Input'!D3853, 'Daily Weather Input'!D3853, ('Daily Weather Input'!E3853+'Daily Weather Input'!F3853)/2)</f>
        <v>71</v>
      </c>
      <c r="F3860">
        <f t="shared" si="121"/>
        <v>0</v>
      </c>
      <c r="G3860">
        <f t="shared" si="122"/>
        <v>6</v>
      </c>
    </row>
    <row r="3861" spans="2:7" x14ac:dyDescent="0.25">
      <c r="B3861">
        <f>YEAR('Daily Weather Input'!C3854)</f>
        <v>2015</v>
      </c>
      <c r="C3861">
        <f>MONTH('Daily Weather Input'!C3854)</f>
        <v>7</v>
      </c>
      <c r="D3861">
        <f>DAY('Daily Weather Input'!C3854)</f>
        <v>18</v>
      </c>
      <c r="E3861">
        <f>IF('Daily Weather Input'!D3854, 'Daily Weather Input'!D3854, ('Daily Weather Input'!E3854+'Daily Weather Input'!F3854)/2)</f>
        <v>77</v>
      </c>
      <c r="F3861">
        <f t="shared" si="121"/>
        <v>0</v>
      </c>
      <c r="G3861">
        <f t="shared" si="122"/>
        <v>12</v>
      </c>
    </row>
    <row r="3862" spans="2:7" x14ac:dyDescent="0.25">
      <c r="B3862">
        <f>YEAR('Daily Weather Input'!C3855)</f>
        <v>2015</v>
      </c>
      <c r="C3862">
        <f>MONTH('Daily Weather Input'!C3855)</f>
        <v>7</v>
      </c>
      <c r="D3862">
        <f>DAY('Daily Weather Input'!C3855)</f>
        <v>19</v>
      </c>
      <c r="E3862">
        <f>IF('Daily Weather Input'!D3855, 'Daily Weather Input'!D3855, ('Daily Weather Input'!E3855+'Daily Weather Input'!F3855)/2)</f>
        <v>82</v>
      </c>
      <c r="F3862">
        <f t="shared" si="121"/>
        <v>0</v>
      </c>
      <c r="G3862">
        <f t="shared" si="122"/>
        <v>17</v>
      </c>
    </row>
    <row r="3863" spans="2:7" x14ac:dyDescent="0.25">
      <c r="B3863">
        <f>YEAR('Daily Weather Input'!C3856)</f>
        <v>2015</v>
      </c>
      <c r="C3863">
        <f>MONTH('Daily Weather Input'!C3856)</f>
        <v>7</v>
      </c>
      <c r="D3863">
        <f>DAY('Daily Weather Input'!C3856)</f>
        <v>20</v>
      </c>
      <c r="E3863">
        <f>IF('Daily Weather Input'!D3856, 'Daily Weather Input'!D3856, ('Daily Weather Input'!E3856+'Daily Weather Input'!F3856)/2)</f>
        <v>83</v>
      </c>
      <c r="F3863">
        <f t="shared" si="121"/>
        <v>0</v>
      </c>
      <c r="G3863">
        <f t="shared" si="122"/>
        <v>18</v>
      </c>
    </row>
    <row r="3864" spans="2:7" x14ac:dyDescent="0.25">
      <c r="B3864">
        <f>YEAR('Daily Weather Input'!C3857)</f>
        <v>2015</v>
      </c>
      <c r="C3864">
        <f>MONTH('Daily Weather Input'!C3857)</f>
        <v>7</v>
      </c>
      <c r="D3864">
        <f>DAY('Daily Weather Input'!C3857)</f>
        <v>21</v>
      </c>
      <c r="E3864">
        <f>IF('Daily Weather Input'!D3857, 'Daily Weather Input'!D3857, ('Daily Weather Input'!E3857+'Daily Weather Input'!F3857)/2)</f>
        <v>80</v>
      </c>
      <c r="F3864">
        <f t="shared" ref="F3864:F3927" si="123">IF(B$8&gt;$E3864,(B$8-$E3864),0)</f>
        <v>0</v>
      </c>
      <c r="G3864">
        <f t="shared" ref="G3864:G3927" si="124">IF($E3864&gt;C$8,$E3864-C$8,0)</f>
        <v>15</v>
      </c>
    </row>
    <row r="3865" spans="2:7" x14ac:dyDescent="0.25">
      <c r="B3865">
        <f>YEAR('Daily Weather Input'!C3858)</f>
        <v>2015</v>
      </c>
      <c r="C3865">
        <f>MONTH('Daily Weather Input'!C3858)</f>
        <v>7</v>
      </c>
      <c r="D3865">
        <f>DAY('Daily Weather Input'!C3858)</f>
        <v>22</v>
      </c>
      <c r="E3865">
        <f>IF('Daily Weather Input'!D3858, 'Daily Weather Input'!D3858, ('Daily Weather Input'!E3858+'Daily Weather Input'!F3858)/2)</f>
        <v>77</v>
      </c>
      <c r="F3865">
        <f t="shared" si="123"/>
        <v>0</v>
      </c>
      <c r="G3865">
        <f t="shared" si="124"/>
        <v>12</v>
      </c>
    </row>
    <row r="3866" spans="2:7" x14ac:dyDescent="0.25">
      <c r="B3866">
        <f>YEAR('Daily Weather Input'!C3859)</f>
        <v>2015</v>
      </c>
      <c r="C3866">
        <f>MONTH('Daily Weather Input'!C3859)</f>
        <v>7</v>
      </c>
      <c r="D3866">
        <f>DAY('Daily Weather Input'!C3859)</f>
        <v>23</v>
      </c>
      <c r="E3866">
        <f>IF('Daily Weather Input'!D3859, 'Daily Weather Input'!D3859, ('Daily Weather Input'!E3859+'Daily Weather Input'!F3859)/2)</f>
        <v>74</v>
      </c>
      <c r="F3866">
        <f t="shared" si="123"/>
        <v>0</v>
      </c>
      <c r="G3866">
        <f t="shared" si="124"/>
        <v>9</v>
      </c>
    </row>
    <row r="3867" spans="2:7" x14ac:dyDescent="0.25">
      <c r="B3867">
        <f>YEAR('Daily Weather Input'!C3860)</f>
        <v>2015</v>
      </c>
      <c r="C3867">
        <f>MONTH('Daily Weather Input'!C3860)</f>
        <v>7</v>
      </c>
      <c r="D3867">
        <f>DAY('Daily Weather Input'!C3860)</f>
        <v>24</v>
      </c>
      <c r="E3867">
        <f>IF('Daily Weather Input'!D3860, 'Daily Weather Input'!D3860, ('Daily Weather Input'!E3860+'Daily Weather Input'!F3860)/2)</f>
        <v>73</v>
      </c>
      <c r="F3867">
        <f t="shared" si="123"/>
        <v>0</v>
      </c>
      <c r="G3867">
        <f t="shared" si="124"/>
        <v>8</v>
      </c>
    </row>
    <row r="3868" spans="2:7" x14ac:dyDescent="0.25">
      <c r="B3868">
        <f>YEAR('Daily Weather Input'!C3861)</f>
        <v>2015</v>
      </c>
      <c r="C3868">
        <f>MONTH('Daily Weather Input'!C3861)</f>
        <v>7</v>
      </c>
      <c r="D3868">
        <f>DAY('Daily Weather Input'!C3861)</f>
        <v>25</v>
      </c>
      <c r="E3868">
        <f>IF('Daily Weather Input'!D3861, 'Daily Weather Input'!D3861, ('Daily Weather Input'!E3861+'Daily Weather Input'!F3861)/2)</f>
        <v>75</v>
      </c>
      <c r="F3868">
        <f t="shared" si="123"/>
        <v>0</v>
      </c>
      <c r="G3868">
        <f t="shared" si="124"/>
        <v>10</v>
      </c>
    </row>
    <row r="3869" spans="2:7" x14ac:dyDescent="0.25">
      <c r="B3869">
        <f>YEAR('Daily Weather Input'!C3862)</f>
        <v>2015</v>
      </c>
      <c r="C3869">
        <f>MONTH('Daily Weather Input'!C3862)</f>
        <v>7</v>
      </c>
      <c r="D3869">
        <f>DAY('Daily Weather Input'!C3862)</f>
        <v>26</v>
      </c>
      <c r="E3869">
        <f>IF('Daily Weather Input'!D3862, 'Daily Weather Input'!D3862, ('Daily Weather Input'!E3862+'Daily Weather Input'!F3862)/2)</f>
        <v>78</v>
      </c>
      <c r="F3869">
        <f t="shared" si="123"/>
        <v>0</v>
      </c>
      <c r="G3869">
        <f t="shared" si="124"/>
        <v>13</v>
      </c>
    </row>
    <row r="3870" spans="2:7" x14ac:dyDescent="0.25">
      <c r="B3870">
        <f>YEAR('Daily Weather Input'!C3863)</f>
        <v>2015</v>
      </c>
      <c r="C3870">
        <f>MONTH('Daily Weather Input'!C3863)</f>
        <v>7</v>
      </c>
      <c r="D3870">
        <f>DAY('Daily Weather Input'!C3863)</f>
        <v>27</v>
      </c>
      <c r="E3870">
        <f>IF('Daily Weather Input'!D3863, 'Daily Weather Input'!D3863, ('Daily Weather Input'!E3863+'Daily Weather Input'!F3863)/2)</f>
        <v>78</v>
      </c>
      <c r="F3870">
        <f t="shared" si="123"/>
        <v>0</v>
      </c>
      <c r="G3870">
        <f t="shared" si="124"/>
        <v>13</v>
      </c>
    </row>
    <row r="3871" spans="2:7" x14ac:dyDescent="0.25">
      <c r="B3871">
        <f>YEAR('Daily Weather Input'!C3864)</f>
        <v>2015</v>
      </c>
      <c r="C3871">
        <f>MONTH('Daily Weather Input'!C3864)</f>
        <v>7</v>
      </c>
      <c r="D3871">
        <f>DAY('Daily Weather Input'!C3864)</f>
        <v>28</v>
      </c>
      <c r="E3871">
        <f>IF('Daily Weather Input'!D3864, 'Daily Weather Input'!D3864, ('Daily Weather Input'!E3864+'Daily Weather Input'!F3864)/2)</f>
        <v>79</v>
      </c>
      <c r="F3871">
        <f t="shared" si="123"/>
        <v>0</v>
      </c>
      <c r="G3871">
        <f t="shared" si="124"/>
        <v>14</v>
      </c>
    </row>
    <row r="3872" spans="2:7" x14ac:dyDescent="0.25">
      <c r="B3872">
        <f>YEAR('Daily Weather Input'!C3865)</f>
        <v>2015</v>
      </c>
      <c r="C3872">
        <f>MONTH('Daily Weather Input'!C3865)</f>
        <v>7</v>
      </c>
      <c r="D3872">
        <f>DAY('Daily Weather Input'!C3865)</f>
        <v>29</v>
      </c>
      <c r="E3872">
        <f>IF('Daily Weather Input'!D3865, 'Daily Weather Input'!D3865, ('Daily Weather Input'!E3865+'Daily Weather Input'!F3865)/2)</f>
        <v>77</v>
      </c>
      <c r="F3872">
        <f t="shared" si="123"/>
        <v>0</v>
      </c>
      <c r="G3872">
        <f t="shared" si="124"/>
        <v>12</v>
      </c>
    </row>
    <row r="3873" spans="2:7" x14ac:dyDescent="0.25">
      <c r="B3873">
        <f>YEAR('Daily Weather Input'!C3866)</f>
        <v>2015</v>
      </c>
      <c r="C3873">
        <f>MONTH('Daily Weather Input'!C3866)</f>
        <v>7</v>
      </c>
      <c r="D3873">
        <f>DAY('Daily Weather Input'!C3866)</f>
        <v>30</v>
      </c>
      <c r="E3873">
        <f>IF('Daily Weather Input'!D3866, 'Daily Weather Input'!D3866, ('Daily Weather Input'!E3866+'Daily Weather Input'!F3866)/2)</f>
        <v>80</v>
      </c>
      <c r="F3873">
        <f t="shared" si="123"/>
        <v>0</v>
      </c>
      <c r="G3873">
        <f t="shared" si="124"/>
        <v>15</v>
      </c>
    </row>
    <row r="3874" spans="2:7" x14ac:dyDescent="0.25">
      <c r="B3874">
        <f>YEAR('Daily Weather Input'!C3867)</f>
        <v>2015</v>
      </c>
      <c r="C3874">
        <f>MONTH('Daily Weather Input'!C3867)</f>
        <v>7</v>
      </c>
      <c r="D3874">
        <f>DAY('Daily Weather Input'!C3867)</f>
        <v>31</v>
      </c>
      <c r="E3874">
        <f>IF('Daily Weather Input'!D3867, 'Daily Weather Input'!D3867, ('Daily Weather Input'!E3867+'Daily Weather Input'!F3867)/2)</f>
        <v>77</v>
      </c>
      <c r="F3874">
        <f t="shared" si="123"/>
        <v>0</v>
      </c>
      <c r="G3874">
        <f t="shared" si="124"/>
        <v>12</v>
      </c>
    </row>
    <row r="3875" spans="2:7" x14ac:dyDescent="0.25">
      <c r="B3875">
        <f>YEAR('Daily Weather Input'!C3868)</f>
        <v>2015</v>
      </c>
      <c r="C3875">
        <f>MONTH('Daily Weather Input'!C3868)</f>
        <v>8</v>
      </c>
      <c r="D3875">
        <f>DAY('Daily Weather Input'!C3868)</f>
        <v>1</v>
      </c>
      <c r="E3875">
        <f>IF('Daily Weather Input'!D3868, 'Daily Weather Input'!D3868, ('Daily Weather Input'!E3868+'Daily Weather Input'!F3868)/2)</f>
        <v>77</v>
      </c>
      <c r="F3875">
        <f t="shared" si="123"/>
        <v>0</v>
      </c>
      <c r="G3875">
        <f t="shared" si="124"/>
        <v>12</v>
      </c>
    </row>
    <row r="3876" spans="2:7" x14ac:dyDescent="0.25">
      <c r="B3876">
        <f>YEAR('Daily Weather Input'!C3869)</f>
        <v>2015</v>
      </c>
      <c r="C3876">
        <f>MONTH('Daily Weather Input'!C3869)</f>
        <v>8</v>
      </c>
      <c r="D3876">
        <f>DAY('Daily Weather Input'!C3869)</f>
        <v>2</v>
      </c>
      <c r="E3876">
        <f>IF('Daily Weather Input'!D3869, 'Daily Weather Input'!D3869, ('Daily Weather Input'!E3869+'Daily Weather Input'!F3869)/2)</f>
        <v>75</v>
      </c>
      <c r="F3876">
        <f t="shared" si="123"/>
        <v>0</v>
      </c>
      <c r="G3876">
        <f t="shared" si="124"/>
        <v>10</v>
      </c>
    </row>
    <row r="3877" spans="2:7" x14ac:dyDescent="0.25">
      <c r="B3877">
        <f>YEAR('Daily Weather Input'!C3870)</f>
        <v>2015</v>
      </c>
      <c r="C3877">
        <f>MONTH('Daily Weather Input'!C3870)</f>
        <v>8</v>
      </c>
      <c r="D3877">
        <f>DAY('Daily Weather Input'!C3870)</f>
        <v>3</v>
      </c>
      <c r="E3877">
        <f>IF('Daily Weather Input'!D3870, 'Daily Weather Input'!D3870, ('Daily Weather Input'!E3870+'Daily Weather Input'!F3870)/2)</f>
        <v>76</v>
      </c>
      <c r="F3877">
        <f t="shared" si="123"/>
        <v>0</v>
      </c>
      <c r="G3877">
        <f t="shared" si="124"/>
        <v>11</v>
      </c>
    </row>
    <row r="3878" spans="2:7" x14ac:dyDescent="0.25">
      <c r="B3878">
        <f>YEAR('Daily Weather Input'!C3871)</f>
        <v>2015</v>
      </c>
      <c r="C3878">
        <f>MONTH('Daily Weather Input'!C3871)</f>
        <v>8</v>
      </c>
      <c r="D3878">
        <f>DAY('Daily Weather Input'!C3871)</f>
        <v>4</v>
      </c>
      <c r="E3878">
        <f>IF('Daily Weather Input'!D3871, 'Daily Weather Input'!D3871, ('Daily Weather Input'!E3871+'Daily Weather Input'!F3871)/2)</f>
        <v>80</v>
      </c>
      <c r="F3878">
        <f t="shared" si="123"/>
        <v>0</v>
      </c>
      <c r="G3878">
        <f t="shared" si="124"/>
        <v>15</v>
      </c>
    </row>
    <row r="3879" spans="2:7" x14ac:dyDescent="0.25">
      <c r="B3879">
        <f>YEAR('Daily Weather Input'!C3872)</f>
        <v>2015</v>
      </c>
      <c r="C3879">
        <f>MONTH('Daily Weather Input'!C3872)</f>
        <v>8</v>
      </c>
      <c r="D3879">
        <f>DAY('Daily Weather Input'!C3872)</f>
        <v>5</v>
      </c>
      <c r="E3879">
        <f>IF('Daily Weather Input'!D3872, 'Daily Weather Input'!D3872, ('Daily Weather Input'!E3872+'Daily Weather Input'!F3872)/2)</f>
        <v>77</v>
      </c>
      <c r="F3879">
        <f t="shared" si="123"/>
        <v>0</v>
      </c>
      <c r="G3879">
        <f t="shared" si="124"/>
        <v>12</v>
      </c>
    </row>
    <row r="3880" spans="2:7" x14ac:dyDescent="0.25">
      <c r="B3880">
        <f>YEAR('Daily Weather Input'!C3873)</f>
        <v>2015</v>
      </c>
      <c r="C3880">
        <f>MONTH('Daily Weather Input'!C3873)</f>
        <v>8</v>
      </c>
      <c r="D3880">
        <f>DAY('Daily Weather Input'!C3873)</f>
        <v>6</v>
      </c>
      <c r="E3880">
        <f>IF('Daily Weather Input'!D3873, 'Daily Weather Input'!D3873, ('Daily Weather Input'!E3873+'Daily Weather Input'!F3873)/2)</f>
        <v>73</v>
      </c>
      <c r="F3880">
        <f t="shared" si="123"/>
        <v>0</v>
      </c>
      <c r="G3880">
        <f t="shared" si="124"/>
        <v>8</v>
      </c>
    </row>
    <row r="3881" spans="2:7" x14ac:dyDescent="0.25">
      <c r="B3881">
        <f>YEAR('Daily Weather Input'!C3874)</f>
        <v>2015</v>
      </c>
      <c r="C3881">
        <f>MONTH('Daily Weather Input'!C3874)</f>
        <v>8</v>
      </c>
      <c r="D3881">
        <f>DAY('Daily Weather Input'!C3874)</f>
        <v>7</v>
      </c>
      <c r="E3881">
        <f>IF('Daily Weather Input'!D3874, 'Daily Weather Input'!D3874, ('Daily Weather Input'!E3874+'Daily Weather Input'!F3874)/2)</f>
        <v>71</v>
      </c>
      <c r="F3881">
        <f t="shared" si="123"/>
        <v>0</v>
      </c>
      <c r="G3881">
        <f t="shared" si="124"/>
        <v>6</v>
      </c>
    </row>
    <row r="3882" spans="2:7" x14ac:dyDescent="0.25">
      <c r="B3882">
        <f>YEAR('Daily Weather Input'!C3875)</f>
        <v>2015</v>
      </c>
      <c r="C3882">
        <f>MONTH('Daily Weather Input'!C3875)</f>
        <v>8</v>
      </c>
      <c r="D3882">
        <f>DAY('Daily Weather Input'!C3875)</f>
        <v>8</v>
      </c>
      <c r="E3882">
        <f>IF('Daily Weather Input'!D3875, 'Daily Weather Input'!D3875, ('Daily Weather Input'!E3875+'Daily Weather Input'!F3875)/2)</f>
        <v>75</v>
      </c>
      <c r="F3882">
        <f t="shared" si="123"/>
        <v>0</v>
      </c>
      <c r="G3882">
        <f t="shared" si="124"/>
        <v>10</v>
      </c>
    </row>
    <row r="3883" spans="2:7" x14ac:dyDescent="0.25">
      <c r="B3883">
        <f>YEAR('Daily Weather Input'!C3876)</f>
        <v>2015</v>
      </c>
      <c r="C3883">
        <f>MONTH('Daily Weather Input'!C3876)</f>
        <v>8</v>
      </c>
      <c r="D3883">
        <f>DAY('Daily Weather Input'!C3876)</f>
        <v>9</v>
      </c>
      <c r="E3883">
        <f>IF('Daily Weather Input'!D3876, 'Daily Weather Input'!D3876, ('Daily Weather Input'!E3876+'Daily Weather Input'!F3876)/2)</f>
        <v>75</v>
      </c>
      <c r="F3883">
        <f t="shared" si="123"/>
        <v>0</v>
      </c>
      <c r="G3883">
        <f t="shared" si="124"/>
        <v>10</v>
      </c>
    </row>
    <row r="3884" spans="2:7" x14ac:dyDescent="0.25">
      <c r="B3884">
        <f>YEAR('Daily Weather Input'!C3877)</f>
        <v>2015</v>
      </c>
      <c r="C3884">
        <f>MONTH('Daily Weather Input'!C3877)</f>
        <v>8</v>
      </c>
      <c r="D3884">
        <f>DAY('Daily Weather Input'!C3877)</f>
        <v>10</v>
      </c>
      <c r="E3884">
        <f>IF('Daily Weather Input'!D3877, 'Daily Weather Input'!D3877, ('Daily Weather Input'!E3877+'Daily Weather Input'!F3877)/2)</f>
        <v>73</v>
      </c>
      <c r="F3884">
        <f t="shared" si="123"/>
        <v>0</v>
      </c>
      <c r="G3884">
        <f t="shared" si="124"/>
        <v>8</v>
      </c>
    </row>
    <row r="3885" spans="2:7" x14ac:dyDescent="0.25">
      <c r="B3885">
        <f>YEAR('Daily Weather Input'!C3878)</f>
        <v>2015</v>
      </c>
      <c r="C3885">
        <f>MONTH('Daily Weather Input'!C3878)</f>
        <v>8</v>
      </c>
      <c r="D3885">
        <f>DAY('Daily Weather Input'!C3878)</f>
        <v>11</v>
      </c>
      <c r="E3885">
        <f>IF('Daily Weather Input'!D3878, 'Daily Weather Input'!D3878, ('Daily Weather Input'!E3878+'Daily Weather Input'!F3878)/2)</f>
        <v>78</v>
      </c>
      <c r="F3885">
        <f t="shared" si="123"/>
        <v>0</v>
      </c>
      <c r="G3885">
        <f t="shared" si="124"/>
        <v>13</v>
      </c>
    </row>
    <row r="3886" spans="2:7" x14ac:dyDescent="0.25">
      <c r="B3886">
        <f>YEAR('Daily Weather Input'!C3879)</f>
        <v>2015</v>
      </c>
      <c r="C3886">
        <f>MONTH('Daily Weather Input'!C3879)</f>
        <v>8</v>
      </c>
      <c r="D3886">
        <f>DAY('Daily Weather Input'!C3879)</f>
        <v>12</v>
      </c>
      <c r="E3886">
        <f>IF('Daily Weather Input'!D3879, 'Daily Weather Input'!D3879, ('Daily Weather Input'!E3879+'Daily Weather Input'!F3879)/2)</f>
        <v>76</v>
      </c>
      <c r="F3886">
        <f t="shared" si="123"/>
        <v>0</v>
      </c>
      <c r="G3886">
        <f t="shared" si="124"/>
        <v>11</v>
      </c>
    </row>
    <row r="3887" spans="2:7" x14ac:dyDescent="0.25">
      <c r="B3887">
        <f>YEAR('Daily Weather Input'!C3880)</f>
        <v>2015</v>
      </c>
      <c r="C3887">
        <f>MONTH('Daily Weather Input'!C3880)</f>
        <v>8</v>
      </c>
      <c r="D3887">
        <f>DAY('Daily Weather Input'!C3880)</f>
        <v>13</v>
      </c>
      <c r="E3887">
        <f>IF('Daily Weather Input'!D3880, 'Daily Weather Input'!D3880, ('Daily Weather Input'!E3880+'Daily Weather Input'!F3880)/2)</f>
        <v>72</v>
      </c>
      <c r="F3887">
        <f t="shared" si="123"/>
        <v>0</v>
      </c>
      <c r="G3887">
        <f t="shared" si="124"/>
        <v>7</v>
      </c>
    </row>
    <row r="3888" spans="2:7" x14ac:dyDescent="0.25">
      <c r="B3888">
        <f>YEAR('Daily Weather Input'!C3881)</f>
        <v>2015</v>
      </c>
      <c r="C3888">
        <f>MONTH('Daily Weather Input'!C3881)</f>
        <v>8</v>
      </c>
      <c r="D3888">
        <f>DAY('Daily Weather Input'!C3881)</f>
        <v>14</v>
      </c>
      <c r="E3888">
        <f>IF('Daily Weather Input'!D3881, 'Daily Weather Input'!D3881, ('Daily Weather Input'!E3881+'Daily Weather Input'!F3881)/2)</f>
        <v>70</v>
      </c>
      <c r="F3888">
        <f t="shared" si="123"/>
        <v>0</v>
      </c>
      <c r="G3888">
        <f t="shared" si="124"/>
        <v>5</v>
      </c>
    </row>
    <row r="3889" spans="2:7" x14ac:dyDescent="0.25">
      <c r="B3889">
        <f>YEAR('Daily Weather Input'!C3882)</f>
        <v>2015</v>
      </c>
      <c r="C3889">
        <f>MONTH('Daily Weather Input'!C3882)</f>
        <v>8</v>
      </c>
      <c r="D3889">
        <f>DAY('Daily Weather Input'!C3882)</f>
        <v>15</v>
      </c>
      <c r="E3889">
        <f>IF('Daily Weather Input'!D3882, 'Daily Weather Input'!D3882, ('Daily Weather Input'!E3882+'Daily Weather Input'!F3882)/2)</f>
        <v>74</v>
      </c>
      <c r="F3889">
        <f t="shared" si="123"/>
        <v>0</v>
      </c>
      <c r="G3889">
        <f t="shared" si="124"/>
        <v>9</v>
      </c>
    </row>
    <row r="3890" spans="2:7" x14ac:dyDescent="0.25">
      <c r="B3890">
        <f>YEAR('Daily Weather Input'!C3883)</f>
        <v>2015</v>
      </c>
      <c r="C3890">
        <f>MONTH('Daily Weather Input'!C3883)</f>
        <v>8</v>
      </c>
      <c r="D3890">
        <f>DAY('Daily Weather Input'!C3883)</f>
        <v>16</v>
      </c>
      <c r="E3890">
        <f>IF('Daily Weather Input'!D3883, 'Daily Weather Input'!D3883, ('Daily Weather Input'!E3883+'Daily Weather Input'!F3883)/2)</f>
        <v>77</v>
      </c>
      <c r="F3890">
        <f t="shared" si="123"/>
        <v>0</v>
      </c>
      <c r="G3890">
        <f t="shared" si="124"/>
        <v>12</v>
      </c>
    </row>
    <row r="3891" spans="2:7" x14ac:dyDescent="0.25">
      <c r="B3891">
        <f>YEAR('Daily Weather Input'!C3884)</f>
        <v>2015</v>
      </c>
      <c r="C3891">
        <f>MONTH('Daily Weather Input'!C3884)</f>
        <v>8</v>
      </c>
      <c r="D3891">
        <f>DAY('Daily Weather Input'!C3884)</f>
        <v>17</v>
      </c>
      <c r="E3891">
        <f>IF('Daily Weather Input'!D3884, 'Daily Weather Input'!D3884, ('Daily Weather Input'!E3884+'Daily Weather Input'!F3884)/2)</f>
        <v>80</v>
      </c>
      <c r="F3891">
        <f t="shared" si="123"/>
        <v>0</v>
      </c>
      <c r="G3891">
        <f t="shared" si="124"/>
        <v>15</v>
      </c>
    </row>
    <row r="3892" spans="2:7" x14ac:dyDescent="0.25">
      <c r="B3892">
        <f>YEAR('Daily Weather Input'!C3885)</f>
        <v>2015</v>
      </c>
      <c r="C3892">
        <f>MONTH('Daily Weather Input'!C3885)</f>
        <v>8</v>
      </c>
      <c r="D3892">
        <f>DAY('Daily Weather Input'!C3885)</f>
        <v>18</v>
      </c>
      <c r="E3892">
        <f>IF('Daily Weather Input'!D3885, 'Daily Weather Input'!D3885, ('Daily Weather Input'!E3885+'Daily Weather Input'!F3885)/2)</f>
        <v>78</v>
      </c>
      <c r="F3892">
        <f t="shared" si="123"/>
        <v>0</v>
      </c>
      <c r="G3892">
        <f t="shared" si="124"/>
        <v>13</v>
      </c>
    </row>
    <row r="3893" spans="2:7" x14ac:dyDescent="0.25">
      <c r="B3893">
        <f>YEAR('Daily Weather Input'!C3886)</f>
        <v>2015</v>
      </c>
      <c r="C3893">
        <f>MONTH('Daily Weather Input'!C3886)</f>
        <v>8</v>
      </c>
      <c r="D3893">
        <f>DAY('Daily Weather Input'!C3886)</f>
        <v>19</v>
      </c>
      <c r="E3893">
        <f>IF('Daily Weather Input'!D3886, 'Daily Weather Input'!D3886, ('Daily Weather Input'!E3886+'Daily Weather Input'!F3886)/2)</f>
        <v>78</v>
      </c>
      <c r="F3893">
        <f t="shared" si="123"/>
        <v>0</v>
      </c>
      <c r="G3893">
        <f t="shared" si="124"/>
        <v>13</v>
      </c>
    </row>
    <row r="3894" spans="2:7" x14ac:dyDescent="0.25">
      <c r="B3894">
        <f>YEAR('Daily Weather Input'!C3887)</f>
        <v>2015</v>
      </c>
      <c r="C3894">
        <f>MONTH('Daily Weather Input'!C3887)</f>
        <v>8</v>
      </c>
      <c r="D3894">
        <f>DAY('Daily Weather Input'!C3887)</f>
        <v>20</v>
      </c>
      <c r="E3894">
        <f>IF('Daily Weather Input'!D3887, 'Daily Weather Input'!D3887, ('Daily Weather Input'!E3887+'Daily Weather Input'!F3887)/2)</f>
        <v>77</v>
      </c>
      <c r="F3894">
        <f t="shared" si="123"/>
        <v>0</v>
      </c>
      <c r="G3894">
        <f t="shared" si="124"/>
        <v>12</v>
      </c>
    </row>
    <row r="3895" spans="2:7" x14ac:dyDescent="0.25">
      <c r="B3895">
        <f>YEAR('Daily Weather Input'!C3888)</f>
        <v>2015</v>
      </c>
      <c r="C3895">
        <f>MONTH('Daily Weather Input'!C3888)</f>
        <v>8</v>
      </c>
      <c r="D3895">
        <f>DAY('Daily Weather Input'!C3888)</f>
        <v>21</v>
      </c>
      <c r="E3895">
        <f>IF('Daily Weather Input'!D3888, 'Daily Weather Input'!D3888, ('Daily Weather Input'!E3888+'Daily Weather Input'!F3888)/2)</f>
        <v>74</v>
      </c>
      <c r="F3895">
        <f t="shared" si="123"/>
        <v>0</v>
      </c>
      <c r="G3895">
        <f t="shared" si="124"/>
        <v>9</v>
      </c>
    </row>
    <row r="3896" spans="2:7" x14ac:dyDescent="0.25">
      <c r="B3896">
        <f>YEAR('Daily Weather Input'!C3889)</f>
        <v>2015</v>
      </c>
      <c r="C3896">
        <f>MONTH('Daily Weather Input'!C3889)</f>
        <v>8</v>
      </c>
      <c r="D3896">
        <f>DAY('Daily Weather Input'!C3889)</f>
        <v>22</v>
      </c>
      <c r="E3896">
        <f>IF('Daily Weather Input'!D3889, 'Daily Weather Input'!D3889, ('Daily Weather Input'!E3889+'Daily Weather Input'!F3889)/2)</f>
        <v>71</v>
      </c>
      <c r="F3896">
        <f t="shared" si="123"/>
        <v>0</v>
      </c>
      <c r="G3896">
        <f t="shared" si="124"/>
        <v>6</v>
      </c>
    </row>
    <row r="3897" spans="2:7" x14ac:dyDescent="0.25">
      <c r="B3897">
        <f>YEAR('Daily Weather Input'!C3890)</f>
        <v>2015</v>
      </c>
      <c r="C3897">
        <f>MONTH('Daily Weather Input'!C3890)</f>
        <v>8</v>
      </c>
      <c r="D3897">
        <f>DAY('Daily Weather Input'!C3890)</f>
        <v>23</v>
      </c>
      <c r="E3897">
        <f>IF('Daily Weather Input'!D3890, 'Daily Weather Input'!D3890, ('Daily Weather Input'!E3890+'Daily Weather Input'!F3890)/2)</f>
        <v>70</v>
      </c>
      <c r="F3897">
        <f t="shared" si="123"/>
        <v>0</v>
      </c>
      <c r="G3897">
        <f t="shared" si="124"/>
        <v>5</v>
      </c>
    </row>
    <row r="3898" spans="2:7" x14ac:dyDescent="0.25">
      <c r="B3898">
        <f>YEAR('Daily Weather Input'!C3891)</f>
        <v>2015</v>
      </c>
      <c r="C3898">
        <f>MONTH('Daily Weather Input'!C3891)</f>
        <v>8</v>
      </c>
      <c r="D3898">
        <f>DAY('Daily Weather Input'!C3891)</f>
        <v>24</v>
      </c>
      <c r="E3898">
        <f>IF('Daily Weather Input'!D3891, 'Daily Weather Input'!D3891, ('Daily Weather Input'!E3891+'Daily Weather Input'!F3891)/2)</f>
        <v>76</v>
      </c>
      <c r="F3898">
        <f t="shared" si="123"/>
        <v>0</v>
      </c>
      <c r="G3898">
        <f t="shared" si="124"/>
        <v>11</v>
      </c>
    </row>
    <row r="3899" spans="2:7" x14ac:dyDescent="0.25">
      <c r="B3899">
        <f>YEAR('Daily Weather Input'!C3892)</f>
        <v>2015</v>
      </c>
      <c r="C3899">
        <f>MONTH('Daily Weather Input'!C3892)</f>
        <v>8</v>
      </c>
      <c r="D3899">
        <f>DAY('Daily Weather Input'!C3892)</f>
        <v>25</v>
      </c>
      <c r="E3899">
        <f>IF('Daily Weather Input'!D3892, 'Daily Weather Input'!D3892, ('Daily Weather Input'!E3892+'Daily Weather Input'!F3892)/2)</f>
        <v>74</v>
      </c>
      <c r="F3899">
        <f t="shared" si="123"/>
        <v>0</v>
      </c>
      <c r="G3899">
        <f t="shared" si="124"/>
        <v>9</v>
      </c>
    </row>
    <row r="3900" spans="2:7" x14ac:dyDescent="0.25">
      <c r="B3900">
        <f>YEAR('Daily Weather Input'!C3893)</f>
        <v>2015</v>
      </c>
      <c r="C3900">
        <f>MONTH('Daily Weather Input'!C3893)</f>
        <v>8</v>
      </c>
      <c r="D3900">
        <f>DAY('Daily Weather Input'!C3893)</f>
        <v>26</v>
      </c>
      <c r="E3900">
        <f>IF('Daily Weather Input'!D3893, 'Daily Weather Input'!D3893, ('Daily Weather Input'!E3893+'Daily Weather Input'!F3893)/2)</f>
        <v>72</v>
      </c>
      <c r="F3900">
        <f t="shared" si="123"/>
        <v>0</v>
      </c>
      <c r="G3900">
        <f t="shared" si="124"/>
        <v>7</v>
      </c>
    </row>
    <row r="3901" spans="2:7" x14ac:dyDescent="0.25">
      <c r="B3901">
        <f>YEAR('Daily Weather Input'!C3894)</f>
        <v>2015</v>
      </c>
      <c r="C3901">
        <f>MONTH('Daily Weather Input'!C3894)</f>
        <v>8</v>
      </c>
      <c r="D3901">
        <f>DAY('Daily Weather Input'!C3894)</f>
        <v>27</v>
      </c>
      <c r="E3901">
        <f>IF('Daily Weather Input'!D3894, 'Daily Weather Input'!D3894, ('Daily Weather Input'!E3894+'Daily Weather Input'!F3894)/2)</f>
        <v>69</v>
      </c>
      <c r="F3901">
        <f t="shared" si="123"/>
        <v>0</v>
      </c>
      <c r="G3901">
        <f t="shared" si="124"/>
        <v>4</v>
      </c>
    </row>
    <row r="3902" spans="2:7" x14ac:dyDescent="0.25">
      <c r="B3902">
        <f>YEAR('Daily Weather Input'!C3895)</f>
        <v>2015</v>
      </c>
      <c r="C3902">
        <f>MONTH('Daily Weather Input'!C3895)</f>
        <v>8</v>
      </c>
      <c r="D3902">
        <f>DAY('Daily Weather Input'!C3895)</f>
        <v>28</v>
      </c>
      <c r="E3902">
        <f>IF('Daily Weather Input'!D3895, 'Daily Weather Input'!D3895, ('Daily Weather Input'!E3895+'Daily Weather Input'!F3895)/2)</f>
        <v>70</v>
      </c>
      <c r="F3902">
        <f t="shared" si="123"/>
        <v>0</v>
      </c>
      <c r="G3902">
        <f t="shared" si="124"/>
        <v>5</v>
      </c>
    </row>
    <row r="3903" spans="2:7" x14ac:dyDescent="0.25">
      <c r="B3903">
        <f>YEAR('Daily Weather Input'!C3896)</f>
        <v>2015</v>
      </c>
      <c r="C3903">
        <f>MONTH('Daily Weather Input'!C3896)</f>
        <v>8</v>
      </c>
      <c r="D3903">
        <f>DAY('Daily Weather Input'!C3896)</f>
        <v>29</v>
      </c>
      <c r="E3903">
        <f>IF('Daily Weather Input'!D3896, 'Daily Weather Input'!D3896, ('Daily Weather Input'!E3896+'Daily Weather Input'!F3896)/2)</f>
        <v>74</v>
      </c>
      <c r="F3903">
        <f t="shared" si="123"/>
        <v>0</v>
      </c>
      <c r="G3903">
        <f t="shared" si="124"/>
        <v>9</v>
      </c>
    </row>
    <row r="3904" spans="2:7" x14ac:dyDescent="0.25">
      <c r="B3904">
        <f>YEAR('Daily Weather Input'!C3897)</f>
        <v>2015</v>
      </c>
      <c r="C3904">
        <f>MONTH('Daily Weather Input'!C3897)</f>
        <v>8</v>
      </c>
      <c r="D3904">
        <f>DAY('Daily Weather Input'!C3897)</f>
        <v>30</v>
      </c>
      <c r="E3904">
        <f>IF('Daily Weather Input'!D3897, 'Daily Weather Input'!D3897, ('Daily Weather Input'!E3897+'Daily Weather Input'!F3897)/2)</f>
        <v>75</v>
      </c>
      <c r="F3904">
        <f t="shared" si="123"/>
        <v>0</v>
      </c>
      <c r="G3904">
        <f t="shared" si="124"/>
        <v>10</v>
      </c>
    </row>
    <row r="3905" spans="2:7" x14ac:dyDescent="0.25">
      <c r="B3905">
        <f>YEAR('Daily Weather Input'!C3898)</f>
        <v>2015</v>
      </c>
      <c r="C3905">
        <f>MONTH('Daily Weather Input'!C3898)</f>
        <v>8</v>
      </c>
      <c r="D3905">
        <f>DAY('Daily Weather Input'!C3898)</f>
        <v>31</v>
      </c>
      <c r="E3905">
        <f>IF('Daily Weather Input'!D3898, 'Daily Weather Input'!D3898, ('Daily Weather Input'!E3898+'Daily Weather Input'!F3898)/2)</f>
        <v>78</v>
      </c>
      <c r="F3905">
        <f t="shared" si="123"/>
        <v>0</v>
      </c>
      <c r="G3905">
        <f t="shared" si="124"/>
        <v>13</v>
      </c>
    </row>
    <row r="3906" spans="2:7" x14ac:dyDescent="0.25">
      <c r="B3906">
        <f>YEAR('Daily Weather Input'!C3899)</f>
        <v>2015</v>
      </c>
      <c r="C3906">
        <f>MONTH('Daily Weather Input'!C3899)</f>
        <v>9</v>
      </c>
      <c r="D3906">
        <f>DAY('Daily Weather Input'!C3899)</f>
        <v>1</v>
      </c>
      <c r="E3906">
        <f>IF('Daily Weather Input'!D3899, 'Daily Weather Input'!D3899, ('Daily Weather Input'!E3899+'Daily Weather Input'!F3899)/2)</f>
        <v>79</v>
      </c>
      <c r="F3906">
        <f t="shared" si="123"/>
        <v>0</v>
      </c>
      <c r="G3906">
        <f t="shared" si="124"/>
        <v>14</v>
      </c>
    </row>
    <row r="3907" spans="2:7" x14ac:dyDescent="0.25">
      <c r="B3907">
        <f>YEAR('Daily Weather Input'!C3900)</f>
        <v>2015</v>
      </c>
      <c r="C3907">
        <f>MONTH('Daily Weather Input'!C3900)</f>
        <v>9</v>
      </c>
      <c r="D3907">
        <f>DAY('Daily Weather Input'!C3900)</f>
        <v>2</v>
      </c>
      <c r="E3907">
        <f>IF('Daily Weather Input'!D3900, 'Daily Weather Input'!D3900, ('Daily Weather Input'!E3900+'Daily Weather Input'!F3900)/2)</f>
        <v>80</v>
      </c>
      <c r="F3907">
        <f t="shared" si="123"/>
        <v>0</v>
      </c>
      <c r="G3907">
        <f t="shared" si="124"/>
        <v>15</v>
      </c>
    </row>
    <row r="3908" spans="2:7" x14ac:dyDescent="0.25">
      <c r="B3908">
        <f>YEAR('Daily Weather Input'!C3901)</f>
        <v>2015</v>
      </c>
      <c r="C3908">
        <f>MONTH('Daily Weather Input'!C3901)</f>
        <v>9</v>
      </c>
      <c r="D3908">
        <f>DAY('Daily Weather Input'!C3901)</f>
        <v>3</v>
      </c>
      <c r="E3908">
        <f>IF('Daily Weather Input'!D3901, 'Daily Weather Input'!D3901, ('Daily Weather Input'!E3901+'Daily Weather Input'!F3901)/2)</f>
        <v>79</v>
      </c>
      <c r="F3908">
        <f t="shared" si="123"/>
        <v>0</v>
      </c>
      <c r="G3908">
        <f t="shared" si="124"/>
        <v>14</v>
      </c>
    </row>
    <row r="3909" spans="2:7" x14ac:dyDescent="0.25">
      <c r="B3909">
        <f>YEAR('Daily Weather Input'!C3902)</f>
        <v>2015</v>
      </c>
      <c r="C3909">
        <f>MONTH('Daily Weather Input'!C3902)</f>
        <v>9</v>
      </c>
      <c r="D3909">
        <f>DAY('Daily Weather Input'!C3902)</f>
        <v>4</v>
      </c>
      <c r="E3909">
        <f>IF('Daily Weather Input'!D3902, 'Daily Weather Input'!D3902, ('Daily Weather Input'!E3902+'Daily Weather Input'!F3902)/2)</f>
        <v>79</v>
      </c>
      <c r="F3909">
        <f t="shared" si="123"/>
        <v>0</v>
      </c>
      <c r="G3909">
        <f t="shared" si="124"/>
        <v>14</v>
      </c>
    </row>
    <row r="3910" spans="2:7" x14ac:dyDescent="0.25">
      <c r="B3910">
        <f>YEAR('Daily Weather Input'!C3903)</f>
        <v>2015</v>
      </c>
      <c r="C3910">
        <f>MONTH('Daily Weather Input'!C3903)</f>
        <v>9</v>
      </c>
      <c r="D3910">
        <f>DAY('Daily Weather Input'!C3903)</f>
        <v>5</v>
      </c>
      <c r="E3910">
        <f>IF('Daily Weather Input'!D3903, 'Daily Weather Input'!D3903, ('Daily Weather Input'!E3903+'Daily Weather Input'!F3903)/2)</f>
        <v>76</v>
      </c>
      <c r="F3910">
        <f t="shared" si="123"/>
        <v>0</v>
      </c>
      <c r="G3910">
        <f t="shared" si="124"/>
        <v>11</v>
      </c>
    </row>
    <row r="3911" spans="2:7" x14ac:dyDescent="0.25">
      <c r="B3911">
        <f>YEAR('Daily Weather Input'!C3904)</f>
        <v>2015</v>
      </c>
      <c r="C3911">
        <f>MONTH('Daily Weather Input'!C3904)</f>
        <v>9</v>
      </c>
      <c r="D3911">
        <f>DAY('Daily Weather Input'!C3904)</f>
        <v>6</v>
      </c>
      <c r="E3911">
        <f>IF('Daily Weather Input'!D3904, 'Daily Weather Input'!D3904, ('Daily Weather Input'!E3904+'Daily Weather Input'!F3904)/2)</f>
        <v>74</v>
      </c>
      <c r="F3911">
        <f t="shared" si="123"/>
        <v>0</v>
      </c>
      <c r="G3911">
        <f t="shared" si="124"/>
        <v>9</v>
      </c>
    </row>
    <row r="3912" spans="2:7" x14ac:dyDescent="0.25">
      <c r="B3912">
        <f>YEAR('Daily Weather Input'!C3905)</f>
        <v>2015</v>
      </c>
      <c r="C3912">
        <f>MONTH('Daily Weather Input'!C3905)</f>
        <v>9</v>
      </c>
      <c r="D3912">
        <f>DAY('Daily Weather Input'!C3905)</f>
        <v>7</v>
      </c>
      <c r="E3912">
        <f>IF('Daily Weather Input'!D3905, 'Daily Weather Input'!D3905, ('Daily Weather Input'!E3905+'Daily Weather Input'!F3905)/2)</f>
        <v>74</v>
      </c>
      <c r="F3912">
        <f t="shared" si="123"/>
        <v>0</v>
      </c>
      <c r="G3912">
        <f t="shared" si="124"/>
        <v>9</v>
      </c>
    </row>
    <row r="3913" spans="2:7" x14ac:dyDescent="0.25">
      <c r="B3913">
        <f>YEAR('Daily Weather Input'!C3906)</f>
        <v>2015</v>
      </c>
      <c r="C3913">
        <f>MONTH('Daily Weather Input'!C3906)</f>
        <v>9</v>
      </c>
      <c r="D3913">
        <f>DAY('Daily Weather Input'!C3906)</f>
        <v>8</v>
      </c>
      <c r="E3913">
        <f>IF('Daily Weather Input'!D3906, 'Daily Weather Input'!D3906, ('Daily Weather Input'!E3906+'Daily Weather Input'!F3906)/2)</f>
        <v>80</v>
      </c>
      <c r="F3913">
        <f t="shared" si="123"/>
        <v>0</v>
      </c>
      <c r="G3913">
        <f t="shared" si="124"/>
        <v>15</v>
      </c>
    </row>
    <row r="3914" spans="2:7" x14ac:dyDescent="0.25">
      <c r="B3914">
        <f>YEAR('Daily Weather Input'!C3907)</f>
        <v>2015</v>
      </c>
      <c r="C3914">
        <f>MONTH('Daily Weather Input'!C3907)</f>
        <v>9</v>
      </c>
      <c r="D3914">
        <f>DAY('Daily Weather Input'!C3907)</f>
        <v>9</v>
      </c>
      <c r="E3914">
        <f>IF('Daily Weather Input'!D3907, 'Daily Weather Input'!D3907, ('Daily Weather Input'!E3907+'Daily Weather Input'!F3907)/2)</f>
        <v>81</v>
      </c>
      <c r="F3914">
        <f t="shared" si="123"/>
        <v>0</v>
      </c>
      <c r="G3914">
        <f t="shared" si="124"/>
        <v>16</v>
      </c>
    </row>
    <row r="3915" spans="2:7" x14ac:dyDescent="0.25">
      <c r="B3915">
        <f>YEAR('Daily Weather Input'!C3908)</f>
        <v>2015</v>
      </c>
      <c r="C3915">
        <f>MONTH('Daily Weather Input'!C3908)</f>
        <v>9</v>
      </c>
      <c r="D3915">
        <f>DAY('Daily Weather Input'!C3908)</f>
        <v>10</v>
      </c>
      <c r="E3915">
        <f>IF('Daily Weather Input'!D3908, 'Daily Weather Input'!D3908, ('Daily Weather Input'!E3908+'Daily Weather Input'!F3908)/2)</f>
        <v>75</v>
      </c>
      <c r="F3915">
        <f t="shared" si="123"/>
        <v>0</v>
      </c>
      <c r="G3915">
        <f t="shared" si="124"/>
        <v>10</v>
      </c>
    </row>
    <row r="3916" spans="2:7" x14ac:dyDescent="0.25">
      <c r="B3916">
        <f>YEAR('Daily Weather Input'!C3909)</f>
        <v>2015</v>
      </c>
      <c r="C3916">
        <f>MONTH('Daily Weather Input'!C3909)</f>
        <v>9</v>
      </c>
      <c r="D3916">
        <f>DAY('Daily Weather Input'!C3909)</f>
        <v>11</v>
      </c>
      <c r="E3916">
        <f>IF('Daily Weather Input'!D3909, 'Daily Weather Input'!D3909, ('Daily Weather Input'!E3909+'Daily Weather Input'!F3909)/2)</f>
        <v>72</v>
      </c>
      <c r="F3916">
        <f t="shared" si="123"/>
        <v>0</v>
      </c>
      <c r="G3916">
        <f t="shared" si="124"/>
        <v>7</v>
      </c>
    </row>
    <row r="3917" spans="2:7" x14ac:dyDescent="0.25">
      <c r="B3917">
        <f>YEAR('Daily Weather Input'!C3910)</f>
        <v>2015</v>
      </c>
      <c r="C3917">
        <f>MONTH('Daily Weather Input'!C3910)</f>
        <v>9</v>
      </c>
      <c r="D3917">
        <f>DAY('Daily Weather Input'!C3910)</f>
        <v>12</v>
      </c>
      <c r="E3917">
        <f>IF('Daily Weather Input'!D3910, 'Daily Weather Input'!D3910, ('Daily Weather Input'!E3910+'Daily Weather Input'!F3910)/2)</f>
        <v>65</v>
      </c>
      <c r="F3917">
        <f t="shared" si="123"/>
        <v>0</v>
      </c>
      <c r="G3917">
        <f t="shared" si="124"/>
        <v>0</v>
      </c>
    </row>
    <row r="3918" spans="2:7" x14ac:dyDescent="0.25">
      <c r="B3918">
        <f>YEAR('Daily Weather Input'!C3911)</f>
        <v>2015</v>
      </c>
      <c r="C3918">
        <f>MONTH('Daily Weather Input'!C3911)</f>
        <v>9</v>
      </c>
      <c r="D3918">
        <f>DAY('Daily Weather Input'!C3911)</f>
        <v>13</v>
      </c>
      <c r="E3918">
        <f>IF('Daily Weather Input'!D3911, 'Daily Weather Input'!D3911, ('Daily Weather Input'!E3911+'Daily Weather Input'!F3911)/2)</f>
        <v>66</v>
      </c>
      <c r="F3918">
        <f t="shared" si="123"/>
        <v>0</v>
      </c>
      <c r="G3918">
        <f t="shared" si="124"/>
        <v>1</v>
      </c>
    </row>
    <row r="3919" spans="2:7" x14ac:dyDescent="0.25">
      <c r="B3919">
        <f>YEAR('Daily Weather Input'!C3912)</f>
        <v>2015</v>
      </c>
      <c r="C3919">
        <f>MONTH('Daily Weather Input'!C3912)</f>
        <v>9</v>
      </c>
      <c r="D3919">
        <f>DAY('Daily Weather Input'!C3912)</f>
        <v>14</v>
      </c>
      <c r="E3919">
        <f>IF('Daily Weather Input'!D3912, 'Daily Weather Input'!D3912, ('Daily Weather Input'!E3912+'Daily Weather Input'!F3912)/2)</f>
        <v>63</v>
      </c>
      <c r="F3919">
        <f t="shared" si="123"/>
        <v>2</v>
      </c>
      <c r="G3919">
        <f t="shared" si="124"/>
        <v>0</v>
      </c>
    </row>
    <row r="3920" spans="2:7" x14ac:dyDescent="0.25">
      <c r="B3920">
        <f>YEAR('Daily Weather Input'!C3913)</f>
        <v>2015</v>
      </c>
      <c r="C3920">
        <f>MONTH('Daily Weather Input'!C3913)</f>
        <v>9</v>
      </c>
      <c r="D3920">
        <f>DAY('Daily Weather Input'!C3913)</f>
        <v>15</v>
      </c>
      <c r="E3920">
        <f>IF('Daily Weather Input'!D3913, 'Daily Weather Input'!D3913, ('Daily Weather Input'!E3913+'Daily Weather Input'!F3913)/2)</f>
        <v>66</v>
      </c>
      <c r="F3920">
        <f t="shared" si="123"/>
        <v>0</v>
      </c>
      <c r="G3920">
        <f t="shared" si="124"/>
        <v>1</v>
      </c>
    </row>
    <row r="3921" spans="2:7" x14ac:dyDescent="0.25">
      <c r="B3921">
        <f>YEAR('Daily Weather Input'!C3914)</f>
        <v>2015</v>
      </c>
      <c r="C3921">
        <f>MONTH('Daily Weather Input'!C3914)</f>
        <v>9</v>
      </c>
      <c r="D3921">
        <f>DAY('Daily Weather Input'!C3914)</f>
        <v>16</v>
      </c>
      <c r="E3921">
        <f>IF('Daily Weather Input'!D3914, 'Daily Weather Input'!D3914, ('Daily Weather Input'!E3914+'Daily Weather Input'!F3914)/2)</f>
        <v>67</v>
      </c>
      <c r="F3921">
        <f t="shared" si="123"/>
        <v>0</v>
      </c>
      <c r="G3921">
        <f t="shared" si="124"/>
        <v>2</v>
      </c>
    </row>
    <row r="3922" spans="2:7" x14ac:dyDescent="0.25">
      <c r="B3922">
        <f>YEAR('Daily Weather Input'!C3915)</f>
        <v>2015</v>
      </c>
      <c r="C3922">
        <f>MONTH('Daily Weather Input'!C3915)</f>
        <v>9</v>
      </c>
      <c r="D3922">
        <f>DAY('Daily Weather Input'!C3915)</f>
        <v>17</v>
      </c>
      <c r="E3922">
        <f>IF('Daily Weather Input'!D3915, 'Daily Weather Input'!D3915, ('Daily Weather Input'!E3915+'Daily Weather Input'!F3915)/2)</f>
        <v>70</v>
      </c>
      <c r="F3922">
        <f t="shared" si="123"/>
        <v>0</v>
      </c>
      <c r="G3922">
        <f t="shared" si="124"/>
        <v>5</v>
      </c>
    </row>
    <row r="3923" spans="2:7" x14ac:dyDescent="0.25">
      <c r="B3923">
        <f>YEAR('Daily Weather Input'!C3916)</f>
        <v>2015</v>
      </c>
      <c r="C3923">
        <f>MONTH('Daily Weather Input'!C3916)</f>
        <v>9</v>
      </c>
      <c r="D3923">
        <f>DAY('Daily Weather Input'!C3916)</f>
        <v>18</v>
      </c>
      <c r="E3923">
        <f>IF('Daily Weather Input'!D3916, 'Daily Weather Input'!D3916, ('Daily Weather Input'!E3916+'Daily Weather Input'!F3916)/2)</f>
        <v>71</v>
      </c>
      <c r="F3923">
        <f t="shared" si="123"/>
        <v>0</v>
      </c>
      <c r="G3923">
        <f t="shared" si="124"/>
        <v>6</v>
      </c>
    </row>
    <row r="3924" spans="2:7" x14ac:dyDescent="0.25">
      <c r="B3924">
        <f>YEAR('Daily Weather Input'!C3917)</f>
        <v>2015</v>
      </c>
      <c r="C3924">
        <f>MONTH('Daily Weather Input'!C3917)</f>
        <v>9</v>
      </c>
      <c r="D3924">
        <f>DAY('Daily Weather Input'!C3917)</f>
        <v>19</v>
      </c>
      <c r="E3924">
        <f>IF('Daily Weather Input'!D3917, 'Daily Weather Input'!D3917, ('Daily Weather Input'!E3917+'Daily Weather Input'!F3917)/2)</f>
        <v>73</v>
      </c>
      <c r="F3924">
        <f t="shared" si="123"/>
        <v>0</v>
      </c>
      <c r="G3924">
        <f t="shared" si="124"/>
        <v>8</v>
      </c>
    </row>
    <row r="3925" spans="2:7" x14ac:dyDescent="0.25">
      <c r="B3925">
        <f>YEAR('Daily Weather Input'!C3918)</f>
        <v>2015</v>
      </c>
      <c r="C3925">
        <f>MONTH('Daily Weather Input'!C3918)</f>
        <v>9</v>
      </c>
      <c r="D3925">
        <f>DAY('Daily Weather Input'!C3918)</f>
        <v>20</v>
      </c>
      <c r="E3925">
        <f>IF('Daily Weather Input'!D3918, 'Daily Weather Input'!D3918, ('Daily Weather Input'!E3918+'Daily Weather Input'!F3918)/2)</f>
        <v>72</v>
      </c>
      <c r="F3925">
        <f t="shared" si="123"/>
        <v>0</v>
      </c>
      <c r="G3925">
        <f t="shared" si="124"/>
        <v>7</v>
      </c>
    </row>
    <row r="3926" spans="2:7" x14ac:dyDescent="0.25">
      <c r="B3926">
        <f>YEAR('Daily Weather Input'!C3919)</f>
        <v>2015</v>
      </c>
      <c r="C3926">
        <f>MONTH('Daily Weather Input'!C3919)</f>
        <v>9</v>
      </c>
      <c r="D3926">
        <f>DAY('Daily Weather Input'!C3919)</f>
        <v>21</v>
      </c>
      <c r="E3926">
        <f>IF('Daily Weather Input'!D3919, 'Daily Weather Input'!D3919, ('Daily Weather Input'!E3919+'Daily Weather Input'!F3919)/2)</f>
        <v>65</v>
      </c>
      <c r="F3926">
        <f t="shared" si="123"/>
        <v>0</v>
      </c>
      <c r="G3926">
        <f t="shared" si="124"/>
        <v>0</v>
      </c>
    </row>
    <row r="3927" spans="2:7" x14ac:dyDescent="0.25">
      <c r="B3927">
        <f>YEAR('Daily Weather Input'!C3920)</f>
        <v>2015</v>
      </c>
      <c r="C3927">
        <f>MONTH('Daily Weather Input'!C3920)</f>
        <v>9</v>
      </c>
      <c r="D3927">
        <f>DAY('Daily Weather Input'!C3920)</f>
        <v>22</v>
      </c>
      <c r="E3927">
        <f>IF('Daily Weather Input'!D3920, 'Daily Weather Input'!D3920, ('Daily Weather Input'!E3920+'Daily Weather Input'!F3920)/2)</f>
        <v>63</v>
      </c>
      <c r="F3927">
        <f t="shared" si="123"/>
        <v>2</v>
      </c>
      <c r="G3927">
        <f t="shared" si="124"/>
        <v>0</v>
      </c>
    </row>
    <row r="3928" spans="2:7" x14ac:dyDescent="0.25">
      <c r="B3928">
        <f>YEAR('Daily Weather Input'!C3921)</f>
        <v>2015</v>
      </c>
      <c r="C3928">
        <f>MONTH('Daily Weather Input'!C3921)</f>
        <v>9</v>
      </c>
      <c r="D3928">
        <f>DAY('Daily Weather Input'!C3921)</f>
        <v>23</v>
      </c>
      <c r="E3928">
        <f>IF('Daily Weather Input'!D3921, 'Daily Weather Input'!D3921, ('Daily Weather Input'!E3921+'Daily Weather Input'!F3921)/2)</f>
        <v>66</v>
      </c>
      <c r="F3928">
        <f t="shared" ref="F3928:F3991" si="125">IF(B$8&gt;$E3928,(B$8-$E3928),0)</f>
        <v>0</v>
      </c>
      <c r="G3928">
        <f t="shared" ref="G3928:G3991" si="126">IF($E3928&gt;C$8,$E3928-C$8,0)</f>
        <v>1</v>
      </c>
    </row>
    <row r="3929" spans="2:7" x14ac:dyDescent="0.25">
      <c r="B3929">
        <f>YEAR('Daily Weather Input'!C3922)</f>
        <v>2015</v>
      </c>
      <c r="C3929">
        <f>MONTH('Daily Weather Input'!C3922)</f>
        <v>9</v>
      </c>
      <c r="D3929">
        <f>DAY('Daily Weather Input'!C3922)</f>
        <v>24</v>
      </c>
      <c r="E3929">
        <f>IF('Daily Weather Input'!D3922, 'Daily Weather Input'!D3922, ('Daily Weather Input'!E3922+'Daily Weather Input'!F3922)/2)</f>
        <v>65</v>
      </c>
      <c r="F3929">
        <f t="shared" si="125"/>
        <v>0</v>
      </c>
      <c r="G3929">
        <f t="shared" si="126"/>
        <v>0</v>
      </c>
    </row>
    <row r="3930" spans="2:7" x14ac:dyDescent="0.25">
      <c r="B3930">
        <f>YEAR('Daily Weather Input'!C3923)</f>
        <v>2015</v>
      </c>
      <c r="C3930">
        <f>MONTH('Daily Weather Input'!C3923)</f>
        <v>9</v>
      </c>
      <c r="D3930">
        <f>DAY('Daily Weather Input'!C3923)</f>
        <v>25</v>
      </c>
      <c r="E3930">
        <f>IF('Daily Weather Input'!D3923, 'Daily Weather Input'!D3923, ('Daily Weather Input'!E3923+'Daily Weather Input'!F3923)/2)</f>
        <v>65</v>
      </c>
      <c r="F3930">
        <f t="shared" si="125"/>
        <v>0</v>
      </c>
      <c r="G3930">
        <f t="shared" si="126"/>
        <v>0</v>
      </c>
    </row>
    <row r="3931" spans="2:7" x14ac:dyDescent="0.25">
      <c r="B3931">
        <f>YEAR('Daily Weather Input'!C3924)</f>
        <v>2015</v>
      </c>
      <c r="C3931">
        <f>MONTH('Daily Weather Input'!C3924)</f>
        <v>9</v>
      </c>
      <c r="D3931">
        <f>DAY('Daily Weather Input'!C3924)</f>
        <v>26</v>
      </c>
      <c r="E3931">
        <f>IF('Daily Weather Input'!D3924, 'Daily Weather Input'!D3924, ('Daily Weather Input'!E3924+'Daily Weather Input'!F3924)/2)</f>
        <v>66</v>
      </c>
      <c r="F3931">
        <f t="shared" si="125"/>
        <v>0</v>
      </c>
      <c r="G3931">
        <f t="shared" si="126"/>
        <v>1</v>
      </c>
    </row>
    <row r="3932" spans="2:7" x14ac:dyDescent="0.25">
      <c r="B3932">
        <f>YEAR('Daily Weather Input'!C3925)</f>
        <v>2015</v>
      </c>
      <c r="C3932">
        <f>MONTH('Daily Weather Input'!C3925)</f>
        <v>9</v>
      </c>
      <c r="D3932">
        <f>DAY('Daily Weather Input'!C3925)</f>
        <v>27</v>
      </c>
      <c r="E3932">
        <f>IF('Daily Weather Input'!D3925, 'Daily Weather Input'!D3925, ('Daily Weather Input'!E3925+'Daily Weather Input'!F3925)/2)</f>
        <v>64</v>
      </c>
      <c r="F3932">
        <f t="shared" si="125"/>
        <v>1</v>
      </c>
      <c r="G3932">
        <f t="shared" si="126"/>
        <v>0</v>
      </c>
    </row>
    <row r="3933" spans="2:7" x14ac:dyDescent="0.25">
      <c r="B3933">
        <f>YEAR('Daily Weather Input'!C3926)</f>
        <v>2015</v>
      </c>
      <c r="C3933">
        <f>MONTH('Daily Weather Input'!C3926)</f>
        <v>9</v>
      </c>
      <c r="D3933">
        <f>DAY('Daily Weather Input'!C3926)</f>
        <v>28</v>
      </c>
      <c r="E3933">
        <f>IF('Daily Weather Input'!D3926, 'Daily Weather Input'!D3926, ('Daily Weather Input'!E3926+'Daily Weather Input'!F3926)/2)</f>
        <v>70</v>
      </c>
      <c r="F3933">
        <f t="shared" si="125"/>
        <v>0</v>
      </c>
      <c r="G3933">
        <f t="shared" si="126"/>
        <v>5</v>
      </c>
    </row>
    <row r="3934" spans="2:7" x14ac:dyDescent="0.25">
      <c r="B3934">
        <f>YEAR('Daily Weather Input'!C3927)</f>
        <v>2015</v>
      </c>
      <c r="C3934">
        <f>MONTH('Daily Weather Input'!C3927)</f>
        <v>9</v>
      </c>
      <c r="D3934">
        <f>DAY('Daily Weather Input'!C3927)</f>
        <v>29</v>
      </c>
      <c r="E3934">
        <f>IF('Daily Weather Input'!D3927, 'Daily Weather Input'!D3927, ('Daily Weather Input'!E3927+'Daily Weather Input'!F3927)/2)</f>
        <v>73</v>
      </c>
      <c r="F3934">
        <f t="shared" si="125"/>
        <v>0</v>
      </c>
      <c r="G3934">
        <f t="shared" si="126"/>
        <v>8</v>
      </c>
    </row>
    <row r="3935" spans="2:7" x14ac:dyDescent="0.25">
      <c r="B3935">
        <f>YEAR('Daily Weather Input'!C3928)</f>
        <v>2015</v>
      </c>
      <c r="C3935">
        <f>MONTH('Daily Weather Input'!C3928)</f>
        <v>9</v>
      </c>
      <c r="D3935">
        <f>DAY('Daily Weather Input'!C3928)</f>
        <v>30</v>
      </c>
      <c r="E3935">
        <f>IF('Daily Weather Input'!D3928, 'Daily Weather Input'!D3928, ('Daily Weather Input'!E3928+'Daily Weather Input'!F3928)/2)</f>
        <v>72</v>
      </c>
      <c r="F3935">
        <f t="shared" si="125"/>
        <v>0</v>
      </c>
      <c r="G3935">
        <f t="shared" si="126"/>
        <v>7</v>
      </c>
    </row>
    <row r="3936" spans="2:7" x14ac:dyDescent="0.25">
      <c r="B3936">
        <f>YEAR('Daily Weather Input'!C3929)</f>
        <v>2015</v>
      </c>
      <c r="C3936">
        <f>MONTH('Daily Weather Input'!C3929)</f>
        <v>10</v>
      </c>
      <c r="D3936">
        <f>DAY('Daily Weather Input'!C3929)</f>
        <v>1</v>
      </c>
      <c r="E3936">
        <f>IF('Daily Weather Input'!D3929, 'Daily Weather Input'!D3929, ('Daily Weather Input'!E3929+'Daily Weather Input'!F3929)/2)</f>
        <v>58</v>
      </c>
      <c r="F3936">
        <f t="shared" si="125"/>
        <v>7</v>
      </c>
      <c r="G3936">
        <f t="shared" si="126"/>
        <v>0</v>
      </c>
    </row>
    <row r="3937" spans="2:7" x14ac:dyDescent="0.25">
      <c r="B3937">
        <f>YEAR('Daily Weather Input'!C3930)</f>
        <v>2015</v>
      </c>
      <c r="C3937">
        <f>MONTH('Daily Weather Input'!C3930)</f>
        <v>10</v>
      </c>
      <c r="D3937">
        <f>DAY('Daily Weather Input'!C3930)</f>
        <v>2</v>
      </c>
      <c r="E3937">
        <f>IF('Daily Weather Input'!D3930, 'Daily Weather Input'!D3930, ('Daily Weather Input'!E3930+'Daily Weather Input'!F3930)/2)</f>
        <v>53</v>
      </c>
      <c r="F3937">
        <f t="shared" si="125"/>
        <v>12</v>
      </c>
      <c r="G3937">
        <f t="shared" si="126"/>
        <v>0</v>
      </c>
    </row>
    <row r="3938" spans="2:7" x14ac:dyDescent="0.25">
      <c r="B3938">
        <f>YEAR('Daily Weather Input'!C3931)</f>
        <v>2015</v>
      </c>
      <c r="C3938">
        <f>MONTH('Daily Weather Input'!C3931)</f>
        <v>10</v>
      </c>
      <c r="D3938">
        <f>DAY('Daily Weather Input'!C3931)</f>
        <v>3</v>
      </c>
      <c r="E3938">
        <f>IF('Daily Weather Input'!D3931, 'Daily Weather Input'!D3931, ('Daily Weather Input'!E3931+'Daily Weather Input'!F3931)/2)</f>
        <v>51</v>
      </c>
      <c r="F3938">
        <f t="shared" si="125"/>
        <v>14</v>
      </c>
      <c r="G3938">
        <f t="shared" si="126"/>
        <v>0</v>
      </c>
    </row>
    <row r="3939" spans="2:7" x14ac:dyDescent="0.25">
      <c r="B3939">
        <f>YEAR('Daily Weather Input'!C3932)</f>
        <v>2015</v>
      </c>
      <c r="C3939">
        <f>MONTH('Daily Weather Input'!C3932)</f>
        <v>10</v>
      </c>
      <c r="D3939">
        <f>DAY('Daily Weather Input'!C3932)</f>
        <v>4</v>
      </c>
      <c r="E3939">
        <f>IF('Daily Weather Input'!D3932, 'Daily Weather Input'!D3932, ('Daily Weather Input'!E3932+'Daily Weather Input'!F3932)/2)</f>
        <v>55</v>
      </c>
      <c r="F3939">
        <f t="shared" si="125"/>
        <v>10</v>
      </c>
      <c r="G3939">
        <f t="shared" si="126"/>
        <v>0</v>
      </c>
    </row>
    <row r="3940" spans="2:7" x14ac:dyDescent="0.25">
      <c r="B3940">
        <f>YEAR('Daily Weather Input'!C3933)</f>
        <v>2015</v>
      </c>
      <c r="C3940">
        <f>MONTH('Daily Weather Input'!C3933)</f>
        <v>10</v>
      </c>
      <c r="D3940">
        <f>DAY('Daily Weather Input'!C3933)</f>
        <v>5</v>
      </c>
      <c r="E3940">
        <f>IF('Daily Weather Input'!D3933, 'Daily Weather Input'!D3933, ('Daily Weather Input'!E3933+'Daily Weather Input'!F3933)/2)</f>
        <v>57</v>
      </c>
      <c r="F3940">
        <f t="shared" si="125"/>
        <v>8</v>
      </c>
      <c r="G3940">
        <f t="shared" si="126"/>
        <v>0</v>
      </c>
    </row>
    <row r="3941" spans="2:7" x14ac:dyDescent="0.25">
      <c r="B3941">
        <f>YEAR('Daily Weather Input'!C3934)</f>
        <v>2015</v>
      </c>
      <c r="C3941">
        <f>MONTH('Daily Weather Input'!C3934)</f>
        <v>10</v>
      </c>
      <c r="D3941">
        <f>DAY('Daily Weather Input'!C3934)</f>
        <v>6</v>
      </c>
      <c r="E3941">
        <f>IF('Daily Weather Input'!D3934, 'Daily Weather Input'!D3934, ('Daily Weather Input'!E3934+'Daily Weather Input'!F3934)/2)</f>
        <v>58</v>
      </c>
      <c r="F3941">
        <f t="shared" si="125"/>
        <v>7</v>
      </c>
      <c r="G3941">
        <f t="shared" si="126"/>
        <v>0</v>
      </c>
    </row>
    <row r="3942" spans="2:7" x14ac:dyDescent="0.25">
      <c r="B3942">
        <f>YEAR('Daily Weather Input'!C3935)</f>
        <v>2015</v>
      </c>
      <c r="C3942">
        <f>MONTH('Daily Weather Input'!C3935)</f>
        <v>10</v>
      </c>
      <c r="D3942">
        <f>DAY('Daily Weather Input'!C3935)</f>
        <v>7</v>
      </c>
      <c r="E3942">
        <f>IF('Daily Weather Input'!D3935, 'Daily Weather Input'!D3935, ('Daily Weather Input'!E3935+'Daily Weather Input'!F3935)/2)</f>
        <v>63</v>
      </c>
      <c r="F3942">
        <f t="shared" si="125"/>
        <v>2</v>
      </c>
      <c r="G3942">
        <f t="shared" si="126"/>
        <v>0</v>
      </c>
    </row>
    <row r="3943" spans="2:7" x14ac:dyDescent="0.25">
      <c r="B3943">
        <f>YEAR('Daily Weather Input'!C3936)</f>
        <v>2015</v>
      </c>
      <c r="C3943">
        <f>MONTH('Daily Weather Input'!C3936)</f>
        <v>10</v>
      </c>
      <c r="D3943">
        <f>DAY('Daily Weather Input'!C3936)</f>
        <v>8</v>
      </c>
      <c r="E3943">
        <f>IF('Daily Weather Input'!D3936, 'Daily Weather Input'!D3936, ('Daily Weather Input'!E3936+'Daily Weather Input'!F3936)/2)</f>
        <v>63</v>
      </c>
      <c r="F3943">
        <f t="shared" si="125"/>
        <v>2</v>
      </c>
      <c r="G3943">
        <f t="shared" si="126"/>
        <v>0</v>
      </c>
    </row>
    <row r="3944" spans="2:7" x14ac:dyDescent="0.25">
      <c r="B3944">
        <f>YEAR('Daily Weather Input'!C3937)</f>
        <v>2015</v>
      </c>
      <c r="C3944">
        <f>MONTH('Daily Weather Input'!C3937)</f>
        <v>10</v>
      </c>
      <c r="D3944">
        <f>DAY('Daily Weather Input'!C3937)</f>
        <v>9</v>
      </c>
      <c r="E3944">
        <f>IF('Daily Weather Input'!D3937, 'Daily Weather Input'!D3937, ('Daily Weather Input'!E3937+'Daily Weather Input'!F3937)/2)</f>
        <v>67</v>
      </c>
      <c r="F3944">
        <f t="shared" si="125"/>
        <v>0</v>
      </c>
      <c r="G3944">
        <f t="shared" si="126"/>
        <v>2</v>
      </c>
    </row>
    <row r="3945" spans="2:7" x14ac:dyDescent="0.25">
      <c r="B3945">
        <f>YEAR('Daily Weather Input'!C3938)</f>
        <v>2015</v>
      </c>
      <c r="C3945">
        <f>MONTH('Daily Weather Input'!C3938)</f>
        <v>10</v>
      </c>
      <c r="D3945">
        <f>DAY('Daily Weather Input'!C3938)</f>
        <v>10</v>
      </c>
      <c r="E3945">
        <f>IF('Daily Weather Input'!D3938, 'Daily Weather Input'!D3938, ('Daily Weather Input'!E3938+'Daily Weather Input'!F3938)/2)</f>
        <v>62</v>
      </c>
      <c r="F3945">
        <f t="shared" si="125"/>
        <v>3</v>
      </c>
      <c r="G3945">
        <f t="shared" si="126"/>
        <v>0</v>
      </c>
    </row>
    <row r="3946" spans="2:7" x14ac:dyDescent="0.25">
      <c r="B3946">
        <f>YEAR('Daily Weather Input'!C3939)</f>
        <v>2015</v>
      </c>
      <c r="C3946">
        <f>MONTH('Daily Weather Input'!C3939)</f>
        <v>10</v>
      </c>
      <c r="D3946">
        <f>DAY('Daily Weather Input'!C3939)</f>
        <v>11</v>
      </c>
      <c r="E3946">
        <f>IF('Daily Weather Input'!D3939, 'Daily Weather Input'!D3939, ('Daily Weather Input'!E3939+'Daily Weather Input'!F3939)/2)</f>
        <v>53</v>
      </c>
      <c r="F3946">
        <f t="shared" si="125"/>
        <v>12</v>
      </c>
      <c r="G3946">
        <f t="shared" si="126"/>
        <v>0</v>
      </c>
    </row>
    <row r="3947" spans="2:7" x14ac:dyDescent="0.25">
      <c r="B3947">
        <f>YEAR('Daily Weather Input'!C3940)</f>
        <v>2015</v>
      </c>
      <c r="C3947">
        <f>MONTH('Daily Weather Input'!C3940)</f>
        <v>10</v>
      </c>
      <c r="D3947">
        <f>DAY('Daily Weather Input'!C3940)</f>
        <v>12</v>
      </c>
      <c r="E3947">
        <f>IF('Daily Weather Input'!D3940, 'Daily Weather Input'!D3940, ('Daily Weather Input'!E3940+'Daily Weather Input'!F3940)/2)</f>
        <v>57</v>
      </c>
      <c r="F3947">
        <f t="shared" si="125"/>
        <v>8</v>
      </c>
      <c r="G3947">
        <f t="shared" si="126"/>
        <v>0</v>
      </c>
    </row>
    <row r="3948" spans="2:7" x14ac:dyDescent="0.25">
      <c r="B3948">
        <f>YEAR('Daily Weather Input'!C3941)</f>
        <v>2015</v>
      </c>
      <c r="C3948">
        <f>MONTH('Daily Weather Input'!C3941)</f>
        <v>10</v>
      </c>
      <c r="D3948">
        <f>DAY('Daily Weather Input'!C3941)</f>
        <v>13</v>
      </c>
      <c r="E3948">
        <f>IF('Daily Weather Input'!D3941, 'Daily Weather Input'!D3941, ('Daily Weather Input'!E3941+'Daily Weather Input'!F3941)/2)</f>
        <v>65</v>
      </c>
      <c r="F3948">
        <f t="shared" si="125"/>
        <v>0</v>
      </c>
      <c r="G3948">
        <f t="shared" si="126"/>
        <v>0</v>
      </c>
    </row>
    <row r="3949" spans="2:7" x14ac:dyDescent="0.25">
      <c r="B3949">
        <f>YEAR('Daily Weather Input'!C3942)</f>
        <v>2015</v>
      </c>
      <c r="C3949">
        <f>MONTH('Daily Weather Input'!C3942)</f>
        <v>10</v>
      </c>
      <c r="D3949">
        <f>DAY('Daily Weather Input'!C3942)</f>
        <v>14</v>
      </c>
      <c r="E3949">
        <f>IF('Daily Weather Input'!D3942, 'Daily Weather Input'!D3942, ('Daily Weather Input'!E3942+'Daily Weather Input'!F3942)/2)</f>
        <v>62</v>
      </c>
      <c r="F3949">
        <f t="shared" si="125"/>
        <v>3</v>
      </c>
      <c r="G3949">
        <f t="shared" si="126"/>
        <v>0</v>
      </c>
    </row>
    <row r="3950" spans="2:7" x14ac:dyDescent="0.25">
      <c r="B3950">
        <f>YEAR('Daily Weather Input'!C3943)</f>
        <v>2015</v>
      </c>
      <c r="C3950">
        <f>MONTH('Daily Weather Input'!C3943)</f>
        <v>10</v>
      </c>
      <c r="D3950">
        <f>DAY('Daily Weather Input'!C3943)</f>
        <v>15</v>
      </c>
      <c r="E3950">
        <f>IF('Daily Weather Input'!D3943, 'Daily Weather Input'!D3943, ('Daily Weather Input'!E3943+'Daily Weather Input'!F3943)/2)</f>
        <v>56</v>
      </c>
      <c r="F3950">
        <f t="shared" si="125"/>
        <v>9</v>
      </c>
      <c r="G3950">
        <f t="shared" si="126"/>
        <v>0</v>
      </c>
    </row>
    <row r="3951" spans="2:7" x14ac:dyDescent="0.25">
      <c r="B3951">
        <f>YEAR('Daily Weather Input'!C3944)</f>
        <v>2015</v>
      </c>
      <c r="C3951">
        <f>MONTH('Daily Weather Input'!C3944)</f>
        <v>10</v>
      </c>
      <c r="D3951">
        <f>DAY('Daily Weather Input'!C3944)</f>
        <v>16</v>
      </c>
      <c r="E3951">
        <f>IF('Daily Weather Input'!D3944, 'Daily Weather Input'!D3944, ('Daily Weather Input'!E3944+'Daily Weather Input'!F3944)/2)</f>
        <v>55</v>
      </c>
      <c r="F3951">
        <f t="shared" si="125"/>
        <v>10</v>
      </c>
      <c r="G3951">
        <f t="shared" si="126"/>
        <v>0</v>
      </c>
    </row>
    <row r="3952" spans="2:7" x14ac:dyDescent="0.25">
      <c r="B3952">
        <f>YEAR('Daily Weather Input'!C3945)</f>
        <v>2015</v>
      </c>
      <c r="C3952">
        <f>MONTH('Daily Weather Input'!C3945)</f>
        <v>10</v>
      </c>
      <c r="D3952">
        <f>DAY('Daily Weather Input'!C3945)</f>
        <v>17</v>
      </c>
      <c r="E3952">
        <f>IF('Daily Weather Input'!D3945, 'Daily Weather Input'!D3945, ('Daily Weather Input'!E3945+'Daily Weather Input'!F3945)/2)</f>
        <v>49</v>
      </c>
      <c r="F3952">
        <f t="shared" si="125"/>
        <v>16</v>
      </c>
      <c r="G3952">
        <f t="shared" si="126"/>
        <v>0</v>
      </c>
    </row>
    <row r="3953" spans="2:7" x14ac:dyDescent="0.25">
      <c r="B3953">
        <f>YEAR('Daily Weather Input'!C3946)</f>
        <v>2015</v>
      </c>
      <c r="C3953">
        <f>MONTH('Daily Weather Input'!C3946)</f>
        <v>10</v>
      </c>
      <c r="D3953">
        <f>DAY('Daily Weather Input'!C3946)</f>
        <v>18</v>
      </c>
      <c r="E3953">
        <f>IF('Daily Weather Input'!D3946, 'Daily Weather Input'!D3946, ('Daily Weather Input'!E3946+'Daily Weather Input'!F3946)/2)</f>
        <v>42</v>
      </c>
      <c r="F3953">
        <f t="shared" si="125"/>
        <v>23</v>
      </c>
      <c r="G3953">
        <f t="shared" si="126"/>
        <v>0</v>
      </c>
    </row>
    <row r="3954" spans="2:7" x14ac:dyDescent="0.25">
      <c r="B3954">
        <f>YEAR('Daily Weather Input'!C3947)</f>
        <v>2015</v>
      </c>
      <c r="C3954">
        <f>MONTH('Daily Weather Input'!C3947)</f>
        <v>10</v>
      </c>
      <c r="D3954">
        <f>DAY('Daily Weather Input'!C3947)</f>
        <v>19</v>
      </c>
      <c r="E3954">
        <f>IF('Daily Weather Input'!D3947, 'Daily Weather Input'!D3947, ('Daily Weather Input'!E3947+'Daily Weather Input'!F3947)/2)</f>
        <v>42</v>
      </c>
      <c r="F3954">
        <f t="shared" si="125"/>
        <v>23</v>
      </c>
      <c r="G3954">
        <f t="shared" si="126"/>
        <v>0</v>
      </c>
    </row>
    <row r="3955" spans="2:7" x14ac:dyDescent="0.25">
      <c r="B3955">
        <f>YEAR('Daily Weather Input'!C3948)</f>
        <v>2015</v>
      </c>
      <c r="C3955">
        <f>MONTH('Daily Weather Input'!C3948)</f>
        <v>10</v>
      </c>
      <c r="D3955">
        <f>DAY('Daily Weather Input'!C3948)</f>
        <v>20</v>
      </c>
      <c r="E3955">
        <f>IF('Daily Weather Input'!D3948, 'Daily Weather Input'!D3948, ('Daily Weather Input'!E3948+'Daily Weather Input'!F3948)/2)</f>
        <v>51</v>
      </c>
      <c r="F3955">
        <f t="shared" si="125"/>
        <v>14</v>
      </c>
      <c r="G3955">
        <f t="shared" si="126"/>
        <v>0</v>
      </c>
    </row>
    <row r="3956" spans="2:7" x14ac:dyDescent="0.25">
      <c r="B3956">
        <f>YEAR('Daily Weather Input'!C3949)</f>
        <v>2015</v>
      </c>
      <c r="C3956">
        <f>MONTH('Daily Weather Input'!C3949)</f>
        <v>10</v>
      </c>
      <c r="D3956">
        <f>DAY('Daily Weather Input'!C3949)</f>
        <v>21</v>
      </c>
      <c r="E3956">
        <f>IF('Daily Weather Input'!D3949, 'Daily Weather Input'!D3949, ('Daily Weather Input'!E3949+'Daily Weather Input'!F3949)/2)</f>
        <v>56</v>
      </c>
      <c r="F3956">
        <f t="shared" si="125"/>
        <v>9</v>
      </c>
      <c r="G3956">
        <f t="shared" si="126"/>
        <v>0</v>
      </c>
    </row>
    <row r="3957" spans="2:7" x14ac:dyDescent="0.25">
      <c r="B3957">
        <f>YEAR('Daily Weather Input'!C3950)</f>
        <v>2015</v>
      </c>
      <c r="C3957">
        <f>MONTH('Daily Weather Input'!C3950)</f>
        <v>10</v>
      </c>
      <c r="D3957">
        <f>DAY('Daily Weather Input'!C3950)</f>
        <v>22</v>
      </c>
      <c r="E3957">
        <f>IF('Daily Weather Input'!D3950, 'Daily Weather Input'!D3950, ('Daily Weather Input'!E3950+'Daily Weather Input'!F3950)/2)</f>
        <v>59</v>
      </c>
      <c r="F3957">
        <f t="shared" si="125"/>
        <v>6</v>
      </c>
      <c r="G3957">
        <f t="shared" si="126"/>
        <v>0</v>
      </c>
    </row>
    <row r="3958" spans="2:7" x14ac:dyDescent="0.25">
      <c r="B3958">
        <f>YEAR('Daily Weather Input'!C3951)</f>
        <v>2015</v>
      </c>
      <c r="C3958">
        <f>MONTH('Daily Weather Input'!C3951)</f>
        <v>10</v>
      </c>
      <c r="D3958">
        <f>DAY('Daily Weather Input'!C3951)</f>
        <v>23</v>
      </c>
      <c r="E3958">
        <f>IF('Daily Weather Input'!D3951, 'Daily Weather Input'!D3951, ('Daily Weather Input'!E3951+'Daily Weather Input'!F3951)/2)</f>
        <v>62</v>
      </c>
      <c r="F3958">
        <f t="shared" si="125"/>
        <v>3</v>
      </c>
      <c r="G3958">
        <f t="shared" si="126"/>
        <v>0</v>
      </c>
    </row>
    <row r="3959" spans="2:7" x14ac:dyDescent="0.25">
      <c r="B3959">
        <f>YEAR('Daily Weather Input'!C3952)</f>
        <v>2015</v>
      </c>
      <c r="C3959">
        <f>MONTH('Daily Weather Input'!C3952)</f>
        <v>10</v>
      </c>
      <c r="D3959">
        <f>DAY('Daily Weather Input'!C3952)</f>
        <v>24</v>
      </c>
      <c r="E3959">
        <f>IF('Daily Weather Input'!D3952, 'Daily Weather Input'!D3952, ('Daily Weather Input'!E3952+'Daily Weather Input'!F3952)/2)</f>
        <v>51</v>
      </c>
      <c r="F3959">
        <f t="shared" si="125"/>
        <v>14</v>
      </c>
      <c r="G3959">
        <f t="shared" si="126"/>
        <v>0</v>
      </c>
    </row>
    <row r="3960" spans="2:7" x14ac:dyDescent="0.25">
      <c r="B3960">
        <f>YEAR('Daily Weather Input'!C3953)</f>
        <v>2015</v>
      </c>
      <c r="C3960">
        <f>MONTH('Daily Weather Input'!C3953)</f>
        <v>10</v>
      </c>
      <c r="D3960">
        <f>DAY('Daily Weather Input'!C3953)</f>
        <v>25</v>
      </c>
      <c r="E3960">
        <f>IF('Daily Weather Input'!D3953, 'Daily Weather Input'!D3953, ('Daily Weather Input'!E3953+'Daily Weather Input'!F3953)/2)</f>
        <v>59</v>
      </c>
      <c r="F3960">
        <f t="shared" si="125"/>
        <v>6</v>
      </c>
      <c r="G3960">
        <f t="shared" si="126"/>
        <v>0</v>
      </c>
    </row>
    <row r="3961" spans="2:7" x14ac:dyDescent="0.25">
      <c r="B3961">
        <f>YEAR('Daily Weather Input'!C3954)</f>
        <v>2015</v>
      </c>
      <c r="C3961">
        <f>MONTH('Daily Weather Input'!C3954)</f>
        <v>10</v>
      </c>
      <c r="D3961">
        <f>DAY('Daily Weather Input'!C3954)</f>
        <v>26</v>
      </c>
      <c r="E3961">
        <f>IF('Daily Weather Input'!D3954, 'Daily Weather Input'!D3954, ('Daily Weather Input'!E3954+'Daily Weather Input'!F3954)/2)</f>
        <v>52</v>
      </c>
      <c r="F3961">
        <f t="shared" si="125"/>
        <v>13</v>
      </c>
      <c r="G3961">
        <f t="shared" si="126"/>
        <v>0</v>
      </c>
    </row>
    <row r="3962" spans="2:7" x14ac:dyDescent="0.25">
      <c r="B3962">
        <f>YEAR('Daily Weather Input'!C3955)</f>
        <v>2015</v>
      </c>
      <c r="C3962">
        <f>MONTH('Daily Weather Input'!C3955)</f>
        <v>10</v>
      </c>
      <c r="D3962">
        <f>DAY('Daily Weather Input'!C3955)</f>
        <v>27</v>
      </c>
      <c r="E3962">
        <f>IF('Daily Weather Input'!D3955, 'Daily Weather Input'!D3955, ('Daily Weather Input'!E3955+'Daily Weather Input'!F3955)/2)</f>
        <v>45</v>
      </c>
      <c r="F3962">
        <f t="shared" si="125"/>
        <v>20</v>
      </c>
      <c r="G3962">
        <f t="shared" si="126"/>
        <v>0</v>
      </c>
    </row>
    <row r="3963" spans="2:7" x14ac:dyDescent="0.25">
      <c r="B3963">
        <f>YEAR('Daily Weather Input'!C3956)</f>
        <v>2015</v>
      </c>
      <c r="C3963">
        <f>MONTH('Daily Weather Input'!C3956)</f>
        <v>10</v>
      </c>
      <c r="D3963">
        <f>DAY('Daily Weather Input'!C3956)</f>
        <v>28</v>
      </c>
      <c r="E3963">
        <f>IF('Daily Weather Input'!D3956, 'Daily Weather Input'!D3956, ('Daily Weather Input'!E3956+'Daily Weather Input'!F3956)/2)</f>
        <v>61</v>
      </c>
      <c r="F3963">
        <f t="shared" si="125"/>
        <v>4</v>
      </c>
      <c r="G3963">
        <f t="shared" si="126"/>
        <v>0</v>
      </c>
    </row>
    <row r="3964" spans="2:7" x14ac:dyDescent="0.25">
      <c r="B3964">
        <f>YEAR('Daily Weather Input'!C3957)</f>
        <v>2015</v>
      </c>
      <c r="C3964">
        <f>MONTH('Daily Weather Input'!C3957)</f>
        <v>10</v>
      </c>
      <c r="D3964">
        <f>DAY('Daily Weather Input'!C3957)</f>
        <v>29</v>
      </c>
      <c r="E3964">
        <f>IF('Daily Weather Input'!D3957, 'Daily Weather Input'!D3957, ('Daily Weather Input'!E3957+'Daily Weather Input'!F3957)/2)</f>
        <v>65</v>
      </c>
      <c r="F3964">
        <f t="shared" si="125"/>
        <v>0</v>
      </c>
      <c r="G3964">
        <f t="shared" si="126"/>
        <v>0</v>
      </c>
    </row>
    <row r="3965" spans="2:7" x14ac:dyDescent="0.25">
      <c r="B3965">
        <f>YEAR('Daily Weather Input'!C3958)</f>
        <v>2015</v>
      </c>
      <c r="C3965">
        <f>MONTH('Daily Weather Input'!C3958)</f>
        <v>10</v>
      </c>
      <c r="D3965">
        <f>DAY('Daily Weather Input'!C3958)</f>
        <v>30</v>
      </c>
      <c r="E3965">
        <f>IF('Daily Weather Input'!D3958, 'Daily Weather Input'!D3958, ('Daily Weather Input'!E3958+'Daily Weather Input'!F3958)/2)</f>
        <v>52</v>
      </c>
      <c r="F3965">
        <f t="shared" si="125"/>
        <v>13</v>
      </c>
      <c r="G3965">
        <f t="shared" si="126"/>
        <v>0</v>
      </c>
    </row>
    <row r="3966" spans="2:7" x14ac:dyDescent="0.25">
      <c r="B3966">
        <f>YEAR('Daily Weather Input'!C3959)</f>
        <v>2015</v>
      </c>
      <c r="C3966">
        <f>MONTH('Daily Weather Input'!C3959)</f>
        <v>10</v>
      </c>
      <c r="D3966">
        <f>DAY('Daily Weather Input'!C3959)</f>
        <v>31</v>
      </c>
      <c r="E3966">
        <f>IF('Daily Weather Input'!D3959, 'Daily Weather Input'!D3959, ('Daily Weather Input'!E3959+'Daily Weather Input'!F3959)/2)</f>
        <v>47</v>
      </c>
      <c r="F3966">
        <f t="shared" si="125"/>
        <v>18</v>
      </c>
      <c r="G3966">
        <f t="shared" si="126"/>
        <v>0</v>
      </c>
    </row>
    <row r="3967" spans="2:7" x14ac:dyDescent="0.25">
      <c r="B3967">
        <f>YEAR('Daily Weather Input'!C3960)</f>
        <v>2015</v>
      </c>
      <c r="C3967">
        <f>MONTH('Daily Weather Input'!C3960)</f>
        <v>11</v>
      </c>
      <c r="D3967">
        <f>DAY('Daily Weather Input'!C3960)</f>
        <v>1</v>
      </c>
      <c r="E3967">
        <f>IF('Daily Weather Input'!D3960, 'Daily Weather Input'!D3960, ('Daily Weather Input'!E3960+'Daily Weather Input'!F3960)/2)</f>
        <v>56</v>
      </c>
      <c r="F3967">
        <f t="shared" si="125"/>
        <v>9</v>
      </c>
      <c r="G3967">
        <f t="shared" si="126"/>
        <v>0</v>
      </c>
    </row>
    <row r="3968" spans="2:7" x14ac:dyDescent="0.25">
      <c r="B3968">
        <f>YEAR('Daily Weather Input'!C3961)</f>
        <v>2015</v>
      </c>
      <c r="C3968">
        <f>MONTH('Daily Weather Input'!C3961)</f>
        <v>11</v>
      </c>
      <c r="D3968">
        <f>DAY('Daily Weather Input'!C3961)</f>
        <v>2</v>
      </c>
      <c r="E3968">
        <f>IF('Daily Weather Input'!D3961, 'Daily Weather Input'!D3961, ('Daily Weather Input'!E3961+'Daily Weather Input'!F3961)/2)</f>
        <v>55</v>
      </c>
      <c r="F3968">
        <f t="shared" si="125"/>
        <v>10</v>
      </c>
      <c r="G3968">
        <f t="shared" si="126"/>
        <v>0</v>
      </c>
    </row>
    <row r="3969" spans="2:7" x14ac:dyDescent="0.25">
      <c r="B3969">
        <f>YEAR('Daily Weather Input'!C3962)</f>
        <v>2015</v>
      </c>
      <c r="C3969">
        <f>MONTH('Daily Weather Input'!C3962)</f>
        <v>11</v>
      </c>
      <c r="D3969">
        <f>DAY('Daily Weather Input'!C3962)</f>
        <v>3</v>
      </c>
      <c r="E3969">
        <f>IF('Daily Weather Input'!D3962, 'Daily Weather Input'!D3962, ('Daily Weather Input'!E3962+'Daily Weather Input'!F3962)/2)</f>
        <v>52</v>
      </c>
      <c r="F3969">
        <f t="shared" si="125"/>
        <v>13</v>
      </c>
      <c r="G3969">
        <f t="shared" si="126"/>
        <v>0</v>
      </c>
    </row>
    <row r="3970" spans="2:7" x14ac:dyDescent="0.25">
      <c r="B3970">
        <f>YEAR('Daily Weather Input'!C3963)</f>
        <v>2015</v>
      </c>
      <c r="C3970">
        <f>MONTH('Daily Weather Input'!C3963)</f>
        <v>11</v>
      </c>
      <c r="D3970">
        <f>DAY('Daily Weather Input'!C3963)</f>
        <v>4</v>
      </c>
      <c r="E3970">
        <f>IF('Daily Weather Input'!D3963, 'Daily Weather Input'!D3963, ('Daily Weather Input'!E3963+'Daily Weather Input'!F3963)/2)</f>
        <v>55</v>
      </c>
      <c r="F3970">
        <f t="shared" si="125"/>
        <v>10</v>
      </c>
      <c r="G3970">
        <f t="shared" si="126"/>
        <v>0</v>
      </c>
    </row>
    <row r="3971" spans="2:7" x14ac:dyDescent="0.25">
      <c r="B3971">
        <f>YEAR('Daily Weather Input'!C3964)</f>
        <v>2015</v>
      </c>
      <c r="C3971">
        <f>MONTH('Daily Weather Input'!C3964)</f>
        <v>11</v>
      </c>
      <c r="D3971">
        <f>DAY('Daily Weather Input'!C3964)</f>
        <v>5</v>
      </c>
      <c r="E3971">
        <f>IF('Daily Weather Input'!D3964, 'Daily Weather Input'!D3964, ('Daily Weather Input'!E3964+'Daily Weather Input'!F3964)/2)</f>
        <v>63</v>
      </c>
      <c r="F3971">
        <f t="shared" si="125"/>
        <v>2</v>
      </c>
      <c r="G3971">
        <f t="shared" si="126"/>
        <v>0</v>
      </c>
    </row>
    <row r="3972" spans="2:7" x14ac:dyDescent="0.25">
      <c r="B3972">
        <f>YEAR('Daily Weather Input'!C3965)</f>
        <v>2015</v>
      </c>
      <c r="C3972">
        <f>MONTH('Daily Weather Input'!C3965)</f>
        <v>11</v>
      </c>
      <c r="D3972">
        <f>DAY('Daily Weather Input'!C3965)</f>
        <v>6</v>
      </c>
      <c r="E3972">
        <f>IF('Daily Weather Input'!D3965, 'Daily Weather Input'!D3965, ('Daily Weather Input'!E3965+'Daily Weather Input'!F3965)/2)</f>
        <v>68</v>
      </c>
      <c r="F3972">
        <f t="shared" si="125"/>
        <v>0</v>
      </c>
      <c r="G3972">
        <f t="shared" si="126"/>
        <v>3</v>
      </c>
    </row>
    <row r="3973" spans="2:7" x14ac:dyDescent="0.25">
      <c r="B3973">
        <f>YEAR('Daily Weather Input'!C3966)</f>
        <v>2015</v>
      </c>
      <c r="C3973">
        <f>MONTH('Daily Weather Input'!C3966)</f>
        <v>11</v>
      </c>
      <c r="D3973">
        <f>DAY('Daily Weather Input'!C3966)</f>
        <v>7</v>
      </c>
      <c r="E3973">
        <f>IF('Daily Weather Input'!D3966, 'Daily Weather Input'!D3966, ('Daily Weather Input'!E3966+'Daily Weather Input'!F3966)/2)</f>
        <v>62</v>
      </c>
      <c r="F3973">
        <f t="shared" si="125"/>
        <v>3</v>
      </c>
      <c r="G3973">
        <f t="shared" si="126"/>
        <v>0</v>
      </c>
    </row>
    <row r="3974" spans="2:7" x14ac:dyDescent="0.25">
      <c r="B3974">
        <f>YEAR('Daily Weather Input'!C3967)</f>
        <v>2015</v>
      </c>
      <c r="C3974">
        <f>MONTH('Daily Weather Input'!C3967)</f>
        <v>11</v>
      </c>
      <c r="D3974">
        <f>DAY('Daily Weather Input'!C3967)</f>
        <v>8</v>
      </c>
      <c r="E3974">
        <f>IF('Daily Weather Input'!D3967, 'Daily Weather Input'!D3967, ('Daily Weather Input'!E3967+'Daily Weather Input'!F3967)/2)</f>
        <v>52</v>
      </c>
      <c r="F3974">
        <f t="shared" si="125"/>
        <v>13</v>
      </c>
      <c r="G3974">
        <f t="shared" si="126"/>
        <v>0</v>
      </c>
    </row>
    <row r="3975" spans="2:7" x14ac:dyDescent="0.25">
      <c r="B3975">
        <f>YEAR('Daily Weather Input'!C3968)</f>
        <v>2015</v>
      </c>
      <c r="C3975">
        <f>MONTH('Daily Weather Input'!C3968)</f>
        <v>11</v>
      </c>
      <c r="D3975">
        <f>DAY('Daily Weather Input'!C3968)</f>
        <v>9</v>
      </c>
      <c r="E3975">
        <f>IF('Daily Weather Input'!D3968, 'Daily Weather Input'!D3968, ('Daily Weather Input'!E3968+'Daily Weather Input'!F3968)/2)</f>
        <v>41</v>
      </c>
      <c r="F3975">
        <f t="shared" si="125"/>
        <v>24</v>
      </c>
      <c r="G3975">
        <f t="shared" si="126"/>
        <v>0</v>
      </c>
    </row>
    <row r="3976" spans="2:7" x14ac:dyDescent="0.25">
      <c r="B3976">
        <f>YEAR('Daily Weather Input'!C3969)</f>
        <v>2015</v>
      </c>
      <c r="C3976">
        <f>MONTH('Daily Weather Input'!C3969)</f>
        <v>11</v>
      </c>
      <c r="D3976">
        <f>DAY('Daily Weather Input'!C3969)</f>
        <v>10</v>
      </c>
      <c r="E3976">
        <f>IF('Daily Weather Input'!D3969, 'Daily Weather Input'!D3969, ('Daily Weather Input'!E3969+'Daily Weather Input'!F3969)/2)</f>
        <v>50</v>
      </c>
      <c r="F3976">
        <f t="shared" si="125"/>
        <v>15</v>
      </c>
      <c r="G3976">
        <f t="shared" si="126"/>
        <v>0</v>
      </c>
    </row>
    <row r="3977" spans="2:7" x14ac:dyDescent="0.25">
      <c r="B3977">
        <f>YEAR('Daily Weather Input'!C3970)</f>
        <v>2015</v>
      </c>
      <c r="C3977">
        <f>MONTH('Daily Weather Input'!C3970)</f>
        <v>11</v>
      </c>
      <c r="D3977">
        <f>DAY('Daily Weather Input'!C3970)</f>
        <v>11</v>
      </c>
      <c r="E3977">
        <f>IF('Daily Weather Input'!D3970, 'Daily Weather Input'!D3970, ('Daily Weather Input'!E3970+'Daily Weather Input'!F3970)/2)</f>
        <v>55</v>
      </c>
      <c r="F3977">
        <f t="shared" si="125"/>
        <v>10</v>
      </c>
      <c r="G3977">
        <f t="shared" si="126"/>
        <v>0</v>
      </c>
    </row>
    <row r="3978" spans="2:7" x14ac:dyDescent="0.25">
      <c r="B3978">
        <f>YEAR('Daily Weather Input'!C3971)</f>
        <v>2015</v>
      </c>
      <c r="C3978">
        <f>MONTH('Daily Weather Input'!C3971)</f>
        <v>11</v>
      </c>
      <c r="D3978">
        <f>DAY('Daily Weather Input'!C3971)</f>
        <v>12</v>
      </c>
      <c r="E3978">
        <f>IF('Daily Weather Input'!D3971, 'Daily Weather Input'!D3971, ('Daily Weather Input'!E3971+'Daily Weather Input'!F3971)/2)</f>
        <v>51</v>
      </c>
      <c r="F3978">
        <f t="shared" si="125"/>
        <v>14</v>
      </c>
      <c r="G3978">
        <f t="shared" si="126"/>
        <v>0</v>
      </c>
    </row>
    <row r="3979" spans="2:7" x14ac:dyDescent="0.25">
      <c r="B3979">
        <f>YEAR('Daily Weather Input'!C3972)</f>
        <v>2015</v>
      </c>
      <c r="C3979">
        <f>MONTH('Daily Weather Input'!C3972)</f>
        <v>11</v>
      </c>
      <c r="D3979">
        <f>DAY('Daily Weather Input'!C3972)</f>
        <v>13</v>
      </c>
      <c r="E3979">
        <f>IF('Daily Weather Input'!D3972, 'Daily Weather Input'!D3972, ('Daily Weather Input'!E3972+'Daily Weather Input'!F3972)/2)</f>
        <v>56</v>
      </c>
      <c r="F3979">
        <f t="shared" si="125"/>
        <v>9</v>
      </c>
      <c r="G3979">
        <f t="shared" si="126"/>
        <v>0</v>
      </c>
    </row>
    <row r="3980" spans="2:7" x14ac:dyDescent="0.25">
      <c r="B3980">
        <f>YEAR('Daily Weather Input'!C3973)</f>
        <v>2015</v>
      </c>
      <c r="C3980">
        <f>MONTH('Daily Weather Input'!C3973)</f>
        <v>11</v>
      </c>
      <c r="D3980">
        <f>DAY('Daily Weather Input'!C3973)</f>
        <v>14</v>
      </c>
      <c r="E3980">
        <f>IF('Daily Weather Input'!D3973, 'Daily Weather Input'!D3973, ('Daily Weather Input'!E3973+'Daily Weather Input'!F3973)/2)</f>
        <v>48</v>
      </c>
      <c r="F3980">
        <f t="shared" si="125"/>
        <v>17</v>
      </c>
      <c r="G3980">
        <f t="shared" si="126"/>
        <v>0</v>
      </c>
    </row>
    <row r="3981" spans="2:7" x14ac:dyDescent="0.25">
      <c r="B3981">
        <f>YEAR('Daily Weather Input'!C3974)</f>
        <v>2015</v>
      </c>
      <c r="C3981">
        <f>MONTH('Daily Weather Input'!C3974)</f>
        <v>11</v>
      </c>
      <c r="D3981">
        <f>DAY('Daily Weather Input'!C3974)</f>
        <v>15</v>
      </c>
      <c r="E3981">
        <f>IF('Daily Weather Input'!D3974, 'Daily Weather Input'!D3974, ('Daily Weather Input'!E3974+'Daily Weather Input'!F3974)/2)</f>
        <v>45</v>
      </c>
      <c r="F3981">
        <f t="shared" si="125"/>
        <v>20</v>
      </c>
      <c r="G3981">
        <f t="shared" si="126"/>
        <v>0</v>
      </c>
    </row>
    <row r="3982" spans="2:7" x14ac:dyDescent="0.25">
      <c r="B3982">
        <f>YEAR('Daily Weather Input'!C3975)</f>
        <v>2015</v>
      </c>
      <c r="C3982">
        <f>MONTH('Daily Weather Input'!C3975)</f>
        <v>11</v>
      </c>
      <c r="D3982">
        <f>DAY('Daily Weather Input'!C3975)</f>
        <v>16</v>
      </c>
      <c r="E3982">
        <f>IF('Daily Weather Input'!D3975, 'Daily Weather Input'!D3975, ('Daily Weather Input'!E3975+'Daily Weather Input'!F3975)/2)</f>
        <v>49</v>
      </c>
      <c r="F3982">
        <f t="shared" si="125"/>
        <v>16</v>
      </c>
      <c r="G3982">
        <f t="shared" si="126"/>
        <v>0</v>
      </c>
    </row>
    <row r="3983" spans="2:7" x14ac:dyDescent="0.25">
      <c r="B3983">
        <f>YEAR('Daily Weather Input'!C3976)</f>
        <v>2015</v>
      </c>
      <c r="C3983">
        <f>MONTH('Daily Weather Input'!C3976)</f>
        <v>11</v>
      </c>
      <c r="D3983">
        <f>DAY('Daily Weather Input'!C3976)</f>
        <v>17</v>
      </c>
      <c r="E3983">
        <f>IF('Daily Weather Input'!D3976, 'Daily Weather Input'!D3976, ('Daily Weather Input'!E3976+'Daily Weather Input'!F3976)/2)</f>
        <v>48</v>
      </c>
      <c r="F3983">
        <f t="shared" si="125"/>
        <v>17</v>
      </c>
      <c r="G3983">
        <f t="shared" si="126"/>
        <v>0</v>
      </c>
    </row>
    <row r="3984" spans="2:7" x14ac:dyDescent="0.25">
      <c r="B3984">
        <f>YEAR('Daily Weather Input'!C3977)</f>
        <v>2015</v>
      </c>
      <c r="C3984">
        <f>MONTH('Daily Weather Input'!C3977)</f>
        <v>11</v>
      </c>
      <c r="D3984">
        <f>DAY('Daily Weather Input'!C3977)</f>
        <v>18</v>
      </c>
      <c r="E3984">
        <f>IF('Daily Weather Input'!D3977, 'Daily Weather Input'!D3977, ('Daily Weather Input'!E3977+'Daily Weather Input'!F3977)/2)</f>
        <v>54</v>
      </c>
      <c r="F3984">
        <f t="shared" si="125"/>
        <v>11</v>
      </c>
      <c r="G3984">
        <f t="shared" si="126"/>
        <v>0</v>
      </c>
    </row>
    <row r="3985" spans="2:7" x14ac:dyDescent="0.25">
      <c r="B3985">
        <f>YEAR('Daily Weather Input'!C3978)</f>
        <v>2015</v>
      </c>
      <c r="C3985">
        <f>MONTH('Daily Weather Input'!C3978)</f>
        <v>11</v>
      </c>
      <c r="D3985">
        <f>DAY('Daily Weather Input'!C3978)</f>
        <v>19</v>
      </c>
      <c r="E3985">
        <f>IF('Daily Weather Input'!D3978, 'Daily Weather Input'!D3978, ('Daily Weather Input'!E3978+'Daily Weather Input'!F3978)/2)</f>
        <v>62</v>
      </c>
      <c r="F3985">
        <f t="shared" si="125"/>
        <v>3</v>
      </c>
      <c r="G3985">
        <f t="shared" si="126"/>
        <v>0</v>
      </c>
    </row>
    <row r="3986" spans="2:7" x14ac:dyDescent="0.25">
      <c r="B3986">
        <f>YEAR('Daily Weather Input'!C3979)</f>
        <v>2015</v>
      </c>
      <c r="C3986">
        <f>MONTH('Daily Weather Input'!C3979)</f>
        <v>11</v>
      </c>
      <c r="D3986">
        <f>DAY('Daily Weather Input'!C3979)</f>
        <v>20</v>
      </c>
      <c r="E3986">
        <f>IF('Daily Weather Input'!D3979, 'Daily Weather Input'!D3979, ('Daily Weather Input'!E3979+'Daily Weather Input'!F3979)/2)</f>
        <v>53</v>
      </c>
      <c r="F3986">
        <f t="shared" si="125"/>
        <v>12</v>
      </c>
      <c r="G3986">
        <f t="shared" si="126"/>
        <v>0</v>
      </c>
    </row>
    <row r="3987" spans="2:7" x14ac:dyDescent="0.25">
      <c r="B3987">
        <f>YEAR('Daily Weather Input'!C3980)</f>
        <v>2015</v>
      </c>
      <c r="C3987">
        <f>MONTH('Daily Weather Input'!C3980)</f>
        <v>11</v>
      </c>
      <c r="D3987">
        <f>DAY('Daily Weather Input'!C3980)</f>
        <v>21</v>
      </c>
      <c r="E3987">
        <f>IF('Daily Weather Input'!D3980, 'Daily Weather Input'!D3980, ('Daily Weather Input'!E3980+'Daily Weather Input'!F3980)/2)</f>
        <v>39</v>
      </c>
      <c r="F3987">
        <f t="shared" si="125"/>
        <v>26</v>
      </c>
      <c r="G3987">
        <f t="shared" si="126"/>
        <v>0</v>
      </c>
    </row>
    <row r="3988" spans="2:7" x14ac:dyDescent="0.25">
      <c r="B3988">
        <f>YEAR('Daily Weather Input'!C3981)</f>
        <v>2015</v>
      </c>
      <c r="C3988">
        <f>MONTH('Daily Weather Input'!C3981)</f>
        <v>11</v>
      </c>
      <c r="D3988">
        <f>DAY('Daily Weather Input'!C3981)</f>
        <v>22</v>
      </c>
      <c r="E3988">
        <f>IF('Daily Weather Input'!D3981, 'Daily Weather Input'!D3981, ('Daily Weather Input'!E3981+'Daily Weather Input'!F3981)/2)</f>
        <v>45</v>
      </c>
      <c r="F3988">
        <f t="shared" si="125"/>
        <v>20</v>
      </c>
      <c r="G3988">
        <f t="shared" si="126"/>
        <v>0</v>
      </c>
    </row>
    <row r="3989" spans="2:7" x14ac:dyDescent="0.25">
      <c r="B3989">
        <f>YEAR('Daily Weather Input'!C3982)</f>
        <v>2015</v>
      </c>
      <c r="C3989">
        <f>MONTH('Daily Weather Input'!C3982)</f>
        <v>11</v>
      </c>
      <c r="D3989">
        <f>DAY('Daily Weather Input'!C3982)</f>
        <v>23</v>
      </c>
      <c r="E3989">
        <f>IF('Daily Weather Input'!D3982, 'Daily Weather Input'!D3982, ('Daily Weather Input'!E3982+'Daily Weather Input'!F3982)/2)</f>
        <v>35</v>
      </c>
      <c r="F3989">
        <f t="shared" si="125"/>
        <v>30</v>
      </c>
      <c r="G3989">
        <f t="shared" si="126"/>
        <v>0</v>
      </c>
    </row>
    <row r="3990" spans="2:7" x14ac:dyDescent="0.25">
      <c r="B3990">
        <f>YEAR('Daily Weather Input'!C3983)</f>
        <v>2015</v>
      </c>
      <c r="C3990">
        <f>MONTH('Daily Weather Input'!C3983)</f>
        <v>11</v>
      </c>
      <c r="D3990">
        <f>DAY('Daily Weather Input'!C3983)</f>
        <v>24</v>
      </c>
      <c r="E3990">
        <f>IF('Daily Weather Input'!D3983, 'Daily Weather Input'!D3983, ('Daily Weather Input'!E3983+'Daily Weather Input'!F3983)/2)</f>
        <v>39</v>
      </c>
      <c r="F3990">
        <f t="shared" si="125"/>
        <v>26</v>
      </c>
      <c r="G3990">
        <f t="shared" si="126"/>
        <v>0</v>
      </c>
    </row>
    <row r="3991" spans="2:7" x14ac:dyDescent="0.25">
      <c r="B3991">
        <f>YEAR('Daily Weather Input'!C3984)</f>
        <v>2015</v>
      </c>
      <c r="C3991">
        <f>MONTH('Daily Weather Input'!C3984)</f>
        <v>11</v>
      </c>
      <c r="D3991">
        <f>DAY('Daily Weather Input'!C3984)</f>
        <v>25</v>
      </c>
      <c r="E3991">
        <f>IF('Daily Weather Input'!D3984, 'Daily Weather Input'!D3984, ('Daily Weather Input'!E3984+'Daily Weather Input'!F3984)/2)</f>
        <v>40</v>
      </c>
      <c r="F3991">
        <f t="shared" si="125"/>
        <v>25</v>
      </c>
      <c r="G3991">
        <f t="shared" si="126"/>
        <v>0</v>
      </c>
    </row>
    <row r="3992" spans="2:7" x14ac:dyDescent="0.25">
      <c r="B3992">
        <f>YEAR('Daily Weather Input'!C3985)</f>
        <v>2015</v>
      </c>
      <c r="C3992">
        <f>MONTH('Daily Weather Input'!C3985)</f>
        <v>11</v>
      </c>
      <c r="D3992">
        <f>DAY('Daily Weather Input'!C3985)</f>
        <v>26</v>
      </c>
      <c r="E3992">
        <f>IF('Daily Weather Input'!D3985, 'Daily Weather Input'!D3985, ('Daily Weather Input'!E3985+'Daily Weather Input'!F3985)/2)</f>
        <v>46</v>
      </c>
      <c r="F3992">
        <f t="shared" ref="F3992:F4055" si="127">IF(B$8&gt;$E3992,(B$8-$E3992),0)</f>
        <v>19</v>
      </c>
      <c r="G3992">
        <f t="shared" ref="G3992:G4055" si="128">IF($E3992&gt;C$8,$E3992-C$8,0)</f>
        <v>0</v>
      </c>
    </row>
    <row r="3993" spans="2:7" x14ac:dyDescent="0.25">
      <c r="B3993">
        <f>YEAR('Daily Weather Input'!C3986)</f>
        <v>2015</v>
      </c>
      <c r="C3993">
        <f>MONTH('Daily Weather Input'!C3986)</f>
        <v>11</v>
      </c>
      <c r="D3993">
        <f>DAY('Daily Weather Input'!C3986)</f>
        <v>27</v>
      </c>
      <c r="E3993">
        <f>IF('Daily Weather Input'!D3986, 'Daily Weather Input'!D3986, ('Daily Weather Input'!E3986+'Daily Weather Input'!F3986)/2)</f>
        <v>50</v>
      </c>
      <c r="F3993">
        <f t="shared" si="127"/>
        <v>15</v>
      </c>
      <c r="G3993">
        <f t="shared" si="128"/>
        <v>0</v>
      </c>
    </row>
    <row r="3994" spans="2:7" x14ac:dyDescent="0.25">
      <c r="B3994">
        <f>YEAR('Daily Weather Input'!C3987)</f>
        <v>2015</v>
      </c>
      <c r="C3994">
        <f>MONTH('Daily Weather Input'!C3987)</f>
        <v>11</v>
      </c>
      <c r="D3994">
        <f>DAY('Daily Weather Input'!C3987)</f>
        <v>28</v>
      </c>
      <c r="E3994">
        <f>IF('Daily Weather Input'!D3987, 'Daily Weather Input'!D3987, ('Daily Weather Input'!E3987+'Daily Weather Input'!F3987)/2)</f>
        <v>55</v>
      </c>
      <c r="F3994">
        <f t="shared" si="127"/>
        <v>10</v>
      </c>
      <c r="G3994">
        <f t="shared" si="128"/>
        <v>0</v>
      </c>
    </row>
    <row r="3995" spans="2:7" x14ac:dyDescent="0.25">
      <c r="B3995">
        <f>YEAR('Daily Weather Input'!C3988)</f>
        <v>2015</v>
      </c>
      <c r="C3995">
        <f>MONTH('Daily Weather Input'!C3988)</f>
        <v>11</v>
      </c>
      <c r="D3995">
        <f>DAY('Daily Weather Input'!C3988)</f>
        <v>29</v>
      </c>
      <c r="E3995">
        <f>IF('Daily Weather Input'!D3988, 'Daily Weather Input'!D3988, ('Daily Weather Input'!E3988+'Daily Weather Input'!F3988)/2)</f>
        <v>50</v>
      </c>
      <c r="F3995">
        <f t="shared" si="127"/>
        <v>15</v>
      </c>
      <c r="G3995">
        <f t="shared" si="128"/>
        <v>0</v>
      </c>
    </row>
    <row r="3996" spans="2:7" x14ac:dyDescent="0.25">
      <c r="B3996">
        <f>YEAR('Daily Weather Input'!C3989)</f>
        <v>2015</v>
      </c>
      <c r="C3996">
        <f>MONTH('Daily Weather Input'!C3989)</f>
        <v>11</v>
      </c>
      <c r="D3996">
        <f>DAY('Daily Weather Input'!C3989)</f>
        <v>30</v>
      </c>
      <c r="E3996">
        <f>IF('Daily Weather Input'!D3989, 'Daily Weather Input'!D3989, ('Daily Weather Input'!E3989+'Daily Weather Input'!F3989)/2)</f>
        <v>40</v>
      </c>
      <c r="F3996">
        <f t="shared" si="127"/>
        <v>25</v>
      </c>
      <c r="G3996">
        <f t="shared" si="128"/>
        <v>0</v>
      </c>
    </row>
    <row r="3997" spans="2:7" x14ac:dyDescent="0.25">
      <c r="B3997">
        <f>YEAR('Daily Weather Input'!C3990)</f>
        <v>2015</v>
      </c>
      <c r="C3997">
        <f>MONTH('Daily Weather Input'!C3990)</f>
        <v>12</v>
      </c>
      <c r="D3997">
        <f>DAY('Daily Weather Input'!C3990)</f>
        <v>1</v>
      </c>
      <c r="E3997">
        <f>IF('Daily Weather Input'!D3990, 'Daily Weather Input'!D3990, ('Daily Weather Input'!E3990+'Daily Weather Input'!F3990)/2)</f>
        <v>41</v>
      </c>
      <c r="F3997">
        <f t="shared" si="127"/>
        <v>24</v>
      </c>
      <c r="G3997">
        <f t="shared" si="128"/>
        <v>0</v>
      </c>
    </row>
    <row r="3998" spans="2:7" x14ac:dyDescent="0.25">
      <c r="B3998">
        <f>YEAR('Daily Weather Input'!C3991)</f>
        <v>2015</v>
      </c>
      <c r="C3998">
        <f>MONTH('Daily Weather Input'!C3991)</f>
        <v>12</v>
      </c>
      <c r="D3998">
        <f>DAY('Daily Weather Input'!C3991)</f>
        <v>2</v>
      </c>
      <c r="E3998">
        <f>IF('Daily Weather Input'!D3991, 'Daily Weather Input'!D3991, ('Daily Weather Input'!E3991+'Daily Weather Input'!F3991)/2)</f>
        <v>50</v>
      </c>
      <c r="F3998">
        <f t="shared" si="127"/>
        <v>15</v>
      </c>
      <c r="G3998">
        <f t="shared" si="128"/>
        <v>0</v>
      </c>
    </row>
    <row r="3999" spans="2:7" x14ac:dyDescent="0.25">
      <c r="B3999">
        <f>YEAR('Daily Weather Input'!C3992)</f>
        <v>2015</v>
      </c>
      <c r="C3999">
        <f>MONTH('Daily Weather Input'!C3992)</f>
        <v>12</v>
      </c>
      <c r="D3999">
        <f>DAY('Daily Weather Input'!C3992)</f>
        <v>3</v>
      </c>
      <c r="E3999">
        <f>IF('Daily Weather Input'!D3992, 'Daily Weather Input'!D3992, ('Daily Weather Input'!E3992+'Daily Weather Input'!F3992)/2)</f>
        <v>46</v>
      </c>
      <c r="F3999">
        <f t="shared" si="127"/>
        <v>19</v>
      </c>
      <c r="G3999">
        <f t="shared" si="128"/>
        <v>0</v>
      </c>
    </row>
    <row r="4000" spans="2:7" x14ac:dyDescent="0.25">
      <c r="B4000">
        <f>YEAR('Daily Weather Input'!C3993)</f>
        <v>2015</v>
      </c>
      <c r="C4000">
        <f>MONTH('Daily Weather Input'!C3993)</f>
        <v>12</v>
      </c>
      <c r="D4000">
        <f>DAY('Daily Weather Input'!C3993)</f>
        <v>4</v>
      </c>
      <c r="E4000">
        <f>IF('Daily Weather Input'!D3993, 'Daily Weather Input'!D3993, ('Daily Weather Input'!E3993+'Daily Weather Input'!F3993)/2)</f>
        <v>41</v>
      </c>
      <c r="F4000">
        <f t="shared" si="127"/>
        <v>24</v>
      </c>
      <c r="G4000">
        <f t="shared" si="128"/>
        <v>0</v>
      </c>
    </row>
    <row r="4001" spans="2:7" x14ac:dyDescent="0.25">
      <c r="B4001">
        <f>YEAR('Daily Weather Input'!C3994)</f>
        <v>2015</v>
      </c>
      <c r="C4001">
        <f>MONTH('Daily Weather Input'!C3994)</f>
        <v>12</v>
      </c>
      <c r="D4001">
        <f>DAY('Daily Weather Input'!C3994)</f>
        <v>5</v>
      </c>
      <c r="E4001">
        <f>IF('Daily Weather Input'!D3994, 'Daily Weather Input'!D3994, ('Daily Weather Input'!E3994+'Daily Weather Input'!F3994)/2)</f>
        <v>37</v>
      </c>
      <c r="F4001">
        <f t="shared" si="127"/>
        <v>28</v>
      </c>
      <c r="G4001">
        <f t="shared" si="128"/>
        <v>0</v>
      </c>
    </row>
    <row r="4002" spans="2:7" x14ac:dyDescent="0.25">
      <c r="B4002">
        <f>YEAR('Daily Weather Input'!C3995)</f>
        <v>2015</v>
      </c>
      <c r="C4002">
        <f>MONTH('Daily Weather Input'!C3995)</f>
        <v>12</v>
      </c>
      <c r="D4002">
        <f>DAY('Daily Weather Input'!C3995)</f>
        <v>6</v>
      </c>
      <c r="E4002">
        <f>IF('Daily Weather Input'!D3995, 'Daily Weather Input'!D3995, ('Daily Weather Input'!E3995+'Daily Weather Input'!F3995)/2)</f>
        <v>36</v>
      </c>
      <c r="F4002">
        <f t="shared" si="127"/>
        <v>29</v>
      </c>
      <c r="G4002">
        <f t="shared" si="128"/>
        <v>0</v>
      </c>
    </row>
    <row r="4003" spans="2:7" x14ac:dyDescent="0.25">
      <c r="B4003">
        <f>YEAR('Daily Weather Input'!C3996)</f>
        <v>2015</v>
      </c>
      <c r="C4003">
        <f>MONTH('Daily Weather Input'!C3996)</f>
        <v>12</v>
      </c>
      <c r="D4003">
        <f>DAY('Daily Weather Input'!C3996)</f>
        <v>7</v>
      </c>
      <c r="E4003">
        <f>IF('Daily Weather Input'!D3996, 'Daily Weather Input'!D3996, ('Daily Weather Input'!E3996+'Daily Weather Input'!F3996)/2)</f>
        <v>41</v>
      </c>
      <c r="F4003">
        <f t="shared" si="127"/>
        <v>24</v>
      </c>
      <c r="G4003">
        <f t="shared" si="128"/>
        <v>0</v>
      </c>
    </row>
    <row r="4004" spans="2:7" x14ac:dyDescent="0.25">
      <c r="B4004">
        <f>YEAR('Daily Weather Input'!C3997)</f>
        <v>2015</v>
      </c>
      <c r="C4004">
        <f>MONTH('Daily Weather Input'!C3997)</f>
        <v>12</v>
      </c>
      <c r="D4004">
        <f>DAY('Daily Weather Input'!C3997)</f>
        <v>8</v>
      </c>
      <c r="E4004">
        <f>IF('Daily Weather Input'!D3997, 'Daily Weather Input'!D3997, ('Daily Weather Input'!E3997+'Daily Weather Input'!F3997)/2)</f>
        <v>42</v>
      </c>
      <c r="F4004">
        <f t="shared" si="127"/>
        <v>23</v>
      </c>
      <c r="G4004">
        <f t="shared" si="128"/>
        <v>0</v>
      </c>
    </row>
    <row r="4005" spans="2:7" x14ac:dyDescent="0.25">
      <c r="B4005">
        <f>YEAR('Daily Weather Input'!C3998)</f>
        <v>2015</v>
      </c>
      <c r="C4005">
        <f>MONTH('Daily Weather Input'!C3998)</f>
        <v>12</v>
      </c>
      <c r="D4005">
        <f>DAY('Daily Weather Input'!C3998)</f>
        <v>9</v>
      </c>
      <c r="E4005">
        <f>IF('Daily Weather Input'!D3998, 'Daily Weather Input'!D3998, ('Daily Weather Input'!E3998+'Daily Weather Input'!F3998)/2)</f>
        <v>38</v>
      </c>
      <c r="F4005">
        <f t="shared" si="127"/>
        <v>27</v>
      </c>
      <c r="G4005">
        <f t="shared" si="128"/>
        <v>0</v>
      </c>
    </row>
    <row r="4006" spans="2:7" x14ac:dyDescent="0.25">
      <c r="B4006">
        <f>YEAR('Daily Weather Input'!C3999)</f>
        <v>2015</v>
      </c>
      <c r="C4006">
        <f>MONTH('Daily Weather Input'!C3999)</f>
        <v>12</v>
      </c>
      <c r="D4006">
        <f>DAY('Daily Weather Input'!C3999)</f>
        <v>10</v>
      </c>
      <c r="E4006">
        <f>IF('Daily Weather Input'!D3999, 'Daily Weather Input'!D3999, ('Daily Weather Input'!E3999+'Daily Weather Input'!F3999)/2)</f>
        <v>46</v>
      </c>
      <c r="F4006">
        <f t="shared" si="127"/>
        <v>19</v>
      </c>
      <c r="G4006">
        <f t="shared" si="128"/>
        <v>0</v>
      </c>
    </row>
    <row r="4007" spans="2:7" x14ac:dyDescent="0.25">
      <c r="B4007">
        <f>YEAR('Daily Weather Input'!C4000)</f>
        <v>2015</v>
      </c>
      <c r="C4007">
        <f>MONTH('Daily Weather Input'!C4000)</f>
        <v>12</v>
      </c>
      <c r="D4007">
        <f>DAY('Daily Weather Input'!C4000)</f>
        <v>11</v>
      </c>
      <c r="E4007">
        <f>IF('Daily Weather Input'!D4000, 'Daily Weather Input'!D4000, ('Daily Weather Input'!E4000+'Daily Weather Input'!F4000)/2)</f>
        <v>49</v>
      </c>
      <c r="F4007">
        <f t="shared" si="127"/>
        <v>16</v>
      </c>
      <c r="G4007">
        <f t="shared" si="128"/>
        <v>0</v>
      </c>
    </row>
    <row r="4008" spans="2:7" x14ac:dyDescent="0.25">
      <c r="B4008">
        <f>YEAR('Daily Weather Input'!C4001)</f>
        <v>2015</v>
      </c>
      <c r="C4008">
        <f>MONTH('Daily Weather Input'!C4001)</f>
        <v>12</v>
      </c>
      <c r="D4008">
        <f>DAY('Daily Weather Input'!C4001)</f>
        <v>12</v>
      </c>
      <c r="E4008">
        <f>IF('Daily Weather Input'!D4001, 'Daily Weather Input'!D4001, ('Daily Weather Input'!E4001+'Daily Weather Input'!F4001)/2)</f>
        <v>51</v>
      </c>
      <c r="F4008">
        <f t="shared" si="127"/>
        <v>14</v>
      </c>
      <c r="G4008">
        <f t="shared" si="128"/>
        <v>0</v>
      </c>
    </row>
    <row r="4009" spans="2:7" x14ac:dyDescent="0.25">
      <c r="B4009">
        <f>YEAR('Daily Weather Input'!C4002)</f>
        <v>2015</v>
      </c>
      <c r="C4009">
        <f>MONTH('Daily Weather Input'!C4002)</f>
        <v>12</v>
      </c>
      <c r="D4009">
        <f>DAY('Daily Weather Input'!C4002)</f>
        <v>13</v>
      </c>
      <c r="E4009">
        <f>IF('Daily Weather Input'!D4002, 'Daily Weather Input'!D4002, ('Daily Weather Input'!E4002+'Daily Weather Input'!F4002)/2)</f>
        <v>57</v>
      </c>
      <c r="F4009">
        <f t="shared" si="127"/>
        <v>8</v>
      </c>
      <c r="G4009">
        <f t="shared" si="128"/>
        <v>0</v>
      </c>
    </row>
    <row r="4010" spans="2:7" x14ac:dyDescent="0.25">
      <c r="B4010">
        <f>YEAR('Daily Weather Input'!C4003)</f>
        <v>2015</v>
      </c>
      <c r="C4010">
        <f>MONTH('Daily Weather Input'!C4003)</f>
        <v>12</v>
      </c>
      <c r="D4010">
        <f>DAY('Daily Weather Input'!C4003)</f>
        <v>14</v>
      </c>
      <c r="E4010">
        <f>IF('Daily Weather Input'!D4003, 'Daily Weather Input'!D4003, ('Daily Weather Input'!E4003+'Daily Weather Input'!F4003)/2)</f>
        <v>62</v>
      </c>
      <c r="F4010">
        <f t="shared" si="127"/>
        <v>3</v>
      </c>
      <c r="G4010">
        <f t="shared" si="128"/>
        <v>0</v>
      </c>
    </row>
    <row r="4011" spans="2:7" x14ac:dyDescent="0.25">
      <c r="B4011">
        <f>YEAR('Daily Weather Input'!C4004)</f>
        <v>2015</v>
      </c>
      <c r="C4011">
        <f>MONTH('Daily Weather Input'!C4004)</f>
        <v>12</v>
      </c>
      <c r="D4011">
        <f>DAY('Daily Weather Input'!C4004)</f>
        <v>15</v>
      </c>
      <c r="E4011">
        <f>IF('Daily Weather Input'!D4004, 'Daily Weather Input'!D4004, ('Daily Weather Input'!E4004+'Daily Weather Input'!F4004)/2)</f>
        <v>60</v>
      </c>
      <c r="F4011">
        <f t="shared" si="127"/>
        <v>5</v>
      </c>
      <c r="G4011">
        <f t="shared" si="128"/>
        <v>0</v>
      </c>
    </row>
    <row r="4012" spans="2:7" x14ac:dyDescent="0.25">
      <c r="B4012">
        <f>YEAR('Daily Weather Input'!C4005)</f>
        <v>2015</v>
      </c>
      <c r="C4012">
        <f>MONTH('Daily Weather Input'!C4005)</f>
        <v>12</v>
      </c>
      <c r="D4012">
        <f>DAY('Daily Weather Input'!C4005)</f>
        <v>16</v>
      </c>
      <c r="E4012">
        <f>IF('Daily Weather Input'!D4005, 'Daily Weather Input'!D4005, ('Daily Weather Input'!E4005+'Daily Weather Input'!F4005)/2)</f>
        <v>47</v>
      </c>
      <c r="F4012">
        <f t="shared" si="127"/>
        <v>18</v>
      </c>
      <c r="G4012">
        <f t="shared" si="128"/>
        <v>0</v>
      </c>
    </row>
    <row r="4013" spans="2:7" x14ac:dyDescent="0.25">
      <c r="B4013">
        <f>YEAR('Daily Weather Input'!C4006)</f>
        <v>2015</v>
      </c>
      <c r="C4013">
        <f>MONTH('Daily Weather Input'!C4006)</f>
        <v>12</v>
      </c>
      <c r="D4013">
        <f>DAY('Daily Weather Input'!C4006)</f>
        <v>17</v>
      </c>
      <c r="E4013">
        <f>IF('Daily Weather Input'!D4006, 'Daily Weather Input'!D4006, ('Daily Weather Input'!E4006+'Daily Weather Input'!F4006)/2)</f>
        <v>48</v>
      </c>
      <c r="F4013">
        <f t="shared" si="127"/>
        <v>17</v>
      </c>
      <c r="G4013">
        <f t="shared" si="128"/>
        <v>0</v>
      </c>
    </row>
    <row r="4014" spans="2:7" x14ac:dyDescent="0.25">
      <c r="B4014">
        <f>YEAR('Daily Weather Input'!C4007)</f>
        <v>2015</v>
      </c>
      <c r="C4014">
        <f>MONTH('Daily Weather Input'!C4007)</f>
        <v>12</v>
      </c>
      <c r="D4014">
        <f>DAY('Daily Weather Input'!C4007)</f>
        <v>18</v>
      </c>
      <c r="E4014">
        <f>IF('Daily Weather Input'!D4007, 'Daily Weather Input'!D4007, ('Daily Weather Input'!E4007+'Daily Weather Input'!F4007)/2)</f>
        <v>44</v>
      </c>
      <c r="F4014">
        <f t="shared" si="127"/>
        <v>21</v>
      </c>
      <c r="G4014">
        <f t="shared" si="128"/>
        <v>0</v>
      </c>
    </row>
    <row r="4015" spans="2:7" x14ac:dyDescent="0.25">
      <c r="B4015">
        <f>YEAR('Daily Weather Input'!C4008)</f>
        <v>2015</v>
      </c>
      <c r="C4015">
        <f>MONTH('Daily Weather Input'!C4008)</f>
        <v>12</v>
      </c>
      <c r="D4015">
        <f>DAY('Daily Weather Input'!C4008)</f>
        <v>19</v>
      </c>
      <c r="E4015">
        <f>IF('Daily Weather Input'!D4008, 'Daily Weather Input'!D4008, ('Daily Weather Input'!E4008+'Daily Weather Input'!F4008)/2)</f>
        <v>35</v>
      </c>
      <c r="F4015">
        <f t="shared" si="127"/>
        <v>30</v>
      </c>
      <c r="G4015">
        <f t="shared" si="128"/>
        <v>0</v>
      </c>
    </row>
    <row r="4016" spans="2:7" x14ac:dyDescent="0.25">
      <c r="B4016">
        <f>YEAR('Daily Weather Input'!C4009)</f>
        <v>2015</v>
      </c>
      <c r="C4016">
        <f>MONTH('Daily Weather Input'!C4009)</f>
        <v>12</v>
      </c>
      <c r="D4016">
        <f>DAY('Daily Weather Input'!C4009)</f>
        <v>20</v>
      </c>
      <c r="E4016">
        <f>IF('Daily Weather Input'!D4009, 'Daily Weather Input'!D4009, ('Daily Weather Input'!E4009+'Daily Weather Input'!F4009)/2)</f>
        <v>35</v>
      </c>
      <c r="F4016">
        <f t="shared" si="127"/>
        <v>30</v>
      </c>
      <c r="G4016">
        <f t="shared" si="128"/>
        <v>0</v>
      </c>
    </row>
    <row r="4017" spans="2:7" x14ac:dyDescent="0.25">
      <c r="B4017">
        <f>YEAR('Daily Weather Input'!C4010)</f>
        <v>2015</v>
      </c>
      <c r="C4017">
        <f>MONTH('Daily Weather Input'!C4010)</f>
        <v>12</v>
      </c>
      <c r="D4017">
        <f>DAY('Daily Weather Input'!C4010)</f>
        <v>21</v>
      </c>
      <c r="E4017">
        <f>IF('Daily Weather Input'!D4010, 'Daily Weather Input'!D4010, ('Daily Weather Input'!E4010+'Daily Weather Input'!F4010)/2)</f>
        <v>43</v>
      </c>
      <c r="F4017">
        <f t="shared" si="127"/>
        <v>22</v>
      </c>
      <c r="G4017">
        <f t="shared" si="128"/>
        <v>0</v>
      </c>
    </row>
    <row r="4018" spans="2:7" x14ac:dyDescent="0.25">
      <c r="B4018">
        <f>YEAR('Daily Weather Input'!C4011)</f>
        <v>2015</v>
      </c>
      <c r="C4018">
        <f>MONTH('Daily Weather Input'!C4011)</f>
        <v>12</v>
      </c>
      <c r="D4018">
        <f>DAY('Daily Weather Input'!C4011)</f>
        <v>22</v>
      </c>
      <c r="E4018">
        <f>IF('Daily Weather Input'!D4011, 'Daily Weather Input'!D4011, ('Daily Weather Input'!E4011+'Daily Weather Input'!F4011)/2)</f>
        <v>54</v>
      </c>
      <c r="F4018">
        <f t="shared" si="127"/>
        <v>11</v>
      </c>
      <c r="G4018">
        <f t="shared" si="128"/>
        <v>0</v>
      </c>
    </row>
    <row r="4019" spans="2:7" x14ac:dyDescent="0.25">
      <c r="B4019">
        <f>YEAR('Daily Weather Input'!C4012)</f>
        <v>2015</v>
      </c>
      <c r="C4019">
        <f>MONTH('Daily Weather Input'!C4012)</f>
        <v>12</v>
      </c>
      <c r="D4019">
        <f>DAY('Daily Weather Input'!C4012)</f>
        <v>23</v>
      </c>
      <c r="E4019">
        <f>IF('Daily Weather Input'!D4012, 'Daily Weather Input'!D4012, ('Daily Weather Input'!E4012+'Daily Weather Input'!F4012)/2)</f>
        <v>59</v>
      </c>
      <c r="F4019">
        <f t="shared" si="127"/>
        <v>6</v>
      </c>
      <c r="G4019">
        <f t="shared" si="128"/>
        <v>0</v>
      </c>
    </row>
    <row r="4020" spans="2:7" x14ac:dyDescent="0.25">
      <c r="B4020">
        <f>YEAR('Daily Weather Input'!C4013)</f>
        <v>2015</v>
      </c>
      <c r="C4020">
        <f>MONTH('Daily Weather Input'!C4013)</f>
        <v>12</v>
      </c>
      <c r="D4020">
        <f>DAY('Daily Weather Input'!C4013)</f>
        <v>24</v>
      </c>
      <c r="E4020">
        <f>IF('Daily Weather Input'!D4013, 'Daily Weather Input'!D4013, ('Daily Weather Input'!E4013+'Daily Weather Input'!F4013)/2)</f>
        <v>66</v>
      </c>
      <c r="F4020">
        <f t="shared" si="127"/>
        <v>0</v>
      </c>
      <c r="G4020">
        <f t="shared" si="128"/>
        <v>1</v>
      </c>
    </row>
    <row r="4021" spans="2:7" x14ac:dyDescent="0.25">
      <c r="B4021">
        <f>YEAR('Daily Weather Input'!C4014)</f>
        <v>2015</v>
      </c>
      <c r="C4021">
        <f>MONTH('Daily Weather Input'!C4014)</f>
        <v>12</v>
      </c>
      <c r="D4021">
        <f>DAY('Daily Weather Input'!C4014)</f>
        <v>25</v>
      </c>
      <c r="E4021">
        <f>IF('Daily Weather Input'!D4014, 'Daily Weather Input'!D4014, ('Daily Weather Input'!E4014+'Daily Weather Input'!F4014)/2)</f>
        <v>65</v>
      </c>
      <c r="F4021">
        <f t="shared" si="127"/>
        <v>0</v>
      </c>
      <c r="G4021">
        <f t="shared" si="128"/>
        <v>0</v>
      </c>
    </row>
    <row r="4022" spans="2:7" x14ac:dyDescent="0.25">
      <c r="B4022">
        <f>YEAR('Daily Weather Input'!C4015)</f>
        <v>2015</v>
      </c>
      <c r="C4022">
        <f>MONTH('Daily Weather Input'!C4015)</f>
        <v>12</v>
      </c>
      <c r="D4022">
        <f>DAY('Daily Weather Input'!C4015)</f>
        <v>26</v>
      </c>
      <c r="E4022">
        <f>IF('Daily Weather Input'!D4015, 'Daily Weather Input'!D4015, ('Daily Weather Input'!E4015+'Daily Weather Input'!F4015)/2)</f>
        <v>57</v>
      </c>
      <c r="F4022">
        <f t="shared" si="127"/>
        <v>8</v>
      </c>
      <c r="G4022">
        <f t="shared" si="128"/>
        <v>0</v>
      </c>
    </row>
    <row r="4023" spans="2:7" x14ac:dyDescent="0.25">
      <c r="B4023">
        <f>YEAR('Daily Weather Input'!C4016)</f>
        <v>2015</v>
      </c>
      <c r="C4023">
        <f>MONTH('Daily Weather Input'!C4016)</f>
        <v>12</v>
      </c>
      <c r="D4023">
        <f>DAY('Daily Weather Input'!C4016)</f>
        <v>27</v>
      </c>
      <c r="E4023">
        <f>IF('Daily Weather Input'!D4016, 'Daily Weather Input'!D4016, ('Daily Weather Input'!E4016+'Daily Weather Input'!F4016)/2)</f>
        <v>57</v>
      </c>
      <c r="F4023">
        <f t="shared" si="127"/>
        <v>8</v>
      </c>
      <c r="G4023">
        <f t="shared" si="128"/>
        <v>0</v>
      </c>
    </row>
    <row r="4024" spans="2:7" x14ac:dyDescent="0.25">
      <c r="B4024">
        <f>YEAR('Daily Weather Input'!C4017)</f>
        <v>2015</v>
      </c>
      <c r="C4024">
        <f>MONTH('Daily Weather Input'!C4017)</f>
        <v>12</v>
      </c>
      <c r="D4024">
        <f>DAY('Daily Weather Input'!C4017)</f>
        <v>28</v>
      </c>
      <c r="E4024">
        <f>IF('Daily Weather Input'!D4017, 'Daily Weather Input'!D4017, ('Daily Weather Input'!E4017+'Daily Weather Input'!F4017)/2)</f>
        <v>49</v>
      </c>
      <c r="F4024">
        <f t="shared" si="127"/>
        <v>16</v>
      </c>
      <c r="G4024">
        <f t="shared" si="128"/>
        <v>0</v>
      </c>
    </row>
    <row r="4025" spans="2:7" x14ac:dyDescent="0.25">
      <c r="B4025">
        <f>YEAR('Daily Weather Input'!C4018)</f>
        <v>2015</v>
      </c>
      <c r="C4025">
        <f>MONTH('Daily Weather Input'!C4018)</f>
        <v>12</v>
      </c>
      <c r="D4025">
        <f>DAY('Daily Weather Input'!C4018)</f>
        <v>29</v>
      </c>
      <c r="E4025">
        <f>IF('Daily Weather Input'!D4018, 'Daily Weather Input'!D4018, ('Daily Weather Input'!E4018+'Daily Weather Input'!F4018)/2)</f>
        <v>43</v>
      </c>
      <c r="F4025">
        <f t="shared" si="127"/>
        <v>22</v>
      </c>
      <c r="G4025">
        <f t="shared" si="128"/>
        <v>0</v>
      </c>
    </row>
    <row r="4026" spans="2:7" x14ac:dyDescent="0.25">
      <c r="B4026">
        <f>YEAR('Daily Weather Input'!C4019)</f>
        <v>2015</v>
      </c>
      <c r="C4026">
        <f>MONTH('Daily Weather Input'!C4019)</f>
        <v>12</v>
      </c>
      <c r="D4026">
        <f>DAY('Daily Weather Input'!C4019)</f>
        <v>30</v>
      </c>
      <c r="E4026">
        <f>IF('Daily Weather Input'!D4019, 'Daily Weather Input'!D4019, ('Daily Weather Input'!E4019+'Daily Weather Input'!F4019)/2)</f>
        <v>48</v>
      </c>
      <c r="F4026">
        <f t="shared" si="127"/>
        <v>17</v>
      </c>
      <c r="G4026">
        <f t="shared" si="128"/>
        <v>0</v>
      </c>
    </row>
    <row r="4027" spans="2:7" x14ac:dyDescent="0.25">
      <c r="B4027">
        <f>YEAR('Daily Weather Input'!C4020)</f>
        <v>2015</v>
      </c>
      <c r="C4027">
        <f>MONTH('Daily Weather Input'!C4020)</f>
        <v>12</v>
      </c>
      <c r="D4027">
        <f>DAY('Daily Weather Input'!C4020)</f>
        <v>31</v>
      </c>
      <c r="E4027">
        <f>IF('Daily Weather Input'!D4020, 'Daily Weather Input'!D4020, ('Daily Weather Input'!E4020+'Daily Weather Input'!F4020)/2)</f>
        <v>51</v>
      </c>
      <c r="F4027">
        <f t="shared" si="127"/>
        <v>14</v>
      </c>
      <c r="G4027">
        <f t="shared" si="128"/>
        <v>0</v>
      </c>
    </row>
    <row r="4028" spans="2:7" x14ac:dyDescent="0.25">
      <c r="B4028">
        <f>YEAR('Daily Weather Input'!C4021)</f>
        <v>2016</v>
      </c>
      <c r="C4028">
        <f>MONTH('Daily Weather Input'!C4021)</f>
        <v>1</v>
      </c>
      <c r="D4028">
        <f>DAY('Daily Weather Input'!C4021)</f>
        <v>1</v>
      </c>
      <c r="E4028">
        <f>IF('Daily Weather Input'!D4021, 'Daily Weather Input'!D4021, ('Daily Weather Input'!E4021+'Daily Weather Input'!F4021)/2)</f>
        <v>42</v>
      </c>
      <c r="F4028">
        <f t="shared" si="127"/>
        <v>23</v>
      </c>
      <c r="G4028">
        <f t="shared" si="128"/>
        <v>0</v>
      </c>
    </row>
    <row r="4029" spans="2:7" x14ac:dyDescent="0.25">
      <c r="B4029">
        <f>YEAR('Daily Weather Input'!C4022)</f>
        <v>2016</v>
      </c>
      <c r="C4029">
        <f>MONTH('Daily Weather Input'!C4022)</f>
        <v>1</v>
      </c>
      <c r="D4029">
        <f>DAY('Daily Weather Input'!C4022)</f>
        <v>2</v>
      </c>
      <c r="E4029">
        <f>IF('Daily Weather Input'!D4022, 'Daily Weather Input'!D4022, ('Daily Weather Input'!E4022+'Daily Weather Input'!F4022)/2)</f>
        <v>36</v>
      </c>
      <c r="F4029">
        <f t="shared" si="127"/>
        <v>29</v>
      </c>
      <c r="G4029">
        <f t="shared" si="128"/>
        <v>0</v>
      </c>
    </row>
    <row r="4030" spans="2:7" x14ac:dyDescent="0.25">
      <c r="B4030">
        <f>YEAR('Daily Weather Input'!C4023)</f>
        <v>2016</v>
      </c>
      <c r="C4030">
        <f>MONTH('Daily Weather Input'!C4023)</f>
        <v>1</v>
      </c>
      <c r="D4030">
        <f>DAY('Daily Weather Input'!C4023)</f>
        <v>3</v>
      </c>
      <c r="E4030">
        <f>IF('Daily Weather Input'!D4023, 'Daily Weather Input'!D4023, ('Daily Weather Input'!E4023+'Daily Weather Input'!F4023)/2)</f>
        <v>36</v>
      </c>
      <c r="F4030">
        <f t="shared" si="127"/>
        <v>29</v>
      </c>
      <c r="G4030">
        <f t="shared" si="128"/>
        <v>0</v>
      </c>
    </row>
    <row r="4031" spans="2:7" x14ac:dyDescent="0.25">
      <c r="B4031">
        <f>YEAR('Daily Weather Input'!C4024)</f>
        <v>2016</v>
      </c>
      <c r="C4031">
        <f>MONTH('Daily Weather Input'!C4024)</f>
        <v>1</v>
      </c>
      <c r="D4031">
        <f>DAY('Daily Weather Input'!C4024)</f>
        <v>4</v>
      </c>
      <c r="E4031">
        <f>IF('Daily Weather Input'!D4024, 'Daily Weather Input'!D4024, ('Daily Weather Input'!E4024+'Daily Weather Input'!F4024)/2)</f>
        <v>34</v>
      </c>
      <c r="F4031">
        <f t="shared" si="127"/>
        <v>31</v>
      </c>
      <c r="G4031">
        <f t="shared" si="128"/>
        <v>0</v>
      </c>
    </row>
    <row r="4032" spans="2:7" x14ac:dyDescent="0.25">
      <c r="B4032">
        <f>YEAR('Daily Weather Input'!C4025)</f>
        <v>2016</v>
      </c>
      <c r="C4032">
        <f>MONTH('Daily Weather Input'!C4025)</f>
        <v>1</v>
      </c>
      <c r="D4032">
        <f>DAY('Daily Weather Input'!C4025)</f>
        <v>5</v>
      </c>
      <c r="E4032">
        <f>IF('Daily Weather Input'!D4025, 'Daily Weather Input'!D4025, ('Daily Weather Input'!E4025+'Daily Weather Input'!F4025)/2)</f>
        <v>22</v>
      </c>
      <c r="F4032">
        <f t="shared" si="127"/>
        <v>43</v>
      </c>
      <c r="G4032">
        <f t="shared" si="128"/>
        <v>0</v>
      </c>
    </row>
    <row r="4033" spans="2:7" x14ac:dyDescent="0.25">
      <c r="B4033">
        <f>YEAR('Daily Weather Input'!C4026)</f>
        <v>2016</v>
      </c>
      <c r="C4033">
        <f>MONTH('Daily Weather Input'!C4026)</f>
        <v>1</v>
      </c>
      <c r="D4033">
        <f>DAY('Daily Weather Input'!C4026)</f>
        <v>6</v>
      </c>
      <c r="E4033">
        <f>IF('Daily Weather Input'!D4026, 'Daily Weather Input'!D4026, ('Daily Weather Input'!E4026+'Daily Weather Input'!F4026)/2)</f>
        <v>22</v>
      </c>
      <c r="F4033">
        <f t="shared" si="127"/>
        <v>43</v>
      </c>
      <c r="G4033">
        <f t="shared" si="128"/>
        <v>0</v>
      </c>
    </row>
    <row r="4034" spans="2:7" x14ac:dyDescent="0.25">
      <c r="B4034">
        <f>YEAR('Daily Weather Input'!C4027)</f>
        <v>2016</v>
      </c>
      <c r="C4034">
        <f>MONTH('Daily Weather Input'!C4027)</f>
        <v>1</v>
      </c>
      <c r="D4034">
        <f>DAY('Daily Weather Input'!C4027)</f>
        <v>7</v>
      </c>
      <c r="E4034">
        <f>IF('Daily Weather Input'!D4027, 'Daily Weather Input'!D4027, ('Daily Weather Input'!E4027+'Daily Weather Input'!F4027)/2)</f>
        <v>31</v>
      </c>
      <c r="F4034">
        <f t="shared" si="127"/>
        <v>34</v>
      </c>
      <c r="G4034">
        <f t="shared" si="128"/>
        <v>0</v>
      </c>
    </row>
    <row r="4035" spans="2:7" x14ac:dyDescent="0.25">
      <c r="B4035">
        <f>YEAR('Daily Weather Input'!C4028)</f>
        <v>2016</v>
      </c>
      <c r="C4035">
        <f>MONTH('Daily Weather Input'!C4028)</f>
        <v>1</v>
      </c>
      <c r="D4035">
        <f>DAY('Daily Weather Input'!C4028)</f>
        <v>8</v>
      </c>
      <c r="E4035">
        <f>IF('Daily Weather Input'!D4028, 'Daily Weather Input'!D4028, ('Daily Weather Input'!E4028+'Daily Weather Input'!F4028)/2)</f>
        <v>39</v>
      </c>
      <c r="F4035">
        <f t="shared" si="127"/>
        <v>26</v>
      </c>
      <c r="G4035">
        <f t="shared" si="128"/>
        <v>0</v>
      </c>
    </row>
    <row r="4036" spans="2:7" x14ac:dyDescent="0.25">
      <c r="B4036">
        <f>YEAR('Daily Weather Input'!C4029)</f>
        <v>2016</v>
      </c>
      <c r="C4036">
        <f>MONTH('Daily Weather Input'!C4029)</f>
        <v>1</v>
      </c>
      <c r="D4036">
        <f>DAY('Daily Weather Input'!C4029)</f>
        <v>9</v>
      </c>
      <c r="E4036">
        <f>IF('Daily Weather Input'!D4029, 'Daily Weather Input'!D4029, ('Daily Weather Input'!E4029+'Daily Weather Input'!F4029)/2)</f>
        <v>43</v>
      </c>
      <c r="F4036">
        <f t="shared" si="127"/>
        <v>22</v>
      </c>
      <c r="G4036">
        <f t="shared" si="128"/>
        <v>0</v>
      </c>
    </row>
    <row r="4037" spans="2:7" x14ac:dyDescent="0.25">
      <c r="B4037">
        <f>YEAR('Daily Weather Input'!C4030)</f>
        <v>2016</v>
      </c>
      <c r="C4037">
        <f>MONTH('Daily Weather Input'!C4030)</f>
        <v>1</v>
      </c>
      <c r="D4037">
        <f>DAY('Daily Weather Input'!C4030)</f>
        <v>10</v>
      </c>
      <c r="E4037">
        <f>IF('Daily Weather Input'!D4030, 'Daily Weather Input'!D4030, ('Daily Weather Input'!E4030+'Daily Weather Input'!F4030)/2)</f>
        <v>52</v>
      </c>
      <c r="F4037">
        <f t="shared" si="127"/>
        <v>13</v>
      </c>
      <c r="G4037">
        <f t="shared" si="128"/>
        <v>0</v>
      </c>
    </row>
    <row r="4038" spans="2:7" x14ac:dyDescent="0.25">
      <c r="B4038">
        <f>YEAR('Daily Weather Input'!C4031)</f>
        <v>2016</v>
      </c>
      <c r="C4038">
        <f>MONTH('Daily Weather Input'!C4031)</f>
        <v>1</v>
      </c>
      <c r="D4038">
        <f>DAY('Daily Weather Input'!C4031)</f>
        <v>11</v>
      </c>
      <c r="E4038">
        <f>IF('Daily Weather Input'!D4031, 'Daily Weather Input'!D4031, ('Daily Weather Input'!E4031+'Daily Weather Input'!F4031)/2)</f>
        <v>33</v>
      </c>
      <c r="F4038">
        <f t="shared" si="127"/>
        <v>32</v>
      </c>
      <c r="G4038">
        <f t="shared" si="128"/>
        <v>0</v>
      </c>
    </row>
    <row r="4039" spans="2:7" x14ac:dyDescent="0.25">
      <c r="B4039">
        <f>YEAR('Daily Weather Input'!C4032)</f>
        <v>2016</v>
      </c>
      <c r="C4039">
        <f>MONTH('Daily Weather Input'!C4032)</f>
        <v>1</v>
      </c>
      <c r="D4039">
        <f>DAY('Daily Weather Input'!C4032)</f>
        <v>12</v>
      </c>
      <c r="E4039">
        <f>IF('Daily Weather Input'!D4032, 'Daily Weather Input'!D4032, ('Daily Weather Input'!E4032+'Daily Weather Input'!F4032)/2)</f>
        <v>32</v>
      </c>
      <c r="F4039">
        <f t="shared" si="127"/>
        <v>33</v>
      </c>
      <c r="G4039">
        <f t="shared" si="128"/>
        <v>0</v>
      </c>
    </row>
    <row r="4040" spans="2:7" x14ac:dyDescent="0.25">
      <c r="B4040">
        <f>YEAR('Daily Weather Input'!C4033)</f>
        <v>2016</v>
      </c>
      <c r="C4040">
        <f>MONTH('Daily Weather Input'!C4033)</f>
        <v>1</v>
      </c>
      <c r="D4040">
        <f>DAY('Daily Weather Input'!C4033)</f>
        <v>13</v>
      </c>
      <c r="E4040">
        <f>IF('Daily Weather Input'!D4033, 'Daily Weather Input'!D4033, ('Daily Weather Input'!E4033+'Daily Weather Input'!F4033)/2)</f>
        <v>26</v>
      </c>
      <c r="F4040">
        <f t="shared" si="127"/>
        <v>39</v>
      </c>
      <c r="G4040">
        <f t="shared" si="128"/>
        <v>0</v>
      </c>
    </row>
    <row r="4041" spans="2:7" x14ac:dyDescent="0.25">
      <c r="B4041">
        <f>YEAR('Daily Weather Input'!C4034)</f>
        <v>2016</v>
      </c>
      <c r="C4041">
        <f>MONTH('Daily Weather Input'!C4034)</f>
        <v>1</v>
      </c>
      <c r="D4041">
        <f>DAY('Daily Weather Input'!C4034)</f>
        <v>14</v>
      </c>
      <c r="E4041">
        <f>IF('Daily Weather Input'!D4034, 'Daily Weather Input'!D4034, ('Daily Weather Input'!E4034+'Daily Weather Input'!F4034)/2)</f>
        <v>32</v>
      </c>
      <c r="F4041">
        <f t="shared" si="127"/>
        <v>33</v>
      </c>
      <c r="G4041">
        <f t="shared" si="128"/>
        <v>0</v>
      </c>
    </row>
    <row r="4042" spans="2:7" x14ac:dyDescent="0.25">
      <c r="B4042">
        <f>YEAR('Daily Weather Input'!C4035)</f>
        <v>2016</v>
      </c>
      <c r="C4042">
        <f>MONTH('Daily Weather Input'!C4035)</f>
        <v>1</v>
      </c>
      <c r="D4042">
        <f>DAY('Daily Weather Input'!C4035)</f>
        <v>15</v>
      </c>
      <c r="E4042">
        <f>IF('Daily Weather Input'!D4035, 'Daily Weather Input'!D4035, ('Daily Weather Input'!E4035+'Daily Weather Input'!F4035)/2)</f>
        <v>40</v>
      </c>
      <c r="F4042">
        <f t="shared" si="127"/>
        <v>25</v>
      </c>
      <c r="G4042">
        <f t="shared" si="128"/>
        <v>0</v>
      </c>
    </row>
    <row r="4043" spans="2:7" x14ac:dyDescent="0.25">
      <c r="B4043">
        <f>YEAR('Daily Weather Input'!C4036)</f>
        <v>2016</v>
      </c>
      <c r="C4043">
        <f>MONTH('Daily Weather Input'!C4036)</f>
        <v>1</v>
      </c>
      <c r="D4043">
        <f>DAY('Daily Weather Input'!C4036)</f>
        <v>16</v>
      </c>
      <c r="E4043">
        <f>IF('Daily Weather Input'!D4036, 'Daily Weather Input'!D4036, ('Daily Weather Input'!E4036+'Daily Weather Input'!F4036)/2)</f>
        <v>42</v>
      </c>
      <c r="F4043">
        <f t="shared" si="127"/>
        <v>23</v>
      </c>
      <c r="G4043">
        <f t="shared" si="128"/>
        <v>0</v>
      </c>
    </row>
    <row r="4044" spans="2:7" x14ac:dyDescent="0.25">
      <c r="B4044">
        <f>YEAR('Daily Weather Input'!C4037)</f>
        <v>2016</v>
      </c>
      <c r="C4044">
        <f>MONTH('Daily Weather Input'!C4037)</f>
        <v>1</v>
      </c>
      <c r="D4044">
        <f>DAY('Daily Weather Input'!C4037)</f>
        <v>17</v>
      </c>
      <c r="E4044">
        <f>IF('Daily Weather Input'!D4037, 'Daily Weather Input'!D4037, ('Daily Weather Input'!E4037+'Daily Weather Input'!F4037)/2)</f>
        <v>36</v>
      </c>
      <c r="F4044">
        <f t="shared" si="127"/>
        <v>29</v>
      </c>
      <c r="G4044">
        <f t="shared" si="128"/>
        <v>0</v>
      </c>
    </row>
    <row r="4045" spans="2:7" x14ac:dyDescent="0.25">
      <c r="B4045">
        <f>YEAR('Daily Weather Input'!C4038)</f>
        <v>2016</v>
      </c>
      <c r="C4045">
        <f>MONTH('Daily Weather Input'!C4038)</f>
        <v>1</v>
      </c>
      <c r="D4045">
        <f>DAY('Daily Weather Input'!C4038)</f>
        <v>18</v>
      </c>
      <c r="E4045">
        <f>IF('Daily Weather Input'!D4038, 'Daily Weather Input'!D4038, ('Daily Weather Input'!E4038+'Daily Weather Input'!F4038)/2)</f>
        <v>24</v>
      </c>
      <c r="F4045">
        <f t="shared" si="127"/>
        <v>41</v>
      </c>
      <c r="G4045">
        <f t="shared" si="128"/>
        <v>0</v>
      </c>
    </row>
    <row r="4046" spans="2:7" x14ac:dyDescent="0.25">
      <c r="B4046">
        <f>YEAR('Daily Weather Input'!C4039)</f>
        <v>2016</v>
      </c>
      <c r="C4046">
        <f>MONTH('Daily Weather Input'!C4039)</f>
        <v>1</v>
      </c>
      <c r="D4046">
        <f>DAY('Daily Weather Input'!C4039)</f>
        <v>19</v>
      </c>
      <c r="E4046">
        <f>IF('Daily Weather Input'!D4039, 'Daily Weather Input'!D4039, ('Daily Weather Input'!E4039+'Daily Weather Input'!F4039)/2)</f>
        <v>17</v>
      </c>
      <c r="F4046">
        <f t="shared" si="127"/>
        <v>48</v>
      </c>
      <c r="G4046">
        <f t="shared" si="128"/>
        <v>0</v>
      </c>
    </row>
    <row r="4047" spans="2:7" x14ac:dyDescent="0.25">
      <c r="B4047">
        <f>YEAR('Daily Weather Input'!C4040)</f>
        <v>2016</v>
      </c>
      <c r="C4047">
        <f>MONTH('Daily Weather Input'!C4040)</f>
        <v>1</v>
      </c>
      <c r="D4047">
        <f>DAY('Daily Weather Input'!C4040)</f>
        <v>20</v>
      </c>
      <c r="E4047">
        <f>IF('Daily Weather Input'!D4040, 'Daily Weather Input'!D4040, ('Daily Weather Input'!E4040+'Daily Weather Input'!F4040)/2)</f>
        <v>21</v>
      </c>
      <c r="F4047">
        <f t="shared" si="127"/>
        <v>44</v>
      </c>
      <c r="G4047">
        <f t="shared" si="128"/>
        <v>0</v>
      </c>
    </row>
    <row r="4048" spans="2:7" x14ac:dyDescent="0.25">
      <c r="B4048">
        <f>YEAR('Daily Weather Input'!C4041)</f>
        <v>2016</v>
      </c>
      <c r="C4048">
        <f>MONTH('Daily Weather Input'!C4041)</f>
        <v>1</v>
      </c>
      <c r="D4048">
        <f>DAY('Daily Weather Input'!C4041)</f>
        <v>21</v>
      </c>
      <c r="E4048">
        <f>IF('Daily Weather Input'!D4041, 'Daily Weather Input'!D4041, ('Daily Weather Input'!E4041+'Daily Weather Input'!F4041)/2)</f>
        <v>26</v>
      </c>
      <c r="F4048">
        <f t="shared" si="127"/>
        <v>39</v>
      </c>
      <c r="G4048">
        <f t="shared" si="128"/>
        <v>0</v>
      </c>
    </row>
    <row r="4049" spans="2:7" x14ac:dyDescent="0.25">
      <c r="B4049">
        <f>YEAR('Daily Weather Input'!C4042)</f>
        <v>2016</v>
      </c>
      <c r="C4049">
        <f>MONTH('Daily Weather Input'!C4042)</f>
        <v>1</v>
      </c>
      <c r="D4049">
        <f>DAY('Daily Weather Input'!C4042)</f>
        <v>22</v>
      </c>
      <c r="E4049">
        <f>IF('Daily Weather Input'!D4042, 'Daily Weather Input'!D4042, ('Daily Weather Input'!E4042+'Daily Weather Input'!F4042)/2)</f>
        <v>22</v>
      </c>
      <c r="F4049">
        <f t="shared" si="127"/>
        <v>43</v>
      </c>
      <c r="G4049">
        <f t="shared" si="128"/>
        <v>0</v>
      </c>
    </row>
    <row r="4050" spans="2:7" x14ac:dyDescent="0.25">
      <c r="B4050">
        <f>YEAR('Daily Weather Input'!C4043)</f>
        <v>2016</v>
      </c>
      <c r="C4050">
        <f>MONTH('Daily Weather Input'!C4043)</f>
        <v>1</v>
      </c>
      <c r="D4050">
        <f>DAY('Daily Weather Input'!C4043)</f>
        <v>23</v>
      </c>
      <c r="E4050">
        <f>IF('Daily Weather Input'!D4043, 'Daily Weather Input'!D4043, ('Daily Weather Input'!E4043+'Daily Weather Input'!F4043)/2)</f>
        <v>23</v>
      </c>
      <c r="F4050">
        <f t="shared" si="127"/>
        <v>42</v>
      </c>
      <c r="G4050">
        <f t="shared" si="128"/>
        <v>0</v>
      </c>
    </row>
    <row r="4051" spans="2:7" x14ac:dyDescent="0.25">
      <c r="B4051">
        <f>YEAR('Daily Weather Input'!C4044)</f>
        <v>2016</v>
      </c>
      <c r="C4051">
        <f>MONTH('Daily Weather Input'!C4044)</f>
        <v>1</v>
      </c>
      <c r="D4051">
        <f>DAY('Daily Weather Input'!C4044)</f>
        <v>24</v>
      </c>
      <c r="E4051">
        <f>IF('Daily Weather Input'!D4044, 'Daily Weather Input'!D4044, ('Daily Weather Input'!E4044+'Daily Weather Input'!F4044)/2)</f>
        <v>26</v>
      </c>
      <c r="F4051">
        <f t="shared" si="127"/>
        <v>39</v>
      </c>
      <c r="G4051">
        <f t="shared" si="128"/>
        <v>0</v>
      </c>
    </row>
    <row r="4052" spans="2:7" x14ac:dyDescent="0.25">
      <c r="B4052">
        <f>YEAR('Daily Weather Input'!C4045)</f>
        <v>2016</v>
      </c>
      <c r="C4052">
        <f>MONTH('Daily Weather Input'!C4045)</f>
        <v>1</v>
      </c>
      <c r="D4052">
        <f>DAY('Daily Weather Input'!C4045)</f>
        <v>25</v>
      </c>
      <c r="E4052">
        <f>IF('Daily Weather Input'!D4045, 'Daily Weather Input'!D4045, ('Daily Weather Input'!E4045+'Daily Weather Input'!F4045)/2)</f>
        <v>19</v>
      </c>
      <c r="F4052">
        <f t="shared" si="127"/>
        <v>46</v>
      </c>
      <c r="G4052">
        <f t="shared" si="128"/>
        <v>0</v>
      </c>
    </row>
    <row r="4053" spans="2:7" x14ac:dyDescent="0.25">
      <c r="B4053">
        <f>YEAR('Daily Weather Input'!C4046)</f>
        <v>2016</v>
      </c>
      <c r="C4053">
        <f>MONTH('Daily Weather Input'!C4046)</f>
        <v>1</v>
      </c>
      <c r="D4053">
        <f>DAY('Daily Weather Input'!C4046)</f>
        <v>26</v>
      </c>
      <c r="E4053">
        <f>IF('Daily Weather Input'!D4046, 'Daily Weather Input'!D4046, ('Daily Weather Input'!E4046+'Daily Weather Input'!F4046)/2)</f>
        <v>36</v>
      </c>
      <c r="F4053">
        <f t="shared" si="127"/>
        <v>29</v>
      </c>
      <c r="G4053">
        <f t="shared" si="128"/>
        <v>0</v>
      </c>
    </row>
    <row r="4054" spans="2:7" x14ac:dyDescent="0.25">
      <c r="B4054">
        <f>YEAR('Daily Weather Input'!C4047)</f>
        <v>2016</v>
      </c>
      <c r="C4054">
        <f>MONTH('Daily Weather Input'!C4047)</f>
        <v>1</v>
      </c>
      <c r="D4054">
        <f>DAY('Daily Weather Input'!C4047)</f>
        <v>27</v>
      </c>
      <c r="E4054">
        <f>IF('Daily Weather Input'!D4047, 'Daily Weather Input'!D4047, ('Daily Weather Input'!E4047+'Daily Weather Input'!F4047)/2)</f>
        <v>40</v>
      </c>
      <c r="F4054">
        <f t="shared" si="127"/>
        <v>25</v>
      </c>
      <c r="G4054">
        <f t="shared" si="128"/>
        <v>0</v>
      </c>
    </row>
    <row r="4055" spans="2:7" x14ac:dyDescent="0.25">
      <c r="B4055">
        <f>YEAR('Daily Weather Input'!C4048)</f>
        <v>2016</v>
      </c>
      <c r="C4055">
        <f>MONTH('Daily Weather Input'!C4048)</f>
        <v>1</v>
      </c>
      <c r="D4055">
        <f>DAY('Daily Weather Input'!C4048)</f>
        <v>28</v>
      </c>
      <c r="E4055">
        <f>IF('Daily Weather Input'!D4048, 'Daily Weather Input'!D4048, ('Daily Weather Input'!E4048+'Daily Weather Input'!F4048)/2)</f>
        <v>26</v>
      </c>
      <c r="F4055">
        <f t="shared" si="127"/>
        <v>39</v>
      </c>
      <c r="G4055">
        <f t="shared" si="128"/>
        <v>0</v>
      </c>
    </row>
    <row r="4056" spans="2:7" x14ac:dyDescent="0.25">
      <c r="B4056">
        <f>YEAR('Daily Weather Input'!C4049)</f>
        <v>2016</v>
      </c>
      <c r="C4056">
        <f>MONTH('Daily Weather Input'!C4049)</f>
        <v>1</v>
      </c>
      <c r="D4056">
        <f>DAY('Daily Weather Input'!C4049)</f>
        <v>29</v>
      </c>
      <c r="E4056">
        <f>IF('Daily Weather Input'!D4049, 'Daily Weather Input'!D4049, ('Daily Weather Input'!E4049+'Daily Weather Input'!F4049)/2)</f>
        <v>33</v>
      </c>
      <c r="F4056">
        <f t="shared" ref="F4056:F4119" si="129">IF(B$8&gt;$E4056,(B$8-$E4056),0)</f>
        <v>32</v>
      </c>
      <c r="G4056">
        <f t="shared" ref="G4056:G4119" si="130">IF($E4056&gt;C$8,$E4056-C$8,0)</f>
        <v>0</v>
      </c>
    </row>
    <row r="4057" spans="2:7" x14ac:dyDescent="0.25">
      <c r="B4057">
        <f>YEAR('Daily Weather Input'!C4050)</f>
        <v>2016</v>
      </c>
      <c r="C4057">
        <f>MONTH('Daily Weather Input'!C4050)</f>
        <v>1</v>
      </c>
      <c r="D4057">
        <f>DAY('Daily Weather Input'!C4050)</f>
        <v>30</v>
      </c>
      <c r="E4057">
        <f>IF('Daily Weather Input'!D4050, 'Daily Weather Input'!D4050, ('Daily Weather Input'!E4050+'Daily Weather Input'!F4050)/2)</f>
        <v>30</v>
      </c>
      <c r="F4057">
        <f t="shared" si="129"/>
        <v>35</v>
      </c>
      <c r="G4057">
        <f t="shared" si="130"/>
        <v>0</v>
      </c>
    </row>
    <row r="4058" spans="2:7" x14ac:dyDescent="0.25">
      <c r="B4058">
        <f>YEAR('Daily Weather Input'!C4051)</f>
        <v>2016</v>
      </c>
      <c r="C4058">
        <f>MONTH('Daily Weather Input'!C4051)</f>
        <v>1</v>
      </c>
      <c r="D4058">
        <f>DAY('Daily Weather Input'!C4051)</f>
        <v>31</v>
      </c>
      <c r="E4058">
        <f>IF('Daily Weather Input'!D4051, 'Daily Weather Input'!D4051, ('Daily Weather Input'!E4051+'Daily Weather Input'!F4051)/2)</f>
        <v>44</v>
      </c>
      <c r="F4058">
        <f t="shared" si="129"/>
        <v>21</v>
      </c>
      <c r="G4058">
        <f t="shared" si="130"/>
        <v>0</v>
      </c>
    </row>
    <row r="4059" spans="2:7" x14ac:dyDescent="0.25">
      <c r="B4059">
        <f>YEAR('Daily Weather Input'!C4052)</f>
        <v>2016</v>
      </c>
      <c r="C4059">
        <f>MONTH('Daily Weather Input'!C4052)</f>
        <v>2</v>
      </c>
      <c r="D4059">
        <f>DAY('Daily Weather Input'!C4052)</f>
        <v>1</v>
      </c>
      <c r="E4059">
        <f>IF('Daily Weather Input'!D4052, 'Daily Weather Input'!D4052, ('Daily Weather Input'!E4052+'Daily Weather Input'!F4052)/2)</f>
        <v>48</v>
      </c>
      <c r="F4059">
        <f t="shared" si="129"/>
        <v>17</v>
      </c>
      <c r="G4059">
        <f t="shared" si="130"/>
        <v>0</v>
      </c>
    </row>
    <row r="4060" spans="2:7" x14ac:dyDescent="0.25">
      <c r="B4060">
        <f>YEAR('Daily Weather Input'!C4053)</f>
        <v>2016</v>
      </c>
      <c r="C4060">
        <f>MONTH('Daily Weather Input'!C4053)</f>
        <v>2</v>
      </c>
      <c r="D4060">
        <f>DAY('Daily Weather Input'!C4053)</f>
        <v>2</v>
      </c>
      <c r="E4060">
        <f>IF('Daily Weather Input'!D4053, 'Daily Weather Input'!D4053, ('Daily Weather Input'!E4053+'Daily Weather Input'!F4053)/2)</f>
        <v>41</v>
      </c>
      <c r="F4060">
        <f t="shared" si="129"/>
        <v>24</v>
      </c>
      <c r="G4060">
        <f t="shared" si="130"/>
        <v>0</v>
      </c>
    </row>
    <row r="4061" spans="2:7" x14ac:dyDescent="0.25">
      <c r="B4061">
        <f>YEAR('Daily Weather Input'!C4054)</f>
        <v>2016</v>
      </c>
      <c r="C4061">
        <f>MONTH('Daily Weather Input'!C4054)</f>
        <v>2</v>
      </c>
      <c r="D4061">
        <f>DAY('Daily Weather Input'!C4054)</f>
        <v>3</v>
      </c>
      <c r="E4061">
        <f>IF('Daily Weather Input'!D4054, 'Daily Weather Input'!D4054, ('Daily Weather Input'!E4054+'Daily Weather Input'!F4054)/2)</f>
        <v>44</v>
      </c>
      <c r="F4061">
        <f t="shared" si="129"/>
        <v>21</v>
      </c>
      <c r="G4061">
        <f t="shared" si="130"/>
        <v>0</v>
      </c>
    </row>
    <row r="4062" spans="2:7" x14ac:dyDescent="0.25">
      <c r="B4062">
        <f>YEAR('Daily Weather Input'!C4055)</f>
        <v>2016</v>
      </c>
      <c r="C4062">
        <f>MONTH('Daily Weather Input'!C4055)</f>
        <v>2</v>
      </c>
      <c r="D4062">
        <f>DAY('Daily Weather Input'!C4055)</f>
        <v>4</v>
      </c>
      <c r="E4062">
        <f>IF('Daily Weather Input'!D4055, 'Daily Weather Input'!D4055, ('Daily Weather Input'!E4055+'Daily Weather Input'!F4055)/2)</f>
        <v>49</v>
      </c>
      <c r="F4062">
        <f t="shared" si="129"/>
        <v>16</v>
      </c>
      <c r="G4062">
        <f t="shared" si="130"/>
        <v>0</v>
      </c>
    </row>
    <row r="4063" spans="2:7" x14ac:dyDescent="0.25">
      <c r="B4063">
        <f>YEAR('Daily Weather Input'!C4056)</f>
        <v>2016</v>
      </c>
      <c r="C4063">
        <f>MONTH('Daily Weather Input'!C4056)</f>
        <v>2</v>
      </c>
      <c r="D4063">
        <f>DAY('Daily Weather Input'!C4056)</f>
        <v>5</v>
      </c>
      <c r="E4063">
        <f>IF('Daily Weather Input'!D4056, 'Daily Weather Input'!D4056, ('Daily Weather Input'!E4056+'Daily Weather Input'!F4056)/2)</f>
        <v>39</v>
      </c>
      <c r="F4063">
        <f t="shared" si="129"/>
        <v>26</v>
      </c>
      <c r="G4063">
        <f t="shared" si="130"/>
        <v>0</v>
      </c>
    </row>
    <row r="4064" spans="2:7" x14ac:dyDescent="0.25">
      <c r="B4064">
        <f>YEAR('Daily Weather Input'!C4057)</f>
        <v>2016</v>
      </c>
      <c r="C4064">
        <f>MONTH('Daily Weather Input'!C4057)</f>
        <v>2</v>
      </c>
      <c r="D4064">
        <f>DAY('Daily Weather Input'!C4057)</f>
        <v>6</v>
      </c>
      <c r="E4064">
        <f>IF('Daily Weather Input'!D4057, 'Daily Weather Input'!D4057, ('Daily Weather Input'!E4057+'Daily Weather Input'!F4057)/2)</f>
        <v>32</v>
      </c>
      <c r="F4064">
        <f t="shared" si="129"/>
        <v>33</v>
      </c>
      <c r="G4064">
        <f t="shared" si="130"/>
        <v>0</v>
      </c>
    </row>
    <row r="4065" spans="2:7" x14ac:dyDescent="0.25">
      <c r="B4065">
        <f>YEAR('Daily Weather Input'!C4058)</f>
        <v>2016</v>
      </c>
      <c r="C4065">
        <f>MONTH('Daily Weather Input'!C4058)</f>
        <v>2</v>
      </c>
      <c r="D4065">
        <f>DAY('Daily Weather Input'!C4058)</f>
        <v>7</v>
      </c>
      <c r="E4065">
        <f>IF('Daily Weather Input'!D4058, 'Daily Weather Input'!D4058, ('Daily Weather Input'!E4058+'Daily Weather Input'!F4058)/2)</f>
        <v>33</v>
      </c>
      <c r="F4065">
        <f t="shared" si="129"/>
        <v>32</v>
      </c>
      <c r="G4065">
        <f t="shared" si="130"/>
        <v>0</v>
      </c>
    </row>
    <row r="4066" spans="2:7" x14ac:dyDescent="0.25">
      <c r="B4066">
        <f>YEAR('Daily Weather Input'!C4059)</f>
        <v>2016</v>
      </c>
      <c r="C4066">
        <f>MONTH('Daily Weather Input'!C4059)</f>
        <v>2</v>
      </c>
      <c r="D4066">
        <f>DAY('Daily Weather Input'!C4059)</f>
        <v>8</v>
      </c>
      <c r="E4066">
        <f>IF('Daily Weather Input'!D4059, 'Daily Weather Input'!D4059, ('Daily Weather Input'!E4059+'Daily Weather Input'!F4059)/2)</f>
        <v>37</v>
      </c>
      <c r="F4066">
        <f t="shared" si="129"/>
        <v>28</v>
      </c>
      <c r="G4066">
        <f t="shared" si="130"/>
        <v>0</v>
      </c>
    </row>
    <row r="4067" spans="2:7" x14ac:dyDescent="0.25">
      <c r="B4067">
        <f>YEAR('Daily Weather Input'!C4060)</f>
        <v>2016</v>
      </c>
      <c r="C4067">
        <f>MONTH('Daily Weather Input'!C4060)</f>
        <v>2</v>
      </c>
      <c r="D4067">
        <f>DAY('Daily Weather Input'!C4060)</f>
        <v>9</v>
      </c>
      <c r="E4067">
        <f>IF('Daily Weather Input'!D4060, 'Daily Weather Input'!D4060, ('Daily Weather Input'!E4060+'Daily Weather Input'!F4060)/2)</f>
        <v>36</v>
      </c>
      <c r="F4067">
        <f t="shared" si="129"/>
        <v>29</v>
      </c>
      <c r="G4067">
        <f t="shared" si="130"/>
        <v>0</v>
      </c>
    </row>
    <row r="4068" spans="2:7" x14ac:dyDescent="0.25">
      <c r="B4068">
        <f>YEAR('Daily Weather Input'!C4061)</f>
        <v>2016</v>
      </c>
      <c r="C4068">
        <f>MONTH('Daily Weather Input'!C4061)</f>
        <v>2</v>
      </c>
      <c r="D4068">
        <f>DAY('Daily Weather Input'!C4061)</f>
        <v>10</v>
      </c>
      <c r="E4068">
        <f>IF('Daily Weather Input'!D4061, 'Daily Weather Input'!D4061, ('Daily Weather Input'!E4061+'Daily Weather Input'!F4061)/2)</f>
        <v>31</v>
      </c>
      <c r="F4068">
        <f t="shared" si="129"/>
        <v>34</v>
      </c>
      <c r="G4068">
        <f t="shared" si="130"/>
        <v>0</v>
      </c>
    </row>
    <row r="4069" spans="2:7" x14ac:dyDescent="0.25">
      <c r="B4069">
        <f>YEAR('Daily Weather Input'!C4062)</f>
        <v>2016</v>
      </c>
      <c r="C4069">
        <f>MONTH('Daily Weather Input'!C4062)</f>
        <v>2</v>
      </c>
      <c r="D4069">
        <f>DAY('Daily Weather Input'!C4062)</f>
        <v>11</v>
      </c>
      <c r="E4069">
        <f>IF('Daily Weather Input'!D4062, 'Daily Weather Input'!D4062, ('Daily Weather Input'!E4062+'Daily Weather Input'!F4062)/2)</f>
        <v>23</v>
      </c>
      <c r="F4069">
        <f t="shared" si="129"/>
        <v>42</v>
      </c>
      <c r="G4069">
        <f t="shared" si="130"/>
        <v>0</v>
      </c>
    </row>
    <row r="4070" spans="2:7" x14ac:dyDescent="0.25">
      <c r="B4070">
        <f>YEAR('Daily Weather Input'!C4063)</f>
        <v>2016</v>
      </c>
      <c r="C4070">
        <f>MONTH('Daily Weather Input'!C4063)</f>
        <v>2</v>
      </c>
      <c r="D4070">
        <f>DAY('Daily Weather Input'!C4063)</f>
        <v>12</v>
      </c>
      <c r="E4070">
        <f>IF('Daily Weather Input'!D4063, 'Daily Weather Input'!D4063, ('Daily Weather Input'!E4063+'Daily Weather Input'!F4063)/2)</f>
        <v>22</v>
      </c>
      <c r="F4070">
        <f t="shared" si="129"/>
        <v>43</v>
      </c>
      <c r="G4070">
        <f t="shared" si="130"/>
        <v>0</v>
      </c>
    </row>
    <row r="4071" spans="2:7" x14ac:dyDescent="0.25">
      <c r="B4071">
        <f>YEAR('Daily Weather Input'!C4064)</f>
        <v>2016</v>
      </c>
      <c r="C4071">
        <f>MONTH('Daily Weather Input'!C4064)</f>
        <v>2</v>
      </c>
      <c r="D4071">
        <f>DAY('Daily Weather Input'!C4064)</f>
        <v>13</v>
      </c>
      <c r="E4071">
        <f>IF('Daily Weather Input'!D4064, 'Daily Weather Input'!D4064, ('Daily Weather Input'!E4064+'Daily Weather Input'!F4064)/2)</f>
        <v>22</v>
      </c>
      <c r="F4071">
        <f t="shared" si="129"/>
        <v>43</v>
      </c>
      <c r="G4071">
        <f t="shared" si="130"/>
        <v>0</v>
      </c>
    </row>
    <row r="4072" spans="2:7" x14ac:dyDescent="0.25">
      <c r="B4072">
        <f>YEAR('Daily Weather Input'!C4065)</f>
        <v>2016</v>
      </c>
      <c r="C4072">
        <f>MONTH('Daily Weather Input'!C4065)</f>
        <v>2</v>
      </c>
      <c r="D4072">
        <f>DAY('Daily Weather Input'!C4065)</f>
        <v>14</v>
      </c>
      <c r="E4072">
        <f>IF('Daily Weather Input'!D4065, 'Daily Weather Input'!D4065, ('Daily Weather Input'!E4065+'Daily Weather Input'!F4065)/2)</f>
        <v>16</v>
      </c>
      <c r="F4072">
        <f t="shared" si="129"/>
        <v>49</v>
      </c>
      <c r="G4072">
        <f t="shared" si="130"/>
        <v>0</v>
      </c>
    </row>
    <row r="4073" spans="2:7" x14ac:dyDescent="0.25">
      <c r="B4073">
        <f>YEAR('Daily Weather Input'!C4066)</f>
        <v>2016</v>
      </c>
      <c r="C4073">
        <f>MONTH('Daily Weather Input'!C4066)</f>
        <v>2</v>
      </c>
      <c r="D4073">
        <f>DAY('Daily Weather Input'!C4066)</f>
        <v>15</v>
      </c>
      <c r="E4073">
        <f>IF('Daily Weather Input'!D4066, 'Daily Weather Input'!D4066, ('Daily Weather Input'!E4066+'Daily Weather Input'!F4066)/2)</f>
        <v>22</v>
      </c>
      <c r="F4073">
        <f t="shared" si="129"/>
        <v>43</v>
      </c>
      <c r="G4073">
        <f t="shared" si="130"/>
        <v>0</v>
      </c>
    </row>
    <row r="4074" spans="2:7" x14ac:dyDescent="0.25">
      <c r="B4074">
        <f>YEAR('Daily Weather Input'!C4067)</f>
        <v>2016</v>
      </c>
      <c r="C4074">
        <f>MONTH('Daily Weather Input'!C4067)</f>
        <v>2</v>
      </c>
      <c r="D4074">
        <f>DAY('Daily Weather Input'!C4067)</f>
        <v>16</v>
      </c>
      <c r="E4074">
        <f>IF('Daily Weather Input'!D4067, 'Daily Weather Input'!D4067, ('Daily Weather Input'!E4067+'Daily Weather Input'!F4067)/2)</f>
        <v>35</v>
      </c>
      <c r="F4074">
        <f t="shared" si="129"/>
        <v>30</v>
      </c>
      <c r="G4074">
        <f t="shared" si="130"/>
        <v>0</v>
      </c>
    </row>
    <row r="4075" spans="2:7" x14ac:dyDescent="0.25">
      <c r="B4075">
        <f>YEAR('Daily Weather Input'!C4068)</f>
        <v>2016</v>
      </c>
      <c r="C4075">
        <f>MONTH('Daily Weather Input'!C4068)</f>
        <v>2</v>
      </c>
      <c r="D4075">
        <f>DAY('Daily Weather Input'!C4068)</f>
        <v>17</v>
      </c>
      <c r="E4075">
        <f>IF('Daily Weather Input'!D4068, 'Daily Weather Input'!D4068, ('Daily Weather Input'!E4068+'Daily Weather Input'!F4068)/2)</f>
        <v>37</v>
      </c>
      <c r="F4075">
        <f t="shared" si="129"/>
        <v>28</v>
      </c>
      <c r="G4075">
        <f t="shared" si="130"/>
        <v>0</v>
      </c>
    </row>
    <row r="4076" spans="2:7" x14ac:dyDescent="0.25">
      <c r="B4076">
        <f>YEAR('Daily Weather Input'!C4069)</f>
        <v>2016</v>
      </c>
      <c r="C4076">
        <f>MONTH('Daily Weather Input'!C4069)</f>
        <v>2</v>
      </c>
      <c r="D4076">
        <f>DAY('Daily Weather Input'!C4069)</f>
        <v>18</v>
      </c>
      <c r="E4076">
        <f>IF('Daily Weather Input'!D4069, 'Daily Weather Input'!D4069, ('Daily Weather Input'!E4069+'Daily Weather Input'!F4069)/2)</f>
        <v>35</v>
      </c>
      <c r="F4076">
        <f t="shared" si="129"/>
        <v>30</v>
      </c>
      <c r="G4076">
        <f t="shared" si="130"/>
        <v>0</v>
      </c>
    </row>
    <row r="4077" spans="2:7" x14ac:dyDescent="0.25">
      <c r="B4077">
        <f>YEAR('Daily Weather Input'!C4070)</f>
        <v>2016</v>
      </c>
      <c r="C4077">
        <f>MONTH('Daily Weather Input'!C4070)</f>
        <v>2</v>
      </c>
      <c r="D4077">
        <f>DAY('Daily Weather Input'!C4070)</f>
        <v>19</v>
      </c>
      <c r="E4077">
        <f>IF('Daily Weather Input'!D4070, 'Daily Weather Input'!D4070, ('Daily Weather Input'!E4070+'Daily Weather Input'!F4070)/2)</f>
        <v>28</v>
      </c>
      <c r="F4077">
        <f t="shared" si="129"/>
        <v>37</v>
      </c>
      <c r="G4077">
        <f t="shared" si="130"/>
        <v>0</v>
      </c>
    </row>
    <row r="4078" spans="2:7" x14ac:dyDescent="0.25">
      <c r="B4078">
        <f>YEAR('Daily Weather Input'!C4071)</f>
        <v>2016</v>
      </c>
      <c r="C4078">
        <f>MONTH('Daily Weather Input'!C4071)</f>
        <v>2</v>
      </c>
      <c r="D4078">
        <f>DAY('Daily Weather Input'!C4071)</f>
        <v>20</v>
      </c>
      <c r="E4078">
        <f>IF('Daily Weather Input'!D4071, 'Daily Weather Input'!D4071, ('Daily Weather Input'!E4071+'Daily Weather Input'!F4071)/2)</f>
        <v>49</v>
      </c>
      <c r="F4078">
        <f t="shared" si="129"/>
        <v>16</v>
      </c>
      <c r="G4078">
        <f t="shared" si="130"/>
        <v>0</v>
      </c>
    </row>
    <row r="4079" spans="2:7" x14ac:dyDescent="0.25">
      <c r="B4079">
        <f>YEAR('Daily Weather Input'!C4072)</f>
        <v>2016</v>
      </c>
      <c r="C4079">
        <f>MONTH('Daily Weather Input'!C4072)</f>
        <v>2</v>
      </c>
      <c r="D4079">
        <f>DAY('Daily Weather Input'!C4072)</f>
        <v>21</v>
      </c>
      <c r="E4079">
        <f>IF('Daily Weather Input'!D4072, 'Daily Weather Input'!D4072, ('Daily Weather Input'!E4072+'Daily Weather Input'!F4072)/2)</f>
        <v>51</v>
      </c>
      <c r="F4079">
        <f t="shared" si="129"/>
        <v>14</v>
      </c>
      <c r="G4079">
        <f t="shared" si="130"/>
        <v>0</v>
      </c>
    </row>
    <row r="4080" spans="2:7" x14ac:dyDescent="0.25">
      <c r="B4080">
        <f>YEAR('Daily Weather Input'!C4073)</f>
        <v>2016</v>
      </c>
      <c r="C4080">
        <f>MONTH('Daily Weather Input'!C4073)</f>
        <v>2</v>
      </c>
      <c r="D4080">
        <f>DAY('Daily Weather Input'!C4073)</f>
        <v>22</v>
      </c>
      <c r="E4080">
        <f>IF('Daily Weather Input'!D4073, 'Daily Weather Input'!D4073, ('Daily Weather Input'!E4073+'Daily Weather Input'!F4073)/2)</f>
        <v>46</v>
      </c>
      <c r="F4080">
        <f t="shared" si="129"/>
        <v>19</v>
      </c>
      <c r="G4080">
        <f t="shared" si="130"/>
        <v>0</v>
      </c>
    </row>
    <row r="4081" spans="2:7" x14ac:dyDescent="0.25">
      <c r="B4081">
        <f>YEAR('Daily Weather Input'!C4074)</f>
        <v>2016</v>
      </c>
      <c r="C4081">
        <f>MONTH('Daily Weather Input'!C4074)</f>
        <v>2</v>
      </c>
      <c r="D4081">
        <f>DAY('Daily Weather Input'!C4074)</f>
        <v>23</v>
      </c>
      <c r="E4081">
        <f>IF('Daily Weather Input'!D4074, 'Daily Weather Input'!D4074, ('Daily Weather Input'!E4074+'Daily Weather Input'!F4074)/2)</f>
        <v>40</v>
      </c>
      <c r="F4081">
        <f t="shared" si="129"/>
        <v>25</v>
      </c>
      <c r="G4081">
        <f t="shared" si="130"/>
        <v>0</v>
      </c>
    </row>
    <row r="4082" spans="2:7" x14ac:dyDescent="0.25">
      <c r="B4082">
        <f>YEAR('Daily Weather Input'!C4075)</f>
        <v>2016</v>
      </c>
      <c r="C4082">
        <f>MONTH('Daily Weather Input'!C4075)</f>
        <v>2</v>
      </c>
      <c r="D4082">
        <f>DAY('Daily Weather Input'!C4075)</f>
        <v>24</v>
      </c>
      <c r="E4082">
        <f>IF('Daily Weather Input'!D4075, 'Daily Weather Input'!D4075, ('Daily Weather Input'!E4075+'Daily Weather Input'!F4075)/2)</f>
        <v>40</v>
      </c>
      <c r="F4082">
        <f t="shared" si="129"/>
        <v>25</v>
      </c>
      <c r="G4082">
        <f t="shared" si="130"/>
        <v>0</v>
      </c>
    </row>
    <row r="4083" spans="2:7" x14ac:dyDescent="0.25">
      <c r="B4083">
        <f>YEAR('Daily Weather Input'!C4076)</f>
        <v>2016</v>
      </c>
      <c r="C4083">
        <f>MONTH('Daily Weather Input'!C4076)</f>
        <v>2</v>
      </c>
      <c r="D4083">
        <f>DAY('Daily Weather Input'!C4076)</f>
        <v>25</v>
      </c>
      <c r="E4083">
        <f>IF('Daily Weather Input'!D4076, 'Daily Weather Input'!D4076, ('Daily Weather Input'!E4076+'Daily Weather Input'!F4076)/2)</f>
        <v>48</v>
      </c>
      <c r="F4083">
        <f t="shared" si="129"/>
        <v>17</v>
      </c>
      <c r="G4083">
        <f t="shared" si="130"/>
        <v>0</v>
      </c>
    </row>
    <row r="4084" spans="2:7" x14ac:dyDescent="0.25">
      <c r="B4084">
        <f>YEAR('Daily Weather Input'!C4077)</f>
        <v>2016</v>
      </c>
      <c r="C4084">
        <f>MONTH('Daily Weather Input'!C4077)</f>
        <v>2</v>
      </c>
      <c r="D4084">
        <f>DAY('Daily Weather Input'!C4077)</f>
        <v>26</v>
      </c>
      <c r="E4084">
        <f>IF('Daily Weather Input'!D4077, 'Daily Weather Input'!D4077, ('Daily Weather Input'!E4077+'Daily Weather Input'!F4077)/2)</f>
        <v>36</v>
      </c>
      <c r="F4084">
        <f t="shared" si="129"/>
        <v>29</v>
      </c>
      <c r="G4084">
        <f t="shared" si="130"/>
        <v>0</v>
      </c>
    </row>
    <row r="4085" spans="2:7" x14ac:dyDescent="0.25">
      <c r="B4085">
        <f>YEAR('Daily Weather Input'!C4078)</f>
        <v>2016</v>
      </c>
      <c r="C4085">
        <f>MONTH('Daily Weather Input'!C4078)</f>
        <v>2</v>
      </c>
      <c r="D4085">
        <f>DAY('Daily Weather Input'!C4078)</f>
        <v>27</v>
      </c>
      <c r="E4085">
        <f>IF('Daily Weather Input'!D4078, 'Daily Weather Input'!D4078, ('Daily Weather Input'!E4078+'Daily Weather Input'!F4078)/2)</f>
        <v>34</v>
      </c>
      <c r="F4085">
        <f t="shared" si="129"/>
        <v>31</v>
      </c>
      <c r="G4085">
        <f t="shared" si="130"/>
        <v>0</v>
      </c>
    </row>
    <row r="4086" spans="2:7" x14ac:dyDescent="0.25">
      <c r="B4086">
        <f>YEAR('Daily Weather Input'!C4079)</f>
        <v>2016</v>
      </c>
      <c r="C4086">
        <f>MONTH('Daily Weather Input'!C4079)</f>
        <v>2</v>
      </c>
      <c r="D4086">
        <f>DAY('Daily Weather Input'!C4079)</f>
        <v>28</v>
      </c>
      <c r="E4086">
        <f>IF('Daily Weather Input'!D4079, 'Daily Weather Input'!D4079, ('Daily Weather Input'!E4079+'Daily Weather Input'!F4079)/2)</f>
        <v>43</v>
      </c>
      <c r="F4086">
        <f t="shared" si="129"/>
        <v>22</v>
      </c>
      <c r="G4086">
        <f t="shared" si="130"/>
        <v>0</v>
      </c>
    </row>
    <row r="4087" spans="2:7" x14ac:dyDescent="0.25">
      <c r="B4087">
        <f>YEAR('Daily Weather Input'!C4080)</f>
        <v>2016</v>
      </c>
      <c r="C4087">
        <f>MONTH('Daily Weather Input'!C4080)</f>
        <v>2</v>
      </c>
      <c r="D4087">
        <f>DAY('Daily Weather Input'!C4080)</f>
        <v>29</v>
      </c>
      <c r="E4087">
        <f>IF('Daily Weather Input'!D4080, 'Daily Weather Input'!D4080, ('Daily Weather Input'!E4080+'Daily Weather Input'!F4080)/2)</f>
        <v>56</v>
      </c>
      <c r="F4087">
        <f t="shared" si="129"/>
        <v>9</v>
      </c>
      <c r="G4087">
        <f t="shared" si="130"/>
        <v>0</v>
      </c>
    </row>
    <row r="4088" spans="2:7" x14ac:dyDescent="0.25">
      <c r="B4088">
        <f>YEAR('Daily Weather Input'!C4081)</f>
        <v>2016</v>
      </c>
      <c r="C4088">
        <f>MONTH('Daily Weather Input'!C4081)</f>
        <v>3</v>
      </c>
      <c r="D4088">
        <f>DAY('Daily Weather Input'!C4081)</f>
        <v>1</v>
      </c>
      <c r="E4088">
        <f>IF('Daily Weather Input'!D4081, 'Daily Weather Input'!D4081, ('Daily Weather Input'!E4081+'Daily Weather Input'!F4081)/2)</f>
        <v>47</v>
      </c>
      <c r="F4088">
        <f t="shared" si="129"/>
        <v>18</v>
      </c>
      <c r="G4088">
        <f t="shared" si="130"/>
        <v>0</v>
      </c>
    </row>
    <row r="4089" spans="2:7" x14ac:dyDescent="0.25">
      <c r="B4089">
        <f>YEAR('Daily Weather Input'!C4082)</f>
        <v>2016</v>
      </c>
      <c r="C4089">
        <f>MONTH('Daily Weather Input'!C4082)</f>
        <v>3</v>
      </c>
      <c r="D4089">
        <f>DAY('Daily Weather Input'!C4082)</f>
        <v>2</v>
      </c>
      <c r="E4089">
        <f>IF('Daily Weather Input'!D4082, 'Daily Weather Input'!D4082, ('Daily Weather Input'!E4082+'Daily Weather Input'!F4082)/2)</f>
        <v>47</v>
      </c>
      <c r="F4089">
        <f t="shared" si="129"/>
        <v>18</v>
      </c>
      <c r="G4089">
        <f t="shared" si="130"/>
        <v>0</v>
      </c>
    </row>
    <row r="4090" spans="2:7" x14ac:dyDescent="0.25">
      <c r="B4090">
        <f>YEAR('Daily Weather Input'!C4083)</f>
        <v>2016</v>
      </c>
      <c r="C4090">
        <f>MONTH('Daily Weather Input'!C4083)</f>
        <v>3</v>
      </c>
      <c r="D4090">
        <f>DAY('Daily Weather Input'!C4083)</f>
        <v>3</v>
      </c>
      <c r="E4090">
        <f>IF('Daily Weather Input'!D4083, 'Daily Weather Input'!D4083, ('Daily Weather Input'!E4083+'Daily Weather Input'!F4083)/2)</f>
        <v>32</v>
      </c>
      <c r="F4090">
        <f t="shared" si="129"/>
        <v>33</v>
      </c>
      <c r="G4090">
        <f t="shared" si="130"/>
        <v>0</v>
      </c>
    </row>
    <row r="4091" spans="2:7" x14ac:dyDescent="0.25">
      <c r="B4091">
        <f>YEAR('Daily Weather Input'!C4084)</f>
        <v>2016</v>
      </c>
      <c r="C4091">
        <f>MONTH('Daily Weather Input'!C4084)</f>
        <v>3</v>
      </c>
      <c r="D4091">
        <f>DAY('Daily Weather Input'!C4084)</f>
        <v>4</v>
      </c>
      <c r="E4091">
        <f>IF('Daily Weather Input'!D4084, 'Daily Weather Input'!D4084, ('Daily Weather Input'!E4084+'Daily Weather Input'!F4084)/2)</f>
        <v>34</v>
      </c>
      <c r="F4091">
        <f t="shared" si="129"/>
        <v>31</v>
      </c>
      <c r="G4091">
        <f t="shared" si="130"/>
        <v>0</v>
      </c>
    </row>
    <row r="4092" spans="2:7" x14ac:dyDescent="0.25">
      <c r="B4092">
        <f>YEAR('Daily Weather Input'!C4085)</f>
        <v>2016</v>
      </c>
      <c r="C4092">
        <f>MONTH('Daily Weather Input'!C4085)</f>
        <v>3</v>
      </c>
      <c r="D4092">
        <f>DAY('Daily Weather Input'!C4085)</f>
        <v>5</v>
      </c>
      <c r="E4092">
        <f>IF('Daily Weather Input'!D4085, 'Daily Weather Input'!D4085, ('Daily Weather Input'!E4085+'Daily Weather Input'!F4085)/2)</f>
        <v>39</v>
      </c>
      <c r="F4092">
        <f t="shared" si="129"/>
        <v>26</v>
      </c>
      <c r="G4092">
        <f t="shared" si="130"/>
        <v>0</v>
      </c>
    </row>
    <row r="4093" spans="2:7" x14ac:dyDescent="0.25">
      <c r="B4093">
        <f>YEAR('Daily Weather Input'!C4086)</f>
        <v>2016</v>
      </c>
      <c r="C4093">
        <f>MONTH('Daily Weather Input'!C4086)</f>
        <v>3</v>
      </c>
      <c r="D4093">
        <f>DAY('Daily Weather Input'!C4086)</f>
        <v>6</v>
      </c>
      <c r="E4093">
        <f>IF('Daily Weather Input'!D4086, 'Daily Weather Input'!D4086, ('Daily Weather Input'!E4086+'Daily Weather Input'!F4086)/2)</f>
        <v>40</v>
      </c>
      <c r="F4093">
        <f t="shared" si="129"/>
        <v>25</v>
      </c>
      <c r="G4093">
        <f t="shared" si="130"/>
        <v>0</v>
      </c>
    </row>
    <row r="4094" spans="2:7" x14ac:dyDescent="0.25">
      <c r="B4094">
        <f>YEAR('Daily Weather Input'!C4087)</f>
        <v>2016</v>
      </c>
      <c r="C4094">
        <f>MONTH('Daily Weather Input'!C4087)</f>
        <v>3</v>
      </c>
      <c r="D4094">
        <f>DAY('Daily Weather Input'!C4087)</f>
        <v>7</v>
      </c>
      <c r="E4094">
        <f>IF('Daily Weather Input'!D4087, 'Daily Weather Input'!D4087, ('Daily Weather Input'!E4087+'Daily Weather Input'!F4087)/2)</f>
        <v>45</v>
      </c>
      <c r="F4094">
        <f t="shared" si="129"/>
        <v>20</v>
      </c>
      <c r="G4094">
        <f t="shared" si="130"/>
        <v>0</v>
      </c>
    </row>
    <row r="4095" spans="2:7" x14ac:dyDescent="0.25">
      <c r="B4095">
        <f>YEAR('Daily Weather Input'!C4088)</f>
        <v>2016</v>
      </c>
      <c r="C4095">
        <f>MONTH('Daily Weather Input'!C4088)</f>
        <v>3</v>
      </c>
      <c r="D4095">
        <f>DAY('Daily Weather Input'!C4088)</f>
        <v>8</v>
      </c>
      <c r="E4095">
        <f>IF('Daily Weather Input'!D4088, 'Daily Weather Input'!D4088, ('Daily Weather Input'!E4088+'Daily Weather Input'!F4088)/2)</f>
        <v>59</v>
      </c>
      <c r="F4095">
        <f t="shared" si="129"/>
        <v>6</v>
      </c>
      <c r="G4095">
        <f t="shared" si="130"/>
        <v>0</v>
      </c>
    </row>
    <row r="4096" spans="2:7" x14ac:dyDescent="0.25">
      <c r="B4096">
        <f>YEAR('Daily Weather Input'!C4089)</f>
        <v>2016</v>
      </c>
      <c r="C4096">
        <f>MONTH('Daily Weather Input'!C4089)</f>
        <v>3</v>
      </c>
      <c r="D4096">
        <f>DAY('Daily Weather Input'!C4089)</f>
        <v>9</v>
      </c>
      <c r="E4096">
        <f>IF('Daily Weather Input'!D4089, 'Daily Weather Input'!D4089, ('Daily Weather Input'!E4089+'Daily Weather Input'!F4089)/2)</f>
        <v>62</v>
      </c>
      <c r="F4096">
        <f t="shared" si="129"/>
        <v>3</v>
      </c>
      <c r="G4096">
        <f t="shared" si="130"/>
        <v>0</v>
      </c>
    </row>
    <row r="4097" spans="2:7" x14ac:dyDescent="0.25">
      <c r="B4097">
        <f>YEAR('Daily Weather Input'!C4090)</f>
        <v>2016</v>
      </c>
      <c r="C4097">
        <f>MONTH('Daily Weather Input'!C4090)</f>
        <v>3</v>
      </c>
      <c r="D4097">
        <f>DAY('Daily Weather Input'!C4090)</f>
        <v>10</v>
      </c>
      <c r="E4097">
        <f>IF('Daily Weather Input'!D4090, 'Daily Weather Input'!D4090, ('Daily Weather Input'!E4090+'Daily Weather Input'!F4090)/2)</f>
        <v>68</v>
      </c>
      <c r="F4097">
        <f t="shared" si="129"/>
        <v>0</v>
      </c>
      <c r="G4097">
        <f t="shared" si="130"/>
        <v>3</v>
      </c>
    </row>
    <row r="4098" spans="2:7" x14ac:dyDescent="0.25">
      <c r="B4098">
        <f>YEAR('Daily Weather Input'!C4091)</f>
        <v>2016</v>
      </c>
      <c r="C4098">
        <f>MONTH('Daily Weather Input'!C4091)</f>
        <v>3</v>
      </c>
      <c r="D4098">
        <f>DAY('Daily Weather Input'!C4091)</f>
        <v>11</v>
      </c>
      <c r="E4098">
        <f>IF('Daily Weather Input'!D4091, 'Daily Weather Input'!D4091, ('Daily Weather Input'!E4091+'Daily Weather Input'!F4091)/2)</f>
        <v>67</v>
      </c>
      <c r="F4098">
        <f t="shared" si="129"/>
        <v>0</v>
      </c>
      <c r="G4098">
        <f t="shared" si="130"/>
        <v>2</v>
      </c>
    </row>
    <row r="4099" spans="2:7" x14ac:dyDescent="0.25">
      <c r="B4099">
        <f>YEAR('Daily Weather Input'!C4092)</f>
        <v>2016</v>
      </c>
      <c r="C4099">
        <f>MONTH('Daily Weather Input'!C4092)</f>
        <v>3</v>
      </c>
      <c r="D4099">
        <f>DAY('Daily Weather Input'!C4092)</f>
        <v>12</v>
      </c>
      <c r="E4099">
        <f>IF('Daily Weather Input'!D4092, 'Daily Weather Input'!D4092, ('Daily Weather Input'!E4092+'Daily Weather Input'!F4092)/2)</f>
        <v>53</v>
      </c>
      <c r="F4099">
        <f t="shared" si="129"/>
        <v>12</v>
      </c>
      <c r="G4099">
        <f t="shared" si="130"/>
        <v>0</v>
      </c>
    </row>
    <row r="4100" spans="2:7" x14ac:dyDescent="0.25">
      <c r="B4100">
        <f>YEAR('Daily Weather Input'!C4093)</f>
        <v>2016</v>
      </c>
      <c r="C4100">
        <f>MONTH('Daily Weather Input'!C4093)</f>
        <v>3</v>
      </c>
      <c r="D4100">
        <f>DAY('Daily Weather Input'!C4093)</f>
        <v>13</v>
      </c>
      <c r="E4100">
        <f>IF('Daily Weather Input'!D4093, 'Daily Weather Input'!D4093, ('Daily Weather Input'!E4093+'Daily Weather Input'!F4093)/2)</f>
        <v>55</v>
      </c>
      <c r="F4100">
        <f t="shared" si="129"/>
        <v>10</v>
      </c>
      <c r="G4100">
        <f t="shared" si="130"/>
        <v>0</v>
      </c>
    </row>
    <row r="4101" spans="2:7" x14ac:dyDescent="0.25">
      <c r="B4101">
        <f>YEAR('Daily Weather Input'!C4094)</f>
        <v>2016</v>
      </c>
      <c r="C4101">
        <f>MONTH('Daily Weather Input'!C4094)</f>
        <v>3</v>
      </c>
      <c r="D4101">
        <f>DAY('Daily Weather Input'!C4094)</f>
        <v>14</v>
      </c>
      <c r="E4101">
        <f>IF('Daily Weather Input'!D4094, 'Daily Weather Input'!D4094, ('Daily Weather Input'!E4094+'Daily Weather Input'!F4094)/2)</f>
        <v>49</v>
      </c>
      <c r="F4101">
        <f t="shared" si="129"/>
        <v>16</v>
      </c>
      <c r="G4101">
        <f t="shared" si="130"/>
        <v>0</v>
      </c>
    </row>
    <row r="4102" spans="2:7" x14ac:dyDescent="0.25">
      <c r="B4102">
        <f>YEAR('Daily Weather Input'!C4095)</f>
        <v>2016</v>
      </c>
      <c r="C4102">
        <f>MONTH('Daily Weather Input'!C4095)</f>
        <v>3</v>
      </c>
      <c r="D4102">
        <f>DAY('Daily Weather Input'!C4095)</f>
        <v>15</v>
      </c>
      <c r="E4102">
        <f>IF('Daily Weather Input'!D4095, 'Daily Weather Input'!D4095, ('Daily Weather Input'!E4095+'Daily Weather Input'!F4095)/2)</f>
        <v>51</v>
      </c>
      <c r="F4102">
        <f t="shared" si="129"/>
        <v>14</v>
      </c>
      <c r="G4102">
        <f t="shared" si="130"/>
        <v>0</v>
      </c>
    </row>
    <row r="4103" spans="2:7" x14ac:dyDescent="0.25">
      <c r="B4103">
        <f>YEAR('Daily Weather Input'!C4096)</f>
        <v>2016</v>
      </c>
      <c r="C4103">
        <f>MONTH('Daily Weather Input'!C4096)</f>
        <v>3</v>
      </c>
      <c r="D4103">
        <f>DAY('Daily Weather Input'!C4096)</f>
        <v>16</v>
      </c>
      <c r="E4103">
        <f>IF('Daily Weather Input'!D4096, 'Daily Weather Input'!D4096, ('Daily Weather Input'!E4096+'Daily Weather Input'!F4096)/2)</f>
        <v>56</v>
      </c>
      <c r="F4103">
        <f t="shared" si="129"/>
        <v>9</v>
      </c>
      <c r="G4103">
        <f t="shared" si="130"/>
        <v>0</v>
      </c>
    </row>
    <row r="4104" spans="2:7" x14ac:dyDescent="0.25">
      <c r="B4104">
        <f>YEAR('Daily Weather Input'!C4097)</f>
        <v>2016</v>
      </c>
      <c r="C4104">
        <f>MONTH('Daily Weather Input'!C4097)</f>
        <v>3</v>
      </c>
      <c r="D4104">
        <f>DAY('Daily Weather Input'!C4097)</f>
        <v>17</v>
      </c>
      <c r="E4104">
        <f>IF('Daily Weather Input'!D4097, 'Daily Weather Input'!D4097, ('Daily Weather Input'!E4097+'Daily Weather Input'!F4097)/2)</f>
        <v>58</v>
      </c>
      <c r="F4104">
        <f t="shared" si="129"/>
        <v>7</v>
      </c>
      <c r="G4104">
        <f t="shared" si="130"/>
        <v>0</v>
      </c>
    </row>
    <row r="4105" spans="2:7" x14ac:dyDescent="0.25">
      <c r="B4105">
        <f>YEAR('Daily Weather Input'!C4098)</f>
        <v>2016</v>
      </c>
      <c r="C4105">
        <f>MONTH('Daily Weather Input'!C4098)</f>
        <v>3</v>
      </c>
      <c r="D4105">
        <f>DAY('Daily Weather Input'!C4098)</f>
        <v>18</v>
      </c>
      <c r="E4105">
        <f>IF('Daily Weather Input'!D4098, 'Daily Weather Input'!D4098, ('Daily Weather Input'!E4098+'Daily Weather Input'!F4098)/2)</f>
        <v>53</v>
      </c>
      <c r="F4105">
        <f t="shared" si="129"/>
        <v>12</v>
      </c>
      <c r="G4105">
        <f t="shared" si="130"/>
        <v>0</v>
      </c>
    </row>
    <row r="4106" spans="2:7" x14ac:dyDescent="0.25">
      <c r="B4106">
        <f>YEAR('Daily Weather Input'!C4099)</f>
        <v>2016</v>
      </c>
      <c r="C4106">
        <f>MONTH('Daily Weather Input'!C4099)</f>
        <v>3</v>
      </c>
      <c r="D4106">
        <f>DAY('Daily Weather Input'!C4099)</f>
        <v>19</v>
      </c>
      <c r="E4106">
        <f>IF('Daily Weather Input'!D4099, 'Daily Weather Input'!D4099, ('Daily Weather Input'!E4099+'Daily Weather Input'!F4099)/2)</f>
        <v>44</v>
      </c>
      <c r="F4106">
        <f t="shared" si="129"/>
        <v>21</v>
      </c>
      <c r="G4106">
        <f t="shared" si="130"/>
        <v>0</v>
      </c>
    </row>
    <row r="4107" spans="2:7" x14ac:dyDescent="0.25">
      <c r="B4107">
        <f>YEAR('Daily Weather Input'!C4100)</f>
        <v>2016</v>
      </c>
      <c r="C4107">
        <f>MONTH('Daily Weather Input'!C4100)</f>
        <v>3</v>
      </c>
      <c r="D4107">
        <f>DAY('Daily Weather Input'!C4100)</f>
        <v>20</v>
      </c>
      <c r="E4107">
        <f>IF('Daily Weather Input'!D4100, 'Daily Weather Input'!D4100, ('Daily Weather Input'!E4100+'Daily Weather Input'!F4100)/2)</f>
        <v>38</v>
      </c>
      <c r="F4107">
        <f t="shared" si="129"/>
        <v>27</v>
      </c>
      <c r="G4107">
        <f t="shared" si="130"/>
        <v>0</v>
      </c>
    </row>
    <row r="4108" spans="2:7" x14ac:dyDescent="0.25">
      <c r="B4108">
        <f>YEAR('Daily Weather Input'!C4101)</f>
        <v>2016</v>
      </c>
      <c r="C4108">
        <f>MONTH('Daily Weather Input'!C4101)</f>
        <v>3</v>
      </c>
      <c r="D4108">
        <f>DAY('Daily Weather Input'!C4101)</f>
        <v>21</v>
      </c>
      <c r="E4108">
        <f>IF('Daily Weather Input'!D4101, 'Daily Weather Input'!D4101, ('Daily Weather Input'!E4101+'Daily Weather Input'!F4101)/2)</f>
        <v>42</v>
      </c>
      <c r="F4108">
        <f t="shared" si="129"/>
        <v>23</v>
      </c>
      <c r="G4108">
        <f t="shared" si="130"/>
        <v>0</v>
      </c>
    </row>
    <row r="4109" spans="2:7" x14ac:dyDescent="0.25">
      <c r="B4109">
        <f>YEAR('Daily Weather Input'!C4102)</f>
        <v>2016</v>
      </c>
      <c r="C4109">
        <f>MONTH('Daily Weather Input'!C4102)</f>
        <v>3</v>
      </c>
      <c r="D4109">
        <f>DAY('Daily Weather Input'!C4102)</f>
        <v>22</v>
      </c>
      <c r="E4109">
        <f>IF('Daily Weather Input'!D4102, 'Daily Weather Input'!D4102, ('Daily Weather Input'!E4102+'Daily Weather Input'!F4102)/2)</f>
        <v>42</v>
      </c>
      <c r="F4109">
        <f t="shared" si="129"/>
        <v>23</v>
      </c>
      <c r="G4109">
        <f t="shared" si="130"/>
        <v>0</v>
      </c>
    </row>
    <row r="4110" spans="2:7" x14ac:dyDescent="0.25">
      <c r="B4110">
        <f>YEAR('Daily Weather Input'!C4103)</f>
        <v>2016</v>
      </c>
      <c r="C4110">
        <f>MONTH('Daily Weather Input'!C4103)</f>
        <v>3</v>
      </c>
      <c r="D4110">
        <f>DAY('Daily Weather Input'!C4103)</f>
        <v>23</v>
      </c>
      <c r="E4110">
        <f>IF('Daily Weather Input'!D4103, 'Daily Weather Input'!D4103, ('Daily Weather Input'!E4103+'Daily Weather Input'!F4103)/2)</f>
        <v>61</v>
      </c>
      <c r="F4110">
        <f t="shared" si="129"/>
        <v>4</v>
      </c>
      <c r="G4110">
        <f t="shared" si="130"/>
        <v>0</v>
      </c>
    </row>
    <row r="4111" spans="2:7" x14ac:dyDescent="0.25">
      <c r="B4111">
        <f>YEAR('Daily Weather Input'!C4104)</f>
        <v>2016</v>
      </c>
      <c r="C4111">
        <f>MONTH('Daily Weather Input'!C4104)</f>
        <v>3</v>
      </c>
      <c r="D4111">
        <f>DAY('Daily Weather Input'!C4104)</f>
        <v>24</v>
      </c>
      <c r="E4111">
        <f>IF('Daily Weather Input'!D4104, 'Daily Weather Input'!D4104, ('Daily Weather Input'!E4104+'Daily Weather Input'!F4104)/2)</f>
        <v>62</v>
      </c>
      <c r="F4111">
        <f t="shared" si="129"/>
        <v>3</v>
      </c>
      <c r="G4111">
        <f t="shared" si="130"/>
        <v>0</v>
      </c>
    </row>
    <row r="4112" spans="2:7" x14ac:dyDescent="0.25">
      <c r="B4112">
        <f>YEAR('Daily Weather Input'!C4105)</f>
        <v>2016</v>
      </c>
      <c r="C4112">
        <f>MONTH('Daily Weather Input'!C4105)</f>
        <v>3</v>
      </c>
      <c r="D4112">
        <f>DAY('Daily Weather Input'!C4105)</f>
        <v>25</v>
      </c>
      <c r="E4112">
        <f>IF('Daily Weather Input'!D4105, 'Daily Weather Input'!D4105, ('Daily Weather Input'!E4105+'Daily Weather Input'!F4105)/2)</f>
        <v>67</v>
      </c>
      <c r="F4112">
        <f t="shared" si="129"/>
        <v>0</v>
      </c>
      <c r="G4112">
        <f t="shared" si="130"/>
        <v>2</v>
      </c>
    </row>
    <row r="4113" spans="2:7" x14ac:dyDescent="0.25">
      <c r="B4113">
        <f>YEAR('Daily Weather Input'!C4106)</f>
        <v>2016</v>
      </c>
      <c r="C4113">
        <f>MONTH('Daily Weather Input'!C4106)</f>
        <v>3</v>
      </c>
      <c r="D4113">
        <f>DAY('Daily Weather Input'!C4106)</f>
        <v>26</v>
      </c>
      <c r="E4113">
        <f>IF('Daily Weather Input'!D4106, 'Daily Weather Input'!D4106, ('Daily Weather Input'!E4106+'Daily Weather Input'!F4106)/2)</f>
        <v>49</v>
      </c>
      <c r="F4113">
        <f t="shared" si="129"/>
        <v>16</v>
      </c>
      <c r="G4113">
        <f t="shared" si="130"/>
        <v>0</v>
      </c>
    </row>
    <row r="4114" spans="2:7" x14ac:dyDescent="0.25">
      <c r="B4114">
        <f>YEAR('Daily Weather Input'!C4107)</f>
        <v>2016</v>
      </c>
      <c r="C4114">
        <f>MONTH('Daily Weather Input'!C4107)</f>
        <v>3</v>
      </c>
      <c r="D4114">
        <f>DAY('Daily Weather Input'!C4107)</f>
        <v>27</v>
      </c>
      <c r="E4114">
        <f>IF('Daily Weather Input'!D4107, 'Daily Weather Input'!D4107, ('Daily Weather Input'!E4107+'Daily Weather Input'!F4107)/2)</f>
        <v>52</v>
      </c>
      <c r="F4114">
        <f t="shared" si="129"/>
        <v>13</v>
      </c>
      <c r="G4114">
        <f t="shared" si="130"/>
        <v>0</v>
      </c>
    </row>
    <row r="4115" spans="2:7" x14ac:dyDescent="0.25">
      <c r="B4115">
        <f>YEAR('Daily Weather Input'!C4108)</f>
        <v>2016</v>
      </c>
      <c r="C4115">
        <f>MONTH('Daily Weather Input'!C4108)</f>
        <v>3</v>
      </c>
      <c r="D4115">
        <f>DAY('Daily Weather Input'!C4108)</f>
        <v>28</v>
      </c>
      <c r="E4115">
        <f>IF('Daily Weather Input'!D4108, 'Daily Weather Input'!D4108, ('Daily Weather Input'!E4108+'Daily Weather Input'!F4108)/2)</f>
        <v>54</v>
      </c>
      <c r="F4115">
        <f t="shared" si="129"/>
        <v>11</v>
      </c>
      <c r="G4115">
        <f t="shared" si="130"/>
        <v>0</v>
      </c>
    </row>
    <row r="4116" spans="2:7" x14ac:dyDescent="0.25">
      <c r="B4116">
        <f>YEAR('Daily Weather Input'!C4109)</f>
        <v>2016</v>
      </c>
      <c r="C4116">
        <f>MONTH('Daily Weather Input'!C4109)</f>
        <v>3</v>
      </c>
      <c r="D4116">
        <f>DAY('Daily Weather Input'!C4109)</f>
        <v>29</v>
      </c>
      <c r="E4116">
        <f>IF('Daily Weather Input'!D4109, 'Daily Weather Input'!D4109, ('Daily Weather Input'!E4109+'Daily Weather Input'!F4109)/2)</f>
        <v>52</v>
      </c>
      <c r="F4116">
        <f t="shared" si="129"/>
        <v>13</v>
      </c>
      <c r="G4116">
        <f t="shared" si="130"/>
        <v>0</v>
      </c>
    </row>
    <row r="4117" spans="2:7" x14ac:dyDescent="0.25">
      <c r="B4117">
        <f>YEAR('Daily Weather Input'!C4110)</f>
        <v>2016</v>
      </c>
      <c r="C4117">
        <f>MONTH('Daily Weather Input'!C4110)</f>
        <v>3</v>
      </c>
      <c r="D4117">
        <f>DAY('Daily Weather Input'!C4110)</f>
        <v>30</v>
      </c>
      <c r="E4117">
        <f>IF('Daily Weather Input'!D4110, 'Daily Weather Input'!D4110, ('Daily Weather Input'!E4110+'Daily Weather Input'!F4110)/2)</f>
        <v>47</v>
      </c>
      <c r="F4117">
        <f t="shared" si="129"/>
        <v>18</v>
      </c>
      <c r="G4117">
        <f t="shared" si="130"/>
        <v>0</v>
      </c>
    </row>
    <row r="4118" spans="2:7" x14ac:dyDescent="0.25">
      <c r="B4118">
        <f>YEAR('Daily Weather Input'!C4111)</f>
        <v>2016</v>
      </c>
      <c r="C4118">
        <f>MONTH('Daily Weather Input'!C4111)</f>
        <v>3</v>
      </c>
      <c r="D4118">
        <f>DAY('Daily Weather Input'!C4111)</f>
        <v>31</v>
      </c>
      <c r="E4118">
        <f>IF('Daily Weather Input'!D4111, 'Daily Weather Input'!D4111, ('Daily Weather Input'!E4111+'Daily Weather Input'!F4111)/2)</f>
        <v>61</v>
      </c>
      <c r="F4118">
        <f t="shared" si="129"/>
        <v>4</v>
      </c>
      <c r="G4118">
        <f t="shared" si="130"/>
        <v>0</v>
      </c>
    </row>
    <row r="4119" spans="2:7" x14ac:dyDescent="0.25">
      <c r="B4119">
        <f>YEAR('Daily Weather Input'!C4112)</f>
        <v>2016</v>
      </c>
      <c r="C4119">
        <f>MONTH('Daily Weather Input'!C4112)</f>
        <v>4</v>
      </c>
      <c r="D4119">
        <f>DAY('Daily Weather Input'!C4112)</f>
        <v>1</v>
      </c>
      <c r="E4119">
        <f>IF('Daily Weather Input'!D4112, 'Daily Weather Input'!D4112, ('Daily Weather Input'!E4112+'Daily Weather Input'!F4112)/2)</f>
        <v>71</v>
      </c>
      <c r="F4119">
        <f t="shared" si="129"/>
        <v>0</v>
      </c>
      <c r="G4119">
        <f t="shared" si="130"/>
        <v>6</v>
      </c>
    </row>
    <row r="4120" spans="2:7" x14ac:dyDescent="0.25">
      <c r="B4120">
        <f>YEAR('Daily Weather Input'!C4113)</f>
        <v>2016</v>
      </c>
      <c r="C4120">
        <f>MONTH('Daily Weather Input'!C4113)</f>
        <v>4</v>
      </c>
      <c r="D4120">
        <f>DAY('Daily Weather Input'!C4113)</f>
        <v>2</v>
      </c>
      <c r="E4120">
        <f>IF('Daily Weather Input'!D4113, 'Daily Weather Input'!D4113, ('Daily Weather Input'!E4113+'Daily Weather Input'!F4113)/2)</f>
        <v>60</v>
      </c>
      <c r="F4120">
        <f t="shared" ref="F4120:F4183" si="131">IF(B$8&gt;$E4120,(B$8-$E4120),0)</f>
        <v>5</v>
      </c>
      <c r="G4120">
        <f t="shared" ref="G4120:G4183" si="132">IF($E4120&gt;C$8,$E4120-C$8,0)</f>
        <v>0</v>
      </c>
    </row>
    <row r="4121" spans="2:7" x14ac:dyDescent="0.25">
      <c r="B4121">
        <f>YEAR('Daily Weather Input'!C4114)</f>
        <v>2016</v>
      </c>
      <c r="C4121">
        <f>MONTH('Daily Weather Input'!C4114)</f>
        <v>4</v>
      </c>
      <c r="D4121">
        <f>DAY('Daily Weather Input'!C4114)</f>
        <v>3</v>
      </c>
      <c r="E4121">
        <f>IF('Daily Weather Input'!D4114, 'Daily Weather Input'!D4114, ('Daily Weather Input'!E4114+'Daily Weather Input'!F4114)/2)</f>
        <v>44</v>
      </c>
      <c r="F4121">
        <f t="shared" si="131"/>
        <v>21</v>
      </c>
      <c r="G4121">
        <f t="shared" si="132"/>
        <v>0</v>
      </c>
    </row>
    <row r="4122" spans="2:7" x14ac:dyDescent="0.25">
      <c r="B4122">
        <f>YEAR('Daily Weather Input'!C4115)</f>
        <v>2016</v>
      </c>
      <c r="C4122">
        <f>MONTH('Daily Weather Input'!C4115)</f>
        <v>4</v>
      </c>
      <c r="D4122">
        <f>DAY('Daily Weather Input'!C4115)</f>
        <v>4</v>
      </c>
      <c r="E4122">
        <f>IF('Daily Weather Input'!D4115, 'Daily Weather Input'!D4115, ('Daily Weather Input'!E4115+'Daily Weather Input'!F4115)/2)</f>
        <v>53</v>
      </c>
      <c r="F4122">
        <f t="shared" si="131"/>
        <v>12</v>
      </c>
      <c r="G4122">
        <f t="shared" si="132"/>
        <v>0</v>
      </c>
    </row>
    <row r="4123" spans="2:7" x14ac:dyDescent="0.25">
      <c r="B4123">
        <f>YEAR('Daily Weather Input'!C4116)</f>
        <v>2016</v>
      </c>
      <c r="C4123">
        <f>MONTH('Daily Weather Input'!C4116)</f>
        <v>4</v>
      </c>
      <c r="D4123">
        <f>DAY('Daily Weather Input'!C4116)</f>
        <v>5</v>
      </c>
      <c r="E4123">
        <f>IF('Daily Weather Input'!D4116, 'Daily Weather Input'!D4116, ('Daily Weather Input'!E4116+'Daily Weather Input'!F4116)/2)</f>
        <v>40</v>
      </c>
      <c r="F4123">
        <f t="shared" si="131"/>
        <v>25</v>
      </c>
      <c r="G4123">
        <f t="shared" si="132"/>
        <v>0</v>
      </c>
    </row>
    <row r="4124" spans="2:7" x14ac:dyDescent="0.25">
      <c r="B4124">
        <f>YEAR('Daily Weather Input'!C4117)</f>
        <v>2016</v>
      </c>
      <c r="C4124">
        <f>MONTH('Daily Weather Input'!C4117)</f>
        <v>4</v>
      </c>
      <c r="D4124">
        <f>DAY('Daily Weather Input'!C4117)</f>
        <v>6</v>
      </c>
      <c r="E4124">
        <f>IF('Daily Weather Input'!D4117, 'Daily Weather Input'!D4117, ('Daily Weather Input'!E4117+'Daily Weather Input'!F4117)/2)</f>
        <v>39</v>
      </c>
      <c r="F4124">
        <f t="shared" si="131"/>
        <v>26</v>
      </c>
      <c r="G4124">
        <f t="shared" si="132"/>
        <v>0</v>
      </c>
    </row>
    <row r="4125" spans="2:7" x14ac:dyDescent="0.25">
      <c r="B4125">
        <f>YEAR('Daily Weather Input'!C4118)</f>
        <v>2016</v>
      </c>
      <c r="C4125">
        <f>MONTH('Daily Weather Input'!C4118)</f>
        <v>4</v>
      </c>
      <c r="D4125">
        <f>DAY('Daily Weather Input'!C4118)</f>
        <v>7</v>
      </c>
      <c r="E4125">
        <f>IF('Daily Weather Input'!D4118, 'Daily Weather Input'!D4118, ('Daily Weather Input'!E4118+'Daily Weather Input'!F4118)/2)</f>
        <v>54</v>
      </c>
      <c r="F4125">
        <f t="shared" si="131"/>
        <v>11</v>
      </c>
      <c r="G4125">
        <f t="shared" si="132"/>
        <v>0</v>
      </c>
    </row>
    <row r="4126" spans="2:7" x14ac:dyDescent="0.25">
      <c r="B4126">
        <f>YEAR('Daily Weather Input'!C4119)</f>
        <v>2016</v>
      </c>
      <c r="C4126">
        <f>MONTH('Daily Weather Input'!C4119)</f>
        <v>4</v>
      </c>
      <c r="D4126">
        <f>DAY('Daily Weather Input'!C4119)</f>
        <v>8</v>
      </c>
      <c r="E4126">
        <f>IF('Daily Weather Input'!D4119, 'Daily Weather Input'!D4119, ('Daily Weather Input'!E4119+'Daily Weather Input'!F4119)/2)</f>
        <v>46</v>
      </c>
      <c r="F4126">
        <f t="shared" si="131"/>
        <v>19</v>
      </c>
      <c r="G4126">
        <f t="shared" si="132"/>
        <v>0</v>
      </c>
    </row>
    <row r="4127" spans="2:7" x14ac:dyDescent="0.25">
      <c r="B4127">
        <f>YEAR('Daily Weather Input'!C4120)</f>
        <v>2016</v>
      </c>
      <c r="C4127">
        <f>MONTH('Daily Weather Input'!C4120)</f>
        <v>4</v>
      </c>
      <c r="D4127">
        <f>DAY('Daily Weather Input'!C4120)</f>
        <v>9</v>
      </c>
      <c r="E4127">
        <f>IF('Daily Weather Input'!D4120, 'Daily Weather Input'!D4120, ('Daily Weather Input'!E4120+'Daily Weather Input'!F4120)/2)</f>
        <v>40</v>
      </c>
      <c r="F4127">
        <f t="shared" si="131"/>
        <v>25</v>
      </c>
      <c r="G4127">
        <f t="shared" si="132"/>
        <v>0</v>
      </c>
    </row>
    <row r="4128" spans="2:7" x14ac:dyDescent="0.25">
      <c r="B4128">
        <f>YEAR('Daily Weather Input'!C4121)</f>
        <v>2016</v>
      </c>
      <c r="C4128">
        <f>MONTH('Daily Weather Input'!C4121)</f>
        <v>4</v>
      </c>
      <c r="D4128">
        <f>DAY('Daily Weather Input'!C4121)</f>
        <v>10</v>
      </c>
      <c r="E4128">
        <f>IF('Daily Weather Input'!D4121, 'Daily Weather Input'!D4121, ('Daily Weather Input'!E4121+'Daily Weather Input'!F4121)/2)</f>
        <v>37</v>
      </c>
      <c r="F4128">
        <f t="shared" si="131"/>
        <v>28</v>
      </c>
      <c r="G4128">
        <f t="shared" si="132"/>
        <v>0</v>
      </c>
    </row>
    <row r="4129" spans="2:7" x14ac:dyDescent="0.25">
      <c r="B4129">
        <f>YEAR('Daily Weather Input'!C4122)</f>
        <v>2016</v>
      </c>
      <c r="C4129">
        <f>MONTH('Daily Weather Input'!C4122)</f>
        <v>4</v>
      </c>
      <c r="D4129">
        <f>DAY('Daily Weather Input'!C4122)</f>
        <v>11</v>
      </c>
      <c r="E4129">
        <f>IF('Daily Weather Input'!D4122, 'Daily Weather Input'!D4122, ('Daily Weather Input'!E4122+'Daily Weather Input'!F4122)/2)</f>
        <v>55</v>
      </c>
      <c r="F4129">
        <f t="shared" si="131"/>
        <v>10</v>
      </c>
      <c r="G4129">
        <f t="shared" si="132"/>
        <v>0</v>
      </c>
    </row>
    <row r="4130" spans="2:7" x14ac:dyDescent="0.25">
      <c r="B4130">
        <f>YEAR('Daily Weather Input'!C4123)</f>
        <v>2016</v>
      </c>
      <c r="C4130">
        <f>MONTH('Daily Weather Input'!C4123)</f>
        <v>4</v>
      </c>
      <c r="D4130">
        <f>DAY('Daily Weather Input'!C4123)</f>
        <v>12</v>
      </c>
      <c r="E4130">
        <f>IF('Daily Weather Input'!D4123, 'Daily Weather Input'!D4123, ('Daily Weather Input'!E4123+'Daily Weather Input'!F4123)/2)</f>
        <v>62</v>
      </c>
      <c r="F4130">
        <f t="shared" si="131"/>
        <v>3</v>
      </c>
      <c r="G4130">
        <f t="shared" si="132"/>
        <v>0</v>
      </c>
    </row>
    <row r="4131" spans="2:7" x14ac:dyDescent="0.25">
      <c r="B4131">
        <f>YEAR('Daily Weather Input'!C4124)</f>
        <v>2016</v>
      </c>
      <c r="C4131">
        <f>MONTH('Daily Weather Input'!C4124)</f>
        <v>4</v>
      </c>
      <c r="D4131">
        <f>DAY('Daily Weather Input'!C4124)</f>
        <v>13</v>
      </c>
      <c r="E4131">
        <f>IF('Daily Weather Input'!D4124, 'Daily Weather Input'!D4124, ('Daily Weather Input'!E4124+'Daily Weather Input'!F4124)/2)</f>
        <v>49</v>
      </c>
      <c r="F4131">
        <f t="shared" si="131"/>
        <v>16</v>
      </c>
      <c r="G4131">
        <f t="shared" si="132"/>
        <v>0</v>
      </c>
    </row>
    <row r="4132" spans="2:7" x14ac:dyDescent="0.25">
      <c r="B4132">
        <f>YEAR('Daily Weather Input'!C4125)</f>
        <v>2016</v>
      </c>
      <c r="C4132">
        <f>MONTH('Daily Weather Input'!C4125)</f>
        <v>4</v>
      </c>
      <c r="D4132">
        <f>DAY('Daily Weather Input'!C4125)</f>
        <v>14</v>
      </c>
      <c r="E4132">
        <f>IF('Daily Weather Input'!D4125, 'Daily Weather Input'!D4125, ('Daily Weather Input'!E4125+'Daily Weather Input'!F4125)/2)</f>
        <v>48</v>
      </c>
      <c r="F4132">
        <f t="shared" si="131"/>
        <v>17</v>
      </c>
      <c r="G4132">
        <f t="shared" si="132"/>
        <v>0</v>
      </c>
    </row>
    <row r="4133" spans="2:7" x14ac:dyDescent="0.25">
      <c r="B4133">
        <f>YEAR('Daily Weather Input'!C4126)</f>
        <v>2016</v>
      </c>
      <c r="C4133">
        <f>MONTH('Daily Weather Input'!C4126)</f>
        <v>4</v>
      </c>
      <c r="D4133">
        <f>DAY('Daily Weather Input'!C4126)</f>
        <v>15</v>
      </c>
      <c r="E4133">
        <f>IF('Daily Weather Input'!D4126, 'Daily Weather Input'!D4126, ('Daily Weather Input'!E4126+'Daily Weather Input'!F4126)/2)</f>
        <v>51</v>
      </c>
      <c r="F4133">
        <f t="shared" si="131"/>
        <v>14</v>
      </c>
      <c r="G4133">
        <f t="shared" si="132"/>
        <v>0</v>
      </c>
    </row>
    <row r="4134" spans="2:7" x14ac:dyDescent="0.25">
      <c r="B4134">
        <f>YEAR('Daily Weather Input'!C4127)</f>
        <v>2016</v>
      </c>
      <c r="C4134">
        <f>MONTH('Daily Weather Input'!C4127)</f>
        <v>4</v>
      </c>
      <c r="D4134">
        <f>DAY('Daily Weather Input'!C4127)</f>
        <v>16</v>
      </c>
      <c r="E4134">
        <f>IF('Daily Weather Input'!D4127, 'Daily Weather Input'!D4127, ('Daily Weather Input'!E4127+'Daily Weather Input'!F4127)/2)</f>
        <v>54</v>
      </c>
      <c r="F4134">
        <f t="shared" si="131"/>
        <v>11</v>
      </c>
      <c r="G4134">
        <f t="shared" si="132"/>
        <v>0</v>
      </c>
    </row>
    <row r="4135" spans="2:7" x14ac:dyDescent="0.25">
      <c r="B4135">
        <f>YEAR('Daily Weather Input'!C4128)</f>
        <v>2016</v>
      </c>
      <c r="C4135">
        <f>MONTH('Daily Weather Input'!C4128)</f>
        <v>4</v>
      </c>
      <c r="D4135">
        <f>DAY('Daily Weather Input'!C4128)</f>
        <v>17</v>
      </c>
      <c r="E4135">
        <f>IF('Daily Weather Input'!D4128, 'Daily Weather Input'!D4128, ('Daily Weather Input'!E4128+'Daily Weather Input'!F4128)/2)</f>
        <v>57</v>
      </c>
      <c r="F4135">
        <f t="shared" si="131"/>
        <v>8</v>
      </c>
      <c r="G4135">
        <f t="shared" si="132"/>
        <v>0</v>
      </c>
    </row>
    <row r="4136" spans="2:7" x14ac:dyDescent="0.25">
      <c r="B4136">
        <f>YEAR('Daily Weather Input'!C4129)</f>
        <v>2016</v>
      </c>
      <c r="C4136">
        <f>MONTH('Daily Weather Input'!C4129)</f>
        <v>4</v>
      </c>
      <c r="D4136">
        <f>DAY('Daily Weather Input'!C4129)</f>
        <v>18</v>
      </c>
      <c r="E4136">
        <f>IF('Daily Weather Input'!D4129, 'Daily Weather Input'!D4129, ('Daily Weather Input'!E4129+'Daily Weather Input'!F4129)/2)</f>
        <v>63</v>
      </c>
      <c r="F4136">
        <f t="shared" si="131"/>
        <v>2</v>
      </c>
      <c r="G4136">
        <f t="shared" si="132"/>
        <v>0</v>
      </c>
    </row>
    <row r="4137" spans="2:7" x14ac:dyDescent="0.25">
      <c r="B4137">
        <f>YEAR('Daily Weather Input'!C4130)</f>
        <v>2016</v>
      </c>
      <c r="C4137">
        <f>MONTH('Daily Weather Input'!C4130)</f>
        <v>4</v>
      </c>
      <c r="D4137">
        <f>DAY('Daily Weather Input'!C4130)</f>
        <v>19</v>
      </c>
      <c r="E4137">
        <f>IF('Daily Weather Input'!D4130, 'Daily Weather Input'!D4130, ('Daily Weather Input'!E4130+'Daily Weather Input'!F4130)/2)</f>
        <v>65</v>
      </c>
      <c r="F4137">
        <f t="shared" si="131"/>
        <v>0</v>
      </c>
      <c r="G4137">
        <f t="shared" si="132"/>
        <v>0</v>
      </c>
    </row>
    <row r="4138" spans="2:7" x14ac:dyDescent="0.25">
      <c r="B4138">
        <f>YEAR('Daily Weather Input'!C4131)</f>
        <v>2016</v>
      </c>
      <c r="C4138">
        <f>MONTH('Daily Weather Input'!C4131)</f>
        <v>4</v>
      </c>
      <c r="D4138">
        <f>DAY('Daily Weather Input'!C4131)</f>
        <v>20</v>
      </c>
      <c r="E4138">
        <f>IF('Daily Weather Input'!D4131, 'Daily Weather Input'!D4131, ('Daily Weather Input'!E4131+'Daily Weather Input'!F4131)/2)</f>
        <v>60</v>
      </c>
      <c r="F4138">
        <f t="shared" si="131"/>
        <v>5</v>
      </c>
      <c r="G4138">
        <f t="shared" si="132"/>
        <v>0</v>
      </c>
    </row>
    <row r="4139" spans="2:7" x14ac:dyDescent="0.25">
      <c r="B4139">
        <f>YEAR('Daily Weather Input'!C4132)</f>
        <v>2016</v>
      </c>
      <c r="C4139">
        <f>MONTH('Daily Weather Input'!C4132)</f>
        <v>4</v>
      </c>
      <c r="D4139">
        <f>DAY('Daily Weather Input'!C4132)</f>
        <v>21</v>
      </c>
      <c r="E4139">
        <f>IF('Daily Weather Input'!D4132, 'Daily Weather Input'!D4132, ('Daily Weather Input'!E4132+'Daily Weather Input'!F4132)/2)</f>
        <v>60</v>
      </c>
      <c r="F4139">
        <f t="shared" si="131"/>
        <v>5</v>
      </c>
      <c r="G4139">
        <f t="shared" si="132"/>
        <v>0</v>
      </c>
    </row>
    <row r="4140" spans="2:7" x14ac:dyDescent="0.25">
      <c r="B4140">
        <f>YEAR('Daily Weather Input'!C4133)</f>
        <v>2016</v>
      </c>
      <c r="C4140">
        <f>MONTH('Daily Weather Input'!C4133)</f>
        <v>4</v>
      </c>
      <c r="D4140">
        <f>DAY('Daily Weather Input'!C4133)</f>
        <v>22</v>
      </c>
      <c r="E4140">
        <f>IF('Daily Weather Input'!D4133, 'Daily Weather Input'!D4133, ('Daily Weather Input'!E4133+'Daily Weather Input'!F4133)/2)</f>
        <v>67</v>
      </c>
      <c r="F4140">
        <f t="shared" si="131"/>
        <v>0</v>
      </c>
      <c r="G4140">
        <f t="shared" si="132"/>
        <v>2</v>
      </c>
    </row>
    <row r="4141" spans="2:7" x14ac:dyDescent="0.25">
      <c r="B4141">
        <f>YEAR('Daily Weather Input'!C4134)</f>
        <v>2016</v>
      </c>
      <c r="C4141">
        <f>MONTH('Daily Weather Input'!C4134)</f>
        <v>4</v>
      </c>
      <c r="D4141">
        <f>DAY('Daily Weather Input'!C4134)</f>
        <v>23</v>
      </c>
      <c r="E4141">
        <f>IF('Daily Weather Input'!D4134, 'Daily Weather Input'!D4134, ('Daily Weather Input'!E4134+'Daily Weather Input'!F4134)/2)</f>
        <v>63</v>
      </c>
      <c r="F4141">
        <f t="shared" si="131"/>
        <v>2</v>
      </c>
      <c r="G4141">
        <f t="shared" si="132"/>
        <v>0</v>
      </c>
    </row>
    <row r="4142" spans="2:7" x14ac:dyDescent="0.25">
      <c r="B4142">
        <f>YEAR('Daily Weather Input'!C4135)</f>
        <v>2016</v>
      </c>
      <c r="C4142">
        <f>MONTH('Daily Weather Input'!C4135)</f>
        <v>4</v>
      </c>
      <c r="D4142">
        <f>DAY('Daily Weather Input'!C4135)</f>
        <v>24</v>
      </c>
      <c r="E4142">
        <f>IF('Daily Weather Input'!D4135, 'Daily Weather Input'!D4135, ('Daily Weather Input'!E4135+'Daily Weather Input'!F4135)/2)</f>
        <v>57</v>
      </c>
      <c r="F4142">
        <f t="shared" si="131"/>
        <v>8</v>
      </c>
      <c r="G4142">
        <f t="shared" si="132"/>
        <v>0</v>
      </c>
    </row>
    <row r="4143" spans="2:7" x14ac:dyDescent="0.25">
      <c r="B4143">
        <f>YEAR('Daily Weather Input'!C4136)</f>
        <v>2016</v>
      </c>
      <c r="C4143">
        <f>MONTH('Daily Weather Input'!C4136)</f>
        <v>4</v>
      </c>
      <c r="D4143">
        <f>DAY('Daily Weather Input'!C4136)</f>
        <v>25</v>
      </c>
      <c r="E4143">
        <f>IF('Daily Weather Input'!D4136, 'Daily Weather Input'!D4136, ('Daily Weather Input'!E4136+'Daily Weather Input'!F4136)/2)</f>
        <v>62</v>
      </c>
      <c r="F4143">
        <f t="shared" si="131"/>
        <v>3</v>
      </c>
      <c r="G4143">
        <f t="shared" si="132"/>
        <v>0</v>
      </c>
    </row>
    <row r="4144" spans="2:7" x14ac:dyDescent="0.25">
      <c r="B4144">
        <f>YEAR('Daily Weather Input'!C4137)</f>
        <v>2016</v>
      </c>
      <c r="C4144">
        <f>MONTH('Daily Weather Input'!C4137)</f>
        <v>4</v>
      </c>
      <c r="D4144">
        <f>DAY('Daily Weather Input'!C4137)</f>
        <v>26</v>
      </c>
      <c r="E4144">
        <f>IF('Daily Weather Input'!D4137, 'Daily Weather Input'!D4137, ('Daily Weather Input'!E4137+'Daily Weather Input'!F4137)/2)</f>
        <v>72</v>
      </c>
      <c r="F4144">
        <f t="shared" si="131"/>
        <v>0</v>
      </c>
      <c r="G4144">
        <f t="shared" si="132"/>
        <v>7</v>
      </c>
    </row>
    <row r="4145" spans="2:7" x14ac:dyDescent="0.25">
      <c r="B4145">
        <f>YEAR('Daily Weather Input'!C4138)</f>
        <v>2016</v>
      </c>
      <c r="C4145">
        <f>MONTH('Daily Weather Input'!C4138)</f>
        <v>4</v>
      </c>
      <c r="D4145">
        <f>DAY('Daily Weather Input'!C4138)</f>
        <v>27</v>
      </c>
      <c r="E4145">
        <f>IF('Daily Weather Input'!D4138, 'Daily Weather Input'!D4138, ('Daily Weather Input'!E4138+'Daily Weather Input'!F4138)/2)</f>
        <v>62</v>
      </c>
      <c r="F4145">
        <f t="shared" si="131"/>
        <v>3</v>
      </c>
      <c r="G4145">
        <f t="shared" si="132"/>
        <v>0</v>
      </c>
    </row>
    <row r="4146" spans="2:7" x14ac:dyDescent="0.25">
      <c r="B4146">
        <f>YEAR('Daily Weather Input'!C4139)</f>
        <v>2016</v>
      </c>
      <c r="C4146">
        <f>MONTH('Daily Weather Input'!C4139)</f>
        <v>4</v>
      </c>
      <c r="D4146">
        <f>DAY('Daily Weather Input'!C4139)</f>
        <v>28</v>
      </c>
      <c r="E4146">
        <f>IF('Daily Weather Input'!D4139, 'Daily Weather Input'!D4139, ('Daily Weather Input'!E4139+'Daily Weather Input'!F4139)/2)</f>
        <v>53</v>
      </c>
      <c r="F4146">
        <f t="shared" si="131"/>
        <v>12</v>
      </c>
      <c r="G4146">
        <f t="shared" si="132"/>
        <v>0</v>
      </c>
    </row>
    <row r="4147" spans="2:7" x14ac:dyDescent="0.25">
      <c r="B4147">
        <f>YEAR('Daily Weather Input'!C4140)</f>
        <v>2016</v>
      </c>
      <c r="C4147">
        <f>MONTH('Daily Weather Input'!C4140)</f>
        <v>4</v>
      </c>
      <c r="D4147">
        <f>DAY('Daily Weather Input'!C4140)</f>
        <v>29</v>
      </c>
      <c r="E4147">
        <f>IF('Daily Weather Input'!D4140, 'Daily Weather Input'!D4140, ('Daily Weather Input'!E4140+'Daily Weather Input'!F4140)/2)</f>
        <v>49</v>
      </c>
      <c r="F4147">
        <f t="shared" si="131"/>
        <v>16</v>
      </c>
      <c r="G4147">
        <f t="shared" si="132"/>
        <v>0</v>
      </c>
    </row>
    <row r="4148" spans="2:7" x14ac:dyDescent="0.25">
      <c r="B4148">
        <f>YEAR('Daily Weather Input'!C4141)</f>
        <v>2016</v>
      </c>
      <c r="C4148">
        <f>MONTH('Daily Weather Input'!C4141)</f>
        <v>4</v>
      </c>
      <c r="D4148">
        <f>DAY('Daily Weather Input'!C4141)</f>
        <v>30</v>
      </c>
      <c r="E4148">
        <f>IF('Daily Weather Input'!D4141, 'Daily Weather Input'!D4141, ('Daily Weather Input'!E4141+'Daily Weather Input'!F4141)/2)</f>
        <v>53</v>
      </c>
      <c r="F4148">
        <f t="shared" si="131"/>
        <v>12</v>
      </c>
      <c r="G4148">
        <f t="shared" si="132"/>
        <v>0</v>
      </c>
    </row>
    <row r="4149" spans="2:7" x14ac:dyDescent="0.25">
      <c r="B4149">
        <f>YEAR('Daily Weather Input'!C4142)</f>
        <v>2016</v>
      </c>
      <c r="C4149">
        <f>MONTH('Daily Weather Input'!C4142)</f>
        <v>5</v>
      </c>
      <c r="D4149">
        <f>DAY('Daily Weather Input'!C4142)</f>
        <v>1</v>
      </c>
      <c r="E4149">
        <f>IF('Daily Weather Input'!D4142, 'Daily Weather Input'!D4142, ('Daily Weather Input'!E4142+'Daily Weather Input'!F4142)/2)</f>
        <v>54</v>
      </c>
      <c r="F4149">
        <f t="shared" si="131"/>
        <v>11</v>
      </c>
      <c r="G4149">
        <f t="shared" si="132"/>
        <v>0</v>
      </c>
    </row>
    <row r="4150" spans="2:7" x14ac:dyDescent="0.25">
      <c r="B4150">
        <f>YEAR('Daily Weather Input'!C4143)</f>
        <v>2016</v>
      </c>
      <c r="C4150">
        <f>MONTH('Daily Weather Input'!C4143)</f>
        <v>5</v>
      </c>
      <c r="D4150">
        <f>DAY('Daily Weather Input'!C4143)</f>
        <v>2</v>
      </c>
      <c r="E4150">
        <f>IF('Daily Weather Input'!D4143, 'Daily Weather Input'!D4143, ('Daily Weather Input'!E4143+'Daily Weather Input'!F4143)/2)</f>
        <v>61</v>
      </c>
      <c r="F4150">
        <f t="shared" si="131"/>
        <v>4</v>
      </c>
      <c r="G4150">
        <f t="shared" si="132"/>
        <v>0</v>
      </c>
    </row>
    <row r="4151" spans="2:7" x14ac:dyDescent="0.25">
      <c r="B4151">
        <f>YEAR('Daily Weather Input'!C4144)</f>
        <v>2016</v>
      </c>
      <c r="C4151">
        <f>MONTH('Daily Weather Input'!C4144)</f>
        <v>5</v>
      </c>
      <c r="D4151">
        <f>DAY('Daily Weather Input'!C4144)</f>
        <v>3</v>
      </c>
      <c r="E4151">
        <f>IF('Daily Weather Input'!D4144, 'Daily Weather Input'!D4144, ('Daily Weather Input'!E4144+'Daily Weather Input'!F4144)/2)</f>
        <v>65</v>
      </c>
      <c r="F4151">
        <f t="shared" si="131"/>
        <v>0</v>
      </c>
      <c r="G4151">
        <f t="shared" si="132"/>
        <v>0</v>
      </c>
    </row>
    <row r="4152" spans="2:7" x14ac:dyDescent="0.25">
      <c r="B4152">
        <f>YEAR('Daily Weather Input'!C4145)</f>
        <v>2016</v>
      </c>
      <c r="C4152">
        <f>MONTH('Daily Weather Input'!C4145)</f>
        <v>5</v>
      </c>
      <c r="D4152">
        <f>DAY('Daily Weather Input'!C4145)</f>
        <v>4</v>
      </c>
      <c r="E4152">
        <f>IF('Daily Weather Input'!D4145, 'Daily Weather Input'!D4145, ('Daily Weather Input'!E4145+'Daily Weather Input'!F4145)/2)</f>
        <v>57</v>
      </c>
      <c r="F4152">
        <f t="shared" si="131"/>
        <v>8</v>
      </c>
      <c r="G4152">
        <f t="shared" si="132"/>
        <v>0</v>
      </c>
    </row>
    <row r="4153" spans="2:7" x14ac:dyDescent="0.25">
      <c r="B4153">
        <f>YEAR('Daily Weather Input'!C4146)</f>
        <v>2016</v>
      </c>
      <c r="C4153">
        <f>MONTH('Daily Weather Input'!C4146)</f>
        <v>5</v>
      </c>
      <c r="D4153">
        <f>DAY('Daily Weather Input'!C4146)</f>
        <v>5</v>
      </c>
      <c r="E4153">
        <f>IF('Daily Weather Input'!D4146, 'Daily Weather Input'!D4146, ('Daily Weather Input'!E4146+'Daily Weather Input'!F4146)/2)</f>
        <v>53</v>
      </c>
      <c r="F4153">
        <f t="shared" si="131"/>
        <v>12</v>
      </c>
      <c r="G4153">
        <f t="shared" si="132"/>
        <v>0</v>
      </c>
    </row>
    <row r="4154" spans="2:7" x14ac:dyDescent="0.25">
      <c r="B4154">
        <f>YEAR('Daily Weather Input'!C4147)</f>
        <v>2016</v>
      </c>
      <c r="C4154">
        <f>MONTH('Daily Weather Input'!C4147)</f>
        <v>5</v>
      </c>
      <c r="D4154">
        <f>DAY('Daily Weather Input'!C4147)</f>
        <v>6</v>
      </c>
      <c r="E4154">
        <f>IF('Daily Weather Input'!D4147, 'Daily Weather Input'!D4147, ('Daily Weather Input'!E4147+'Daily Weather Input'!F4147)/2)</f>
        <v>53</v>
      </c>
      <c r="F4154">
        <f t="shared" si="131"/>
        <v>12</v>
      </c>
      <c r="G4154">
        <f t="shared" si="132"/>
        <v>0</v>
      </c>
    </row>
    <row r="4155" spans="2:7" x14ac:dyDescent="0.25">
      <c r="B4155">
        <f>YEAR('Daily Weather Input'!C4148)</f>
        <v>2016</v>
      </c>
      <c r="C4155">
        <f>MONTH('Daily Weather Input'!C4148)</f>
        <v>5</v>
      </c>
      <c r="D4155">
        <f>DAY('Daily Weather Input'!C4148)</f>
        <v>7</v>
      </c>
      <c r="E4155">
        <f>IF('Daily Weather Input'!D4148, 'Daily Weather Input'!D4148, ('Daily Weather Input'!E4148+'Daily Weather Input'!F4148)/2)</f>
        <v>55</v>
      </c>
      <c r="F4155">
        <f t="shared" si="131"/>
        <v>10</v>
      </c>
      <c r="G4155">
        <f t="shared" si="132"/>
        <v>0</v>
      </c>
    </row>
    <row r="4156" spans="2:7" x14ac:dyDescent="0.25">
      <c r="B4156">
        <f>YEAR('Daily Weather Input'!C4149)</f>
        <v>2016</v>
      </c>
      <c r="C4156">
        <f>MONTH('Daily Weather Input'!C4149)</f>
        <v>5</v>
      </c>
      <c r="D4156">
        <f>DAY('Daily Weather Input'!C4149)</f>
        <v>8</v>
      </c>
      <c r="E4156">
        <f>IF('Daily Weather Input'!D4149, 'Daily Weather Input'!D4149, ('Daily Weather Input'!E4149+'Daily Weather Input'!F4149)/2)</f>
        <v>61</v>
      </c>
      <c r="F4156">
        <f t="shared" si="131"/>
        <v>4</v>
      </c>
      <c r="G4156">
        <f t="shared" si="132"/>
        <v>0</v>
      </c>
    </row>
    <row r="4157" spans="2:7" x14ac:dyDescent="0.25">
      <c r="B4157">
        <f>YEAR('Daily Weather Input'!C4150)</f>
        <v>2016</v>
      </c>
      <c r="C4157">
        <f>MONTH('Daily Weather Input'!C4150)</f>
        <v>5</v>
      </c>
      <c r="D4157">
        <f>DAY('Daily Weather Input'!C4150)</f>
        <v>9</v>
      </c>
      <c r="E4157">
        <f>IF('Daily Weather Input'!D4150, 'Daily Weather Input'!D4150, ('Daily Weather Input'!E4150+'Daily Weather Input'!F4150)/2)</f>
        <v>54</v>
      </c>
      <c r="F4157">
        <f t="shared" si="131"/>
        <v>11</v>
      </c>
      <c r="G4157">
        <f t="shared" si="132"/>
        <v>0</v>
      </c>
    </row>
    <row r="4158" spans="2:7" x14ac:dyDescent="0.25">
      <c r="B4158">
        <f>YEAR('Daily Weather Input'!C4151)</f>
        <v>2016</v>
      </c>
      <c r="C4158">
        <f>MONTH('Daily Weather Input'!C4151)</f>
        <v>5</v>
      </c>
      <c r="D4158">
        <f>DAY('Daily Weather Input'!C4151)</f>
        <v>10</v>
      </c>
      <c r="E4158">
        <f>IF('Daily Weather Input'!D4151, 'Daily Weather Input'!D4151, ('Daily Weather Input'!E4151+'Daily Weather Input'!F4151)/2)</f>
        <v>58</v>
      </c>
      <c r="F4158">
        <f t="shared" si="131"/>
        <v>7</v>
      </c>
      <c r="G4158">
        <f t="shared" si="132"/>
        <v>0</v>
      </c>
    </row>
    <row r="4159" spans="2:7" x14ac:dyDescent="0.25">
      <c r="B4159">
        <f>YEAR('Daily Weather Input'!C4152)</f>
        <v>2016</v>
      </c>
      <c r="C4159">
        <f>MONTH('Daily Weather Input'!C4152)</f>
        <v>5</v>
      </c>
      <c r="D4159">
        <f>DAY('Daily Weather Input'!C4152)</f>
        <v>11</v>
      </c>
      <c r="E4159">
        <f>IF('Daily Weather Input'!D4152, 'Daily Weather Input'!D4152, ('Daily Weather Input'!E4152+'Daily Weather Input'!F4152)/2)</f>
        <v>56</v>
      </c>
      <c r="F4159">
        <f t="shared" si="131"/>
        <v>9</v>
      </c>
      <c r="G4159">
        <f t="shared" si="132"/>
        <v>0</v>
      </c>
    </row>
    <row r="4160" spans="2:7" x14ac:dyDescent="0.25">
      <c r="B4160">
        <f>YEAR('Daily Weather Input'!C4153)</f>
        <v>2016</v>
      </c>
      <c r="C4160">
        <f>MONTH('Daily Weather Input'!C4153)</f>
        <v>5</v>
      </c>
      <c r="D4160">
        <f>DAY('Daily Weather Input'!C4153)</f>
        <v>12</v>
      </c>
      <c r="E4160">
        <f>IF('Daily Weather Input'!D4153, 'Daily Weather Input'!D4153, ('Daily Weather Input'!E4153+'Daily Weather Input'!F4153)/2)</f>
        <v>60</v>
      </c>
      <c r="F4160">
        <f t="shared" si="131"/>
        <v>5</v>
      </c>
      <c r="G4160">
        <f t="shared" si="132"/>
        <v>0</v>
      </c>
    </row>
    <row r="4161" spans="2:7" x14ac:dyDescent="0.25">
      <c r="B4161">
        <f>YEAR('Daily Weather Input'!C4154)</f>
        <v>2016</v>
      </c>
      <c r="C4161">
        <f>MONTH('Daily Weather Input'!C4154)</f>
        <v>5</v>
      </c>
      <c r="D4161">
        <f>DAY('Daily Weather Input'!C4154)</f>
        <v>13</v>
      </c>
      <c r="E4161">
        <f>IF('Daily Weather Input'!D4154, 'Daily Weather Input'!D4154, ('Daily Weather Input'!E4154+'Daily Weather Input'!F4154)/2)</f>
        <v>66</v>
      </c>
      <c r="F4161">
        <f t="shared" si="131"/>
        <v>0</v>
      </c>
      <c r="G4161">
        <f t="shared" si="132"/>
        <v>1</v>
      </c>
    </row>
    <row r="4162" spans="2:7" x14ac:dyDescent="0.25">
      <c r="B4162">
        <f>YEAR('Daily Weather Input'!C4155)</f>
        <v>2016</v>
      </c>
      <c r="C4162">
        <f>MONTH('Daily Weather Input'!C4155)</f>
        <v>5</v>
      </c>
      <c r="D4162">
        <f>DAY('Daily Weather Input'!C4155)</f>
        <v>14</v>
      </c>
      <c r="E4162">
        <f>IF('Daily Weather Input'!D4155, 'Daily Weather Input'!D4155, ('Daily Weather Input'!E4155+'Daily Weather Input'!F4155)/2)</f>
        <v>61</v>
      </c>
      <c r="F4162">
        <f t="shared" si="131"/>
        <v>4</v>
      </c>
      <c r="G4162">
        <f t="shared" si="132"/>
        <v>0</v>
      </c>
    </row>
    <row r="4163" spans="2:7" x14ac:dyDescent="0.25">
      <c r="B4163">
        <f>YEAR('Daily Weather Input'!C4156)</f>
        <v>2016</v>
      </c>
      <c r="C4163">
        <f>MONTH('Daily Weather Input'!C4156)</f>
        <v>5</v>
      </c>
      <c r="D4163">
        <f>DAY('Daily Weather Input'!C4156)</f>
        <v>15</v>
      </c>
      <c r="E4163">
        <f>IF('Daily Weather Input'!D4156, 'Daily Weather Input'!D4156, ('Daily Weather Input'!E4156+'Daily Weather Input'!F4156)/2)</f>
        <v>52</v>
      </c>
      <c r="F4163">
        <f t="shared" si="131"/>
        <v>13</v>
      </c>
      <c r="G4163">
        <f t="shared" si="132"/>
        <v>0</v>
      </c>
    </row>
    <row r="4164" spans="2:7" x14ac:dyDescent="0.25">
      <c r="B4164">
        <f>YEAR('Daily Weather Input'!C4157)</f>
        <v>2016</v>
      </c>
      <c r="C4164">
        <f>MONTH('Daily Weather Input'!C4157)</f>
        <v>5</v>
      </c>
      <c r="D4164">
        <f>DAY('Daily Weather Input'!C4157)</f>
        <v>16</v>
      </c>
      <c r="E4164">
        <f>IF('Daily Weather Input'!D4157, 'Daily Weather Input'!D4157, ('Daily Weather Input'!E4157+'Daily Weather Input'!F4157)/2)</f>
        <v>51</v>
      </c>
      <c r="F4164">
        <f t="shared" si="131"/>
        <v>14</v>
      </c>
      <c r="G4164">
        <f t="shared" si="132"/>
        <v>0</v>
      </c>
    </row>
    <row r="4165" spans="2:7" x14ac:dyDescent="0.25">
      <c r="B4165">
        <f>YEAR('Daily Weather Input'!C4158)</f>
        <v>2016</v>
      </c>
      <c r="C4165">
        <f>MONTH('Daily Weather Input'!C4158)</f>
        <v>5</v>
      </c>
      <c r="D4165">
        <f>DAY('Daily Weather Input'!C4158)</f>
        <v>17</v>
      </c>
      <c r="E4165">
        <f>IF('Daily Weather Input'!D4158, 'Daily Weather Input'!D4158, ('Daily Weather Input'!E4158+'Daily Weather Input'!F4158)/2)</f>
        <v>54</v>
      </c>
      <c r="F4165">
        <f t="shared" si="131"/>
        <v>11</v>
      </c>
      <c r="G4165">
        <f t="shared" si="132"/>
        <v>0</v>
      </c>
    </row>
    <row r="4166" spans="2:7" x14ac:dyDescent="0.25">
      <c r="B4166">
        <f>YEAR('Daily Weather Input'!C4159)</f>
        <v>2016</v>
      </c>
      <c r="C4166">
        <f>MONTH('Daily Weather Input'!C4159)</f>
        <v>5</v>
      </c>
      <c r="D4166">
        <f>DAY('Daily Weather Input'!C4159)</f>
        <v>18</v>
      </c>
      <c r="E4166">
        <f>IF('Daily Weather Input'!D4159, 'Daily Weather Input'!D4159, ('Daily Weather Input'!E4159+'Daily Weather Input'!F4159)/2)</f>
        <v>56</v>
      </c>
      <c r="F4166">
        <f t="shared" si="131"/>
        <v>9</v>
      </c>
      <c r="G4166">
        <f t="shared" si="132"/>
        <v>0</v>
      </c>
    </row>
    <row r="4167" spans="2:7" x14ac:dyDescent="0.25">
      <c r="B4167">
        <f>YEAR('Daily Weather Input'!C4160)</f>
        <v>2016</v>
      </c>
      <c r="C4167">
        <f>MONTH('Daily Weather Input'!C4160)</f>
        <v>5</v>
      </c>
      <c r="D4167">
        <f>DAY('Daily Weather Input'!C4160)</f>
        <v>19</v>
      </c>
      <c r="E4167">
        <f>IF('Daily Weather Input'!D4160, 'Daily Weather Input'!D4160, ('Daily Weather Input'!E4160+'Daily Weather Input'!F4160)/2)</f>
        <v>60</v>
      </c>
      <c r="F4167">
        <f t="shared" si="131"/>
        <v>5</v>
      </c>
      <c r="G4167">
        <f t="shared" si="132"/>
        <v>0</v>
      </c>
    </row>
    <row r="4168" spans="2:7" x14ac:dyDescent="0.25">
      <c r="B4168">
        <f>YEAR('Daily Weather Input'!C4161)</f>
        <v>2016</v>
      </c>
      <c r="C4168">
        <f>MONTH('Daily Weather Input'!C4161)</f>
        <v>5</v>
      </c>
      <c r="D4168">
        <f>DAY('Daily Weather Input'!C4161)</f>
        <v>20</v>
      </c>
      <c r="E4168">
        <f>IF('Daily Weather Input'!D4161, 'Daily Weather Input'!D4161, ('Daily Weather Input'!E4161+'Daily Weather Input'!F4161)/2)</f>
        <v>61</v>
      </c>
      <c r="F4168">
        <f t="shared" si="131"/>
        <v>4</v>
      </c>
      <c r="G4168">
        <f t="shared" si="132"/>
        <v>0</v>
      </c>
    </row>
    <row r="4169" spans="2:7" x14ac:dyDescent="0.25">
      <c r="B4169">
        <f>YEAR('Daily Weather Input'!C4162)</f>
        <v>2016</v>
      </c>
      <c r="C4169">
        <f>MONTH('Daily Weather Input'!C4162)</f>
        <v>5</v>
      </c>
      <c r="D4169">
        <f>DAY('Daily Weather Input'!C4162)</f>
        <v>21</v>
      </c>
      <c r="E4169">
        <f>IF('Daily Weather Input'!D4162, 'Daily Weather Input'!D4162, ('Daily Weather Input'!E4162+'Daily Weather Input'!F4162)/2)</f>
        <v>58</v>
      </c>
      <c r="F4169">
        <f t="shared" si="131"/>
        <v>7</v>
      </c>
      <c r="G4169">
        <f t="shared" si="132"/>
        <v>0</v>
      </c>
    </row>
    <row r="4170" spans="2:7" x14ac:dyDescent="0.25">
      <c r="B4170">
        <f>YEAR('Daily Weather Input'!C4163)</f>
        <v>2016</v>
      </c>
      <c r="C4170">
        <f>MONTH('Daily Weather Input'!C4163)</f>
        <v>5</v>
      </c>
      <c r="D4170">
        <f>DAY('Daily Weather Input'!C4163)</f>
        <v>22</v>
      </c>
      <c r="E4170">
        <f>IF('Daily Weather Input'!D4163, 'Daily Weather Input'!D4163, ('Daily Weather Input'!E4163+'Daily Weather Input'!F4163)/2)</f>
        <v>54</v>
      </c>
      <c r="F4170">
        <f t="shared" si="131"/>
        <v>11</v>
      </c>
      <c r="G4170">
        <f t="shared" si="132"/>
        <v>0</v>
      </c>
    </row>
    <row r="4171" spans="2:7" x14ac:dyDescent="0.25">
      <c r="B4171">
        <f>YEAR('Daily Weather Input'!C4164)</f>
        <v>2016</v>
      </c>
      <c r="C4171">
        <f>MONTH('Daily Weather Input'!C4164)</f>
        <v>5</v>
      </c>
      <c r="D4171">
        <f>DAY('Daily Weather Input'!C4164)</f>
        <v>23</v>
      </c>
      <c r="E4171">
        <f>IF('Daily Weather Input'!D4164, 'Daily Weather Input'!D4164, ('Daily Weather Input'!E4164+'Daily Weather Input'!F4164)/2)</f>
        <v>60</v>
      </c>
      <c r="F4171">
        <f t="shared" si="131"/>
        <v>5</v>
      </c>
      <c r="G4171">
        <f t="shared" si="132"/>
        <v>0</v>
      </c>
    </row>
    <row r="4172" spans="2:7" x14ac:dyDescent="0.25">
      <c r="B4172">
        <f>YEAR('Daily Weather Input'!C4165)</f>
        <v>2016</v>
      </c>
      <c r="C4172">
        <f>MONTH('Daily Weather Input'!C4165)</f>
        <v>5</v>
      </c>
      <c r="D4172">
        <f>DAY('Daily Weather Input'!C4165)</f>
        <v>24</v>
      </c>
      <c r="E4172">
        <f>IF('Daily Weather Input'!D4165, 'Daily Weather Input'!D4165, ('Daily Weather Input'!E4165+'Daily Weather Input'!F4165)/2)</f>
        <v>66</v>
      </c>
      <c r="F4172">
        <f t="shared" si="131"/>
        <v>0</v>
      </c>
      <c r="G4172">
        <f t="shared" si="132"/>
        <v>1</v>
      </c>
    </row>
    <row r="4173" spans="2:7" x14ac:dyDescent="0.25">
      <c r="B4173">
        <f>YEAR('Daily Weather Input'!C4166)</f>
        <v>2016</v>
      </c>
      <c r="C4173">
        <f>MONTH('Daily Weather Input'!C4166)</f>
        <v>5</v>
      </c>
      <c r="D4173">
        <f>DAY('Daily Weather Input'!C4166)</f>
        <v>25</v>
      </c>
      <c r="E4173">
        <f>IF('Daily Weather Input'!D4166, 'Daily Weather Input'!D4166, ('Daily Weather Input'!E4166+'Daily Weather Input'!F4166)/2)</f>
        <v>70</v>
      </c>
      <c r="F4173">
        <f t="shared" si="131"/>
        <v>0</v>
      </c>
      <c r="G4173">
        <f t="shared" si="132"/>
        <v>5</v>
      </c>
    </row>
    <row r="4174" spans="2:7" x14ac:dyDescent="0.25">
      <c r="B4174">
        <f>YEAR('Daily Weather Input'!C4167)</f>
        <v>2016</v>
      </c>
      <c r="C4174">
        <f>MONTH('Daily Weather Input'!C4167)</f>
        <v>5</v>
      </c>
      <c r="D4174">
        <f>DAY('Daily Weather Input'!C4167)</f>
        <v>26</v>
      </c>
      <c r="E4174">
        <f>IF('Daily Weather Input'!D4167, 'Daily Weather Input'!D4167, ('Daily Weather Input'!E4167+'Daily Weather Input'!F4167)/2)</f>
        <v>73</v>
      </c>
      <c r="F4174">
        <f t="shared" si="131"/>
        <v>0</v>
      </c>
      <c r="G4174">
        <f t="shared" si="132"/>
        <v>8</v>
      </c>
    </row>
    <row r="4175" spans="2:7" x14ac:dyDescent="0.25">
      <c r="B4175">
        <f>YEAR('Daily Weather Input'!C4168)</f>
        <v>2016</v>
      </c>
      <c r="C4175">
        <f>MONTH('Daily Weather Input'!C4168)</f>
        <v>5</v>
      </c>
      <c r="D4175">
        <f>DAY('Daily Weather Input'!C4168)</f>
        <v>27</v>
      </c>
      <c r="E4175">
        <f>IF('Daily Weather Input'!D4168, 'Daily Weather Input'!D4168, ('Daily Weather Input'!E4168+'Daily Weather Input'!F4168)/2)</f>
        <v>79</v>
      </c>
      <c r="F4175">
        <f t="shared" si="131"/>
        <v>0</v>
      </c>
      <c r="G4175">
        <f t="shared" si="132"/>
        <v>14</v>
      </c>
    </row>
    <row r="4176" spans="2:7" x14ac:dyDescent="0.25">
      <c r="B4176">
        <f>YEAR('Daily Weather Input'!C4169)</f>
        <v>2016</v>
      </c>
      <c r="C4176">
        <f>MONTH('Daily Weather Input'!C4169)</f>
        <v>5</v>
      </c>
      <c r="D4176">
        <f>DAY('Daily Weather Input'!C4169)</f>
        <v>28</v>
      </c>
      <c r="E4176">
        <f>IF('Daily Weather Input'!D4169, 'Daily Weather Input'!D4169, ('Daily Weather Input'!E4169+'Daily Weather Input'!F4169)/2)</f>
        <v>79</v>
      </c>
      <c r="F4176">
        <f t="shared" si="131"/>
        <v>0</v>
      </c>
      <c r="G4176">
        <f t="shared" si="132"/>
        <v>14</v>
      </c>
    </row>
    <row r="4177" spans="2:7" x14ac:dyDescent="0.25">
      <c r="B4177">
        <f>YEAR('Daily Weather Input'!C4170)</f>
        <v>2016</v>
      </c>
      <c r="C4177">
        <f>MONTH('Daily Weather Input'!C4170)</f>
        <v>5</v>
      </c>
      <c r="D4177">
        <f>DAY('Daily Weather Input'!C4170)</f>
        <v>29</v>
      </c>
      <c r="E4177">
        <f>IF('Daily Weather Input'!D4170, 'Daily Weather Input'!D4170, ('Daily Weather Input'!E4170+'Daily Weather Input'!F4170)/2)</f>
        <v>75</v>
      </c>
      <c r="F4177">
        <f t="shared" si="131"/>
        <v>0</v>
      </c>
      <c r="G4177">
        <f t="shared" si="132"/>
        <v>10</v>
      </c>
    </row>
    <row r="4178" spans="2:7" x14ac:dyDescent="0.25">
      <c r="B4178">
        <f>YEAR('Daily Weather Input'!C4171)</f>
        <v>2016</v>
      </c>
      <c r="C4178">
        <f>MONTH('Daily Weather Input'!C4171)</f>
        <v>5</v>
      </c>
      <c r="D4178">
        <f>DAY('Daily Weather Input'!C4171)</f>
        <v>30</v>
      </c>
      <c r="E4178">
        <f>IF('Daily Weather Input'!D4171, 'Daily Weather Input'!D4171, ('Daily Weather Input'!E4171+'Daily Weather Input'!F4171)/2)</f>
        <v>73</v>
      </c>
      <c r="F4178">
        <f t="shared" si="131"/>
        <v>0</v>
      </c>
      <c r="G4178">
        <f t="shared" si="132"/>
        <v>8</v>
      </c>
    </row>
    <row r="4179" spans="2:7" x14ac:dyDescent="0.25">
      <c r="B4179">
        <f>YEAR('Daily Weather Input'!C4172)</f>
        <v>2016</v>
      </c>
      <c r="C4179">
        <f>MONTH('Daily Weather Input'!C4172)</f>
        <v>5</v>
      </c>
      <c r="D4179">
        <f>DAY('Daily Weather Input'!C4172)</f>
        <v>31</v>
      </c>
      <c r="E4179">
        <f>IF('Daily Weather Input'!D4172, 'Daily Weather Input'!D4172, ('Daily Weather Input'!E4172+'Daily Weather Input'!F4172)/2)</f>
        <v>76</v>
      </c>
      <c r="F4179">
        <f t="shared" si="131"/>
        <v>0</v>
      </c>
      <c r="G4179">
        <f t="shared" si="132"/>
        <v>11</v>
      </c>
    </row>
    <row r="4180" spans="2:7" x14ac:dyDescent="0.25">
      <c r="B4180">
        <f>YEAR('Daily Weather Input'!C4173)</f>
        <v>2016</v>
      </c>
      <c r="C4180">
        <f>MONTH('Daily Weather Input'!C4173)</f>
        <v>6</v>
      </c>
      <c r="D4180">
        <f>DAY('Daily Weather Input'!C4173)</f>
        <v>1</v>
      </c>
      <c r="E4180">
        <f>IF('Daily Weather Input'!D4173, 'Daily Weather Input'!D4173, ('Daily Weather Input'!E4173+'Daily Weather Input'!F4173)/2)</f>
        <v>76</v>
      </c>
      <c r="F4180">
        <f t="shared" si="131"/>
        <v>0</v>
      </c>
      <c r="G4180">
        <f t="shared" si="132"/>
        <v>11</v>
      </c>
    </row>
    <row r="4181" spans="2:7" x14ac:dyDescent="0.25">
      <c r="B4181">
        <f>YEAR('Daily Weather Input'!C4174)</f>
        <v>2016</v>
      </c>
      <c r="C4181">
        <f>MONTH('Daily Weather Input'!C4174)</f>
        <v>6</v>
      </c>
      <c r="D4181">
        <f>DAY('Daily Weather Input'!C4174)</f>
        <v>2</v>
      </c>
      <c r="E4181">
        <f>IF('Daily Weather Input'!D4174, 'Daily Weather Input'!D4174, ('Daily Weather Input'!E4174+'Daily Weather Input'!F4174)/2)</f>
        <v>72</v>
      </c>
      <c r="F4181">
        <f t="shared" si="131"/>
        <v>0</v>
      </c>
      <c r="G4181">
        <f t="shared" si="132"/>
        <v>7</v>
      </c>
    </row>
    <row r="4182" spans="2:7" x14ac:dyDescent="0.25">
      <c r="B4182">
        <f>YEAR('Daily Weather Input'!C4175)</f>
        <v>2016</v>
      </c>
      <c r="C4182">
        <f>MONTH('Daily Weather Input'!C4175)</f>
        <v>6</v>
      </c>
      <c r="D4182">
        <f>DAY('Daily Weather Input'!C4175)</f>
        <v>3</v>
      </c>
      <c r="E4182">
        <f>IF('Daily Weather Input'!D4175, 'Daily Weather Input'!D4175, ('Daily Weather Input'!E4175+'Daily Weather Input'!F4175)/2)</f>
        <v>75</v>
      </c>
      <c r="F4182">
        <f t="shared" si="131"/>
        <v>0</v>
      </c>
      <c r="G4182">
        <f t="shared" si="132"/>
        <v>10</v>
      </c>
    </row>
    <row r="4183" spans="2:7" x14ac:dyDescent="0.25">
      <c r="B4183">
        <f>YEAR('Daily Weather Input'!C4176)</f>
        <v>2016</v>
      </c>
      <c r="C4183">
        <f>MONTH('Daily Weather Input'!C4176)</f>
        <v>6</v>
      </c>
      <c r="D4183">
        <f>DAY('Daily Weather Input'!C4176)</f>
        <v>4</v>
      </c>
      <c r="E4183">
        <f>IF('Daily Weather Input'!D4176, 'Daily Weather Input'!D4176, ('Daily Weather Input'!E4176+'Daily Weather Input'!F4176)/2)</f>
        <v>74</v>
      </c>
      <c r="F4183">
        <f t="shared" si="131"/>
        <v>0</v>
      </c>
      <c r="G4183">
        <f t="shared" si="132"/>
        <v>9</v>
      </c>
    </row>
    <row r="4184" spans="2:7" x14ac:dyDescent="0.25">
      <c r="B4184">
        <f>YEAR('Daily Weather Input'!C4177)</f>
        <v>2016</v>
      </c>
      <c r="C4184">
        <f>MONTH('Daily Weather Input'!C4177)</f>
        <v>6</v>
      </c>
      <c r="D4184">
        <f>DAY('Daily Weather Input'!C4177)</f>
        <v>5</v>
      </c>
      <c r="E4184">
        <f>IF('Daily Weather Input'!D4177, 'Daily Weather Input'!D4177, ('Daily Weather Input'!E4177+'Daily Weather Input'!F4177)/2)</f>
        <v>74</v>
      </c>
      <c r="F4184">
        <f t="shared" ref="F4184:F4247" si="133">IF(B$8&gt;$E4184,(B$8-$E4184),0)</f>
        <v>0</v>
      </c>
      <c r="G4184">
        <f t="shared" ref="G4184:G4247" si="134">IF($E4184&gt;C$8,$E4184-C$8,0)</f>
        <v>9</v>
      </c>
    </row>
    <row r="4185" spans="2:7" x14ac:dyDescent="0.25">
      <c r="B4185">
        <f>YEAR('Daily Weather Input'!C4178)</f>
        <v>2016</v>
      </c>
      <c r="C4185">
        <f>MONTH('Daily Weather Input'!C4178)</f>
        <v>6</v>
      </c>
      <c r="D4185">
        <f>DAY('Daily Weather Input'!C4178)</f>
        <v>6</v>
      </c>
      <c r="E4185">
        <f>IF('Daily Weather Input'!D4178, 'Daily Weather Input'!D4178, ('Daily Weather Input'!E4178+'Daily Weather Input'!F4178)/2)</f>
        <v>75</v>
      </c>
      <c r="F4185">
        <f t="shared" si="133"/>
        <v>0</v>
      </c>
      <c r="G4185">
        <f t="shared" si="134"/>
        <v>10</v>
      </c>
    </row>
    <row r="4186" spans="2:7" x14ac:dyDescent="0.25">
      <c r="B4186">
        <f>YEAR('Daily Weather Input'!C4179)</f>
        <v>2016</v>
      </c>
      <c r="C4186">
        <f>MONTH('Daily Weather Input'!C4179)</f>
        <v>6</v>
      </c>
      <c r="D4186">
        <f>DAY('Daily Weather Input'!C4179)</f>
        <v>7</v>
      </c>
      <c r="E4186">
        <f>IF('Daily Weather Input'!D4179, 'Daily Weather Input'!D4179, ('Daily Weather Input'!E4179+'Daily Weather Input'!F4179)/2)</f>
        <v>76</v>
      </c>
      <c r="F4186">
        <f t="shared" si="133"/>
        <v>0</v>
      </c>
      <c r="G4186">
        <f t="shared" si="134"/>
        <v>11</v>
      </c>
    </row>
    <row r="4187" spans="2:7" x14ac:dyDescent="0.25">
      <c r="B4187">
        <f>YEAR('Daily Weather Input'!C4180)</f>
        <v>2016</v>
      </c>
      <c r="C4187">
        <f>MONTH('Daily Weather Input'!C4180)</f>
        <v>6</v>
      </c>
      <c r="D4187">
        <f>DAY('Daily Weather Input'!C4180)</f>
        <v>8</v>
      </c>
      <c r="E4187">
        <f>IF('Daily Weather Input'!D4180, 'Daily Weather Input'!D4180, ('Daily Weather Input'!E4180+'Daily Weather Input'!F4180)/2)</f>
        <v>66</v>
      </c>
      <c r="F4187">
        <f t="shared" si="133"/>
        <v>0</v>
      </c>
      <c r="G4187">
        <f t="shared" si="134"/>
        <v>1</v>
      </c>
    </row>
    <row r="4188" spans="2:7" x14ac:dyDescent="0.25">
      <c r="B4188">
        <f>YEAR('Daily Weather Input'!C4181)</f>
        <v>2016</v>
      </c>
      <c r="C4188">
        <f>MONTH('Daily Weather Input'!C4181)</f>
        <v>6</v>
      </c>
      <c r="D4188">
        <f>DAY('Daily Weather Input'!C4181)</f>
        <v>9</v>
      </c>
      <c r="E4188">
        <f>IF('Daily Weather Input'!D4181, 'Daily Weather Input'!D4181, ('Daily Weather Input'!E4181+'Daily Weather Input'!F4181)/2)</f>
        <v>65</v>
      </c>
      <c r="F4188">
        <f t="shared" si="133"/>
        <v>0</v>
      </c>
      <c r="G4188">
        <f t="shared" si="134"/>
        <v>0</v>
      </c>
    </row>
    <row r="4189" spans="2:7" x14ac:dyDescent="0.25">
      <c r="B4189">
        <f>YEAR('Daily Weather Input'!C4182)</f>
        <v>2016</v>
      </c>
      <c r="C4189">
        <f>MONTH('Daily Weather Input'!C4182)</f>
        <v>6</v>
      </c>
      <c r="D4189">
        <f>DAY('Daily Weather Input'!C4182)</f>
        <v>10</v>
      </c>
      <c r="E4189">
        <f>IF('Daily Weather Input'!D4182, 'Daily Weather Input'!D4182, ('Daily Weather Input'!E4182+'Daily Weather Input'!F4182)/2)</f>
        <v>71</v>
      </c>
      <c r="F4189">
        <f t="shared" si="133"/>
        <v>0</v>
      </c>
      <c r="G4189">
        <f t="shared" si="134"/>
        <v>6</v>
      </c>
    </row>
    <row r="4190" spans="2:7" x14ac:dyDescent="0.25">
      <c r="B4190">
        <f>YEAR('Daily Weather Input'!C4183)</f>
        <v>2016</v>
      </c>
      <c r="C4190">
        <f>MONTH('Daily Weather Input'!C4183)</f>
        <v>6</v>
      </c>
      <c r="D4190">
        <f>DAY('Daily Weather Input'!C4183)</f>
        <v>11</v>
      </c>
      <c r="E4190">
        <f>IF('Daily Weather Input'!D4183, 'Daily Weather Input'!D4183, ('Daily Weather Input'!E4183+'Daily Weather Input'!F4183)/2)</f>
        <v>77</v>
      </c>
      <c r="F4190">
        <f t="shared" si="133"/>
        <v>0</v>
      </c>
      <c r="G4190">
        <f t="shared" si="134"/>
        <v>12</v>
      </c>
    </row>
    <row r="4191" spans="2:7" x14ac:dyDescent="0.25">
      <c r="B4191">
        <f>YEAR('Daily Weather Input'!C4184)</f>
        <v>2016</v>
      </c>
      <c r="C4191">
        <f>MONTH('Daily Weather Input'!C4184)</f>
        <v>6</v>
      </c>
      <c r="D4191">
        <f>DAY('Daily Weather Input'!C4184)</f>
        <v>12</v>
      </c>
      <c r="E4191">
        <f>IF('Daily Weather Input'!D4184, 'Daily Weather Input'!D4184, ('Daily Weather Input'!E4184+'Daily Weather Input'!F4184)/2)</f>
        <v>83</v>
      </c>
      <c r="F4191">
        <f t="shared" si="133"/>
        <v>0</v>
      </c>
      <c r="G4191">
        <f t="shared" si="134"/>
        <v>18</v>
      </c>
    </row>
    <row r="4192" spans="2:7" x14ac:dyDescent="0.25">
      <c r="B4192">
        <f>YEAR('Daily Weather Input'!C4185)</f>
        <v>2016</v>
      </c>
      <c r="C4192">
        <f>MONTH('Daily Weather Input'!C4185)</f>
        <v>6</v>
      </c>
      <c r="D4192">
        <f>DAY('Daily Weather Input'!C4185)</f>
        <v>13</v>
      </c>
      <c r="E4192">
        <f>IF('Daily Weather Input'!D4185, 'Daily Weather Input'!D4185, ('Daily Weather Input'!E4185+'Daily Weather Input'!F4185)/2)</f>
        <v>71</v>
      </c>
      <c r="F4192">
        <f t="shared" si="133"/>
        <v>0</v>
      </c>
      <c r="G4192">
        <f t="shared" si="134"/>
        <v>6</v>
      </c>
    </row>
    <row r="4193" spans="2:7" x14ac:dyDescent="0.25">
      <c r="B4193">
        <f>YEAR('Daily Weather Input'!C4186)</f>
        <v>2016</v>
      </c>
      <c r="C4193">
        <f>MONTH('Daily Weather Input'!C4186)</f>
        <v>6</v>
      </c>
      <c r="D4193">
        <f>DAY('Daily Weather Input'!C4186)</f>
        <v>14</v>
      </c>
      <c r="E4193">
        <f>IF('Daily Weather Input'!D4186, 'Daily Weather Input'!D4186, ('Daily Weather Input'!E4186+'Daily Weather Input'!F4186)/2)</f>
        <v>73</v>
      </c>
      <c r="F4193">
        <f t="shared" si="133"/>
        <v>0</v>
      </c>
      <c r="G4193">
        <f t="shared" si="134"/>
        <v>8</v>
      </c>
    </row>
    <row r="4194" spans="2:7" x14ac:dyDescent="0.25">
      <c r="B4194">
        <f>YEAR('Daily Weather Input'!C4187)</f>
        <v>2016</v>
      </c>
      <c r="C4194">
        <f>MONTH('Daily Weather Input'!C4187)</f>
        <v>6</v>
      </c>
      <c r="D4194">
        <f>DAY('Daily Weather Input'!C4187)</f>
        <v>15</v>
      </c>
      <c r="E4194">
        <f>IF('Daily Weather Input'!D4187, 'Daily Weather Input'!D4187, ('Daily Weather Input'!E4187+'Daily Weather Input'!F4187)/2)</f>
        <v>71</v>
      </c>
      <c r="F4194">
        <f t="shared" si="133"/>
        <v>0</v>
      </c>
      <c r="G4194">
        <f t="shared" si="134"/>
        <v>6</v>
      </c>
    </row>
    <row r="4195" spans="2:7" x14ac:dyDescent="0.25">
      <c r="B4195">
        <f>YEAR('Daily Weather Input'!C4188)</f>
        <v>2016</v>
      </c>
      <c r="C4195">
        <f>MONTH('Daily Weather Input'!C4188)</f>
        <v>6</v>
      </c>
      <c r="D4195">
        <f>DAY('Daily Weather Input'!C4188)</f>
        <v>16</v>
      </c>
      <c r="E4195">
        <f>IF('Daily Weather Input'!D4188, 'Daily Weather Input'!D4188, ('Daily Weather Input'!E4188+'Daily Weather Input'!F4188)/2)</f>
        <v>76</v>
      </c>
      <c r="F4195">
        <f t="shared" si="133"/>
        <v>0</v>
      </c>
      <c r="G4195">
        <f t="shared" si="134"/>
        <v>11</v>
      </c>
    </row>
    <row r="4196" spans="2:7" x14ac:dyDescent="0.25">
      <c r="B4196">
        <f>YEAR('Daily Weather Input'!C4189)</f>
        <v>2016</v>
      </c>
      <c r="C4196">
        <f>MONTH('Daily Weather Input'!C4189)</f>
        <v>6</v>
      </c>
      <c r="D4196">
        <f>DAY('Daily Weather Input'!C4189)</f>
        <v>17</v>
      </c>
      <c r="E4196">
        <f>IF('Daily Weather Input'!D4189, 'Daily Weather Input'!D4189, ('Daily Weather Input'!E4189+'Daily Weather Input'!F4189)/2)</f>
        <v>71</v>
      </c>
      <c r="F4196">
        <f t="shared" si="133"/>
        <v>0</v>
      </c>
      <c r="G4196">
        <f t="shared" si="134"/>
        <v>6</v>
      </c>
    </row>
    <row r="4197" spans="2:7" x14ac:dyDescent="0.25">
      <c r="B4197">
        <f>YEAR('Daily Weather Input'!C4190)</f>
        <v>2016</v>
      </c>
      <c r="C4197">
        <f>MONTH('Daily Weather Input'!C4190)</f>
        <v>6</v>
      </c>
      <c r="D4197">
        <f>DAY('Daily Weather Input'!C4190)</f>
        <v>18</v>
      </c>
      <c r="E4197">
        <f>IF('Daily Weather Input'!D4190, 'Daily Weather Input'!D4190, ('Daily Weather Input'!E4190+'Daily Weather Input'!F4190)/2)</f>
        <v>72</v>
      </c>
      <c r="F4197">
        <f t="shared" si="133"/>
        <v>0</v>
      </c>
      <c r="G4197">
        <f t="shared" si="134"/>
        <v>7</v>
      </c>
    </row>
    <row r="4198" spans="2:7" x14ac:dyDescent="0.25">
      <c r="B4198">
        <f>YEAR('Daily Weather Input'!C4191)</f>
        <v>2016</v>
      </c>
      <c r="C4198">
        <f>MONTH('Daily Weather Input'!C4191)</f>
        <v>6</v>
      </c>
      <c r="D4198">
        <f>DAY('Daily Weather Input'!C4191)</f>
        <v>19</v>
      </c>
      <c r="E4198">
        <f>IF('Daily Weather Input'!D4191, 'Daily Weather Input'!D4191, ('Daily Weather Input'!E4191+'Daily Weather Input'!F4191)/2)</f>
        <v>73</v>
      </c>
      <c r="F4198">
        <f t="shared" si="133"/>
        <v>0</v>
      </c>
      <c r="G4198">
        <f t="shared" si="134"/>
        <v>8</v>
      </c>
    </row>
    <row r="4199" spans="2:7" x14ac:dyDescent="0.25">
      <c r="B4199">
        <f>YEAR('Daily Weather Input'!C4192)</f>
        <v>2016</v>
      </c>
      <c r="C4199">
        <f>MONTH('Daily Weather Input'!C4192)</f>
        <v>6</v>
      </c>
      <c r="D4199">
        <f>DAY('Daily Weather Input'!C4192)</f>
        <v>20</v>
      </c>
      <c r="E4199">
        <f>IF('Daily Weather Input'!D4192, 'Daily Weather Input'!D4192, ('Daily Weather Input'!E4192+'Daily Weather Input'!F4192)/2)</f>
        <v>75</v>
      </c>
      <c r="F4199">
        <f t="shared" si="133"/>
        <v>0</v>
      </c>
      <c r="G4199">
        <f t="shared" si="134"/>
        <v>10</v>
      </c>
    </row>
    <row r="4200" spans="2:7" x14ac:dyDescent="0.25">
      <c r="B4200">
        <f>YEAR('Daily Weather Input'!C4193)</f>
        <v>2016</v>
      </c>
      <c r="C4200">
        <f>MONTH('Daily Weather Input'!C4193)</f>
        <v>6</v>
      </c>
      <c r="D4200">
        <f>DAY('Daily Weather Input'!C4193)</f>
        <v>21</v>
      </c>
      <c r="E4200">
        <f>IF('Daily Weather Input'!D4193, 'Daily Weather Input'!D4193, ('Daily Weather Input'!E4193+'Daily Weather Input'!F4193)/2)</f>
        <v>77</v>
      </c>
      <c r="F4200">
        <f t="shared" si="133"/>
        <v>0</v>
      </c>
      <c r="G4200">
        <f t="shared" si="134"/>
        <v>12</v>
      </c>
    </row>
    <row r="4201" spans="2:7" x14ac:dyDescent="0.25">
      <c r="B4201">
        <f>YEAR('Daily Weather Input'!C4194)</f>
        <v>2016</v>
      </c>
      <c r="C4201">
        <f>MONTH('Daily Weather Input'!C4194)</f>
        <v>6</v>
      </c>
      <c r="D4201">
        <f>DAY('Daily Weather Input'!C4194)</f>
        <v>22</v>
      </c>
      <c r="E4201">
        <f>IF('Daily Weather Input'!D4194, 'Daily Weather Input'!D4194, ('Daily Weather Input'!E4194+'Daily Weather Input'!F4194)/2)</f>
        <v>74</v>
      </c>
      <c r="F4201">
        <f t="shared" si="133"/>
        <v>0</v>
      </c>
      <c r="G4201">
        <f t="shared" si="134"/>
        <v>9</v>
      </c>
    </row>
    <row r="4202" spans="2:7" x14ac:dyDescent="0.25">
      <c r="B4202">
        <f>YEAR('Daily Weather Input'!C4195)</f>
        <v>2016</v>
      </c>
      <c r="C4202">
        <f>MONTH('Daily Weather Input'!C4195)</f>
        <v>6</v>
      </c>
      <c r="D4202">
        <f>DAY('Daily Weather Input'!C4195)</f>
        <v>23</v>
      </c>
      <c r="E4202">
        <f>IF('Daily Weather Input'!D4195, 'Daily Weather Input'!D4195, ('Daily Weather Input'!E4195+'Daily Weather Input'!F4195)/2)</f>
        <v>72</v>
      </c>
      <c r="F4202">
        <f t="shared" si="133"/>
        <v>0</v>
      </c>
      <c r="G4202">
        <f t="shared" si="134"/>
        <v>7</v>
      </c>
    </row>
    <row r="4203" spans="2:7" x14ac:dyDescent="0.25">
      <c r="B4203">
        <f>YEAR('Daily Weather Input'!C4196)</f>
        <v>2016</v>
      </c>
      <c r="C4203">
        <f>MONTH('Daily Weather Input'!C4196)</f>
        <v>6</v>
      </c>
      <c r="D4203">
        <f>DAY('Daily Weather Input'!C4196)</f>
        <v>24</v>
      </c>
      <c r="E4203">
        <f>IF('Daily Weather Input'!D4196, 'Daily Weather Input'!D4196, ('Daily Weather Input'!E4196+'Daily Weather Input'!F4196)/2)</f>
        <v>75</v>
      </c>
      <c r="F4203">
        <f t="shared" si="133"/>
        <v>0</v>
      </c>
      <c r="G4203">
        <f t="shared" si="134"/>
        <v>10</v>
      </c>
    </row>
    <row r="4204" spans="2:7" x14ac:dyDescent="0.25">
      <c r="B4204">
        <f>YEAR('Daily Weather Input'!C4197)</f>
        <v>2016</v>
      </c>
      <c r="C4204">
        <f>MONTH('Daily Weather Input'!C4197)</f>
        <v>6</v>
      </c>
      <c r="D4204">
        <f>DAY('Daily Weather Input'!C4197)</f>
        <v>25</v>
      </c>
      <c r="E4204">
        <f>IF('Daily Weather Input'!D4197, 'Daily Weather Input'!D4197, ('Daily Weather Input'!E4197+'Daily Weather Input'!F4197)/2)</f>
        <v>75</v>
      </c>
      <c r="F4204">
        <f t="shared" si="133"/>
        <v>0</v>
      </c>
      <c r="G4204">
        <f t="shared" si="134"/>
        <v>10</v>
      </c>
    </row>
    <row r="4205" spans="2:7" x14ac:dyDescent="0.25">
      <c r="B4205">
        <f>YEAR('Daily Weather Input'!C4198)</f>
        <v>2016</v>
      </c>
      <c r="C4205">
        <f>MONTH('Daily Weather Input'!C4198)</f>
        <v>6</v>
      </c>
      <c r="D4205">
        <f>DAY('Daily Weather Input'!C4198)</f>
        <v>26</v>
      </c>
      <c r="E4205">
        <f>IF('Daily Weather Input'!D4198, 'Daily Weather Input'!D4198, ('Daily Weather Input'!E4198+'Daily Weather Input'!F4198)/2)</f>
        <v>74</v>
      </c>
      <c r="F4205">
        <f t="shared" si="133"/>
        <v>0</v>
      </c>
      <c r="G4205">
        <f t="shared" si="134"/>
        <v>9</v>
      </c>
    </row>
    <row r="4206" spans="2:7" x14ac:dyDescent="0.25">
      <c r="B4206">
        <f>YEAR('Daily Weather Input'!C4199)</f>
        <v>2016</v>
      </c>
      <c r="C4206">
        <f>MONTH('Daily Weather Input'!C4199)</f>
        <v>6</v>
      </c>
      <c r="D4206">
        <f>DAY('Daily Weather Input'!C4199)</f>
        <v>27</v>
      </c>
      <c r="E4206">
        <f>IF('Daily Weather Input'!D4199, 'Daily Weather Input'!D4199, ('Daily Weather Input'!E4199+'Daily Weather Input'!F4199)/2)</f>
        <v>74</v>
      </c>
      <c r="F4206">
        <f t="shared" si="133"/>
        <v>0</v>
      </c>
      <c r="G4206">
        <f t="shared" si="134"/>
        <v>9</v>
      </c>
    </row>
    <row r="4207" spans="2:7" x14ac:dyDescent="0.25">
      <c r="B4207">
        <f>YEAR('Daily Weather Input'!C4200)</f>
        <v>2016</v>
      </c>
      <c r="C4207">
        <f>MONTH('Daily Weather Input'!C4200)</f>
        <v>6</v>
      </c>
      <c r="D4207">
        <f>DAY('Daily Weather Input'!C4200)</f>
        <v>28</v>
      </c>
      <c r="E4207">
        <f>IF('Daily Weather Input'!D4200, 'Daily Weather Input'!D4200, ('Daily Weather Input'!E4200+'Daily Weather Input'!F4200)/2)</f>
        <v>79</v>
      </c>
      <c r="F4207">
        <f t="shared" si="133"/>
        <v>0</v>
      </c>
      <c r="G4207">
        <f t="shared" si="134"/>
        <v>14</v>
      </c>
    </row>
    <row r="4208" spans="2:7" x14ac:dyDescent="0.25">
      <c r="B4208">
        <f>YEAR('Daily Weather Input'!C4201)</f>
        <v>2016</v>
      </c>
      <c r="C4208">
        <f>MONTH('Daily Weather Input'!C4201)</f>
        <v>6</v>
      </c>
      <c r="D4208">
        <f>DAY('Daily Weather Input'!C4201)</f>
        <v>29</v>
      </c>
      <c r="E4208">
        <f>IF('Daily Weather Input'!D4201, 'Daily Weather Input'!D4201, ('Daily Weather Input'!E4201+'Daily Weather Input'!F4201)/2)</f>
        <v>73</v>
      </c>
      <c r="F4208">
        <f t="shared" si="133"/>
        <v>0</v>
      </c>
      <c r="G4208">
        <f t="shared" si="134"/>
        <v>8</v>
      </c>
    </row>
    <row r="4209" spans="2:7" x14ac:dyDescent="0.25">
      <c r="B4209">
        <f>YEAR('Daily Weather Input'!C4202)</f>
        <v>2016</v>
      </c>
      <c r="C4209">
        <f>MONTH('Daily Weather Input'!C4202)</f>
        <v>6</v>
      </c>
      <c r="D4209">
        <f>DAY('Daily Weather Input'!C4202)</f>
        <v>30</v>
      </c>
      <c r="E4209">
        <f>IF('Daily Weather Input'!D4202, 'Daily Weather Input'!D4202, ('Daily Weather Input'!E4202+'Daily Weather Input'!F4202)/2)</f>
        <v>71</v>
      </c>
      <c r="F4209">
        <f t="shared" si="133"/>
        <v>0</v>
      </c>
      <c r="G4209">
        <f t="shared" si="134"/>
        <v>6</v>
      </c>
    </row>
    <row r="4210" spans="2:7" x14ac:dyDescent="0.25">
      <c r="B4210">
        <f>YEAR('Daily Weather Input'!C4203)</f>
        <v>2016</v>
      </c>
      <c r="C4210">
        <f>MONTH('Daily Weather Input'!C4203)</f>
        <v>7</v>
      </c>
      <c r="D4210">
        <f>DAY('Daily Weather Input'!C4203)</f>
        <v>1</v>
      </c>
      <c r="E4210">
        <f>IF('Daily Weather Input'!D4203, 'Daily Weather Input'!D4203, ('Daily Weather Input'!E4203+'Daily Weather Input'!F4203)/2)</f>
        <v>75</v>
      </c>
      <c r="F4210">
        <f t="shared" si="133"/>
        <v>0</v>
      </c>
      <c r="G4210">
        <f t="shared" si="134"/>
        <v>10</v>
      </c>
    </row>
    <row r="4211" spans="2:7" x14ac:dyDescent="0.25">
      <c r="B4211">
        <f>YEAR('Daily Weather Input'!C4204)</f>
        <v>2016</v>
      </c>
      <c r="C4211">
        <f>MONTH('Daily Weather Input'!C4204)</f>
        <v>7</v>
      </c>
      <c r="D4211">
        <f>DAY('Daily Weather Input'!C4204)</f>
        <v>2</v>
      </c>
      <c r="E4211">
        <f>IF('Daily Weather Input'!D4204, 'Daily Weather Input'!D4204, ('Daily Weather Input'!E4204+'Daily Weather Input'!F4204)/2)</f>
        <v>74</v>
      </c>
      <c r="F4211">
        <f t="shared" si="133"/>
        <v>0</v>
      </c>
      <c r="G4211">
        <f t="shared" si="134"/>
        <v>9</v>
      </c>
    </row>
    <row r="4212" spans="2:7" x14ac:dyDescent="0.25">
      <c r="B4212">
        <f>YEAR('Daily Weather Input'!C4205)</f>
        <v>2016</v>
      </c>
      <c r="C4212">
        <f>MONTH('Daily Weather Input'!C4205)</f>
        <v>7</v>
      </c>
      <c r="D4212">
        <f>DAY('Daily Weather Input'!C4205)</f>
        <v>3</v>
      </c>
      <c r="E4212">
        <f>IF('Daily Weather Input'!D4205, 'Daily Weather Input'!D4205, ('Daily Weather Input'!E4205+'Daily Weather Input'!F4205)/2)</f>
        <v>69</v>
      </c>
      <c r="F4212">
        <f t="shared" si="133"/>
        <v>0</v>
      </c>
      <c r="G4212">
        <f t="shared" si="134"/>
        <v>4</v>
      </c>
    </row>
    <row r="4213" spans="2:7" x14ac:dyDescent="0.25">
      <c r="B4213">
        <f>YEAR('Daily Weather Input'!C4206)</f>
        <v>2016</v>
      </c>
      <c r="C4213">
        <f>MONTH('Daily Weather Input'!C4206)</f>
        <v>7</v>
      </c>
      <c r="D4213">
        <f>DAY('Daily Weather Input'!C4206)</f>
        <v>4</v>
      </c>
      <c r="E4213">
        <f>IF('Daily Weather Input'!D4206, 'Daily Weather Input'!D4206, ('Daily Weather Input'!E4206+'Daily Weather Input'!F4206)/2)</f>
        <v>68</v>
      </c>
      <c r="F4213">
        <f t="shared" si="133"/>
        <v>0</v>
      </c>
      <c r="G4213">
        <f t="shared" si="134"/>
        <v>3</v>
      </c>
    </row>
    <row r="4214" spans="2:7" x14ac:dyDescent="0.25">
      <c r="B4214">
        <f>YEAR('Daily Weather Input'!C4207)</f>
        <v>2016</v>
      </c>
      <c r="C4214">
        <f>MONTH('Daily Weather Input'!C4207)</f>
        <v>7</v>
      </c>
      <c r="D4214">
        <f>DAY('Daily Weather Input'!C4207)</f>
        <v>5</v>
      </c>
      <c r="E4214">
        <f>IF('Daily Weather Input'!D4207, 'Daily Weather Input'!D4207, ('Daily Weather Input'!E4207+'Daily Weather Input'!F4207)/2)</f>
        <v>78</v>
      </c>
      <c r="F4214">
        <f t="shared" si="133"/>
        <v>0</v>
      </c>
      <c r="G4214">
        <f t="shared" si="134"/>
        <v>13</v>
      </c>
    </row>
    <row r="4215" spans="2:7" x14ac:dyDescent="0.25">
      <c r="B4215">
        <f>YEAR('Daily Weather Input'!C4208)</f>
        <v>2016</v>
      </c>
      <c r="C4215">
        <f>MONTH('Daily Weather Input'!C4208)</f>
        <v>7</v>
      </c>
      <c r="D4215">
        <f>DAY('Daily Weather Input'!C4208)</f>
        <v>6</v>
      </c>
      <c r="E4215">
        <f>IF('Daily Weather Input'!D4208, 'Daily Weather Input'!D4208, ('Daily Weather Input'!E4208+'Daily Weather Input'!F4208)/2)</f>
        <v>82</v>
      </c>
      <c r="F4215">
        <f t="shared" si="133"/>
        <v>0</v>
      </c>
      <c r="G4215">
        <f t="shared" si="134"/>
        <v>17</v>
      </c>
    </row>
    <row r="4216" spans="2:7" x14ac:dyDescent="0.25">
      <c r="B4216">
        <f>YEAR('Daily Weather Input'!C4209)</f>
        <v>2016</v>
      </c>
      <c r="C4216">
        <f>MONTH('Daily Weather Input'!C4209)</f>
        <v>7</v>
      </c>
      <c r="D4216">
        <f>DAY('Daily Weather Input'!C4209)</f>
        <v>7</v>
      </c>
      <c r="E4216">
        <f>IF('Daily Weather Input'!D4209, 'Daily Weather Input'!D4209, ('Daily Weather Input'!E4209+'Daily Weather Input'!F4209)/2)</f>
        <v>82</v>
      </c>
      <c r="F4216">
        <f t="shared" si="133"/>
        <v>0</v>
      </c>
      <c r="G4216">
        <f t="shared" si="134"/>
        <v>17</v>
      </c>
    </row>
    <row r="4217" spans="2:7" x14ac:dyDescent="0.25">
      <c r="B4217">
        <f>YEAR('Daily Weather Input'!C4210)</f>
        <v>2016</v>
      </c>
      <c r="C4217">
        <f>MONTH('Daily Weather Input'!C4210)</f>
        <v>7</v>
      </c>
      <c r="D4217">
        <f>DAY('Daily Weather Input'!C4210)</f>
        <v>8</v>
      </c>
      <c r="E4217">
        <f>IF('Daily Weather Input'!D4210, 'Daily Weather Input'!D4210, ('Daily Weather Input'!E4210+'Daily Weather Input'!F4210)/2)</f>
        <v>81</v>
      </c>
      <c r="F4217">
        <f t="shared" si="133"/>
        <v>0</v>
      </c>
      <c r="G4217">
        <f t="shared" si="134"/>
        <v>16</v>
      </c>
    </row>
    <row r="4218" spans="2:7" x14ac:dyDescent="0.25">
      <c r="B4218">
        <f>YEAR('Daily Weather Input'!C4211)</f>
        <v>2016</v>
      </c>
      <c r="C4218">
        <f>MONTH('Daily Weather Input'!C4211)</f>
        <v>7</v>
      </c>
      <c r="D4218">
        <f>DAY('Daily Weather Input'!C4211)</f>
        <v>9</v>
      </c>
      <c r="E4218">
        <f>IF('Daily Weather Input'!D4211, 'Daily Weather Input'!D4211, ('Daily Weather Input'!E4211+'Daily Weather Input'!F4211)/2)</f>
        <v>81</v>
      </c>
      <c r="F4218">
        <f t="shared" si="133"/>
        <v>0</v>
      </c>
      <c r="G4218">
        <f t="shared" si="134"/>
        <v>16</v>
      </c>
    </row>
    <row r="4219" spans="2:7" x14ac:dyDescent="0.25">
      <c r="B4219">
        <f>YEAR('Daily Weather Input'!C4212)</f>
        <v>2016</v>
      </c>
      <c r="C4219">
        <f>MONTH('Daily Weather Input'!C4212)</f>
        <v>7</v>
      </c>
      <c r="D4219">
        <f>DAY('Daily Weather Input'!C4212)</f>
        <v>10</v>
      </c>
      <c r="E4219">
        <f>IF('Daily Weather Input'!D4212, 'Daily Weather Input'!D4212, ('Daily Weather Input'!E4212+'Daily Weather Input'!F4212)/2)</f>
        <v>78</v>
      </c>
      <c r="F4219">
        <f t="shared" si="133"/>
        <v>0</v>
      </c>
      <c r="G4219">
        <f t="shared" si="134"/>
        <v>13</v>
      </c>
    </row>
    <row r="4220" spans="2:7" x14ac:dyDescent="0.25">
      <c r="B4220">
        <f>YEAR('Daily Weather Input'!C4213)</f>
        <v>2016</v>
      </c>
      <c r="C4220">
        <f>MONTH('Daily Weather Input'!C4213)</f>
        <v>7</v>
      </c>
      <c r="D4220">
        <f>DAY('Daily Weather Input'!C4213)</f>
        <v>11</v>
      </c>
      <c r="E4220">
        <f>IF('Daily Weather Input'!D4213, 'Daily Weather Input'!D4213, ('Daily Weather Input'!E4213+'Daily Weather Input'!F4213)/2)</f>
        <v>76</v>
      </c>
      <c r="F4220">
        <f t="shared" si="133"/>
        <v>0</v>
      </c>
      <c r="G4220">
        <f t="shared" si="134"/>
        <v>11</v>
      </c>
    </row>
    <row r="4221" spans="2:7" x14ac:dyDescent="0.25">
      <c r="B4221">
        <f>YEAR('Daily Weather Input'!C4214)</f>
        <v>2016</v>
      </c>
      <c r="C4221">
        <f>MONTH('Daily Weather Input'!C4214)</f>
        <v>7</v>
      </c>
      <c r="D4221">
        <f>DAY('Daily Weather Input'!C4214)</f>
        <v>12</v>
      </c>
      <c r="E4221">
        <f>IF('Daily Weather Input'!D4214, 'Daily Weather Input'!D4214, ('Daily Weather Input'!E4214+'Daily Weather Input'!F4214)/2)</f>
        <v>76</v>
      </c>
      <c r="F4221">
        <f t="shared" si="133"/>
        <v>0</v>
      </c>
      <c r="G4221">
        <f t="shared" si="134"/>
        <v>11</v>
      </c>
    </row>
    <row r="4222" spans="2:7" x14ac:dyDescent="0.25">
      <c r="B4222">
        <f>YEAR('Daily Weather Input'!C4215)</f>
        <v>2016</v>
      </c>
      <c r="C4222">
        <f>MONTH('Daily Weather Input'!C4215)</f>
        <v>7</v>
      </c>
      <c r="D4222">
        <f>DAY('Daily Weather Input'!C4215)</f>
        <v>13</v>
      </c>
      <c r="E4222">
        <f>IF('Daily Weather Input'!D4215, 'Daily Weather Input'!D4215, ('Daily Weather Input'!E4215+'Daily Weather Input'!F4215)/2)</f>
        <v>81</v>
      </c>
      <c r="F4222">
        <f t="shared" si="133"/>
        <v>0</v>
      </c>
      <c r="G4222">
        <f t="shared" si="134"/>
        <v>16</v>
      </c>
    </row>
    <row r="4223" spans="2:7" x14ac:dyDescent="0.25">
      <c r="B4223">
        <f>YEAR('Daily Weather Input'!C4216)</f>
        <v>2016</v>
      </c>
      <c r="C4223">
        <f>MONTH('Daily Weather Input'!C4216)</f>
        <v>7</v>
      </c>
      <c r="D4223">
        <f>DAY('Daily Weather Input'!C4216)</f>
        <v>14</v>
      </c>
      <c r="E4223">
        <f>IF('Daily Weather Input'!D4216, 'Daily Weather Input'!D4216, ('Daily Weather Input'!E4216+'Daily Weather Input'!F4216)/2)</f>
        <v>83</v>
      </c>
      <c r="F4223">
        <f t="shared" si="133"/>
        <v>0</v>
      </c>
      <c r="G4223">
        <f t="shared" si="134"/>
        <v>18</v>
      </c>
    </row>
    <row r="4224" spans="2:7" x14ac:dyDescent="0.25">
      <c r="B4224">
        <f>YEAR('Daily Weather Input'!C4217)</f>
        <v>2016</v>
      </c>
      <c r="C4224">
        <f>MONTH('Daily Weather Input'!C4217)</f>
        <v>7</v>
      </c>
      <c r="D4224">
        <f>DAY('Daily Weather Input'!C4217)</f>
        <v>15</v>
      </c>
      <c r="E4224">
        <f>IF('Daily Weather Input'!D4217, 'Daily Weather Input'!D4217, ('Daily Weather Input'!E4217+'Daily Weather Input'!F4217)/2)</f>
        <v>81</v>
      </c>
      <c r="F4224">
        <f t="shared" si="133"/>
        <v>0</v>
      </c>
      <c r="G4224">
        <f t="shared" si="134"/>
        <v>16</v>
      </c>
    </row>
    <row r="4225" spans="2:7" x14ac:dyDescent="0.25">
      <c r="B4225">
        <f>YEAR('Daily Weather Input'!C4218)</f>
        <v>2016</v>
      </c>
      <c r="C4225">
        <f>MONTH('Daily Weather Input'!C4218)</f>
        <v>7</v>
      </c>
      <c r="D4225">
        <f>DAY('Daily Weather Input'!C4218)</f>
        <v>16</v>
      </c>
      <c r="E4225">
        <f>IF('Daily Weather Input'!D4218, 'Daily Weather Input'!D4218, ('Daily Weather Input'!E4218+'Daily Weather Input'!F4218)/2)</f>
        <v>79</v>
      </c>
      <c r="F4225">
        <f t="shared" si="133"/>
        <v>0</v>
      </c>
      <c r="G4225">
        <f t="shared" si="134"/>
        <v>14</v>
      </c>
    </row>
    <row r="4226" spans="2:7" x14ac:dyDescent="0.25">
      <c r="B4226">
        <f>YEAR('Daily Weather Input'!C4219)</f>
        <v>2016</v>
      </c>
      <c r="C4226">
        <f>MONTH('Daily Weather Input'!C4219)</f>
        <v>7</v>
      </c>
      <c r="D4226">
        <f>DAY('Daily Weather Input'!C4219)</f>
        <v>17</v>
      </c>
      <c r="E4226">
        <f>IF('Daily Weather Input'!D4219, 'Daily Weather Input'!D4219, ('Daily Weather Input'!E4219+'Daily Weather Input'!F4219)/2)</f>
        <v>76</v>
      </c>
      <c r="F4226">
        <f t="shared" si="133"/>
        <v>0</v>
      </c>
      <c r="G4226">
        <f t="shared" si="134"/>
        <v>11</v>
      </c>
    </row>
    <row r="4227" spans="2:7" x14ac:dyDescent="0.25">
      <c r="B4227">
        <f>YEAR('Daily Weather Input'!C4220)</f>
        <v>2016</v>
      </c>
      <c r="C4227">
        <f>MONTH('Daily Weather Input'!C4220)</f>
        <v>7</v>
      </c>
      <c r="D4227">
        <f>DAY('Daily Weather Input'!C4220)</f>
        <v>18</v>
      </c>
      <c r="E4227">
        <f>IF('Daily Weather Input'!D4220, 'Daily Weather Input'!D4220, ('Daily Weather Input'!E4220+'Daily Weather Input'!F4220)/2)</f>
        <v>81</v>
      </c>
      <c r="F4227">
        <f t="shared" si="133"/>
        <v>0</v>
      </c>
      <c r="G4227">
        <f t="shared" si="134"/>
        <v>16</v>
      </c>
    </row>
    <row r="4228" spans="2:7" x14ac:dyDescent="0.25">
      <c r="B4228">
        <f>YEAR('Daily Weather Input'!C4221)</f>
        <v>2016</v>
      </c>
      <c r="C4228">
        <f>MONTH('Daily Weather Input'!C4221)</f>
        <v>7</v>
      </c>
      <c r="D4228">
        <f>DAY('Daily Weather Input'!C4221)</f>
        <v>19</v>
      </c>
      <c r="E4228">
        <f>IF('Daily Weather Input'!D4221, 'Daily Weather Input'!D4221, ('Daily Weather Input'!E4221+'Daily Weather Input'!F4221)/2)</f>
        <v>79</v>
      </c>
      <c r="F4228">
        <f t="shared" si="133"/>
        <v>0</v>
      </c>
      <c r="G4228">
        <f t="shared" si="134"/>
        <v>14</v>
      </c>
    </row>
    <row r="4229" spans="2:7" x14ac:dyDescent="0.25">
      <c r="B4229">
        <f>YEAR('Daily Weather Input'!C4222)</f>
        <v>2016</v>
      </c>
      <c r="C4229">
        <f>MONTH('Daily Weather Input'!C4222)</f>
        <v>7</v>
      </c>
      <c r="D4229">
        <f>DAY('Daily Weather Input'!C4222)</f>
        <v>20</v>
      </c>
      <c r="E4229">
        <f>IF('Daily Weather Input'!D4222, 'Daily Weather Input'!D4222, ('Daily Weather Input'!E4222+'Daily Weather Input'!F4222)/2)</f>
        <v>78</v>
      </c>
      <c r="F4229">
        <f t="shared" si="133"/>
        <v>0</v>
      </c>
      <c r="G4229">
        <f t="shared" si="134"/>
        <v>13</v>
      </c>
    </row>
    <row r="4230" spans="2:7" x14ac:dyDescent="0.25">
      <c r="B4230">
        <f>YEAR('Daily Weather Input'!C4223)</f>
        <v>2016</v>
      </c>
      <c r="C4230">
        <f>MONTH('Daily Weather Input'!C4223)</f>
        <v>7</v>
      </c>
      <c r="D4230">
        <f>DAY('Daily Weather Input'!C4223)</f>
        <v>21</v>
      </c>
      <c r="E4230">
        <f>IF('Daily Weather Input'!D4223, 'Daily Weather Input'!D4223, ('Daily Weather Input'!E4223+'Daily Weather Input'!F4223)/2)</f>
        <v>76</v>
      </c>
      <c r="F4230">
        <f t="shared" si="133"/>
        <v>0</v>
      </c>
      <c r="G4230">
        <f t="shared" si="134"/>
        <v>11</v>
      </c>
    </row>
    <row r="4231" spans="2:7" x14ac:dyDescent="0.25">
      <c r="B4231">
        <f>YEAR('Daily Weather Input'!C4224)</f>
        <v>2016</v>
      </c>
      <c r="C4231">
        <f>MONTH('Daily Weather Input'!C4224)</f>
        <v>7</v>
      </c>
      <c r="D4231">
        <f>DAY('Daily Weather Input'!C4224)</f>
        <v>22</v>
      </c>
      <c r="E4231">
        <f>IF('Daily Weather Input'!D4224, 'Daily Weather Input'!D4224, ('Daily Weather Input'!E4224+'Daily Weather Input'!F4224)/2)</f>
        <v>81</v>
      </c>
      <c r="F4231">
        <f t="shared" si="133"/>
        <v>0</v>
      </c>
      <c r="G4231">
        <f t="shared" si="134"/>
        <v>16</v>
      </c>
    </row>
    <row r="4232" spans="2:7" x14ac:dyDescent="0.25">
      <c r="B4232">
        <f>YEAR('Daily Weather Input'!C4225)</f>
        <v>2016</v>
      </c>
      <c r="C4232">
        <f>MONTH('Daily Weather Input'!C4225)</f>
        <v>7</v>
      </c>
      <c r="D4232">
        <f>DAY('Daily Weather Input'!C4225)</f>
        <v>23</v>
      </c>
      <c r="E4232">
        <f>IF('Daily Weather Input'!D4225, 'Daily Weather Input'!D4225, ('Daily Weather Input'!E4225+'Daily Weather Input'!F4225)/2)</f>
        <v>85</v>
      </c>
      <c r="F4232">
        <f t="shared" si="133"/>
        <v>0</v>
      </c>
      <c r="G4232">
        <f t="shared" si="134"/>
        <v>20</v>
      </c>
    </row>
    <row r="4233" spans="2:7" x14ac:dyDescent="0.25">
      <c r="B4233">
        <f>YEAR('Daily Weather Input'!C4226)</f>
        <v>2016</v>
      </c>
      <c r="C4233">
        <f>MONTH('Daily Weather Input'!C4226)</f>
        <v>7</v>
      </c>
      <c r="D4233">
        <f>DAY('Daily Weather Input'!C4226)</f>
        <v>24</v>
      </c>
      <c r="E4233">
        <f>IF('Daily Weather Input'!D4226, 'Daily Weather Input'!D4226, ('Daily Weather Input'!E4226+'Daily Weather Input'!F4226)/2)</f>
        <v>84</v>
      </c>
      <c r="F4233">
        <f t="shared" si="133"/>
        <v>0</v>
      </c>
      <c r="G4233">
        <f t="shared" si="134"/>
        <v>19</v>
      </c>
    </row>
    <row r="4234" spans="2:7" x14ac:dyDescent="0.25">
      <c r="B4234">
        <f>YEAR('Daily Weather Input'!C4227)</f>
        <v>2016</v>
      </c>
      <c r="C4234">
        <f>MONTH('Daily Weather Input'!C4227)</f>
        <v>7</v>
      </c>
      <c r="D4234">
        <f>DAY('Daily Weather Input'!C4227)</f>
        <v>25</v>
      </c>
      <c r="E4234">
        <f>IF('Daily Weather Input'!D4227, 'Daily Weather Input'!D4227, ('Daily Weather Input'!E4227+'Daily Weather Input'!F4227)/2)</f>
        <v>87</v>
      </c>
      <c r="F4234">
        <f t="shared" si="133"/>
        <v>0</v>
      </c>
      <c r="G4234">
        <f t="shared" si="134"/>
        <v>22</v>
      </c>
    </row>
    <row r="4235" spans="2:7" x14ac:dyDescent="0.25">
      <c r="B4235">
        <f>YEAR('Daily Weather Input'!C4228)</f>
        <v>2016</v>
      </c>
      <c r="C4235">
        <f>MONTH('Daily Weather Input'!C4228)</f>
        <v>7</v>
      </c>
      <c r="D4235">
        <f>DAY('Daily Weather Input'!C4228)</f>
        <v>26</v>
      </c>
      <c r="E4235">
        <f>IF('Daily Weather Input'!D4228, 'Daily Weather Input'!D4228, ('Daily Weather Input'!E4228+'Daily Weather Input'!F4228)/2)</f>
        <v>85</v>
      </c>
      <c r="F4235">
        <f t="shared" si="133"/>
        <v>0</v>
      </c>
      <c r="G4235">
        <f t="shared" si="134"/>
        <v>20</v>
      </c>
    </row>
    <row r="4236" spans="2:7" x14ac:dyDescent="0.25">
      <c r="B4236">
        <f>YEAR('Daily Weather Input'!C4229)</f>
        <v>2016</v>
      </c>
      <c r="C4236">
        <f>MONTH('Daily Weather Input'!C4229)</f>
        <v>7</v>
      </c>
      <c r="D4236">
        <f>DAY('Daily Weather Input'!C4229)</f>
        <v>27</v>
      </c>
      <c r="E4236">
        <f>IF('Daily Weather Input'!D4229, 'Daily Weather Input'!D4229, ('Daily Weather Input'!E4229+'Daily Weather Input'!F4229)/2)</f>
        <v>85</v>
      </c>
      <c r="F4236">
        <f t="shared" si="133"/>
        <v>0</v>
      </c>
      <c r="G4236">
        <f t="shared" si="134"/>
        <v>20</v>
      </c>
    </row>
    <row r="4237" spans="2:7" x14ac:dyDescent="0.25">
      <c r="B4237">
        <f>YEAR('Daily Weather Input'!C4230)</f>
        <v>2016</v>
      </c>
      <c r="C4237">
        <f>MONTH('Daily Weather Input'!C4230)</f>
        <v>7</v>
      </c>
      <c r="D4237">
        <f>DAY('Daily Weather Input'!C4230)</f>
        <v>28</v>
      </c>
      <c r="E4237">
        <f>IF('Daily Weather Input'!D4230, 'Daily Weather Input'!D4230, ('Daily Weather Input'!E4230+'Daily Weather Input'!F4230)/2)</f>
        <v>81</v>
      </c>
      <c r="F4237">
        <f t="shared" si="133"/>
        <v>0</v>
      </c>
      <c r="G4237">
        <f t="shared" si="134"/>
        <v>16</v>
      </c>
    </row>
    <row r="4238" spans="2:7" x14ac:dyDescent="0.25">
      <c r="B4238">
        <f>YEAR('Daily Weather Input'!C4231)</f>
        <v>2016</v>
      </c>
      <c r="C4238">
        <f>MONTH('Daily Weather Input'!C4231)</f>
        <v>7</v>
      </c>
      <c r="D4238">
        <f>DAY('Daily Weather Input'!C4231)</f>
        <v>29</v>
      </c>
      <c r="E4238">
        <f>IF('Daily Weather Input'!D4231, 'Daily Weather Input'!D4231, ('Daily Weather Input'!E4231+'Daily Weather Input'!F4231)/2)</f>
        <v>78</v>
      </c>
      <c r="F4238">
        <f t="shared" si="133"/>
        <v>0</v>
      </c>
      <c r="G4238">
        <f t="shared" si="134"/>
        <v>13</v>
      </c>
    </row>
    <row r="4239" spans="2:7" x14ac:dyDescent="0.25">
      <c r="B4239">
        <f>YEAR('Daily Weather Input'!C4232)</f>
        <v>2016</v>
      </c>
      <c r="C4239">
        <f>MONTH('Daily Weather Input'!C4232)</f>
        <v>7</v>
      </c>
      <c r="D4239">
        <f>DAY('Daily Weather Input'!C4232)</f>
        <v>30</v>
      </c>
      <c r="E4239">
        <f>IF('Daily Weather Input'!D4232, 'Daily Weather Input'!D4232, ('Daily Weather Input'!E4232+'Daily Weather Input'!F4232)/2)</f>
        <v>79</v>
      </c>
      <c r="F4239">
        <f t="shared" si="133"/>
        <v>0</v>
      </c>
      <c r="G4239">
        <f t="shared" si="134"/>
        <v>14</v>
      </c>
    </row>
    <row r="4240" spans="2:7" x14ac:dyDescent="0.25">
      <c r="B4240">
        <f>YEAR('Daily Weather Input'!C4233)</f>
        <v>2016</v>
      </c>
      <c r="C4240">
        <f>MONTH('Daily Weather Input'!C4233)</f>
        <v>7</v>
      </c>
      <c r="D4240">
        <f>DAY('Daily Weather Input'!C4233)</f>
        <v>31</v>
      </c>
      <c r="E4240">
        <f>IF('Daily Weather Input'!D4233, 'Daily Weather Input'!D4233, ('Daily Weather Input'!E4233+'Daily Weather Input'!F4233)/2)</f>
        <v>77</v>
      </c>
      <c r="F4240">
        <f t="shared" si="133"/>
        <v>0</v>
      </c>
      <c r="G4240">
        <f t="shared" si="134"/>
        <v>12</v>
      </c>
    </row>
    <row r="4241" spans="2:7" x14ac:dyDescent="0.25">
      <c r="B4241">
        <f>YEAR('Daily Weather Input'!C4234)</f>
        <v>2016</v>
      </c>
      <c r="C4241">
        <f>MONTH('Daily Weather Input'!C4234)</f>
        <v>8</v>
      </c>
      <c r="D4241">
        <f>DAY('Daily Weather Input'!C4234)</f>
        <v>1</v>
      </c>
      <c r="E4241">
        <f>IF('Daily Weather Input'!D4234, 'Daily Weather Input'!D4234, ('Daily Weather Input'!E4234+'Daily Weather Input'!F4234)/2)</f>
        <v>80</v>
      </c>
      <c r="F4241">
        <f t="shared" si="133"/>
        <v>0</v>
      </c>
      <c r="G4241">
        <f t="shared" si="134"/>
        <v>15</v>
      </c>
    </row>
    <row r="4242" spans="2:7" x14ac:dyDescent="0.25">
      <c r="B4242">
        <f>YEAR('Daily Weather Input'!C4235)</f>
        <v>2016</v>
      </c>
      <c r="C4242">
        <f>MONTH('Daily Weather Input'!C4235)</f>
        <v>8</v>
      </c>
      <c r="D4242">
        <f>DAY('Daily Weather Input'!C4235)</f>
        <v>2</v>
      </c>
      <c r="E4242">
        <f>IF('Daily Weather Input'!D4235, 'Daily Weather Input'!D4235, ('Daily Weather Input'!E4235+'Daily Weather Input'!F4235)/2)</f>
        <v>79</v>
      </c>
      <c r="F4242">
        <f t="shared" si="133"/>
        <v>0</v>
      </c>
      <c r="G4242">
        <f t="shared" si="134"/>
        <v>14</v>
      </c>
    </row>
    <row r="4243" spans="2:7" x14ac:dyDescent="0.25">
      <c r="B4243">
        <f>YEAR('Daily Weather Input'!C4236)</f>
        <v>2016</v>
      </c>
      <c r="C4243">
        <f>MONTH('Daily Weather Input'!C4236)</f>
        <v>8</v>
      </c>
      <c r="D4243">
        <f>DAY('Daily Weather Input'!C4236)</f>
        <v>3</v>
      </c>
      <c r="E4243">
        <f>IF('Daily Weather Input'!D4236, 'Daily Weather Input'!D4236, ('Daily Weather Input'!E4236+'Daily Weather Input'!F4236)/2)</f>
        <v>76</v>
      </c>
      <c r="F4243">
        <f t="shared" si="133"/>
        <v>0</v>
      </c>
      <c r="G4243">
        <f t="shared" si="134"/>
        <v>11</v>
      </c>
    </row>
    <row r="4244" spans="2:7" x14ac:dyDescent="0.25">
      <c r="B4244">
        <f>YEAR('Daily Weather Input'!C4237)</f>
        <v>2016</v>
      </c>
      <c r="C4244">
        <f>MONTH('Daily Weather Input'!C4237)</f>
        <v>8</v>
      </c>
      <c r="D4244">
        <f>DAY('Daily Weather Input'!C4237)</f>
        <v>4</v>
      </c>
      <c r="E4244">
        <f>IF('Daily Weather Input'!D4237, 'Daily Weather Input'!D4237, ('Daily Weather Input'!E4237+'Daily Weather Input'!F4237)/2)</f>
        <v>74</v>
      </c>
      <c r="F4244">
        <f t="shared" si="133"/>
        <v>0</v>
      </c>
      <c r="G4244">
        <f t="shared" si="134"/>
        <v>9</v>
      </c>
    </row>
    <row r="4245" spans="2:7" x14ac:dyDescent="0.25">
      <c r="B4245">
        <f>YEAR('Daily Weather Input'!C4238)</f>
        <v>2016</v>
      </c>
      <c r="C4245">
        <f>MONTH('Daily Weather Input'!C4238)</f>
        <v>8</v>
      </c>
      <c r="D4245">
        <f>DAY('Daily Weather Input'!C4238)</f>
        <v>5</v>
      </c>
      <c r="E4245">
        <f>IF('Daily Weather Input'!D4238, 'Daily Weather Input'!D4238, ('Daily Weather Input'!E4238+'Daily Weather Input'!F4238)/2)</f>
        <v>75</v>
      </c>
      <c r="F4245">
        <f t="shared" si="133"/>
        <v>0</v>
      </c>
      <c r="G4245">
        <f t="shared" si="134"/>
        <v>10</v>
      </c>
    </row>
    <row r="4246" spans="2:7" x14ac:dyDescent="0.25">
      <c r="B4246">
        <f>YEAR('Daily Weather Input'!C4239)</f>
        <v>2016</v>
      </c>
      <c r="C4246">
        <f>MONTH('Daily Weather Input'!C4239)</f>
        <v>8</v>
      </c>
      <c r="D4246">
        <f>DAY('Daily Weather Input'!C4239)</f>
        <v>6</v>
      </c>
      <c r="E4246">
        <f>IF('Daily Weather Input'!D4239, 'Daily Weather Input'!D4239, ('Daily Weather Input'!E4239+'Daily Weather Input'!F4239)/2)</f>
        <v>79</v>
      </c>
      <c r="F4246">
        <f t="shared" si="133"/>
        <v>0</v>
      </c>
      <c r="G4246">
        <f t="shared" si="134"/>
        <v>14</v>
      </c>
    </row>
    <row r="4247" spans="2:7" x14ac:dyDescent="0.25">
      <c r="B4247">
        <f>YEAR('Daily Weather Input'!C4240)</f>
        <v>2016</v>
      </c>
      <c r="C4247">
        <f>MONTH('Daily Weather Input'!C4240)</f>
        <v>8</v>
      </c>
      <c r="D4247">
        <f>DAY('Daily Weather Input'!C4240)</f>
        <v>7</v>
      </c>
      <c r="E4247">
        <f>IF('Daily Weather Input'!D4240, 'Daily Weather Input'!D4240, ('Daily Weather Input'!E4240+'Daily Weather Input'!F4240)/2)</f>
        <v>78</v>
      </c>
      <c r="F4247">
        <f t="shared" si="133"/>
        <v>0</v>
      </c>
      <c r="G4247">
        <f t="shared" si="134"/>
        <v>13</v>
      </c>
    </row>
    <row r="4248" spans="2:7" x14ac:dyDescent="0.25">
      <c r="B4248">
        <f>YEAR('Daily Weather Input'!C4241)</f>
        <v>2016</v>
      </c>
      <c r="C4248">
        <f>MONTH('Daily Weather Input'!C4241)</f>
        <v>8</v>
      </c>
      <c r="D4248">
        <f>DAY('Daily Weather Input'!C4241)</f>
        <v>8</v>
      </c>
      <c r="E4248">
        <f>IF('Daily Weather Input'!D4241, 'Daily Weather Input'!D4241, ('Daily Weather Input'!E4241+'Daily Weather Input'!F4241)/2)</f>
        <v>74</v>
      </c>
      <c r="F4248">
        <f t="shared" ref="F4248:F4311" si="135">IF(B$8&gt;$E4248,(B$8-$E4248),0)</f>
        <v>0</v>
      </c>
      <c r="G4248">
        <f t="shared" ref="G4248:G4311" si="136">IF($E4248&gt;C$8,$E4248-C$8,0)</f>
        <v>9</v>
      </c>
    </row>
    <row r="4249" spans="2:7" x14ac:dyDescent="0.25">
      <c r="B4249">
        <f>YEAR('Daily Weather Input'!C4242)</f>
        <v>2016</v>
      </c>
      <c r="C4249">
        <f>MONTH('Daily Weather Input'!C4242)</f>
        <v>8</v>
      </c>
      <c r="D4249">
        <f>DAY('Daily Weather Input'!C4242)</f>
        <v>9</v>
      </c>
      <c r="E4249">
        <f>IF('Daily Weather Input'!D4242, 'Daily Weather Input'!D4242, ('Daily Weather Input'!E4242+'Daily Weather Input'!F4242)/2)</f>
        <v>70</v>
      </c>
      <c r="F4249">
        <f t="shared" si="135"/>
        <v>0</v>
      </c>
      <c r="G4249">
        <f t="shared" si="136"/>
        <v>5</v>
      </c>
    </row>
    <row r="4250" spans="2:7" x14ac:dyDescent="0.25">
      <c r="B4250">
        <f>YEAR('Daily Weather Input'!C4243)</f>
        <v>2016</v>
      </c>
      <c r="C4250">
        <f>MONTH('Daily Weather Input'!C4243)</f>
        <v>8</v>
      </c>
      <c r="D4250">
        <f>DAY('Daily Weather Input'!C4243)</f>
        <v>10</v>
      </c>
      <c r="E4250">
        <f>IF('Daily Weather Input'!D4243, 'Daily Weather Input'!D4243, ('Daily Weather Input'!E4243+'Daily Weather Input'!F4243)/2)</f>
        <v>81</v>
      </c>
      <c r="F4250">
        <f t="shared" si="135"/>
        <v>0</v>
      </c>
      <c r="G4250">
        <f t="shared" si="136"/>
        <v>16</v>
      </c>
    </row>
    <row r="4251" spans="2:7" x14ac:dyDescent="0.25">
      <c r="B4251">
        <f>YEAR('Daily Weather Input'!C4244)</f>
        <v>2016</v>
      </c>
      <c r="C4251">
        <f>MONTH('Daily Weather Input'!C4244)</f>
        <v>8</v>
      </c>
      <c r="D4251">
        <f>DAY('Daily Weather Input'!C4244)</f>
        <v>11</v>
      </c>
      <c r="E4251">
        <f>IF('Daily Weather Input'!D4244, 'Daily Weather Input'!D4244, ('Daily Weather Input'!E4244+'Daily Weather Input'!F4244)/2)</f>
        <v>85</v>
      </c>
      <c r="F4251">
        <f t="shared" si="135"/>
        <v>0</v>
      </c>
      <c r="G4251">
        <f t="shared" si="136"/>
        <v>20</v>
      </c>
    </row>
    <row r="4252" spans="2:7" x14ac:dyDescent="0.25">
      <c r="B4252">
        <f>YEAR('Daily Weather Input'!C4245)</f>
        <v>2016</v>
      </c>
      <c r="C4252">
        <f>MONTH('Daily Weather Input'!C4245)</f>
        <v>8</v>
      </c>
      <c r="D4252">
        <f>DAY('Daily Weather Input'!C4245)</f>
        <v>12</v>
      </c>
      <c r="E4252">
        <f>IF('Daily Weather Input'!D4245, 'Daily Weather Input'!D4245, ('Daily Weather Input'!E4245+'Daily Weather Input'!F4245)/2)</f>
        <v>85</v>
      </c>
      <c r="F4252">
        <f t="shared" si="135"/>
        <v>0</v>
      </c>
      <c r="G4252">
        <f t="shared" si="136"/>
        <v>20</v>
      </c>
    </row>
    <row r="4253" spans="2:7" x14ac:dyDescent="0.25">
      <c r="B4253">
        <f>YEAR('Daily Weather Input'!C4246)</f>
        <v>2016</v>
      </c>
      <c r="C4253">
        <f>MONTH('Daily Weather Input'!C4246)</f>
        <v>8</v>
      </c>
      <c r="D4253">
        <f>DAY('Daily Weather Input'!C4246)</f>
        <v>13</v>
      </c>
      <c r="E4253">
        <f>IF('Daily Weather Input'!D4246, 'Daily Weather Input'!D4246, ('Daily Weather Input'!E4246+'Daily Weather Input'!F4246)/2)</f>
        <v>87</v>
      </c>
      <c r="F4253">
        <f t="shared" si="135"/>
        <v>0</v>
      </c>
      <c r="G4253">
        <f t="shared" si="136"/>
        <v>22</v>
      </c>
    </row>
    <row r="4254" spans="2:7" x14ac:dyDescent="0.25">
      <c r="B4254">
        <f>YEAR('Daily Weather Input'!C4247)</f>
        <v>2016</v>
      </c>
      <c r="C4254">
        <f>MONTH('Daily Weather Input'!C4247)</f>
        <v>8</v>
      </c>
      <c r="D4254">
        <f>DAY('Daily Weather Input'!C4247)</f>
        <v>14</v>
      </c>
      <c r="E4254">
        <f>IF('Daily Weather Input'!D4247, 'Daily Weather Input'!D4247, ('Daily Weather Input'!E4247+'Daily Weather Input'!F4247)/2)</f>
        <v>87</v>
      </c>
      <c r="F4254">
        <f t="shared" si="135"/>
        <v>0</v>
      </c>
      <c r="G4254">
        <f t="shared" si="136"/>
        <v>22</v>
      </c>
    </row>
    <row r="4255" spans="2:7" x14ac:dyDescent="0.25">
      <c r="B4255">
        <f>YEAR('Daily Weather Input'!C4248)</f>
        <v>2016</v>
      </c>
      <c r="C4255">
        <f>MONTH('Daily Weather Input'!C4248)</f>
        <v>8</v>
      </c>
      <c r="D4255">
        <f>DAY('Daily Weather Input'!C4248)</f>
        <v>15</v>
      </c>
      <c r="E4255">
        <f>IF('Daily Weather Input'!D4248, 'Daily Weather Input'!D4248, ('Daily Weather Input'!E4248+'Daily Weather Input'!F4248)/2)</f>
        <v>82</v>
      </c>
      <c r="F4255">
        <f t="shared" si="135"/>
        <v>0</v>
      </c>
      <c r="G4255">
        <f t="shared" si="136"/>
        <v>17</v>
      </c>
    </row>
    <row r="4256" spans="2:7" x14ac:dyDescent="0.25">
      <c r="B4256">
        <f>YEAR('Daily Weather Input'!C4249)</f>
        <v>2016</v>
      </c>
      <c r="C4256">
        <f>MONTH('Daily Weather Input'!C4249)</f>
        <v>8</v>
      </c>
      <c r="D4256">
        <f>DAY('Daily Weather Input'!C4249)</f>
        <v>16</v>
      </c>
      <c r="E4256">
        <f>IF('Daily Weather Input'!D4249, 'Daily Weather Input'!D4249, ('Daily Weather Input'!E4249+'Daily Weather Input'!F4249)/2)</f>
        <v>79</v>
      </c>
      <c r="F4256">
        <f t="shared" si="135"/>
        <v>0</v>
      </c>
      <c r="G4256">
        <f t="shared" si="136"/>
        <v>14</v>
      </c>
    </row>
    <row r="4257" spans="2:7" x14ac:dyDescent="0.25">
      <c r="B4257">
        <f>YEAR('Daily Weather Input'!C4250)</f>
        <v>2016</v>
      </c>
      <c r="C4257">
        <f>MONTH('Daily Weather Input'!C4250)</f>
        <v>8</v>
      </c>
      <c r="D4257">
        <f>DAY('Daily Weather Input'!C4250)</f>
        <v>17</v>
      </c>
      <c r="E4257">
        <f>IF('Daily Weather Input'!D4250, 'Daily Weather Input'!D4250, ('Daily Weather Input'!E4250+'Daily Weather Input'!F4250)/2)</f>
        <v>84</v>
      </c>
      <c r="F4257">
        <f t="shared" si="135"/>
        <v>0</v>
      </c>
      <c r="G4257">
        <f t="shared" si="136"/>
        <v>19</v>
      </c>
    </row>
    <row r="4258" spans="2:7" x14ac:dyDescent="0.25">
      <c r="B4258">
        <f>YEAR('Daily Weather Input'!C4251)</f>
        <v>2016</v>
      </c>
      <c r="C4258">
        <f>MONTH('Daily Weather Input'!C4251)</f>
        <v>8</v>
      </c>
      <c r="D4258">
        <f>DAY('Daily Weather Input'!C4251)</f>
        <v>18</v>
      </c>
      <c r="E4258">
        <f>IF('Daily Weather Input'!D4251, 'Daily Weather Input'!D4251, ('Daily Weather Input'!E4251+'Daily Weather Input'!F4251)/2)</f>
        <v>79</v>
      </c>
      <c r="F4258">
        <f t="shared" si="135"/>
        <v>0</v>
      </c>
      <c r="G4258">
        <f t="shared" si="136"/>
        <v>14</v>
      </c>
    </row>
    <row r="4259" spans="2:7" x14ac:dyDescent="0.25">
      <c r="B4259">
        <f>YEAR('Daily Weather Input'!C4252)</f>
        <v>2016</v>
      </c>
      <c r="C4259">
        <f>MONTH('Daily Weather Input'!C4252)</f>
        <v>8</v>
      </c>
      <c r="D4259">
        <f>DAY('Daily Weather Input'!C4252)</f>
        <v>19</v>
      </c>
      <c r="E4259">
        <f>IF('Daily Weather Input'!D4252, 'Daily Weather Input'!D4252, ('Daily Weather Input'!E4252+'Daily Weather Input'!F4252)/2)</f>
        <v>79</v>
      </c>
      <c r="F4259">
        <f t="shared" si="135"/>
        <v>0</v>
      </c>
      <c r="G4259">
        <f t="shared" si="136"/>
        <v>14</v>
      </c>
    </row>
    <row r="4260" spans="2:7" x14ac:dyDescent="0.25">
      <c r="B4260">
        <f>YEAR('Daily Weather Input'!C4253)</f>
        <v>2016</v>
      </c>
      <c r="C4260">
        <f>MONTH('Daily Weather Input'!C4253)</f>
        <v>8</v>
      </c>
      <c r="D4260">
        <f>DAY('Daily Weather Input'!C4253)</f>
        <v>20</v>
      </c>
      <c r="E4260">
        <f>IF('Daily Weather Input'!D4253, 'Daily Weather Input'!D4253, ('Daily Weather Input'!E4253+'Daily Weather Input'!F4253)/2)</f>
        <v>77</v>
      </c>
      <c r="F4260">
        <f t="shared" si="135"/>
        <v>0</v>
      </c>
      <c r="G4260">
        <f t="shared" si="136"/>
        <v>12</v>
      </c>
    </row>
    <row r="4261" spans="2:7" x14ac:dyDescent="0.25">
      <c r="B4261">
        <f>YEAR('Daily Weather Input'!C4254)</f>
        <v>2016</v>
      </c>
      <c r="C4261">
        <f>MONTH('Daily Weather Input'!C4254)</f>
        <v>8</v>
      </c>
      <c r="D4261">
        <f>DAY('Daily Weather Input'!C4254)</f>
        <v>21</v>
      </c>
      <c r="E4261">
        <f>IF('Daily Weather Input'!D4254, 'Daily Weather Input'!D4254, ('Daily Weather Input'!E4254+'Daily Weather Input'!F4254)/2)</f>
        <v>78</v>
      </c>
      <c r="F4261">
        <f t="shared" si="135"/>
        <v>0</v>
      </c>
      <c r="G4261">
        <f t="shared" si="136"/>
        <v>13</v>
      </c>
    </row>
    <row r="4262" spans="2:7" x14ac:dyDescent="0.25">
      <c r="B4262">
        <f>YEAR('Daily Weather Input'!C4255)</f>
        <v>2016</v>
      </c>
      <c r="C4262">
        <f>MONTH('Daily Weather Input'!C4255)</f>
        <v>8</v>
      </c>
      <c r="D4262">
        <f>DAY('Daily Weather Input'!C4255)</f>
        <v>22</v>
      </c>
      <c r="E4262">
        <f>IF('Daily Weather Input'!D4255, 'Daily Weather Input'!D4255, ('Daily Weather Input'!E4255+'Daily Weather Input'!F4255)/2)</f>
        <v>75</v>
      </c>
      <c r="F4262">
        <f t="shared" si="135"/>
        <v>0</v>
      </c>
      <c r="G4262">
        <f t="shared" si="136"/>
        <v>10</v>
      </c>
    </row>
    <row r="4263" spans="2:7" x14ac:dyDescent="0.25">
      <c r="B4263">
        <f>YEAR('Daily Weather Input'!C4256)</f>
        <v>2016</v>
      </c>
      <c r="C4263">
        <f>MONTH('Daily Weather Input'!C4256)</f>
        <v>8</v>
      </c>
      <c r="D4263">
        <f>DAY('Daily Weather Input'!C4256)</f>
        <v>23</v>
      </c>
      <c r="E4263">
        <f>IF('Daily Weather Input'!D4256, 'Daily Weather Input'!D4256, ('Daily Weather Input'!E4256+'Daily Weather Input'!F4256)/2)</f>
        <v>72</v>
      </c>
      <c r="F4263">
        <f t="shared" si="135"/>
        <v>0</v>
      </c>
      <c r="G4263">
        <f t="shared" si="136"/>
        <v>7</v>
      </c>
    </row>
    <row r="4264" spans="2:7" x14ac:dyDescent="0.25">
      <c r="B4264">
        <f>YEAR('Daily Weather Input'!C4257)</f>
        <v>2016</v>
      </c>
      <c r="C4264">
        <f>MONTH('Daily Weather Input'!C4257)</f>
        <v>8</v>
      </c>
      <c r="D4264">
        <f>DAY('Daily Weather Input'!C4257)</f>
        <v>24</v>
      </c>
      <c r="E4264">
        <f>IF('Daily Weather Input'!D4257, 'Daily Weather Input'!D4257, ('Daily Weather Input'!E4257+'Daily Weather Input'!F4257)/2)</f>
        <v>74</v>
      </c>
      <c r="F4264">
        <f t="shared" si="135"/>
        <v>0</v>
      </c>
      <c r="G4264">
        <f t="shared" si="136"/>
        <v>9</v>
      </c>
    </row>
    <row r="4265" spans="2:7" x14ac:dyDescent="0.25">
      <c r="B4265">
        <f>YEAR('Daily Weather Input'!C4258)</f>
        <v>2016</v>
      </c>
      <c r="C4265">
        <f>MONTH('Daily Weather Input'!C4258)</f>
        <v>8</v>
      </c>
      <c r="D4265">
        <f>DAY('Daily Weather Input'!C4258)</f>
        <v>25</v>
      </c>
      <c r="E4265">
        <f>IF('Daily Weather Input'!D4258, 'Daily Weather Input'!D4258, ('Daily Weather Input'!E4258+'Daily Weather Input'!F4258)/2)</f>
        <v>78</v>
      </c>
      <c r="F4265">
        <f t="shared" si="135"/>
        <v>0</v>
      </c>
      <c r="G4265">
        <f t="shared" si="136"/>
        <v>13</v>
      </c>
    </row>
    <row r="4266" spans="2:7" x14ac:dyDescent="0.25">
      <c r="B4266">
        <f>YEAR('Daily Weather Input'!C4259)</f>
        <v>2016</v>
      </c>
      <c r="C4266">
        <f>MONTH('Daily Weather Input'!C4259)</f>
        <v>8</v>
      </c>
      <c r="D4266">
        <f>DAY('Daily Weather Input'!C4259)</f>
        <v>26</v>
      </c>
      <c r="E4266">
        <f>IF('Daily Weather Input'!D4259, 'Daily Weather Input'!D4259, ('Daily Weather Input'!E4259+'Daily Weather Input'!F4259)/2)</f>
        <v>84</v>
      </c>
      <c r="F4266">
        <f t="shared" si="135"/>
        <v>0</v>
      </c>
      <c r="G4266">
        <f t="shared" si="136"/>
        <v>19</v>
      </c>
    </row>
    <row r="4267" spans="2:7" x14ac:dyDescent="0.25">
      <c r="B4267">
        <f>YEAR('Daily Weather Input'!C4260)</f>
        <v>2016</v>
      </c>
      <c r="C4267">
        <f>MONTH('Daily Weather Input'!C4260)</f>
        <v>8</v>
      </c>
      <c r="D4267">
        <f>DAY('Daily Weather Input'!C4260)</f>
        <v>27</v>
      </c>
      <c r="E4267">
        <f>IF('Daily Weather Input'!D4260, 'Daily Weather Input'!D4260, ('Daily Weather Input'!E4260+'Daily Weather Input'!F4260)/2)</f>
        <v>83</v>
      </c>
      <c r="F4267">
        <f t="shared" si="135"/>
        <v>0</v>
      </c>
      <c r="G4267">
        <f t="shared" si="136"/>
        <v>18</v>
      </c>
    </row>
    <row r="4268" spans="2:7" x14ac:dyDescent="0.25">
      <c r="B4268">
        <f>YEAR('Daily Weather Input'!C4261)</f>
        <v>2016</v>
      </c>
      <c r="C4268">
        <f>MONTH('Daily Weather Input'!C4261)</f>
        <v>8</v>
      </c>
      <c r="D4268">
        <f>DAY('Daily Weather Input'!C4261)</f>
        <v>28</v>
      </c>
      <c r="E4268">
        <f>IF('Daily Weather Input'!D4261, 'Daily Weather Input'!D4261, ('Daily Weather Input'!E4261+'Daily Weather Input'!F4261)/2)</f>
        <v>78</v>
      </c>
      <c r="F4268">
        <f t="shared" si="135"/>
        <v>0</v>
      </c>
      <c r="G4268">
        <f t="shared" si="136"/>
        <v>13</v>
      </c>
    </row>
    <row r="4269" spans="2:7" x14ac:dyDescent="0.25">
      <c r="B4269">
        <f>YEAR('Daily Weather Input'!C4262)</f>
        <v>2016</v>
      </c>
      <c r="C4269">
        <f>MONTH('Daily Weather Input'!C4262)</f>
        <v>8</v>
      </c>
      <c r="D4269">
        <f>DAY('Daily Weather Input'!C4262)</f>
        <v>29</v>
      </c>
      <c r="E4269">
        <f>IF('Daily Weather Input'!D4262, 'Daily Weather Input'!D4262, ('Daily Weather Input'!E4262+'Daily Weather Input'!F4262)/2)</f>
        <v>79</v>
      </c>
      <c r="F4269">
        <f t="shared" si="135"/>
        <v>0</v>
      </c>
      <c r="G4269">
        <f t="shared" si="136"/>
        <v>14</v>
      </c>
    </row>
    <row r="4270" spans="2:7" x14ac:dyDescent="0.25">
      <c r="B4270">
        <f>YEAR('Daily Weather Input'!C4263)</f>
        <v>2016</v>
      </c>
      <c r="C4270">
        <f>MONTH('Daily Weather Input'!C4263)</f>
        <v>8</v>
      </c>
      <c r="D4270">
        <f>DAY('Daily Weather Input'!C4263)</f>
        <v>30</v>
      </c>
      <c r="E4270">
        <f>IF('Daily Weather Input'!D4263, 'Daily Weather Input'!D4263, ('Daily Weather Input'!E4263+'Daily Weather Input'!F4263)/2)</f>
        <v>80</v>
      </c>
      <c r="F4270">
        <f t="shared" si="135"/>
        <v>0</v>
      </c>
      <c r="G4270">
        <f t="shared" si="136"/>
        <v>15</v>
      </c>
    </row>
    <row r="4271" spans="2:7" x14ac:dyDescent="0.25">
      <c r="B4271">
        <f>YEAR('Daily Weather Input'!C4264)</f>
        <v>2016</v>
      </c>
      <c r="C4271">
        <f>MONTH('Daily Weather Input'!C4264)</f>
        <v>8</v>
      </c>
      <c r="D4271">
        <f>DAY('Daily Weather Input'!C4264)</f>
        <v>31</v>
      </c>
      <c r="E4271">
        <f>IF('Daily Weather Input'!D4264, 'Daily Weather Input'!D4264, ('Daily Weather Input'!E4264+'Daily Weather Input'!F4264)/2)</f>
        <v>78</v>
      </c>
      <c r="F4271">
        <f t="shared" si="135"/>
        <v>0</v>
      </c>
      <c r="G4271">
        <f t="shared" si="136"/>
        <v>13</v>
      </c>
    </row>
    <row r="4272" spans="2:7" x14ac:dyDescent="0.25">
      <c r="B4272">
        <f>YEAR('Daily Weather Input'!C4265)</f>
        <v>2016</v>
      </c>
      <c r="C4272">
        <f>MONTH('Daily Weather Input'!C4265)</f>
        <v>9</v>
      </c>
      <c r="D4272">
        <f>DAY('Daily Weather Input'!C4265)</f>
        <v>1</v>
      </c>
      <c r="E4272">
        <f>IF('Daily Weather Input'!D4265, 'Daily Weather Input'!D4265, ('Daily Weather Input'!E4265+'Daily Weather Input'!F4265)/2)</f>
        <v>76</v>
      </c>
      <c r="F4272">
        <f t="shared" si="135"/>
        <v>0</v>
      </c>
      <c r="G4272">
        <f t="shared" si="136"/>
        <v>11</v>
      </c>
    </row>
    <row r="4273" spans="2:7" x14ac:dyDescent="0.25">
      <c r="B4273">
        <f>YEAR('Daily Weather Input'!C4266)</f>
        <v>2016</v>
      </c>
      <c r="C4273">
        <f>MONTH('Daily Weather Input'!C4266)</f>
        <v>9</v>
      </c>
      <c r="D4273">
        <f>DAY('Daily Weather Input'!C4266)</f>
        <v>2</v>
      </c>
      <c r="E4273">
        <f>IF('Daily Weather Input'!D4266, 'Daily Weather Input'!D4266, ('Daily Weather Input'!E4266+'Daily Weather Input'!F4266)/2)</f>
        <v>71</v>
      </c>
      <c r="F4273">
        <f t="shared" si="135"/>
        <v>0</v>
      </c>
      <c r="G4273">
        <f t="shared" si="136"/>
        <v>6</v>
      </c>
    </row>
    <row r="4274" spans="2:7" x14ac:dyDescent="0.25">
      <c r="B4274">
        <f>YEAR('Daily Weather Input'!C4267)</f>
        <v>2016</v>
      </c>
      <c r="C4274">
        <f>MONTH('Daily Weather Input'!C4267)</f>
        <v>9</v>
      </c>
      <c r="D4274">
        <f>DAY('Daily Weather Input'!C4267)</f>
        <v>3</v>
      </c>
      <c r="E4274">
        <f>IF('Daily Weather Input'!D4267, 'Daily Weather Input'!D4267, ('Daily Weather Input'!E4267+'Daily Weather Input'!F4267)/2)</f>
        <v>71</v>
      </c>
      <c r="F4274">
        <f t="shared" si="135"/>
        <v>0</v>
      </c>
      <c r="G4274">
        <f t="shared" si="136"/>
        <v>6</v>
      </c>
    </row>
    <row r="4275" spans="2:7" x14ac:dyDescent="0.25">
      <c r="B4275">
        <f>YEAR('Daily Weather Input'!C4268)</f>
        <v>2016</v>
      </c>
      <c r="C4275">
        <f>MONTH('Daily Weather Input'!C4268)</f>
        <v>9</v>
      </c>
      <c r="D4275">
        <f>DAY('Daily Weather Input'!C4268)</f>
        <v>4</v>
      </c>
      <c r="E4275">
        <f>IF('Daily Weather Input'!D4268, 'Daily Weather Input'!D4268, ('Daily Weather Input'!E4268+'Daily Weather Input'!F4268)/2)</f>
        <v>72</v>
      </c>
      <c r="F4275">
        <f t="shared" si="135"/>
        <v>0</v>
      </c>
      <c r="G4275">
        <f t="shared" si="136"/>
        <v>7</v>
      </c>
    </row>
    <row r="4276" spans="2:7" x14ac:dyDescent="0.25">
      <c r="B4276">
        <f>YEAR('Daily Weather Input'!C4269)</f>
        <v>2016</v>
      </c>
      <c r="C4276">
        <f>MONTH('Daily Weather Input'!C4269)</f>
        <v>9</v>
      </c>
      <c r="D4276">
        <f>DAY('Daily Weather Input'!C4269)</f>
        <v>5</v>
      </c>
      <c r="E4276">
        <f>IF('Daily Weather Input'!D4269, 'Daily Weather Input'!D4269, ('Daily Weather Input'!E4269+'Daily Weather Input'!F4269)/2)</f>
        <v>70</v>
      </c>
      <c r="F4276">
        <f t="shared" si="135"/>
        <v>0</v>
      </c>
      <c r="G4276">
        <f t="shared" si="136"/>
        <v>5</v>
      </c>
    </row>
    <row r="4277" spans="2:7" x14ac:dyDescent="0.25">
      <c r="B4277">
        <f>YEAR('Daily Weather Input'!C4270)</f>
        <v>2016</v>
      </c>
      <c r="C4277">
        <f>MONTH('Daily Weather Input'!C4270)</f>
        <v>9</v>
      </c>
      <c r="D4277">
        <f>DAY('Daily Weather Input'!C4270)</f>
        <v>6</v>
      </c>
      <c r="E4277">
        <f>IF('Daily Weather Input'!D4270, 'Daily Weather Input'!D4270, ('Daily Weather Input'!E4270+'Daily Weather Input'!F4270)/2)</f>
        <v>78</v>
      </c>
      <c r="F4277">
        <f t="shared" si="135"/>
        <v>0</v>
      </c>
      <c r="G4277">
        <f t="shared" si="136"/>
        <v>13</v>
      </c>
    </row>
    <row r="4278" spans="2:7" x14ac:dyDescent="0.25">
      <c r="B4278">
        <f>YEAR('Daily Weather Input'!C4271)</f>
        <v>2016</v>
      </c>
      <c r="C4278">
        <f>MONTH('Daily Weather Input'!C4271)</f>
        <v>9</v>
      </c>
      <c r="D4278">
        <f>DAY('Daily Weather Input'!C4271)</f>
        <v>7</v>
      </c>
      <c r="E4278">
        <f>IF('Daily Weather Input'!D4271, 'Daily Weather Input'!D4271, ('Daily Weather Input'!E4271+'Daily Weather Input'!F4271)/2)</f>
        <v>81</v>
      </c>
      <c r="F4278">
        <f t="shared" si="135"/>
        <v>0</v>
      </c>
      <c r="G4278">
        <f t="shared" si="136"/>
        <v>16</v>
      </c>
    </row>
    <row r="4279" spans="2:7" x14ac:dyDescent="0.25">
      <c r="B4279">
        <f>YEAR('Daily Weather Input'!C4272)</f>
        <v>2016</v>
      </c>
      <c r="C4279">
        <f>MONTH('Daily Weather Input'!C4272)</f>
        <v>9</v>
      </c>
      <c r="D4279">
        <f>DAY('Daily Weather Input'!C4272)</f>
        <v>8</v>
      </c>
      <c r="E4279">
        <f>IF('Daily Weather Input'!D4272, 'Daily Weather Input'!D4272, ('Daily Weather Input'!E4272+'Daily Weather Input'!F4272)/2)</f>
        <v>82</v>
      </c>
      <c r="F4279">
        <f t="shared" si="135"/>
        <v>0</v>
      </c>
      <c r="G4279">
        <f t="shared" si="136"/>
        <v>17</v>
      </c>
    </row>
    <row r="4280" spans="2:7" x14ac:dyDescent="0.25">
      <c r="B4280">
        <f>YEAR('Daily Weather Input'!C4273)</f>
        <v>2016</v>
      </c>
      <c r="C4280">
        <f>MONTH('Daily Weather Input'!C4273)</f>
        <v>9</v>
      </c>
      <c r="D4280">
        <f>DAY('Daily Weather Input'!C4273)</f>
        <v>9</v>
      </c>
      <c r="E4280">
        <f>IF('Daily Weather Input'!D4273, 'Daily Weather Input'!D4273, ('Daily Weather Input'!E4273+'Daily Weather Input'!F4273)/2)</f>
        <v>85</v>
      </c>
      <c r="F4280">
        <f t="shared" si="135"/>
        <v>0</v>
      </c>
      <c r="G4280">
        <f t="shared" si="136"/>
        <v>20</v>
      </c>
    </row>
    <row r="4281" spans="2:7" x14ac:dyDescent="0.25">
      <c r="B4281">
        <f>YEAR('Daily Weather Input'!C4274)</f>
        <v>2016</v>
      </c>
      <c r="C4281">
        <f>MONTH('Daily Weather Input'!C4274)</f>
        <v>9</v>
      </c>
      <c r="D4281">
        <f>DAY('Daily Weather Input'!C4274)</f>
        <v>10</v>
      </c>
      <c r="E4281">
        <f>IF('Daily Weather Input'!D4274, 'Daily Weather Input'!D4274, ('Daily Weather Input'!E4274+'Daily Weather Input'!F4274)/2)</f>
        <v>84</v>
      </c>
      <c r="F4281">
        <f t="shared" si="135"/>
        <v>0</v>
      </c>
      <c r="G4281">
        <f t="shared" si="136"/>
        <v>19</v>
      </c>
    </row>
    <row r="4282" spans="2:7" x14ac:dyDescent="0.25">
      <c r="B4282">
        <f>YEAR('Daily Weather Input'!C4275)</f>
        <v>2016</v>
      </c>
      <c r="C4282">
        <f>MONTH('Daily Weather Input'!C4275)</f>
        <v>9</v>
      </c>
      <c r="D4282">
        <f>DAY('Daily Weather Input'!C4275)</f>
        <v>11</v>
      </c>
      <c r="E4282">
        <f>IF('Daily Weather Input'!D4275, 'Daily Weather Input'!D4275, ('Daily Weather Input'!E4275+'Daily Weather Input'!F4275)/2)</f>
        <v>80</v>
      </c>
      <c r="F4282">
        <f t="shared" si="135"/>
        <v>0</v>
      </c>
      <c r="G4282">
        <f t="shared" si="136"/>
        <v>15</v>
      </c>
    </row>
    <row r="4283" spans="2:7" x14ac:dyDescent="0.25">
      <c r="B4283">
        <f>YEAR('Daily Weather Input'!C4276)</f>
        <v>2016</v>
      </c>
      <c r="C4283">
        <f>MONTH('Daily Weather Input'!C4276)</f>
        <v>9</v>
      </c>
      <c r="D4283">
        <f>DAY('Daily Weather Input'!C4276)</f>
        <v>12</v>
      </c>
      <c r="E4283">
        <f>IF('Daily Weather Input'!D4276, 'Daily Weather Input'!D4276, ('Daily Weather Input'!E4276+'Daily Weather Input'!F4276)/2)</f>
        <v>72</v>
      </c>
      <c r="F4283">
        <f t="shared" si="135"/>
        <v>0</v>
      </c>
      <c r="G4283">
        <f t="shared" si="136"/>
        <v>7</v>
      </c>
    </row>
    <row r="4284" spans="2:7" x14ac:dyDescent="0.25">
      <c r="B4284">
        <f>YEAR('Daily Weather Input'!C4277)</f>
        <v>2016</v>
      </c>
      <c r="C4284">
        <f>MONTH('Daily Weather Input'!C4277)</f>
        <v>9</v>
      </c>
      <c r="D4284">
        <f>DAY('Daily Weather Input'!C4277)</f>
        <v>13</v>
      </c>
      <c r="E4284">
        <f>IF('Daily Weather Input'!D4277, 'Daily Weather Input'!D4277, ('Daily Weather Input'!E4277+'Daily Weather Input'!F4277)/2)</f>
        <v>75</v>
      </c>
      <c r="F4284">
        <f t="shared" si="135"/>
        <v>0</v>
      </c>
      <c r="G4284">
        <f t="shared" si="136"/>
        <v>10</v>
      </c>
    </row>
    <row r="4285" spans="2:7" x14ac:dyDescent="0.25">
      <c r="B4285">
        <f>YEAR('Daily Weather Input'!C4278)</f>
        <v>2016</v>
      </c>
      <c r="C4285">
        <f>MONTH('Daily Weather Input'!C4278)</f>
        <v>9</v>
      </c>
      <c r="D4285">
        <f>DAY('Daily Weather Input'!C4278)</f>
        <v>14</v>
      </c>
      <c r="E4285">
        <f>IF('Daily Weather Input'!D4278, 'Daily Weather Input'!D4278, ('Daily Weather Input'!E4278+'Daily Weather Input'!F4278)/2)</f>
        <v>79</v>
      </c>
      <c r="F4285">
        <f t="shared" si="135"/>
        <v>0</v>
      </c>
      <c r="G4285">
        <f t="shared" si="136"/>
        <v>14</v>
      </c>
    </row>
    <row r="4286" spans="2:7" x14ac:dyDescent="0.25">
      <c r="B4286">
        <f>YEAR('Daily Weather Input'!C4279)</f>
        <v>2016</v>
      </c>
      <c r="C4286">
        <f>MONTH('Daily Weather Input'!C4279)</f>
        <v>9</v>
      </c>
      <c r="D4286">
        <f>DAY('Daily Weather Input'!C4279)</f>
        <v>15</v>
      </c>
      <c r="E4286">
        <f>IF('Daily Weather Input'!D4279, 'Daily Weather Input'!D4279, ('Daily Weather Input'!E4279+'Daily Weather Input'!F4279)/2)</f>
        <v>73</v>
      </c>
      <c r="F4286">
        <f t="shared" si="135"/>
        <v>0</v>
      </c>
      <c r="G4286">
        <f t="shared" si="136"/>
        <v>8</v>
      </c>
    </row>
    <row r="4287" spans="2:7" x14ac:dyDescent="0.25">
      <c r="B4287">
        <f>YEAR('Daily Weather Input'!C4280)</f>
        <v>2016</v>
      </c>
      <c r="C4287">
        <f>MONTH('Daily Weather Input'!C4280)</f>
        <v>9</v>
      </c>
      <c r="D4287">
        <f>DAY('Daily Weather Input'!C4280)</f>
        <v>16</v>
      </c>
      <c r="E4287">
        <f>IF('Daily Weather Input'!D4280, 'Daily Weather Input'!D4280, ('Daily Weather Input'!E4280+'Daily Weather Input'!F4280)/2)</f>
        <v>70</v>
      </c>
      <c r="F4287">
        <f t="shared" si="135"/>
        <v>0</v>
      </c>
      <c r="G4287">
        <f t="shared" si="136"/>
        <v>5</v>
      </c>
    </row>
    <row r="4288" spans="2:7" x14ac:dyDescent="0.25">
      <c r="B4288">
        <f>YEAR('Daily Weather Input'!C4281)</f>
        <v>2016</v>
      </c>
      <c r="C4288">
        <f>MONTH('Daily Weather Input'!C4281)</f>
        <v>9</v>
      </c>
      <c r="D4288">
        <f>DAY('Daily Weather Input'!C4281)</f>
        <v>17</v>
      </c>
      <c r="E4288">
        <f>IF('Daily Weather Input'!D4281, 'Daily Weather Input'!D4281, ('Daily Weather Input'!E4281+'Daily Weather Input'!F4281)/2)</f>
        <v>73</v>
      </c>
      <c r="F4288">
        <f t="shared" si="135"/>
        <v>0</v>
      </c>
      <c r="G4288">
        <f t="shared" si="136"/>
        <v>8</v>
      </c>
    </row>
    <row r="4289" spans="2:7" x14ac:dyDescent="0.25">
      <c r="B4289">
        <f>YEAR('Daily Weather Input'!C4282)</f>
        <v>2016</v>
      </c>
      <c r="C4289">
        <f>MONTH('Daily Weather Input'!C4282)</f>
        <v>9</v>
      </c>
      <c r="D4289">
        <f>DAY('Daily Weather Input'!C4282)</f>
        <v>18</v>
      </c>
      <c r="E4289">
        <f>IF('Daily Weather Input'!D4282, 'Daily Weather Input'!D4282, ('Daily Weather Input'!E4282+'Daily Weather Input'!F4282)/2)</f>
        <v>77</v>
      </c>
      <c r="F4289">
        <f t="shared" si="135"/>
        <v>0</v>
      </c>
      <c r="G4289">
        <f t="shared" si="136"/>
        <v>12</v>
      </c>
    </row>
    <row r="4290" spans="2:7" x14ac:dyDescent="0.25">
      <c r="B4290">
        <f>YEAR('Daily Weather Input'!C4283)</f>
        <v>2016</v>
      </c>
      <c r="C4290">
        <f>MONTH('Daily Weather Input'!C4283)</f>
        <v>9</v>
      </c>
      <c r="D4290">
        <f>DAY('Daily Weather Input'!C4283)</f>
        <v>19</v>
      </c>
      <c r="E4290">
        <f>IF('Daily Weather Input'!D4283, 'Daily Weather Input'!D4283, ('Daily Weather Input'!E4283+'Daily Weather Input'!F4283)/2)</f>
        <v>74</v>
      </c>
      <c r="F4290">
        <f t="shared" si="135"/>
        <v>0</v>
      </c>
      <c r="G4290">
        <f t="shared" si="136"/>
        <v>9</v>
      </c>
    </row>
    <row r="4291" spans="2:7" x14ac:dyDescent="0.25">
      <c r="B4291">
        <f>YEAR('Daily Weather Input'!C4284)</f>
        <v>2016</v>
      </c>
      <c r="C4291">
        <f>MONTH('Daily Weather Input'!C4284)</f>
        <v>9</v>
      </c>
      <c r="D4291">
        <f>DAY('Daily Weather Input'!C4284)</f>
        <v>20</v>
      </c>
      <c r="E4291">
        <f>IF('Daily Weather Input'!D4284, 'Daily Weather Input'!D4284, ('Daily Weather Input'!E4284+'Daily Weather Input'!F4284)/2)</f>
        <v>73</v>
      </c>
      <c r="F4291">
        <f t="shared" si="135"/>
        <v>0</v>
      </c>
      <c r="G4291">
        <f t="shared" si="136"/>
        <v>8</v>
      </c>
    </row>
    <row r="4292" spans="2:7" x14ac:dyDescent="0.25">
      <c r="B4292">
        <f>YEAR('Daily Weather Input'!C4285)</f>
        <v>2016</v>
      </c>
      <c r="C4292">
        <f>MONTH('Daily Weather Input'!C4285)</f>
        <v>9</v>
      </c>
      <c r="D4292">
        <f>DAY('Daily Weather Input'!C4285)</f>
        <v>21</v>
      </c>
      <c r="E4292">
        <f>IF('Daily Weather Input'!D4285, 'Daily Weather Input'!D4285, ('Daily Weather Input'!E4285+'Daily Weather Input'!F4285)/2)</f>
        <v>74</v>
      </c>
      <c r="F4292">
        <f t="shared" si="135"/>
        <v>0</v>
      </c>
      <c r="G4292">
        <f t="shared" si="136"/>
        <v>9</v>
      </c>
    </row>
    <row r="4293" spans="2:7" x14ac:dyDescent="0.25">
      <c r="B4293">
        <f>YEAR('Daily Weather Input'!C4286)</f>
        <v>2016</v>
      </c>
      <c r="C4293">
        <f>MONTH('Daily Weather Input'!C4286)</f>
        <v>9</v>
      </c>
      <c r="D4293">
        <f>DAY('Daily Weather Input'!C4286)</f>
        <v>22</v>
      </c>
      <c r="E4293">
        <f>IF('Daily Weather Input'!D4286, 'Daily Weather Input'!D4286, ('Daily Weather Input'!E4286+'Daily Weather Input'!F4286)/2)</f>
        <v>74</v>
      </c>
      <c r="F4293">
        <f t="shared" si="135"/>
        <v>0</v>
      </c>
      <c r="G4293">
        <f t="shared" si="136"/>
        <v>9</v>
      </c>
    </row>
    <row r="4294" spans="2:7" x14ac:dyDescent="0.25">
      <c r="B4294">
        <f>YEAR('Daily Weather Input'!C4287)</f>
        <v>2016</v>
      </c>
      <c r="C4294">
        <f>MONTH('Daily Weather Input'!C4287)</f>
        <v>9</v>
      </c>
      <c r="D4294">
        <f>DAY('Daily Weather Input'!C4287)</f>
        <v>23</v>
      </c>
      <c r="E4294">
        <f>IF('Daily Weather Input'!D4287, 'Daily Weather Input'!D4287, ('Daily Weather Input'!E4287+'Daily Weather Input'!F4287)/2)</f>
        <v>73</v>
      </c>
      <c r="F4294">
        <f t="shared" si="135"/>
        <v>0</v>
      </c>
      <c r="G4294">
        <f t="shared" si="136"/>
        <v>8</v>
      </c>
    </row>
    <row r="4295" spans="2:7" x14ac:dyDescent="0.25">
      <c r="B4295">
        <f>YEAR('Daily Weather Input'!C4288)</f>
        <v>2016</v>
      </c>
      <c r="C4295">
        <f>MONTH('Daily Weather Input'!C4288)</f>
        <v>9</v>
      </c>
      <c r="D4295">
        <f>DAY('Daily Weather Input'!C4288)</f>
        <v>24</v>
      </c>
      <c r="E4295">
        <f>IF('Daily Weather Input'!D4288, 'Daily Weather Input'!D4288, ('Daily Weather Input'!E4288+'Daily Weather Input'!F4288)/2)</f>
        <v>71</v>
      </c>
      <c r="F4295">
        <f t="shared" si="135"/>
        <v>0</v>
      </c>
      <c r="G4295">
        <f t="shared" si="136"/>
        <v>6</v>
      </c>
    </row>
    <row r="4296" spans="2:7" x14ac:dyDescent="0.25">
      <c r="B4296">
        <f>YEAR('Daily Weather Input'!C4289)</f>
        <v>2016</v>
      </c>
      <c r="C4296">
        <f>MONTH('Daily Weather Input'!C4289)</f>
        <v>9</v>
      </c>
      <c r="D4296">
        <f>DAY('Daily Weather Input'!C4289)</f>
        <v>25</v>
      </c>
      <c r="E4296">
        <f>IF('Daily Weather Input'!D4289, 'Daily Weather Input'!D4289, ('Daily Weather Input'!E4289+'Daily Weather Input'!F4289)/2)</f>
        <v>63</v>
      </c>
      <c r="F4296">
        <f t="shared" si="135"/>
        <v>2</v>
      </c>
      <c r="G4296">
        <f t="shared" si="136"/>
        <v>0</v>
      </c>
    </row>
    <row r="4297" spans="2:7" x14ac:dyDescent="0.25">
      <c r="B4297">
        <f>YEAR('Daily Weather Input'!C4290)</f>
        <v>2016</v>
      </c>
      <c r="C4297">
        <f>MONTH('Daily Weather Input'!C4290)</f>
        <v>9</v>
      </c>
      <c r="D4297">
        <f>DAY('Daily Weather Input'!C4290)</f>
        <v>26</v>
      </c>
      <c r="E4297">
        <f>IF('Daily Weather Input'!D4290, 'Daily Weather Input'!D4290, ('Daily Weather Input'!E4290+'Daily Weather Input'!F4290)/2)</f>
        <v>64</v>
      </c>
      <c r="F4297">
        <f t="shared" si="135"/>
        <v>1</v>
      </c>
      <c r="G4297">
        <f t="shared" si="136"/>
        <v>0</v>
      </c>
    </row>
    <row r="4298" spans="2:7" x14ac:dyDescent="0.25">
      <c r="B4298">
        <f>YEAR('Daily Weather Input'!C4291)</f>
        <v>2016</v>
      </c>
      <c r="C4298">
        <f>MONTH('Daily Weather Input'!C4291)</f>
        <v>9</v>
      </c>
      <c r="D4298">
        <f>DAY('Daily Weather Input'!C4291)</f>
        <v>27</v>
      </c>
      <c r="E4298">
        <f>IF('Daily Weather Input'!D4291, 'Daily Weather Input'!D4291, ('Daily Weather Input'!E4291+'Daily Weather Input'!F4291)/2)</f>
        <v>67</v>
      </c>
      <c r="F4298">
        <f t="shared" si="135"/>
        <v>0</v>
      </c>
      <c r="G4298">
        <f t="shared" si="136"/>
        <v>2</v>
      </c>
    </row>
    <row r="4299" spans="2:7" x14ac:dyDescent="0.25">
      <c r="B4299">
        <f>YEAR('Daily Weather Input'!C4292)</f>
        <v>2016</v>
      </c>
      <c r="C4299">
        <f>MONTH('Daily Weather Input'!C4292)</f>
        <v>9</v>
      </c>
      <c r="D4299">
        <f>DAY('Daily Weather Input'!C4292)</f>
        <v>28</v>
      </c>
      <c r="E4299">
        <f>IF('Daily Weather Input'!D4292, 'Daily Weather Input'!D4292, ('Daily Weather Input'!E4292+'Daily Weather Input'!F4292)/2)</f>
        <v>64</v>
      </c>
      <c r="F4299">
        <f t="shared" si="135"/>
        <v>1</v>
      </c>
      <c r="G4299">
        <f t="shared" si="136"/>
        <v>0</v>
      </c>
    </row>
    <row r="4300" spans="2:7" x14ac:dyDescent="0.25">
      <c r="B4300">
        <f>YEAR('Daily Weather Input'!C4293)</f>
        <v>2016</v>
      </c>
      <c r="C4300">
        <f>MONTH('Daily Weather Input'!C4293)</f>
        <v>9</v>
      </c>
      <c r="D4300">
        <f>DAY('Daily Weather Input'!C4293)</f>
        <v>29</v>
      </c>
      <c r="E4300">
        <f>IF('Daily Weather Input'!D4293, 'Daily Weather Input'!D4293, ('Daily Weather Input'!E4293+'Daily Weather Input'!F4293)/2)</f>
        <v>67</v>
      </c>
      <c r="F4300">
        <f t="shared" si="135"/>
        <v>0</v>
      </c>
      <c r="G4300">
        <f t="shared" si="136"/>
        <v>2</v>
      </c>
    </row>
    <row r="4301" spans="2:7" x14ac:dyDescent="0.25">
      <c r="B4301">
        <f>YEAR('Daily Weather Input'!C4294)</f>
        <v>2016</v>
      </c>
      <c r="C4301">
        <f>MONTH('Daily Weather Input'!C4294)</f>
        <v>9</v>
      </c>
      <c r="D4301">
        <f>DAY('Daily Weather Input'!C4294)</f>
        <v>30</v>
      </c>
      <c r="E4301">
        <f>IF('Daily Weather Input'!D4294, 'Daily Weather Input'!D4294, ('Daily Weather Input'!E4294+'Daily Weather Input'!F4294)/2)</f>
        <v>62</v>
      </c>
      <c r="F4301">
        <f t="shared" si="135"/>
        <v>3</v>
      </c>
      <c r="G4301">
        <f t="shared" si="136"/>
        <v>0</v>
      </c>
    </row>
    <row r="4302" spans="2:7" x14ac:dyDescent="0.25">
      <c r="B4302">
        <f>YEAR('Daily Weather Input'!C4295)</f>
        <v>2016</v>
      </c>
      <c r="C4302">
        <f>MONTH('Daily Weather Input'!C4295)</f>
        <v>10</v>
      </c>
      <c r="D4302">
        <f>DAY('Daily Weather Input'!C4295)</f>
        <v>1</v>
      </c>
      <c r="E4302">
        <f>IF('Daily Weather Input'!D4295, 'Daily Weather Input'!D4295, ('Daily Weather Input'!E4295+'Daily Weather Input'!F4295)/2)</f>
        <v>63</v>
      </c>
      <c r="F4302">
        <f t="shared" si="135"/>
        <v>2</v>
      </c>
      <c r="G4302">
        <f t="shared" si="136"/>
        <v>0</v>
      </c>
    </row>
    <row r="4303" spans="2:7" x14ac:dyDescent="0.25">
      <c r="B4303">
        <f>YEAR('Daily Weather Input'!C4296)</f>
        <v>2016</v>
      </c>
      <c r="C4303">
        <f>MONTH('Daily Weather Input'!C4296)</f>
        <v>10</v>
      </c>
      <c r="D4303">
        <f>DAY('Daily Weather Input'!C4296)</f>
        <v>2</v>
      </c>
      <c r="E4303">
        <f>IF('Daily Weather Input'!D4296, 'Daily Weather Input'!D4296, ('Daily Weather Input'!E4296+'Daily Weather Input'!F4296)/2)</f>
        <v>65</v>
      </c>
      <c r="F4303">
        <f t="shared" si="135"/>
        <v>0</v>
      </c>
      <c r="G4303">
        <f t="shared" si="136"/>
        <v>0</v>
      </c>
    </row>
    <row r="4304" spans="2:7" x14ac:dyDescent="0.25">
      <c r="B4304">
        <f>YEAR('Daily Weather Input'!C4297)</f>
        <v>2016</v>
      </c>
      <c r="C4304">
        <f>MONTH('Daily Weather Input'!C4297)</f>
        <v>10</v>
      </c>
      <c r="D4304">
        <f>DAY('Daily Weather Input'!C4297)</f>
        <v>3</v>
      </c>
      <c r="E4304">
        <f>IF('Daily Weather Input'!D4297, 'Daily Weather Input'!D4297, ('Daily Weather Input'!E4297+'Daily Weather Input'!F4297)/2)</f>
        <v>67</v>
      </c>
      <c r="F4304">
        <f t="shared" si="135"/>
        <v>0</v>
      </c>
      <c r="G4304">
        <f t="shared" si="136"/>
        <v>2</v>
      </c>
    </row>
    <row r="4305" spans="2:7" x14ac:dyDescent="0.25">
      <c r="B4305">
        <f>YEAR('Daily Weather Input'!C4298)</f>
        <v>2016</v>
      </c>
      <c r="C4305">
        <f>MONTH('Daily Weather Input'!C4298)</f>
        <v>10</v>
      </c>
      <c r="D4305">
        <f>DAY('Daily Weather Input'!C4298)</f>
        <v>4</v>
      </c>
      <c r="E4305">
        <f>IF('Daily Weather Input'!D4298, 'Daily Weather Input'!D4298, ('Daily Weather Input'!E4298+'Daily Weather Input'!F4298)/2)</f>
        <v>62</v>
      </c>
      <c r="F4305">
        <f t="shared" si="135"/>
        <v>3</v>
      </c>
      <c r="G4305">
        <f t="shared" si="136"/>
        <v>0</v>
      </c>
    </row>
    <row r="4306" spans="2:7" x14ac:dyDescent="0.25">
      <c r="B4306">
        <f>YEAR('Daily Weather Input'!C4299)</f>
        <v>2016</v>
      </c>
      <c r="C4306">
        <f>MONTH('Daily Weather Input'!C4299)</f>
        <v>10</v>
      </c>
      <c r="D4306">
        <f>DAY('Daily Weather Input'!C4299)</f>
        <v>5</v>
      </c>
      <c r="E4306">
        <f>IF('Daily Weather Input'!D4299, 'Daily Weather Input'!D4299, ('Daily Weather Input'!E4299+'Daily Weather Input'!F4299)/2)</f>
        <v>62</v>
      </c>
      <c r="F4306">
        <f t="shared" si="135"/>
        <v>3</v>
      </c>
      <c r="G4306">
        <f t="shared" si="136"/>
        <v>0</v>
      </c>
    </row>
    <row r="4307" spans="2:7" x14ac:dyDescent="0.25">
      <c r="B4307">
        <f>YEAR('Daily Weather Input'!C4300)</f>
        <v>2016</v>
      </c>
      <c r="C4307">
        <f>MONTH('Daily Weather Input'!C4300)</f>
        <v>10</v>
      </c>
      <c r="D4307">
        <f>DAY('Daily Weather Input'!C4300)</f>
        <v>6</v>
      </c>
      <c r="E4307">
        <f>IF('Daily Weather Input'!D4300, 'Daily Weather Input'!D4300, ('Daily Weather Input'!E4300+'Daily Weather Input'!F4300)/2)</f>
        <v>58</v>
      </c>
      <c r="F4307">
        <f t="shared" si="135"/>
        <v>7</v>
      </c>
      <c r="G4307">
        <f t="shared" si="136"/>
        <v>0</v>
      </c>
    </row>
    <row r="4308" spans="2:7" x14ac:dyDescent="0.25">
      <c r="B4308">
        <f>YEAR('Daily Weather Input'!C4301)</f>
        <v>2016</v>
      </c>
      <c r="C4308">
        <f>MONTH('Daily Weather Input'!C4301)</f>
        <v>10</v>
      </c>
      <c r="D4308">
        <f>DAY('Daily Weather Input'!C4301)</f>
        <v>7</v>
      </c>
      <c r="E4308">
        <f>IF('Daily Weather Input'!D4301, 'Daily Weather Input'!D4301, ('Daily Weather Input'!E4301+'Daily Weather Input'!F4301)/2)</f>
        <v>62</v>
      </c>
      <c r="F4308">
        <f t="shared" si="135"/>
        <v>3</v>
      </c>
      <c r="G4308">
        <f t="shared" si="136"/>
        <v>0</v>
      </c>
    </row>
    <row r="4309" spans="2:7" x14ac:dyDescent="0.25">
      <c r="B4309">
        <f>YEAR('Daily Weather Input'!C4302)</f>
        <v>2016</v>
      </c>
      <c r="C4309">
        <f>MONTH('Daily Weather Input'!C4302)</f>
        <v>10</v>
      </c>
      <c r="D4309">
        <f>DAY('Daily Weather Input'!C4302)</f>
        <v>8</v>
      </c>
      <c r="E4309">
        <f>IF('Daily Weather Input'!D4302, 'Daily Weather Input'!D4302, ('Daily Weather Input'!E4302+'Daily Weather Input'!F4302)/2)</f>
        <v>65</v>
      </c>
      <c r="F4309">
        <f t="shared" si="135"/>
        <v>0</v>
      </c>
      <c r="G4309">
        <f t="shared" si="136"/>
        <v>0</v>
      </c>
    </row>
    <row r="4310" spans="2:7" x14ac:dyDescent="0.25">
      <c r="B4310">
        <f>YEAR('Daily Weather Input'!C4303)</f>
        <v>2016</v>
      </c>
      <c r="C4310">
        <f>MONTH('Daily Weather Input'!C4303)</f>
        <v>10</v>
      </c>
      <c r="D4310">
        <f>DAY('Daily Weather Input'!C4303)</f>
        <v>9</v>
      </c>
      <c r="E4310">
        <f>IF('Daily Weather Input'!D4303, 'Daily Weather Input'!D4303, ('Daily Weather Input'!E4303+'Daily Weather Input'!F4303)/2)</f>
        <v>61</v>
      </c>
      <c r="F4310">
        <f t="shared" si="135"/>
        <v>4</v>
      </c>
      <c r="G4310">
        <f t="shared" si="136"/>
        <v>0</v>
      </c>
    </row>
    <row r="4311" spans="2:7" x14ac:dyDescent="0.25">
      <c r="B4311">
        <f>YEAR('Daily Weather Input'!C4304)</f>
        <v>2016</v>
      </c>
      <c r="C4311">
        <f>MONTH('Daily Weather Input'!C4304)</f>
        <v>10</v>
      </c>
      <c r="D4311">
        <f>DAY('Daily Weather Input'!C4304)</f>
        <v>10</v>
      </c>
      <c r="E4311">
        <f>IF('Daily Weather Input'!D4304, 'Daily Weather Input'!D4304, ('Daily Weather Input'!E4304+'Daily Weather Input'!F4304)/2)</f>
        <v>56</v>
      </c>
      <c r="F4311">
        <f t="shared" si="135"/>
        <v>9</v>
      </c>
      <c r="G4311">
        <f t="shared" si="136"/>
        <v>0</v>
      </c>
    </row>
    <row r="4312" spans="2:7" x14ac:dyDescent="0.25">
      <c r="B4312">
        <f>YEAR('Daily Weather Input'!C4305)</f>
        <v>2016</v>
      </c>
      <c r="C4312">
        <f>MONTH('Daily Weather Input'!C4305)</f>
        <v>10</v>
      </c>
      <c r="D4312">
        <f>DAY('Daily Weather Input'!C4305)</f>
        <v>11</v>
      </c>
      <c r="E4312">
        <f>IF('Daily Weather Input'!D4305, 'Daily Weather Input'!D4305, ('Daily Weather Input'!E4305+'Daily Weather Input'!F4305)/2)</f>
        <v>51</v>
      </c>
      <c r="F4312">
        <f t="shared" ref="F4312:F4375" si="137">IF(B$8&gt;$E4312,(B$8-$E4312),0)</f>
        <v>14</v>
      </c>
      <c r="G4312">
        <f t="shared" ref="G4312:G4375" si="138">IF($E4312&gt;C$8,$E4312-C$8,0)</f>
        <v>0</v>
      </c>
    </row>
    <row r="4313" spans="2:7" x14ac:dyDescent="0.25">
      <c r="B4313">
        <f>YEAR('Daily Weather Input'!C4306)</f>
        <v>2016</v>
      </c>
      <c r="C4313">
        <f>MONTH('Daily Weather Input'!C4306)</f>
        <v>10</v>
      </c>
      <c r="D4313">
        <f>DAY('Daily Weather Input'!C4306)</f>
        <v>12</v>
      </c>
      <c r="E4313">
        <f>IF('Daily Weather Input'!D4306, 'Daily Weather Input'!D4306, ('Daily Weather Input'!E4306+'Daily Weather Input'!F4306)/2)</f>
        <v>53</v>
      </c>
      <c r="F4313">
        <f t="shared" si="137"/>
        <v>12</v>
      </c>
      <c r="G4313">
        <f t="shared" si="138"/>
        <v>0</v>
      </c>
    </row>
    <row r="4314" spans="2:7" x14ac:dyDescent="0.25">
      <c r="B4314">
        <f>YEAR('Daily Weather Input'!C4307)</f>
        <v>2016</v>
      </c>
      <c r="C4314">
        <f>MONTH('Daily Weather Input'!C4307)</f>
        <v>10</v>
      </c>
      <c r="D4314">
        <f>DAY('Daily Weather Input'!C4307)</f>
        <v>13</v>
      </c>
      <c r="E4314">
        <f>IF('Daily Weather Input'!D4307, 'Daily Weather Input'!D4307, ('Daily Weather Input'!E4307+'Daily Weather Input'!F4307)/2)</f>
        <v>56</v>
      </c>
      <c r="F4314">
        <f t="shared" si="137"/>
        <v>9</v>
      </c>
      <c r="G4314">
        <f t="shared" si="138"/>
        <v>0</v>
      </c>
    </row>
    <row r="4315" spans="2:7" x14ac:dyDescent="0.25">
      <c r="B4315">
        <f>YEAR('Daily Weather Input'!C4308)</f>
        <v>2016</v>
      </c>
      <c r="C4315">
        <f>MONTH('Daily Weather Input'!C4308)</f>
        <v>10</v>
      </c>
      <c r="D4315">
        <f>DAY('Daily Weather Input'!C4308)</f>
        <v>14</v>
      </c>
      <c r="E4315">
        <f>IF('Daily Weather Input'!D4308, 'Daily Weather Input'!D4308, ('Daily Weather Input'!E4308+'Daily Weather Input'!F4308)/2)</f>
        <v>54</v>
      </c>
      <c r="F4315">
        <f t="shared" si="137"/>
        <v>11</v>
      </c>
      <c r="G4315">
        <f t="shared" si="138"/>
        <v>0</v>
      </c>
    </row>
    <row r="4316" spans="2:7" x14ac:dyDescent="0.25">
      <c r="B4316">
        <f>YEAR('Daily Weather Input'!C4309)</f>
        <v>2016</v>
      </c>
      <c r="C4316">
        <f>MONTH('Daily Weather Input'!C4309)</f>
        <v>10</v>
      </c>
      <c r="D4316">
        <f>DAY('Daily Weather Input'!C4309)</f>
        <v>15</v>
      </c>
      <c r="E4316">
        <f>IF('Daily Weather Input'!D4309, 'Daily Weather Input'!D4309, ('Daily Weather Input'!E4309+'Daily Weather Input'!F4309)/2)</f>
        <v>52</v>
      </c>
      <c r="F4316">
        <f t="shared" si="137"/>
        <v>13</v>
      </c>
      <c r="G4316">
        <f t="shared" si="138"/>
        <v>0</v>
      </c>
    </row>
    <row r="4317" spans="2:7" x14ac:dyDescent="0.25">
      <c r="B4317">
        <f>YEAR('Daily Weather Input'!C4310)</f>
        <v>2016</v>
      </c>
      <c r="C4317">
        <f>MONTH('Daily Weather Input'!C4310)</f>
        <v>10</v>
      </c>
      <c r="D4317">
        <f>DAY('Daily Weather Input'!C4310)</f>
        <v>16</v>
      </c>
      <c r="E4317">
        <f>IF('Daily Weather Input'!D4310, 'Daily Weather Input'!D4310, ('Daily Weather Input'!E4310+'Daily Weather Input'!F4310)/2)</f>
        <v>59</v>
      </c>
      <c r="F4317">
        <f t="shared" si="137"/>
        <v>6</v>
      </c>
      <c r="G4317">
        <f t="shared" si="138"/>
        <v>0</v>
      </c>
    </row>
    <row r="4318" spans="2:7" x14ac:dyDescent="0.25">
      <c r="B4318">
        <f>YEAR('Daily Weather Input'!C4311)</f>
        <v>2016</v>
      </c>
      <c r="C4318">
        <f>MONTH('Daily Weather Input'!C4311)</f>
        <v>10</v>
      </c>
      <c r="D4318">
        <f>DAY('Daily Weather Input'!C4311)</f>
        <v>17</v>
      </c>
      <c r="E4318">
        <f>IF('Daily Weather Input'!D4311, 'Daily Weather Input'!D4311, ('Daily Weather Input'!E4311+'Daily Weather Input'!F4311)/2)</f>
        <v>68</v>
      </c>
      <c r="F4318">
        <f t="shared" si="137"/>
        <v>0</v>
      </c>
      <c r="G4318">
        <f t="shared" si="138"/>
        <v>3</v>
      </c>
    </row>
    <row r="4319" spans="2:7" x14ac:dyDescent="0.25">
      <c r="B4319">
        <f>YEAR('Daily Weather Input'!C4312)</f>
        <v>2016</v>
      </c>
      <c r="C4319">
        <f>MONTH('Daily Weather Input'!C4312)</f>
        <v>10</v>
      </c>
      <c r="D4319">
        <f>DAY('Daily Weather Input'!C4312)</f>
        <v>18</v>
      </c>
      <c r="E4319">
        <f>IF('Daily Weather Input'!D4312, 'Daily Weather Input'!D4312, ('Daily Weather Input'!E4312+'Daily Weather Input'!F4312)/2)</f>
        <v>70</v>
      </c>
      <c r="F4319">
        <f t="shared" si="137"/>
        <v>0</v>
      </c>
      <c r="G4319">
        <f t="shared" si="138"/>
        <v>5</v>
      </c>
    </row>
    <row r="4320" spans="2:7" x14ac:dyDescent="0.25">
      <c r="B4320">
        <f>YEAR('Daily Weather Input'!C4313)</f>
        <v>2016</v>
      </c>
      <c r="C4320">
        <f>MONTH('Daily Weather Input'!C4313)</f>
        <v>10</v>
      </c>
      <c r="D4320">
        <f>DAY('Daily Weather Input'!C4313)</f>
        <v>19</v>
      </c>
      <c r="E4320">
        <f>IF('Daily Weather Input'!D4313, 'Daily Weather Input'!D4313, ('Daily Weather Input'!E4313+'Daily Weather Input'!F4313)/2)</f>
        <v>74</v>
      </c>
      <c r="F4320">
        <f t="shared" si="137"/>
        <v>0</v>
      </c>
      <c r="G4320">
        <f t="shared" si="138"/>
        <v>9</v>
      </c>
    </row>
    <row r="4321" spans="2:7" x14ac:dyDescent="0.25">
      <c r="B4321">
        <f>YEAR('Daily Weather Input'!C4314)</f>
        <v>2016</v>
      </c>
      <c r="C4321">
        <f>MONTH('Daily Weather Input'!C4314)</f>
        <v>10</v>
      </c>
      <c r="D4321">
        <f>DAY('Daily Weather Input'!C4314)</f>
        <v>20</v>
      </c>
      <c r="E4321">
        <f>IF('Daily Weather Input'!D4314, 'Daily Weather Input'!D4314, ('Daily Weather Input'!E4314+'Daily Weather Input'!F4314)/2)</f>
        <v>74</v>
      </c>
      <c r="F4321">
        <f t="shared" si="137"/>
        <v>0</v>
      </c>
      <c r="G4321">
        <f t="shared" si="138"/>
        <v>9</v>
      </c>
    </row>
    <row r="4322" spans="2:7" x14ac:dyDescent="0.25">
      <c r="B4322">
        <f>YEAR('Daily Weather Input'!C4315)</f>
        <v>2016</v>
      </c>
      <c r="C4322">
        <f>MONTH('Daily Weather Input'!C4315)</f>
        <v>10</v>
      </c>
      <c r="D4322">
        <f>DAY('Daily Weather Input'!C4315)</f>
        <v>21</v>
      </c>
      <c r="E4322">
        <f>IF('Daily Weather Input'!D4315, 'Daily Weather Input'!D4315, ('Daily Weather Input'!E4315+'Daily Weather Input'!F4315)/2)</f>
        <v>68</v>
      </c>
      <c r="F4322">
        <f t="shared" si="137"/>
        <v>0</v>
      </c>
      <c r="G4322">
        <f t="shared" si="138"/>
        <v>3</v>
      </c>
    </row>
    <row r="4323" spans="2:7" x14ac:dyDescent="0.25">
      <c r="B4323">
        <f>YEAR('Daily Weather Input'!C4316)</f>
        <v>2016</v>
      </c>
      <c r="C4323">
        <f>MONTH('Daily Weather Input'!C4316)</f>
        <v>10</v>
      </c>
      <c r="D4323">
        <f>DAY('Daily Weather Input'!C4316)</f>
        <v>22</v>
      </c>
      <c r="E4323">
        <f>IF('Daily Weather Input'!D4316, 'Daily Weather Input'!D4316, ('Daily Weather Input'!E4316+'Daily Weather Input'!F4316)/2)</f>
        <v>55</v>
      </c>
      <c r="F4323">
        <f t="shared" si="137"/>
        <v>10</v>
      </c>
      <c r="G4323">
        <f t="shared" si="138"/>
        <v>0</v>
      </c>
    </row>
    <row r="4324" spans="2:7" x14ac:dyDescent="0.25">
      <c r="B4324">
        <f>YEAR('Daily Weather Input'!C4317)</f>
        <v>2016</v>
      </c>
      <c r="C4324">
        <f>MONTH('Daily Weather Input'!C4317)</f>
        <v>10</v>
      </c>
      <c r="D4324">
        <f>DAY('Daily Weather Input'!C4317)</f>
        <v>23</v>
      </c>
      <c r="E4324">
        <f>IF('Daily Weather Input'!D4317, 'Daily Weather Input'!D4317, ('Daily Weather Input'!E4317+'Daily Weather Input'!F4317)/2)</f>
        <v>54</v>
      </c>
      <c r="F4324">
        <f t="shared" si="137"/>
        <v>11</v>
      </c>
      <c r="G4324">
        <f t="shared" si="138"/>
        <v>0</v>
      </c>
    </row>
    <row r="4325" spans="2:7" x14ac:dyDescent="0.25">
      <c r="B4325">
        <f>YEAR('Daily Weather Input'!C4318)</f>
        <v>2016</v>
      </c>
      <c r="C4325">
        <f>MONTH('Daily Weather Input'!C4318)</f>
        <v>10</v>
      </c>
      <c r="D4325">
        <f>DAY('Daily Weather Input'!C4318)</f>
        <v>24</v>
      </c>
      <c r="E4325">
        <f>IF('Daily Weather Input'!D4318, 'Daily Weather Input'!D4318, ('Daily Weather Input'!E4318+'Daily Weather Input'!F4318)/2)</f>
        <v>59</v>
      </c>
      <c r="F4325">
        <f t="shared" si="137"/>
        <v>6</v>
      </c>
      <c r="G4325">
        <f t="shared" si="138"/>
        <v>0</v>
      </c>
    </row>
    <row r="4326" spans="2:7" x14ac:dyDescent="0.25">
      <c r="B4326">
        <f>YEAR('Daily Weather Input'!C4319)</f>
        <v>2016</v>
      </c>
      <c r="C4326">
        <f>MONTH('Daily Weather Input'!C4319)</f>
        <v>10</v>
      </c>
      <c r="D4326">
        <f>DAY('Daily Weather Input'!C4319)</f>
        <v>25</v>
      </c>
      <c r="E4326">
        <f>IF('Daily Weather Input'!D4319, 'Daily Weather Input'!D4319, ('Daily Weather Input'!E4319+'Daily Weather Input'!F4319)/2)</f>
        <v>52</v>
      </c>
      <c r="F4326">
        <f t="shared" si="137"/>
        <v>13</v>
      </c>
      <c r="G4326">
        <f t="shared" si="138"/>
        <v>0</v>
      </c>
    </row>
    <row r="4327" spans="2:7" x14ac:dyDescent="0.25">
      <c r="B4327">
        <f>YEAR('Daily Weather Input'!C4320)</f>
        <v>2016</v>
      </c>
      <c r="C4327">
        <f>MONTH('Daily Weather Input'!C4320)</f>
        <v>10</v>
      </c>
      <c r="D4327">
        <f>DAY('Daily Weather Input'!C4320)</f>
        <v>26</v>
      </c>
      <c r="E4327">
        <f>IF('Daily Weather Input'!D4320, 'Daily Weather Input'!D4320, ('Daily Weather Input'!E4320+'Daily Weather Input'!F4320)/2)</f>
        <v>45</v>
      </c>
      <c r="F4327">
        <f t="shared" si="137"/>
        <v>20</v>
      </c>
      <c r="G4327">
        <f t="shared" si="138"/>
        <v>0</v>
      </c>
    </row>
    <row r="4328" spans="2:7" x14ac:dyDescent="0.25">
      <c r="B4328">
        <f>YEAR('Daily Weather Input'!C4321)</f>
        <v>2016</v>
      </c>
      <c r="C4328">
        <f>MONTH('Daily Weather Input'!C4321)</f>
        <v>10</v>
      </c>
      <c r="D4328">
        <f>DAY('Daily Weather Input'!C4321)</f>
        <v>27</v>
      </c>
      <c r="E4328">
        <f>IF('Daily Weather Input'!D4321, 'Daily Weather Input'!D4321, ('Daily Weather Input'!E4321+'Daily Weather Input'!F4321)/2)</f>
        <v>52</v>
      </c>
      <c r="F4328">
        <f t="shared" si="137"/>
        <v>13</v>
      </c>
      <c r="G4328">
        <f t="shared" si="138"/>
        <v>0</v>
      </c>
    </row>
    <row r="4329" spans="2:7" x14ac:dyDescent="0.25">
      <c r="B4329">
        <f>YEAR('Daily Weather Input'!C4322)</f>
        <v>2016</v>
      </c>
      <c r="C4329">
        <f>MONTH('Daily Weather Input'!C4322)</f>
        <v>10</v>
      </c>
      <c r="D4329">
        <f>DAY('Daily Weather Input'!C4322)</f>
        <v>28</v>
      </c>
      <c r="E4329">
        <f>IF('Daily Weather Input'!D4322, 'Daily Weather Input'!D4322, ('Daily Weather Input'!E4322+'Daily Weather Input'!F4322)/2)</f>
        <v>55</v>
      </c>
      <c r="F4329">
        <f t="shared" si="137"/>
        <v>10</v>
      </c>
      <c r="G4329">
        <f t="shared" si="138"/>
        <v>0</v>
      </c>
    </row>
    <row r="4330" spans="2:7" x14ac:dyDescent="0.25">
      <c r="B4330">
        <f>YEAR('Daily Weather Input'!C4323)</f>
        <v>2016</v>
      </c>
      <c r="C4330">
        <f>MONTH('Daily Weather Input'!C4323)</f>
        <v>10</v>
      </c>
      <c r="D4330">
        <f>DAY('Daily Weather Input'!C4323)</f>
        <v>29</v>
      </c>
      <c r="E4330">
        <f>IF('Daily Weather Input'!D4323, 'Daily Weather Input'!D4323, ('Daily Weather Input'!E4323+'Daily Weather Input'!F4323)/2)</f>
        <v>53</v>
      </c>
      <c r="F4330">
        <f t="shared" si="137"/>
        <v>12</v>
      </c>
      <c r="G4330">
        <f t="shared" si="138"/>
        <v>0</v>
      </c>
    </row>
    <row r="4331" spans="2:7" x14ac:dyDescent="0.25">
      <c r="B4331">
        <f>YEAR('Daily Weather Input'!C4324)</f>
        <v>2016</v>
      </c>
      <c r="C4331">
        <f>MONTH('Daily Weather Input'!C4324)</f>
        <v>10</v>
      </c>
      <c r="D4331">
        <f>DAY('Daily Weather Input'!C4324)</f>
        <v>30</v>
      </c>
      <c r="E4331">
        <f>IF('Daily Weather Input'!D4324, 'Daily Weather Input'!D4324, ('Daily Weather Input'!E4324+'Daily Weather Input'!F4324)/2)</f>
        <v>67</v>
      </c>
      <c r="F4331">
        <f t="shared" si="137"/>
        <v>0</v>
      </c>
      <c r="G4331">
        <f t="shared" si="138"/>
        <v>2</v>
      </c>
    </row>
    <row r="4332" spans="2:7" x14ac:dyDescent="0.25">
      <c r="B4332">
        <f>YEAR('Daily Weather Input'!C4325)</f>
        <v>2016</v>
      </c>
      <c r="C4332">
        <f>MONTH('Daily Weather Input'!C4325)</f>
        <v>10</v>
      </c>
      <c r="D4332">
        <f>DAY('Daily Weather Input'!C4325)</f>
        <v>31</v>
      </c>
      <c r="E4332">
        <f>IF('Daily Weather Input'!D4325, 'Daily Weather Input'!D4325, ('Daily Weather Input'!E4325+'Daily Weather Input'!F4325)/2)</f>
        <v>56</v>
      </c>
      <c r="F4332">
        <f t="shared" si="137"/>
        <v>9</v>
      </c>
      <c r="G4332">
        <f t="shared" si="138"/>
        <v>0</v>
      </c>
    </row>
    <row r="4333" spans="2:7" x14ac:dyDescent="0.25">
      <c r="B4333">
        <f>YEAR('Daily Weather Input'!C4326)</f>
        <v>2016</v>
      </c>
      <c r="C4333">
        <f>MONTH('Daily Weather Input'!C4326)</f>
        <v>11</v>
      </c>
      <c r="D4333">
        <f>DAY('Daily Weather Input'!C4326)</f>
        <v>1</v>
      </c>
      <c r="E4333">
        <f>IF('Daily Weather Input'!D4326, 'Daily Weather Input'!D4326, ('Daily Weather Input'!E4326+'Daily Weather Input'!F4326)/2)</f>
        <v>49</v>
      </c>
      <c r="F4333">
        <f t="shared" si="137"/>
        <v>16</v>
      </c>
      <c r="G4333">
        <f t="shared" si="138"/>
        <v>0</v>
      </c>
    </row>
    <row r="4334" spans="2:7" x14ac:dyDescent="0.25">
      <c r="B4334">
        <f>YEAR('Daily Weather Input'!C4327)</f>
        <v>2016</v>
      </c>
      <c r="C4334">
        <f>MONTH('Daily Weather Input'!C4327)</f>
        <v>11</v>
      </c>
      <c r="D4334">
        <f>DAY('Daily Weather Input'!C4327)</f>
        <v>2</v>
      </c>
      <c r="E4334">
        <f>IF('Daily Weather Input'!D4327, 'Daily Weather Input'!D4327, ('Daily Weather Input'!E4327+'Daily Weather Input'!F4327)/2)</f>
        <v>61</v>
      </c>
      <c r="F4334">
        <f t="shared" si="137"/>
        <v>4</v>
      </c>
      <c r="G4334">
        <f t="shared" si="138"/>
        <v>0</v>
      </c>
    </row>
    <row r="4335" spans="2:7" x14ac:dyDescent="0.25">
      <c r="B4335">
        <f>YEAR('Daily Weather Input'!C4328)</f>
        <v>2016</v>
      </c>
      <c r="C4335">
        <f>MONTH('Daily Weather Input'!C4328)</f>
        <v>11</v>
      </c>
      <c r="D4335">
        <f>DAY('Daily Weather Input'!C4328)</f>
        <v>3</v>
      </c>
      <c r="E4335">
        <f>IF('Daily Weather Input'!D4328, 'Daily Weather Input'!D4328, ('Daily Weather Input'!E4328+'Daily Weather Input'!F4328)/2)</f>
        <v>65</v>
      </c>
      <c r="F4335">
        <f t="shared" si="137"/>
        <v>0</v>
      </c>
      <c r="G4335">
        <f t="shared" si="138"/>
        <v>0</v>
      </c>
    </row>
    <row r="4336" spans="2:7" x14ac:dyDescent="0.25">
      <c r="B4336">
        <f>YEAR('Daily Weather Input'!C4329)</f>
        <v>2016</v>
      </c>
      <c r="C4336">
        <f>MONTH('Daily Weather Input'!C4329)</f>
        <v>11</v>
      </c>
      <c r="D4336">
        <f>DAY('Daily Weather Input'!C4329)</f>
        <v>4</v>
      </c>
      <c r="E4336">
        <f>IF('Daily Weather Input'!D4329, 'Daily Weather Input'!D4329, ('Daily Weather Input'!E4329+'Daily Weather Input'!F4329)/2)</f>
        <v>59</v>
      </c>
      <c r="F4336">
        <f t="shared" si="137"/>
        <v>6</v>
      </c>
      <c r="G4336">
        <f t="shared" si="138"/>
        <v>0</v>
      </c>
    </row>
    <row r="4337" spans="2:7" x14ac:dyDescent="0.25">
      <c r="B4337">
        <f>YEAR('Daily Weather Input'!C4330)</f>
        <v>2016</v>
      </c>
      <c r="C4337">
        <f>MONTH('Daily Weather Input'!C4330)</f>
        <v>11</v>
      </c>
      <c r="D4337">
        <f>DAY('Daily Weather Input'!C4330)</f>
        <v>5</v>
      </c>
      <c r="E4337">
        <f>IF('Daily Weather Input'!D4330, 'Daily Weather Input'!D4330, ('Daily Weather Input'!E4330+'Daily Weather Input'!F4330)/2)</f>
        <v>49</v>
      </c>
      <c r="F4337">
        <f t="shared" si="137"/>
        <v>16</v>
      </c>
      <c r="G4337">
        <f t="shared" si="138"/>
        <v>0</v>
      </c>
    </row>
    <row r="4338" spans="2:7" x14ac:dyDescent="0.25">
      <c r="B4338">
        <f>YEAR('Daily Weather Input'!C4331)</f>
        <v>2016</v>
      </c>
      <c r="C4338">
        <f>MONTH('Daily Weather Input'!C4331)</f>
        <v>11</v>
      </c>
      <c r="D4338">
        <f>DAY('Daily Weather Input'!C4331)</f>
        <v>6</v>
      </c>
      <c r="E4338">
        <f>IF('Daily Weather Input'!D4331, 'Daily Weather Input'!D4331, ('Daily Weather Input'!E4331+'Daily Weather Input'!F4331)/2)</f>
        <v>53</v>
      </c>
      <c r="F4338">
        <f t="shared" si="137"/>
        <v>12</v>
      </c>
      <c r="G4338">
        <f t="shared" si="138"/>
        <v>0</v>
      </c>
    </row>
    <row r="4339" spans="2:7" x14ac:dyDescent="0.25">
      <c r="B4339">
        <f>YEAR('Daily Weather Input'!C4332)</f>
        <v>2016</v>
      </c>
      <c r="C4339">
        <f>MONTH('Daily Weather Input'!C4332)</f>
        <v>11</v>
      </c>
      <c r="D4339">
        <f>DAY('Daily Weather Input'!C4332)</f>
        <v>7</v>
      </c>
      <c r="E4339">
        <f>IF('Daily Weather Input'!D4332, 'Daily Weather Input'!D4332, ('Daily Weather Input'!E4332+'Daily Weather Input'!F4332)/2)</f>
        <v>48</v>
      </c>
      <c r="F4339">
        <f t="shared" si="137"/>
        <v>17</v>
      </c>
      <c r="G4339">
        <f t="shared" si="138"/>
        <v>0</v>
      </c>
    </row>
    <row r="4340" spans="2:7" x14ac:dyDescent="0.25">
      <c r="B4340">
        <f>YEAR('Daily Weather Input'!C4333)</f>
        <v>2016</v>
      </c>
      <c r="C4340">
        <f>MONTH('Daily Weather Input'!C4333)</f>
        <v>11</v>
      </c>
      <c r="D4340">
        <f>DAY('Daily Weather Input'!C4333)</f>
        <v>8</v>
      </c>
      <c r="E4340">
        <f>IF('Daily Weather Input'!D4333, 'Daily Weather Input'!D4333, ('Daily Weather Input'!E4333+'Daily Weather Input'!F4333)/2)</f>
        <v>45</v>
      </c>
      <c r="F4340">
        <f t="shared" si="137"/>
        <v>20</v>
      </c>
      <c r="G4340">
        <f t="shared" si="138"/>
        <v>0</v>
      </c>
    </row>
    <row r="4341" spans="2:7" x14ac:dyDescent="0.25">
      <c r="B4341">
        <f>YEAR('Daily Weather Input'!C4334)</f>
        <v>2016</v>
      </c>
      <c r="C4341">
        <f>MONTH('Daily Weather Input'!C4334)</f>
        <v>11</v>
      </c>
      <c r="D4341">
        <f>DAY('Daily Weather Input'!C4334)</f>
        <v>9</v>
      </c>
      <c r="E4341">
        <f>IF('Daily Weather Input'!D4334, 'Daily Weather Input'!D4334, ('Daily Weather Input'!E4334+'Daily Weather Input'!F4334)/2)</f>
        <v>55</v>
      </c>
      <c r="F4341">
        <f t="shared" si="137"/>
        <v>10</v>
      </c>
      <c r="G4341">
        <f t="shared" si="138"/>
        <v>0</v>
      </c>
    </row>
    <row r="4342" spans="2:7" x14ac:dyDescent="0.25">
      <c r="B4342">
        <f>YEAR('Daily Weather Input'!C4335)</f>
        <v>2016</v>
      </c>
      <c r="C4342">
        <f>MONTH('Daily Weather Input'!C4335)</f>
        <v>11</v>
      </c>
      <c r="D4342">
        <f>DAY('Daily Weather Input'!C4335)</f>
        <v>10</v>
      </c>
      <c r="E4342">
        <f>IF('Daily Weather Input'!D4335, 'Daily Weather Input'!D4335, ('Daily Weather Input'!E4335+'Daily Weather Input'!F4335)/2)</f>
        <v>51</v>
      </c>
      <c r="F4342">
        <f t="shared" si="137"/>
        <v>14</v>
      </c>
      <c r="G4342">
        <f t="shared" si="138"/>
        <v>0</v>
      </c>
    </row>
    <row r="4343" spans="2:7" x14ac:dyDescent="0.25">
      <c r="B4343">
        <f>YEAR('Daily Weather Input'!C4336)</f>
        <v>2016</v>
      </c>
      <c r="C4343">
        <f>MONTH('Daily Weather Input'!C4336)</f>
        <v>11</v>
      </c>
      <c r="D4343">
        <f>DAY('Daily Weather Input'!C4336)</f>
        <v>11</v>
      </c>
      <c r="E4343">
        <f>IF('Daily Weather Input'!D4336, 'Daily Weather Input'!D4336, ('Daily Weather Input'!E4336+'Daily Weather Input'!F4336)/2)</f>
        <v>52</v>
      </c>
      <c r="F4343">
        <f t="shared" si="137"/>
        <v>13</v>
      </c>
      <c r="G4343">
        <f t="shared" si="138"/>
        <v>0</v>
      </c>
    </row>
    <row r="4344" spans="2:7" x14ac:dyDescent="0.25">
      <c r="B4344">
        <f>YEAR('Daily Weather Input'!C4337)</f>
        <v>2016</v>
      </c>
      <c r="C4344">
        <f>MONTH('Daily Weather Input'!C4337)</f>
        <v>11</v>
      </c>
      <c r="D4344">
        <f>DAY('Daily Weather Input'!C4337)</f>
        <v>12</v>
      </c>
      <c r="E4344">
        <f>IF('Daily Weather Input'!D4337, 'Daily Weather Input'!D4337, ('Daily Weather Input'!E4337+'Daily Weather Input'!F4337)/2)</f>
        <v>44</v>
      </c>
      <c r="F4344">
        <f t="shared" si="137"/>
        <v>21</v>
      </c>
      <c r="G4344">
        <f t="shared" si="138"/>
        <v>0</v>
      </c>
    </row>
    <row r="4345" spans="2:7" x14ac:dyDescent="0.25">
      <c r="B4345">
        <f>YEAR('Daily Weather Input'!C4338)</f>
        <v>2016</v>
      </c>
      <c r="C4345">
        <f>MONTH('Daily Weather Input'!C4338)</f>
        <v>11</v>
      </c>
      <c r="D4345">
        <f>DAY('Daily Weather Input'!C4338)</f>
        <v>13</v>
      </c>
      <c r="E4345">
        <f>IF('Daily Weather Input'!D4338, 'Daily Weather Input'!D4338, ('Daily Weather Input'!E4338+'Daily Weather Input'!F4338)/2)</f>
        <v>40</v>
      </c>
      <c r="F4345">
        <f t="shared" si="137"/>
        <v>25</v>
      </c>
      <c r="G4345">
        <f t="shared" si="138"/>
        <v>0</v>
      </c>
    </row>
    <row r="4346" spans="2:7" x14ac:dyDescent="0.25">
      <c r="B4346">
        <f>YEAR('Daily Weather Input'!C4339)</f>
        <v>2016</v>
      </c>
      <c r="C4346">
        <f>MONTH('Daily Weather Input'!C4339)</f>
        <v>11</v>
      </c>
      <c r="D4346">
        <f>DAY('Daily Weather Input'!C4339)</f>
        <v>14</v>
      </c>
      <c r="E4346">
        <f>IF('Daily Weather Input'!D4339, 'Daily Weather Input'!D4339, ('Daily Weather Input'!E4339+'Daily Weather Input'!F4339)/2)</f>
        <v>42</v>
      </c>
      <c r="F4346">
        <f t="shared" si="137"/>
        <v>23</v>
      </c>
      <c r="G4346">
        <f t="shared" si="138"/>
        <v>0</v>
      </c>
    </row>
    <row r="4347" spans="2:7" x14ac:dyDescent="0.25">
      <c r="B4347">
        <f>YEAR('Daily Weather Input'!C4340)</f>
        <v>2016</v>
      </c>
      <c r="C4347">
        <f>MONTH('Daily Weather Input'!C4340)</f>
        <v>11</v>
      </c>
      <c r="D4347">
        <f>DAY('Daily Weather Input'!C4340)</f>
        <v>15</v>
      </c>
      <c r="E4347">
        <f>IF('Daily Weather Input'!D4340, 'Daily Weather Input'!D4340, ('Daily Weather Input'!E4340+'Daily Weather Input'!F4340)/2)</f>
        <v>51</v>
      </c>
      <c r="F4347">
        <f t="shared" si="137"/>
        <v>14</v>
      </c>
      <c r="G4347">
        <f t="shared" si="138"/>
        <v>0</v>
      </c>
    </row>
    <row r="4348" spans="2:7" x14ac:dyDescent="0.25">
      <c r="B4348">
        <f>YEAR('Daily Weather Input'!C4341)</f>
        <v>2016</v>
      </c>
      <c r="C4348">
        <f>MONTH('Daily Weather Input'!C4341)</f>
        <v>11</v>
      </c>
      <c r="D4348">
        <f>DAY('Daily Weather Input'!C4341)</f>
        <v>16</v>
      </c>
      <c r="E4348">
        <f>IF('Daily Weather Input'!D4341, 'Daily Weather Input'!D4341, ('Daily Weather Input'!E4341+'Daily Weather Input'!F4341)/2)</f>
        <v>46</v>
      </c>
      <c r="F4348">
        <f t="shared" si="137"/>
        <v>19</v>
      </c>
      <c r="G4348">
        <f t="shared" si="138"/>
        <v>0</v>
      </c>
    </row>
    <row r="4349" spans="2:7" x14ac:dyDescent="0.25">
      <c r="B4349">
        <f>YEAR('Daily Weather Input'!C4342)</f>
        <v>2016</v>
      </c>
      <c r="C4349">
        <f>MONTH('Daily Weather Input'!C4342)</f>
        <v>11</v>
      </c>
      <c r="D4349">
        <f>DAY('Daily Weather Input'!C4342)</f>
        <v>17</v>
      </c>
      <c r="E4349">
        <f>IF('Daily Weather Input'!D4342, 'Daily Weather Input'!D4342, ('Daily Weather Input'!E4342+'Daily Weather Input'!F4342)/2)</f>
        <v>48</v>
      </c>
      <c r="F4349">
        <f t="shared" si="137"/>
        <v>17</v>
      </c>
      <c r="G4349">
        <f t="shared" si="138"/>
        <v>0</v>
      </c>
    </row>
    <row r="4350" spans="2:7" x14ac:dyDescent="0.25">
      <c r="B4350">
        <f>YEAR('Daily Weather Input'!C4343)</f>
        <v>2016</v>
      </c>
      <c r="C4350">
        <f>MONTH('Daily Weather Input'!C4343)</f>
        <v>11</v>
      </c>
      <c r="D4350">
        <f>DAY('Daily Weather Input'!C4343)</f>
        <v>18</v>
      </c>
      <c r="E4350">
        <f>IF('Daily Weather Input'!D4343, 'Daily Weather Input'!D4343, ('Daily Weather Input'!E4343+'Daily Weather Input'!F4343)/2)</f>
        <v>47</v>
      </c>
      <c r="F4350">
        <f t="shared" si="137"/>
        <v>18</v>
      </c>
      <c r="G4350">
        <f t="shared" si="138"/>
        <v>0</v>
      </c>
    </row>
    <row r="4351" spans="2:7" x14ac:dyDescent="0.25">
      <c r="B4351">
        <f>YEAR('Daily Weather Input'!C4344)</f>
        <v>2016</v>
      </c>
      <c r="C4351">
        <f>MONTH('Daily Weather Input'!C4344)</f>
        <v>11</v>
      </c>
      <c r="D4351">
        <f>DAY('Daily Weather Input'!C4344)</f>
        <v>19</v>
      </c>
      <c r="E4351">
        <f>IF('Daily Weather Input'!D4344, 'Daily Weather Input'!D4344, ('Daily Weather Input'!E4344+'Daily Weather Input'!F4344)/2)</f>
        <v>50</v>
      </c>
      <c r="F4351">
        <f t="shared" si="137"/>
        <v>15</v>
      </c>
      <c r="G4351">
        <f t="shared" si="138"/>
        <v>0</v>
      </c>
    </row>
    <row r="4352" spans="2:7" x14ac:dyDescent="0.25">
      <c r="B4352">
        <f>YEAR('Daily Weather Input'!C4345)</f>
        <v>2016</v>
      </c>
      <c r="C4352">
        <f>MONTH('Daily Weather Input'!C4345)</f>
        <v>11</v>
      </c>
      <c r="D4352">
        <f>DAY('Daily Weather Input'!C4345)</f>
        <v>20</v>
      </c>
      <c r="E4352">
        <f>IF('Daily Weather Input'!D4345, 'Daily Weather Input'!D4345, ('Daily Weather Input'!E4345+'Daily Weather Input'!F4345)/2)</f>
        <v>40</v>
      </c>
      <c r="F4352">
        <f t="shared" si="137"/>
        <v>25</v>
      </c>
      <c r="G4352">
        <f t="shared" si="138"/>
        <v>0</v>
      </c>
    </row>
    <row r="4353" spans="2:7" x14ac:dyDescent="0.25">
      <c r="B4353">
        <f>YEAR('Daily Weather Input'!C4346)</f>
        <v>2016</v>
      </c>
      <c r="C4353">
        <f>MONTH('Daily Weather Input'!C4346)</f>
        <v>11</v>
      </c>
      <c r="D4353">
        <f>DAY('Daily Weather Input'!C4346)</f>
        <v>21</v>
      </c>
      <c r="E4353">
        <f>IF('Daily Weather Input'!D4346, 'Daily Weather Input'!D4346, ('Daily Weather Input'!E4346+'Daily Weather Input'!F4346)/2)</f>
        <v>37</v>
      </c>
      <c r="F4353">
        <f t="shared" si="137"/>
        <v>28</v>
      </c>
      <c r="G4353">
        <f t="shared" si="138"/>
        <v>0</v>
      </c>
    </row>
    <row r="4354" spans="2:7" x14ac:dyDescent="0.25">
      <c r="B4354">
        <f>YEAR('Daily Weather Input'!C4347)</f>
        <v>2016</v>
      </c>
      <c r="C4354">
        <f>MONTH('Daily Weather Input'!C4347)</f>
        <v>11</v>
      </c>
      <c r="D4354">
        <f>DAY('Daily Weather Input'!C4347)</f>
        <v>22</v>
      </c>
      <c r="E4354">
        <f>IF('Daily Weather Input'!D4347, 'Daily Weather Input'!D4347, ('Daily Weather Input'!E4347+'Daily Weather Input'!F4347)/2)</f>
        <v>38</v>
      </c>
      <c r="F4354">
        <f t="shared" si="137"/>
        <v>27</v>
      </c>
      <c r="G4354">
        <f t="shared" si="138"/>
        <v>0</v>
      </c>
    </row>
    <row r="4355" spans="2:7" x14ac:dyDescent="0.25">
      <c r="B4355">
        <f>YEAR('Daily Weather Input'!C4348)</f>
        <v>2016</v>
      </c>
      <c r="C4355">
        <f>MONTH('Daily Weather Input'!C4348)</f>
        <v>11</v>
      </c>
      <c r="D4355">
        <f>DAY('Daily Weather Input'!C4348)</f>
        <v>23</v>
      </c>
      <c r="E4355">
        <f>IF('Daily Weather Input'!D4348, 'Daily Weather Input'!D4348, ('Daily Weather Input'!E4348+'Daily Weather Input'!F4348)/2)</f>
        <v>36</v>
      </c>
      <c r="F4355">
        <f t="shared" si="137"/>
        <v>29</v>
      </c>
      <c r="G4355">
        <f t="shared" si="138"/>
        <v>0</v>
      </c>
    </row>
    <row r="4356" spans="2:7" x14ac:dyDescent="0.25">
      <c r="B4356">
        <f>YEAR('Daily Weather Input'!C4349)</f>
        <v>2016</v>
      </c>
      <c r="C4356">
        <f>MONTH('Daily Weather Input'!C4349)</f>
        <v>11</v>
      </c>
      <c r="D4356">
        <f>DAY('Daily Weather Input'!C4349)</f>
        <v>24</v>
      </c>
      <c r="E4356">
        <f>IF('Daily Weather Input'!D4349, 'Daily Weather Input'!D4349, ('Daily Weather Input'!E4349+'Daily Weather Input'!F4349)/2)</f>
        <v>45</v>
      </c>
      <c r="F4356">
        <f t="shared" si="137"/>
        <v>20</v>
      </c>
      <c r="G4356">
        <f t="shared" si="138"/>
        <v>0</v>
      </c>
    </row>
    <row r="4357" spans="2:7" x14ac:dyDescent="0.25">
      <c r="B4357">
        <f>YEAR('Daily Weather Input'!C4350)</f>
        <v>2016</v>
      </c>
      <c r="C4357">
        <f>MONTH('Daily Weather Input'!C4350)</f>
        <v>11</v>
      </c>
      <c r="D4357">
        <f>DAY('Daily Weather Input'!C4350)</f>
        <v>25</v>
      </c>
      <c r="E4357">
        <f>IF('Daily Weather Input'!D4350, 'Daily Weather Input'!D4350, ('Daily Weather Input'!E4350+'Daily Weather Input'!F4350)/2)</f>
        <v>46</v>
      </c>
      <c r="F4357">
        <f t="shared" si="137"/>
        <v>19</v>
      </c>
      <c r="G4357">
        <f t="shared" si="138"/>
        <v>0</v>
      </c>
    </row>
    <row r="4358" spans="2:7" x14ac:dyDescent="0.25">
      <c r="B4358">
        <f>YEAR('Daily Weather Input'!C4351)</f>
        <v>2016</v>
      </c>
      <c r="C4358">
        <f>MONTH('Daily Weather Input'!C4351)</f>
        <v>11</v>
      </c>
      <c r="D4358">
        <f>DAY('Daily Weather Input'!C4351)</f>
        <v>26</v>
      </c>
      <c r="E4358">
        <f>IF('Daily Weather Input'!D4351, 'Daily Weather Input'!D4351, ('Daily Weather Input'!E4351+'Daily Weather Input'!F4351)/2)</f>
        <v>47</v>
      </c>
      <c r="F4358">
        <f t="shared" si="137"/>
        <v>18</v>
      </c>
      <c r="G4358">
        <f t="shared" si="138"/>
        <v>0</v>
      </c>
    </row>
    <row r="4359" spans="2:7" x14ac:dyDescent="0.25">
      <c r="B4359">
        <f>YEAR('Daily Weather Input'!C4352)</f>
        <v>2016</v>
      </c>
      <c r="C4359">
        <f>MONTH('Daily Weather Input'!C4352)</f>
        <v>11</v>
      </c>
      <c r="D4359">
        <f>DAY('Daily Weather Input'!C4352)</f>
        <v>27</v>
      </c>
      <c r="E4359">
        <f>IF('Daily Weather Input'!D4352, 'Daily Weather Input'!D4352, ('Daily Weather Input'!E4352+'Daily Weather Input'!F4352)/2)</f>
        <v>41</v>
      </c>
      <c r="F4359">
        <f t="shared" si="137"/>
        <v>24</v>
      </c>
      <c r="G4359">
        <f t="shared" si="138"/>
        <v>0</v>
      </c>
    </row>
    <row r="4360" spans="2:7" x14ac:dyDescent="0.25">
      <c r="B4360">
        <f>YEAR('Daily Weather Input'!C4353)</f>
        <v>2016</v>
      </c>
      <c r="C4360">
        <f>MONTH('Daily Weather Input'!C4353)</f>
        <v>11</v>
      </c>
      <c r="D4360">
        <f>DAY('Daily Weather Input'!C4353)</f>
        <v>28</v>
      </c>
      <c r="E4360">
        <f>IF('Daily Weather Input'!D4353, 'Daily Weather Input'!D4353, ('Daily Weather Input'!E4353+'Daily Weather Input'!F4353)/2)</f>
        <v>36</v>
      </c>
      <c r="F4360">
        <f t="shared" si="137"/>
        <v>29</v>
      </c>
      <c r="G4360">
        <f t="shared" si="138"/>
        <v>0</v>
      </c>
    </row>
    <row r="4361" spans="2:7" x14ac:dyDescent="0.25">
      <c r="B4361">
        <f>YEAR('Daily Weather Input'!C4354)</f>
        <v>2016</v>
      </c>
      <c r="C4361">
        <f>MONTH('Daily Weather Input'!C4354)</f>
        <v>11</v>
      </c>
      <c r="D4361">
        <f>DAY('Daily Weather Input'!C4354)</f>
        <v>29</v>
      </c>
      <c r="E4361">
        <f>IF('Daily Weather Input'!D4354, 'Daily Weather Input'!D4354, ('Daily Weather Input'!E4354+'Daily Weather Input'!F4354)/2)</f>
        <v>50</v>
      </c>
      <c r="F4361">
        <f t="shared" si="137"/>
        <v>15</v>
      </c>
      <c r="G4361">
        <f t="shared" si="138"/>
        <v>0</v>
      </c>
    </row>
    <row r="4362" spans="2:7" x14ac:dyDescent="0.25">
      <c r="B4362">
        <f>YEAR('Daily Weather Input'!C4355)</f>
        <v>2016</v>
      </c>
      <c r="C4362">
        <f>MONTH('Daily Weather Input'!C4355)</f>
        <v>11</v>
      </c>
      <c r="D4362">
        <f>DAY('Daily Weather Input'!C4355)</f>
        <v>30</v>
      </c>
      <c r="E4362">
        <f>IF('Daily Weather Input'!D4355, 'Daily Weather Input'!D4355, ('Daily Weather Input'!E4355+'Daily Weather Input'!F4355)/2)</f>
        <v>57</v>
      </c>
      <c r="F4362">
        <f t="shared" si="137"/>
        <v>8</v>
      </c>
      <c r="G4362">
        <f t="shared" si="138"/>
        <v>0</v>
      </c>
    </row>
    <row r="4363" spans="2:7" x14ac:dyDescent="0.25">
      <c r="B4363">
        <f>YEAR('Daily Weather Input'!C4356)</f>
        <v>2016</v>
      </c>
      <c r="C4363">
        <f>MONTH('Daily Weather Input'!C4356)</f>
        <v>12</v>
      </c>
      <c r="D4363">
        <f>DAY('Daily Weather Input'!C4356)</f>
        <v>1</v>
      </c>
      <c r="E4363">
        <f>IF('Daily Weather Input'!D4356, 'Daily Weather Input'!D4356, ('Daily Weather Input'!E4356+'Daily Weather Input'!F4356)/2)</f>
        <v>53</v>
      </c>
      <c r="F4363">
        <f t="shared" si="137"/>
        <v>12</v>
      </c>
      <c r="G4363">
        <f t="shared" si="138"/>
        <v>0</v>
      </c>
    </row>
    <row r="4364" spans="2:7" x14ac:dyDescent="0.25">
      <c r="B4364">
        <f>YEAR('Daily Weather Input'!C4357)</f>
        <v>2016</v>
      </c>
      <c r="C4364">
        <f>MONTH('Daily Weather Input'!C4357)</f>
        <v>12</v>
      </c>
      <c r="D4364">
        <f>DAY('Daily Weather Input'!C4357)</f>
        <v>2</v>
      </c>
      <c r="E4364">
        <f>IF('Daily Weather Input'!D4357, 'Daily Weather Input'!D4357, ('Daily Weather Input'!E4357+'Daily Weather Input'!F4357)/2)</f>
        <v>45</v>
      </c>
      <c r="F4364">
        <f t="shared" si="137"/>
        <v>20</v>
      </c>
      <c r="G4364">
        <f t="shared" si="138"/>
        <v>0</v>
      </c>
    </row>
    <row r="4365" spans="2:7" x14ac:dyDescent="0.25">
      <c r="B4365">
        <f>YEAR('Daily Weather Input'!C4358)</f>
        <v>2016</v>
      </c>
      <c r="C4365">
        <f>MONTH('Daily Weather Input'!C4358)</f>
        <v>12</v>
      </c>
      <c r="D4365">
        <f>DAY('Daily Weather Input'!C4358)</f>
        <v>3</v>
      </c>
      <c r="E4365">
        <f>IF('Daily Weather Input'!D4358, 'Daily Weather Input'!D4358, ('Daily Weather Input'!E4358+'Daily Weather Input'!F4358)/2)</f>
        <v>43</v>
      </c>
      <c r="F4365">
        <f t="shared" si="137"/>
        <v>22</v>
      </c>
      <c r="G4365">
        <f t="shared" si="138"/>
        <v>0</v>
      </c>
    </row>
    <row r="4366" spans="2:7" x14ac:dyDescent="0.25">
      <c r="B4366">
        <f>YEAR('Daily Weather Input'!C4359)</f>
        <v>2016</v>
      </c>
      <c r="C4366">
        <f>MONTH('Daily Weather Input'!C4359)</f>
        <v>12</v>
      </c>
      <c r="D4366">
        <f>DAY('Daily Weather Input'!C4359)</f>
        <v>4</v>
      </c>
      <c r="E4366">
        <f>IF('Daily Weather Input'!D4359, 'Daily Weather Input'!D4359, ('Daily Weather Input'!E4359+'Daily Weather Input'!F4359)/2)</f>
        <v>39</v>
      </c>
      <c r="F4366">
        <f t="shared" si="137"/>
        <v>26</v>
      </c>
      <c r="G4366">
        <f t="shared" si="138"/>
        <v>0</v>
      </c>
    </row>
    <row r="4367" spans="2:7" x14ac:dyDescent="0.25">
      <c r="B4367">
        <f>YEAR('Daily Weather Input'!C4360)</f>
        <v>2016</v>
      </c>
      <c r="C4367">
        <f>MONTH('Daily Weather Input'!C4360)</f>
        <v>12</v>
      </c>
      <c r="D4367">
        <f>DAY('Daily Weather Input'!C4360)</f>
        <v>5</v>
      </c>
      <c r="E4367">
        <f>IF('Daily Weather Input'!D4360, 'Daily Weather Input'!D4360, ('Daily Weather Input'!E4360+'Daily Weather Input'!F4360)/2)</f>
        <v>44</v>
      </c>
      <c r="F4367">
        <f t="shared" si="137"/>
        <v>21</v>
      </c>
      <c r="G4367">
        <f t="shared" si="138"/>
        <v>0</v>
      </c>
    </row>
    <row r="4368" spans="2:7" x14ac:dyDescent="0.25">
      <c r="B4368">
        <f>YEAR('Daily Weather Input'!C4361)</f>
        <v>2016</v>
      </c>
      <c r="C4368">
        <f>MONTH('Daily Weather Input'!C4361)</f>
        <v>12</v>
      </c>
      <c r="D4368">
        <f>DAY('Daily Weather Input'!C4361)</f>
        <v>6</v>
      </c>
      <c r="E4368">
        <f>IF('Daily Weather Input'!D4361, 'Daily Weather Input'!D4361, ('Daily Weather Input'!E4361+'Daily Weather Input'!F4361)/2)</f>
        <v>41</v>
      </c>
      <c r="F4368">
        <f t="shared" si="137"/>
        <v>24</v>
      </c>
      <c r="G4368">
        <f t="shared" si="138"/>
        <v>0</v>
      </c>
    </row>
    <row r="4369" spans="2:7" x14ac:dyDescent="0.25">
      <c r="B4369">
        <f>YEAR('Daily Weather Input'!C4362)</f>
        <v>2016</v>
      </c>
      <c r="C4369">
        <f>MONTH('Daily Weather Input'!C4362)</f>
        <v>12</v>
      </c>
      <c r="D4369">
        <f>DAY('Daily Weather Input'!C4362)</f>
        <v>7</v>
      </c>
      <c r="E4369">
        <f>IF('Daily Weather Input'!D4362, 'Daily Weather Input'!D4362, ('Daily Weather Input'!E4362+'Daily Weather Input'!F4362)/2)</f>
        <v>42</v>
      </c>
      <c r="F4369">
        <f t="shared" si="137"/>
        <v>23</v>
      </c>
      <c r="G4369">
        <f t="shared" si="138"/>
        <v>0</v>
      </c>
    </row>
    <row r="4370" spans="2:7" x14ac:dyDescent="0.25">
      <c r="B4370">
        <f>YEAR('Daily Weather Input'!C4363)</f>
        <v>2016</v>
      </c>
      <c r="C4370">
        <f>MONTH('Daily Weather Input'!C4363)</f>
        <v>12</v>
      </c>
      <c r="D4370">
        <f>DAY('Daily Weather Input'!C4363)</f>
        <v>8</v>
      </c>
      <c r="E4370">
        <f>IF('Daily Weather Input'!D4363, 'Daily Weather Input'!D4363, ('Daily Weather Input'!E4363+'Daily Weather Input'!F4363)/2)</f>
        <v>37</v>
      </c>
      <c r="F4370">
        <f t="shared" si="137"/>
        <v>28</v>
      </c>
      <c r="G4370">
        <f t="shared" si="138"/>
        <v>0</v>
      </c>
    </row>
    <row r="4371" spans="2:7" x14ac:dyDescent="0.25">
      <c r="B4371">
        <f>YEAR('Daily Weather Input'!C4364)</f>
        <v>2016</v>
      </c>
      <c r="C4371">
        <f>MONTH('Daily Weather Input'!C4364)</f>
        <v>12</v>
      </c>
      <c r="D4371">
        <f>DAY('Daily Weather Input'!C4364)</f>
        <v>9</v>
      </c>
      <c r="E4371">
        <f>IF('Daily Weather Input'!D4364, 'Daily Weather Input'!D4364, ('Daily Weather Input'!E4364+'Daily Weather Input'!F4364)/2)</f>
        <v>32</v>
      </c>
      <c r="F4371">
        <f t="shared" si="137"/>
        <v>33</v>
      </c>
      <c r="G4371">
        <f t="shared" si="138"/>
        <v>0</v>
      </c>
    </row>
    <row r="4372" spans="2:7" x14ac:dyDescent="0.25">
      <c r="B4372">
        <f>YEAR('Daily Weather Input'!C4365)</f>
        <v>2016</v>
      </c>
      <c r="C4372">
        <f>MONTH('Daily Weather Input'!C4365)</f>
        <v>12</v>
      </c>
      <c r="D4372">
        <f>DAY('Daily Weather Input'!C4365)</f>
        <v>10</v>
      </c>
      <c r="E4372">
        <f>IF('Daily Weather Input'!D4365, 'Daily Weather Input'!D4365, ('Daily Weather Input'!E4365+'Daily Weather Input'!F4365)/2)</f>
        <v>30</v>
      </c>
      <c r="F4372">
        <f t="shared" si="137"/>
        <v>35</v>
      </c>
      <c r="G4372">
        <f t="shared" si="138"/>
        <v>0</v>
      </c>
    </row>
    <row r="4373" spans="2:7" x14ac:dyDescent="0.25">
      <c r="B4373">
        <f>YEAR('Daily Weather Input'!C4366)</f>
        <v>2016</v>
      </c>
      <c r="C4373">
        <f>MONTH('Daily Weather Input'!C4366)</f>
        <v>12</v>
      </c>
      <c r="D4373">
        <f>DAY('Daily Weather Input'!C4366)</f>
        <v>11</v>
      </c>
      <c r="E4373">
        <f>IF('Daily Weather Input'!D4366, 'Daily Weather Input'!D4366, ('Daily Weather Input'!E4366+'Daily Weather Input'!F4366)/2)</f>
        <v>29</v>
      </c>
      <c r="F4373">
        <f t="shared" si="137"/>
        <v>36</v>
      </c>
      <c r="G4373">
        <f t="shared" si="138"/>
        <v>0</v>
      </c>
    </row>
    <row r="4374" spans="2:7" x14ac:dyDescent="0.25">
      <c r="B4374">
        <f>YEAR('Daily Weather Input'!C4367)</f>
        <v>2016</v>
      </c>
      <c r="C4374">
        <f>MONTH('Daily Weather Input'!C4367)</f>
        <v>12</v>
      </c>
      <c r="D4374">
        <f>DAY('Daily Weather Input'!C4367)</f>
        <v>12</v>
      </c>
      <c r="E4374">
        <f>IF('Daily Weather Input'!D4367, 'Daily Weather Input'!D4367, ('Daily Weather Input'!E4367+'Daily Weather Input'!F4367)/2)</f>
        <v>43</v>
      </c>
      <c r="F4374">
        <f t="shared" si="137"/>
        <v>22</v>
      </c>
      <c r="G4374">
        <f t="shared" si="138"/>
        <v>0</v>
      </c>
    </row>
    <row r="4375" spans="2:7" x14ac:dyDescent="0.25">
      <c r="B4375">
        <f>YEAR('Daily Weather Input'!C4368)</f>
        <v>2016</v>
      </c>
      <c r="C4375">
        <f>MONTH('Daily Weather Input'!C4368)</f>
        <v>12</v>
      </c>
      <c r="D4375">
        <f>DAY('Daily Weather Input'!C4368)</f>
        <v>13</v>
      </c>
      <c r="E4375">
        <f>IF('Daily Weather Input'!D4368, 'Daily Weather Input'!D4368, ('Daily Weather Input'!E4368+'Daily Weather Input'!F4368)/2)</f>
        <v>40</v>
      </c>
      <c r="F4375">
        <f t="shared" si="137"/>
        <v>25</v>
      </c>
      <c r="G4375">
        <f t="shared" si="138"/>
        <v>0</v>
      </c>
    </row>
    <row r="4376" spans="2:7" x14ac:dyDescent="0.25">
      <c r="B4376">
        <f>YEAR('Daily Weather Input'!C4369)</f>
        <v>2016</v>
      </c>
      <c r="C4376">
        <f>MONTH('Daily Weather Input'!C4369)</f>
        <v>12</v>
      </c>
      <c r="D4376">
        <f>DAY('Daily Weather Input'!C4369)</f>
        <v>14</v>
      </c>
      <c r="E4376">
        <f>IF('Daily Weather Input'!D4369, 'Daily Weather Input'!D4369, ('Daily Weather Input'!E4369+'Daily Weather Input'!F4369)/2)</f>
        <v>38</v>
      </c>
      <c r="F4376">
        <f t="shared" ref="F4376:F4439" si="139">IF(B$8&gt;$E4376,(B$8-$E4376),0)</f>
        <v>27</v>
      </c>
      <c r="G4376">
        <f t="shared" ref="G4376:G4439" si="140">IF($E4376&gt;C$8,$E4376-C$8,0)</f>
        <v>0</v>
      </c>
    </row>
    <row r="4377" spans="2:7" x14ac:dyDescent="0.25">
      <c r="B4377">
        <f>YEAR('Daily Weather Input'!C4370)</f>
        <v>2016</v>
      </c>
      <c r="C4377">
        <f>MONTH('Daily Weather Input'!C4370)</f>
        <v>12</v>
      </c>
      <c r="D4377">
        <f>DAY('Daily Weather Input'!C4370)</f>
        <v>15</v>
      </c>
      <c r="E4377">
        <f>IF('Daily Weather Input'!D4370, 'Daily Weather Input'!D4370, ('Daily Weather Input'!E4370+'Daily Weather Input'!F4370)/2)</f>
        <v>27</v>
      </c>
      <c r="F4377">
        <f t="shared" si="139"/>
        <v>38</v>
      </c>
      <c r="G4377">
        <f t="shared" si="140"/>
        <v>0</v>
      </c>
    </row>
    <row r="4378" spans="2:7" x14ac:dyDescent="0.25">
      <c r="B4378">
        <f>YEAR('Daily Weather Input'!C4371)</f>
        <v>2016</v>
      </c>
      <c r="C4378">
        <f>MONTH('Daily Weather Input'!C4371)</f>
        <v>12</v>
      </c>
      <c r="D4378">
        <f>DAY('Daily Weather Input'!C4371)</f>
        <v>16</v>
      </c>
      <c r="E4378">
        <f>IF('Daily Weather Input'!D4371, 'Daily Weather Input'!D4371, ('Daily Weather Input'!E4371+'Daily Weather Input'!F4371)/2)</f>
        <v>18</v>
      </c>
      <c r="F4378">
        <f t="shared" si="139"/>
        <v>47</v>
      </c>
      <c r="G4378">
        <f t="shared" si="140"/>
        <v>0</v>
      </c>
    </row>
    <row r="4379" spans="2:7" x14ac:dyDescent="0.25">
      <c r="B4379">
        <f>YEAR('Daily Weather Input'!C4372)</f>
        <v>2016</v>
      </c>
      <c r="C4379">
        <f>MONTH('Daily Weather Input'!C4372)</f>
        <v>12</v>
      </c>
      <c r="D4379">
        <f>DAY('Daily Weather Input'!C4372)</f>
        <v>17</v>
      </c>
      <c r="E4379">
        <f>IF('Daily Weather Input'!D4372, 'Daily Weather Input'!D4372, ('Daily Weather Input'!E4372+'Daily Weather Input'!F4372)/2)</f>
        <v>31</v>
      </c>
      <c r="F4379">
        <f t="shared" si="139"/>
        <v>34</v>
      </c>
      <c r="G4379">
        <f t="shared" si="140"/>
        <v>0</v>
      </c>
    </row>
    <row r="4380" spans="2:7" x14ac:dyDescent="0.25">
      <c r="B4380">
        <f>YEAR('Daily Weather Input'!C4373)</f>
        <v>2016</v>
      </c>
      <c r="C4380">
        <f>MONTH('Daily Weather Input'!C4373)</f>
        <v>12</v>
      </c>
      <c r="D4380">
        <f>DAY('Daily Weather Input'!C4373)</f>
        <v>18</v>
      </c>
      <c r="E4380">
        <f>IF('Daily Weather Input'!D4373, 'Daily Weather Input'!D4373, ('Daily Weather Input'!E4373+'Daily Weather Input'!F4373)/2)</f>
        <v>51</v>
      </c>
      <c r="F4380">
        <f t="shared" si="139"/>
        <v>14</v>
      </c>
      <c r="G4380">
        <f t="shared" si="140"/>
        <v>0</v>
      </c>
    </row>
    <row r="4381" spans="2:7" x14ac:dyDescent="0.25">
      <c r="B4381">
        <f>YEAR('Daily Weather Input'!C4374)</f>
        <v>2016</v>
      </c>
      <c r="C4381">
        <f>MONTH('Daily Weather Input'!C4374)</f>
        <v>12</v>
      </c>
      <c r="D4381">
        <f>DAY('Daily Weather Input'!C4374)</f>
        <v>19</v>
      </c>
      <c r="E4381">
        <f>IF('Daily Weather Input'!D4374, 'Daily Weather Input'!D4374, ('Daily Weather Input'!E4374+'Daily Weather Input'!F4374)/2)</f>
        <v>33</v>
      </c>
      <c r="F4381">
        <f t="shared" si="139"/>
        <v>32</v>
      </c>
      <c r="G4381">
        <f t="shared" si="140"/>
        <v>0</v>
      </c>
    </row>
    <row r="4382" spans="2:7" x14ac:dyDescent="0.25">
      <c r="B4382">
        <f>YEAR('Daily Weather Input'!C4375)</f>
        <v>2016</v>
      </c>
      <c r="C4382">
        <f>MONTH('Daily Weather Input'!C4375)</f>
        <v>12</v>
      </c>
      <c r="D4382">
        <f>DAY('Daily Weather Input'!C4375)</f>
        <v>20</v>
      </c>
      <c r="E4382">
        <f>IF('Daily Weather Input'!D4375, 'Daily Weather Input'!D4375, ('Daily Weather Input'!E4375+'Daily Weather Input'!F4375)/2)</f>
        <v>27</v>
      </c>
      <c r="F4382">
        <f t="shared" si="139"/>
        <v>38</v>
      </c>
      <c r="G4382">
        <f t="shared" si="140"/>
        <v>0</v>
      </c>
    </row>
    <row r="4383" spans="2:7" x14ac:dyDescent="0.25">
      <c r="B4383">
        <f>YEAR('Daily Weather Input'!C4376)</f>
        <v>2016</v>
      </c>
      <c r="C4383">
        <f>MONTH('Daily Weather Input'!C4376)</f>
        <v>12</v>
      </c>
      <c r="D4383">
        <f>DAY('Daily Weather Input'!C4376)</f>
        <v>21</v>
      </c>
      <c r="E4383">
        <f>IF('Daily Weather Input'!D4376, 'Daily Weather Input'!D4376, ('Daily Weather Input'!E4376+'Daily Weather Input'!F4376)/2)</f>
        <v>31</v>
      </c>
      <c r="F4383">
        <f t="shared" si="139"/>
        <v>34</v>
      </c>
      <c r="G4383">
        <f t="shared" si="140"/>
        <v>0</v>
      </c>
    </row>
    <row r="4384" spans="2:7" x14ac:dyDescent="0.25">
      <c r="B4384">
        <f>YEAR('Daily Weather Input'!C4377)</f>
        <v>2016</v>
      </c>
      <c r="C4384">
        <f>MONTH('Daily Weather Input'!C4377)</f>
        <v>12</v>
      </c>
      <c r="D4384">
        <f>DAY('Daily Weather Input'!C4377)</f>
        <v>22</v>
      </c>
      <c r="E4384">
        <f>IF('Daily Weather Input'!D4377, 'Daily Weather Input'!D4377, ('Daily Weather Input'!E4377+'Daily Weather Input'!F4377)/2)</f>
        <v>41</v>
      </c>
      <c r="F4384">
        <f t="shared" si="139"/>
        <v>24</v>
      </c>
      <c r="G4384">
        <f t="shared" si="140"/>
        <v>0</v>
      </c>
    </row>
    <row r="4385" spans="2:7" x14ac:dyDescent="0.25">
      <c r="B4385">
        <f>YEAR('Daily Weather Input'!C4378)</f>
        <v>2016</v>
      </c>
      <c r="C4385">
        <f>MONTH('Daily Weather Input'!C4378)</f>
        <v>12</v>
      </c>
      <c r="D4385">
        <f>DAY('Daily Weather Input'!C4378)</f>
        <v>23</v>
      </c>
      <c r="E4385">
        <f>IF('Daily Weather Input'!D4378, 'Daily Weather Input'!D4378, ('Daily Weather Input'!E4378+'Daily Weather Input'!F4378)/2)</f>
        <v>38</v>
      </c>
      <c r="F4385">
        <f t="shared" si="139"/>
        <v>27</v>
      </c>
      <c r="G4385">
        <f t="shared" si="140"/>
        <v>0</v>
      </c>
    </row>
    <row r="4386" spans="2:7" x14ac:dyDescent="0.25">
      <c r="B4386">
        <f>YEAR('Daily Weather Input'!C4379)</f>
        <v>2016</v>
      </c>
      <c r="C4386">
        <f>MONTH('Daily Weather Input'!C4379)</f>
        <v>12</v>
      </c>
      <c r="D4386">
        <f>DAY('Daily Weather Input'!C4379)</f>
        <v>24</v>
      </c>
      <c r="E4386">
        <f>IF('Daily Weather Input'!D4379, 'Daily Weather Input'!D4379, ('Daily Weather Input'!E4379+'Daily Weather Input'!F4379)/2)</f>
        <v>42</v>
      </c>
      <c r="F4386">
        <f t="shared" si="139"/>
        <v>23</v>
      </c>
      <c r="G4386">
        <f t="shared" si="140"/>
        <v>0</v>
      </c>
    </row>
    <row r="4387" spans="2:7" x14ac:dyDescent="0.25">
      <c r="B4387">
        <f>YEAR('Daily Weather Input'!C4380)</f>
        <v>2016</v>
      </c>
      <c r="C4387">
        <f>MONTH('Daily Weather Input'!C4380)</f>
        <v>12</v>
      </c>
      <c r="D4387">
        <f>DAY('Daily Weather Input'!C4380)</f>
        <v>25</v>
      </c>
      <c r="E4387">
        <f>IF('Daily Weather Input'!D4380, 'Daily Weather Input'!D4380, ('Daily Weather Input'!E4380+'Daily Weather Input'!F4380)/2)</f>
        <v>41</v>
      </c>
      <c r="F4387">
        <f t="shared" si="139"/>
        <v>24</v>
      </c>
      <c r="G4387">
        <f t="shared" si="140"/>
        <v>0</v>
      </c>
    </row>
    <row r="4388" spans="2:7" x14ac:dyDescent="0.25">
      <c r="B4388">
        <f>YEAR('Daily Weather Input'!C4381)</f>
        <v>2016</v>
      </c>
      <c r="C4388">
        <f>MONTH('Daily Weather Input'!C4381)</f>
        <v>12</v>
      </c>
      <c r="D4388">
        <f>DAY('Daily Weather Input'!C4381)</f>
        <v>26</v>
      </c>
      <c r="E4388">
        <f>IF('Daily Weather Input'!D4381, 'Daily Weather Input'!D4381, ('Daily Weather Input'!E4381+'Daily Weather Input'!F4381)/2)</f>
        <v>42</v>
      </c>
      <c r="F4388">
        <f t="shared" si="139"/>
        <v>23</v>
      </c>
      <c r="G4388">
        <f t="shared" si="140"/>
        <v>0</v>
      </c>
    </row>
    <row r="4389" spans="2:7" x14ac:dyDescent="0.25">
      <c r="B4389">
        <f>YEAR('Daily Weather Input'!C4382)</f>
        <v>2016</v>
      </c>
      <c r="C4389">
        <f>MONTH('Daily Weather Input'!C4382)</f>
        <v>12</v>
      </c>
      <c r="D4389">
        <f>DAY('Daily Weather Input'!C4382)</f>
        <v>27</v>
      </c>
      <c r="E4389">
        <f>IF('Daily Weather Input'!D4382, 'Daily Weather Input'!D4382, ('Daily Weather Input'!E4382+'Daily Weather Input'!F4382)/2)</f>
        <v>55</v>
      </c>
      <c r="F4389">
        <f t="shared" si="139"/>
        <v>10</v>
      </c>
      <c r="G4389">
        <f t="shared" si="140"/>
        <v>0</v>
      </c>
    </row>
    <row r="4390" spans="2:7" x14ac:dyDescent="0.25">
      <c r="B4390">
        <f>YEAR('Daily Weather Input'!C4383)</f>
        <v>2016</v>
      </c>
      <c r="C4390">
        <f>MONTH('Daily Weather Input'!C4383)</f>
        <v>12</v>
      </c>
      <c r="D4390">
        <f>DAY('Daily Weather Input'!C4383)</f>
        <v>28</v>
      </c>
      <c r="E4390">
        <f>IF('Daily Weather Input'!D4383, 'Daily Weather Input'!D4383, ('Daily Weather Input'!E4383+'Daily Weather Input'!F4383)/2)</f>
        <v>44</v>
      </c>
      <c r="F4390">
        <f t="shared" si="139"/>
        <v>21</v>
      </c>
      <c r="G4390">
        <f t="shared" si="140"/>
        <v>0</v>
      </c>
    </row>
    <row r="4391" spans="2:7" x14ac:dyDescent="0.25">
      <c r="B4391">
        <f>YEAR('Daily Weather Input'!C4384)</f>
        <v>2016</v>
      </c>
      <c r="C4391">
        <f>MONTH('Daily Weather Input'!C4384)</f>
        <v>12</v>
      </c>
      <c r="D4391">
        <f>DAY('Daily Weather Input'!C4384)</f>
        <v>29</v>
      </c>
      <c r="E4391">
        <f>IF('Daily Weather Input'!D4384, 'Daily Weather Input'!D4384, ('Daily Weather Input'!E4384+'Daily Weather Input'!F4384)/2)</f>
        <v>39</v>
      </c>
      <c r="F4391">
        <f t="shared" si="139"/>
        <v>26</v>
      </c>
      <c r="G4391">
        <f t="shared" si="140"/>
        <v>0</v>
      </c>
    </row>
    <row r="4392" spans="2:7" x14ac:dyDescent="0.25">
      <c r="B4392">
        <f>YEAR('Daily Weather Input'!C4385)</f>
        <v>2016</v>
      </c>
      <c r="C4392">
        <f>MONTH('Daily Weather Input'!C4385)</f>
        <v>12</v>
      </c>
      <c r="D4392">
        <f>DAY('Daily Weather Input'!C4385)</f>
        <v>30</v>
      </c>
      <c r="E4392">
        <f>IF('Daily Weather Input'!D4385, 'Daily Weather Input'!D4385, ('Daily Weather Input'!E4385+'Daily Weather Input'!F4385)/2)</f>
        <v>36</v>
      </c>
      <c r="F4392">
        <f t="shared" si="139"/>
        <v>29</v>
      </c>
      <c r="G4392">
        <f t="shared" si="140"/>
        <v>0</v>
      </c>
    </row>
    <row r="4393" spans="2:7" x14ac:dyDescent="0.25">
      <c r="B4393">
        <f>YEAR('Daily Weather Input'!C4386)</f>
        <v>2016</v>
      </c>
      <c r="C4393">
        <f>MONTH('Daily Weather Input'!C4386)</f>
        <v>12</v>
      </c>
      <c r="D4393">
        <f>DAY('Daily Weather Input'!C4386)</f>
        <v>31</v>
      </c>
      <c r="E4393">
        <f>IF('Daily Weather Input'!D4386, 'Daily Weather Input'!D4386, ('Daily Weather Input'!E4386+'Daily Weather Input'!F4386)/2)</f>
        <v>34</v>
      </c>
      <c r="F4393">
        <f t="shared" si="139"/>
        <v>31</v>
      </c>
      <c r="G4393">
        <f t="shared" si="140"/>
        <v>0</v>
      </c>
    </row>
    <row r="4394" spans="2:7" x14ac:dyDescent="0.25">
      <c r="B4394">
        <f>YEAR('Daily Weather Input'!C4387)</f>
        <v>2017</v>
      </c>
      <c r="C4394">
        <f>MONTH('Daily Weather Input'!C4387)</f>
        <v>1</v>
      </c>
      <c r="D4394">
        <f>DAY('Daily Weather Input'!C4387)</f>
        <v>1</v>
      </c>
      <c r="E4394">
        <f>IF('Daily Weather Input'!D4387, 'Daily Weather Input'!D4387, ('Daily Weather Input'!E4387+'Daily Weather Input'!F4387)/2)</f>
        <v>43</v>
      </c>
      <c r="F4394">
        <f t="shared" si="139"/>
        <v>22</v>
      </c>
      <c r="G4394">
        <f t="shared" si="140"/>
        <v>0</v>
      </c>
    </row>
    <row r="4395" spans="2:7" x14ac:dyDescent="0.25">
      <c r="B4395">
        <f>YEAR('Daily Weather Input'!C4388)</f>
        <v>2017</v>
      </c>
      <c r="C4395">
        <f>MONTH('Daily Weather Input'!C4388)</f>
        <v>1</v>
      </c>
      <c r="D4395">
        <f>DAY('Daily Weather Input'!C4388)</f>
        <v>2</v>
      </c>
      <c r="E4395">
        <f>IF('Daily Weather Input'!D4388, 'Daily Weather Input'!D4388, ('Daily Weather Input'!E4388+'Daily Weather Input'!F4388)/2)</f>
        <v>42</v>
      </c>
      <c r="F4395">
        <f t="shared" si="139"/>
        <v>23</v>
      </c>
      <c r="G4395">
        <f t="shared" si="140"/>
        <v>0</v>
      </c>
    </row>
    <row r="4396" spans="2:7" x14ac:dyDescent="0.25">
      <c r="B4396">
        <f>YEAR('Daily Weather Input'!C4389)</f>
        <v>2017</v>
      </c>
      <c r="C4396">
        <f>MONTH('Daily Weather Input'!C4389)</f>
        <v>1</v>
      </c>
      <c r="D4396">
        <f>DAY('Daily Weather Input'!C4389)</f>
        <v>3</v>
      </c>
      <c r="E4396">
        <f>IF('Daily Weather Input'!D4389, 'Daily Weather Input'!D4389, ('Daily Weather Input'!E4389+'Daily Weather Input'!F4389)/2)</f>
        <v>42</v>
      </c>
      <c r="F4396">
        <f t="shared" si="139"/>
        <v>23</v>
      </c>
      <c r="G4396">
        <f t="shared" si="140"/>
        <v>0</v>
      </c>
    </row>
    <row r="4397" spans="2:7" x14ac:dyDescent="0.25">
      <c r="B4397">
        <f>YEAR('Daily Weather Input'!C4390)</f>
        <v>2017</v>
      </c>
      <c r="C4397">
        <f>MONTH('Daily Weather Input'!C4390)</f>
        <v>1</v>
      </c>
      <c r="D4397">
        <f>DAY('Daily Weather Input'!C4390)</f>
        <v>4</v>
      </c>
      <c r="E4397">
        <f>IF('Daily Weather Input'!D4390, 'Daily Weather Input'!D4390, ('Daily Weather Input'!E4390+'Daily Weather Input'!F4390)/2)</f>
        <v>46</v>
      </c>
      <c r="F4397">
        <f t="shared" si="139"/>
        <v>19</v>
      </c>
      <c r="G4397">
        <f t="shared" si="140"/>
        <v>0</v>
      </c>
    </row>
    <row r="4398" spans="2:7" x14ac:dyDescent="0.25">
      <c r="B4398">
        <f>YEAR('Daily Weather Input'!C4391)</f>
        <v>2017</v>
      </c>
      <c r="C4398">
        <f>MONTH('Daily Weather Input'!C4391)</f>
        <v>1</v>
      </c>
      <c r="D4398">
        <f>DAY('Daily Weather Input'!C4391)</f>
        <v>5</v>
      </c>
      <c r="E4398">
        <f>IF('Daily Weather Input'!D4391, 'Daily Weather Input'!D4391, ('Daily Weather Input'!E4391+'Daily Weather Input'!F4391)/2)</f>
        <v>31</v>
      </c>
      <c r="F4398">
        <f t="shared" si="139"/>
        <v>34</v>
      </c>
      <c r="G4398">
        <f t="shared" si="140"/>
        <v>0</v>
      </c>
    </row>
    <row r="4399" spans="2:7" x14ac:dyDescent="0.25">
      <c r="B4399">
        <f>YEAR('Daily Weather Input'!C4392)</f>
        <v>2017</v>
      </c>
      <c r="C4399">
        <f>MONTH('Daily Weather Input'!C4392)</f>
        <v>1</v>
      </c>
      <c r="D4399">
        <f>DAY('Daily Weather Input'!C4392)</f>
        <v>6</v>
      </c>
      <c r="E4399">
        <f>IF('Daily Weather Input'!D4392, 'Daily Weather Input'!D4392, ('Daily Weather Input'!E4392+'Daily Weather Input'!F4392)/2)</f>
        <v>29</v>
      </c>
      <c r="F4399">
        <f t="shared" si="139"/>
        <v>36</v>
      </c>
      <c r="G4399">
        <f t="shared" si="140"/>
        <v>0</v>
      </c>
    </row>
    <row r="4400" spans="2:7" x14ac:dyDescent="0.25">
      <c r="B4400">
        <f>YEAR('Daily Weather Input'!C4393)</f>
        <v>2017</v>
      </c>
      <c r="C4400">
        <f>MONTH('Daily Weather Input'!C4393)</f>
        <v>1</v>
      </c>
      <c r="D4400">
        <f>DAY('Daily Weather Input'!C4393)</f>
        <v>7</v>
      </c>
      <c r="E4400">
        <f>IF('Daily Weather Input'!D4393, 'Daily Weather Input'!D4393, ('Daily Weather Input'!E4393+'Daily Weather Input'!F4393)/2)</f>
        <v>22</v>
      </c>
      <c r="F4400">
        <f t="shared" si="139"/>
        <v>43</v>
      </c>
      <c r="G4400">
        <f t="shared" si="140"/>
        <v>0</v>
      </c>
    </row>
    <row r="4401" spans="2:7" x14ac:dyDescent="0.25">
      <c r="B4401">
        <f>YEAR('Daily Weather Input'!C4394)</f>
        <v>2017</v>
      </c>
      <c r="C4401">
        <f>MONTH('Daily Weather Input'!C4394)</f>
        <v>1</v>
      </c>
      <c r="D4401">
        <f>DAY('Daily Weather Input'!C4394)</f>
        <v>8</v>
      </c>
      <c r="E4401">
        <f>IF('Daily Weather Input'!D4394, 'Daily Weather Input'!D4394, ('Daily Weather Input'!E4394+'Daily Weather Input'!F4394)/2)</f>
        <v>17</v>
      </c>
      <c r="F4401">
        <f t="shared" si="139"/>
        <v>48</v>
      </c>
      <c r="G4401">
        <f t="shared" si="140"/>
        <v>0</v>
      </c>
    </row>
    <row r="4402" spans="2:7" x14ac:dyDescent="0.25">
      <c r="B4402">
        <f>YEAR('Daily Weather Input'!C4395)</f>
        <v>2017</v>
      </c>
      <c r="C4402">
        <f>MONTH('Daily Weather Input'!C4395)</f>
        <v>1</v>
      </c>
      <c r="D4402">
        <f>DAY('Daily Weather Input'!C4395)</f>
        <v>9</v>
      </c>
      <c r="E4402">
        <f>IF('Daily Weather Input'!D4395, 'Daily Weather Input'!D4395, ('Daily Weather Input'!E4395+'Daily Weather Input'!F4395)/2)</f>
        <v>17</v>
      </c>
      <c r="F4402">
        <f t="shared" si="139"/>
        <v>48</v>
      </c>
      <c r="G4402">
        <f t="shared" si="140"/>
        <v>0</v>
      </c>
    </row>
    <row r="4403" spans="2:7" x14ac:dyDescent="0.25">
      <c r="B4403">
        <f>YEAR('Daily Weather Input'!C4396)</f>
        <v>2017</v>
      </c>
      <c r="C4403">
        <f>MONTH('Daily Weather Input'!C4396)</f>
        <v>1</v>
      </c>
      <c r="D4403">
        <f>DAY('Daily Weather Input'!C4396)</f>
        <v>10</v>
      </c>
      <c r="E4403">
        <f>IF('Daily Weather Input'!D4396, 'Daily Weather Input'!D4396, ('Daily Weather Input'!E4396+'Daily Weather Input'!F4396)/2)</f>
        <v>24</v>
      </c>
      <c r="F4403">
        <f t="shared" si="139"/>
        <v>41</v>
      </c>
      <c r="G4403">
        <f t="shared" si="140"/>
        <v>0</v>
      </c>
    </row>
    <row r="4404" spans="2:7" x14ac:dyDescent="0.25">
      <c r="B4404">
        <f>YEAR('Daily Weather Input'!C4397)</f>
        <v>2017</v>
      </c>
      <c r="C4404">
        <f>MONTH('Daily Weather Input'!C4397)</f>
        <v>1</v>
      </c>
      <c r="D4404">
        <f>DAY('Daily Weather Input'!C4397)</f>
        <v>11</v>
      </c>
      <c r="E4404">
        <f>IF('Daily Weather Input'!D4397, 'Daily Weather Input'!D4397, ('Daily Weather Input'!E4397+'Daily Weather Input'!F4397)/2)</f>
        <v>44</v>
      </c>
      <c r="F4404">
        <f t="shared" si="139"/>
        <v>21</v>
      </c>
      <c r="G4404">
        <f t="shared" si="140"/>
        <v>0</v>
      </c>
    </row>
    <row r="4405" spans="2:7" x14ac:dyDescent="0.25">
      <c r="B4405">
        <f>YEAR('Daily Weather Input'!C4398)</f>
        <v>2017</v>
      </c>
      <c r="C4405">
        <f>MONTH('Daily Weather Input'!C4398)</f>
        <v>1</v>
      </c>
      <c r="D4405">
        <f>DAY('Daily Weather Input'!C4398)</f>
        <v>12</v>
      </c>
      <c r="E4405">
        <f>IF('Daily Weather Input'!D4398, 'Daily Weather Input'!D4398, ('Daily Weather Input'!E4398+'Daily Weather Input'!F4398)/2)</f>
        <v>56</v>
      </c>
      <c r="F4405">
        <f t="shared" si="139"/>
        <v>9</v>
      </c>
      <c r="G4405">
        <f t="shared" si="140"/>
        <v>0</v>
      </c>
    </row>
    <row r="4406" spans="2:7" x14ac:dyDescent="0.25">
      <c r="B4406">
        <f>YEAR('Daily Weather Input'!C4399)</f>
        <v>2017</v>
      </c>
      <c r="C4406">
        <f>MONTH('Daily Weather Input'!C4399)</f>
        <v>1</v>
      </c>
      <c r="D4406">
        <f>DAY('Daily Weather Input'!C4399)</f>
        <v>13</v>
      </c>
      <c r="E4406">
        <f>IF('Daily Weather Input'!D4399, 'Daily Weather Input'!D4399, ('Daily Weather Input'!E4399+'Daily Weather Input'!F4399)/2)</f>
        <v>54</v>
      </c>
      <c r="F4406">
        <f t="shared" si="139"/>
        <v>11</v>
      </c>
      <c r="G4406">
        <f t="shared" si="140"/>
        <v>0</v>
      </c>
    </row>
    <row r="4407" spans="2:7" x14ac:dyDescent="0.25">
      <c r="B4407">
        <f>YEAR('Daily Weather Input'!C4400)</f>
        <v>2017</v>
      </c>
      <c r="C4407">
        <f>MONTH('Daily Weather Input'!C4400)</f>
        <v>1</v>
      </c>
      <c r="D4407">
        <f>DAY('Daily Weather Input'!C4400)</f>
        <v>14</v>
      </c>
      <c r="E4407">
        <f>IF('Daily Weather Input'!D4400, 'Daily Weather Input'!D4400, ('Daily Weather Input'!E4400+'Daily Weather Input'!F4400)/2)</f>
        <v>37</v>
      </c>
      <c r="F4407">
        <f t="shared" si="139"/>
        <v>28</v>
      </c>
      <c r="G4407">
        <f t="shared" si="140"/>
        <v>0</v>
      </c>
    </row>
    <row r="4408" spans="2:7" x14ac:dyDescent="0.25">
      <c r="B4408">
        <f>YEAR('Daily Weather Input'!C4401)</f>
        <v>2017</v>
      </c>
      <c r="C4408">
        <f>MONTH('Daily Weather Input'!C4401)</f>
        <v>1</v>
      </c>
      <c r="D4408">
        <f>DAY('Daily Weather Input'!C4401)</f>
        <v>15</v>
      </c>
      <c r="E4408">
        <f>IF('Daily Weather Input'!D4401, 'Daily Weather Input'!D4401, ('Daily Weather Input'!E4401+'Daily Weather Input'!F4401)/2)</f>
        <v>38</v>
      </c>
      <c r="F4408">
        <f t="shared" si="139"/>
        <v>27</v>
      </c>
      <c r="G4408">
        <f t="shared" si="140"/>
        <v>0</v>
      </c>
    </row>
    <row r="4409" spans="2:7" x14ac:dyDescent="0.25">
      <c r="B4409">
        <f>YEAR('Daily Weather Input'!C4402)</f>
        <v>2017</v>
      </c>
      <c r="C4409">
        <f>MONTH('Daily Weather Input'!C4402)</f>
        <v>1</v>
      </c>
      <c r="D4409">
        <f>DAY('Daily Weather Input'!C4402)</f>
        <v>16</v>
      </c>
      <c r="E4409">
        <f>IF('Daily Weather Input'!D4402, 'Daily Weather Input'!D4402, ('Daily Weather Input'!E4402+'Daily Weather Input'!F4402)/2)</f>
        <v>40</v>
      </c>
      <c r="F4409">
        <f t="shared" si="139"/>
        <v>25</v>
      </c>
      <c r="G4409">
        <f t="shared" si="140"/>
        <v>0</v>
      </c>
    </row>
    <row r="4410" spans="2:7" x14ac:dyDescent="0.25">
      <c r="B4410">
        <f>YEAR('Daily Weather Input'!C4403)</f>
        <v>2017</v>
      </c>
      <c r="C4410">
        <f>MONTH('Daily Weather Input'!C4403)</f>
        <v>1</v>
      </c>
      <c r="D4410">
        <f>DAY('Daily Weather Input'!C4403)</f>
        <v>17</v>
      </c>
      <c r="E4410">
        <f>IF('Daily Weather Input'!D4403, 'Daily Weather Input'!D4403, ('Daily Weather Input'!E4403+'Daily Weather Input'!F4403)/2)</f>
        <v>42</v>
      </c>
      <c r="F4410">
        <f t="shared" si="139"/>
        <v>23</v>
      </c>
      <c r="G4410">
        <f t="shared" si="140"/>
        <v>0</v>
      </c>
    </row>
    <row r="4411" spans="2:7" x14ac:dyDescent="0.25">
      <c r="B4411">
        <f>YEAR('Daily Weather Input'!C4404)</f>
        <v>2017</v>
      </c>
      <c r="C4411">
        <f>MONTH('Daily Weather Input'!C4404)</f>
        <v>1</v>
      </c>
      <c r="D4411">
        <f>DAY('Daily Weather Input'!C4404)</f>
        <v>18</v>
      </c>
      <c r="E4411">
        <f>IF('Daily Weather Input'!D4404, 'Daily Weather Input'!D4404, ('Daily Weather Input'!E4404+'Daily Weather Input'!F4404)/2)</f>
        <v>50</v>
      </c>
      <c r="F4411">
        <f t="shared" si="139"/>
        <v>15</v>
      </c>
      <c r="G4411">
        <f t="shared" si="140"/>
        <v>0</v>
      </c>
    </row>
    <row r="4412" spans="2:7" x14ac:dyDescent="0.25">
      <c r="B4412">
        <f>YEAR('Daily Weather Input'!C4405)</f>
        <v>2017</v>
      </c>
      <c r="C4412">
        <f>MONTH('Daily Weather Input'!C4405)</f>
        <v>1</v>
      </c>
      <c r="D4412">
        <f>DAY('Daily Weather Input'!C4405)</f>
        <v>19</v>
      </c>
      <c r="E4412">
        <f>IF('Daily Weather Input'!D4405, 'Daily Weather Input'!D4405, ('Daily Weather Input'!E4405+'Daily Weather Input'!F4405)/2)</f>
        <v>46</v>
      </c>
      <c r="F4412">
        <f t="shared" si="139"/>
        <v>19</v>
      </c>
      <c r="G4412">
        <f t="shared" si="140"/>
        <v>0</v>
      </c>
    </row>
    <row r="4413" spans="2:7" x14ac:dyDescent="0.25">
      <c r="B4413">
        <f>YEAR('Daily Weather Input'!C4406)</f>
        <v>2017</v>
      </c>
      <c r="C4413">
        <f>MONTH('Daily Weather Input'!C4406)</f>
        <v>1</v>
      </c>
      <c r="D4413">
        <f>DAY('Daily Weather Input'!C4406)</f>
        <v>20</v>
      </c>
      <c r="E4413">
        <f>IF('Daily Weather Input'!D4406, 'Daily Weather Input'!D4406, ('Daily Weather Input'!E4406+'Daily Weather Input'!F4406)/2)</f>
        <v>40</v>
      </c>
      <c r="F4413">
        <f t="shared" si="139"/>
        <v>25</v>
      </c>
      <c r="G4413">
        <f t="shared" si="140"/>
        <v>0</v>
      </c>
    </row>
    <row r="4414" spans="2:7" x14ac:dyDescent="0.25">
      <c r="B4414">
        <f>YEAR('Daily Weather Input'!C4407)</f>
        <v>2017</v>
      </c>
      <c r="C4414">
        <f>MONTH('Daily Weather Input'!C4407)</f>
        <v>1</v>
      </c>
      <c r="D4414">
        <f>DAY('Daily Weather Input'!C4407)</f>
        <v>21</v>
      </c>
      <c r="E4414">
        <f>IF('Daily Weather Input'!D4407, 'Daily Weather Input'!D4407, ('Daily Weather Input'!E4407+'Daily Weather Input'!F4407)/2)</f>
        <v>47</v>
      </c>
      <c r="F4414">
        <f t="shared" si="139"/>
        <v>18</v>
      </c>
      <c r="G4414">
        <f t="shared" si="140"/>
        <v>0</v>
      </c>
    </row>
    <row r="4415" spans="2:7" x14ac:dyDescent="0.25">
      <c r="B4415">
        <f>YEAR('Daily Weather Input'!C4408)</f>
        <v>2017</v>
      </c>
      <c r="C4415">
        <f>MONTH('Daily Weather Input'!C4408)</f>
        <v>1</v>
      </c>
      <c r="D4415">
        <f>DAY('Daily Weather Input'!C4408)</f>
        <v>22</v>
      </c>
      <c r="E4415">
        <f>IF('Daily Weather Input'!D4408, 'Daily Weather Input'!D4408, ('Daily Weather Input'!E4408+'Daily Weather Input'!F4408)/2)</f>
        <v>48</v>
      </c>
      <c r="F4415">
        <f t="shared" si="139"/>
        <v>17</v>
      </c>
      <c r="G4415">
        <f t="shared" si="140"/>
        <v>0</v>
      </c>
    </row>
    <row r="4416" spans="2:7" x14ac:dyDescent="0.25">
      <c r="B4416">
        <f>YEAR('Daily Weather Input'!C4409)</f>
        <v>2017</v>
      </c>
      <c r="C4416">
        <f>MONTH('Daily Weather Input'!C4409)</f>
        <v>1</v>
      </c>
      <c r="D4416">
        <f>DAY('Daily Weather Input'!C4409)</f>
        <v>23</v>
      </c>
      <c r="E4416">
        <f>IF('Daily Weather Input'!D4409, 'Daily Weather Input'!D4409, ('Daily Weather Input'!E4409+'Daily Weather Input'!F4409)/2)</f>
        <v>45</v>
      </c>
      <c r="F4416">
        <f t="shared" si="139"/>
        <v>20</v>
      </c>
      <c r="G4416">
        <f t="shared" si="140"/>
        <v>0</v>
      </c>
    </row>
    <row r="4417" spans="2:7" x14ac:dyDescent="0.25">
      <c r="B4417">
        <f>YEAR('Daily Weather Input'!C4410)</f>
        <v>2017</v>
      </c>
      <c r="C4417">
        <f>MONTH('Daily Weather Input'!C4410)</f>
        <v>1</v>
      </c>
      <c r="D4417">
        <f>DAY('Daily Weather Input'!C4410)</f>
        <v>24</v>
      </c>
      <c r="E4417">
        <f>IF('Daily Weather Input'!D4410, 'Daily Weather Input'!D4410, ('Daily Weather Input'!E4410+'Daily Weather Input'!F4410)/2)</f>
        <v>40</v>
      </c>
      <c r="F4417">
        <f t="shared" si="139"/>
        <v>25</v>
      </c>
      <c r="G4417">
        <f t="shared" si="140"/>
        <v>0</v>
      </c>
    </row>
    <row r="4418" spans="2:7" x14ac:dyDescent="0.25">
      <c r="B4418">
        <f>YEAR('Daily Weather Input'!C4411)</f>
        <v>2017</v>
      </c>
      <c r="C4418">
        <f>MONTH('Daily Weather Input'!C4411)</f>
        <v>1</v>
      </c>
      <c r="D4418">
        <f>DAY('Daily Weather Input'!C4411)</f>
        <v>25</v>
      </c>
      <c r="E4418">
        <f>IF('Daily Weather Input'!D4411, 'Daily Weather Input'!D4411, ('Daily Weather Input'!E4411+'Daily Weather Input'!F4411)/2)</f>
        <v>49</v>
      </c>
      <c r="F4418">
        <f t="shared" si="139"/>
        <v>16</v>
      </c>
      <c r="G4418">
        <f t="shared" si="140"/>
        <v>0</v>
      </c>
    </row>
    <row r="4419" spans="2:7" x14ac:dyDescent="0.25">
      <c r="B4419">
        <f>YEAR('Daily Weather Input'!C4412)</f>
        <v>2017</v>
      </c>
      <c r="C4419">
        <f>MONTH('Daily Weather Input'!C4412)</f>
        <v>1</v>
      </c>
      <c r="D4419">
        <f>DAY('Daily Weather Input'!C4412)</f>
        <v>26</v>
      </c>
      <c r="E4419">
        <f>IF('Daily Weather Input'!D4412, 'Daily Weather Input'!D4412, ('Daily Weather Input'!E4412+'Daily Weather Input'!F4412)/2)</f>
        <v>50</v>
      </c>
      <c r="F4419">
        <f t="shared" si="139"/>
        <v>15</v>
      </c>
      <c r="G4419">
        <f t="shared" si="140"/>
        <v>0</v>
      </c>
    </row>
    <row r="4420" spans="2:7" x14ac:dyDescent="0.25">
      <c r="B4420">
        <f>YEAR('Daily Weather Input'!C4413)</f>
        <v>2017</v>
      </c>
      <c r="C4420">
        <f>MONTH('Daily Weather Input'!C4413)</f>
        <v>1</v>
      </c>
      <c r="D4420">
        <f>DAY('Daily Weather Input'!C4413)</f>
        <v>27</v>
      </c>
      <c r="E4420">
        <f>IF('Daily Weather Input'!D4413, 'Daily Weather Input'!D4413, ('Daily Weather Input'!E4413+'Daily Weather Input'!F4413)/2)</f>
        <v>40</v>
      </c>
      <c r="F4420">
        <f t="shared" si="139"/>
        <v>25</v>
      </c>
      <c r="G4420">
        <f t="shared" si="140"/>
        <v>0</v>
      </c>
    </row>
    <row r="4421" spans="2:7" x14ac:dyDescent="0.25">
      <c r="B4421">
        <f>YEAR('Daily Weather Input'!C4414)</f>
        <v>2017</v>
      </c>
      <c r="C4421">
        <f>MONTH('Daily Weather Input'!C4414)</f>
        <v>1</v>
      </c>
      <c r="D4421">
        <f>DAY('Daily Weather Input'!C4414)</f>
        <v>28</v>
      </c>
      <c r="E4421">
        <f>IF('Daily Weather Input'!D4414, 'Daily Weather Input'!D4414, ('Daily Weather Input'!E4414+'Daily Weather Input'!F4414)/2)</f>
        <v>37</v>
      </c>
      <c r="F4421">
        <f t="shared" si="139"/>
        <v>28</v>
      </c>
      <c r="G4421">
        <f t="shared" si="140"/>
        <v>0</v>
      </c>
    </row>
    <row r="4422" spans="2:7" x14ac:dyDescent="0.25">
      <c r="B4422">
        <f>YEAR('Daily Weather Input'!C4415)</f>
        <v>2017</v>
      </c>
      <c r="C4422">
        <f>MONTH('Daily Weather Input'!C4415)</f>
        <v>1</v>
      </c>
      <c r="D4422">
        <f>DAY('Daily Weather Input'!C4415)</f>
        <v>29</v>
      </c>
      <c r="E4422">
        <f>IF('Daily Weather Input'!D4415, 'Daily Weather Input'!D4415, ('Daily Weather Input'!E4415+'Daily Weather Input'!F4415)/2)</f>
        <v>36</v>
      </c>
      <c r="F4422">
        <f t="shared" si="139"/>
        <v>29</v>
      </c>
      <c r="G4422">
        <f t="shared" si="140"/>
        <v>0</v>
      </c>
    </row>
    <row r="4423" spans="2:7" x14ac:dyDescent="0.25">
      <c r="B4423">
        <f>YEAR('Daily Weather Input'!C4416)</f>
        <v>2017</v>
      </c>
      <c r="C4423">
        <f>MONTH('Daily Weather Input'!C4416)</f>
        <v>1</v>
      </c>
      <c r="D4423">
        <f>DAY('Daily Weather Input'!C4416)</f>
        <v>30</v>
      </c>
      <c r="E4423">
        <f>IF('Daily Weather Input'!D4416, 'Daily Weather Input'!D4416, ('Daily Weather Input'!E4416+'Daily Weather Input'!F4416)/2)</f>
        <v>33</v>
      </c>
      <c r="F4423">
        <f t="shared" si="139"/>
        <v>32</v>
      </c>
      <c r="G4423">
        <f t="shared" si="140"/>
        <v>0</v>
      </c>
    </row>
    <row r="4424" spans="2:7" x14ac:dyDescent="0.25">
      <c r="B4424">
        <f>YEAR('Daily Weather Input'!C4417)</f>
        <v>2017</v>
      </c>
      <c r="C4424">
        <f>MONTH('Daily Weather Input'!C4417)</f>
        <v>1</v>
      </c>
      <c r="D4424">
        <f>DAY('Daily Weather Input'!C4417)</f>
        <v>31</v>
      </c>
      <c r="E4424">
        <f>IF('Daily Weather Input'!D4417, 'Daily Weather Input'!D4417, ('Daily Weather Input'!E4417+'Daily Weather Input'!F4417)/2)</f>
        <v>35</v>
      </c>
      <c r="F4424">
        <f t="shared" si="139"/>
        <v>30</v>
      </c>
      <c r="G4424">
        <f t="shared" si="140"/>
        <v>0</v>
      </c>
    </row>
    <row r="4425" spans="2:7" x14ac:dyDescent="0.25">
      <c r="B4425">
        <f>YEAR('Daily Weather Input'!C4418)</f>
        <v>2017</v>
      </c>
      <c r="C4425">
        <f>MONTH('Daily Weather Input'!C4418)</f>
        <v>2</v>
      </c>
      <c r="D4425">
        <f>DAY('Daily Weather Input'!C4418)</f>
        <v>1</v>
      </c>
      <c r="E4425">
        <f>IF('Daily Weather Input'!D4418, 'Daily Weather Input'!D4418, ('Daily Weather Input'!E4418+'Daily Weather Input'!F4418)/2)</f>
        <v>38</v>
      </c>
      <c r="F4425">
        <f t="shared" si="139"/>
        <v>27</v>
      </c>
      <c r="G4425">
        <f t="shared" si="140"/>
        <v>0</v>
      </c>
    </row>
    <row r="4426" spans="2:7" x14ac:dyDescent="0.25">
      <c r="B4426">
        <f>YEAR('Daily Weather Input'!C4419)</f>
        <v>2017</v>
      </c>
      <c r="C4426">
        <f>MONTH('Daily Weather Input'!C4419)</f>
        <v>2</v>
      </c>
      <c r="D4426">
        <f>DAY('Daily Weather Input'!C4419)</f>
        <v>2</v>
      </c>
      <c r="E4426">
        <f>IF('Daily Weather Input'!D4419, 'Daily Weather Input'!D4419, ('Daily Weather Input'!E4419+'Daily Weather Input'!F4419)/2)</f>
        <v>42</v>
      </c>
      <c r="F4426">
        <f t="shared" si="139"/>
        <v>23</v>
      </c>
      <c r="G4426">
        <f t="shared" si="140"/>
        <v>0</v>
      </c>
    </row>
    <row r="4427" spans="2:7" x14ac:dyDescent="0.25">
      <c r="B4427">
        <f>YEAR('Daily Weather Input'!C4420)</f>
        <v>2017</v>
      </c>
      <c r="C4427">
        <f>MONTH('Daily Weather Input'!C4420)</f>
        <v>2</v>
      </c>
      <c r="D4427">
        <f>DAY('Daily Weather Input'!C4420)</f>
        <v>3</v>
      </c>
      <c r="E4427">
        <f>IF('Daily Weather Input'!D4420, 'Daily Weather Input'!D4420, ('Daily Weather Input'!E4420+'Daily Weather Input'!F4420)/2)</f>
        <v>34</v>
      </c>
      <c r="F4427">
        <f t="shared" si="139"/>
        <v>31</v>
      </c>
      <c r="G4427">
        <f t="shared" si="140"/>
        <v>0</v>
      </c>
    </row>
    <row r="4428" spans="2:7" x14ac:dyDescent="0.25">
      <c r="B4428">
        <f>YEAR('Daily Weather Input'!C4421)</f>
        <v>2017</v>
      </c>
      <c r="C4428">
        <f>MONTH('Daily Weather Input'!C4421)</f>
        <v>2</v>
      </c>
      <c r="D4428">
        <f>DAY('Daily Weather Input'!C4421)</f>
        <v>4</v>
      </c>
      <c r="E4428">
        <f>IF('Daily Weather Input'!D4421, 'Daily Weather Input'!D4421, ('Daily Weather Input'!E4421+'Daily Weather Input'!F4421)/2)</f>
        <v>28</v>
      </c>
      <c r="F4428">
        <f t="shared" si="139"/>
        <v>37</v>
      </c>
      <c r="G4428">
        <f t="shared" si="140"/>
        <v>0</v>
      </c>
    </row>
    <row r="4429" spans="2:7" x14ac:dyDescent="0.25">
      <c r="B4429">
        <f>YEAR('Daily Weather Input'!C4422)</f>
        <v>2017</v>
      </c>
      <c r="C4429">
        <f>MONTH('Daily Weather Input'!C4422)</f>
        <v>2</v>
      </c>
      <c r="D4429">
        <f>DAY('Daily Weather Input'!C4422)</f>
        <v>5</v>
      </c>
      <c r="E4429">
        <f>IF('Daily Weather Input'!D4422, 'Daily Weather Input'!D4422, ('Daily Weather Input'!E4422+'Daily Weather Input'!F4422)/2)</f>
        <v>37</v>
      </c>
      <c r="F4429">
        <f t="shared" si="139"/>
        <v>28</v>
      </c>
      <c r="G4429">
        <f t="shared" si="140"/>
        <v>0</v>
      </c>
    </row>
    <row r="4430" spans="2:7" x14ac:dyDescent="0.25">
      <c r="B4430">
        <f>YEAR('Daily Weather Input'!C4423)</f>
        <v>2017</v>
      </c>
      <c r="C4430">
        <f>MONTH('Daily Weather Input'!C4423)</f>
        <v>2</v>
      </c>
      <c r="D4430">
        <f>DAY('Daily Weather Input'!C4423)</f>
        <v>6</v>
      </c>
      <c r="E4430">
        <f>IF('Daily Weather Input'!D4423, 'Daily Weather Input'!D4423, ('Daily Weather Input'!E4423+'Daily Weather Input'!F4423)/2)</f>
        <v>43</v>
      </c>
      <c r="F4430">
        <f t="shared" si="139"/>
        <v>22</v>
      </c>
      <c r="G4430">
        <f t="shared" si="140"/>
        <v>0</v>
      </c>
    </row>
    <row r="4431" spans="2:7" x14ac:dyDescent="0.25">
      <c r="B4431">
        <f>YEAR('Daily Weather Input'!C4424)</f>
        <v>2017</v>
      </c>
      <c r="C4431">
        <f>MONTH('Daily Weather Input'!C4424)</f>
        <v>2</v>
      </c>
      <c r="D4431">
        <f>DAY('Daily Weather Input'!C4424)</f>
        <v>7</v>
      </c>
      <c r="E4431">
        <f>IF('Daily Weather Input'!D4424, 'Daily Weather Input'!D4424, ('Daily Weather Input'!E4424+'Daily Weather Input'!F4424)/2)</f>
        <v>58</v>
      </c>
      <c r="F4431">
        <f t="shared" si="139"/>
        <v>7</v>
      </c>
      <c r="G4431">
        <f t="shared" si="140"/>
        <v>0</v>
      </c>
    </row>
    <row r="4432" spans="2:7" x14ac:dyDescent="0.25">
      <c r="B4432">
        <f>YEAR('Daily Weather Input'!C4425)</f>
        <v>2017</v>
      </c>
      <c r="C4432">
        <f>MONTH('Daily Weather Input'!C4425)</f>
        <v>2</v>
      </c>
      <c r="D4432">
        <f>DAY('Daily Weather Input'!C4425)</f>
        <v>8</v>
      </c>
      <c r="E4432">
        <f>IF('Daily Weather Input'!D4425, 'Daily Weather Input'!D4425, ('Daily Weather Input'!E4425+'Daily Weather Input'!F4425)/2)</f>
        <v>63</v>
      </c>
      <c r="F4432">
        <f t="shared" si="139"/>
        <v>2</v>
      </c>
      <c r="G4432">
        <f t="shared" si="140"/>
        <v>0</v>
      </c>
    </row>
    <row r="4433" spans="2:7" x14ac:dyDescent="0.25">
      <c r="B4433">
        <f>YEAR('Daily Weather Input'!C4426)</f>
        <v>2017</v>
      </c>
      <c r="C4433">
        <f>MONTH('Daily Weather Input'!C4426)</f>
        <v>2</v>
      </c>
      <c r="D4433">
        <f>DAY('Daily Weather Input'!C4426)</f>
        <v>9</v>
      </c>
      <c r="E4433">
        <f>IF('Daily Weather Input'!D4426, 'Daily Weather Input'!D4426, ('Daily Weather Input'!E4426+'Daily Weather Input'!F4426)/2)</f>
        <v>41</v>
      </c>
      <c r="F4433">
        <f t="shared" si="139"/>
        <v>24</v>
      </c>
      <c r="G4433">
        <f t="shared" si="140"/>
        <v>0</v>
      </c>
    </row>
    <row r="4434" spans="2:7" x14ac:dyDescent="0.25">
      <c r="B4434">
        <f>YEAR('Daily Weather Input'!C4427)</f>
        <v>2017</v>
      </c>
      <c r="C4434">
        <f>MONTH('Daily Weather Input'!C4427)</f>
        <v>2</v>
      </c>
      <c r="D4434">
        <f>DAY('Daily Weather Input'!C4427)</f>
        <v>10</v>
      </c>
      <c r="E4434">
        <f>IF('Daily Weather Input'!D4427, 'Daily Weather Input'!D4427, ('Daily Weather Input'!E4427+'Daily Weather Input'!F4427)/2)</f>
        <v>26</v>
      </c>
      <c r="F4434">
        <f t="shared" si="139"/>
        <v>39</v>
      </c>
      <c r="G4434">
        <f t="shared" si="140"/>
        <v>0</v>
      </c>
    </row>
    <row r="4435" spans="2:7" x14ac:dyDescent="0.25">
      <c r="B4435">
        <f>YEAR('Daily Weather Input'!C4428)</f>
        <v>2017</v>
      </c>
      <c r="C4435">
        <f>MONTH('Daily Weather Input'!C4428)</f>
        <v>2</v>
      </c>
      <c r="D4435">
        <f>DAY('Daily Weather Input'!C4428)</f>
        <v>11</v>
      </c>
      <c r="E4435">
        <f>IF('Daily Weather Input'!D4428, 'Daily Weather Input'!D4428, ('Daily Weather Input'!E4428+'Daily Weather Input'!F4428)/2)</f>
        <v>40</v>
      </c>
      <c r="F4435">
        <f t="shared" si="139"/>
        <v>25</v>
      </c>
      <c r="G4435">
        <f t="shared" si="140"/>
        <v>0</v>
      </c>
    </row>
    <row r="4436" spans="2:7" x14ac:dyDescent="0.25">
      <c r="B4436">
        <f>YEAR('Daily Weather Input'!C4429)</f>
        <v>2017</v>
      </c>
      <c r="C4436">
        <f>MONTH('Daily Weather Input'!C4429)</f>
        <v>2</v>
      </c>
      <c r="D4436">
        <f>DAY('Daily Weather Input'!C4429)</f>
        <v>12</v>
      </c>
      <c r="E4436">
        <f>IF('Daily Weather Input'!D4429, 'Daily Weather Input'!D4429, ('Daily Weather Input'!E4429+'Daily Weather Input'!F4429)/2)</f>
        <v>46</v>
      </c>
      <c r="F4436">
        <f t="shared" si="139"/>
        <v>19</v>
      </c>
      <c r="G4436">
        <f t="shared" si="140"/>
        <v>0</v>
      </c>
    </row>
    <row r="4437" spans="2:7" x14ac:dyDescent="0.25">
      <c r="B4437">
        <f>YEAR('Daily Weather Input'!C4430)</f>
        <v>2017</v>
      </c>
      <c r="C4437">
        <f>MONTH('Daily Weather Input'!C4430)</f>
        <v>2</v>
      </c>
      <c r="D4437">
        <f>DAY('Daily Weather Input'!C4430)</f>
        <v>13</v>
      </c>
      <c r="E4437">
        <f>IF('Daily Weather Input'!D4430, 'Daily Weather Input'!D4430, ('Daily Weather Input'!E4430+'Daily Weather Input'!F4430)/2)</f>
        <v>42</v>
      </c>
      <c r="F4437">
        <f t="shared" si="139"/>
        <v>23</v>
      </c>
      <c r="G4437">
        <f t="shared" si="140"/>
        <v>0</v>
      </c>
    </row>
    <row r="4438" spans="2:7" x14ac:dyDescent="0.25">
      <c r="B4438">
        <f>YEAR('Daily Weather Input'!C4431)</f>
        <v>2017</v>
      </c>
      <c r="C4438">
        <f>MONTH('Daily Weather Input'!C4431)</f>
        <v>2</v>
      </c>
      <c r="D4438">
        <f>DAY('Daily Weather Input'!C4431)</f>
        <v>14</v>
      </c>
      <c r="E4438">
        <f>IF('Daily Weather Input'!D4431, 'Daily Weather Input'!D4431, ('Daily Weather Input'!E4431+'Daily Weather Input'!F4431)/2)</f>
        <v>33</v>
      </c>
      <c r="F4438">
        <f t="shared" si="139"/>
        <v>32</v>
      </c>
      <c r="G4438">
        <f t="shared" si="140"/>
        <v>0</v>
      </c>
    </row>
    <row r="4439" spans="2:7" x14ac:dyDescent="0.25">
      <c r="B4439">
        <f>YEAR('Daily Weather Input'!C4432)</f>
        <v>2017</v>
      </c>
      <c r="C4439">
        <f>MONTH('Daily Weather Input'!C4432)</f>
        <v>2</v>
      </c>
      <c r="D4439">
        <f>DAY('Daily Weather Input'!C4432)</f>
        <v>15</v>
      </c>
      <c r="E4439">
        <f>IF('Daily Weather Input'!D4432, 'Daily Weather Input'!D4432, ('Daily Weather Input'!E4432+'Daily Weather Input'!F4432)/2)</f>
        <v>39</v>
      </c>
      <c r="F4439">
        <f t="shared" si="139"/>
        <v>26</v>
      </c>
      <c r="G4439">
        <f t="shared" si="140"/>
        <v>0</v>
      </c>
    </row>
    <row r="4440" spans="2:7" x14ac:dyDescent="0.25">
      <c r="B4440">
        <f>YEAR('Daily Weather Input'!C4433)</f>
        <v>2017</v>
      </c>
      <c r="C4440">
        <f>MONTH('Daily Weather Input'!C4433)</f>
        <v>2</v>
      </c>
      <c r="D4440">
        <f>DAY('Daily Weather Input'!C4433)</f>
        <v>16</v>
      </c>
      <c r="E4440">
        <f>IF('Daily Weather Input'!D4433, 'Daily Weather Input'!D4433, ('Daily Weather Input'!E4433+'Daily Weather Input'!F4433)/2)</f>
        <v>34</v>
      </c>
      <c r="F4440">
        <f t="shared" ref="F4440:F4503" si="141">IF(B$8&gt;$E4440,(B$8-$E4440),0)</f>
        <v>31</v>
      </c>
      <c r="G4440">
        <f t="shared" ref="G4440:G4503" si="142">IF($E4440&gt;C$8,$E4440-C$8,0)</f>
        <v>0</v>
      </c>
    </row>
    <row r="4441" spans="2:7" x14ac:dyDescent="0.25">
      <c r="B4441">
        <f>YEAR('Daily Weather Input'!C4434)</f>
        <v>2017</v>
      </c>
      <c r="C4441">
        <f>MONTH('Daily Weather Input'!C4434)</f>
        <v>2</v>
      </c>
      <c r="D4441">
        <f>DAY('Daily Weather Input'!C4434)</f>
        <v>17</v>
      </c>
      <c r="E4441">
        <f>IF('Daily Weather Input'!D4434, 'Daily Weather Input'!D4434, ('Daily Weather Input'!E4434+'Daily Weather Input'!F4434)/2)</f>
        <v>34</v>
      </c>
      <c r="F4441">
        <f t="shared" si="141"/>
        <v>31</v>
      </c>
      <c r="G4441">
        <f t="shared" si="142"/>
        <v>0</v>
      </c>
    </row>
    <row r="4442" spans="2:7" x14ac:dyDescent="0.25">
      <c r="B4442">
        <f>YEAR('Daily Weather Input'!C4435)</f>
        <v>2017</v>
      </c>
      <c r="C4442">
        <f>MONTH('Daily Weather Input'!C4435)</f>
        <v>2</v>
      </c>
      <c r="D4442">
        <f>DAY('Daily Weather Input'!C4435)</f>
        <v>18</v>
      </c>
      <c r="E4442">
        <f>IF('Daily Weather Input'!D4435, 'Daily Weather Input'!D4435, ('Daily Weather Input'!E4435+'Daily Weather Input'!F4435)/2)</f>
        <v>44</v>
      </c>
      <c r="F4442">
        <f t="shared" si="141"/>
        <v>21</v>
      </c>
      <c r="G4442">
        <f t="shared" si="142"/>
        <v>0</v>
      </c>
    </row>
    <row r="4443" spans="2:7" x14ac:dyDescent="0.25">
      <c r="B4443">
        <f>YEAR('Daily Weather Input'!C4436)</f>
        <v>2017</v>
      </c>
      <c r="C4443">
        <f>MONTH('Daily Weather Input'!C4436)</f>
        <v>2</v>
      </c>
      <c r="D4443">
        <f>DAY('Daily Weather Input'!C4436)</f>
        <v>19</v>
      </c>
      <c r="E4443">
        <f>IF('Daily Weather Input'!D4436, 'Daily Weather Input'!D4436, ('Daily Weather Input'!E4436+'Daily Weather Input'!F4436)/2)</f>
        <v>59</v>
      </c>
      <c r="F4443">
        <f t="shared" si="141"/>
        <v>6</v>
      </c>
      <c r="G4443">
        <f t="shared" si="142"/>
        <v>0</v>
      </c>
    </row>
    <row r="4444" spans="2:7" x14ac:dyDescent="0.25">
      <c r="B4444">
        <f>YEAR('Daily Weather Input'!C4437)</f>
        <v>2017</v>
      </c>
      <c r="C4444">
        <f>MONTH('Daily Weather Input'!C4437)</f>
        <v>2</v>
      </c>
      <c r="D4444">
        <f>DAY('Daily Weather Input'!C4437)</f>
        <v>20</v>
      </c>
      <c r="E4444">
        <f>IF('Daily Weather Input'!D4437, 'Daily Weather Input'!D4437, ('Daily Weather Input'!E4437+'Daily Weather Input'!F4437)/2)</f>
        <v>56</v>
      </c>
      <c r="F4444">
        <f t="shared" si="141"/>
        <v>9</v>
      </c>
      <c r="G4444">
        <f t="shared" si="142"/>
        <v>0</v>
      </c>
    </row>
    <row r="4445" spans="2:7" x14ac:dyDescent="0.25">
      <c r="B4445">
        <f>YEAR('Daily Weather Input'!C4438)</f>
        <v>2017</v>
      </c>
      <c r="C4445">
        <f>MONTH('Daily Weather Input'!C4438)</f>
        <v>2</v>
      </c>
      <c r="D4445">
        <f>DAY('Daily Weather Input'!C4438)</f>
        <v>21</v>
      </c>
      <c r="E4445">
        <f>IF('Daily Weather Input'!D4438, 'Daily Weather Input'!D4438, ('Daily Weather Input'!E4438+'Daily Weather Input'!F4438)/2)</f>
        <v>47</v>
      </c>
      <c r="F4445">
        <f t="shared" si="141"/>
        <v>18</v>
      </c>
      <c r="G4445">
        <f t="shared" si="142"/>
        <v>0</v>
      </c>
    </row>
    <row r="4446" spans="2:7" x14ac:dyDescent="0.25">
      <c r="B4446">
        <f>YEAR('Daily Weather Input'!C4439)</f>
        <v>2017</v>
      </c>
      <c r="C4446">
        <f>MONTH('Daily Weather Input'!C4439)</f>
        <v>2</v>
      </c>
      <c r="D4446">
        <f>DAY('Daily Weather Input'!C4439)</f>
        <v>22</v>
      </c>
      <c r="E4446">
        <f>IF('Daily Weather Input'!D4439, 'Daily Weather Input'!D4439, ('Daily Weather Input'!E4439+'Daily Weather Input'!F4439)/2)</f>
        <v>51</v>
      </c>
      <c r="F4446">
        <f t="shared" si="141"/>
        <v>14</v>
      </c>
      <c r="G4446">
        <f t="shared" si="142"/>
        <v>0</v>
      </c>
    </row>
    <row r="4447" spans="2:7" x14ac:dyDescent="0.25">
      <c r="B4447">
        <f>YEAR('Daily Weather Input'!C4440)</f>
        <v>2017</v>
      </c>
      <c r="C4447">
        <f>MONTH('Daily Weather Input'!C4440)</f>
        <v>2</v>
      </c>
      <c r="D4447">
        <f>DAY('Daily Weather Input'!C4440)</f>
        <v>23</v>
      </c>
      <c r="E4447">
        <f>IF('Daily Weather Input'!D4440, 'Daily Weather Input'!D4440, ('Daily Weather Input'!E4440+'Daily Weather Input'!F4440)/2)</f>
        <v>61</v>
      </c>
      <c r="F4447">
        <f t="shared" si="141"/>
        <v>4</v>
      </c>
      <c r="G4447">
        <f t="shared" si="142"/>
        <v>0</v>
      </c>
    </row>
    <row r="4448" spans="2:7" x14ac:dyDescent="0.25">
      <c r="B4448">
        <f>YEAR('Daily Weather Input'!C4441)</f>
        <v>2017</v>
      </c>
      <c r="C4448">
        <f>MONTH('Daily Weather Input'!C4441)</f>
        <v>2</v>
      </c>
      <c r="D4448">
        <f>DAY('Daily Weather Input'!C4441)</f>
        <v>24</v>
      </c>
      <c r="E4448">
        <f>IF('Daily Weather Input'!D4441, 'Daily Weather Input'!D4441, ('Daily Weather Input'!E4441+'Daily Weather Input'!F4441)/2)</f>
        <v>65</v>
      </c>
      <c r="F4448">
        <f t="shared" si="141"/>
        <v>0</v>
      </c>
      <c r="G4448">
        <f t="shared" si="142"/>
        <v>0</v>
      </c>
    </row>
    <row r="4449" spans="2:7" x14ac:dyDescent="0.25">
      <c r="B4449">
        <f>YEAR('Daily Weather Input'!C4442)</f>
        <v>2017</v>
      </c>
      <c r="C4449">
        <f>MONTH('Daily Weather Input'!C4442)</f>
        <v>2</v>
      </c>
      <c r="D4449">
        <f>DAY('Daily Weather Input'!C4442)</f>
        <v>25</v>
      </c>
      <c r="E4449">
        <f>IF('Daily Weather Input'!D4442, 'Daily Weather Input'!D4442, ('Daily Weather Input'!E4442+'Daily Weather Input'!F4442)/2)</f>
        <v>63</v>
      </c>
      <c r="F4449">
        <f t="shared" si="141"/>
        <v>2</v>
      </c>
      <c r="G4449">
        <f t="shared" si="142"/>
        <v>0</v>
      </c>
    </row>
    <row r="4450" spans="2:7" x14ac:dyDescent="0.25">
      <c r="B4450">
        <f>YEAR('Daily Weather Input'!C4443)</f>
        <v>2017</v>
      </c>
      <c r="C4450">
        <f>MONTH('Daily Weather Input'!C4443)</f>
        <v>2</v>
      </c>
      <c r="D4450">
        <f>DAY('Daily Weather Input'!C4443)</f>
        <v>26</v>
      </c>
      <c r="E4450">
        <f>IF('Daily Weather Input'!D4443, 'Daily Weather Input'!D4443, ('Daily Weather Input'!E4443+'Daily Weather Input'!F4443)/2)</f>
        <v>41</v>
      </c>
      <c r="F4450">
        <f t="shared" si="141"/>
        <v>24</v>
      </c>
      <c r="G4450">
        <f t="shared" si="142"/>
        <v>0</v>
      </c>
    </row>
    <row r="4451" spans="2:7" x14ac:dyDescent="0.25">
      <c r="B4451">
        <f>YEAR('Daily Weather Input'!C4444)</f>
        <v>2017</v>
      </c>
      <c r="C4451">
        <f>MONTH('Daily Weather Input'!C4444)</f>
        <v>2</v>
      </c>
      <c r="D4451">
        <f>DAY('Daily Weather Input'!C4444)</f>
        <v>27</v>
      </c>
      <c r="E4451">
        <f>IF('Daily Weather Input'!D4444, 'Daily Weather Input'!D4444, ('Daily Weather Input'!E4444+'Daily Weather Input'!F4444)/2)</f>
        <v>38</v>
      </c>
      <c r="F4451">
        <f t="shared" si="141"/>
        <v>27</v>
      </c>
      <c r="G4451">
        <f t="shared" si="142"/>
        <v>0</v>
      </c>
    </row>
    <row r="4452" spans="2:7" x14ac:dyDescent="0.25">
      <c r="B4452">
        <f>YEAR('Daily Weather Input'!C4445)</f>
        <v>2017</v>
      </c>
      <c r="C4452">
        <f>MONTH('Daily Weather Input'!C4445)</f>
        <v>2</v>
      </c>
      <c r="D4452">
        <f>DAY('Daily Weather Input'!C4445)</f>
        <v>28</v>
      </c>
      <c r="E4452">
        <f>IF('Daily Weather Input'!D4445, 'Daily Weather Input'!D4445, ('Daily Weather Input'!E4445+'Daily Weather Input'!F4445)/2)</f>
        <v>51</v>
      </c>
      <c r="F4452">
        <f t="shared" si="141"/>
        <v>14</v>
      </c>
      <c r="G4452">
        <f t="shared" si="142"/>
        <v>0</v>
      </c>
    </row>
    <row r="4453" spans="2:7" x14ac:dyDescent="0.25">
      <c r="B4453">
        <f>YEAR('Daily Weather Input'!C4446)</f>
        <v>2017</v>
      </c>
      <c r="C4453">
        <f>MONTH('Daily Weather Input'!C4446)</f>
        <v>3</v>
      </c>
      <c r="D4453">
        <f>DAY('Daily Weather Input'!C4446)</f>
        <v>1</v>
      </c>
      <c r="E4453">
        <f>IF('Daily Weather Input'!D4446, 'Daily Weather Input'!D4446, ('Daily Weather Input'!E4446+'Daily Weather Input'!F4446)/2)</f>
        <v>60</v>
      </c>
      <c r="F4453">
        <f t="shared" si="141"/>
        <v>5</v>
      </c>
      <c r="G4453">
        <f t="shared" si="142"/>
        <v>0</v>
      </c>
    </row>
    <row r="4454" spans="2:7" x14ac:dyDescent="0.25">
      <c r="B4454">
        <f>YEAR('Daily Weather Input'!C4447)</f>
        <v>2017</v>
      </c>
      <c r="C4454">
        <f>MONTH('Daily Weather Input'!C4447)</f>
        <v>3</v>
      </c>
      <c r="D4454">
        <f>DAY('Daily Weather Input'!C4447)</f>
        <v>2</v>
      </c>
      <c r="E4454">
        <f>IF('Daily Weather Input'!D4447, 'Daily Weather Input'!D4447, ('Daily Weather Input'!E4447+'Daily Weather Input'!F4447)/2)</f>
        <v>51</v>
      </c>
      <c r="F4454">
        <f t="shared" si="141"/>
        <v>14</v>
      </c>
      <c r="G4454">
        <f t="shared" si="142"/>
        <v>0</v>
      </c>
    </row>
    <row r="4455" spans="2:7" x14ac:dyDescent="0.25">
      <c r="B4455">
        <f>YEAR('Daily Weather Input'!C4448)</f>
        <v>2017</v>
      </c>
      <c r="C4455">
        <f>MONTH('Daily Weather Input'!C4448)</f>
        <v>3</v>
      </c>
      <c r="D4455">
        <f>DAY('Daily Weather Input'!C4448)</f>
        <v>3</v>
      </c>
      <c r="E4455">
        <f>IF('Daily Weather Input'!D4448, 'Daily Weather Input'!D4448, ('Daily Weather Input'!E4448+'Daily Weather Input'!F4448)/2)</f>
        <v>36</v>
      </c>
      <c r="F4455">
        <f t="shared" si="141"/>
        <v>29</v>
      </c>
      <c r="G4455">
        <f t="shared" si="142"/>
        <v>0</v>
      </c>
    </row>
    <row r="4456" spans="2:7" x14ac:dyDescent="0.25">
      <c r="B4456">
        <f>YEAR('Daily Weather Input'!C4449)</f>
        <v>2017</v>
      </c>
      <c r="C4456">
        <f>MONTH('Daily Weather Input'!C4449)</f>
        <v>3</v>
      </c>
      <c r="D4456">
        <f>DAY('Daily Weather Input'!C4449)</f>
        <v>4</v>
      </c>
      <c r="E4456">
        <f>IF('Daily Weather Input'!D4449, 'Daily Weather Input'!D4449, ('Daily Weather Input'!E4449+'Daily Weather Input'!F4449)/2)</f>
        <v>31</v>
      </c>
      <c r="F4456">
        <f t="shared" si="141"/>
        <v>34</v>
      </c>
      <c r="G4456">
        <f t="shared" si="142"/>
        <v>0</v>
      </c>
    </row>
    <row r="4457" spans="2:7" x14ac:dyDescent="0.25">
      <c r="B4457">
        <f>YEAR('Daily Weather Input'!C4450)</f>
        <v>2017</v>
      </c>
      <c r="C4457">
        <f>MONTH('Daily Weather Input'!C4450)</f>
        <v>3</v>
      </c>
      <c r="D4457">
        <f>DAY('Daily Weather Input'!C4450)</f>
        <v>5</v>
      </c>
      <c r="E4457">
        <f>IF('Daily Weather Input'!D4450, 'Daily Weather Input'!D4450, ('Daily Weather Input'!E4450+'Daily Weather Input'!F4450)/2)</f>
        <v>29</v>
      </c>
      <c r="F4457">
        <f t="shared" si="141"/>
        <v>36</v>
      </c>
      <c r="G4457">
        <f t="shared" si="142"/>
        <v>0</v>
      </c>
    </row>
    <row r="4458" spans="2:7" x14ac:dyDescent="0.25">
      <c r="B4458">
        <f>YEAR('Daily Weather Input'!C4451)</f>
        <v>2017</v>
      </c>
      <c r="C4458">
        <f>MONTH('Daily Weather Input'!C4451)</f>
        <v>3</v>
      </c>
      <c r="D4458">
        <f>DAY('Daily Weather Input'!C4451)</f>
        <v>6</v>
      </c>
      <c r="E4458">
        <f>IF('Daily Weather Input'!D4451, 'Daily Weather Input'!D4451, ('Daily Weather Input'!E4451+'Daily Weather Input'!F4451)/2)</f>
        <v>37</v>
      </c>
      <c r="F4458">
        <f t="shared" si="141"/>
        <v>28</v>
      </c>
      <c r="G4458">
        <f t="shared" si="142"/>
        <v>0</v>
      </c>
    </row>
    <row r="4459" spans="2:7" x14ac:dyDescent="0.25">
      <c r="B4459">
        <f>YEAR('Daily Weather Input'!C4452)</f>
        <v>2017</v>
      </c>
      <c r="C4459">
        <f>MONTH('Daily Weather Input'!C4452)</f>
        <v>3</v>
      </c>
      <c r="D4459">
        <f>DAY('Daily Weather Input'!C4452)</f>
        <v>7</v>
      </c>
      <c r="E4459">
        <f>IF('Daily Weather Input'!D4452, 'Daily Weather Input'!D4452, ('Daily Weather Input'!E4452+'Daily Weather Input'!F4452)/2)</f>
        <v>52</v>
      </c>
      <c r="F4459">
        <f t="shared" si="141"/>
        <v>13</v>
      </c>
      <c r="G4459">
        <f t="shared" si="142"/>
        <v>0</v>
      </c>
    </row>
    <row r="4460" spans="2:7" x14ac:dyDescent="0.25">
      <c r="B4460">
        <f>YEAR('Daily Weather Input'!C4453)</f>
        <v>2017</v>
      </c>
      <c r="C4460">
        <f>MONTH('Daily Weather Input'!C4453)</f>
        <v>3</v>
      </c>
      <c r="D4460">
        <f>DAY('Daily Weather Input'!C4453)</f>
        <v>8</v>
      </c>
      <c r="E4460">
        <f>IF('Daily Weather Input'!D4453, 'Daily Weather Input'!D4453, ('Daily Weather Input'!E4453+'Daily Weather Input'!F4453)/2)</f>
        <v>57</v>
      </c>
      <c r="F4460">
        <f t="shared" si="141"/>
        <v>8</v>
      </c>
      <c r="G4460">
        <f t="shared" si="142"/>
        <v>0</v>
      </c>
    </row>
    <row r="4461" spans="2:7" x14ac:dyDescent="0.25">
      <c r="B4461">
        <f>YEAR('Daily Weather Input'!C4454)</f>
        <v>2017</v>
      </c>
      <c r="C4461">
        <f>MONTH('Daily Weather Input'!C4454)</f>
        <v>3</v>
      </c>
      <c r="D4461">
        <f>DAY('Daily Weather Input'!C4454)</f>
        <v>9</v>
      </c>
      <c r="E4461">
        <f>IF('Daily Weather Input'!D4454, 'Daily Weather Input'!D4454, ('Daily Weather Input'!E4454+'Daily Weather Input'!F4454)/2)</f>
        <v>57</v>
      </c>
      <c r="F4461">
        <f t="shared" si="141"/>
        <v>8</v>
      </c>
      <c r="G4461">
        <f t="shared" si="142"/>
        <v>0</v>
      </c>
    </row>
    <row r="4462" spans="2:7" x14ac:dyDescent="0.25">
      <c r="B4462">
        <f>YEAR('Daily Weather Input'!C4455)</f>
        <v>2017</v>
      </c>
      <c r="C4462">
        <f>MONTH('Daily Weather Input'!C4455)</f>
        <v>3</v>
      </c>
      <c r="D4462">
        <f>DAY('Daily Weather Input'!C4455)</f>
        <v>10</v>
      </c>
      <c r="E4462">
        <f>IF('Daily Weather Input'!D4455, 'Daily Weather Input'!D4455, ('Daily Weather Input'!E4455+'Daily Weather Input'!F4455)/2)</f>
        <v>45</v>
      </c>
      <c r="F4462">
        <f t="shared" si="141"/>
        <v>20</v>
      </c>
      <c r="G4462">
        <f t="shared" si="142"/>
        <v>0</v>
      </c>
    </row>
    <row r="4463" spans="2:7" x14ac:dyDescent="0.25">
      <c r="B4463">
        <f>YEAR('Daily Weather Input'!C4456)</f>
        <v>2017</v>
      </c>
      <c r="C4463">
        <f>MONTH('Daily Weather Input'!C4456)</f>
        <v>3</v>
      </c>
      <c r="D4463">
        <f>DAY('Daily Weather Input'!C4456)</f>
        <v>11</v>
      </c>
      <c r="E4463">
        <f>IF('Daily Weather Input'!D4456, 'Daily Weather Input'!D4456, ('Daily Weather Input'!E4456+'Daily Weather Input'!F4456)/2)</f>
        <v>31</v>
      </c>
      <c r="F4463">
        <f t="shared" si="141"/>
        <v>34</v>
      </c>
      <c r="G4463">
        <f t="shared" si="142"/>
        <v>0</v>
      </c>
    </row>
    <row r="4464" spans="2:7" x14ac:dyDescent="0.25">
      <c r="B4464">
        <f>YEAR('Daily Weather Input'!C4457)</f>
        <v>2017</v>
      </c>
      <c r="C4464">
        <f>MONTH('Daily Weather Input'!C4457)</f>
        <v>3</v>
      </c>
      <c r="D4464">
        <f>DAY('Daily Weather Input'!C4457)</f>
        <v>12</v>
      </c>
      <c r="E4464">
        <f>IF('Daily Weather Input'!D4457, 'Daily Weather Input'!D4457, ('Daily Weather Input'!E4457+'Daily Weather Input'!F4457)/2)</f>
        <v>31</v>
      </c>
      <c r="F4464">
        <f t="shared" si="141"/>
        <v>34</v>
      </c>
      <c r="G4464">
        <f t="shared" si="142"/>
        <v>0</v>
      </c>
    </row>
    <row r="4465" spans="2:7" x14ac:dyDescent="0.25">
      <c r="B4465">
        <f>YEAR('Daily Weather Input'!C4458)</f>
        <v>2017</v>
      </c>
      <c r="C4465">
        <f>MONTH('Daily Weather Input'!C4458)</f>
        <v>3</v>
      </c>
      <c r="D4465">
        <f>DAY('Daily Weather Input'!C4458)</f>
        <v>13</v>
      </c>
      <c r="E4465">
        <f>IF('Daily Weather Input'!D4458, 'Daily Weather Input'!D4458, ('Daily Weather Input'!E4458+'Daily Weather Input'!F4458)/2)</f>
        <v>31</v>
      </c>
      <c r="F4465">
        <f t="shared" si="141"/>
        <v>34</v>
      </c>
      <c r="G4465">
        <f t="shared" si="142"/>
        <v>0</v>
      </c>
    </row>
    <row r="4466" spans="2:7" x14ac:dyDescent="0.25">
      <c r="B4466">
        <f>YEAR('Daily Weather Input'!C4459)</f>
        <v>2017</v>
      </c>
      <c r="C4466">
        <f>MONTH('Daily Weather Input'!C4459)</f>
        <v>3</v>
      </c>
      <c r="D4466">
        <f>DAY('Daily Weather Input'!C4459)</f>
        <v>14</v>
      </c>
      <c r="E4466">
        <f>IF('Daily Weather Input'!D4459, 'Daily Weather Input'!D4459, ('Daily Weather Input'!E4459+'Daily Weather Input'!F4459)/2)</f>
        <v>32</v>
      </c>
      <c r="F4466">
        <f t="shared" si="141"/>
        <v>33</v>
      </c>
      <c r="G4466">
        <f t="shared" si="142"/>
        <v>0</v>
      </c>
    </row>
    <row r="4467" spans="2:7" x14ac:dyDescent="0.25">
      <c r="B4467">
        <f>YEAR('Daily Weather Input'!C4460)</f>
        <v>2017</v>
      </c>
      <c r="C4467">
        <f>MONTH('Daily Weather Input'!C4460)</f>
        <v>3</v>
      </c>
      <c r="D4467">
        <f>DAY('Daily Weather Input'!C4460)</f>
        <v>15</v>
      </c>
      <c r="E4467">
        <f>IF('Daily Weather Input'!D4460, 'Daily Weather Input'!D4460, ('Daily Weather Input'!E4460+'Daily Weather Input'!F4460)/2)</f>
        <v>25</v>
      </c>
      <c r="F4467">
        <f t="shared" si="141"/>
        <v>40</v>
      </c>
      <c r="G4467">
        <f t="shared" si="142"/>
        <v>0</v>
      </c>
    </row>
    <row r="4468" spans="2:7" x14ac:dyDescent="0.25">
      <c r="B4468">
        <f>YEAR('Daily Weather Input'!C4461)</f>
        <v>2017</v>
      </c>
      <c r="C4468">
        <f>MONTH('Daily Weather Input'!C4461)</f>
        <v>3</v>
      </c>
      <c r="D4468">
        <f>DAY('Daily Weather Input'!C4461)</f>
        <v>16</v>
      </c>
      <c r="E4468">
        <f>IF('Daily Weather Input'!D4461, 'Daily Weather Input'!D4461, ('Daily Weather Input'!E4461+'Daily Weather Input'!F4461)/2)</f>
        <v>30</v>
      </c>
      <c r="F4468">
        <f t="shared" si="141"/>
        <v>35</v>
      </c>
      <c r="G4468">
        <f t="shared" si="142"/>
        <v>0</v>
      </c>
    </row>
    <row r="4469" spans="2:7" x14ac:dyDescent="0.25">
      <c r="B4469">
        <f>YEAR('Daily Weather Input'!C4462)</f>
        <v>2017</v>
      </c>
      <c r="C4469">
        <f>MONTH('Daily Weather Input'!C4462)</f>
        <v>3</v>
      </c>
      <c r="D4469">
        <f>DAY('Daily Weather Input'!C4462)</f>
        <v>17</v>
      </c>
      <c r="E4469">
        <f>IF('Daily Weather Input'!D4462, 'Daily Weather Input'!D4462, ('Daily Weather Input'!E4462+'Daily Weather Input'!F4462)/2)</f>
        <v>34</v>
      </c>
      <c r="F4469">
        <f t="shared" si="141"/>
        <v>31</v>
      </c>
      <c r="G4469">
        <f t="shared" si="142"/>
        <v>0</v>
      </c>
    </row>
    <row r="4470" spans="2:7" x14ac:dyDescent="0.25">
      <c r="B4470">
        <f>YEAR('Daily Weather Input'!C4463)</f>
        <v>2017</v>
      </c>
      <c r="C4470">
        <f>MONTH('Daily Weather Input'!C4463)</f>
        <v>3</v>
      </c>
      <c r="D4470">
        <f>DAY('Daily Weather Input'!C4463)</f>
        <v>18</v>
      </c>
      <c r="E4470">
        <f>IF('Daily Weather Input'!D4463, 'Daily Weather Input'!D4463, ('Daily Weather Input'!E4463+'Daily Weather Input'!F4463)/2)</f>
        <v>44</v>
      </c>
      <c r="F4470">
        <f t="shared" si="141"/>
        <v>21</v>
      </c>
      <c r="G4470">
        <f t="shared" si="142"/>
        <v>0</v>
      </c>
    </row>
    <row r="4471" spans="2:7" x14ac:dyDescent="0.25">
      <c r="B4471">
        <f>YEAR('Daily Weather Input'!C4464)</f>
        <v>2017</v>
      </c>
      <c r="C4471">
        <f>MONTH('Daily Weather Input'!C4464)</f>
        <v>3</v>
      </c>
      <c r="D4471">
        <f>DAY('Daily Weather Input'!C4464)</f>
        <v>19</v>
      </c>
      <c r="E4471">
        <f>IF('Daily Weather Input'!D4464, 'Daily Weather Input'!D4464, ('Daily Weather Input'!E4464+'Daily Weather Input'!F4464)/2)</f>
        <v>41</v>
      </c>
      <c r="F4471">
        <f t="shared" si="141"/>
        <v>24</v>
      </c>
      <c r="G4471">
        <f t="shared" si="142"/>
        <v>0</v>
      </c>
    </row>
    <row r="4472" spans="2:7" x14ac:dyDescent="0.25">
      <c r="B4472">
        <f>YEAR('Daily Weather Input'!C4465)</f>
        <v>2017</v>
      </c>
      <c r="C4472">
        <f>MONTH('Daily Weather Input'!C4465)</f>
        <v>3</v>
      </c>
      <c r="D4472">
        <f>DAY('Daily Weather Input'!C4465)</f>
        <v>20</v>
      </c>
      <c r="E4472">
        <f>IF('Daily Weather Input'!D4465, 'Daily Weather Input'!D4465, ('Daily Weather Input'!E4465+'Daily Weather Input'!F4465)/2)</f>
        <v>43</v>
      </c>
      <c r="F4472">
        <f t="shared" si="141"/>
        <v>22</v>
      </c>
      <c r="G4472">
        <f t="shared" si="142"/>
        <v>0</v>
      </c>
    </row>
    <row r="4473" spans="2:7" x14ac:dyDescent="0.25">
      <c r="B4473">
        <f>YEAR('Daily Weather Input'!C4466)</f>
        <v>2017</v>
      </c>
      <c r="C4473">
        <f>MONTH('Daily Weather Input'!C4466)</f>
        <v>3</v>
      </c>
      <c r="D4473">
        <f>DAY('Daily Weather Input'!C4466)</f>
        <v>21</v>
      </c>
      <c r="E4473">
        <f>IF('Daily Weather Input'!D4466, 'Daily Weather Input'!D4466, ('Daily Weather Input'!E4466+'Daily Weather Input'!F4466)/2)</f>
        <v>50</v>
      </c>
      <c r="F4473">
        <f t="shared" si="141"/>
        <v>15</v>
      </c>
      <c r="G4473">
        <f t="shared" si="142"/>
        <v>0</v>
      </c>
    </row>
    <row r="4474" spans="2:7" x14ac:dyDescent="0.25">
      <c r="B4474">
        <f>YEAR('Daily Weather Input'!C4467)</f>
        <v>2017</v>
      </c>
      <c r="C4474">
        <f>MONTH('Daily Weather Input'!C4467)</f>
        <v>3</v>
      </c>
      <c r="D4474">
        <f>DAY('Daily Weather Input'!C4467)</f>
        <v>22</v>
      </c>
      <c r="E4474">
        <f>IF('Daily Weather Input'!D4467, 'Daily Weather Input'!D4467, ('Daily Weather Input'!E4467+'Daily Weather Input'!F4467)/2)</f>
        <v>48</v>
      </c>
      <c r="F4474">
        <f t="shared" si="141"/>
        <v>17</v>
      </c>
      <c r="G4474">
        <f t="shared" si="142"/>
        <v>0</v>
      </c>
    </row>
    <row r="4475" spans="2:7" x14ac:dyDescent="0.25">
      <c r="B4475">
        <f>YEAR('Daily Weather Input'!C4468)</f>
        <v>2017</v>
      </c>
      <c r="C4475">
        <f>MONTH('Daily Weather Input'!C4468)</f>
        <v>3</v>
      </c>
      <c r="D4475">
        <f>DAY('Daily Weather Input'!C4468)</f>
        <v>23</v>
      </c>
      <c r="E4475">
        <f>IF('Daily Weather Input'!D4468, 'Daily Weather Input'!D4468, ('Daily Weather Input'!E4468+'Daily Weather Input'!F4468)/2)</f>
        <v>36</v>
      </c>
      <c r="F4475">
        <f t="shared" si="141"/>
        <v>29</v>
      </c>
      <c r="G4475">
        <f t="shared" si="142"/>
        <v>0</v>
      </c>
    </row>
    <row r="4476" spans="2:7" x14ac:dyDescent="0.25">
      <c r="B4476">
        <f>YEAR('Daily Weather Input'!C4469)</f>
        <v>2017</v>
      </c>
      <c r="C4476">
        <f>MONTH('Daily Weather Input'!C4469)</f>
        <v>3</v>
      </c>
      <c r="D4476">
        <f>DAY('Daily Weather Input'!C4469)</f>
        <v>24</v>
      </c>
      <c r="E4476">
        <f>IF('Daily Weather Input'!D4469, 'Daily Weather Input'!D4469, ('Daily Weather Input'!E4469+'Daily Weather Input'!F4469)/2)</f>
        <v>42</v>
      </c>
      <c r="F4476">
        <f t="shared" si="141"/>
        <v>23</v>
      </c>
      <c r="G4476">
        <f t="shared" si="142"/>
        <v>0</v>
      </c>
    </row>
    <row r="4477" spans="2:7" x14ac:dyDescent="0.25">
      <c r="B4477">
        <f>YEAR('Daily Weather Input'!C4470)</f>
        <v>2017</v>
      </c>
      <c r="C4477">
        <f>MONTH('Daily Weather Input'!C4470)</f>
        <v>3</v>
      </c>
      <c r="D4477">
        <f>DAY('Daily Weather Input'!C4470)</f>
        <v>25</v>
      </c>
      <c r="E4477">
        <f>IF('Daily Weather Input'!D4470, 'Daily Weather Input'!D4470, ('Daily Weather Input'!E4470+'Daily Weather Input'!F4470)/2)</f>
        <v>64</v>
      </c>
      <c r="F4477">
        <f t="shared" si="141"/>
        <v>1</v>
      </c>
      <c r="G4477">
        <f t="shared" si="142"/>
        <v>0</v>
      </c>
    </row>
    <row r="4478" spans="2:7" x14ac:dyDescent="0.25">
      <c r="B4478">
        <f>YEAR('Daily Weather Input'!C4471)</f>
        <v>2017</v>
      </c>
      <c r="C4478">
        <f>MONTH('Daily Weather Input'!C4471)</f>
        <v>3</v>
      </c>
      <c r="D4478">
        <f>DAY('Daily Weather Input'!C4471)</f>
        <v>26</v>
      </c>
      <c r="E4478">
        <f>IF('Daily Weather Input'!D4471, 'Daily Weather Input'!D4471, ('Daily Weather Input'!E4471+'Daily Weather Input'!F4471)/2)</f>
        <v>53</v>
      </c>
      <c r="F4478">
        <f t="shared" si="141"/>
        <v>12</v>
      </c>
      <c r="G4478">
        <f t="shared" si="142"/>
        <v>0</v>
      </c>
    </row>
    <row r="4479" spans="2:7" x14ac:dyDescent="0.25">
      <c r="B4479">
        <f>YEAR('Daily Weather Input'!C4472)</f>
        <v>2017</v>
      </c>
      <c r="C4479">
        <f>MONTH('Daily Weather Input'!C4472)</f>
        <v>3</v>
      </c>
      <c r="D4479">
        <f>DAY('Daily Weather Input'!C4472)</f>
        <v>27</v>
      </c>
      <c r="E4479">
        <f>IF('Daily Weather Input'!D4472, 'Daily Weather Input'!D4472, ('Daily Weather Input'!E4472+'Daily Weather Input'!F4472)/2)</f>
        <v>54</v>
      </c>
      <c r="F4479">
        <f t="shared" si="141"/>
        <v>11</v>
      </c>
      <c r="G4479">
        <f t="shared" si="142"/>
        <v>0</v>
      </c>
    </row>
    <row r="4480" spans="2:7" x14ac:dyDescent="0.25">
      <c r="B4480">
        <f>YEAR('Daily Weather Input'!C4473)</f>
        <v>2017</v>
      </c>
      <c r="C4480">
        <f>MONTH('Daily Weather Input'!C4473)</f>
        <v>3</v>
      </c>
      <c r="D4480">
        <f>DAY('Daily Weather Input'!C4473)</f>
        <v>28</v>
      </c>
      <c r="E4480">
        <f>IF('Daily Weather Input'!D4473, 'Daily Weather Input'!D4473, ('Daily Weather Input'!E4473+'Daily Weather Input'!F4473)/2)</f>
        <v>62</v>
      </c>
      <c r="F4480">
        <f t="shared" si="141"/>
        <v>3</v>
      </c>
      <c r="G4480">
        <f t="shared" si="142"/>
        <v>0</v>
      </c>
    </row>
    <row r="4481" spans="2:7" x14ac:dyDescent="0.25">
      <c r="B4481">
        <f>YEAR('Daily Weather Input'!C4474)</f>
        <v>2017</v>
      </c>
      <c r="C4481">
        <f>MONTH('Daily Weather Input'!C4474)</f>
        <v>3</v>
      </c>
      <c r="D4481">
        <f>DAY('Daily Weather Input'!C4474)</f>
        <v>29</v>
      </c>
      <c r="E4481">
        <f>IF('Daily Weather Input'!D4474, 'Daily Weather Input'!D4474, ('Daily Weather Input'!E4474+'Daily Weather Input'!F4474)/2)</f>
        <v>58</v>
      </c>
      <c r="F4481">
        <f t="shared" si="141"/>
        <v>7</v>
      </c>
      <c r="G4481">
        <f t="shared" si="142"/>
        <v>0</v>
      </c>
    </row>
    <row r="4482" spans="2:7" x14ac:dyDescent="0.25">
      <c r="B4482">
        <f>YEAR('Daily Weather Input'!C4475)</f>
        <v>2017</v>
      </c>
      <c r="C4482">
        <f>MONTH('Daily Weather Input'!C4475)</f>
        <v>3</v>
      </c>
      <c r="D4482">
        <f>DAY('Daily Weather Input'!C4475)</f>
        <v>30</v>
      </c>
      <c r="E4482">
        <f>IF('Daily Weather Input'!D4475, 'Daily Weather Input'!D4475, ('Daily Weather Input'!E4475+'Daily Weather Input'!F4475)/2)</f>
        <v>50</v>
      </c>
      <c r="F4482">
        <f t="shared" si="141"/>
        <v>15</v>
      </c>
      <c r="G4482">
        <f t="shared" si="142"/>
        <v>0</v>
      </c>
    </row>
    <row r="4483" spans="2:7" x14ac:dyDescent="0.25">
      <c r="B4483">
        <f>YEAR('Daily Weather Input'!C4476)</f>
        <v>2017</v>
      </c>
      <c r="C4483">
        <f>MONTH('Daily Weather Input'!C4476)</f>
        <v>3</v>
      </c>
      <c r="D4483">
        <f>DAY('Daily Weather Input'!C4476)</f>
        <v>31</v>
      </c>
      <c r="E4483">
        <f>IF('Daily Weather Input'!D4476, 'Daily Weather Input'!D4476, ('Daily Weather Input'!E4476+'Daily Weather Input'!F4476)/2)</f>
        <v>46</v>
      </c>
      <c r="F4483">
        <f t="shared" si="141"/>
        <v>19</v>
      </c>
      <c r="G4483">
        <f t="shared" si="142"/>
        <v>0</v>
      </c>
    </row>
    <row r="4484" spans="2:7" x14ac:dyDescent="0.25">
      <c r="B4484">
        <f>YEAR('Daily Weather Input'!C4477)</f>
        <v>2017</v>
      </c>
      <c r="C4484">
        <f>MONTH('Daily Weather Input'!C4477)</f>
        <v>4</v>
      </c>
      <c r="D4484">
        <f>DAY('Daily Weather Input'!C4477)</f>
        <v>1</v>
      </c>
      <c r="E4484">
        <f>IF('Daily Weather Input'!D4477, 'Daily Weather Input'!D4477, ('Daily Weather Input'!E4477+'Daily Weather Input'!F4477)/2)</f>
        <v>49</v>
      </c>
      <c r="F4484">
        <f t="shared" si="141"/>
        <v>16</v>
      </c>
      <c r="G4484">
        <f t="shared" si="142"/>
        <v>0</v>
      </c>
    </row>
    <row r="4485" spans="2:7" x14ac:dyDescent="0.25">
      <c r="B4485">
        <f>YEAR('Daily Weather Input'!C4478)</f>
        <v>2017</v>
      </c>
      <c r="C4485">
        <f>MONTH('Daily Weather Input'!C4478)</f>
        <v>4</v>
      </c>
      <c r="D4485">
        <f>DAY('Daily Weather Input'!C4478)</f>
        <v>2</v>
      </c>
      <c r="E4485">
        <f>IF('Daily Weather Input'!D4478, 'Daily Weather Input'!D4478, ('Daily Weather Input'!E4478+'Daily Weather Input'!F4478)/2)</f>
        <v>51</v>
      </c>
      <c r="F4485">
        <f t="shared" si="141"/>
        <v>14</v>
      </c>
      <c r="G4485">
        <f t="shared" si="142"/>
        <v>0</v>
      </c>
    </row>
    <row r="4486" spans="2:7" x14ac:dyDescent="0.25">
      <c r="B4486">
        <f>YEAR('Daily Weather Input'!C4479)</f>
        <v>2017</v>
      </c>
      <c r="C4486">
        <f>MONTH('Daily Weather Input'!C4479)</f>
        <v>4</v>
      </c>
      <c r="D4486">
        <f>DAY('Daily Weather Input'!C4479)</f>
        <v>3</v>
      </c>
      <c r="E4486">
        <f>IF('Daily Weather Input'!D4479, 'Daily Weather Input'!D4479, ('Daily Weather Input'!E4479+'Daily Weather Input'!F4479)/2)</f>
        <v>54</v>
      </c>
      <c r="F4486">
        <f t="shared" si="141"/>
        <v>11</v>
      </c>
      <c r="G4486">
        <f t="shared" si="142"/>
        <v>0</v>
      </c>
    </row>
    <row r="4487" spans="2:7" x14ac:dyDescent="0.25">
      <c r="B4487">
        <f>YEAR('Daily Weather Input'!C4480)</f>
        <v>2017</v>
      </c>
      <c r="C4487">
        <f>MONTH('Daily Weather Input'!C4480)</f>
        <v>4</v>
      </c>
      <c r="D4487">
        <f>DAY('Daily Weather Input'!C4480)</f>
        <v>4</v>
      </c>
      <c r="E4487">
        <f>IF('Daily Weather Input'!D4480, 'Daily Weather Input'!D4480, ('Daily Weather Input'!E4480+'Daily Weather Input'!F4480)/2)</f>
        <v>65</v>
      </c>
      <c r="F4487">
        <f t="shared" si="141"/>
        <v>0</v>
      </c>
      <c r="G4487">
        <f t="shared" si="142"/>
        <v>0</v>
      </c>
    </row>
    <row r="4488" spans="2:7" x14ac:dyDescent="0.25">
      <c r="B4488">
        <f>YEAR('Daily Weather Input'!C4481)</f>
        <v>2017</v>
      </c>
      <c r="C4488">
        <f>MONTH('Daily Weather Input'!C4481)</f>
        <v>4</v>
      </c>
      <c r="D4488">
        <f>DAY('Daily Weather Input'!C4481)</f>
        <v>5</v>
      </c>
      <c r="E4488">
        <f>IF('Daily Weather Input'!D4481, 'Daily Weather Input'!D4481, ('Daily Weather Input'!E4481+'Daily Weather Input'!F4481)/2)</f>
        <v>64</v>
      </c>
      <c r="F4488">
        <f t="shared" si="141"/>
        <v>1</v>
      </c>
      <c r="G4488">
        <f t="shared" si="142"/>
        <v>0</v>
      </c>
    </row>
    <row r="4489" spans="2:7" x14ac:dyDescent="0.25">
      <c r="B4489">
        <f>YEAR('Daily Weather Input'!C4482)</f>
        <v>2017</v>
      </c>
      <c r="C4489">
        <f>MONTH('Daily Weather Input'!C4482)</f>
        <v>4</v>
      </c>
      <c r="D4489">
        <f>DAY('Daily Weather Input'!C4482)</f>
        <v>6</v>
      </c>
      <c r="E4489">
        <f>IF('Daily Weather Input'!D4482, 'Daily Weather Input'!D4482, ('Daily Weather Input'!E4482+'Daily Weather Input'!F4482)/2)</f>
        <v>58</v>
      </c>
      <c r="F4489">
        <f t="shared" si="141"/>
        <v>7</v>
      </c>
      <c r="G4489">
        <f t="shared" si="142"/>
        <v>0</v>
      </c>
    </row>
    <row r="4490" spans="2:7" x14ac:dyDescent="0.25">
      <c r="B4490">
        <f>YEAR('Daily Weather Input'!C4483)</f>
        <v>2017</v>
      </c>
      <c r="C4490">
        <f>MONTH('Daily Weather Input'!C4483)</f>
        <v>4</v>
      </c>
      <c r="D4490">
        <f>DAY('Daily Weather Input'!C4483)</f>
        <v>7</v>
      </c>
      <c r="E4490">
        <f>IF('Daily Weather Input'!D4483, 'Daily Weather Input'!D4483, ('Daily Weather Input'!E4483+'Daily Weather Input'!F4483)/2)</f>
        <v>46</v>
      </c>
      <c r="F4490">
        <f t="shared" si="141"/>
        <v>19</v>
      </c>
      <c r="G4490">
        <f t="shared" si="142"/>
        <v>0</v>
      </c>
    </row>
    <row r="4491" spans="2:7" x14ac:dyDescent="0.25">
      <c r="B4491">
        <f>YEAR('Daily Weather Input'!C4484)</f>
        <v>2017</v>
      </c>
      <c r="C4491">
        <f>MONTH('Daily Weather Input'!C4484)</f>
        <v>4</v>
      </c>
      <c r="D4491">
        <f>DAY('Daily Weather Input'!C4484)</f>
        <v>8</v>
      </c>
      <c r="E4491">
        <f>IF('Daily Weather Input'!D4484, 'Daily Weather Input'!D4484, ('Daily Weather Input'!E4484+'Daily Weather Input'!F4484)/2)</f>
        <v>47</v>
      </c>
      <c r="F4491">
        <f t="shared" si="141"/>
        <v>18</v>
      </c>
      <c r="G4491">
        <f t="shared" si="142"/>
        <v>0</v>
      </c>
    </row>
    <row r="4492" spans="2:7" x14ac:dyDescent="0.25">
      <c r="B4492">
        <f>YEAR('Daily Weather Input'!C4485)</f>
        <v>2017</v>
      </c>
      <c r="C4492">
        <f>MONTH('Daily Weather Input'!C4485)</f>
        <v>4</v>
      </c>
      <c r="D4492">
        <f>DAY('Daily Weather Input'!C4485)</f>
        <v>9</v>
      </c>
      <c r="E4492">
        <f>IF('Daily Weather Input'!D4485, 'Daily Weather Input'!D4485, ('Daily Weather Input'!E4485+'Daily Weather Input'!F4485)/2)</f>
        <v>53</v>
      </c>
      <c r="F4492">
        <f t="shared" si="141"/>
        <v>12</v>
      </c>
      <c r="G4492">
        <f t="shared" si="142"/>
        <v>0</v>
      </c>
    </row>
    <row r="4493" spans="2:7" x14ac:dyDescent="0.25">
      <c r="B4493">
        <f>YEAR('Daily Weather Input'!C4486)</f>
        <v>2017</v>
      </c>
      <c r="C4493">
        <f>MONTH('Daily Weather Input'!C4486)</f>
        <v>4</v>
      </c>
      <c r="D4493">
        <f>DAY('Daily Weather Input'!C4486)</f>
        <v>10</v>
      </c>
      <c r="E4493">
        <f>IF('Daily Weather Input'!D4486, 'Daily Weather Input'!D4486, ('Daily Weather Input'!E4486+'Daily Weather Input'!F4486)/2)</f>
        <v>62</v>
      </c>
      <c r="F4493">
        <f t="shared" si="141"/>
        <v>3</v>
      </c>
      <c r="G4493">
        <f t="shared" si="142"/>
        <v>0</v>
      </c>
    </row>
    <row r="4494" spans="2:7" x14ac:dyDescent="0.25">
      <c r="B4494">
        <f>YEAR('Daily Weather Input'!C4487)</f>
        <v>2017</v>
      </c>
      <c r="C4494">
        <f>MONTH('Daily Weather Input'!C4487)</f>
        <v>4</v>
      </c>
      <c r="D4494">
        <f>DAY('Daily Weather Input'!C4487)</f>
        <v>11</v>
      </c>
      <c r="E4494">
        <f>IF('Daily Weather Input'!D4487, 'Daily Weather Input'!D4487, ('Daily Weather Input'!E4487+'Daily Weather Input'!F4487)/2)</f>
        <v>71</v>
      </c>
      <c r="F4494">
        <f t="shared" si="141"/>
        <v>0</v>
      </c>
      <c r="G4494">
        <f t="shared" si="142"/>
        <v>6</v>
      </c>
    </row>
    <row r="4495" spans="2:7" x14ac:dyDescent="0.25">
      <c r="B4495">
        <f>YEAR('Daily Weather Input'!C4488)</f>
        <v>2017</v>
      </c>
      <c r="C4495">
        <f>MONTH('Daily Weather Input'!C4488)</f>
        <v>4</v>
      </c>
      <c r="D4495">
        <f>DAY('Daily Weather Input'!C4488)</f>
        <v>12</v>
      </c>
      <c r="E4495">
        <f>IF('Daily Weather Input'!D4488, 'Daily Weather Input'!D4488, ('Daily Weather Input'!E4488+'Daily Weather Input'!F4488)/2)</f>
        <v>70</v>
      </c>
      <c r="F4495">
        <f t="shared" si="141"/>
        <v>0</v>
      </c>
      <c r="G4495">
        <f t="shared" si="142"/>
        <v>5</v>
      </c>
    </row>
    <row r="4496" spans="2:7" x14ac:dyDescent="0.25">
      <c r="B4496">
        <f>YEAR('Daily Weather Input'!C4489)</f>
        <v>2017</v>
      </c>
      <c r="C4496">
        <f>MONTH('Daily Weather Input'!C4489)</f>
        <v>4</v>
      </c>
      <c r="D4496">
        <f>DAY('Daily Weather Input'!C4489)</f>
        <v>13</v>
      </c>
      <c r="E4496">
        <f>IF('Daily Weather Input'!D4489, 'Daily Weather Input'!D4489, ('Daily Weather Input'!E4489+'Daily Weather Input'!F4489)/2)</f>
        <v>61</v>
      </c>
      <c r="F4496">
        <f t="shared" si="141"/>
        <v>4</v>
      </c>
      <c r="G4496">
        <f t="shared" si="142"/>
        <v>0</v>
      </c>
    </row>
    <row r="4497" spans="2:7" x14ac:dyDescent="0.25">
      <c r="B4497">
        <f>YEAR('Daily Weather Input'!C4490)</f>
        <v>2017</v>
      </c>
      <c r="C4497">
        <f>MONTH('Daily Weather Input'!C4490)</f>
        <v>4</v>
      </c>
      <c r="D4497">
        <f>DAY('Daily Weather Input'!C4490)</f>
        <v>14</v>
      </c>
      <c r="E4497">
        <f>IF('Daily Weather Input'!D4490, 'Daily Weather Input'!D4490, ('Daily Weather Input'!E4490+'Daily Weather Input'!F4490)/2)</f>
        <v>58</v>
      </c>
      <c r="F4497">
        <f t="shared" si="141"/>
        <v>7</v>
      </c>
      <c r="G4497">
        <f t="shared" si="142"/>
        <v>0</v>
      </c>
    </row>
    <row r="4498" spans="2:7" x14ac:dyDescent="0.25">
      <c r="B4498">
        <f>YEAR('Daily Weather Input'!C4491)</f>
        <v>2017</v>
      </c>
      <c r="C4498">
        <f>MONTH('Daily Weather Input'!C4491)</f>
        <v>4</v>
      </c>
      <c r="D4498">
        <f>DAY('Daily Weather Input'!C4491)</f>
        <v>15</v>
      </c>
      <c r="E4498">
        <f>IF('Daily Weather Input'!D4491, 'Daily Weather Input'!D4491, ('Daily Weather Input'!E4491+'Daily Weather Input'!F4491)/2)</f>
        <v>62</v>
      </c>
      <c r="F4498">
        <f t="shared" si="141"/>
        <v>3</v>
      </c>
      <c r="G4498">
        <f t="shared" si="142"/>
        <v>0</v>
      </c>
    </row>
    <row r="4499" spans="2:7" x14ac:dyDescent="0.25">
      <c r="B4499">
        <f>YEAR('Daily Weather Input'!C4492)</f>
        <v>2017</v>
      </c>
      <c r="C4499">
        <f>MONTH('Daily Weather Input'!C4492)</f>
        <v>4</v>
      </c>
      <c r="D4499">
        <f>DAY('Daily Weather Input'!C4492)</f>
        <v>16</v>
      </c>
      <c r="E4499">
        <f>IF('Daily Weather Input'!D4492, 'Daily Weather Input'!D4492, ('Daily Weather Input'!E4492+'Daily Weather Input'!F4492)/2)</f>
        <v>73</v>
      </c>
      <c r="F4499">
        <f t="shared" si="141"/>
        <v>0</v>
      </c>
      <c r="G4499">
        <f t="shared" si="142"/>
        <v>8</v>
      </c>
    </row>
    <row r="4500" spans="2:7" x14ac:dyDescent="0.25">
      <c r="B4500">
        <f>YEAR('Daily Weather Input'!C4493)</f>
        <v>2017</v>
      </c>
      <c r="C4500">
        <f>MONTH('Daily Weather Input'!C4493)</f>
        <v>4</v>
      </c>
      <c r="D4500">
        <f>DAY('Daily Weather Input'!C4493)</f>
        <v>17</v>
      </c>
      <c r="E4500">
        <f>IF('Daily Weather Input'!D4493, 'Daily Weather Input'!D4493, ('Daily Weather Input'!E4493+'Daily Weather Input'!F4493)/2)</f>
        <v>67</v>
      </c>
      <c r="F4500">
        <f t="shared" si="141"/>
        <v>0</v>
      </c>
      <c r="G4500">
        <f t="shared" si="142"/>
        <v>2</v>
      </c>
    </row>
    <row r="4501" spans="2:7" x14ac:dyDescent="0.25">
      <c r="B4501">
        <f>YEAR('Daily Weather Input'!C4494)</f>
        <v>2017</v>
      </c>
      <c r="C4501">
        <f>MONTH('Daily Weather Input'!C4494)</f>
        <v>4</v>
      </c>
      <c r="D4501">
        <f>DAY('Daily Weather Input'!C4494)</f>
        <v>18</v>
      </c>
      <c r="E4501">
        <f>IF('Daily Weather Input'!D4494, 'Daily Weather Input'!D4494, ('Daily Weather Input'!E4494+'Daily Weather Input'!F4494)/2)</f>
        <v>62</v>
      </c>
      <c r="F4501">
        <f t="shared" si="141"/>
        <v>3</v>
      </c>
      <c r="G4501">
        <f t="shared" si="142"/>
        <v>0</v>
      </c>
    </row>
    <row r="4502" spans="2:7" x14ac:dyDescent="0.25">
      <c r="B4502">
        <f>YEAR('Daily Weather Input'!C4495)</f>
        <v>2017</v>
      </c>
      <c r="C4502">
        <f>MONTH('Daily Weather Input'!C4495)</f>
        <v>4</v>
      </c>
      <c r="D4502">
        <f>DAY('Daily Weather Input'!C4495)</f>
        <v>19</v>
      </c>
      <c r="E4502">
        <f>IF('Daily Weather Input'!D4495, 'Daily Weather Input'!D4495, ('Daily Weather Input'!E4495+'Daily Weather Input'!F4495)/2)</f>
        <v>56</v>
      </c>
      <c r="F4502">
        <f t="shared" si="141"/>
        <v>9</v>
      </c>
      <c r="G4502">
        <f t="shared" si="142"/>
        <v>0</v>
      </c>
    </row>
    <row r="4503" spans="2:7" x14ac:dyDescent="0.25">
      <c r="B4503">
        <f>YEAR('Daily Weather Input'!C4496)</f>
        <v>2017</v>
      </c>
      <c r="C4503">
        <f>MONTH('Daily Weather Input'!C4496)</f>
        <v>4</v>
      </c>
      <c r="D4503">
        <f>DAY('Daily Weather Input'!C4496)</f>
        <v>20</v>
      </c>
      <c r="E4503">
        <f>IF('Daily Weather Input'!D4496, 'Daily Weather Input'!D4496, ('Daily Weather Input'!E4496+'Daily Weather Input'!F4496)/2)</f>
        <v>65</v>
      </c>
      <c r="F4503">
        <f t="shared" si="141"/>
        <v>0</v>
      </c>
      <c r="G4503">
        <f t="shared" si="142"/>
        <v>0</v>
      </c>
    </row>
    <row r="4504" spans="2:7" x14ac:dyDescent="0.25">
      <c r="B4504">
        <f>YEAR('Daily Weather Input'!C4497)</f>
        <v>2017</v>
      </c>
      <c r="C4504">
        <f>MONTH('Daily Weather Input'!C4497)</f>
        <v>4</v>
      </c>
      <c r="D4504">
        <f>DAY('Daily Weather Input'!C4497)</f>
        <v>21</v>
      </c>
      <c r="E4504">
        <f>IF('Daily Weather Input'!D4497, 'Daily Weather Input'!D4497, ('Daily Weather Input'!E4497+'Daily Weather Input'!F4497)/2)</f>
        <v>69</v>
      </c>
      <c r="F4504">
        <f t="shared" ref="F4504:F4567" si="143">IF(B$8&gt;$E4504,(B$8-$E4504),0)</f>
        <v>0</v>
      </c>
      <c r="G4504">
        <f t="shared" ref="G4504:G4567" si="144">IF($E4504&gt;C$8,$E4504-C$8,0)</f>
        <v>4</v>
      </c>
    </row>
    <row r="4505" spans="2:7" x14ac:dyDescent="0.25">
      <c r="B4505">
        <f>YEAR('Daily Weather Input'!C4498)</f>
        <v>2017</v>
      </c>
      <c r="C4505">
        <f>MONTH('Daily Weather Input'!C4498)</f>
        <v>4</v>
      </c>
      <c r="D4505">
        <f>DAY('Daily Weather Input'!C4498)</f>
        <v>22</v>
      </c>
      <c r="E4505">
        <f>IF('Daily Weather Input'!D4498, 'Daily Weather Input'!D4498, ('Daily Weather Input'!E4498+'Daily Weather Input'!F4498)/2)</f>
        <v>60</v>
      </c>
      <c r="F4505">
        <f t="shared" si="143"/>
        <v>5</v>
      </c>
      <c r="G4505">
        <f t="shared" si="144"/>
        <v>0</v>
      </c>
    </row>
    <row r="4506" spans="2:7" x14ac:dyDescent="0.25">
      <c r="B4506">
        <f>YEAR('Daily Weather Input'!C4499)</f>
        <v>2017</v>
      </c>
      <c r="C4506">
        <f>MONTH('Daily Weather Input'!C4499)</f>
        <v>4</v>
      </c>
      <c r="D4506">
        <f>DAY('Daily Weather Input'!C4499)</f>
        <v>23</v>
      </c>
      <c r="E4506">
        <f>IF('Daily Weather Input'!D4499, 'Daily Weather Input'!D4499, ('Daily Weather Input'!E4499+'Daily Weather Input'!F4499)/2)</f>
        <v>52</v>
      </c>
      <c r="F4506">
        <f t="shared" si="143"/>
        <v>13</v>
      </c>
      <c r="G4506">
        <f t="shared" si="144"/>
        <v>0</v>
      </c>
    </row>
    <row r="4507" spans="2:7" x14ac:dyDescent="0.25">
      <c r="B4507">
        <f>YEAR('Daily Weather Input'!C4500)</f>
        <v>2017</v>
      </c>
      <c r="C4507">
        <f>MONTH('Daily Weather Input'!C4500)</f>
        <v>4</v>
      </c>
      <c r="D4507">
        <f>DAY('Daily Weather Input'!C4500)</f>
        <v>24</v>
      </c>
      <c r="E4507">
        <f>IF('Daily Weather Input'!D4500, 'Daily Weather Input'!D4500, ('Daily Weather Input'!E4500+'Daily Weather Input'!F4500)/2)</f>
        <v>53</v>
      </c>
      <c r="F4507">
        <f t="shared" si="143"/>
        <v>12</v>
      </c>
      <c r="G4507">
        <f t="shared" si="144"/>
        <v>0</v>
      </c>
    </row>
    <row r="4508" spans="2:7" x14ac:dyDescent="0.25">
      <c r="B4508">
        <f>YEAR('Daily Weather Input'!C4501)</f>
        <v>2017</v>
      </c>
      <c r="C4508">
        <f>MONTH('Daily Weather Input'!C4501)</f>
        <v>4</v>
      </c>
      <c r="D4508">
        <f>DAY('Daily Weather Input'!C4501)</f>
        <v>25</v>
      </c>
      <c r="E4508">
        <f>IF('Daily Weather Input'!D4501, 'Daily Weather Input'!D4501, ('Daily Weather Input'!E4501+'Daily Weather Input'!F4501)/2)</f>
        <v>54</v>
      </c>
      <c r="F4508">
        <f t="shared" si="143"/>
        <v>11</v>
      </c>
      <c r="G4508">
        <f t="shared" si="144"/>
        <v>0</v>
      </c>
    </row>
    <row r="4509" spans="2:7" x14ac:dyDescent="0.25">
      <c r="B4509">
        <f>YEAR('Daily Weather Input'!C4502)</f>
        <v>2017</v>
      </c>
      <c r="C4509">
        <f>MONTH('Daily Weather Input'!C4502)</f>
        <v>4</v>
      </c>
      <c r="D4509">
        <f>DAY('Daily Weather Input'!C4502)</f>
        <v>26</v>
      </c>
      <c r="E4509">
        <f>IF('Daily Weather Input'!D4502, 'Daily Weather Input'!D4502, ('Daily Weather Input'!E4502+'Daily Weather Input'!F4502)/2)</f>
        <v>61</v>
      </c>
      <c r="F4509">
        <f t="shared" si="143"/>
        <v>4</v>
      </c>
      <c r="G4509">
        <f t="shared" si="144"/>
        <v>0</v>
      </c>
    </row>
    <row r="4510" spans="2:7" x14ac:dyDescent="0.25">
      <c r="B4510">
        <f>YEAR('Daily Weather Input'!C4503)</f>
        <v>2017</v>
      </c>
      <c r="C4510">
        <f>MONTH('Daily Weather Input'!C4503)</f>
        <v>4</v>
      </c>
      <c r="D4510">
        <f>DAY('Daily Weather Input'!C4503)</f>
        <v>27</v>
      </c>
      <c r="E4510">
        <f>IF('Daily Weather Input'!D4503, 'Daily Weather Input'!D4503, ('Daily Weather Input'!E4503+'Daily Weather Input'!F4503)/2)</f>
        <v>66</v>
      </c>
      <c r="F4510">
        <f t="shared" si="143"/>
        <v>0</v>
      </c>
      <c r="G4510">
        <f t="shared" si="144"/>
        <v>1</v>
      </c>
    </row>
    <row r="4511" spans="2:7" x14ac:dyDescent="0.25">
      <c r="B4511">
        <f>YEAR('Daily Weather Input'!C4504)</f>
        <v>2017</v>
      </c>
      <c r="C4511">
        <f>MONTH('Daily Weather Input'!C4504)</f>
        <v>4</v>
      </c>
      <c r="D4511">
        <f>DAY('Daily Weather Input'!C4504)</f>
        <v>28</v>
      </c>
      <c r="E4511">
        <f>IF('Daily Weather Input'!D4504, 'Daily Weather Input'!D4504, ('Daily Weather Input'!E4504+'Daily Weather Input'!F4504)/2)</f>
        <v>73</v>
      </c>
      <c r="F4511">
        <f t="shared" si="143"/>
        <v>0</v>
      </c>
      <c r="G4511">
        <f t="shared" si="144"/>
        <v>8</v>
      </c>
    </row>
    <row r="4512" spans="2:7" x14ac:dyDescent="0.25">
      <c r="B4512">
        <f>YEAR('Daily Weather Input'!C4505)</f>
        <v>2017</v>
      </c>
      <c r="C4512">
        <f>MONTH('Daily Weather Input'!C4505)</f>
        <v>4</v>
      </c>
      <c r="D4512">
        <f>DAY('Daily Weather Input'!C4505)</f>
        <v>29</v>
      </c>
      <c r="E4512">
        <f>IF('Daily Weather Input'!D4505, 'Daily Weather Input'!D4505, ('Daily Weather Input'!E4505+'Daily Weather Input'!F4505)/2)</f>
        <v>76</v>
      </c>
      <c r="F4512">
        <f t="shared" si="143"/>
        <v>0</v>
      </c>
      <c r="G4512">
        <f t="shared" si="144"/>
        <v>11</v>
      </c>
    </row>
    <row r="4513" spans="2:7" x14ac:dyDescent="0.25">
      <c r="B4513">
        <f>YEAR('Daily Weather Input'!C4506)</f>
        <v>2017</v>
      </c>
      <c r="C4513">
        <f>MONTH('Daily Weather Input'!C4506)</f>
        <v>4</v>
      </c>
      <c r="D4513">
        <f>DAY('Daily Weather Input'!C4506)</f>
        <v>30</v>
      </c>
      <c r="E4513">
        <f>IF('Daily Weather Input'!D4506, 'Daily Weather Input'!D4506, ('Daily Weather Input'!E4506+'Daily Weather Input'!F4506)/2)</f>
        <v>77</v>
      </c>
      <c r="F4513">
        <f t="shared" si="143"/>
        <v>0</v>
      </c>
      <c r="G4513">
        <f t="shared" si="144"/>
        <v>12</v>
      </c>
    </row>
    <row r="4514" spans="2:7" x14ac:dyDescent="0.25">
      <c r="B4514">
        <f>YEAR('Daily Weather Input'!C4507)</f>
        <v>2017</v>
      </c>
      <c r="C4514">
        <f>MONTH('Daily Weather Input'!C4507)</f>
        <v>5</v>
      </c>
      <c r="D4514">
        <f>DAY('Daily Weather Input'!C4507)</f>
        <v>1</v>
      </c>
      <c r="E4514">
        <f>IF('Daily Weather Input'!D4507, 'Daily Weather Input'!D4507, ('Daily Weather Input'!E4507+'Daily Weather Input'!F4507)/2)</f>
        <v>75</v>
      </c>
      <c r="F4514">
        <f t="shared" si="143"/>
        <v>0</v>
      </c>
      <c r="G4514">
        <f t="shared" si="144"/>
        <v>10</v>
      </c>
    </row>
    <row r="4515" spans="2:7" x14ac:dyDescent="0.25">
      <c r="B4515">
        <f>YEAR('Daily Weather Input'!C4508)</f>
        <v>2017</v>
      </c>
      <c r="C4515">
        <f>MONTH('Daily Weather Input'!C4508)</f>
        <v>5</v>
      </c>
      <c r="D4515">
        <f>DAY('Daily Weather Input'!C4508)</f>
        <v>2</v>
      </c>
      <c r="E4515">
        <f>IF('Daily Weather Input'!D4508, 'Daily Weather Input'!D4508, ('Daily Weather Input'!E4508+'Daily Weather Input'!F4508)/2)</f>
        <v>70</v>
      </c>
      <c r="F4515">
        <f t="shared" si="143"/>
        <v>0</v>
      </c>
      <c r="G4515">
        <f t="shared" si="144"/>
        <v>5</v>
      </c>
    </row>
    <row r="4516" spans="2:7" x14ac:dyDescent="0.25">
      <c r="B4516">
        <f>YEAR('Daily Weather Input'!C4509)</f>
        <v>2017</v>
      </c>
      <c r="C4516">
        <f>MONTH('Daily Weather Input'!C4509)</f>
        <v>5</v>
      </c>
      <c r="D4516">
        <f>DAY('Daily Weather Input'!C4509)</f>
        <v>3</v>
      </c>
      <c r="E4516">
        <f>IF('Daily Weather Input'!D4509, 'Daily Weather Input'!D4509, ('Daily Weather Input'!E4509+'Daily Weather Input'!F4509)/2)</f>
        <v>60</v>
      </c>
      <c r="F4516">
        <f t="shared" si="143"/>
        <v>5</v>
      </c>
      <c r="G4516">
        <f t="shared" si="144"/>
        <v>0</v>
      </c>
    </row>
    <row r="4517" spans="2:7" x14ac:dyDescent="0.25">
      <c r="B4517">
        <f>YEAR('Daily Weather Input'!C4510)</f>
        <v>2017</v>
      </c>
      <c r="C4517">
        <f>MONTH('Daily Weather Input'!C4510)</f>
        <v>5</v>
      </c>
      <c r="D4517">
        <f>DAY('Daily Weather Input'!C4510)</f>
        <v>4</v>
      </c>
      <c r="E4517">
        <f>IF('Daily Weather Input'!D4510, 'Daily Weather Input'!D4510, ('Daily Weather Input'!E4510+'Daily Weather Input'!F4510)/2)</f>
        <v>55</v>
      </c>
      <c r="F4517">
        <f t="shared" si="143"/>
        <v>10</v>
      </c>
      <c r="G4517">
        <f t="shared" si="144"/>
        <v>0</v>
      </c>
    </row>
    <row r="4518" spans="2:7" x14ac:dyDescent="0.25">
      <c r="B4518">
        <f>YEAR('Daily Weather Input'!C4511)</f>
        <v>2017</v>
      </c>
      <c r="C4518">
        <f>MONTH('Daily Weather Input'!C4511)</f>
        <v>5</v>
      </c>
      <c r="D4518">
        <f>DAY('Daily Weather Input'!C4511)</f>
        <v>5</v>
      </c>
      <c r="E4518">
        <f>IF('Daily Weather Input'!D4511, 'Daily Weather Input'!D4511, ('Daily Weather Input'!E4511+'Daily Weather Input'!F4511)/2)</f>
        <v>63</v>
      </c>
      <c r="F4518">
        <f t="shared" si="143"/>
        <v>2</v>
      </c>
      <c r="G4518">
        <f t="shared" si="144"/>
        <v>0</v>
      </c>
    </row>
    <row r="4519" spans="2:7" x14ac:dyDescent="0.25">
      <c r="B4519">
        <f>YEAR('Daily Weather Input'!C4512)</f>
        <v>2017</v>
      </c>
      <c r="C4519">
        <f>MONTH('Daily Weather Input'!C4512)</f>
        <v>5</v>
      </c>
      <c r="D4519">
        <f>DAY('Daily Weather Input'!C4512)</f>
        <v>6</v>
      </c>
      <c r="E4519">
        <f>IF('Daily Weather Input'!D4512, 'Daily Weather Input'!D4512, ('Daily Weather Input'!E4512+'Daily Weather Input'!F4512)/2)</f>
        <v>58</v>
      </c>
      <c r="F4519">
        <f t="shared" si="143"/>
        <v>7</v>
      </c>
      <c r="G4519">
        <f t="shared" si="144"/>
        <v>0</v>
      </c>
    </row>
    <row r="4520" spans="2:7" x14ac:dyDescent="0.25">
      <c r="B4520">
        <f>YEAR('Daily Weather Input'!C4513)</f>
        <v>2017</v>
      </c>
      <c r="C4520">
        <f>MONTH('Daily Weather Input'!C4513)</f>
        <v>5</v>
      </c>
      <c r="D4520">
        <f>DAY('Daily Weather Input'!C4513)</f>
        <v>7</v>
      </c>
      <c r="E4520">
        <f>IF('Daily Weather Input'!D4513, 'Daily Weather Input'!D4513, ('Daily Weather Input'!E4513+'Daily Weather Input'!F4513)/2)</f>
        <v>52</v>
      </c>
      <c r="F4520">
        <f t="shared" si="143"/>
        <v>13</v>
      </c>
      <c r="G4520">
        <f t="shared" si="144"/>
        <v>0</v>
      </c>
    </row>
    <row r="4521" spans="2:7" x14ac:dyDescent="0.25">
      <c r="B4521">
        <f>YEAR('Daily Weather Input'!C4514)</f>
        <v>2017</v>
      </c>
      <c r="C4521">
        <f>MONTH('Daily Weather Input'!C4514)</f>
        <v>5</v>
      </c>
      <c r="D4521">
        <f>DAY('Daily Weather Input'!C4514)</f>
        <v>8</v>
      </c>
      <c r="E4521">
        <f>IF('Daily Weather Input'!D4514, 'Daily Weather Input'!D4514, ('Daily Weather Input'!E4514+'Daily Weather Input'!F4514)/2)</f>
        <v>53</v>
      </c>
      <c r="F4521">
        <f t="shared" si="143"/>
        <v>12</v>
      </c>
      <c r="G4521">
        <f t="shared" si="144"/>
        <v>0</v>
      </c>
    </row>
    <row r="4522" spans="2:7" x14ac:dyDescent="0.25">
      <c r="B4522">
        <f>YEAR('Daily Weather Input'!C4515)</f>
        <v>2017</v>
      </c>
      <c r="C4522">
        <f>MONTH('Daily Weather Input'!C4515)</f>
        <v>5</v>
      </c>
      <c r="D4522">
        <f>DAY('Daily Weather Input'!C4515)</f>
        <v>9</v>
      </c>
      <c r="E4522">
        <f>IF('Daily Weather Input'!D4515, 'Daily Weather Input'!D4515, ('Daily Weather Input'!E4515+'Daily Weather Input'!F4515)/2)</f>
        <v>52</v>
      </c>
      <c r="F4522">
        <f t="shared" si="143"/>
        <v>13</v>
      </c>
      <c r="G4522">
        <f t="shared" si="144"/>
        <v>0</v>
      </c>
    </row>
    <row r="4523" spans="2:7" x14ac:dyDescent="0.25">
      <c r="B4523">
        <f>YEAR('Daily Weather Input'!C4516)</f>
        <v>2017</v>
      </c>
      <c r="C4523">
        <f>MONTH('Daily Weather Input'!C4516)</f>
        <v>5</v>
      </c>
      <c r="D4523">
        <f>DAY('Daily Weather Input'!C4516)</f>
        <v>10</v>
      </c>
      <c r="E4523">
        <f>IF('Daily Weather Input'!D4516, 'Daily Weather Input'!D4516, ('Daily Weather Input'!E4516+'Daily Weather Input'!F4516)/2)</f>
        <v>56</v>
      </c>
      <c r="F4523">
        <f t="shared" si="143"/>
        <v>9</v>
      </c>
      <c r="G4523">
        <f t="shared" si="144"/>
        <v>0</v>
      </c>
    </row>
    <row r="4524" spans="2:7" x14ac:dyDescent="0.25">
      <c r="B4524">
        <f>YEAR('Daily Weather Input'!C4517)</f>
        <v>2017</v>
      </c>
      <c r="C4524">
        <f>MONTH('Daily Weather Input'!C4517)</f>
        <v>5</v>
      </c>
      <c r="D4524">
        <f>DAY('Daily Weather Input'!C4517)</f>
        <v>11</v>
      </c>
      <c r="E4524">
        <f>IF('Daily Weather Input'!D4517, 'Daily Weather Input'!D4517, ('Daily Weather Input'!E4517+'Daily Weather Input'!F4517)/2)</f>
        <v>57</v>
      </c>
      <c r="F4524">
        <f t="shared" si="143"/>
        <v>8</v>
      </c>
      <c r="G4524">
        <f t="shared" si="144"/>
        <v>0</v>
      </c>
    </row>
    <row r="4525" spans="2:7" x14ac:dyDescent="0.25">
      <c r="B4525">
        <f>YEAR('Daily Weather Input'!C4518)</f>
        <v>2017</v>
      </c>
      <c r="C4525">
        <f>MONTH('Daily Weather Input'!C4518)</f>
        <v>5</v>
      </c>
      <c r="D4525">
        <f>DAY('Daily Weather Input'!C4518)</f>
        <v>12</v>
      </c>
      <c r="E4525">
        <f>IF('Daily Weather Input'!D4518, 'Daily Weather Input'!D4518, ('Daily Weather Input'!E4518+'Daily Weather Input'!F4518)/2)</f>
        <v>52</v>
      </c>
      <c r="F4525">
        <f t="shared" si="143"/>
        <v>13</v>
      </c>
      <c r="G4525">
        <f t="shared" si="144"/>
        <v>0</v>
      </c>
    </row>
    <row r="4526" spans="2:7" x14ac:dyDescent="0.25">
      <c r="B4526">
        <f>YEAR('Daily Weather Input'!C4519)</f>
        <v>2017</v>
      </c>
      <c r="C4526">
        <f>MONTH('Daily Weather Input'!C4519)</f>
        <v>5</v>
      </c>
      <c r="D4526">
        <f>DAY('Daily Weather Input'!C4519)</f>
        <v>13</v>
      </c>
      <c r="E4526">
        <f>IF('Daily Weather Input'!D4519, 'Daily Weather Input'!D4519, ('Daily Weather Input'!E4519+'Daily Weather Input'!F4519)/2)</f>
        <v>51</v>
      </c>
      <c r="F4526">
        <f t="shared" si="143"/>
        <v>14</v>
      </c>
      <c r="G4526">
        <f t="shared" si="144"/>
        <v>0</v>
      </c>
    </row>
    <row r="4527" spans="2:7" x14ac:dyDescent="0.25">
      <c r="B4527">
        <f>YEAR('Daily Weather Input'!C4520)</f>
        <v>2017</v>
      </c>
      <c r="C4527">
        <f>MONTH('Daily Weather Input'!C4520)</f>
        <v>5</v>
      </c>
      <c r="D4527">
        <f>DAY('Daily Weather Input'!C4520)</f>
        <v>14</v>
      </c>
      <c r="E4527">
        <f>IF('Daily Weather Input'!D4520, 'Daily Weather Input'!D4520, ('Daily Weather Input'!E4520+'Daily Weather Input'!F4520)/2)</f>
        <v>59</v>
      </c>
      <c r="F4527">
        <f t="shared" si="143"/>
        <v>6</v>
      </c>
      <c r="G4527">
        <f t="shared" si="144"/>
        <v>0</v>
      </c>
    </row>
    <row r="4528" spans="2:7" x14ac:dyDescent="0.25">
      <c r="B4528">
        <f>YEAR('Daily Weather Input'!C4521)</f>
        <v>2017</v>
      </c>
      <c r="C4528">
        <f>MONTH('Daily Weather Input'!C4521)</f>
        <v>5</v>
      </c>
      <c r="D4528">
        <f>DAY('Daily Weather Input'!C4521)</f>
        <v>15</v>
      </c>
      <c r="E4528">
        <f>IF('Daily Weather Input'!D4521, 'Daily Weather Input'!D4521, ('Daily Weather Input'!E4521+'Daily Weather Input'!F4521)/2)</f>
        <v>63</v>
      </c>
      <c r="F4528">
        <f t="shared" si="143"/>
        <v>2</v>
      </c>
      <c r="G4528">
        <f t="shared" si="144"/>
        <v>0</v>
      </c>
    </row>
    <row r="4529" spans="2:7" x14ac:dyDescent="0.25">
      <c r="B4529">
        <f>YEAR('Daily Weather Input'!C4522)</f>
        <v>2017</v>
      </c>
      <c r="C4529">
        <f>MONTH('Daily Weather Input'!C4522)</f>
        <v>5</v>
      </c>
      <c r="D4529">
        <f>DAY('Daily Weather Input'!C4522)</f>
        <v>16</v>
      </c>
      <c r="E4529">
        <f>IF('Daily Weather Input'!D4522, 'Daily Weather Input'!D4522, ('Daily Weather Input'!E4522+'Daily Weather Input'!F4522)/2)</f>
        <v>64</v>
      </c>
      <c r="F4529">
        <f t="shared" si="143"/>
        <v>1</v>
      </c>
      <c r="G4529">
        <f t="shared" si="144"/>
        <v>0</v>
      </c>
    </row>
    <row r="4530" spans="2:7" x14ac:dyDescent="0.25">
      <c r="B4530">
        <f>YEAR('Daily Weather Input'!C4523)</f>
        <v>2017</v>
      </c>
      <c r="C4530">
        <f>MONTH('Daily Weather Input'!C4523)</f>
        <v>5</v>
      </c>
      <c r="D4530">
        <f>DAY('Daily Weather Input'!C4523)</f>
        <v>17</v>
      </c>
      <c r="E4530">
        <f>IF('Daily Weather Input'!D4523, 'Daily Weather Input'!D4523, ('Daily Weather Input'!E4523+'Daily Weather Input'!F4523)/2)</f>
        <v>74</v>
      </c>
      <c r="F4530">
        <f t="shared" si="143"/>
        <v>0</v>
      </c>
      <c r="G4530">
        <f t="shared" si="144"/>
        <v>9</v>
      </c>
    </row>
    <row r="4531" spans="2:7" x14ac:dyDescent="0.25">
      <c r="B4531">
        <f>YEAR('Daily Weather Input'!C4524)</f>
        <v>2017</v>
      </c>
      <c r="C4531">
        <f>MONTH('Daily Weather Input'!C4524)</f>
        <v>5</v>
      </c>
      <c r="D4531">
        <f>DAY('Daily Weather Input'!C4524)</f>
        <v>18</v>
      </c>
      <c r="E4531">
        <f>IF('Daily Weather Input'!D4524, 'Daily Weather Input'!D4524, ('Daily Weather Input'!E4524+'Daily Weather Input'!F4524)/2)</f>
        <v>80</v>
      </c>
      <c r="F4531">
        <f t="shared" si="143"/>
        <v>0</v>
      </c>
      <c r="G4531">
        <f t="shared" si="144"/>
        <v>15</v>
      </c>
    </row>
    <row r="4532" spans="2:7" x14ac:dyDescent="0.25">
      <c r="B4532">
        <f>YEAR('Daily Weather Input'!C4525)</f>
        <v>2017</v>
      </c>
      <c r="C4532">
        <f>MONTH('Daily Weather Input'!C4525)</f>
        <v>5</v>
      </c>
      <c r="D4532">
        <f>DAY('Daily Weather Input'!C4525)</f>
        <v>19</v>
      </c>
      <c r="E4532">
        <f>IF('Daily Weather Input'!D4525, 'Daily Weather Input'!D4525, ('Daily Weather Input'!E4525+'Daily Weather Input'!F4525)/2)</f>
        <v>76</v>
      </c>
      <c r="F4532">
        <f t="shared" si="143"/>
        <v>0</v>
      </c>
      <c r="G4532">
        <f t="shared" si="144"/>
        <v>11</v>
      </c>
    </row>
    <row r="4533" spans="2:7" x14ac:dyDescent="0.25">
      <c r="B4533">
        <f>YEAR('Daily Weather Input'!C4526)</f>
        <v>2017</v>
      </c>
      <c r="C4533">
        <f>MONTH('Daily Weather Input'!C4526)</f>
        <v>5</v>
      </c>
      <c r="D4533">
        <f>DAY('Daily Weather Input'!C4526)</f>
        <v>20</v>
      </c>
      <c r="E4533">
        <f>IF('Daily Weather Input'!D4526, 'Daily Weather Input'!D4526, ('Daily Weather Input'!E4526+'Daily Weather Input'!F4526)/2)</f>
        <v>69</v>
      </c>
      <c r="F4533">
        <f t="shared" si="143"/>
        <v>0</v>
      </c>
      <c r="G4533">
        <f t="shared" si="144"/>
        <v>4</v>
      </c>
    </row>
    <row r="4534" spans="2:7" x14ac:dyDescent="0.25">
      <c r="B4534">
        <f>YEAR('Daily Weather Input'!C4527)</f>
        <v>2017</v>
      </c>
      <c r="C4534">
        <f>MONTH('Daily Weather Input'!C4527)</f>
        <v>5</v>
      </c>
      <c r="D4534">
        <f>DAY('Daily Weather Input'!C4527)</f>
        <v>21</v>
      </c>
      <c r="E4534">
        <f>IF('Daily Weather Input'!D4527, 'Daily Weather Input'!D4527, ('Daily Weather Input'!E4527+'Daily Weather Input'!F4527)/2)</f>
        <v>62</v>
      </c>
      <c r="F4534">
        <f t="shared" si="143"/>
        <v>3</v>
      </c>
      <c r="G4534">
        <f t="shared" si="144"/>
        <v>0</v>
      </c>
    </row>
    <row r="4535" spans="2:7" x14ac:dyDescent="0.25">
      <c r="B4535">
        <f>YEAR('Daily Weather Input'!C4528)</f>
        <v>2017</v>
      </c>
      <c r="C4535">
        <f>MONTH('Daily Weather Input'!C4528)</f>
        <v>5</v>
      </c>
      <c r="D4535">
        <f>DAY('Daily Weather Input'!C4528)</f>
        <v>22</v>
      </c>
      <c r="E4535">
        <f>IF('Daily Weather Input'!D4528, 'Daily Weather Input'!D4528, ('Daily Weather Input'!E4528+'Daily Weather Input'!F4528)/2)</f>
        <v>63</v>
      </c>
      <c r="F4535">
        <f t="shared" si="143"/>
        <v>2</v>
      </c>
      <c r="G4535">
        <f t="shared" si="144"/>
        <v>0</v>
      </c>
    </row>
    <row r="4536" spans="2:7" x14ac:dyDescent="0.25">
      <c r="B4536">
        <f>YEAR('Daily Weather Input'!C4529)</f>
        <v>2017</v>
      </c>
      <c r="C4536">
        <f>MONTH('Daily Weather Input'!C4529)</f>
        <v>5</v>
      </c>
      <c r="D4536">
        <f>DAY('Daily Weather Input'!C4529)</f>
        <v>23</v>
      </c>
      <c r="E4536">
        <f>IF('Daily Weather Input'!D4529, 'Daily Weather Input'!D4529, ('Daily Weather Input'!E4529+'Daily Weather Input'!F4529)/2)</f>
        <v>62</v>
      </c>
      <c r="F4536">
        <f t="shared" si="143"/>
        <v>3</v>
      </c>
      <c r="G4536">
        <f t="shared" si="144"/>
        <v>0</v>
      </c>
    </row>
    <row r="4537" spans="2:7" x14ac:dyDescent="0.25">
      <c r="B4537">
        <f>YEAR('Daily Weather Input'!C4530)</f>
        <v>2017</v>
      </c>
      <c r="C4537">
        <f>MONTH('Daily Weather Input'!C4530)</f>
        <v>5</v>
      </c>
      <c r="D4537">
        <f>DAY('Daily Weather Input'!C4530)</f>
        <v>24</v>
      </c>
      <c r="E4537">
        <f>IF('Daily Weather Input'!D4530, 'Daily Weather Input'!D4530, ('Daily Weather Input'!E4530+'Daily Weather Input'!F4530)/2)</f>
        <v>60</v>
      </c>
      <c r="F4537">
        <f t="shared" si="143"/>
        <v>5</v>
      </c>
      <c r="G4537">
        <f t="shared" si="144"/>
        <v>0</v>
      </c>
    </row>
    <row r="4538" spans="2:7" x14ac:dyDescent="0.25">
      <c r="B4538">
        <f>YEAR('Daily Weather Input'!C4531)</f>
        <v>2017</v>
      </c>
      <c r="C4538">
        <f>MONTH('Daily Weather Input'!C4531)</f>
        <v>5</v>
      </c>
      <c r="D4538">
        <f>DAY('Daily Weather Input'!C4531)</f>
        <v>25</v>
      </c>
      <c r="E4538">
        <f>IF('Daily Weather Input'!D4531, 'Daily Weather Input'!D4531, ('Daily Weather Input'!E4531+'Daily Weather Input'!F4531)/2)</f>
        <v>61</v>
      </c>
      <c r="F4538">
        <f t="shared" si="143"/>
        <v>4</v>
      </c>
      <c r="G4538">
        <f t="shared" si="144"/>
        <v>0</v>
      </c>
    </row>
    <row r="4539" spans="2:7" x14ac:dyDescent="0.25">
      <c r="B4539">
        <f>YEAR('Daily Weather Input'!C4532)</f>
        <v>2017</v>
      </c>
      <c r="C4539">
        <f>MONTH('Daily Weather Input'!C4532)</f>
        <v>5</v>
      </c>
      <c r="D4539">
        <f>DAY('Daily Weather Input'!C4532)</f>
        <v>26</v>
      </c>
      <c r="E4539">
        <f>IF('Daily Weather Input'!D4532, 'Daily Weather Input'!D4532, ('Daily Weather Input'!E4532+'Daily Weather Input'!F4532)/2)</f>
        <v>63</v>
      </c>
      <c r="F4539">
        <f t="shared" si="143"/>
        <v>2</v>
      </c>
      <c r="G4539">
        <f t="shared" si="144"/>
        <v>0</v>
      </c>
    </row>
    <row r="4540" spans="2:7" x14ac:dyDescent="0.25">
      <c r="B4540">
        <f>YEAR('Daily Weather Input'!C4533)</f>
        <v>2017</v>
      </c>
      <c r="C4540">
        <f>MONTH('Daily Weather Input'!C4533)</f>
        <v>5</v>
      </c>
      <c r="D4540">
        <f>DAY('Daily Weather Input'!C4533)</f>
        <v>27</v>
      </c>
      <c r="E4540">
        <f>IF('Daily Weather Input'!D4533, 'Daily Weather Input'!D4533, ('Daily Weather Input'!E4533+'Daily Weather Input'!F4533)/2)</f>
        <v>64</v>
      </c>
      <c r="F4540">
        <f t="shared" si="143"/>
        <v>1</v>
      </c>
      <c r="G4540">
        <f t="shared" si="144"/>
        <v>0</v>
      </c>
    </row>
    <row r="4541" spans="2:7" x14ac:dyDescent="0.25">
      <c r="B4541">
        <f>YEAR('Daily Weather Input'!C4534)</f>
        <v>2017</v>
      </c>
      <c r="C4541">
        <f>MONTH('Daily Weather Input'!C4534)</f>
        <v>5</v>
      </c>
      <c r="D4541">
        <f>DAY('Daily Weather Input'!C4534)</f>
        <v>28</v>
      </c>
      <c r="E4541">
        <f>IF('Daily Weather Input'!D4534, 'Daily Weather Input'!D4534, ('Daily Weather Input'!E4534+'Daily Weather Input'!F4534)/2)</f>
        <v>65</v>
      </c>
      <c r="F4541">
        <f t="shared" si="143"/>
        <v>0</v>
      </c>
      <c r="G4541">
        <f t="shared" si="144"/>
        <v>0</v>
      </c>
    </row>
    <row r="4542" spans="2:7" x14ac:dyDescent="0.25">
      <c r="B4542">
        <f>YEAR('Daily Weather Input'!C4535)</f>
        <v>2017</v>
      </c>
      <c r="C4542">
        <f>MONTH('Daily Weather Input'!C4535)</f>
        <v>5</v>
      </c>
      <c r="D4542">
        <f>DAY('Daily Weather Input'!C4535)</f>
        <v>29</v>
      </c>
      <c r="E4542">
        <f>IF('Daily Weather Input'!D4535, 'Daily Weather Input'!D4535, ('Daily Weather Input'!E4535+'Daily Weather Input'!F4535)/2)</f>
        <v>70</v>
      </c>
      <c r="F4542">
        <f t="shared" si="143"/>
        <v>0</v>
      </c>
      <c r="G4542">
        <f t="shared" si="144"/>
        <v>5</v>
      </c>
    </row>
    <row r="4543" spans="2:7" x14ac:dyDescent="0.25">
      <c r="B4543">
        <f>YEAR('Daily Weather Input'!C4536)</f>
        <v>2017</v>
      </c>
      <c r="C4543">
        <f>MONTH('Daily Weather Input'!C4536)</f>
        <v>5</v>
      </c>
      <c r="D4543">
        <f>DAY('Daily Weather Input'!C4536)</f>
        <v>30</v>
      </c>
      <c r="E4543">
        <f>IF('Daily Weather Input'!D4536, 'Daily Weather Input'!D4536, ('Daily Weather Input'!E4536+'Daily Weather Input'!F4536)/2)</f>
        <v>67</v>
      </c>
      <c r="F4543">
        <f t="shared" si="143"/>
        <v>0</v>
      </c>
      <c r="G4543">
        <f t="shared" si="144"/>
        <v>2</v>
      </c>
    </row>
    <row r="4544" spans="2:7" x14ac:dyDescent="0.25">
      <c r="B4544">
        <f>YEAR('Daily Weather Input'!C4537)</f>
        <v>2017</v>
      </c>
      <c r="C4544">
        <f>MONTH('Daily Weather Input'!C4537)</f>
        <v>5</v>
      </c>
      <c r="D4544">
        <f>DAY('Daily Weather Input'!C4537)</f>
        <v>31</v>
      </c>
      <c r="E4544">
        <f>IF('Daily Weather Input'!D4537, 'Daily Weather Input'!D4537, ('Daily Weather Input'!E4537+'Daily Weather Input'!F4537)/2)</f>
        <v>69</v>
      </c>
      <c r="F4544">
        <f t="shared" si="143"/>
        <v>0</v>
      </c>
      <c r="G4544">
        <f t="shared" si="144"/>
        <v>4</v>
      </c>
    </row>
    <row r="4545" spans="2:7" x14ac:dyDescent="0.25">
      <c r="B4545">
        <f>YEAR('Daily Weather Input'!C4538)</f>
        <v>2017</v>
      </c>
      <c r="C4545">
        <f>MONTH('Daily Weather Input'!C4538)</f>
        <v>6</v>
      </c>
      <c r="D4545">
        <f>DAY('Daily Weather Input'!C4538)</f>
        <v>1</v>
      </c>
      <c r="E4545">
        <f>IF('Daily Weather Input'!D4538, 'Daily Weather Input'!D4538, ('Daily Weather Input'!E4538+'Daily Weather Input'!F4538)/2)</f>
        <v>69</v>
      </c>
      <c r="F4545">
        <f t="shared" si="143"/>
        <v>0</v>
      </c>
      <c r="G4545">
        <f t="shared" si="144"/>
        <v>4</v>
      </c>
    </row>
    <row r="4546" spans="2:7" x14ac:dyDescent="0.25">
      <c r="B4546">
        <f>YEAR('Daily Weather Input'!C4539)</f>
        <v>2017</v>
      </c>
      <c r="C4546">
        <f>MONTH('Daily Weather Input'!C4539)</f>
        <v>6</v>
      </c>
      <c r="D4546">
        <f>DAY('Daily Weather Input'!C4539)</f>
        <v>2</v>
      </c>
      <c r="E4546">
        <f>IF('Daily Weather Input'!D4539, 'Daily Weather Input'!D4539, ('Daily Weather Input'!E4539+'Daily Weather Input'!F4539)/2)</f>
        <v>68</v>
      </c>
      <c r="F4546">
        <f t="shared" si="143"/>
        <v>0</v>
      </c>
      <c r="G4546">
        <f t="shared" si="144"/>
        <v>3</v>
      </c>
    </row>
    <row r="4547" spans="2:7" x14ac:dyDescent="0.25">
      <c r="B4547">
        <f>YEAR('Daily Weather Input'!C4540)</f>
        <v>2017</v>
      </c>
      <c r="C4547">
        <f>MONTH('Daily Weather Input'!C4540)</f>
        <v>6</v>
      </c>
      <c r="D4547">
        <f>DAY('Daily Weather Input'!C4540)</f>
        <v>3</v>
      </c>
      <c r="E4547">
        <f>IF('Daily Weather Input'!D4540, 'Daily Weather Input'!D4540, ('Daily Weather Input'!E4540+'Daily Weather Input'!F4540)/2)</f>
        <v>68</v>
      </c>
      <c r="F4547">
        <f t="shared" si="143"/>
        <v>0</v>
      </c>
      <c r="G4547">
        <f t="shared" si="144"/>
        <v>3</v>
      </c>
    </row>
    <row r="4548" spans="2:7" x14ac:dyDescent="0.25">
      <c r="B4548">
        <f>YEAR('Daily Weather Input'!C4541)</f>
        <v>2017</v>
      </c>
      <c r="C4548">
        <f>MONTH('Daily Weather Input'!C4541)</f>
        <v>6</v>
      </c>
      <c r="D4548">
        <f>DAY('Daily Weather Input'!C4541)</f>
        <v>4</v>
      </c>
      <c r="E4548">
        <f>IF('Daily Weather Input'!D4541, 'Daily Weather Input'!D4541, ('Daily Weather Input'!E4541+'Daily Weather Input'!F4541)/2)</f>
        <v>71</v>
      </c>
      <c r="F4548">
        <f t="shared" si="143"/>
        <v>0</v>
      </c>
      <c r="G4548">
        <f t="shared" si="144"/>
        <v>6</v>
      </c>
    </row>
    <row r="4549" spans="2:7" x14ac:dyDescent="0.25">
      <c r="B4549">
        <f>YEAR('Daily Weather Input'!C4542)</f>
        <v>2017</v>
      </c>
      <c r="C4549">
        <f>MONTH('Daily Weather Input'!C4542)</f>
        <v>6</v>
      </c>
      <c r="D4549">
        <f>DAY('Daily Weather Input'!C4542)</f>
        <v>5</v>
      </c>
      <c r="E4549">
        <f>IF('Daily Weather Input'!D4542, 'Daily Weather Input'!D4542, ('Daily Weather Input'!E4542+'Daily Weather Input'!F4542)/2)</f>
        <v>72</v>
      </c>
      <c r="F4549">
        <f t="shared" si="143"/>
        <v>0</v>
      </c>
      <c r="G4549">
        <f t="shared" si="144"/>
        <v>7</v>
      </c>
    </row>
    <row r="4550" spans="2:7" x14ac:dyDescent="0.25">
      <c r="B4550">
        <f>YEAR('Daily Weather Input'!C4543)</f>
        <v>2017</v>
      </c>
      <c r="C4550">
        <f>MONTH('Daily Weather Input'!C4543)</f>
        <v>6</v>
      </c>
      <c r="D4550">
        <f>DAY('Daily Weather Input'!C4543)</f>
        <v>6</v>
      </c>
      <c r="E4550">
        <f>IF('Daily Weather Input'!D4543, 'Daily Weather Input'!D4543, ('Daily Weather Input'!E4543+'Daily Weather Input'!F4543)/2)</f>
        <v>69</v>
      </c>
      <c r="F4550">
        <f t="shared" si="143"/>
        <v>0</v>
      </c>
      <c r="G4550">
        <f t="shared" si="144"/>
        <v>4</v>
      </c>
    </row>
    <row r="4551" spans="2:7" x14ac:dyDescent="0.25">
      <c r="B4551">
        <f>YEAR('Daily Weather Input'!C4544)</f>
        <v>2017</v>
      </c>
      <c r="C4551">
        <f>MONTH('Daily Weather Input'!C4544)</f>
        <v>6</v>
      </c>
      <c r="D4551">
        <f>DAY('Daily Weather Input'!C4544)</f>
        <v>7</v>
      </c>
      <c r="E4551">
        <f>IF('Daily Weather Input'!D4544, 'Daily Weather Input'!D4544, ('Daily Weather Input'!E4544+'Daily Weather Input'!F4544)/2)</f>
        <v>62</v>
      </c>
      <c r="F4551">
        <f t="shared" si="143"/>
        <v>3</v>
      </c>
      <c r="G4551">
        <f t="shared" si="144"/>
        <v>0</v>
      </c>
    </row>
    <row r="4552" spans="2:7" x14ac:dyDescent="0.25">
      <c r="B4552">
        <f>YEAR('Daily Weather Input'!C4545)</f>
        <v>2017</v>
      </c>
      <c r="C4552">
        <f>MONTH('Daily Weather Input'!C4545)</f>
        <v>6</v>
      </c>
      <c r="D4552">
        <f>DAY('Daily Weather Input'!C4545)</f>
        <v>8</v>
      </c>
      <c r="E4552">
        <f>IF('Daily Weather Input'!D4545, 'Daily Weather Input'!D4545, ('Daily Weather Input'!E4545+'Daily Weather Input'!F4545)/2)</f>
        <v>62</v>
      </c>
      <c r="F4552">
        <f t="shared" si="143"/>
        <v>3</v>
      </c>
      <c r="G4552">
        <f t="shared" si="144"/>
        <v>0</v>
      </c>
    </row>
    <row r="4553" spans="2:7" x14ac:dyDescent="0.25">
      <c r="B4553">
        <f>YEAR('Daily Weather Input'!C4546)</f>
        <v>2017</v>
      </c>
      <c r="C4553">
        <f>MONTH('Daily Weather Input'!C4546)</f>
        <v>6</v>
      </c>
      <c r="D4553">
        <f>DAY('Daily Weather Input'!C4546)</f>
        <v>9</v>
      </c>
      <c r="E4553">
        <f>IF('Daily Weather Input'!D4546, 'Daily Weather Input'!D4546, ('Daily Weather Input'!E4546+'Daily Weather Input'!F4546)/2)</f>
        <v>67</v>
      </c>
      <c r="F4553">
        <f t="shared" si="143"/>
        <v>0</v>
      </c>
      <c r="G4553">
        <f t="shared" si="144"/>
        <v>2</v>
      </c>
    </row>
    <row r="4554" spans="2:7" x14ac:dyDescent="0.25">
      <c r="B4554">
        <f>YEAR('Daily Weather Input'!C4547)</f>
        <v>2017</v>
      </c>
      <c r="C4554">
        <f>MONTH('Daily Weather Input'!C4547)</f>
        <v>6</v>
      </c>
      <c r="D4554">
        <f>DAY('Daily Weather Input'!C4547)</f>
        <v>10</v>
      </c>
      <c r="E4554">
        <f>IF('Daily Weather Input'!D4547, 'Daily Weather Input'!D4547, ('Daily Weather Input'!E4547+'Daily Weather Input'!F4547)/2)</f>
        <v>73</v>
      </c>
      <c r="F4554">
        <f t="shared" si="143"/>
        <v>0</v>
      </c>
      <c r="G4554">
        <f t="shared" si="144"/>
        <v>8</v>
      </c>
    </row>
    <row r="4555" spans="2:7" x14ac:dyDescent="0.25">
      <c r="B4555">
        <f>YEAR('Daily Weather Input'!C4548)</f>
        <v>2017</v>
      </c>
      <c r="C4555">
        <f>MONTH('Daily Weather Input'!C4548)</f>
        <v>6</v>
      </c>
      <c r="D4555">
        <f>DAY('Daily Weather Input'!C4548)</f>
        <v>11</v>
      </c>
      <c r="E4555">
        <f>IF('Daily Weather Input'!D4548, 'Daily Weather Input'!D4548, ('Daily Weather Input'!E4548+'Daily Weather Input'!F4548)/2)</f>
        <v>79</v>
      </c>
      <c r="F4555">
        <f t="shared" si="143"/>
        <v>0</v>
      </c>
      <c r="G4555">
        <f t="shared" si="144"/>
        <v>14</v>
      </c>
    </row>
    <row r="4556" spans="2:7" x14ac:dyDescent="0.25">
      <c r="B4556">
        <f>YEAR('Daily Weather Input'!C4549)</f>
        <v>2017</v>
      </c>
      <c r="C4556">
        <f>MONTH('Daily Weather Input'!C4549)</f>
        <v>6</v>
      </c>
      <c r="D4556">
        <f>DAY('Daily Weather Input'!C4549)</f>
        <v>12</v>
      </c>
      <c r="E4556">
        <f>IF('Daily Weather Input'!D4549, 'Daily Weather Input'!D4549, ('Daily Weather Input'!E4549+'Daily Weather Input'!F4549)/2)</f>
        <v>80</v>
      </c>
      <c r="F4556">
        <f t="shared" si="143"/>
        <v>0</v>
      </c>
      <c r="G4556">
        <f t="shared" si="144"/>
        <v>15</v>
      </c>
    </row>
    <row r="4557" spans="2:7" x14ac:dyDescent="0.25">
      <c r="B4557">
        <f>YEAR('Daily Weather Input'!C4550)</f>
        <v>2017</v>
      </c>
      <c r="C4557">
        <f>MONTH('Daily Weather Input'!C4550)</f>
        <v>6</v>
      </c>
      <c r="D4557">
        <f>DAY('Daily Weather Input'!C4550)</f>
        <v>13</v>
      </c>
      <c r="E4557">
        <f>IF('Daily Weather Input'!D4550, 'Daily Weather Input'!D4550, ('Daily Weather Input'!E4550+'Daily Weather Input'!F4550)/2)</f>
        <v>82</v>
      </c>
      <c r="F4557">
        <f t="shared" si="143"/>
        <v>0</v>
      </c>
      <c r="G4557">
        <f t="shared" si="144"/>
        <v>17</v>
      </c>
    </row>
    <row r="4558" spans="2:7" x14ac:dyDescent="0.25">
      <c r="B4558">
        <f>YEAR('Daily Weather Input'!C4551)</f>
        <v>2017</v>
      </c>
      <c r="C4558">
        <f>MONTH('Daily Weather Input'!C4551)</f>
        <v>6</v>
      </c>
      <c r="D4558">
        <f>DAY('Daily Weather Input'!C4551)</f>
        <v>14</v>
      </c>
      <c r="E4558">
        <f>IF('Daily Weather Input'!D4551, 'Daily Weather Input'!D4551, ('Daily Weather Input'!E4551+'Daily Weather Input'!F4551)/2)</f>
        <v>82</v>
      </c>
      <c r="F4558">
        <f t="shared" si="143"/>
        <v>0</v>
      </c>
      <c r="G4558">
        <f t="shared" si="144"/>
        <v>17</v>
      </c>
    </row>
    <row r="4559" spans="2:7" x14ac:dyDescent="0.25">
      <c r="B4559">
        <f>YEAR('Daily Weather Input'!C4552)</f>
        <v>2017</v>
      </c>
      <c r="C4559">
        <f>MONTH('Daily Weather Input'!C4552)</f>
        <v>6</v>
      </c>
      <c r="D4559">
        <f>DAY('Daily Weather Input'!C4552)</f>
        <v>15</v>
      </c>
      <c r="E4559">
        <f>IF('Daily Weather Input'!D4552, 'Daily Weather Input'!D4552, ('Daily Weather Input'!E4552+'Daily Weather Input'!F4552)/2)</f>
        <v>77</v>
      </c>
      <c r="F4559">
        <f t="shared" si="143"/>
        <v>0</v>
      </c>
      <c r="G4559">
        <f t="shared" si="144"/>
        <v>12</v>
      </c>
    </row>
    <row r="4560" spans="2:7" x14ac:dyDescent="0.25">
      <c r="B4560">
        <f>YEAR('Daily Weather Input'!C4553)</f>
        <v>2017</v>
      </c>
      <c r="C4560">
        <f>MONTH('Daily Weather Input'!C4553)</f>
        <v>6</v>
      </c>
      <c r="D4560">
        <f>DAY('Daily Weather Input'!C4553)</f>
        <v>16</v>
      </c>
      <c r="E4560">
        <f>IF('Daily Weather Input'!D4553, 'Daily Weather Input'!D4553, ('Daily Weather Input'!E4553+'Daily Weather Input'!F4553)/2)</f>
        <v>74</v>
      </c>
      <c r="F4560">
        <f t="shared" si="143"/>
        <v>0</v>
      </c>
      <c r="G4560">
        <f t="shared" si="144"/>
        <v>9</v>
      </c>
    </row>
    <row r="4561" spans="2:7" x14ac:dyDescent="0.25">
      <c r="B4561">
        <f>YEAR('Daily Weather Input'!C4554)</f>
        <v>2017</v>
      </c>
      <c r="C4561">
        <f>MONTH('Daily Weather Input'!C4554)</f>
        <v>6</v>
      </c>
      <c r="D4561">
        <f>DAY('Daily Weather Input'!C4554)</f>
        <v>17</v>
      </c>
      <c r="E4561">
        <f>IF('Daily Weather Input'!D4554, 'Daily Weather Input'!D4554, ('Daily Weather Input'!E4554+'Daily Weather Input'!F4554)/2)</f>
        <v>76</v>
      </c>
      <c r="F4561">
        <f t="shared" si="143"/>
        <v>0</v>
      </c>
      <c r="G4561">
        <f t="shared" si="144"/>
        <v>11</v>
      </c>
    </row>
    <row r="4562" spans="2:7" x14ac:dyDescent="0.25">
      <c r="B4562">
        <f>YEAR('Daily Weather Input'!C4555)</f>
        <v>2017</v>
      </c>
      <c r="C4562">
        <f>MONTH('Daily Weather Input'!C4555)</f>
        <v>6</v>
      </c>
      <c r="D4562">
        <f>DAY('Daily Weather Input'!C4555)</f>
        <v>18</v>
      </c>
      <c r="E4562">
        <f>IF('Daily Weather Input'!D4555, 'Daily Weather Input'!D4555, ('Daily Weather Input'!E4555+'Daily Weather Input'!F4555)/2)</f>
        <v>80</v>
      </c>
      <c r="F4562">
        <f t="shared" si="143"/>
        <v>0</v>
      </c>
      <c r="G4562">
        <f t="shared" si="144"/>
        <v>15</v>
      </c>
    </row>
    <row r="4563" spans="2:7" x14ac:dyDescent="0.25">
      <c r="B4563">
        <f>YEAR('Daily Weather Input'!C4556)</f>
        <v>2017</v>
      </c>
      <c r="C4563">
        <f>MONTH('Daily Weather Input'!C4556)</f>
        <v>6</v>
      </c>
      <c r="D4563">
        <f>DAY('Daily Weather Input'!C4556)</f>
        <v>19</v>
      </c>
      <c r="E4563">
        <f>IF('Daily Weather Input'!D4556, 'Daily Weather Input'!D4556, ('Daily Weather Input'!E4556+'Daily Weather Input'!F4556)/2)</f>
        <v>80</v>
      </c>
      <c r="F4563">
        <f t="shared" si="143"/>
        <v>0</v>
      </c>
      <c r="G4563">
        <f t="shared" si="144"/>
        <v>15</v>
      </c>
    </row>
    <row r="4564" spans="2:7" x14ac:dyDescent="0.25">
      <c r="B4564">
        <f>YEAR('Daily Weather Input'!C4557)</f>
        <v>2017</v>
      </c>
      <c r="C4564">
        <f>MONTH('Daily Weather Input'!C4557)</f>
        <v>6</v>
      </c>
      <c r="D4564">
        <f>DAY('Daily Weather Input'!C4557)</f>
        <v>20</v>
      </c>
      <c r="E4564">
        <f>IF('Daily Weather Input'!D4557, 'Daily Weather Input'!D4557, ('Daily Weather Input'!E4557+'Daily Weather Input'!F4557)/2)</f>
        <v>75</v>
      </c>
      <c r="F4564">
        <f t="shared" si="143"/>
        <v>0</v>
      </c>
      <c r="G4564">
        <f t="shared" si="144"/>
        <v>10</v>
      </c>
    </row>
    <row r="4565" spans="2:7" x14ac:dyDescent="0.25">
      <c r="B4565">
        <f>YEAR('Daily Weather Input'!C4558)</f>
        <v>2017</v>
      </c>
      <c r="C4565">
        <f>MONTH('Daily Weather Input'!C4558)</f>
        <v>6</v>
      </c>
      <c r="D4565">
        <f>DAY('Daily Weather Input'!C4558)</f>
        <v>21</v>
      </c>
      <c r="E4565">
        <f>IF('Daily Weather Input'!D4558, 'Daily Weather Input'!D4558, ('Daily Weather Input'!E4558+'Daily Weather Input'!F4558)/2)</f>
        <v>77</v>
      </c>
      <c r="F4565">
        <f t="shared" si="143"/>
        <v>0</v>
      </c>
      <c r="G4565">
        <f t="shared" si="144"/>
        <v>12</v>
      </c>
    </row>
    <row r="4566" spans="2:7" x14ac:dyDescent="0.25">
      <c r="B4566">
        <f>YEAR('Daily Weather Input'!C4559)</f>
        <v>2017</v>
      </c>
      <c r="C4566">
        <f>MONTH('Daily Weather Input'!C4559)</f>
        <v>6</v>
      </c>
      <c r="D4566">
        <f>DAY('Daily Weather Input'!C4559)</f>
        <v>22</v>
      </c>
      <c r="E4566">
        <f>IF('Daily Weather Input'!D4559, 'Daily Weather Input'!D4559, ('Daily Weather Input'!E4559+'Daily Weather Input'!F4559)/2)</f>
        <v>78</v>
      </c>
      <c r="F4566">
        <f t="shared" si="143"/>
        <v>0</v>
      </c>
      <c r="G4566">
        <f t="shared" si="144"/>
        <v>13</v>
      </c>
    </row>
    <row r="4567" spans="2:7" x14ac:dyDescent="0.25">
      <c r="B4567">
        <f>YEAR('Daily Weather Input'!C4560)</f>
        <v>2017</v>
      </c>
      <c r="C4567">
        <f>MONTH('Daily Weather Input'!C4560)</f>
        <v>6</v>
      </c>
      <c r="D4567">
        <f>DAY('Daily Weather Input'!C4560)</f>
        <v>23</v>
      </c>
      <c r="E4567">
        <f>IF('Daily Weather Input'!D4560, 'Daily Weather Input'!D4560, ('Daily Weather Input'!E4560+'Daily Weather Input'!F4560)/2)</f>
        <v>78</v>
      </c>
      <c r="F4567">
        <f t="shared" si="143"/>
        <v>0</v>
      </c>
      <c r="G4567">
        <f t="shared" si="144"/>
        <v>13</v>
      </c>
    </row>
    <row r="4568" spans="2:7" x14ac:dyDescent="0.25">
      <c r="B4568">
        <f>YEAR('Daily Weather Input'!C4561)</f>
        <v>2017</v>
      </c>
      <c r="C4568">
        <f>MONTH('Daily Weather Input'!C4561)</f>
        <v>6</v>
      </c>
      <c r="D4568">
        <f>DAY('Daily Weather Input'!C4561)</f>
        <v>24</v>
      </c>
      <c r="E4568">
        <f>IF('Daily Weather Input'!D4561, 'Daily Weather Input'!D4561, ('Daily Weather Input'!E4561+'Daily Weather Input'!F4561)/2)</f>
        <v>79</v>
      </c>
      <c r="F4568">
        <f t="shared" ref="F4568:F4631" si="145">IF(B$8&gt;$E4568,(B$8-$E4568),0)</f>
        <v>0</v>
      </c>
      <c r="G4568">
        <f t="shared" ref="G4568:G4631" si="146">IF($E4568&gt;C$8,$E4568-C$8,0)</f>
        <v>14</v>
      </c>
    </row>
    <row r="4569" spans="2:7" x14ac:dyDescent="0.25">
      <c r="B4569">
        <f>YEAR('Daily Weather Input'!C4562)</f>
        <v>2017</v>
      </c>
      <c r="C4569">
        <f>MONTH('Daily Weather Input'!C4562)</f>
        <v>6</v>
      </c>
      <c r="D4569">
        <f>DAY('Daily Weather Input'!C4562)</f>
        <v>25</v>
      </c>
      <c r="E4569">
        <f>IF('Daily Weather Input'!D4562, 'Daily Weather Input'!D4562, ('Daily Weather Input'!E4562+'Daily Weather Input'!F4562)/2)</f>
        <v>74</v>
      </c>
      <c r="F4569">
        <f t="shared" si="145"/>
        <v>0</v>
      </c>
      <c r="G4569">
        <f t="shared" si="146"/>
        <v>9</v>
      </c>
    </row>
    <row r="4570" spans="2:7" x14ac:dyDescent="0.25">
      <c r="B4570">
        <f>YEAR('Daily Weather Input'!C4563)</f>
        <v>2017</v>
      </c>
      <c r="C4570">
        <f>MONTH('Daily Weather Input'!C4563)</f>
        <v>6</v>
      </c>
      <c r="D4570">
        <f>DAY('Daily Weather Input'!C4563)</f>
        <v>26</v>
      </c>
      <c r="E4570">
        <f>IF('Daily Weather Input'!D4563, 'Daily Weather Input'!D4563, ('Daily Weather Input'!E4563+'Daily Weather Input'!F4563)/2)</f>
        <v>72</v>
      </c>
      <c r="F4570">
        <f t="shared" si="145"/>
        <v>0</v>
      </c>
      <c r="G4570">
        <f t="shared" si="146"/>
        <v>7</v>
      </c>
    </row>
    <row r="4571" spans="2:7" x14ac:dyDescent="0.25">
      <c r="B4571">
        <f>YEAR('Daily Weather Input'!C4564)</f>
        <v>2017</v>
      </c>
      <c r="C4571">
        <f>MONTH('Daily Weather Input'!C4564)</f>
        <v>6</v>
      </c>
      <c r="D4571">
        <f>DAY('Daily Weather Input'!C4564)</f>
        <v>27</v>
      </c>
      <c r="E4571">
        <f>IF('Daily Weather Input'!D4564, 'Daily Weather Input'!D4564, ('Daily Weather Input'!E4564+'Daily Weather Input'!F4564)/2)</f>
        <v>72</v>
      </c>
      <c r="F4571">
        <f t="shared" si="145"/>
        <v>0</v>
      </c>
      <c r="G4571">
        <f t="shared" si="146"/>
        <v>7</v>
      </c>
    </row>
    <row r="4572" spans="2:7" x14ac:dyDescent="0.25">
      <c r="B4572">
        <f>YEAR('Daily Weather Input'!C4565)</f>
        <v>2017</v>
      </c>
      <c r="C4572">
        <f>MONTH('Daily Weather Input'!C4565)</f>
        <v>6</v>
      </c>
      <c r="D4572">
        <f>DAY('Daily Weather Input'!C4565)</f>
        <v>28</v>
      </c>
      <c r="E4572">
        <f>IF('Daily Weather Input'!D4565, 'Daily Weather Input'!D4565, ('Daily Weather Input'!E4565+'Daily Weather Input'!F4565)/2)</f>
        <v>68</v>
      </c>
      <c r="F4572">
        <f t="shared" si="145"/>
        <v>0</v>
      </c>
      <c r="G4572">
        <f t="shared" si="146"/>
        <v>3</v>
      </c>
    </row>
    <row r="4573" spans="2:7" x14ac:dyDescent="0.25">
      <c r="B4573">
        <f>YEAR('Daily Weather Input'!C4566)</f>
        <v>2017</v>
      </c>
      <c r="C4573">
        <f>MONTH('Daily Weather Input'!C4566)</f>
        <v>6</v>
      </c>
      <c r="D4573">
        <f>DAY('Daily Weather Input'!C4566)</f>
        <v>29</v>
      </c>
      <c r="E4573">
        <f>IF('Daily Weather Input'!D4566, 'Daily Weather Input'!D4566, ('Daily Weather Input'!E4566+'Daily Weather Input'!F4566)/2)</f>
        <v>74</v>
      </c>
      <c r="F4573">
        <f t="shared" si="145"/>
        <v>0</v>
      </c>
      <c r="G4573">
        <f t="shared" si="146"/>
        <v>9</v>
      </c>
    </row>
    <row r="4574" spans="2:7" x14ac:dyDescent="0.25">
      <c r="B4574">
        <f>YEAR('Daily Weather Input'!C4567)</f>
        <v>2017</v>
      </c>
      <c r="C4574">
        <f>MONTH('Daily Weather Input'!C4567)</f>
        <v>6</v>
      </c>
      <c r="D4574">
        <f>DAY('Daily Weather Input'!C4567)</f>
        <v>30</v>
      </c>
      <c r="E4574">
        <f>IF('Daily Weather Input'!D4567, 'Daily Weather Input'!D4567, ('Daily Weather Input'!E4567+'Daily Weather Input'!F4567)/2)</f>
        <v>80</v>
      </c>
      <c r="F4574">
        <f t="shared" si="145"/>
        <v>0</v>
      </c>
      <c r="G4574">
        <f t="shared" si="146"/>
        <v>15</v>
      </c>
    </row>
    <row r="4575" spans="2:7" x14ac:dyDescent="0.25">
      <c r="B4575">
        <f>YEAR('Daily Weather Input'!C4568)</f>
        <v>2017</v>
      </c>
      <c r="C4575">
        <f>MONTH('Daily Weather Input'!C4568)</f>
        <v>7</v>
      </c>
      <c r="D4575">
        <f>DAY('Daily Weather Input'!C4568)</f>
        <v>1</v>
      </c>
      <c r="E4575">
        <f>IF('Daily Weather Input'!D4568, 'Daily Weather Input'!D4568, ('Daily Weather Input'!E4568+'Daily Weather Input'!F4568)/2)</f>
        <v>81</v>
      </c>
      <c r="F4575">
        <f t="shared" si="145"/>
        <v>0</v>
      </c>
      <c r="G4575">
        <f t="shared" si="146"/>
        <v>16</v>
      </c>
    </row>
    <row r="4576" spans="2:7" x14ac:dyDescent="0.25">
      <c r="B4576">
        <f>YEAR('Daily Weather Input'!C4569)</f>
        <v>2017</v>
      </c>
      <c r="C4576">
        <f>MONTH('Daily Weather Input'!C4569)</f>
        <v>7</v>
      </c>
      <c r="D4576">
        <f>DAY('Daily Weather Input'!C4569)</f>
        <v>2</v>
      </c>
      <c r="E4576">
        <f>IF('Daily Weather Input'!D4569, 'Daily Weather Input'!D4569, ('Daily Weather Input'!E4569+'Daily Weather Input'!F4569)/2)</f>
        <v>81</v>
      </c>
      <c r="F4576">
        <f t="shared" si="145"/>
        <v>0</v>
      </c>
      <c r="G4576">
        <f t="shared" si="146"/>
        <v>16</v>
      </c>
    </row>
    <row r="4577" spans="2:7" x14ac:dyDescent="0.25">
      <c r="B4577">
        <f>YEAR('Daily Weather Input'!C4570)</f>
        <v>2017</v>
      </c>
      <c r="C4577">
        <f>MONTH('Daily Weather Input'!C4570)</f>
        <v>7</v>
      </c>
      <c r="D4577">
        <f>DAY('Daily Weather Input'!C4570)</f>
        <v>3</v>
      </c>
      <c r="E4577">
        <f>IF('Daily Weather Input'!D4570, 'Daily Weather Input'!D4570, ('Daily Weather Input'!E4570+'Daily Weather Input'!F4570)/2)</f>
        <v>80</v>
      </c>
      <c r="F4577">
        <f t="shared" si="145"/>
        <v>0</v>
      </c>
      <c r="G4577">
        <f t="shared" si="146"/>
        <v>15</v>
      </c>
    </row>
    <row r="4578" spans="2:7" x14ac:dyDescent="0.25">
      <c r="B4578">
        <f>YEAR('Daily Weather Input'!C4571)</f>
        <v>2017</v>
      </c>
      <c r="C4578">
        <f>MONTH('Daily Weather Input'!C4571)</f>
        <v>7</v>
      </c>
      <c r="D4578">
        <f>DAY('Daily Weather Input'!C4571)</f>
        <v>4</v>
      </c>
      <c r="E4578">
        <f>IF('Daily Weather Input'!D4571, 'Daily Weather Input'!D4571, ('Daily Weather Input'!E4571+'Daily Weather Input'!F4571)/2)</f>
        <v>78</v>
      </c>
      <c r="F4578">
        <f t="shared" si="145"/>
        <v>0</v>
      </c>
      <c r="G4578">
        <f t="shared" si="146"/>
        <v>13</v>
      </c>
    </row>
    <row r="4579" spans="2:7" x14ac:dyDescent="0.25">
      <c r="B4579">
        <f>YEAR('Daily Weather Input'!C4572)</f>
        <v>2017</v>
      </c>
      <c r="C4579">
        <f>MONTH('Daily Weather Input'!C4572)</f>
        <v>7</v>
      </c>
      <c r="D4579">
        <f>DAY('Daily Weather Input'!C4572)</f>
        <v>5</v>
      </c>
      <c r="E4579">
        <f>IF('Daily Weather Input'!D4572, 'Daily Weather Input'!D4572, ('Daily Weather Input'!E4572+'Daily Weather Input'!F4572)/2)</f>
        <v>77</v>
      </c>
      <c r="F4579">
        <f t="shared" si="145"/>
        <v>0</v>
      </c>
      <c r="G4579">
        <f t="shared" si="146"/>
        <v>12</v>
      </c>
    </row>
    <row r="4580" spans="2:7" x14ac:dyDescent="0.25">
      <c r="B4580">
        <f>YEAR('Daily Weather Input'!C4573)</f>
        <v>2017</v>
      </c>
      <c r="C4580">
        <f>MONTH('Daily Weather Input'!C4573)</f>
        <v>7</v>
      </c>
      <c r="D4580">
        <f>DAY('Daily Weather Input'!C4573)</f>
        <v>6</v>
      </c>
      <c r="E4580">
        <f>IF('Daily Weather Input'!D4573, 'Daily Weather Input'!D4573, ('Daily Weather Input'!E4573+'Daily Weather Input'!F4573)/2)</f>
        <v>73</v>
      </c>
      <c r="F4580">
        <f t="shared" si="145"/>
        <v>0</v>
      </c>
      <c r="G4580">
        <f t="shared" si="146"/>
        <v>8</v>
      </c>
    </row>
    <row r="4581" spans="2:7" x14ac:dyDescent="0.25">
      <c r="B4581">
        <f>YEAR('Daily Weather Input'!C4574)</f>
        <v>2017</v>
      </c>
      <c r="C4581">
        <f>MONTH('Daily Weather Input'!C4574)</f>
        <v>7</v>
      </c>
      <c r="D4581">
        <f>DAY('Daily Weather Input'!C4574)</f>
        <v>7</v>
      </c>
      <c r="E4581">
        <f>IF('Daily Weather Input'!D4574, 'Daily Weather Input'!D4574, ('Daily Weather Input'!E4574+'Daily Weather Input'!F4574)/2)</f>
        <v>77</v>
      </c>
      <c r="F4581">
        <f t="shared" si="145"/>
        <v>0</v>
      </c>
      <c r="G4581">
        <f t="shared" si="146"/>
        <v>12</v>
      </c>
    </row>
    <row r="4582" spans="2:7" x14ac:dyDescent="0.25">
      <c r="B4582">
        <f>YEAR('Daily Weather Input'!C4575)</f>
        <v>2017</v>
      </c>
      <c r="C4582">
        <f>MONTH('Daily Weather Input'!C4575)</f>
        <v>7</v>
      </c>
      <c r="D4582">
        <f>DAY('Daily Weather Input'!C4575)</f>
        <v>8</v>
      </c>
      <c r="E4582">
        <f>IF('Daily Weather Input'!D4575, 'Daily Weather Input'!D4575, ('Daily Weather Input'!E4575+'Daily Weather Input'!F4575)/2)</f>
        <v>76</v>
      </c>
      <c r="F4582">
        <f t="shared" si="145"/>
        <v>0</v>
      </c>
      <c r="G4582">
        <f t="shared" si="146"/>
        <v>11</v>
      </c>
    </row>
    <row r="4583" spans="2:7" x14ac:dyDescent="0.25">
      <c r="B4583">
        <f>YEAR('Daily Weather Input'!C4576)</f>
        <v>2017</v>
      </c>
      <c r="C4583">
        <f>MONTH('Daily Weather Input'!C4576)</f>
        <v>7</v>
      </c>
      <c r="D4583">
        <f>DAY('Daily Weather Input'!C4576)</f>
        <v>9</v>
      </c>
      <c r="E4583">
        <f>IF('Daily Weather Input'!D4576, 'Daily Weather Input'!D4576, ('Daily Weather Input'!E4576+'Daily Weather Input'!F4576)/2)</f>
        <v>74</v>
      </c>
      <c r="F4583">
        <f t="shared" si="145"/>
        <v>0</v>
      </c>
      <c r="G4583">
        <f t="shared" si="146"/>
        <v>9</v>
      </c>
    </row>
    <row r="4584" spans="2:7" x14ac:dyDescent="0.25">
      <c r="B4584">
        <f>YEAR('Daily Weather Input'!C4577)</f>
        <v>2017</v>
      </c>
      <c r="C4584">
        <f>MONTH('Daily Weather Input'!C4577)</f>
        <v>7</v>
      </c>
      <c r="D4584">
        <f>DAY('Daily Weather Input'!C4577)</f>
        <v>10</v>
      </c>
      <c r="E4584">
        <f>IF('Daily Weather Input'!D4577, 'Daily Weather Input'!D4577, ('Daily Weather Input'!E4577+'Daily Weather Input'!F4577)/2)</f>
        <v>76</v>
      </c>
      <c r="F4584">
        <f t="shared" si="145"/>
        <v>0</v>
      </c>
      <c r="G4584">
        <f t="shared" si="146"/>
        <v>11</v>
      </c>
    </row>
    <row r="4585" spans="2:7" x14ac:dyDescent="0.25">
      <c r="B4585">
        <f>YEAR('Daily Weather Input'!C4578)</f>
        <v>2017</v>
      </c>
      <c r="C4585">
        <f>MONTH('Daily Weather Input'!C4578)</f>
        <v>7</v>
      </c>
      <c r="D4585">
        <f>DAY('Daily Weather Input'!C4578)</f>
        <v>11</v>
      </c>
      <c r="E4585">
        <f>IF('Daily Weather Input'!D4578, 'Daily Weather Input'!D4578, ('Daily Weather Input'!E4578+'Daily Weather Input'!F4578)/2)</f>
        <v>79</v>
      </c>
      <c r="F4585">
        <f t="shared" si="145"/>
        <v>0</v>
      </c>
      <c r="G4585">
        <f t="shared" si="146"/>
        <v>14</v>
      </c>
    </row>
    <row r="4586" spans="2:7" x14ac:dyDescent="0.25">
      <c r="B4586">
        <f>YEAR('Daily Weather Input'!C4579)</f>
        <v>2017</v>
      </c>
      <c r="C4586">
        <f>MONTH('Daily Weather Input'!C4579)</f>
        <v>7</v>
      </c>
      <c r="D4586">
        <f>DAY('Daily Weather Input'!C4579)</f>
        <v>12</v>
      </c>
      <c r="E4586">
        <f>IF('Daily Weather Input'!D4579, 'Daily Weather Input'!D4579, ('Daily Weather Input'!E4579+'Daily Weather Input'!F4579)/2)</f>
        <v>81</v>
      </c>
      <c r="F4586">
        <f t="shared" si="145"/>
        <v>0</v>
      </c>
      <c r="G4586">
        <f t="shared" si="146"/>
        <v>16</v>
      </c>
    </row>
    <row r="4587" spans="2:7" x14ac:dyDescent="0.25">
      <c r="B4587">
        <f>YEAR('Daily Weather Input'!C4580)</f>
        <v>2017</v>
      </c>
      <c r="C4587">
        <f>MONTH('Daily Weather Input'!C4580)</f>
        <v>7</v>
      </c>
      <c r="D4587">
        <f>DAY('Daily Weather Input'!C4580)</f>
        <v>13</v>
      </c>
      <c r="E4587">
        <f>IF('Daily Weather Input'!D4580, 'Daily Weather Input'!D4580, ('Daily Weather Input'!E4580+'Daily Weather Input'!F4580)/2)</f>
        <v>83</v>
      </c>
      <c r="F4587">
        <f t="shared" si="145"/>
        <v>0</v>
      </c>
      <c r="G4587">
        <f t="shared" si="146"/>
        <v>18</v>
      </c>
    </row>
    <row r="4588" spans="2:7" x14ac:dyDescent="0.25">
      <c r="B4588">
        <f>YEAR('Daily Weather Input'!C4581)</f>
        <v>2017</v>
      </c>
      <c r="C4588">
        <f>MONTH('Daily Weather Input'!C4581)</f>
        <v>7</v>
      </c>
      <c r="D4588">
        <f>DAY('Daily Weather Input'!C4581)</f>
        <v>14</v>
      </c>
      <c r="E4588">
        <f>IF('Daily Weather Input'!D4581, 'Daily Weather Input'!D4581, ('Daily Weather Input'!E4581+'Daily Weather Input'!F4581)/2)</f>
        <v>82</v>
      </c>
      <c r="F4588">
        <f t="shared" si="145"/>
        <v>0</v>
      </c>
      <c r="G4588">
        <f t="shared" si="146"/>
        <v>17</v>
      </c>
    </row>
    <row r="4589" spans="2:7" x14ac:dyDescent="0.25">
      <c r="B4589">
        <f>YEAR('Daily Weather Input'!C4582)</f>
        <v>2017</v>
      </c>
      <c r="C4589">
        <f>MONTH('Daily Weather Input'!C4582)</f>
        <v>7</v>
      </c>
      <c r="D4589">
        <f>DAY('Daily Weather Input'!C4582)</f>
        <v>15</v>
      </c>
      <c r="E4589">
        <f>IF('Daily Weather Input'!D4582, 'Daily Weather Input'!D4582, ('Daily Weather Input'!E4582+'Daily Weather Input'!F4582)/2)</f>
        <v>78</v>
      </c>
      <c r="F4589">
        <f t="shared" si="145"/>
        <v>0</v>
      </c>
      <c r="G4589">
        <f t="shared" si="146"/>
        <v>13</v>
      </c>
    </row>
    <row r="4590" spans="2:7" x14ac:dyDescent="0.25">
      <c r="B4590">
        <f>YEAR('Daily Weather Input'!C4583)</f>
        <v>2017</v>
      </c>
      <c r="C4590">
        <f>MONTH('Daily Weather Input'!C4583)</f>
        <v>7</v>
      </c>
      <c r="D4590">
        <f>DAY('Daily Weather Input'!C4583)</f>
        <v>16</v>
      </c>
      <c r="E4590">
        <f>IF('Daily Weather Input'!D4583, 'Daily Weather Input'!D4583, ('Daily Weather Input'!E4583+'Daily Weather Input'!F4583)/2)</f>
        <v>76</v>
      </c>
      <c r="F4590">
        <f t="shared" si="145"/>
        <v>0</v>
      </c>
      <c r="G4590">
        <f t="shared" si="146"/>
        <v>11</v>
      </c>
    </row>
    <row r="4591" spans="2:7" x14ac:dyDescent="0.25">
      <c r="B4591">
        <f>YEAR('Daily Weather Input'!C4584)</f>
        <v>2017</v>
      </c>
      <c r="C4591">
        <f>MONTH('Daily Weather Input'!C4584)</f>
        <v>7</v>
      </c>
      <c r="D4591">
        <f>DAY('Daily Weather Input'!C4584)</f>
        <v>17</v>
      </c>
      <c r="E4591">
        <f>IF('Daily Weather Input'!D4584, 'Daily Weather Input'!D4584, ('Daily Weather Input'!E4584+'Daily Weather Input'!F4584)/2)</f>
        <v>80</v>
      </c>
      <c r="F4591">
        <f t="shared" si="145"/>
        <v>0</v>
      </c>
      <c r="G4591">
        <f t="shared" si="146"/>
        <v>15</v>
      </c>
    </row>
    <row r="4592" spans="2:7" x14ac:dyDescent="0.25">
      <c r="B4592">
        <f>YEAR('Daily Weather Input'!C4585)</f>
        <v>2017</v>
      </c>
      <c r="C4592">
        <f>MONTH('Daily Weather Input'!C4585)</f>
        <v>7</v>
      </c>
      <c r="D4592">
        <f>DAY('Daily Weather Input'!C4585)</f>
        <v>18</v>
      </c>
      <c r="E4592">
        <f>IF('Daily Weather Input'!D4585, 'Daily Weather Input'!D4585, ('Daily Weather Input'!E4585+'Daily Weather Input'!F4585)/2)</f>
        <v>80</v>
      </c>
      <c r="F4592">
        <f t="shared" si="145"/>
        <v>0</v>
      </c>
      <c r="G4592">
        <f t="shared" si="146"/>
        <v>15</v>
      </c>
    </row>
    <row r="4593" spans="2:7" x14ac:dyDescent="0.25">
      <c r="B4593">
        <f>YEAR('Daily Weather Input'!C4586)</f>
        <v>2017</v>
      </c>
      <c r="C4593">
        <f>MONTH('Daily Weather Input'!C4586)</f>
        <v>7</v>
      </c>
      <c r="D4593">
        <f>DAY('Daily Weather Input'!C4586)</f>
        <v>19</v>
      </c>
      <c r="E4593">
        <f>IF('Daily Weather Input'!D4586, 'Daily Weather Input'!D4586, ('Daily Weather Input'!E4586+'Daily Weather Input'!F4586)/2)</f>
        <v>80</v>
      </c>
      <c r="F4593">
        <f t="shared" si="145"/>
        <v>0</v>
      </c>
      <c r="G4593">
        <f t="shared" si="146"/>
        <v>15</v>
      </c>
    </row>
    <row r="4594" spans="2:7" x14ac:dyDescent="0.25">
      <c r="B4594">
        <f>YEAR('Daily Weather Input'!C4587)</f>
        <v>2017</v>
      </c>
      <c r="C4594">
        <f>MONTH('Daily Weather Input'!C4587)</f>
        <v>7</v>
      </c>
      <c r="D4594">
        <f>DAY('Daily Weather Input'!C4587)</f>
        <v>20</v>
      </c>
      <c r="E4594">
        <f>IF('Daily Weather Input'!D4587, 'Daily Weather Input'!D4587, ('Daily Weather Input'!E4587+'Daily Weather Input'!F4587)/2)</f>
        <v>83</v>
      </c>
      <c r="F4594">
        <f t="shared" si="145"/>
        <v>0</v>
      </c>
      <c r="G4594">
        <f t="shared" si="146"/>
        <v>18</v>
      </c>
    </row>
    <row r="4595" spans="2:7" x14ac:dyDescent="0.25">
      <c r="B4595">
        <f>YEAR('Daily Weather Input'!C4588)</f>
        <v>2017</v>
      </c>
      <c r="C4595">
        <f>MONTH('Daily Weather Input'!C4588)</f>
        <v>7</v>
      </c>
      <c r="D4595">
        <f>DAY('Daily Weather Input'!C4588)</f>
        <v>21</v>
      </c>
      <c r="E4595">
        <f>IF('Daily Weather Input'!D4588, 'Daily Weather Input'!D4588, ('Daily Weather Input'!E4588+'Daily Weather Input'!F4588)/2)</f>
        <v>84</v>
      </c>
      <c r="F4595">
        <f t="shared" si="145"/>
        <v>0</v>
      </c>
      <c r="G4595">
        <f t="shared" si="146"/>
        <v>19</v>
      </c>
    </row>
    <row r="4596" spans="2:7" x14ac:dyDescent="0.25">
      <c r="B4596">
        <f>YEAR('Daily Weather Input'!C4589)</f>
        <v>2017</v>
      </c>
      <c r="C4596">
        <f>MONTH('Daily Weather Input'!C4589)</f>
        <v>7</v>
      </c>
      <c r="D4596">
        <f>DAY('Daily Weather Input'!C4589)</f>
        <v>22</v>
      </c>
      <c r="E4596">
        <f>IF('Daily Weather Input'!D4589, 'Daily Weather Input'!D4589, ('Daily Weather Input'!E4589+'Daily Weather Input'!F4589)/2)</f>
        <v>80</v>
      </c>
      <c r="F4596">
        <f t="shared" si="145"/>
        <v>0</v>
      </c>
      <c r="G4596">
        <f t="shared" si="146"/>
        <v>15</v>
      </c>
    </row>
    <row r="4597" spans="2:7" x14ac:dyDescent="0.25">
      <c r="B4597">
        <f>YEAR('Daily Weather Input'!C4590)</f>
        <v>2017</v>
      </c>
      <c r="C4597">
        <f>MONTH('Daily Weather Input'!C4590)</f>
        <v>7</v>
      </c>
      <c r="D4597">
        <f>DAY('Daily Weather Input'!C4590)</f>
        <v>23</v>
      </c>
      <c r="E4597">
        <f>IF('Daily Weather Input'!D4590, 'Daily Weather Input'!D4590, ('Daily Weather Input'!E4590+'Daily Weather Input'!F4590)/2)</f>
        <v>77</v>
      </c>
      <c r="F4597">
        <f t="shared" si="145"/>
        <v>0</v>
      </c>
      <c r="G4597">
        <f t="shared" si="146"/>
        <v>12</v>
      </c>
    </row>
    <row r="4598" spans="2:7" x14ac:dyDescent="0.25">
      <c r="B4598">
        <f>YEAR('Daily Weather Input'!C4591)</f>
        <v>2017</v>
      </c>
      <c r="C4598">
        <f>MONTH('Daily Weather Input'!C4591)</f>
        <v>7</v>
      </c>
      <c r="D4598">
        <f>DAY('Daily Weather Input'!C4591)</f>
        <v>24</v>
      </c>
      <c r="E4598">
        <f>IF('Daily Weather Input'!D4591, 'Daily Weather Input'!D4591, ('Daily Weather Input'!E4591+'Daily Weather Input'!F4591)/2)</f>
        <v>79</v>
      </c>
      <c r="F4598">
        <f t="shared" si="145"/>
        <v>0</v>
      </c>
      <c r="G4598">
        <f t="shared" si="146"/>
        <v>14</v>
      </c>
    </row>
    <row r="4599" spans="2:7" x14ac:dyDescent="0.25">
      <c r="B4599">
        <f>YEAR('Daily Weather Input'!C4592)</f>
        <v>2017</v>
      </c>
      <c r="C4599">
        <f>MONTH('Daily Weather Input'!C4592)</f>
        <v>7</v>
      </c>
      <c r="D4599">
        <f>DAY('Daily Weather Input'!C4592)</f>
        <v>25</v>
      </c>
      <c r="E4599">
        <f>IF('Daily Weather Input'!D4592, 'Daily Weather Input'!D4592, ('Daily Weather Input'!E4592+'Daily Weather Input'!F4592)/2)</f>
        <v>75</v>
      </c>
      <c r="F4599">
        <f t="shared" si="145"/>
        <v>0</v>
      </c>
      <c r="G4599">
        <f t="shared" si="146"/>
        <v>10</v>
      </c>
    </row>
    <row r="4600" spans="2:7" x14ac:dyDescent="0.25">
      <c r="B4600">
        <f>YEAR('Daily Weather Input'!C4593)</f>
        <v>2017</v>
      </c>
      <c r="C4600">
        <f>MONTH('Daily Weather Input'!C4593)</f>
        <v>7</v>
      </c>
      <c r="D4600">
        <f>DAY('Daily Weather Input'!C4593)</f>
        <v>26</v>
      </c>
      <c r="E4600">
        <f>IF('Daily Weather Input'!D4593, 'Daily Weather Input'!D4593, ('Daily Weather Input'!E4593+'Daily Weather Input'!F4593)/2)</f>
        <v>72</v>
      </c>
      <c r="F4600">
        <f t="shared" si="145"/>
        <v>0</v>
      </c>
      <c r="G4600">
        <f t="shared" si="146"/>
        <v>7</v>
      </c>
    </row>
    <row r="4601" spans="2:7" x14ac:dyDescent="0.25">
      <c r="B4601">
        <f>YEAR('Daily Weather Input'!C4594)</f>
        <v>2017</v>
      </c>
      <c r="C4601">
        <f>MONTH('Daily Weather Input'!C4594)</f>
        <v>7</v>
      </c>
      <c r="D4601">
        <f>DAY('Daily Weather Input'!C4594)</f>
        <v>27</v>
      </c>
      <c r="E4601">
        <f>IF('Daily Weather Input'!D4594, 'Daily Weather Input'!D4594, ('Daily Weather Input'!E4594+'Daily Weather Input'!F4594)/2)</f>
        <v>76</v>
      </c>
      <c r="F4601">
        <f t="shared" si="145"/>
        <v>0</v>
      </c>
      <c r="G4601">
        <f t="shared" si="146"/>
        <v>11</v>
      </c>
    </row>
    <row r="4602" spans="2:7" x14ac:dyDescent="0.25">
      <c r="B4602">
        <f>YEAR('Daily Weather Input'!C4595)</f>
        <v>2017</v>
      </c>
      <c r="C4602">
        <f>MONTH('Daily Weather Input'!C4595)</f>
        <v>7</v>
      </c>
      <c r="D4602">
        <f>DAY('Daily Weather Input'!C4595)</f>
        <v>28</v>
      </c>
      <c r="E4602">
        <f>IF('Daily Weather Input'!D4595, 'Daily Weather Input'!D4595, ('Daily Weather Input'!E4595+'Daily Weather Input'!F4595)/2)</f>
        <v>74</v>
      </c>
      <c r="F4602">
        <f t="shared" si="145"/>
        <v>0</v>
      </c>
      <c r="G4602">
        <f t="shared" si="146"/>
        <v>9</v>
      </c>
    </row>
    <row r="4603" spans="2:7" x14ac:dyDescent="0.25">
      <c r="B4603">
        <f>YEAR('Daily Weather Input'!C4596)</f>
        <v>2017</v>
      </c>
      <c r="C4603">
        <f>MONTH('Daily Weather Input'!C4596)</f>
        <v>7</v>
      </c>
      <c r="D4603">
        <f>DAY('Daily Weather Input'!C4596)</f>
        <v>29</v>
      </c>
      <c r="E4603">
        <f>IF('Daily Weather Input'!D4596, 'Daily Weather Input'!D4596, ('Daily Weather Input'!E4596+'Daily Weather Input'!F4596)/2)</f>
        <v>70</v>
      </c>
      <c r="F4603">
        <f t="shared" si="145"/>
        <v>0</v>
      </c>
      <c r="G4603">
        <f t="shared" si="146"/>
        <v>5</v>
      </c>
    </row>
    <row r="4604" spans="2:7" x14ac:dyDescent="0.25">
      <c r="B4604">
        <f>YEAR('Daily Weather Input'!C4597)</f>
        <v>2017</v>
      </c>
      <c r="C4604">
        <f>MONTH('Daily Weather Input'!C4597)</f>
        <v>7</v>
      </c>
      <c r="D4604">
        <f>DAY('Daily Weather Input'!C4597)</f>
        <v>30</v>
      </c>
      <c r="E4604">
        <f>IF('Daily Weather Input'!D4597, 'Daily Weather Input'!D4597, ('Daily Weather Input'!E4597+'Daily Weather Input'!F4597)/2)</f>
        <v>71</v>
      </c>
      <c r="F4604">
        <f t="shared" si="145"/>
        <v>0</v>
      </c>
      <c r="G4604">
        <f t="shared" si="146"/>
        <v>6</v>
      </c>
    </row>
    <row r="4605" spans="2:7" x14ac:dyDescent="0.25">
      <c r="B4605">
        <f>YEAR('Daily Weather Input'!C4598)</f>
        <v>2017</v>
      </c>
      <c r="C4605">
        <f>MONTH('Daily Weather Input'!C4598)</f>
        <v>7</v>
      </c>
      <c r="D4605">
        <f>DAY('Daily Weather Input'!C4598)</f>
        <v>31</v>
      </c>
      <c r="E4605">
        <f>IF('Daily Weather Input'!D4598, 'Daily Weather Input'!D4598, ('Daily Weather Input'!E4598+'Daily Weather Input'!F4598)/2)</f>
        <v>72</v>
      </c>
      <c r="F4605">
        <f t="shared" si="145"/>
        <v>0</v>
      </c>
      <c r="G4605">
        <f t="shared" si="146"/>
        <v>7</v>
      </c>
    </row>
    <row r="4606" spans="2:7" x14ac:dyDescent="0.25">
      <c r="B4606">
        <f>YEAR('Daily Weather Input'!C4599)</f>
        <v>2017</v>
      </c>
      <c r="C4606">
        <f>MONTH('Daily Weather Input'!C4599)</f>
        <v>8</v>
      </c>
      <c r="D4606">
        <f>DAY('Daily Weather Input'!C4599)</f>
        <v>1</v>
      </c>
      <c r="E4606">
        <f>IF('Daily Weather Input'!D4599, 'Daily Weather Input'!D4599, ('Daily Weather Input'!E4599+'Daily Weather Input'!F4599)/2)</f>
        <v>76</v>
      </c>
      <c r="F4606">
        <f t="shared" si="145"/>
        <v>0</v>
      </c>
      <c r="G4606">
        <f t="shared" si="146"/>
        <v>11</v>
      </c>
    </row>
    <row r="4607" spans="2:7" x14ac:dyDescent="0.25">
      <c r="B4607">
        <f>YEAR('Daily Weather Input'!C4600)</f>
        <v>2017</v>
      </c>
      <c r="C4607">
        <f>MONTH('Daily Weather Input'!C4600)</f>
        <v>8</v>
      </c>
      <c r="D4607">
        <f>DAY('Daily Weather Input'!C4600)</f>
        <v>2</v>
      </c>
      <c r="E4607">
        <f>IF('Daily Weather Input'!D4600, 'Daily Weather Input'!D4600, ('Daily Weather Input'!E4600+'Daily Weather Input'!F4600)/2)</f>
        <v>78</v>
      </c>
      <c r="F4607">
        <f t="shared" si="145"/>
        <v>0</v>
      </c>
      <c r="G4607">
        <f t="shared" si="146"/>
        <v>13</v>
      </c>
    </row>
    <row r="4608" spans="2:7" x14ac:dyDescent="0.25">
      <c r="B4608">
        <f>YEAR('Daily Weather Input'!C4601)</f>
        <v>2017</v>
      </c>
      <c r="C4608">
        <f>MONTH('Daily Weather Input'!C4601)</f>
        <v>8</v>
      </c>
      <c r="D4608">
        <f>DAY('Daily Weather Input'!C4601)</f>
        <v>3</v>
      </c>
      <c r="E4608">
        <f>IF('Daily Weather Input'!D4601, 'Daily Weather Input'!D4601, ('Daily Weather Input'!E4601+'Daily Weather Input'!F4601)/2)</f>
        <v>77</v>
      </c>
      <c r="F4608">
        <f t="shared" si="145"/>
        <v>0</v>
      </c>
      <c r="G4608">
        <f t="shared" si="146"/>
        <v>12</v>
      </c>
    </row>
    <row r="4609" spans="2:7" x14ac:dyDescent="0.25">
      <c r="B4609">
        <f>YEAR('Daily Weather Input'!C4602)</f>
        <v>2017</v>
      </c>
      <c r="C4609">
        <f>MONTH('Daily Weather Input'!C4602)</f>
        <v>8</v>
      </c>
      <c r="D4609">
        <f>DAY('Daily Weather Input'!C4602)</f>
        <v>4</v>
      </c>
      <c r="E4609">
        <f>IF('Daily Weather Input'!D4602, 'Daily Weather Input'!D4602, ('Daily Weather Input'!E4602+'Daily Weather Input'!F4602)/2)</f>
        <v>76</v>
      </c>
      <c r="F4609">
        <f t="shared" si="145"/>
        <v>0</v>
      </c>
      <c r="G4609">
        <f t="shared" si="146"/>
        <v>11</v>
      </c>
    </row>
    <row r="4610" spans="2:7" x14ac:dyDescent="0.25">
      <c r="B4610">
        <f>YEAR('Daily Weather Input'!C4603)</f>
        <v>2017</v>
      </c>
      <c r="C4610">
        <f>MONTH('Daily Weather Input'!C4603)</f>
        <v>8</v>
      </c>
      <c r="D4610">
        <f>DAY('Daily Weather Input'!C4603)</f>
        <v>5</v>
      </c>
      <c r="E4610">
        <f>IF('Daily Weather Input'!D4603, 'Daily Weather Input'!D4603, ('Daily Weather Input'!E4603+'Daily Weather Input'!F4603)/2)</f>
        <v>75</v>
      </c>
      <c r="F4610">
        <f t="shared" si="145"/>
        <v>0</v>
      </c>
      <c r="G4610">
        <f t="shared" si="146"/>
        <v>10</v>
      </c>
    </row>
    <row r="4611" spans="2:7" x14ac:dyDescent="0.25">
      <c r="B4611">
        <f>YEAR('Daily Weather Input'!C4604)</f>
        <v>2017</v>
      </c>
      <c r="C4611">
        <f>MONTH('Daily Weather Input'!C4604)</f>
        <v>8</v>
      </c>
      <c r="D4611">
        <f>DAY('Daily Weather Input'!C4604)</f>
        <v>6</v>
      </c>
      <c r="E4611">
        <f>IF('Daily Weather Input'!D4604, 'Daily Weather Input'!D4604, ('Daily Weather Input'!E4604+'Daily Weather Input'!F4604)/2)</f>
        <v>69</v>
      </c>
      <c r="F4611">
        <f t="shared" si="145"/>
        <v>0</v>
      </c>
      <c r="G4611">
        <f t="shared" si="146"/>
        <v>4</v>
      </c>
    </row>
    <row r="4612" spans="2:7" x14ac:dyDescent="0.25">
      <c r="B4612">
        <f>YEAR('Daily Weather Input'!C4605)</f>
        <v>2017</v>
      </c>
      <c r="C4612">
        <f>MONTH('Daily Weather Input'!C4605)</f>
        <v>8</v>
      </c>
      <c r="D4612">
        <f>DAY('Daily Weather Input'!C4605)</f>
        <v>7</v>
      </c>
      <c r="E4612">
        <f>IF('Daily Weather Input'!D4605, 'Daily Weather Input'!D4605, ('Daily Weather Input'!E4605+'Daily Weather Input'!F4605)/2)</f>
        <v>71</v>
      </c>
      <c r="F4612">
        <f t="shared" si="145"/>
        <v>0</v>
      </c>
      <c r="G4612">
        <f t="shared" si="146"/>
        <v>6</v>
      </c>
    </row>
    <row r="4613" spans="2:7" x14ac:dyDescent="0.25">
      <c r="B4613">
        <f>YEAR('Daily Weather Input'!C4606)</f>
        <v>2017</v>
      </c>
      <c r="C4613">
        <f>MONTH('Daily Weather Input'!C4606)</f>
        <v>8</v>
      </c>
      <c r="D4613">
        <f>DAY('Daily Weather Input'!C4606)</f>
        <v>8</v>
      </c>
      <c r="E4613">
        <f>IF('Daily Weather Input'!D4606, 'Daily Weather Input'!D4606, ('Daily Weather Input'!E4606+'Daily Weather Input'!F4606)/2)</f>
        <v>72</v>
      </c>
      <c r="F4613">
        <f t="shared" si="145"/>
        <v>0</v>
      </c>
      <c r="G4613">
        <f t="shared" si="146"/>
        <v>7</v>
      </c>
    </row>
    <row r="4614" spans="2:7" x14ac:dyDescent="0.25">
      <c r="B4614">
        <f>YEAR('Daily Weather Input'!C4607)</f>
        <v>2017</v>
      </c>
      <c r="C4614">
        <f>MONTH('Daily Weather Input'!C4607)</f>
        <v>8</v>
      </c>
      <c r="D4614">
        <f>DAY('Daily Weather Input'!C4607)</f>
        <v>9</v>
      </c>
      <c r="E4614">
        <f>IF('Daily Weather Input'!D4607, 'Daily Weather Input'!D4607, ('Daily Weather Input'!E4607+'Daily Weather Input'!F4607)/2)</f>
        <v>71</v>
      </c>
      <c r="F4614">
        <f t="shared" si="145"/>
        <v>0</v>
      </c>
      <c r="G4614">
        <f t="shared" si="146"/>
        <v>6</v>
      </c>
    </row>
    <row r="4615" spans="2:7" x14ac:dyDescent="0.25">
      <c r="B4615">
        <f>YEAR('Daily Weather Input'!C4608)</f>
        <v>2017</v>
      </c>
      <c r="C4615">
        <f>MONTH('Daily Weather Input'!C4608)</f>
        <v>8</v>
      </c>
      <c r="D4615">
        <f>DAY('Daily Weather Input'!C4608)</f>
        <v>10</v>
      </c>
      <c r="E4615">
        <f>IF('Daily Weather Input'!D4608, 'Daily Weather Input'!D4608, ('Daily Weather Input'!E4608+'Daily Weather Input'!F4608)/2)</f>
        <v>71</v>
      </c>
      <c r="F4615">
        <f t="shared" si="145"/>
        <v>0</v>
      </c>
      <c r="G4615">
        <f t="shared" si="146"/>
        <v>6</v>
      </c>
    </row>
    <row r="4616" spans="2:7" x14ac:dyDescent="0.25">
      <c r="B4616">
        <f>YEAR('Daily Weather Input'!C4609)</f>
        <v>2017</v>
      </c>
      <c r="C4616">
        <f>MONTH('Daily Weather Input'!C4609)</f>
        <v>8</v>
      </c>
      <c r="D4616">
        <f>DAY('Daily Weather Input'!C4609)</f>
        <v>11</v>
      </c>
      <c r="E4616">
        <f>IF('Daily Weather Input'!D4609, 'Daily Weather Input'!D4609, ('Daily Weather Input'!E4609+'Daily Weather Input'!F4609)/2)</f>
        <v>73</v>
      </c>
      <c r="F4616">
        <f t="shared" si="145"/>
        <v>0</v>
      </c>
      <c r="G4616">
        <f t="shared" si="146"/>
        <v>8</v>
      </c>
    </row>
    <row r="4617" spans="2:7" x14ac:dyDescent="0.25">
      <c r="B4617">
        <f>YEAR('Daily Weather Input'!C4610)</f>
        <v>2017</v>
      </c>
      <c r="C4617">
        <f>MONTH('Daily Weather Input'!C4610)</f>
        <v>8</v>
      </c>
      <c r="D4617">
        <f>DAY('Daily Weather Input'!C4610)</f>
        <v>12</v>
      </c>
      <c r="E4617">
        <f>IF('Daily Weather Input'!D4610, 'Daily Weather Input'!D4610, ('Daily Weather Input'!E4610+'Daily Weather Input'!F4610)/2)</f>
        <v>73</v>
      </c>
      <c r="F4617">
        <f t="shared" si="145"/>
        <v>0</v>
      </c>
      <c r="G4617">
        <f t="shared" si="146"/>
        <v>8</v>
      </c>
    </row>
    <row r="4618" spans="2:7" x14ac:dyDescent="0.25">
      <c r="B4618">
        <f>YEAR('Daily Weather Input'!C4611)</f>
        <v>2017</v>
      </c>
      <c r="C4618">
        <f>MONTH('Daily Weather Input'!C4611)</f>
        <v>8</v>
      </c>
      <c r="D4618">
        <f>DAY('Daily Weather Input'!C4611)</f>
        <v>13</v>
      </c>
      <c r="E4618">
        <f>IF('Daily Weather Input'!D4611, 'Daily Weather Input'!D4611, ('Daily Weather Input'!E4611+'Daily Weather Input'!F4611)/2)</f>
        <v>73</v>
      </c>
      <c r="F4618">
        <f t="shared" si="145"/>
        <v>0</v>
      </c>
      <c r="G4618">
        <f t="shared" si="146"/>
        <v>8</v>
      </c>
    </row>
    <row r="4619" spans="2:7" x14ac:dyDescent="0.25">
      <c r="B4619">
        <f>YEAR('Daily Weather Input'!C4612)</f>
        <v>2017</v>
      </c>
      <c r="C4619">
        <f>MONTH('Daily Weather Input'!C4612)</f>
        <v>8</v>
      </c>
      <c r="D4619">
        <f>DAY('Daily Weather Input'!C4612)</f>
        <v>14</v>
      </c>
      <c r="E4619">
        <f>IF('Daily Weather Input'!D4612, 'Daily Weather Input'!D4612, ('Daily Weather Input'!E4612+'Daily Weather Input'!F4612)/2)</f>
        <v>70</v>
      </c>
      <c r="F4619">
        <f t="shared" si="145"/>
        <v>0</v>
      </c>
      <c r="G4619">
        <f t="shared" si="146"/>
        <v>5</v>
      </c>
    </row>
    <row r="4620" spans="2:7" x14ac:dyDescent="0.25">
      <c r="B4620">
        <f>YEAR('Daily Weather Input'!C4613)</f>
        <v>2017</v>
      </c>
      <c r="C4620">
        <f>MONTH('Daily Weather Input'!C4613)</f>
        <v>8</v>
      </c>
      <c r="D4620">
        <f>DAY('Daily Weather Input'!C4613)</f>
        <v>15</v>
      </c>
      <c r="E4620">
        <f>IF('Daily Weather Input'!D4613, 'Daily Weather Input'!D4613, ('Daily Weather Input'!E4613+'Daily Weather Input'!F4613)/2)</f>
        <v>73</v>
      </c>
      <c r="F4620">
        <f t="shared" si="145"/>
        <v>0</v>
      </c>
      <c r="G4620">
        <f t="shared" si="146"/>
        <v>8</v>
      </c>
    </row>
    <row r="4621" spans="2:7" x14ac:dyDescent="0.25">
      <c r="B4621">
        <f>YEAR('Daily Weather Input'!C4614)</f>
        <v>2017</v>
      </c>
      <c r="C4621">
        <f>MONTH('Daily Weather Input'!C4614)</f>
        <v>8</v>
      </c>
      <c r="D4621">
        <f>DAY('Daily Weather Input'!C4614)</f>
        <v>16</v>
      </c>
      <c r="E4621">
        <f>IF('Daily Weather Input'!D4614, 'Daily Weather Input'!D4614, ('Daily Weather Input'!E4614+'Daily Weather Input'!F4614)/2)</f>
        <v>76</v>
      </c>
      <c r="F4621">
        <f t="shared" si="145"/>
        <v>0</v>
      </c>
      <c r="G4621">
        <f t="shared" si="146"/>
        <v>11</v>
      </c>
    </row>
    <row r="4622" spans="2:7" x14ac:dyDescent="0.25">
      <c r="B4622">
        <f>YEAR('Daily Weather Input'!C4615)</f>
        <v>2017</v>
      </c>
      <c r="C4622">
        <f>MONTH('Daily Weather Input'!C4615)</f>
        <v>8</v>
      </c>
      <c r="D4622">
        <f>DAY('Daily Weather Input'!C4615)</f>
        <v>17</v>
      </c>
      <c r="E4622">
        <f>IF('Daily Weather Input'!D4615, 'Daily Weather Input'!D4615, ('Daily Weather Input'!E4615+'Daily Weather Input'!F4615)/2)</f>
        <v>78</v>
      </c>
      <c r="F4622">
        <f t="shared" si="145"/>
        <v>0</v>
      </c>
      <c r="G4622">
        <f t="shared" si="146"/>
        <v>13</v>
      </c>
    </row>
    <row r="4623" spans="2:7" x14ac:dyDescent="0.25">
      <c r="B4623">
        <f>YEAR('Daily Weather Input'!C4616)</f>
        <v>2017</v>
      </c>
      <c r="C4623">
        <f>MONTH('Daily Weather Input'!C4616)</f>
        <v>8</v>
      </c>
      <c r="D4623">
        <f>DAY('Daily Weather Input'!C4616)</f>
        <v>18</v>
      </c>
      <c r="E4623">
        <f>IF('Daily Weather Input'!D4616, 'Daily Weather Input'!D4616, ('Daily Weather Input'!E4616+'Daily Weather Input'!F4616)/2)</f>
        <v>81</v>
      </c>
      <c r="F4623">
        <f t="shared" si="145"/>
        <v>0</v>
      </c>
      <c r="G4623">
        <f t="shared" si="146"/>
        <v>16</v>
      </c>
    </row>
    <row r="4624" spans="2:7" x14ac:dyDescent="0.25">
      <c r="B4624">
        <f>YEAR('Daily Weather Input'!C4617)</f>
        <v>2017</v>
      </c>
      <c r="C4624">
        <f>MONTH('Daily Weather Input'!C4617)</f>
        <v>8</v>
      </c>
      <c r="D4624">
        <f>DAY('Daily Weather Input'!C4617)</f>
        <v>19</v>
      </c>
      <c r="E4624">
        <f>IF('Daily Weather Input'!D4617, 'Daily Weather Input'!D4617, ('Daily Weather Input'!E4617+'Daily Weather Input'!F4617)/2)</f>
        <v>80</v>
      </c>
      <c r="F4624">
        <f t="shared" si="145"/>
        <v>0</v>
      </c>
      <c r="G4624">
        <f t="shared" si="146"/>
        <v>15</v>
      </c>
    </row>
    <row r="4625" spans="2:7" x14ac:dyDescent="0.25">
      <c r="B4625">
        <f>YEAR('Daily Weather Input'!C4618)</f>
        <v>2017</v>
      </c>
      <c r="C4625">
        <f>MONTH('Daily Weather Input'!C4618)</f>
        <v>8</v>
      </c>
      <c r="D4625">
        <f>DAY('Daily Weather Input'!C4618)</f>
        <v>20</v>
      </c>
      <c r="E4625">
        <f>IF('Daily Weather Input'!D4618, 'Daily Weather Input'!D4618, ('Daily Weather Input'!E4618+'Daily Weather Input'!F4618)/2)</f>
        <v>75</v>
      </c>
      <c r="F4625">
        <f t="shared" si="145"/>
        <v>0</v>
      </c>
      <c r="G4625">
        <f t="shared" si="146"/>
        <v>10</v>
      </c>
    </row>
    <row r="4626" spans="2:7" x14ac:dyDescent="0.25">
      <c r="B4626">
        <f>YEAR('Daily Weather Input'!C4619)</f>
        <v>2017</v>
      </c>
      <c r="C4626">
        <f>MONTH('Daily Weather Input'!C4619)</f>
        <v>8</v>
      </c>
      <c r="D4626">
        <f>DAY('Daily Weather Input'!C4619)</f>
        <v>21</v>
      </c>
      <c r="E4626">
        <f>IF('Daily Weather Input'!D4619, 'Daily Weather Input'!D4619, ('Daily Weather Input'!E4619+'Daily Weather Input'!F4619)/2)</f>
        <v>78</v>
      </c>
      <c r="F4626">
        <f t="shared" si="145"/>
        <v>0</v>
      </c>
      <c r="G4626">
        <f t="shared" si="146"/>
        <v>13</v>
      </c>
    </row>
    <row r="4627" spans="2:7" x14ac:dyDescent="0.25">
      <c r="B4627">
        <f>YEAR('Daily Weather Input'!C4620)</f>
        <v>2017</v>
      </c>
      <c r="C4627">
        <f>MONTH('Daily Weather Input'!C4620)</f>
        <v>8</v>
      </c>
      <c r="D4627">
        <f>DAY('Daily Weather Input'!C4620)</f>
        <v>22</v>
      </c>
      <c r="E4627">
        <f>IF('Daily Weather Input'!D4620, 'Daily Weather Input'!D4620, ('Daily Weather Input'!E4620+'Daily Weather Input'!F4620)/2)</f>
        <v>79</v>
      </c>
      <c r="F4627">
        <f t="shared" si="145"/>
        <v>0</v>
      </c>
      <c r="G4627">
        <f t="shared" si="146"/>
        <v>14</v>
      </c>
    </row>
    <row r="4628" spans="2:7" x14ac:dyDescent="0.25">
      <c r="B4628">
        <f>YEAR('Daily Weather Input'!C4621)</f>
        <v>2017</v>
      </c>
      <c r="C4628">
        <f>MONTH('Daily Weather Input'!C4621)</f>
        <v>8</v>
      </c>
      <c r="D4628">
        <f>DAY('Daily Weather Input'!C4621)</f>
        <v>23</v>
      </c>
      <c r="E4628">
        <f>IF('Daily Weather Input'!D4621, 'Daily Weather Input'!D4621, ('Daily Weather Input'!E4621+'Daily Weather Input'!F4621)/2)</f>
        <v>79</v>
      </c>
      <c r="F4628">
        <f t="shared" si="145"/>
        <v>0</v>
      </c>
      <c r="G4628">
        <f t="shared" si="146"/>
        <v>14</v>
      </c>
    </row>
    <row r="4629" spans="2:7" x14ac:dyDescent="0.25">
      <c r="B4629">
        <f>YEAR('Daily Weather Input'!C4622)</f>
        <v>2017</v>
      </c>
      <c r="C4629">
        <f>MONTH('Daily Weather Input'!C4622)</f>
        <v>8</v>
      </c>
      <c r="D4629">
        <f>DAY('Daily Weather Input'!C4622)</f>
        <v>24</v>
      </c>
      <c r="E4629">
        <f>IF('Daily Weather Input'!D4622, 'Daily Weather Input'!D4622, ('Daily Weather Input'!E4622+'Daily Weather Input'!F4622)/2)</f>
        <v>72</v>
      </c>
      <c r="F4629">
        <f t="shared" si="145"/>
        <v>0</v>
      </c>
      <c r="G4629">
        <f t="shared" si="146"/>
        <v>7</v>
      </c>
    </row>
    <row r="4630" spans="2:7" x14ac:dyDescent="0.25">
      <c r="B4630">
        <f>YEAR('Daily Weather Input'!C4623)</f>
        <v>2017</v>
      </c>
      <c r="C4630">
        <f>MONTH('Daily Weather Input'!C4623)</f>
        <v>8</v>
      </c>
      <c r="D4630">
        <f>DAY('Daily Weather Input'!C4623)</f>
        <v>25</v>
      </c>
      <c r="E4630">
        <f>IF('Daily Weather Input'!D4623, 'Daily Weather Input'!D4623, ('Daily Weather Input'!E4623+'Daily Weather Input'!F4623)/2)</f>
        <v>70</v>
      </c>
      <c r="F4630">
        <f t="shared" si="145"/>
        <v>0</v>
      </c>
      <c r="G4630">
        <f t="shared" si="146"/>
        <v>5</v>
      </c>
    </row>
    <row r="4631" spans="2:7" x14ac:dyDescent="0.25">
      <c r="B4631">
        <f>YEAR('Daily Weather Input'!C4624)</f>
        <v>2017</v>
      </c>
      <c r="C4631">
        <f>MONTH('Daily Weather Input'!C4624)</f>
        <v>8</v>
      </c>
      <c r="D4631">
        <f>DAY('Daily Weather Input'!C4624)</f>
        <v>26</v>
      </c>
      <c r="E4631">
        <f>IF('Daily Weather Input'!D4624, 'Daily Weather Input'!D4624, ('Daily Weather Input'!E4624+'Daily Weather Input'!F4624)/2)</f>
        <v>69</v>
      </c>
      <c r="F4631">
        <f t="shared" si="145"/>
        <v>0</v>
      </c>
      <c r="G4631">
        <f t="shared" si="146"/>
        <v>4</v>
      </c>
    </row>
    <row r="4632" spans="2:7" x14ac:dyDescent="0.25">
      <c r="B4632">
        <f>YEAR('Daily Weather Input'!C4625)</f>
        <v>2017</v>
      </c>
      <c r="C4632">
        <f>MONTH('Daily Weather Input'!C4625)</f>
        <v>8</v>
      </c>
      <c r="D4632">
        <f>DAY('Daily Weather Input'!C4625)</f>
        <v>27</v>
      </c>
      <c r="E4632">
        <f>IF('Daily Weather Input'!D4625, 'Daily Weather Input'!D4625, ('Daily Weather Input'!E4625+'Daily Weather Input'!F4625)/2)</f>
        <v>67</v>
      </c>
      <c r="F4632">
        <f t="shared" ref="F4632:F4695" si="147">IF(B$8&gt;$E4632,(B$8-$E4632),0)</f>
        <v>0</v>
      </c>
      <c r="G4632">
        <f t="shared" ref="G4632:G4695" si="148">IF($E4632&gt;C$8,$E4632-C$8,0)</f>
        <v>2</v>
      </c>
    </row>
    <row r="4633" spans="2:7" x14ac:dyDescent="0.25">
      <c r="B4633">
        <f>YEAR('Daily Weather Input'!C4626)</f>
        <v>2017</v>
      </c>
      <c r="C4633">
        <f>MONTH('Daily Weather Input'!C4626)</f>
        <v>8</v>
      </c>
      <c r="D4633">
        <f>DAY('Daily Weather Input'!C4626)</f>
        <v>28</v>
      </c>
      <c r="E4633">
        <f>IF('Daily Weather Input'!D4626, 'Daily Weather Input'!D4626, ('Daily Weather Input'!E4626+'Daily Weather Input'!F4626)/2)</f>
        <v>66</v>
      </c>
      <c r="F4633">
        <f t="shared" si="147"/>
        <v>0</v>
      </c>
      <c r="G4633">
        <f t="shared" si="148"/>
        <v>1</v>
      </c>
    </row>
    <row r="4634" spans="2:7" x14ac:dyDescent="0.25">
      <c r="B4634">
        <f>YEAR('Daily Weather Input'!C4627)</f>
        <v>2017</v>
      </c>
      <c r="C4634">
        <f>MONTH('Daily Weather Input'!C4627)</f>
        <v>8</v>
      </c>
      <c r="D4634">
        <f>DAY('Daily Weather Input'!C4627)</f>
        <v>29</v>
      </c>
      <c r="E4634">
        <f>IF('Daily Weather Input'!D4627, 'Daily Weather Input'!D4627, ('Daily Weather Input'!E4627+'Daily Weather Input'!F4627)/2)</f>
        <v>65</v>
      </c>
      <c r="F4634">
        <f t="shared" si="147"/>
        <v>0</v>
      </c>
      <c r="G4634">
        <f t="shared" si="148"/>
        <v>0</v>
      </c>
    </row>
    <row r="4635" spans="2:7" x14ac:dyDescent="0.25">
      <c r="B4635">
        <f>YEAR('Daily Weather Input'!C4628)</f>
        <v>2017</v>
      </c>
      <c r="C4635">
        <f>MONTH('Daily Weather Input'!C4628)</f>
        <v>8</v>
      </c>
      <c r="D4635">
        <f>DAY('Daily Weather Input'!C4628)</f>
        <v>30</v>
      </c>
      <c r="E4635">
        <f>IF('Daily Weather Input'!D4628, 'Daily Weather Input'!D4628, ('Daily Weather Input'!E4628+'Daily Weather Input'!F4628)/2)</f>
        <v>67</v>
      </c>
      <c r="F4635">
        <f t="shared" si="147"/>
        <v>0</v>
      </c>
      <c r="G4635">
        <f t="shared" si="148"/>
        <v>2</v>
      </c>
    </row>
    <row r="4636" spans="2:7" x14ac:dyDescent="0.25">
      <c r="B4636">
        <f>YEAR('Daily Weather Input'!C4629)</f>
        <v>2017</v>
      </c>
      <c r="C4636">
        <f>MONTH('Daily Weather Input'!C4629)</f>
        <v>8</v>
      </c>
      <c r="D4636">
        <f>DAY('Daily Weather Input'!C4629)</f>
        <v>31</v>
      </c>
      <c r="E4636">
        <f>IF('Daily Weather Input'!D4629, 'Daily Weather Input'!D4629, ('Daily Weather Input'!E4629+'Daily Weather Input'!F4629)/2)</f>
        <v>71</v>
      </c>
      <c r="F4636">
        <f t="shared" si="147"/>
        <v>0</v>
      </c>
      <c r="G4636">
        <f t="shared" si="148"/>
        <v>6</v>
      </c>
    </row>
    <row r="4637" spans="2:7" x14ac:dyDescent="0.25">
      <c r="B4637">
        <f>YEAR('Daily Weather Input'!C4630)</f>
        <v>2017</v>
      </c>
      <c r="C4637">
        <f>MONTH('Daily Weather Input'!C4630)</f>
        <v>9</v>
      </c>
      <c r="D4637">
        <f>DAY('Daily Weather Input'!C4630)</f>
        <v>1</v>
      </c>
      <c r="E4637">
        <f>IF('Daily Weather Input'!D4630, 'Daily Weather Input'!D4630, ('Daily Weather Input'!E4630+'Daily Weather Input'!F4630)/2)</f>
        <v>65</v>
      </c>
      <c r="F4637">
        <f t="shared" si="147"/>
        <v>0</v>
      </c>
      <c r="G4637">
        <f t="shared" si="148"/>
        <v>0</v>
      </c>
    </row>
    <row r="4638" spans="2:7" x14ac:dyDescent="0.25">
      <c r="B4638">
        <f>YEAR('Daily Weather Input'!C4631)</f>
        <v>2017</v>
      </c>
      <c r="C4638">
        <f>MONTH('Daily Weather Input'!C4631)</f>
        <v>9</v>
      </c>
      <c r="D4638">
        <f>DAY('Daily Weather Input'!C4631)</f>
        <v>2</v>
      </c>
      <c r="E4638">
        <f>IF('Daily Weather Input'!D4631, 'Daily Weather Input'!D4631, ('Daily Weather Input'!E4631+'Daily Weather Input'!F4631)/2)</f>
        <v>58</v>
      </c>
      <c r="F4638">
        <f t="shared" si="147"/>
        <v>7</v>
      </c>
      <c r="G4638">
        <f t="shared" si="148"/>
        <v>0</v>
      </c>
    </row>
    <row r="4639" spans="2:7" x14ac:dyDescent="0.25">
      <c r="B4639">
        <f>YEAR('Daily Weather Input'!C4632)</f>
        <v>2017</v>
      </c>
      <c r="C4639">
        <f>MONTH('Daily Weather Input'!C4632)</f>
        <v>9</v>
      </c>
      <c r="D4639">
        <f>DAY('Daily Weather Input'!C4632)</f>
        <v>3</v>
      </c>
      <c r="E4639">
        <f>IF('Daily Weather Input'!D4632, 'Daily Weather Input'!D4632, ('Daily Weather Input'!E4632+'Daily Weather Input'!F4632)/2)</f>
        <v>66</v>
      </c>
      <c r="F4639">
        <f t="shared" si="147"/>
        <v>0</v>
      </c>
      <c r="G4639">
        <f t="shared" si="148"/>
        <v>1</v>
      </c>
    </row>
    <row r="4640" spans="2:7" x14ac:dyDescent="0.25">
      <c r="B4640">
        <f>YEAR('Daily Weather Input'!C4633)</f>
        <v>2017</v>
      </c>
      <c r="C4640">
        <f>MONTH('Daily Weather Input'!C4633)</f>
        <v>9</v>
      </c>
      <c r="D4640">
        <f>DAY('Daily Weather Input'!C4633)</f>
        <v>4</v>
      </c>
      <c r="E4640">
        <f>IF('Daily Weather Input'!D4633, 'Daily Weather Input'!D4633, ('Daily Weather Input'!E4633+'Daily Weather Input'!F4633)/2)</f>
        <v>68</v>
      </c>
      <c r="F4640">
        <f t="shared" si="147"/>
        <v>0</v>
      </c>
      <c r="G4640">
        <f t="shared" si="148"/>
        <v>3</v>
      </c>
    </row>
    <row r="4641" spans="2:7" x14ac:dyDescent="0.25">
      <c r="B4641">
        <f>YEAR('Daily Weather Input'!C4634)</f>
        <v>2017</v>
      </c>
      <c r="C4641">
        <f>MONTH('Daily Weather Input'!C4634)</f>
        <v>9</v>
      </c>
      <c r="D4641">
        <f>DAY('Daily Weather Input'!C4634)</f>
        <v>5</v>
      </c>
      <c r="E4641">
        <f>IF('Daily Weather Input'!D4634, 'Daily Weather Input'!D4634, ('Daily Weather Input'!E4634+'Daily Weather Input'!F4634)/2)</f>
        <v>74</v>
      </c>
      <c r="F4641">
        <f t="shared" si="147"/>
        <v>0</v>
      </c>
      <c r="G4641">
        <f t="shared" si="148"/>
        <v>9</v>
      </c>
    </row>
    <row r="4642" spans="2:7" x14ac:dyDescent="0.25">
      <c r="B4642">
        <f>YEAR('Daily Weather Input'!C4635)</f>
        <v>2017</v>
      </c>
      <c r="C4642">
        <f>MONTH('Daily Weather Input'!C4635)</f>
        <v>9</v>
      </c>
      <c r="D4642">
        <f>DAY('Daily Weather Input'!C4635)</f>
        <v>6</v>
      </c>
      <c r="E4642">
        <f>IF('Daily Weather Input'!D4635, 'Daily Weather Input'!D4635, ('Daily Weather Input'!E4635+'Daily Weather Input'!F4635)/2)</f>
        <v>65</v>
      </c>
      <c r="F4642">
        <f t="shared" si="147"/>
        <v>0</v>
      </c>
      <c r="G4642">
        <f t="shared" si="148"/>
        <v>0</v>
      </c>
    </row>
    <row r="4643" spans="2:7" x14ac:dyDescent="0.25">
      <c r="B4643">
        <f>YEAR('Daily Weather Input'!C4636)</f>
        <v>2017</v>
      </c>
      <c r="C4643">
        <f>MONTH('Daily Weather Input'!C4636)</f>
        <v>9</v>
      </c>
      <c r="D4643">
        <f>DAY('Daily Weather Input'!C4636)</f>
        <v>7</v>
      </c>
      <c r="E4643">
        <f>IF('Daily Weather Input'!D4636, 'Daily Weather Input'!D4636, ('Daily Weather Input'!E4636+'Daily Weather Input'!F4636)/2)</f>
        <v>63</v>
      </c>
      <c r="F4643">
        <f t="shared" si="147"/>
        <v>2</v>
      </c>
      <c r="G4643">
        <f t="shared" si="148"/>
        <v>0</v>
      </c>
    </row>
    <row r="4644" spans="2:7" x14ac:dyDescent="0.25">
      <c r="B4644">
        <f>YEAR('Daily Weather Input'!C4637)</f>
        <v>2017</v>
      </c>
      <c r="C4644">
        <f>MONTH('Daily Weather Input'!C4637)</f>
        <v>9</v>
      </c>
      <c r="D4644">
        <f>DAY('Daily Weather Input'!C4637)</f>
        <v>8</v>
      </c>
      <c r="E4644">
        <f>IF('Daily Weather Input'!D4637, 'Daily Weather Input'!D4637, ('Daily Weather Input'!E4637+'Daily Weather Input'!F4637)/2)</f>
        <v>62</v>
      </c>
      <c r="F4644">
        <f t="shared" si="147"/>
        <v>3</v>
      </c>
      <c r="G4644">
        <f t="shared" si="148"/>
        <v>0</v>
      </c>
    </row>
    <row r="4645" spans="2:7" x14ac:dyDescent="0.25">
      <c r="B4645">
        <f>YEAR('Daily Weather Input'!C4638)</f>
        <v>2017</v>
      </c>
      <c r="C4645">
        <f>MONTH('Daily Weather Input'!C4638)</f>
        <v>9</v>
      </c>
      <c r="D4645">
        <f>DAY('Daily Weather Input'!C4638)</f>
        <v>9</v>
      </c>
      <c r="E4645">
        <f>IF('Daily Weather Input'!D4638, 'Daily Weather Input'!D4638, ('Daily Weather Input'!E4638+'Daily Weather Input'!F4638)/2)</f>
        <v>62</v>
      </c>
      <c r="F4645">
        <f t="shared" si="147"/>
        <v>3</v>
      </c>
      <c r="G4645">
        <f t="shared" si="148"/>
        <v>0</v>
      </c>
    </row>
    <row r="4646" spans="2:7" x14ac:dyDescent="0.25">
      <c r="B4646">
        <f>YEAR('Daily Weather Input'!C4639)</f>
        <v>2017</v>
      </c>
      <c r="C4646">
        <f>MONTH('Daily Weather Input'!C4639)</f>
        <v>9</v>
      </c>
      <c r="D4646">
        <f>DAY('Daily Weather Input'!C4639)</f>
        <v>10</v>
      </c>
      <c r="E4646">
        <f>IF('Daily Weather Input'!D4639, 'Daily Weather Input'!D4639, ('Daily Weather Input'!E4639+'Daily Weather Input'!F4639)/2)</f>
        <v>60</v>
      </c>
      <c r="F4646">
        <f t="shared" si="147"/>
        <v>5</v>
      </c>
      <c r="G4646">
        <f t="shared" si="148"/>
        <v>0</v>
      </c>
    </row>
    <row r="4647" spans="2:7" x14ac:dyDescent="0.25">
      <c r="B4647">
        <f>YEAR('Daily Weather Input'!C4640)</f>
        <v>2017</v>
      </c>
      <c r="C4647">
        <f>MONTH('Daily Weather Input'!C4640)</f>
        <v>9</v>
      </c>
      <c r="D4647">
        <f>DAY('Daily Weather Input'!C4640)</f>
        <v>11</v>
      </c>
      <c r="E4647">
        <f>IF('Daily Weather Input'!D4640, 'Daily Weather Input'!D4640, ('Daily Weather Input'!E4640+'Daily Weather Input'!F4640)/2)</f>
        <v>60</v>
      </c>
      <c r="F4647">
        <f t="shared" si="147"/>
        <v>5</v>
      </c>
      <c r="G4647">
        <f t="shared" si="148"/>
        <v>0</v>
      </c>
    </row>
    <row r="4648" spans="2:7" x14ac:dyDescent="0.25">
      <c r="B4648">
        <f>YEAR('Daily Weather Input'!C4641)</f>
        <v>2017</v>
      </c>
      <c r="C4648">
        <f>MONTH('Daily Weather Input'!C4641)</f>
        <v>9</v>
      </c>
      <c r="D4648">
        <f>DAY('Daily Weather Input'!C4641)</f>
        <v>12</v>
      </c>
      <c r="E4648">
        <f>IF('Daily Weather Input'!D4641, 'Daily Weather Input'!D4641, ('Daily Weather Input'!E4641+'Daily Weather Input'!F4641)/2)</f>
        <v>65</v>
      </c>
      <c r="F4648">
        <f t="shared" si="147"/>
        <v>0</v>
      </c>
      <c r="G4648">
        <f t="shared" si="148"/>
        <v>0</v>
      </c>
    </row>
    <row r="4649" spans="2:7" x14ac:dyDescent="0.25">
      <c r="B4649">
        <f>YEAR('Daily Weather Input'!C4642)</f>
        <v>2017</v>
      </c>
      <c r="C4649">
        <f>MONTH('Daily Weather Input'!C4642)</f>
        <v>9</v>
      </c>
      <c r="D4649">
        <f>DAY('Daily Weather Input'!C4642)</f>
        <v>13</v>
      </c>
      <c r="E4649">
        <f>IF('Daily Weather Input'!D4642, 'Daily Weather Input'!D4642, ('Daily Weather Input'!E4642+'Daily Weather Input'!F4642)/2)</f>
        <v>69</v>
      </c>
      <c r="F4649">
        <f t="shared" si="147"/>
        <v>0</v>
      </c>
      <c r="G4649">
        <f t="shared" si="148"/>
        <v>4</v>
      </c>
    </row>
    <row r="4650" spans="2:7" x14ac:dyDescent="0.25">
      <c r="B4650">
        <f>YEAR('Daily Weather Input'!C4643)</f>
        <v>2017</v>
      </c>
      <c r="C4650">
        <f>MONTH('Daily Weather Input'!C4643)</f>
        <v>9</v>
      </c>
      <c r="D4650">
        <f>DAY('Daily Weather Input'!C4643)</f>
        <v>14</v>
      </c>
      <c r="E4650">
        <f>IF('Daily Weather Input'!D4643, 'Daily Weather Input'!D4643, ('Daily Weather Input'!E4643+'Daily Weather Input'!F4643)/2)</f>
        <v>71</v>
      </c>
      <c r="F4650">
        <f t="shared" si="147"/>
        <v>0</v>
      </c>
      <c r="G4650">
        <f t="shared" si="148"/>
        <v>6</v>
      </c>
    </row>
    <row r="4651" spans="2:7" x14ac:dyDescent="0.25">
      <c r="B4651">
        <f>YEAR('Daily Weather Input'!C4644)</f>
        <v>2017</v>
      </c>
      <c r="C4651">
        <f>MONTH('Daily Weather Input'!C4644)</f>
        <v>9</v>
      </c>
      <c r="D4651">
        <f>DAY('Daily Weather Input'!C4644)</f>
        <v>15</v>
      </c>
      <c r="E4651">
        <f>IF('Daily Weather Input'!D4644, 'Daily Weather Input'!D4644, ('Daily Weather Input'!E4644+'Daily Weather Input'!F4644)/2)</f>
        <v>72</v>
      </c>
      <c r="F4651">
        <f t="shared" si="147"/>
        <v>0</v>
      </c>
      <c r="G4651">
        <f t="shared" si="148"/>
        <v>7</v>
      </c>
    </row>
    <row r="4652" spans="2:7" x14ac:dyDescent="0.25">
      <c r="B4652">
        <f>YEAR('Daily Weather Input'!C4645)</f>
        <v>2017</v>
      </c>
      <c r="C4652">
        <f>MONTH('Daily Weather Input'!C4645)</f>
        <v>9</v>
      </c>
      <c r="D4652">
        <f>DAY('Daily Weather Input'!C4645)</f>
        <v>16</v>
      </c>
      <c r="E4652">
        <f>IF('Daily Weather Input'!D4645, 'Daily Weather Input'!D4645, ('Daily Weather Input'!E4645+'Daily Weather Input'!F4645)/2)</f>
        <v>71</v>
      </c>
      <c r="F4652">
        <f t="shared" si="147"/>
        <v>0</v>
      </c>
      <c r="G4652">
        <f t="shared" si="148"/>
        <v>6</v>
      </c>
    </row>
    <row r="4653" spans="2:7" x14ac:dyDescent="0.25">
      <c r="B4653">
        <f>YEAR('Daily Weather Input'!C4646)</f>
        <v>2017</v>
      </c>
      <c r="C4653">
        <f>MONTH('Daily Weather Input'!C4646)</f>
        <v>9</v>
      </c>
      <c r="D4653">
        <f>DAY('Daily Weather Input'!C4646)</f>
        <v>17</v>
      </c>
      <c r="E4653">
        <f>IF('Daily Weather Input'!D4646, 'Daily Weather Input'!D4646, ('Daily Weather Input'!E4646+'Daily Weather Input'!F4646)/2)</f>
        <v>72</v>
      </c>
      <c r="F4653">
        <f t="shared" si="147"/>
        <v>0</v>
      </c>
      <c r="G4653">
        <f t="shared" si="148"/>
        <v>7</v>
      </c>
    </row>
    <row r="4654" spans="2:7" x14ac:dyDescent="0.25">
      <c r="B4654">
        <f>YEAR('Daily Weather Input'!C4647)</f>
        <v>2017</v>
      </c>
      <c r="C4654">
        <f>MONTH('Daily Weather Input'!C4647)</f>
        <v>9</v>
      </c>
      <c r="D4654">
        <f>DAY('Daily Weather Input'!C4647)</f>
        <v>18</v>
      </c>
      <c r="E4654">
        <f>IF('Daily Weather Input'!D4647, 'Daily Weather Input'!D4647, ('Daily Weather Input'!E4647+'Daily Weather Input'!F4647)/2)</f>
        <v>71</v>
      </c>
      <c r="F4654">
        <f t="shared" si="147"/>
        <v>0</v>
      </c>
      <c r="G4654">
        <f t="shared" si="148"/>
        <v>6</v>
      </c>
    </row>
    <row r="4655" spans="2:7" x14ac:dyDescent="0.25">
      <c r="B4655">
        <f>YEAR('Daily Weather Input'!C4648)</f>
        <v>2017</v>
      </c>
      <c r="C4655">
        <f>MONTH('Daily Weather Input'!C4648)</f>
        <v>9</v>
      </c>
      <c r="D4655">
        <f>DAY('Daily Weather Input'!C4648)</f>
        <v>19</v>
      </c>
      <c r="E4655">
        <f>IF('Daily Weather Input'!D4648, 'Daily Weather Input'!D4648, ('Daily Weather Input'!E4648+'Daily Weather Input'!F4648)/2)</f>
        <v>72</v>
      </c>
      <c r="F4655">
        <f t="shared" si="147"/>
        <v>0</v>
      </c>
      <c r="G4655">
        <f t="shared" si="148"/>
        <v>7</v>
      </c>
    </row>
    <row r="4656" spans="2:7" x14ac:dyDescent="0.25">
      <c r="B4656">
        <f>YEAR('Daily Weather Input'!C4649)</f>
        <v>2017</v>
      </c>
      <c r="C4656">
        <f>MONTH('Daily Weather Input'!C4649)</f>
        <v>9</v>
      </c>
      <c r="D4656">
        <f>DAY('Daily Weather Input'!C4649)</f>
        <v>20</v>
      </c>
      <c r="E4656">
        <f>IF('Daily Weather Input'!D4649, 'Daily Weather Input'!D4649, ('Daily Weather Input'!E4649+'Daily Weather Input'!F4649)/2)</f>
        <v>74</v>
      </c>
      <c r="F4656">
        <f t="shared" si="147"/>
        <v>0</v>
      </c>
      <c r="G4656">
        <f t="shared" si="148"/>
        <v>9</v>
      </c>
    </row>
    <row r="4657" spans="2:7" x14ac:dyDescent="0.25">
      <c r="B4657">
        <f>YEAR('Daily Weather Input'!C4650)</f>
        <v>2017</v>
      </c>
      <c r="C4657">
        <f>MONTH('Daily Weather Input'!C4650)</f>
        <v>9</v>
      </c>
      <c r="D4657">
        <f>DAY('Daily Weather Input'!C4650)</f>
        <v>21</v>
      </c>
      <c r="E4657">
        <f>IF('Daily Weather Input'!D4650, 'Daily Weather Input'!D4650, ('Daily Weather Input'!E4650+'Daily Weather Input'!F4650)/2)</f>
        <v>71</v>
      </c>
      <c r="F4657">
        <f t="shared" si="147"/>
        <v>0</v>
      </c>
      <c r="G4657">
        <f t="shared" si="148"/>
        <v>6</v>
      </c>
    </row>
    <row r="4658" spans="2:7" x14ac:dyDescent="0.25">
      <c r="B4658">
        <f>YEAR('Daily Weather Input'!C4651)</f>
        <v>2017</v>
      </c>
      <c r="C4658">
        <f>MONTH('Daily Weather Input'!C4651)</f>
        <v>9</v>
      </c>
      <c r="D4658">
        <f>DAY('Daily Weather Input'!C4651)</f>
        <v>22</v>
      </c>
      <c r="E4658">
        <f>IF('Daily Weather Input'!D4651, 'Daily Weather Input'!D4651, ('Daily Weather Input'!E4651+'Daily Weather Input'!F4651)/2)</f>
        <v>73</v>
      </c>
      <c r="F4658">
        <f t="shared" si="147"/>
        <v>0</v>
      </c>
      <c r="G4658">
        <f t="shared" si="148"/>
        <v>8</v>
      </c>
    </row>
    <row r="4659" spans="2:7" x14ac:dyDescent="0.25">
      <c r="B4659">
        <f>YEAR('Daily Weather Input'!C4652)</f>
        <v>2017</v>
      </c>
      <c r="C4659">
        <f>MONTH('Daily Weather Input'!C4652)</f>
        <v>9</v>
      </c>
      <c r="D4659">
        <f>DAY('Daily Weather Input'!C4652)</f>
        <v>23</v>
      </c>
      <c r="E4659">
        <f>IF('Daily Weather Input'!D4652, 'Daily Weather Input'!D4652, ('Daily Weather Input'!E4652+'Daily Weather Input'!F4652)/2)</f>
        <v>71</v>
      </c>
      <c r="F4659">
        <f t="shared" si="147"/>
        <v>0</v>
      </c>
      <c r="G4659">
        <f t="shared" si="148"/>
        <v>6</v>
      </c>
    </row>
    <row r="4660" spans="2:7" x14ac:dyDescent="0.25">
      <c r="B4660">
        <f>YEAR('Daily Weather Input'!C4653)</f>
        <v>2017</v>
      </c>
      <c r="C4660">
        <f>MONTH('Daily Weather Input'!C4653)</f>
        <v>9</v>
      </c>
      <c r="D4660">
        <f>DAY('Daily Weather Input'!C4653)</f>
        <v>24</v>
      </c>
      <c r="E4660">
        <f>IF('Daily Weather Input'!D4653, 'Daily Weather Input'!D4653, ('Daily Weather Input'!E4653+'Daily Weather Input'!F4653)/2)</f>
        <v>73</v>
      </c>
      <c r="F4660">
        <f t="shared" si="147"/>
        <v>0</v>
      </c>
      <c r="G4660">
        <f t="shared" si="148"/>
        <v>8</v>
      </c>
    </row>
    <row r="4661" spans="2:7" x14ac:dyDescent="0.25">
      <c r="B4661">
        <f>YEAR('Daily Weather Input'!C4654)</f>
        <v>2017</v>
      </c>
      <c r="C4661">
        <f>MONTH('Daily Weather Input'!C4654)</f>
        <v>9</v>
      </c>
      <c r="D4661">
        <f>DAY('Daily Weather Input'!C4654)</f>
        <v>25</v>
      </c>
      <c r="E4661">
        <f>IF('Daily Weather Input'!D4654, 'Daily Weather Input'!D4654, ('Daily Weather Input'!E4654+'Daily Weather Input'!F4654)/2)</f>
        <v>75</v>
      </c>
      <c r="F4661">
        <f t="shared" si="147"/>
        <v>0</v>
      </c>
      <c r="G4661">
        <f t="shared" si="148"/>
        <v>10</v>
      </c>
    </row>
    <row r="4662" spans="2:7" x14ac:dyDescent="0.25">
      <c r="B4662">
        <f>YEAR('Daily Weather Input'!C4655)</f>
        <v>2017</v>
      </c>
      <c r="C4662">
        <f>MONTH('Daily Weather Input'!C4655)</f>
        <v>9</v>
      </c>
      <c r="D4662">
        <f>DAY('Daily Weather Input'!C4655)</f>
        <v>26</v>
      </c>
      <c r="E4662">
        <f>IF('Daily Weather Input'!D4655, 'Daily Weather Input'!D4655, ('Daily Weather Input'!E4655+'Daily Weather Input'!F4655)/2)</f>
        <v>75</v>
      </c>
      <c r="F4662">
        <f t="shared" si="147"/>
        <v>0</v>
      </c>
      <c r="G4662">
        <f t="shared" si="148"/>
        <v>10</v>
      </c>
    </row>
    <row r="4663" spans="2:7" x14ac:dyDescent="0.25">
      <c r="B4663">
        <f>YEAR('Daily Weather Input'!C4656)</f>
        <v>2017</v>
      </c>
      <c r="C4663">
        <f>MONTH('Daily Weather Input'!C4656)</f>
        <v>9</v>
      </c>
      <c r="D4663">
        <f>DAY('Daily Weather Input'!C4656)</f>
        <v>27</v>
      </c>
      <c r="E4663">
        <f>IF('Daily Weather Input'!D4656, 'Daily Weather Input'!D4656, ('Daily Weather Input'!E4656+'Daily Weather Input'!F4656)/2)</f>
        <v>77</v>
      </c>
      <c r="F4663">
        <f t="shared" si="147"/>
        <v>0</v>
      </c>
      <c r="G4663">
        <f t="shared" si="148"/>
        <v>12</v>
      </c>
    </row>
    <row r="4664" spans="2:7" x14ac:dyDescent="0.25">
      <c r="B4664">
        <f>YEAR('Daily Weather Input'!C4657)</f>
        <v>2017</v>
      </c>
      <c r="C4664">
        <f>MONTH('Daily Weather Input'!C4657)</f>
        <v>9</v>
      </c>
      <c r="D4664">
        <f>DAY('Daily Weather Input'!C4657)</f>
        <v>28</v>
      </c>
      <c r="E4664">
        <f>IF('Daily Weather Input'!D4657, 'Daily Weather Input'!D4657, ('Daily Weather Input'!E4657+'Daily Weather Input'!F4657)/2)</f>
        <v>75</v>
      </c>
      <c r="F4664">
        <f t="shared" si="147"/>
        <v>0</v>
      </c>
      <c r="G4664">
        <f t="shared" si="148"/>
        <v>10</v>
      </c>
    </row>
    <row r="4665" spans="2:7" x14ac:dyDescent="0.25">
      <c r="B4665">
        <f>YEAR('Daily Weather Input'!C4658)</f>
        <v>2017</v>
      </c>
      <c r="C4665">
        <f>MONTH('Daily Weather Input'!C4658)</f>
        <v>9</v>
      </c>
      <c r="D4665">
        <f>DAY('Daily Weather Input'!C4658)</f>
        <v>29</v>
      </c>
      <c r="E4665">
        <f>IF('Daily Weather Input'!D4658, 'Daily Weather Input'!D4658, ('Daily Weather Input'!E4658+'Daily Weather Input'!F4658)/2)</f>
        <v>64</v>
      </c>
      <c r="F4665">
        <f t="shared" si="147"/>
        <v>1</v>
      </c>
      <c r="G4665">
        <f t="shared" si="148"/>
        <v>0</v>
      </c>
    </row>
    <row r="4666" spans="2:7" x14ac:dyDescent="0.25">
      <c r="B4666">
        <f>YEAR('Daily Weather Input'!C4659)</f>
        <v>2017</v>
      </c>
      <c r="C4666">
        <f>MONTH('Daily Weather Input'!C4659)</f>
        <v>9</v>
      </c>
      <c r="D4666">
        <f>DAY('Daily Weather Input'!C4659)</f>
        <v>30</v>
      </c>
      <c r="E4666">
        <f>IF('Daily Weather Input'!D4659, 'Daily Weather Input'!D4659, ('Daily Weather Input'!E4659+'Daily Weather Input'!F4659)/2)</f>
        <v>61</v>
      </c>
      <c r="F4666">
        <f t="shared" si="147"/>
        <v>4</v>
      </c>
      <c r="G4666">
        <f t="shared" si="148"/>
        <v>0</v>
      </c>
    </row>
    <row r="4667" spans="2:7" x14ac:dyDescent="0.25">
      <c r="B4667">
        <f>YEAR('Daily Weather Input'!C4660)</f>
        <v>2017</v>
      </c>
      <c r="C4667">
        <f>MONTH('Daily Weather Input'!C4660)</f>
        <v>10</v>
      </c>
      <c r="D4667">
        <f>DAY('Daily Weather Input'!C4660)</f>
        <v>1</v>
      </c>
      <c r="E4667">
        <f>IF('Daily Weather Input'!D4660, 'Daily Weather Input'!D4660, ('Daily Weather Input'!E4660+'Daily Weather Input'!F4660)/2)</f>
        <v>56</v>
      </c>
      <c r="F4667">
        <f t="shared" si="147"/>
        <v>9</v>
      </c>
      <c r="G4667">
        <f t="shared" si="148"/>
        <v>0</v>
      </c>
    </row>
    <row r="4668" spans="2:7" x14ac:dyDescent="0.25">
      <c r="B4668">
        <f>YEAR('Daily Weather Input'!C4661)</f>
        <v>2017</v>
      </c>
      <c r="C4668">
        <f>MONTH('Daily Weather Input'!C4661)</f>
        <v>10</v>
      </c>
      <c r="D4668">
        <f>DAY('Daily Weather Input'!C4661)</f>
        <v>2</v>
      </c>
      <c r="E4668">
        <f>IF('Daily Weather Input'!D4661, 'Daily Weather Input'!D4661, ('Daily Weather Input'!E4661+'Daily Weather Input'!F4661)/2)</f>
        <v>56</v>
      </c>
      <c r="F4668">
        <f t="shared" si="147"/>
        <v>9</v>
      </c>
      <c r="G4668">
        <f t="shared" si="148"/>
        <v>0</v>
      </c>
    </row>
    <row r="4669" spans="2:7" x14ac:dyDescent="0.25">
      <c r="B4669">
        <f>YEAR('Daily Weather Input'!C4662)</f>
        <v>2017</v>
      </c>
      <c r="C4669">
        <f>MONTH('Daily Weather Input'!C4662)</f>
        <v>10</v>
      </c>
      <c r="D4669">
        <f>DAY('Daily Weather Input'!C4662)</f>
        <v>3</v>
      </c>
      <c r="E4669">
        <f>IF('Daily Weather Input'!D4662, 'Daily Weather Input'!D4662, ('Daily Weather Input'!E4662+'Daily Weather Input'!F4662)/2)</f>
        <v>59</v>
      </c>
      <c r="F4669">
        <f t="shared" si="147"/>
        <v>6</v>
      </c>
      <c r="G4669">
        <f t="shared" si="148"/>
        <v>0</v>
      </c>
    </row>
    <row r="4670" spans="2:7" x14ac:dyDescent="0.25">
      <c r="B4670">
        <f>YEAR('Daily Weather Input'!C4663)</f>
        <v>2017</v>
      </c>
      <c r="C4670">
        <f>MONTH('Daily Weather Input'!C4663)</f>
        <v>10</v>
      </c>
      <c r="D4670">
        <f>DAY('Daily Weather Input'!C4663)</f>
        <v>4</v>
      </c>
      <c r="E4670">
        <f>IF('Daily Weather Input'!D4663, 'Daily Weather Input'!D4663, ('Daily Weather Input'!E4663+'Daily Weather Input'!F4663)/2)</f>
        <v>61</v>
      </c>
      <c r="F4670">
        <f t="shared" si="147"/>
        <v>4</v>
      </c>
      <c r="G4670">
        <f t="shared" si="148"/>
        <v>0</v>
      </c>
    </row>
    <row r="4671" spans="2:7" x14ac:dyDescent="0.25">
      <c r="B4671">
        <f>YEAR('Daily Weather Input'!C4664)</f>
        <v>2017</v>
      </c>
      <c r="C4671">
        <f>MONTH('Daily Weather Input'!C4664)</f>
        <v>10</v>
      </c>
      <c r="D4671">
        <f>DAY('Daily Weather Input'!C4664)</f>
        <v>5</v>
      </c>
      <c r="E4671">
        <f>IF('Daily Weather Input'!D4664, 'Daily Weather Input'!D4664, ('Daily Weather Input'!E4664+'Daily Weather Input'!F4664)/2)</f>
        <v>66</v>
      </c>
      <c r="F4671">
        <f t="shared" si="147"/>
        <v>0</v>
      </c>
      <c r="G4671">
        <f t="shared" si="148"/>
        <v>1</v>
      </c>
    </row>
    <row r="4672" spans="2:7" x14ac:dyDescent="0.25">
      <c r="B4672">
        <f>YEAR('Daily Weather Input'!C4665)</f>
        <v>2017</v>
      </c>
      <c r="C4672">
        <f>MONTH('Daily Weather Input'!C4665)</f>
        <v>10</v>
      </c>
      <c r="D4672">
        <f>DAY('Daily Weather Input'!C4665)</f>
        <v>6</v>
      </c>
      <c r="E4672">
        <f>IF('Daily Weather Input'!D4665, 'Daily Weather Input'!D4665, ('Daily Weather Input'!E4665+'Daily Weather Input'!F4665)/2)</f>
        <v>71</v>
      </c>
      <c r="F4672">
        <f t="shared" si="147"/>
        <v>0</v>
      </c>
      <c r="G4672">
        <f t="shared" si="148"/>
        <v>6</v>
      </c>
    </row>
    <row r="4673" spans="2:7" x14ac:dyDescent="0.25">
      <c r="B4673">
        <f>YEAR('Daily Weather Input'!C4666)</f>
        <v>2017</v>
      </c>
      <c r="C4673">
        <f>MONTH('Daily Weather Input'!C4666)</f>
        <v>10</v>
      </c>
      <c r="D4673">
        <f>DAY('Daily Weather Input'!C4666)</f>
        <v>7</v>
      </c>
      <c r="E4673">
        <f>IF('Daily Weather Input'!D4666, 'Daily Weather Input'!D4666, ('Daily Weather Input'!E4666+'Daily Weather Input'!F4666)/2)</f>
        <v>72</v>
      </c>
      <c r="F4673">
        <f t="shared" si="147"/>
        <v>0</v>
      </c>
      <c r="G4673">
        <f t="shared" si="148"/>
        <v>7</v>
      </c>
    </row>
    <row r="4674" spans="2:7" x14ac:dyDescent="0.25">
      <c r="B4674">
        <f>YEAR('Daily Weather Input'!C4667)</f>
        <v>2017</v>
      </c>
      <c r="C4674">
        <f>MONTH('Daily Weather Input'!C4667)</f>
        <v>10</v>
      </c>
      <c r="D4674">
        <f>DAY('Daily Weather Input'!C4667)</f>
        <v>8</v>
      </c>
      <c r="E4674">
        <f>IF('Daily Weather Input'!D4667, 'Daily Weather Input'!D4667, ('Daily Weather Input'!E4667+'Daily Weather Input'!F4667)/2)</f>
        <v>77</v>
      </c>
      <c r="F4674">
        <f t="shared" si="147"/>
        <v>0</v>
      </c>
      <c r="G4674">
        <f t="shared" si="148"/>
        <v>12</v>
      </c>
    </row>
    <row r="4675" spans="2:7" x14ac:dyDescent="0.25">
      <c r="B4675">
        <f>YEAR('Daily Weather Input'!C4668)</f>
        <v>2017</v>
      </c>
      <c r="C4675">
        <f>MONTH('Daily Weather Input'!C4668)</f>
        <v>10</v>
      </c>
      <c r="D4675">
        <f>DAY('Daily Weather Input'!C4668)</f>
        <v>9</v>
      </c>
      <c r="E4675">
        <f>IF('Daily Weather Input'!D4668, 'Daily Weather Input'!D4668, ('Daily Weather Input'!E4668+'Daily Weather Input'!F4668)/2)</f>
        <v>77</v>
      </c>
      <c r="F4675">
        <f t="shared" si="147"/>
        <v>0</v>
      </c>
      <c r="G4675">
        <f t="shared" si="148"/>
        <v>12</v>
      </c>
    </row>
    <row r="4676" spans="2:7" x14ac:dyDescent="0.25">
      <c r="B4676">
        <f>YEAR('Daily Weather Input'!C4669)</f>
        <v>2017</v>
      </c>
      <c r="C4676">
        <f>MONTH('Daily Weather Input'!C4669)</f>
        <v>10</v>
      </c>
      <c r="D4676">
        <f>DAY('Daily Weather Input'!C4669)</f>
        <v>10</v>
      </c>
      <c r="E4676">
        <f>IF('Daily Weather Input'!D4669, 'Daily Weather Input'!D4669, ('Daily Weather Input'!E4669+'Daily Weather Input'!F4669)/2)</f>
        <v>75</v>
      </c>
      <c r="F4676">
        <f t="shared" si="147"/>
        <v>0</v>
      </c>
      <c r="G4676">
        <f t="shared" si="148"/>
        <v>10</v>
      </c>
    </row>
    <row r="4677" spans="2:7" x14ac:dyDescent="0.25">
      <c r="B4677">
        <f>YEAR('Daily Weather Input'!C4670)</f>
        <v>2017</v>
      </c>
      <c r="C4677">
        <f>MONTH('Daily Weather Input'!C4670)</f>
        <v>10</v>
      </c>
      <c r="D4677">
        <f>DAY('Daily Weather Input'!C4670)</f>
        <v>11</v>
      </c>
      <c r="E4677">
        <f>IF('Daily Weather Input'!D4670, 'Daily Weather Input'!D4670, ('Daily Weather Input'!E4670+'Daily Weather Input'!F4670)/2)</f>
        <v>73</v>
      </c>
      <c r="F4677">
        <f t="shared" si="147"/>
        <v>0</v>
      </c>
      <c r="G4677">
        <f t="shared" si="148"/>
        <v>8</v>
      </c>
    </row>
    <row r="4678" spans="2:7" x14ac:dyDescent="0.25">
      <c r="B4678">
        <f>YEAR('Daily Weather Input'!C4671)</f>
        <v>2017</v>
      </c>
      <c r="C4678">
        <f>MONTH('Daily Weather Input'!C4671)</f>
        <v>10</v>
      </c>
      <c r="D4678">
        <f>DAY('Daily Weather Input'!C4671)</f>
        <v>12</v>
      </c>
      <c r="E4678">
        <f>IF('Daily Weather Input'!D4671, 'Daily Weather Input'!D4671, ('Daily Weather Input'!E4671+'Daily Weather Input'!F4671)/2)</f>
        <v>65</v>
      </c>
      <c r="F4678">
        <f t="shared" si="147"/>
        <v>0</v>
      </c>
      <c r="G4678">
        <f t="shared" si="148"/>
        <v>0</v>
      </c>
    </row>
    <row r="4679" spans="2:7" x14ac:dyDescent="0.25">
      <c r="B4679">
        <f>YEAR('Daily Weather Input'!C4672)</f>
        <v>2017</v>
      </c>
      <c r="C4679">
        <f>MONTH('Daily Weather Input'!C4672)</f>
        <v>10</v>
      </c>
      <c r="D4679">
        <f>DAY('Daily Weather Input'!C4672)</f>
        <v>13</v>
      </c>
      <c r="E4679">
        <f>IF('Daily Weather Input'!D4672, 'Daily Weather Input'!D4672, ('Daily Weather Input'!E4672+'Daily Weather Input'!F4672)/2)</f>
        <v>60</v>
      </c>
      <c r="F4679">
        <f t="shared" si="147"/>
        <v>5</v>
      </c>
      <c r="G4679">
        <f t="shared" si="148"/>
        <v>0</v>
      </c>
    </row>
    <row r="4680" spans="2:7" x14ac:dyDescent="0.25">
      <c r="B4680">
        <f>YEAR('Daily Weather Input'!C4673)</f>
        <v>2017</v>
      </c>
      <c r="C4680">
        <f>MONTH('Daily Weather Input'!C4673)</f>
        <v>10</v>
      </c>
      <c r="D4680">
        <f>DAY('Daily Weather Input'!C4673)</f>
        <v>14</v>
      </c>
      <c r="E4680">
        <f>IF('Daily Weather Input'!D4673, 'Daily Weather Input'!D4673, ('Daily Weather Input'!E4673+'Daily Weather Input'!F4673)/2)</f>
        <v>64</v>
      </c>
      <c r="F4680">
        <f t="shared" si="147"/>
        <v>1</v>
      </c>
      <c r="G4680">
        <f t="shared" si="148"/>
        <v>0</v>
      </c>
    </row>
    <row r="4681" spans="2:7" x14ac:dyDescent="0.25">
      <c r="B4681">
        <f>YEAR('Daily Weather Input'!C4674)</f>
        <v>2017</v>
      </c>
      <c r="C4681">
        <f>MONTH('Daily Weather Input'!C4674)</f>
        <v>10</v>
      </c>
      <c r="D4681">
        <f>DAY('Daily Weather Input'!C4674)</f>
        <v>15</v>
      </c>
      <c r="E4681">
        <f>IF('Daily Weather Input'!D4674, 'Daily Weather Input'!D4674, ('Daily Weather Input'!E4674+'Daily Weather Input'!F4674)/2)</f>
        <v>67</v>
      </c>
      <c r="F4681">
        <f t="shared" si="147"/>
        <v>0</v>
      </c>
      <c r="G4681">
        <f t="shared" si="148"/>
        <v>2</v>
      </c>
    </row>
    <row r="4682" spans="2:7" x14ac:dyDescent="0.25">
      <c r="B4682">
        <f>YEAR('Daily Weather Input'!C4675)</f>
        <v>2017</v>
      </c>
      <c r="C4682">
        <f>MONTH('Daily Weather Input'!C4675)</f>
        <v>10</v>
      </c>
      <c r="D4682">
        <f>DAY('Daily Weather Input'!C4675)</f>
        <v>16</v>
      </c>
      <c r="E4682">
        <f>IF('Daily Weather Input'!D4675, 'Daily Weather Input'!D4675, ('Daily Weather Input'!E4675+'Daily Weather Input'!F4675)/2)</f>
        <v>63</v>
      </c>
      <c r="F4682">
        <f t="shared" si="147"/>
        <v>2</v>
      </c>
      <c r="G4682">
        <f t="shared" si="148"/>
        <v>0</v>
      </c>
    </row>
    <row r="4683" spans="2:7" x14ac:dyDescent="0.25">
      <c r="B4683">
        <f>YEAR('Daily Weather Input'!C4676)</f>
        <v>2017</v>
      </c>
      <c r="C4683">
        <f>MONTH('Daily Weather Input'!C4676)</f>
        <v>10</v>
      </c>
      <c r="D4683">
        <f>DAY('Daily Weather Input'!C4676)</f>
        <v>17</v>
      </c>
      <c r="E4683">
        <f>IF('Daily Weather Input'!D4676, 'Daily Weather Input'!D4676, ('Daily Weather Input'!E4676+'Daily Weather Input'!F4676)/2)</f>
        <v>51</v>
      </c>
      <c r="F4683">
        <f t="shared" si="147"/>
        <v>14</v>
      </c>
      <c r="G4683">
        <f t="shared" si="148"/>
        <v>0</v>
      </c>
    </row>
    <row r="4684" spans="2:7" x14ac:dyDescent="0.25">
      <c r="B4684">
        <f>YEAR('Daily Weather Input'!C4677)</f>
        <v>2017</v>
      </c>
      <c r="C4684">
        <f>MONTH('Daily Weather Input'!C4677)</f>
        <v>10</v>
      </c>
      <c r="D4684">
        <f>DAY('Daily Weather Input'!C4677)</f>
        <v>18</v>
      </c>
      <c r="E4684">
        <f>IF('Daily Weather Input'!D4677, 'Daily Weather Input'!D4677, ('Daily Weather Input'!E4677+'Daily Weather Input'!F4677)/2)</f>
        <v>51</v>
      </c>
      <c r="F4684">
        <f t="shared" si="147"/>
        <v>14</v>
      </c>
      <c r="G4684">
        <f t="shared" si="148"/>
        <v>0</v>
      </c>
    </row>
    <row r="4685" spans="2:7" x14ac:dyDescent="0.25">
      <c r="B4685">
        <f>YEAR('Daily Weather Input'!C4678)</f>
        <v>2017</v>
      </c>
      <c r="C4685">
        <f>MONTH('Daily Weather Input'!C4678)</f>
        <v>10</v>
      </c>
      <c r="D4685">
        <f>DAY('Daily Weather Input'!C4678)</f>
        <v>19</v>
      </c>
      <c r="E4685">
        <f>IF('Daily Weather Input'!D4678, 'Daily Weather Input'!D4678, ('Daily Weather Input'!E4678+'Daily Weather Input'!F4678)/2)</f>
        <v>55</v>
      </c>
      <c r="F4685">
        <f t="shared" si="147"/>
        <v>10</v>
      </c>
      <c r="G4685">
        <f t="shared" si="148"/>
        <v>0</v>
      </c>
    </row>
    <row r="4686" spans="2:7" x14ac:dyDescent="0.25">
      <c r="B4686">
        <f>YEAR('Daily Weather Input'!C4679)</f>
        <v>2017</v>
      </c>
      <c r="C4686">
        <f>MONTH('Daily Weather Input'!C4679)</f>
        <v>10</v>
      </c>
      <c r="D4686">
        <f>DAY('Daily Weather Input'!C4679)</f>
        <v>20</v>
      </c>
      <c r="E4686">
        <f>IF('Daily Weather Input'!D4679, 'Daily Weather Input'!D4679, ('Daily Weather Input'!E4679+'Daily Weather Input'!F4679)/2)</f>
        <v>58</v>
      </c>
      <c r="F4686">
        <f t="shared" si="147"/>
        <v>7</v>
      </c>
      <c r="G4686">
        <f t="shared" si="148"/>
        <v>0</v>
      </c>
    </row>
    <row r="4687" spans="2:7" x14ac:dyDescent="0.25">
      <c r="B4687">
        <f>YEAR('Daily Weather Input'!C4680)</f>
        <v>2017</v>
      </c>
      <c r="C4687">
        <f>MONTH('Daily Weather Input'!C4680)</f>
        <v>10</v>
      </c>
      <c r="D4687">
        <f>DAY('Daily Weather Input'!C4680)</f>
        <v>21</v>
      </c>
      <c r="E4687">
        <f>IF('Daily Weather Input'!D4680, 'Daily Weather Input'!D4680, ('Daily Weather Input'!E4680+'Daily Weather Input'!F4680)/2)</f>
        <v>58</v>
      </c>
      <c r="F4687">
        <f t="shared" si="147"/>
        <v>7</v>
      </c>
      <c r="G4687">
        <f t="shared" si="148"/>
        <v>0</v>
      </c>
    </row>
    <row r="4688" spans="2:7" x14ac:dyDescent="0.25">
      <c r="B4688">
        <f>YEAR('Daily Weather Input'!C4681)</f>
        <v>2017</v>
      </c>
      <c r="C4688">
        <f>MONTH('Daily Weather Input'!C4681)</f>
        <v>10</v>
      </c>
      <c r="D4688">
        <f>DAY('Daily Weather Input'!C4681)</f>
        <v>22</v>
      </c>
      <c r="E4688">
        <f>IF('Daily Weather Input'!D4681, 'Daily Weather Input'!D4681, ('Daily Weather Input'!E4681+'Daily Weather Input'!F4681)/2)</f>
        <v>59</v>
      </c>
      <c r="F4688">
        <f t="shared" si="147"/>
        <v>6</v>
      </c>
      <c r="G4688">
        <f t="shared" si="148"/>
        <v>0</v>
      </c>
    </row>
    <row r="4689" spans="2:7" x14ac:dyDescent="0.25">
      <c r="B4689">
        <f>YEAR('Daily Weather Input'!C4682)</f>
        <v>2017</v>
      </c>
      <c r="C4689">
        <f>MONTH('Daily Weather Input'!C4682)</f>
        <v>10</v>
      </c>
      <c r="D4689">
        <f>DAY('Daily Weather Input'!C4682)</f>
        <v>23</v>
      </c>
      <c r="E4689">
        <f>IF('Daily Weather Input'!D4682, 'Daily Weather Input'!D4682, ('Daily Weather Input'!E4682+'Daily Weather Input'!F4682)/2)</f>
        <v>64</v>
      </c>
      <c r="F4689">
        <f t="shared" si="147"/>
        <v>1</v>
      </c>
      <c r="G4689">
        <f t="shared" si="148"/>
        <v>0</v>
      </c>
    </row>
    <row r="4690" spans="2:7" x14ac:dyDescent="0.25">
      <c r="B4690">
        <f>YEAR('Daily Weather Input'!C4683)</f>
        <v>2017</v>
      </c>
      <c r="C4690">
        <f>MONTH('Daily Weather Input'!C4683)</f>
        <v>10</v>
      </c>
      <c r="D4690">
        <f>DAY('Daily Weather Input'!C4683)</f>
        <v>24</v>
      </c>
      <c r="E4690">
        <f>IF('Daily Weather Input'!D4683, 'Daily Weather Input'!D4683, ('Daily Weather Input'!E4683+'Daily Weather Input'!F4683)/2)</f>
        <v>65</v>
      </c>
      <c r="F4690">
        <f t="shared" si="147"/>
        <v>0</v>
      </c>
      <c r="G4690">
        <f t="shared" si="148"/>
        <v>0</v>
      </c>
    </row>
    <row r="4691" spans="2:7" x14ac:dyDescent="0.25">
      <c r="B4691">
        <f>YEAR('Daily Weather Input'!C4684)</f>
        <v>2017</v>
      </c>
      <c r="C4691">
        <f>MONTH('Daily Weather Input'!C4684)</f>
        <v>10</v>
      </c>
      <c r="D4691">
        <f>DAY('Daily Weather Input'!C4684)</f>
        <v>25</v>
      </c>
      <c r="E4691">
        <f>IF('Daily Weather Input'!D4684, 'Daily Weather Input'!D4684, ('Daily Weather Input'!E4684+'Daily Weather Input'!F4684)/2)</f>
        <v>58</v>
      </c>
      <c r="F4691">
        <f t="shared" si="147"/>
        <v>7</v>
      </c>
      <c r="G4691">
        <f t="shared" si="148"/>
        <v>0</v>
      </c>
    </row>
    <row r="4692" spans="2:7" x14ac:dyDescent="0.25">
      <c r="B4692">
        <f>YEAR('Daily Weather Input'!C4685)</f>
        <v>2017</v>
      </c>
      <c r="C4692">
        <f>MONTH('Daily Weather Input'!C4685)</f>
        <v>10</v>
      </c>
      <c r="D4692">
        <f>DAY('Daily Weather Input'!C4685)</f>
        <v>26</v>
      </c>
      <c r="E4692">
        <f>IF('Daily Weather Input'!D4685, 'Daily Weather Input'!D4685, ('Daily Weather Input'!E4685+'Daily Weather Input'!F4685)/2)</f>
        <v>52</v>
      </c>
      <c r="F4692">
        <f t="shared" si="147"/>
        <v>13</v>
      </c>
      <c r="G4692">
        <f t="shared" si="148"/>
        <v>0</v>
      </c>
    </row>
    <row r="4693" spans="2:7" x14ac:dyDescent="0.25">
      <c r="B4693">
        <f>YEAR('Daily Weather Input'!C4686)</f>
        <v>2017</v>
      </c>
      <c r="C4693">
        <f>MONTH('Daily Weather Input'!C4686)</f>
        <v>10</v>
      </c>
      <c r="D4693">
        <f>DAY('Daily Weather Input'!C4686)</f>
        <v>27</v>
      </c>
      <c r="E4693">
        <f>IF('Daily Weather Input'!D4686, 'Daily Weather Input'!D4686, ('Daily Weather Input'!E4686+'Daily Weather Input'!F4686)/2)</f>
        <v>48</v>
      </c>
      <c r="F4693">
        <f t="shared" si="147"/>
        <v>17</v>
      </c>
      <c r="G4693">
        <f t="shared" si="148"/>
        <v>0</v>
      </c>
    </row>
    <row r="4694" spans="2:7" x14ac:dyDescent="0.25">
      <c r="B4694">
        <f>YEAR('Daily Weather Input'!C4687)</f>
        <v>2017</v>
      </c>
      <c r="C4694">
        <f>MONTH('Daily Weather Input'!C4687)</f>
        <v>10</v>
      </c>
      <c r="D4694">
        <f>DAY('Daily Weather Input'!C4687)</f>
        <v>28</v>
      </c>
      <c r="E4694">
        <f>IF('Daily Weather Input'!D4687, 'Daily Weather Input'!D4687, ('Daily Weather Input'!E4687+'Daily Weather Input'!F4687)/2)</f>
        <v>58</v>
      </c>
      <c r="F4694">
        <f t="shared" si="147"/>
        <v>7</v>
      </c>
      <c r="G4694">
        <f t="shared" si="148"/>
        <v>0</v>
      </c>
    </row>
    <row r="4695" spans="2:7" x14ac:dyDescent="0.25">
      <c r="B4695">
        <f>YEAR('Daily Weather Input'!C4688)</f>
        <v>2017</v>
      </c>
      <c r="C4695">
        <f>MONTH('Daily Weather Input'!C4688)</f>
        <v>10</v>
      </c>
      <c r="D4695">
        <f>DAY('Daily Weather Input'!C4688)</f>
        <v>29</v>
      </c>
      <c r="E4695">
        <f>IF('Daily Weather Input'!D4688, 'Daily Weather Input'!D4688, ('Daily Weather Input'!E4688+'Daily Weather Input'!F4688)/2)</f>
        <v>60</v>
      </c>
      <c r="F4695">
        <f t="shared" si="147"/>
        <v>5</v>
      </c>
      <c r="G4695">
        <f t="shared" si="148"/>
        <v>0</v>
      </c>
    </row>
    <row r="4696" spans="2:7" x14ac:dyDescent="0.25">
      <c r="B4696">
        <f>YEAR('Daily Weather Input'!C4689)</f>
        <v>2017</v>
      </c>
      <c r="C4696">
        <f>MONTH('Daily Weather Input'!C4689)</f>
        <v>10</v>
      </c>
      <c r="D4696">
        <f>DAY('Daily Weather Input'!C4689)</f>
        <v>30</v>
      </c>
      <c r="E4696">
        <f>IF('Daily Weather Input'!D4689, 'Daily Weather Input'!D4689, ('Daily Weather Input'!E4689+'Daily Weather Input'!F4689)/2)</f>
        <v>48</v>
      </c>
      <c r="F4696">
        <f t="shared" ref="F4696:F4759" si="149">IF(B$8&gt;$E4696,(B$8-$E4696),0)</f>
        <v>17</v>
      </c>
      <c r="G4696">
        <f t="shared" ref="G4696:G4759" si="150">IF($E4696&gt;C$8,$E4696-C$8,0)</f>
        <v>0</v>
      </c>
    </row>
    <row r="4697" spans="2:7" x14ac:dyDescent="0.25">
      <c r="B4697">
        <f>YEAR('Daily Weather Input'!C4690)</f>
        <v>2017</v>
      </c>
      <c r="C4697">
        <f>MONTH('Daily Weather Input'!C4690)</f>
        <v>10</v>
      </c>
      <c r="D4697">
        <f>DAY('Daily Weather Input'!C4690)</f>
        <v>31</v>
      </c>
      <c r="E4697">
        <f>IF('Daily Weather Input'!D4690, 'Daily Weather Input'!D4690, ('Daily Weather Input'!E4690+'Daily Weather Input'!F4690)/2)</f>
        <v>48</v>
      </c>
      <c r="F4697">
        <f t="shared" si="149"/>
        <v>17</v>
      </c>
      <c r="G4697">
        <f t="shared" si="150"/>
        <v>0</v>
      </c>
    </row>
    <row r="4698" spans="2:7" x14ac:dyDescent="0.25">
      <c r="B4698">
        <f>YEAR('Daily Weather Input'!C4691)</f>
        <v>2017</v>
      </c>
      <c r="C4698">
        <f>MONTH('Daily Weather Input'!C4691)</f>
        <v>11</v>
      </c>
      <c r="D4698">
        <f>DAY('Daily Weather Input'!C4691)</f>
        <v>1</v>
      </c>
      <c r="E4698">
        <f>IF('Daily Weather Input'!D4691, 'Daily Weather Input'!D4691, ('Daily Weather Input'!E4691+'Daily Weather Input'!F4691)/2)</f>
        <v>46</v>
      </c>
      <c r="F4698">
        <f t="shared" si="149"/>
        <v>19</v>
      </c>
      <c r="G4698">
        <f t="shared" si="150"/>
        <v>0</v>
      </c>
    </row>
    <row r="4699" spans="2:7" x14ac:dyDescent="0.25">
      <c r="B4699">
        <f>YEAR('Daily Weather Input'!C4692)</f>
        <v>2017</v>
      </c>
      <c r="C4699">
        <f>MONTH('Daily Weather Input'!C4692)</f>
        <v>11</v>
      </c>
      <c r="D4699">
        <f>DAY('Daily Weather Input'!C4692)</f>
        <v>2</v>
      </c>
      <c r="E4699">
        <f>IF('Daily Weather Input'!D4692, 'Daily Weather Input'!D4692, ('Daily Weather Input'!E4692+'Daily Weather Input'!F4692)/2)</f>
        <v>56</v>
      </c>
      <c r="F4699">
        <f t="shared" si="149"/>
        <v>9</v>
      </c>
      <c r="G4699">
        <f t="shared" si="150"/>
        <v>0</v>
      </c>
    </row>
    <row r="4700" spans="2:7" x14ac:dyDescent="0.25">
      <c r="B4700">
        <f>YEAR('Daily Weather Input'!C4693)</f>
        <v>2017</v>
      </c>
      <c r="C4700">
        <f>MONTH('Daily Weather Input'!C4693)</f>
        <v>11</v>
      </c>
      <c r="D4700">
        <f>DAY('Daily Weather Input'!C4693)</f>
        <v>3</v>
      </c>
      <c r="E4700">
        <f>IF('Daily Weather Input'!D4693, 'Daily Weather Input'!D4693, ('Daily Weather Input'!E4693+'Daily Weather Input'!F4693)/2)</f>
        <v>64</v>
      </c>
      <c r="F4700">
        <f t="shared" si="149"/>
        <v>1</v>
      </c>
      <c r="G4700">
        <f t="shared" si="150"/>
        <v>0</v>
      </c>
    </row>
    <row r="4701" spans="2:7" x14ac:dyDescent="0.25">
      <c r="B4701">
        <f>YEAR('Daily Weather Input'!C4694)</f>
        <v>2017</v>
      </c>
      <c r="C4701">
        <f>MONTH('Daily Weather Input'!C4694)</f>
        <v>11</v>
      </c>
      <c r="D4701">
        <f>DAY('Daily Weather Input'!C4694)</f>
        <v>4</v>
      </c>
      <c r="E4701">
        <f>IF('Daily Weather Input'!D4694, 'Daily Weather Input'!D4694, ('Daily Weather Input'!E4694+'Daily Weather Input'!F4694)/2)</f>
        <v>54</v>
      </c>
      <c r="F4701">
        <f t="shared" si="149"/>
        <v>11</v>
      </c>
      <c r="G4701">
        <f t="shared" si="150"/>
        <v>0</v>
      </c>
    </row>
    <row r="4702" spans="2:7" x14ac:dyDescent="0.25">
      <c r="B4702">
        <f>YEAR('Daily Weather Input'!C4695)</f>
        <v>2017</v>
      </c>
      <c r="C4702">
        <f>MONTH('Daily Weather Input'!C4695)</f>
        <v>11</v>
      </c>
      <c r="D4702">
        <f>DAY('Daily Weather Input'!C4695)</f>
        <v>5</v>
      </c>
      <c r="E4702">
        <f>IF('Daily Weather Input'!D4695, 'Daily Weather Input'!D4695, ('Daily Weather Input'!E4695+'Daily Weather Input'!F4695)/2)</f>
        <v>53</v>
      </c>
      <c r="F4702">
        <f t="shared" si="149"/>
        <v>12</v>
      </c>
      <c r="G4702">
        <f t="shared" si="150"/>
        <v>0</v>
      </c>
    </row>
    <row r="4703" spans="2:7" x14ac:dyDescent="0.25">
      <c r="B4703">
        <f>YEAR('Daily Weather Input'!C4696)</f>
        <v>2017</v>
      </c>
      <c r="C4703">
        <f>MONTH('Daily Weather Input'!C4696)</f>
        <v>11</v>
      </c>
      <c r="D4703">
        <f>DAY('Daily Weather Input'!C4696)</f>
        <v>6</v>
      </c>
      <c r="E4703">
        <f>IF('Daily Weather Input'!D4696, 'Daily Weather Input'!D4696, ('Daily Weather Input'!E4696+'Daily Weather Input'!F4696)/2)</f>
        <v>62</v>
      </c>
      <c r="F4703">
        <f t="shared" si="149"/>
        <v>3</v>
      </c>
      <c r="G4703">
        <f t="shared" si="150"/>
        <v>0</v>
      </c>
    </row>
    <row r="4704" spans="2:7" x14ac:dyDescent="0.25">
      <c r="B4704">
        <f>YEAR('Daily Weather Input'!C4697)</f>
        <v>2017</v>
      </c>
      <c r="C4704">
        <f>MONTH('Daily Weather Input'!C4697)</f>
        <v>11</v>
      </c>
      <c r="D4704">
        <f>DAY('Daily Weather Input'!C4697)</f>
        <v>7</v>
      </c>
      <c r="E4704">
        <f>IF('Daily Weather Input'!D4697, 'Daily Weather Input'!D4697, ('Daily Weather Input'!E4697+'Daily Weather Input'!F4697)/2)</f>
        <v>47</v>
      </c>
      <c r="F4704">
        <f t="shared" si="149"/>
        <v>18</v>
      </c>
      <c r="G4704">
        <f t="shared" si="150"/>
        <v>0</v>
      </c>
    </row>
    <row r="4705" spans="2:7" x14ac:dyDescent="0.25">
      <c r="B4705">
        <f>YEAR('Daily Weather Input'!C4698)</f>
        <v>2017</v>
      </c>
      <c r="C4705">
        <f>MONTH('Daily Weather Input'!C4698)</f>
        <v>11</v>
      </c>
      <c r="D4705">
        <f>DAY('Daily Weather Input'!C4698)</f>
        <v>8</v>
      </c>
      <c r="E4705">
        <f>IF('Daily Weather Input'!D4698, 'Daily Weather Input'!D4698, ('Daily Weather Input'!E4698+'Daily Weather Input'!F4698)/2)</f>
        <v>42</v>
      </c>
      <c r="F4705">
        <f t="shared" si="149"/>
        <v>23</v>
      </c>
      <c r="G4705">
        <f t="shared" si="150"/>
        <v>0</v>
      </c>
    </row>
    <row r="4706" spans="2:7" x14ac:dyDescent="0.25">
      <c r="B4706">
        <f>YEAR('Daily Weather Input'!C4699)</f>
        <v>2017</v>
      </c>
      <c r="C4706">
        <f>MONTH('Daily Weather Input'!C4699)</f>
        <v>11</v>
      </c>
      <c r="D4706">
        <f>DAY('Daily Weather Input'!C4699)</f>
        <v>9</v>
      </c>
      <c r="E4706">
        <f>IF('Daily Weather Input'!D4699, 'Daily Weather Input'!D4699, ('Daily Weather Input'!E4699+'Daily Weather Input'!F4699)/2)</f>
        <v>45</v>
      </c>
      <c r="F4706">
        <f t="shared" si="149"/>
        <v>20</v>
      </c>
      <c r="G4706">
        <f t="shared" si="150"/>
        <v>0</v>
      </c>
    </row>
    <row r="4707" spans="2:7" x14ac:dyDescent="0.25">
      <c r="B4707">
        <f>YEAR('Daily Weather Input'!C4700)</f>
        <v>2017</v>
      </c>
      <c r="C4707">
        <f>MONTH('Daily Weather Input'!C4700)</f>
        <v>11</v>
      </c>
      <c r="D4707">
        <f>DAY('Daily Weather Input'!C4700)</f>
        <v>10</v>
      </c>
      <c r="E4707">
        <f>IF('Daily Weather Input'!D4700, 'Daily Weather Input'!D4700, ('Daily Weather Input'!E4700+'Daily Weather Input'!F4700)/2)</f>
        <v>42</v>
      </c>
      <c r="F4707">
        <f t="shared" si="149"/>
        <v>23</v>
      </c>
      <c r="G4707">
        <f t="shared" si="150"/>
        <v>0</v>
      </c>
    </row>
    <row r="4708" spans="2:7" x14ac:dyDescent="0.25">
      <c r="B4708">
        <f>YEAR('Daily Weather Input'!C4701)</f>
        <v>2017</v>
      </c>
      <c r="C4708">
        <f>MONTH('Daily Weather Input'!C4701)</f>
        <v>11</v>
      </c>
      <c r="D4708">
        <f>DAY('Daily Weather Input'!C4701)</f>
        <v>11</v>
      </c>
      <c r="E4708">
        <f>IF('Daily Weather Input'!D4701, 'Daily Weather Input'!D4701, ('Daily Weather Input'!E4701+'Daily Weather Input'!F4701)/2)</f>
        <v>30</v>
      </c>
      <c r="F4708">
        <f t="shared" si="149"/>
        <v>35</v>
      </c>
      <c r="G4708">
        <f t="shared" si="150"/>
        <v>0</v>
      </c>
    </row>
    <row r="4709" spans="2:7" x14ac:dyDescent="0.25">
      <c r="B4709">
        <f>YEAR('Daily Weather Input'!C4702)</f>
        <v>2017</v>
      </c>
      <c r="C4709">
        <f>MONTH('Daily Weather Input'!C4702)</f>
        <v>11</v>
      </c>
      <c r="D4709">
        <f>DAY('Daily Weather Input'!C4702)</f>
        <v>12</v>
      </c>
      <c r="E4709">
        <f>IF('Daily Weather Input'!D4702, 'Daily Weather Input'!D4702, ('Daily Weather Input'!E4702+'Daily Weather Input'!F4702)/2)</f>
        <v>33</v>
      </c>
      <c r="F4709">
        <f t="shared" si="149"/>
        <v>32</v>
      </c>
      <c r="G4709">
        <f t="shared" si="150"/>
        <v>0</v>
      </c>
    </row>
    <row r="4710" spans="2:7" x14ac:dyDescent="0.25">
      <c r="B4710">
        <f>YEAR('Daily Weather Input'!C4703)</f>
        <v>2017</v>
      </c>
      <c r="C4710">
        <f>MONTH('Daily Weather Input'!C4703)</f>
        <v>11</v>
      </c>
      <c r="D4710">
        <f>DAY('Daily Weather Input'!C4703)</f>
        <v>13</v>
      </c>
      <c r="E4710">
        <f>IF('Daily Weather Input'!D4703, 'Daily Weather Input'!D4703, ('Daily Weather Input'!E4703+'Daily Weather Input'!F4703)/2)</f>
        <v>42</v>
      </c>
      <c r="F4710">
        <f t="shared" si="149"/>
        <v>23</v>
      </c>
      <c r="G4710">
        <f t="shared" si="150"/>
        <v>0</v>
      </c>
    </row>
    <row r="4711" spans="2:7" x14ac:dyDescent="0.25">
      <c r="B4711">
        <f>YEAR('Daily Weather Input'!C4704)</f>
        <v>2017</v>
      </c>
      <c r="C4711">
        <f>MONTH('Daily Weather Input'!C4704)</f>
        <v>11</v>
      </c>
      <c r="D4711">
        <f>DAY('Daily Weather Input'!C4704)</f>
        <v>14</v>
      </c>
      <c r="E4711">
        <f>IF('Daily Weather Input'!D4704, 'Daily Weather Input'!D4704, ('Daily Weather Input'!E4704+'Daily Weather Input'!F4704)/2)</f>
        <v>43</v>
      </c>
      <c r="F4711">
        <f t="shared" si="149"/>
        <v>22</v>
      </c>
      <c r="G4711">
        <f t="shared" si="150"/>
        <v>0</v>
      </c>
    </row>
    <row r="4712" spans="2:7" x14ac:dyDescent="0.25">
      <c r="B4712">
        <f>YEAR('Daily Weather Input'!C4705)</f>
        <v>2017</v>
      </c>
      <c r="C4712">
        <f>MONTH('Daily Weather Input'!C4705)</f>
        <v>11</v>
      </c>
      <c r="D4712">
        <f>DAY('Daily Weather Input'!C4705)</f>
        <v>15</v>
      </c>
      <c r="E4712">
        <f>IF('Daily Weather Input'!D4705, 'Daily Weather Input'!D4705, ('Daily Weather Input'!E4705+'Daily Weather Input'!F4705)/2)</f>
        <v>41</v>
      </c>
      <c r="F4712">
        <f t="shared" si="149"/>
        <v>24</v>
      </c>
      <c r="G4712">
        <f t="shared" si="150"/>
        <v>0</v>
      </c>
    </row>
    <row r="4713" spans="2:7" x14ac:dyDescent="0.25">
      <c r="B4713">
        <f>YEAR('Daily Weather Input'!C4706)</f>
        <v>2017</v>
      </c>
      <c r="C4713">
        <f>MONTH('Daily Weather Input'!C4706)</f>
        <v>11</v>
      </c>
      <c r="D4713">
        <f>DAY('Daily Weather Input'!C4706)</f>
        <v>16</v>
      </c>
      <c r="E4713">
        <f>IF('Daily Weather Input'!D4706, 'Daily Weather Input'!D4706, ('Daily Weather Input'!E4706+'Daily Weather Input'!F4706)/2)</f>
        <v>49</v>
      </c>
      <c r="F4713">
        <f t="shared" si="149"/>
        <v>16</v>
      </c>
      <c r="G4713">
        <f t="shared" si="150"/>
        <v>0</v>
      </c>
    </row>
    <row r="4714" spans="2:7" x14ac:dyDescent="0.25">
      <c r="B4714">
        <f>YEAR('Daily Weather Input'!C4707)</f>
        <v>2017</v>
      </c>
      <c r="C4714">
        <f>MONTH('Daily Weather Input'!C4707)</f>
        <v>11</v>
      </c>
      <c r="D4714">
        <f>DAY('Daily Weather Input'!C4707)</f>
        <v>17</v>
      </c>
      <c r="E4714">
        <f>IF('Daily Weather Input'!D4707, 'Daily Weather Input'!D4707, ('Daily Weather Input'!E4707+'Daily Weather Input'!F4707)/2)</f>
        <v>45</v>
      </c>
      <c r="F4714">
        <f t="shared" si="149"/>
        <v>20</v>
      </c>
      <c r="G4714">
        <f t="shared" si="150"/>
        <v>0</v>
      </c>
    </row>
    <row r="4715" spans="2:7" x14ac:dyDescent="0.25">
      <c r="B4715">
        <f>YEAR('Daily Weather Input'!C4708)</f>
        <v>2017</v>
      </c>
      <c r="C4715">
        <f>MONTH('Daily Weather Input'!C4708)</f>
        <v>11</v>
      </c>
      <c r="D4715">
        <f>DAY('Daily Weather Input'!C4708)</f>
        <v>18</v>
      </c>
      <c r="E4715">
        <f>IF('Daily Weather Input'!D4708, 'Daily Weather Input'!D4708, ('Daily Weather Input'!E4708+'Daily Weather Input'!F4708)/2)</f>
        <v>43</v>
      </c>
      <c r="F4715">
        <f t="shared" si="149"/>
        <v>22</v>
      </c>
      <c r="G4715">
        <f t="shared" si="150"/>
        <v>0</v>
      </c>
    </row>
    <row r="4716" spans="2:7" x14ac:dyDescent="0.25">
      <c r="B4716">
        <f>YEAR('Daily Weather Input'!C4709)</f>
        <v>2017</v>
      </c>
      <c r="C4716">
        <f>MONTH('Daily Weather Input'!C4709)</f>
        <v>11</v>
      </c>
      <c r="D4716">
        <f>DAY('Daily Weather Input'!C4709)</f>
        <v>19</v>
      </c>
      <c r="E4716">
        <f>IF('Daily Weather Input'!D4709, 'Daily Weather Input'!D4709, ('Daily Weather Input'!E4709+'Daily Weather Input'!F4709)/2)</f>
        <v>52</v>
      </c>
      <c r="F4716">
        <f t="shared" si="149"/>
        <v>13</v>
      </c>
      <c r="G4716">
        <f t="shared" si="150"/>
        <v>0</v>
      </c>
    </row>
    <row r="4717" spans="2:7" x14ac:dyDescent="0.25">
      <c r="B4717">
        <f>YEAR('Daily Weather Input'!C4710)</f>
        <v>2017</v>
      </c>
      <c r="C4717">
        <f>MONTH('Daily Weather Input'!C4710)</f>
        <v>11</v>
      </c>
      <c r="D4717">
        <f>DAY('Daily Weather Input'!C4710)</f>
        <v>20</v>
      </c>
      <c r="E4717">
        <f>IF('Daily Weather Input'!D4710, 'Daily Weather Input'!D4710, ('Daily Weather Input'!E4710+'Daily Weather Input'!F4710)/2)</f>
        <v>42</v>
      </c>
      <c r="F4717">
        <f t="shared" si="149"/>
        <v>23</v>
      </c>
      <c r="G4717">
        <f t="shared" si="150"/>
        <v>0</v>
      </c>
    </row>
    <row r="4718" spans="2:7" x14ac:dyDescent="0.25">
      <c r="B4718">
        <f>YEAR('Daily Weather Input'!C4711)</f>
        <v>2017</v>
      </c>
      <c r="C4718">
        <f>MONTH('Daily Weather Input'!C4711)</f>
        <v>11</v>
      </c>
      <c r="D4718">
        <f>DAY('Daily Weather Input'!C4711)</f>
        <v>21</v>
      </c>
      <c r="E4718">
        <f>IF('Daily Weather Input'!D4711, 'Daily Weather Input'!D4711, ('Daily Weather Input'!E4711+'Daily Weather Input'!F4711)/2)</f>
        <v>44</v>
      </c>
      <c r="F4718">
        <f t="shared" si="149"/>
        <v>21</v>
      </c>
      <c r="G4718">
        <f t="shared" si="150"/>
        <v>0</v>
      </c>
    </row>
    <row r="4719" spans="2:7" x14ac:dyDescent="0.25">
      <c r="B4719">
        <f>YEAR('Daily Weather Input'!C4712)</f>
        <v>2017</v>
      </c>
      <c r="C4719">
        <f>MONTH('Daily Weather Input'!C4712)</f>
        <v>11</v>
      </c>
      <c r="D4719">
        <f>DAY('Daily Weather Input'!C4712)</f>
        <v>22</v>
      </c>
      <c r="E4719">
        <f>IF('Daily Weather Input'!D4712, 'Daily Weather Input'!D4712, ('Daily Weather Input'!E4712+'Daily Weather Input'!F4712)/2)</f>
        <v>51</v>
      </c>
      <c r="F4719">
        <f t="shared" si="149"/>
        <v>14</v>
      </c>
      <c r="G4719">
        <f t="shared" si="150"/>
        <v>0</v>
      </c>
    </row>
    <row r="4720" spans="2:7" x14ac:dyDescent="0.25">
      <c r="B4720">
        <f>YEAR('Daily Weather Input'!C4713)</f>
        <v>2017</v>
      </c>
      <c r="C4720">
        <f>MONTH('Daily Weather Input'!C4713)</f>
        <v>11</v>
      </c>
      <c r="D4720">
        <f>DAY('Daily Weather Input'!C4713)</f>
        <v>23</v>
      </c>
      <c r="E4720">
        <f>IF('Daily Weather Input'!D4713, 'Daily Weather Input'!D4713, ('Daily Weather Input'!E4713+'Daily Weather Input'!F4713)/2)</f>
        <v>35</v>
      </c>
      <c r="F4720">
        <f t="shared" si="149"/>
        <v>30</v>
      </c>
      <c r="G4720">
        <f t="shared" si="150"/>
        <v>0</v>
      </c>
    </row>
    <row r="4721" spans="2:7" x14ac:dyDescent="0.25">
      <c r="B4721">
        <f>YEAR('Daily Weather Input'!C4714)</f>
        <v>2017</v>
      </c>
      <c r="C4721">
        <f>MONTH('Daily Weather Input'!C4714)</f>
        <v>11</v>
      </c>
      <c r="D4721">
        <f>DAY('Daily Weather Input'!C4714)</f>
        <v>24</v>
      </c>
      <c r="E4721">
        <f>IF('Daily Weather Input'!D4714, 'Daily Weather Input'!D4714, ('Daily Weather Input'!E4714+'Daily Weather Input'!F4714)/2)</f>
        <v>36</v>
      </c>
      <c r="F4721">
        <f t="shared" si="149"/>
        <v>29</v>
      </c>
      <c r="G4721">
        <f t="shared" si="150"/>
        <v>0</v>
      </c>
    </row>
    <row r="4722" spans="2:7" x14ac:dyDescent="0.25">
      <c r="B4722">
        <f>YEAR('Daily Weather Input'!C4715)</f>
        <v>2017</v>
      </c>
      <c r="C4722">
        <f>MONTH('Daily Weather Input'!C4715)</f>
        <v>11</v>
      </c>
      <c r="D4722">
        <f>DAY('Daily Weather Input'!C4715)</f>
        <v>25</v>
      </c>
      <c r="E4722">
        <f>IF('Daily Weather Input'!D4715, 'Daily Weather Input'!D4715, ('Daily Weather Input'!E4715+'Daily Weather Input'!F4715)/2)</f>
        <v>43</v>
      </c>
      <c r="F4722">
        <f t="shared" si="149"/>
        <v>22</v>
      </c>
      <c r="G4722">
        <f t="shared" si="150"/>
        <v>0</v>
      </c>
    </row>
    <row r="4723" spans="2:7" x14ac:dyDescent="0.25">
      <c r="B4723">
        <f>YEAR('Daily Weather Input'!C4716)</f>
        <v>2017</v>
      </c>
      <c r="C4723">
        <f>MONTH('Daily Weather Input'!C4716)</f>
        <v>11</v>
      </c>
      <c r="D4723">
        <f>DAY('Daily Weather Input'!C4716)</f>
        <v>26</v>
      </c>
      <c r="E4723">
        <f>IF('Daily Weather Input'!D4716, 'Daily Weather Input'!D4716, ('Daily Weather Input'!E4716+'Daily Weather Input'!F4716)/2)</f>
        <v>49</v>
      </c>
      <c r="F4723">
        <f t="shared" si="149"/>
        <v>16</v>
      </c>
      <c r="G4723">
        <f t="shared" si="150"/>
        <v>0</v>
      </c>
    </row>
    <row r="4724" spans="2:7" x14ac:dyDescent="0.25">
      <c r="B4724">
        <f>YEAR('Daily Weather Input'!C4717)</f>
        <v>2017</v>
      </c>
      <c r="C4724">
        <f>MONTH('Daily Weather Input'!C4717)</f>
        <v>11</v>
      </c>
      <c r="D4724">
        <f>DAY('Daily Weather Input'!C4717)</f>
        <v>27</v>
      </c>
      <c r="E4724">
        <f>IF('Daily Weather Input'!D4717, 'Daily Weather Input'!D4717, ('Daily Weather Input'!E4717+'Daily Weather Input'!F4717)/2)</f>
        <v>44</v>
      </c>
      <c r="F4724">
        <f t="shared" si="149"/>
        <v>21</v>
      </c>
      <c r="G4724">
        <f t="shared" si="150"/>
        <v>0</v>
      </c>
    </row>
    <row r="4725" spans="2:7" x14ac:dyDescent="0.25">
      <c r="B4725">
        <f>YEAR('Daily Weather Input'!C4718)</f>
        <v>2017</v>
      </c>
      <c r="C4725">
        <f>MONTH('Daily Weather Input'!C4718)</f>
        <v>11</v>
      </c>
      <c r="D4725">
        <f>DAY('Daily Weather Input'!C4718)</f>
        <v>28</v>
      </c>
      <c r="E4725">
        <f>IF('Daily Weather Input'!D4718, 'Daily Weather Input'!D4718, ('Daily Weather Input'!E4718+'Daily Weather Input'!F4718)/2)</f>
        <v>44</v>
      </c>
      <c r="F4725">
        <f t="shared" si="149"/>
        <v>21</v>
      </c>
      <c r="G4725">
        <f t="shared" si="150"/>
        <v>0</v>
      </c>
    </row>
    <row r="4726" spans="2:7" x14ac:dyDescent="0.25">
      <c r="B4726">
        <f>YEAR('Daily Weather Input'!C4719)</f>
        <v>2017</v>
      </c>
      <c r="C4726">
        <f>MONTH('Daily Weather Input'!C4719)</f>
        <v>11</v>
      </c>
      <c r="D4726">
        <f>DAY('Daily Weather Input'!C4719)</f>
        <v>29</v>
      </c>
      <c r="E4726">
        <f>IF('Daily Weather Input'!D4719, 'Daily Weather Input'!D4719, ('Daily Weather Input'!E4719+'Daily Weather Input'!F4719)/2)</f>
        <v>50</v>
      </c>
      <c r="F4726">
        <f t="shared" si="149"/>
        <v>15</v>
      </c>
      <c r="G4726">
        <f t="shared" si="150"/>
        <v>0</v>
      </c>
    </row>
    <row r="4727" spans="2:7" x14ac:dyDescent="0.25">
      <c r="B4727">
        <f>YEAR('Daily Weather Input'!C4720)</f>
        <v>2017</v>
      </c>
      <c r="C4727">
        <f>MONTH('Daily Weather Input'!C4720)</f>
        <v>11</v>
      </c>
      <c r="D4727">
        <f>DAY('Daily Weather Input'!C4720)</f>
        <v>30</v>
      </c>
      <c r="E4727">
        <f>IF('Daily Weather Input'!D4720, 'Daily Weather Input'!D4720, ('Daily Weather Input'!E4720+'Daily Weather Input'!F4720)/2)</f>
        <v>43</v>
      </c>
      <c r="F4727">
        <f t="shared" si="149"/>
        <v>22</v>
      </c>
      <c r="G4727">
        <f t="shared" si="150"/>
        <v>0</v>
      </c>
    </row>
    <row r="4728" spans="2:7" x14ac:dyDescent="0.25">
      <c r="B4728">
        <f>YEAR('Daily Weather Input'!C4721)</f>
        <v>2017</v>
      </c>
      <c r="C4728">
        <f>MONTH('Daily Weather Input'!C4721)</f>
        <v>12</v>
      </c>
      <c r="D4728">
        <f>DAY('Daily Weather Input'!C4721)</f>
        <v>1</v>
      </c>
      <c r="E4728">
        <f>IF('Daily Weather Input'!D4721, 'Daily Weather Input'!D4721, ('Daily Weather Input'!E4721+'Daily Weather Input'!F4721)/2)</f>
        <v>47</v>
      </c>
      <c r="F4728">
        <f t="shared" si="149"/>
        <v>18</v>
      </c>
      <c r="G4728">
        <f t="shared" si="150"/>
        <v>0</v>
      </c>
    </row>
    <row r="4729" spans="2:7" x14ac:dyDescent="0.25">
      <c r="B4729">
        <f>YEAR('Daily Weather Input'!C4722)</f>
        <v>2017</v>
      </c>
      <c r="C4729">
        <f>MONTH('Daily Weather Input'!C4722)</f>
        <v>12</v>
      </c>
      <c r="D4729">
        <f>DAY('Daily Weather Input'!C4722)</f>
        <v>2</v>
      </c>
      <c r="E4729">
        <f>IF('Daily Weather Input'!D4722, 'Daily Weather Input'!D4722, ('Daily Weather Input'!E4722+'Daily Weather Input'!F4722)/2)</f>
        <v>37</v>
      </c>
      <c r="F4729">
        <f t="shared" si="149"/>
        <v>28</v>
      </c>
      <c r="G4729">
        <f t="shared" si="150"/>
        <v>0</v>
      </c>
    </row>
    <row r="4730" spans="2:7" x14ac:dyDescent="0.25">
      <c r="B4730">
        <f>YEAR('Daily Weather Input'!C4723)</f>
        <v>2017</v>
      </c>
      <c r="C4730">
        <f>MONTH('Daily Weather Input'!C4723)</f>
        <v>12</v>
      </c>
      <c r="D4730">
        <f>DAY('Daily Weather Input'!C4723)</f>
        <v>3</v>
      </c>
      <c r="E4730">
        <f>IF('Daily Weather Input'!D4723, 'Daily Weather Input'!D4723, ('Daily Weather Input'!E4723+'Daily Weather Input'!F4723)/2)</f>
        <v>43</v>
      </c>
      <c r="F4730">
        <f t="shared" si="149"/>
        <v>22</v>
      </c>
      <c r="G4730">
        <f t="shared" si="150"/>
        <v>0</v>
      </c>
    </row>
    <row r="4731" spans="2:7" x14ac:dyDescent="0.25">
      <c r="B4731">
        <f>YEAR('Daily Weather Input'!C4724)</f>
        <v>2017</v>
      </c>
      <c r="C4731">
        <f>MONTH('Daily Weather Input'!C4724)</f>
        <v>12</v>
      </c>
      <c r="D4731">
        <f>DAY('Daily Weather Input'!C4724)</f>
        <v>4</v>
      </c>
      <c r="E4731">
        <f>IF('Daily Weather Input'!D4724, 'Daily Weather Input'!D4724, ('Daily Weather Input'!E4724+'Daily Weather Input'!F4724)/2)</f>
        <v>38</v>
      </c>
      <c r="F4731">
        <f t="shared" si="149"/>
        <v>27</v>
      </c>
      <c r="G4731">
        <f t="shared" si="150"/>
        <v>0</v>
      </c>
    </row>
    <row r="4732" spans="2:7" x14ac:dyDescent="0.25">
      <c r="B4732">
        <f>YEAR('Daily Weather Input'!C4725)</f>
        <v>2017</v>
      </c>
      <c r="C4732">
        <f>MONTH('Daily Weather Input'!C4725)</f>
        <v>12</v>
      </c>
      <c r="D4732">
        <f>DAY('Daily Weather Input'!C4725)</f>
        <v>5</v>
      </c>
      <c r="E4732">
        <f>IF('Daily Weather Input'!D4725, 'Daily Weather Input'!D4725, ('Daily Weather Input'!E4725+'Daily Weather Input'!F4725)/2)</f>
        <v>50</v>
      </c>
      <c r="F4732">
        <f t="shared" si="149"/>
        <v>15</v>
      </c>
      <c r="G4732">
        <f t="shared" si="150"/>
        <v>0</v>
      </c>
    </row>
    <row r="4733" spans="2:7" x14ac:dyDescent="0.25">
      <c r="B4733">
        <f>YEAR('Daily Weather Input'!C4726)</f>
        <v>2017</v>
      </c>
      <c r="C4733">
        <f>MONTH('Daily Weather Input'!C4726)</f>
        <v>12</v>
      </c>
      <c r="D4733">
        <f>DAY('Daily Weather Input'!C4726)</f>
        <v>6</v>
      </c>
      <c r="E4733">
        <f>IF('Daily Weather Input'!D4726, 'Daily Weather Input'!D4726, ('Daily Weather Input'!E4726+'Daily Weather Input'!F4726)/2)</f>
        <v>46</v>
      </c>
      <c r="F4733">
        <f t="shared" si="149"/>
        <v>19</v>
      </c>
      <c r="G4733">
        <f t="shared" si="150"/>
        <v>0</v>
      </c>
    </row>
    <row r="4734" spans="2:7" x14ac:dyDescent="0.25">
      <c r="B4734">
        <f>YEAR('Daily Weather Input'!C4727)</f>
        <v>2017</v>
      </c>
      <c r="C4734">
        <f>MONTH('Daily Weather Input'!C4727)</f>
        <v>12</v>
      </c>
      <c r="D4734">
        <f>DAY('Daily Weather Input'!C4727)</f>
        <v>7</v>
      </c>
      <c r="E4734">
        <f>IF('Daily Weather Input'!D4727, 'Daily Weather Input'!D4727, ('Daily Weather Input'!E4727+'Daily Weather Input'!F4727)/2)</f>
        <v>40</v>
      </c>
      <c r="F4734">
        <f t="shared" si="149"/>
        <v>25</v>
      </c>
      <c r="G4734">
        <f t="shared" si="150"/>
        <v>0</v>
      </c>
    </row>
    <row r="4735" spans="2:7" x14ac:dyDescent="0.25">
      <c r="B4735">
        <f>YEAR('Daily Weather Input'!C4728)</f>
        <v>2017</v>
      </c>
      <c r="C4735">
        <f>MONTH('Daily Weather Input'!C4728)</f>
        <v>12</v>
      </c>
      <c r="D4735">
        <f>DAY('Daily Weather Input'!C4728)</f>
        <v>8</v>
      </c>
      <c r="E4735">
        <f>IF('Daily Weather Input'!D4728, 'Daily Weather Input'!D4728, ('Daily Weather Input'!E4728+'Daily Weather Input'!F4728)/2)</f>
        <v>36</v>
      </c>
      <c r="F4735">
        <f t="shared" si="149"/>
        <v>29</v>
      </c>
      <c r="G4735">
        <f t="shared" si="150"/>
        <v>0</v>
      </c>
    </row>
    <row r="4736" spans="2:7" x14ac:dyDescent="0.25">
      <c r="B4736">
        <f>YEAR('Daily Weather Input'!C4729)</f>
        <v>2017</v>
      </c>
      <c r="C4736">
        <f>MONTH('Daily Weather Input'!C4729)</f>
        <v>12</v>
      </c>
      <c r="D4736">
        <f>DAY('Daily Weather Input'!C4729)</f>
        <v>9</v>
      </c>
      <c r="E4736">
        <f>IF('Daily Weather Input'!D4729, 'Daily Weather Input'!D4729, ('Daily Weather Input'!E4729+'Daily Weather Input'!F4729)/2)</f>
        <v>33</v>
      </c>
      <c r="F4736">
        <f t="shared" si="149"/>
        <v>32</v>
      </c>
      <c r="G4736">
        <f t="shared" si="150"/>
        <v>0</v>
      </c>
    </row>
    <row r="4737" spans="2:7" x14ac:dyDescent="0.25">
      <c r="B4737">
        <f>YEAR('Daily Weather Input'!C4730)</f>
        <v>2017</v>
      </c>
      <c r="C4737">
        <f>MONTH('Daily Weather Input'!C4730)</f>
        <v>12</v>
      </c>
      <c r="D4737">
        <f>DAY('Daily Weather Input'!C4730)</f>
        <v>10</v>
      </c>
      <c r="E4737">
        <f>IF('Daily Weather Input'!D4730, 'Daily Weather Input'!D4730, ('Daily Weather Input'!E4730+'Daily Weather Input'!F4730)/2)</f>
        <v>31</v>
      </c>
      <c r="F4737">
        <f t="shared" si="149"/>
        <v>34</v>
      </c>
      <c r="G4737">
        <f t="shared" si="150"/>
        <v>0</v>
      </c>
    </row>
    <row r="4738" spans="2:7" x14ac:dyDescent="0.25">
      <c r="B4738">
        <f>YEAR('Daily Weather Input'!C4731)</f>
        <v>2017</v>
      </c>
      <c r="C4738">
        <f>MONTH('Daily Weather Input'!C4731)</f>
        <v>12</v>
      </c>
      <c r="D4738">
        <f>DAY('Daily Weather Input'!C4731)</f>
        <v>11</v>
      </c>
      <c r="E4738">
        <f>IF('Daily Weather Input'!D4731, 'Daily Weather Input'!D4731, ('Daily Weather Input'!E4731+'Daily Weather Input'!F4731)/2)</f>
        <v>37</v>
      </c>
      <c r="F4738">
        <f t="shared" si="149"/>
        <v>28</v>
      </c>
      <c r="G4738">
        <f t="shared" si="150"/>
        <v>0</v>
      </c>
    </row>
    <row r="4739" spans="2:7" x14ac:dyDescent="0.25">
      <c r="B4739">
        <f>YEAR('Daily Weather Input'!C4732)</f>
        <v>2017</v>
      </c>
      <c r="C4739">
        <f>MONTH('Daily Weather Input'!C4732)</f>
        <v>12</v>
      </c>
      <c r="D4739">
        <f>DAY('Daily Weather Input'!C4732)</f>
        <v>12</v>
      </c>
      <c r="E4739">
        <f>IF('Daily Weather Input'!D4732, 'Daily Weather Input'!D4732, ('Daily Weather Input'!E4732+'Daily Weather Input'!F4732)/2)</f>
        <v>40</v>
      </c>
      <c r="F4739">
        <f t="shared" si="149"/>
        <v>25</v>
      </c>
      <c r="G4739">
        <f t="shared" si="150"/>
        <v>0</v>
      </c>
    </row>
    <row r="4740" spans="2:7" x14ac:dyDescent="0.25">
      <c r="B4740">
        <f>YEAR('Daily Weather Input'!C4733)</f>
        <v>2017</v>
      </c>
      <c r="C4740">
        <f>MONTH('Daily Weather Input'!C4733)</f>
        <v>12</v>
      </c>
      <c r="D4740">
        <f>DAY('Daily Weather Input'!C4733)</f>
        <v>13</v>
      </c>
      <c r="E4740">
        <f>IF('Daily Weather Input'!D4733, 'Daily Weather Input'!D4733, ('Daily Weather Input'!E4733+'Daily Weather Input'!F4733)/2)</f>
        <v>26</v>
      </c>
      <c r="F4740">
        <f t="shared" si="149"/>
        <v>39</v>
      </c>
      <c r="G4740">
        <f t="shared" si="150"/>
        <v>0</v>
      </c>
    </row>
    <row r="4741" spans="2:7" x14ac:dyDescent="0.25">
      <c r="B4741">
        <f>YEAR('Daily Weather Input'!C4734)</f>
        <v>2017</v>
      </c>
      <c r="C4741">
        <f>MONTH('Daily Weather Input'!C4734)</f>
        <v>12</v>
      </c>
      <c r="D4741">
        <f>DAY('Daily Weather Input'!C4734)</f>
        <v>14</v>
      </c>
      <c r="E4741">
        <f>IF('Daily Weather Input'!D4734, 'Daily Weather Input'!D4734, ('Daily Weather Input'!E4734+'Daily Weather Input'!F4734)/2)</f>
        <v>34</v>
      </c>
      <c r="F4741">
        <f t="shared" si="149"/>
        <v>31</v>
      </c>
      <c r="G4741">
        <f t="shared" si="150"/>
        <v>0</v>
      </c>
    </row>
    <row r="4742" spans="2:7" x14ac:dyDescent="0.25">
      <c r="B4742">
        <f>YEAR('Daily Weather Input'!C4735)</f>
        <v>2017</v>
      </c>
      <c r="C4742">
        <f>MONTH('Daily Weather Input'!C4735)</f>
        <v>12</v>
      </c>
      <c r="D4742">
        <f>DAY('Daily Weather Input'!C4735)</f>
        <v>15</v>
      </c>
      <c r="E4742">
        <f>IF('Daily Weather Input'!D4735, 'Daily Weather Input'!D4735, ('Daily Weather Input'!E4735+'Daily Weather Input'!F4735)/2)</f>
        <v>27</v>
      </c>
      <c r="F4742">
        <f t="shared" si="149"/>
        <v>38</v>
      </c>
      <c r="G4742">
        <f t="shared" si="150"/>
        <v>0</v>
      </c>
    </row>
    <row r="4743" spans="2:7" x14ac:dyDescent="0.25">
      <c r="B4743">
        <f>YEAR('Daily Weather Input'!C4736)</f>
        <v>2017</v>
      </c>
      <c r="C4743">
        <f>MONTH('Daily Weather Input'!C4736)</f>
        <v>12</v>
      </c>
      <c r="D4743">
        <f>DAY('Daily Weather Input'!C4736)</f>
        <v>16</v>
      </c>
      <c r="E4743">
        <f>IF('Daily Weather Input'!D4736, 'Daily Weather Input'!D4736, ('Daily Weather Input'!E4736+'Daily Weather Input'!F4736)/2)</f>
        <v>31</v>
      </c>
      <c r="F4743">
        <f t="shared" si="149"/>
        <v>34</v>
      </c>
      <c r="G4743">
        <f t="shared" si="150"/>
        <v>0</v>
      </c>
    </row>
    <row r="4744" spans="2:7" x14ac:dyDescent="0.25">
      <c r="B4744">
        <f>YEAR('Daily Weather Input'!C4737)</f>
        <v>2017</v>
      </c>
      <c r="C4744">
        <f>MONTH('Daily Weather Input'!C4737)</f>
        <v>12</v>
      </c>
      <c r="D4744">
        <f>DAY('Daily Weather Input'!C4737)</f>
        <v>17</v>
      </c>
      <c r="E4744">
        <f>IF('Daily Weather Input'!D4737, 'Daily Weather Input'!D4737, ('Daily Weather Input'!E4737+'Daily Weather Input'!F4737)/2)</f>
        <v>35</v>
      </c>
      <c r="F4744">
        <f t="shared" si="149"/>
        <v>30</v>
      </c>
      <c r="G4744">
        <f t="shared" si="150"/>
        <v>0</v>
      </c>
    </row>
    <row r="4745" spans="2:7" x14ac:dyDescent="0.25">
      <c r="B4745">
        <f>YEAR('Daily Weather Input'!C4738)</f>
        <v>2017</v>
      </c>
      <c r="C4745">
        <f>MONTH('Daily Weather Input'!C4738)</f>
        <v>12</v>
      </c>
      <c r="D4745">
        <f>DAY('Daily Weather Input'!C4738)</f>
        <v>18</v>
      </c>
      <c r="E4745">
        <f>IF('Daily Weather Input'!D4738, 'Daily Weather Input'!D4738, ('Daily Weather Input'!E4738+'Daily Weather Input'!F4738)/2)</f>
        <v>43</v>
      </c>
      <c r="F4745">
        <f t="shared" si="149"/>
        <v>22</v>
      </c>
      <c r="G4745">
        <f t="shared" si="150"/>
        <v>0</v>
      </c>
    </row>
    <row r="4746" spans="2:7" x14ac:dyDescent="0.25">
      <c r="B4746">
        <f>YEAR('Daily Weather Input'!C4739)</f>
        <v>2017</v>
      </c>
      <c r="C4746">
        <f>MONTH('Daily Weather Input'!C4739)</f>
        <v>12</v>
      </c>
      <c r="D4746">
        <f>DAY('Daily Weather Input'!C4739)</f>
        <v>19</v>
      </c>
      <c r="E4746">
        <f>IF('Daily Weather Input'!D4739, 'Daily Weather Input'!D4739, ('Daily Weather Input'!E4739+'Daily Weather Input'!F4739)/2)</f>
        <v>47</v>
      </c>
      <c r="F4746">
        <f t="shared" si="149"/>
        <v>18</v>
      </c>
      <c r="G4746">
        <f t="shared" si="150"/>
        <v>0</v>
      </c>
    </row>
    <row r="4747" spans="2:7" x14ac:dyDescent="0.25">
      <c r="B4747">
        <f>YEAR('Daily Weather Input'!C4740)</f>
        <v>2017</v>
      </c>
      <c r="C4747">
        <f>MONTH('Daily Weather Input'!C4740)</f>
        <v>12</v>
      </c>
      <c r="D4747">
        <f>DAY('Daily Weather Input'!C4740)</f>
        <v>20</v>
      </c>
      <c r="E4747">
        <f>IF('Daily Weather Input'!D4740, 'Daily Weather Input'!D4740, ('Daily Weather Input'!E4740+'Daily Weather Input'!F4740)/2)</f>
        <v>47</v>
      </c>
      <c r="F4747">
        <f t="shared" si="149"/>
        <v>18</v>
      </c>
      <c r="G4747">
        <f t="shared" si="150"/>
        <v>0</v>
      </c>
    </row>
    <row r="4748" spans="2:7" x14ac:dyDescent="0.25">
      <c r="B4748">
        <f>YEAR('Daily Weather Input'!C4741)</f>
        <v>2017</v>
      </c>
      <c r="C4748">
        <f>MONTH('Daily Weather Input'!C4741)</f>
        <v>12</v>
      </c>
      <c r="D4748">
        <f>DAY('Daily Weather Input'!C4741)</f>
        <v>21</v>
      </c>
      <c r="E4748">
        <f>IF('Daily Weather Input'!D4741, 'Daily Weather Input'!D4741, ('Daily Weather Input'!E4741+'Daily Weather Input'!F4741)/2)</f>
        <v>33</v>
      </c>
      <c r="F4748">
        <f t="shared" si="149"/>
        <v>32</v>
      </c>
      <c r="G4748">
        <f t="shared" si="150"/>
        <v>0</v>
      </c>
    </row>
    <row r="4749" spans="2:7" x14ac:dyDescent="0.25">
      <c r="B4749">
        <f>YEAR('Daily Weather Input'!C4742)</f>
        <v>2017</v>
      </c>
      <c r="C4749">
        <f>MONTH('Daily Weather Input'!C4742)</f>
        <v>12</v>
      </c>
      <c r="D4749">
        <f>DAY('Daily Weather Input'!C4742)</f>
        <v>22</v>
      </c>
      <c r="E4749">
        <f>IF('Daily Weather Input'!D4742, 'Daily Weather Input'!D4742, ('Daily Weather Input'!E4742+'Daily Weather Input'!F4742)/2)</f>
        <v>40</v>
      </c>
      <c r="F4749">
        <f t="shared" si="149"/>
        <v>25</v>
      </c>
      <c r="G4749">
        <f t="shared" si="150"/>
        <v>0</v>
      </c>
    </row>
    <row r="4750" spans="2:7" x14ac:dyDescent="0.25">
      <c r="B4750">
        <f>YEAR('Daily Weather Input'!C4743)</f>
        <v>2017</v>
      </c>
      <c r="C4750">
        <f>MONTH('Daily Weather Input'!C4743)</f>
        <v>12</v>
      </c>
      <c r="D4750">
        <f>DAY('Daily Weather Input'!C4743)</f>
        <v>23</v>
      </c>
      <c r="E4750">
        <f>IF('Daily Weather Input'!D4743, 'Daily Weather Input'!D4743, ('Daily Weather Input'!E4743+'Daily Weather Input'!F4743)/2)</f>
        <v>49</v>
      </c>
      <c r="F4750">
        <f t="shared" si="149"/>
        <v>16</v>
      </c>
      <c r="G4750">
        <f t="shared" si="150"/>
        <v>0</v>
      </c>
    </row>
    <row r="4751" spans="2:7" x14ac:dyDescent="0.25">
      <c r="B4751">
        <f>YEAR('Daily Weather Input'!C4744)</f>
        <v>2017</v>
      </c>
      <c r="C4751">
        <f>MONTH('Daily Weather Input'!C4744)</f>
        <v>12</v>
      </c>
      <c r="D4751">
        <f>DAY('Daily Weather Input'!C4744)</f>
        <v>24</v>
      </c>
      <c r="E4751">
        <f>IF('Daily Weather Input'!D4744, 'Daily Weather Input'!D4744, ('Daily Weather Input'!E4744+'Daily Weather Input'!F4744)/2)</f>
        <v>41</v>
      </c>
      <c r="F4751">
        <f t="shared" si="149"/>
        <v>24</v>
      </c>
      <c r="G4751">
        <f t="shared" si="150"/>
        <v>0</v>
      </c>
    </row>
    <row r="4752" spans="2:7" x14ac:dyDescent="0.25">
      <c r="B4752">
        <f>YEAR('Daily Weather Input'!C4745)</f>
        <v>2017</v>
      </c>
      <c r="C4752">
        <f>MONTH('Daily Weather Input'!C4745)</f>
        <v>12</v>
      </c>
      <c r="D4752">
        <f>DAY('Daily Weather Input'!C4745)</f>
        <v>25</v>
      </c>
      <c r="E4752">
        <f>IF('Daily Weather Input'!D4745, 'Daily Weather Input'!D4745, ('Daily Weather Input'!E4745+'Daily Weather Input'!F4745)/2)</f>
        <v>35</v>
      </c>
      <c r="F4752">
        <f t="shared" si="149"/>
        <v>30</v>
      </c>
      <c r="G4752">
        <f t="shared" si="150"/>
        <v>0</v>
      </c>
    </row>
    <row r="4753" spans="2:7" x14ac:dyDescent="0.25">
      <c r="B4753">
        <f>YEAR('Daily Weather Input'!C4746)</f>
        <v>2017</v>
      </c>
      <c r="C4753">
        <f>MONTH('Daily Weather Input'!C4746)</f>
        <v>12</v>
      </c>
      <c r="D4753">
        <f>DAY('Daily Weather Input'!C4746)</f>
        <v>26</v>
      </c>
      <c r="E4753">
        <f>IF('Daily Weather Input'!D4746, 'Daily Weather Input'!D4746, ('Daily Weather Input'!E4746+'Daily Weather Input'!F4746)/2)</f>
        <v>29</v>
      </c>
      <c r="F4753">
        <f t="shared" si="149"/>
        <v>36</v>
      </c>
      <c r="G4753">
        <f t="shared" si="150"/>
        <v>0</v>
      </c>
    </row>
    <row r="4754" spans="2:7" x14ac:dyDescent="0.25">
      <c r="B4754">
        <f>YEAR('Daily Weather Input'!C4747)</f>
        <v>2017</v>
      </c>
      <c r="C4754">
        <f>MONTH('Daily Weather Input'!C4747)</f>
        <v>12</v>
      </c>
      <c r="D4754">
        <f>DAY('Daily Weather Input'!C4747)</f>
        <v>27</v>
      </c>
      <c r="E4754">
        <f>IF('Daily Weather Input'!D4747, 'Daily Weather Input'!D4747, ('Daily Weather Input'!E4747+'Daily Weather Input'!F4747)/2)</f>
        <v>28</v>
      </c>
      <c r="F4754">
        <f t="shared" si="149"/>
        <v>37</v>
      </c>
      <c r="G4754">
        <f t="shared" si="150"/>
        <v>0</v>
      </c>
    </row>
    <row r="4755" spans="2:7" x14ac:dyDescent="0.25">
      <c r="B4755">
        <f>YEAR('Daily Weather Input'!C4748)</f>
        <v>2017</v>
      </c>
      <c r="C4755">
        <f>MONTH('Daily Weather Input'!C4748)</f>
        <v>12</v>
      </c>
      <c r="D4755">
        <f>DAY('Daily Weather Input'!C4748)</f>
        <v>28</v>
      </c>
      <c r="E4755">
        <f>IF('Daily Weather Input'!D4748, 'Daily Weather Input'!D4748, ('Daily Weather Input'!E4748+'Daily Weather Input'!F4748)/2)</f>
        <v>18</v>
      </c>
      <c r="F4755">
        <f t="shared" si="149"/>
        <v>47</v>
      </c>
      <c r="G4755">
        <f t="shared" si="150"/>
        <v>0</v>
      </c>
    </row>
    <row r="4756" spans="2:7" x14ac:dyDescent="0.25">
      <c r="B4756">
        <f>YEAR('Daily Weather Input'!C4749)</f>
        <v>2017</v>
      </c>
      <c r="C4756">
        <f>MONTH('Daily Weather Input'!C4749)</f>
        <v>12</v>
      </c>
      <c r="D4756">
        <f>DAY('Daily Weather Input'!C4749)</f>
        <v>29</v>
      </c>
      <c r="E4756">
        <f>IF('Daily Weather Input'!D4749, 'Daily Weather Input'!D4749, ('Daily Weather Input'!E4749+'Daily Weather Input'!F4749)/2)</f>
        <v>19</v>
      </c>
      <c r="F4756">
        <f t="shared" si="149"/>
        <v>46</v>
      </c>
      <c r="G4756">
        <f t="shared" si="150"/>
        <v>0</v>
      </c>
    </row>
    <row r="4757" spans="2:7" x14ac:dyDescent="0.25">
      <c r="B4757">
        <f>YEAR('Daily Weather Input'!C4750)</f>
        <v>2017</v>
      </c>
      <c r="C4757">
        <f>MONTH('Daily Weather Input'!C4750)</f>
        <v>12</v>
      </c>
      <c r="D4757">
        <f>DAY('Daily Weather Input'!C4750)</f>
        <v>30</v>
      </c>
      <c r="E4757">
        <f>IF('Daily Weather Input'!D4750, 'Daily Weather Input'!D4750, ('Daily Weather Input'!E4750+'Daily Weather Input'!F4750)/2)</f>
        <v>24</v>
      </c>
      <c r="F4757">
        <f t="shared" si="149"/>
        <v>41</v>
      </c>
      <c r="G4757">
        <f t="shared" si="150"/>
        <v>0</v>
      </c>
    </row>
    <row r="4758" spans="2:7" x14ac:dyDescent="0.25">
      <c r="B4758">
        <f>YEAR('Daily Weather Input'!C4751)</f>
        <v>2017</v>
      </c>
      <c r="C4758">
        <f>MONTH('Daily Weather Input'!C4751)</f>
        <v>12</v>
      </c>
      <c r="D4758">
        <f>DAY('Daily Weather Input'!C4751)</f>
        <v>31</v>
      </c>
      <c r="E4758">
        <f>IF('Daily Weather Input'!D4751, 'Daily Weather Input'!D4751, ('Daily Weather Input'!E4751+'Daily Weather Input'!F4751)/2)</f>
        <v>18</v>
      </c>
      <c r="F4758">
        <f t="shared" si="149"/>
        <v>47</v>
      </c>
      <c r="G4758">
        <f t="shared" si="150"/>
        <v>0</v>
      </c>
    </row>
    <row r="4759" spans="2:7" x14ac:dyDescent="0.25">
      <c r="B4759">
        <f>YEAR('Daily Weather Input'!C4752)</f>
        <v>2018</v>
      </c>
      <c r="C4759">
        <f>MONTH('Daily Weather Input'!C4752)</f>
        <v>1</v>
      </c>
      <c r="D4759">
        <f>DAY('Daily Weather Input'!C4752)</f>
        <v>1</v>
      </c>
      <c r="E4759">
        <f>IF('Daily Weather Input'!D4752, 'Daily Weather Input'!D4752, ('Daily Weather Input'!E4752+'Daily Weather Input'!F4752)/2)</f>
        <v>15</v>
      </c>
      <c r="F4759">
        <f t="shared" si="149"/>
        <v>50</v>
      </c>
      <c r="G4759">
        <f t="shared" si="150"/>
        <v>0</v>
      </c>
    </row>
    <row r="4760" spans="2:7" x14ac:dyDescent="0.25">
      <c r="B4760">
        <f>YEAR('Daily Weather Input'!C4753)</f>
        <v>2018</v>
      </c>
      <c r="C4760">
        <f>MONTH('Daily Weather Input'!C4753)</f>
        <v>1</v>
      </c>
      <c r="D4760">
        <f>DAY('Daily Weather Input'!C4753)</f>
        <v>2</v>
      </c>
      <c r="E4760">
        <f>IF('Daily Weather Input'!D4753, 'Daily Weather Input'!D4753, ('Daily Weather Input'!E4753+'Daily Weather Input'!F4753)/2)</f>
        <v>15</v>
      </c>
      <c r="F4760">
        <f t="shared" ref="F4760:F4823" si="151">IF(B$8&gt;$E4760,(B$8-$E4760),0)</f>
        <v>50</v>
      </c>
      <c r="G4760">
        <f t="shared" ref="G4760:G4823" si="152">IF($E4760&gt;C$8,$E4760-C$8,0)</f>
        <v>0</v>
      </c>
    </row>
    <row r="4761" spans="2:7" x14ac:dyDescent="0.25">
      <c r="B4761">
        <f>YEAR('Daily Weather Input'!C4754)</f>
        <v>2018</v>
      </c>
      <c r="C4761">
        <f>MONTH('Daily Weather Input'!C4754)</f>
        <v>1</v>
      </c>
      <c r="D4761">
        <f>DAY('Daily Weather Input'!C4754)</f>
        <v>3</v>
      </c>
      <c r="E4761">
        <f>IF('Daily Weather Input'!D4754, 'Daily Weather Input'!D4754, ('Daily Weather Input'!E4754+'Daily Weather Input'!F4754)/2)</f>
        <v>15</v>
      </c>
      <c r="F4761">
        <f t="shared" si="151"/>
        <v>50</v>
      </c>
      <c r="G4761">
        <f t="shared" si="152"/>
        <v>0</v>
      </c>
    </row>
    <row r="4762" spans="2:7" x14ac:dyDescent="0.25">
      <c r="B4762">
        <f>YEAR('Daily Weather Input'!C4755)</f>
        <v>2018</v>
      </c>
      <c r="C4762">
        <f>MONTH('Daily Weather Input'!C4755)</f>
        <v>1</v>
      </c>
      <c r="D4762">
        <f>DAY('Daily Weather Input'!C4755)</f>
        <v>4</v>
      </c>
      <c r="E4762">
        <f>IF('Daily Weather Input'!D4755, 'Daily Weather Input'!D4755, ('Daily Weather Input'!E4755+'Daily Weather Input'!F4755)/2)</f>
        <v>24</v>
      </c>
      <c r="F4762">
        <f t="shared" si="151"/>
        <v>41</v>
      </c>
      <c r="G4762">
        <f t="shared" si="152"/>
        <v>0</v>
      </c>
    </row>
    <row r="4763" spans="2:7" x14ac:dyDescent="0.25">
      <c r="B4763">
        <f>YEAR('Daily Weather Input'!C4756)</f>
        <v>2018</v>
      </c>
      <c r="C4763">
        <f>MONTH('Daily Weather Input'!C4756)</f>
        <v>1</v>
      </c>
      <c r="D4763">
        <f>DAY('Daily Weather Input'!C4756)</f>
        <v>5</v>
      </c>
      <c r="E4763">
        <f>IF('Daily Weather Input'!D4756, 'Daily Weather Input'!D4756, ('Daily Weather Input'!E4756+'Daily Weather Input'!F4756)/2)</f>
        <v>14</v>
      </c>
      <c r="F4763">
        <f t="shared" si="151"/>
        <v>51</v>
      </c>
      <c r="G4763">
        <f t="shared" si="152"/>
        <v>0</v>
      </c>
    </row>
    <row r="4764" spans="2:7" x14ac:dyDescent="0.25">
      <c r="B4764">
        <f>YEAR('Daily Weather Input'!C4757)</f>
        <v>2018</v>
      </c>
      <c r="C4764">
        <f>MONTH('Daily Weather Input'!C4757)</f>
        <v>1</v>
      </c>
      <c r="D4764">
        <f>DAY('Daily Weather Input'!C4757)</f>
        <v>6</v>
      </c>
      <c r="E4764">
        <f>IF('Daily Weather Input'!D4757, 'Daily Weather Input'!D4757, ('Daily Weather Input'!E4757+'Daily Weather Input'!F4757)/2)</f>
        <v>13</v>
      </c>
      <c r="F4764">
        <f t="shared" si="151"/>
        <v>52</v>
      </c>
      <c r="G4764">
        <f t="shared" si="152"/>
        <v>0</v>
      </c>
    </row>
    <row r="4765" spans="2:7" x14ac:dyDescent="0.25">
      <c r="B4765">
        <f>YEAR('Daily Weather Input'!C4758)</f>
        <v>2018</v>
      </c>
      <c r="C4765">
        <f>MONTH('Daily Weather Input'!C4758)</f>
        <v>1</v>
      </c>
      <c r="D4765">
        <f>DAY('Daily Weather Input'!C4758)</f>
        <v>7</v>
      </c>
      <c r="E4765">
        <f>IF('Daily Weather Input'!D4758, 'Daily Weather Input'!D4758, ('Daily Weather Input'!E4758+'Daily Weather Input'!F4758)/2)</f>
        <v>12</v>
      </c>
      <c r="F4765">
        <f t="shared" si="151"/>
        <v>53</v>
      </c>
      <c r="G4765">
        <f t="shared" si="152"/>
        <v>0</v>
      </c>
    </row>
    <row r="4766" spans="2:7" x14ac:dyDescent="0.25">
      <c r="B4766">
        <f>YEAR('Daily Weather Input'!C4759)</f>
        <v>2018</v>
      </c>
      <c r="C4766">
        <f>MONTH('Daily Weather Input'!C4759)</f>
        <v>1</v>
      </c>
      <c r="D4766">
        <f>DAY('Daily Weather Input'!C4759)</f>
        <v>8</v>
      </c>
      <c r="E4766">
        <f>IF('Daily Weather Input'!D4759, 'Daily Weather Input'!D4759, ('Daily Weather Input'!E4759+'Daily Weather Input'!F4759)/2)</f>
        <v>23</v>
      </c>
      <c r="F4766">
        <f t="shared" si="151"/>
        <v>42</v>
      </c>
      <c r="G4766">
        <f t="shared" si="152"/>
        <v>0</v>
      </c>
    </row>
    <row r="4767" spans="2:7" x14ac:dyDescent="0.25">
      <c r="B4767">
        <f>YEAR('Daily Weather Input'!C4760)</f>
        <v>2018</v>
      </c>
      <c r="C4767">
        <f>MONTH('Daily Weather Input'!C4760)</f>
        <v>1</v>
      </c>
      <c r="D4767">
        <f>DAY('Daily Weather Input'!C4760)</f>
        <v>9</v>
      </c>
      <c r="E4767">
        <f>IF('Daily Weather Input'!D4760, 'Daily Weather Input'!D4760, ('Daily Weather Input'!E4760+'Daily Weather Input'!F4760)/2)</f>
        <v>35</v>
      </c>
      <c r="F4767">
        <f t="shared" si="151"/>
        <v>30</v>
      </c>
      <c r="G4767">
        <f t="shared" si="152"/>
        <v>0</v>
      </c>
    </row>
    <row r="4768" spans="2:7" x14ac:dyDescent="0.25">
      <c r="B4768">
        <f>YEAR('Daily Weather Input'!C4761)</f>
        <v>2018</v>
      </c>
      <c r="C4768">
        <f>MONTH('Daily Weather Input'!C4761)</f>
        <v>1</v>
      </c>
      <c r="D4768">
        <f>DAY('Daily Weather Input'!C4761)</f>
        <v>10</v>
      </c>
      <c r="E4768">
        <f>IF('Daily Weather Input'!D4761, 'Daily Weather Input'!D4761, ('Daily Weather Input'!E4761+'Daily Weather Input'!F4761)/2)</f>
        <v>32</v>
      </c>
      <c r="F4768">
        <f t="shared" si="151"/>
        <v>33</v>
      </c>
      <c r="G4768">
        <f t="shared" si="152"/>
        <v>0</v>
      </c>
    </row>
    <row r="4769" spans="2:7" x14ac:dyDescent="0.25">
      <c r="B4769">
        <f>YEAR('Daily Weather Input'!C4762)</f>
        <v>2018</v>
      </c>
      <c r="C4769">
        <f>MONTH('Daily Weather Input'!C4762)</f>
        <v>1</v>
      </c>
      <c r="D4769">
        <f>DAY('Daily Weather Input'!C4762)</f>
        <v>11</v>
      </c>
      <c r="E4769">
        <f>IF('Daily Weather Input'!D4762, 'Daily Weather Input'!D4762, ('Daily Weather Input'!E4762+'Daily Weather Input'!F4762)/2)</f>
        <v>46</v>
      </c>
      <c r="F4769">
        <f t="shared" si="151"/>
        <v>19</v>
      </c>
      <c r="G4769">
        <f t="shared" si="152"/>
        <v>0</v>
      </c>
    </row>
    <row r="4770" spans="2:7" x14ac:dyDescent="0.25">
      <c r="B4770">
        <f>YEAR('Daily Weather Input'!C4763)</f>
        <v>2018</v>
      </c>
      <c r="C4770">
        <f>MONTH('Daily Weather Input'!C4763)</f>
        <v>1</v>
      </c>
      <c r="D4770">
        <f>DAY('Daily Weather Input'!C4763)</f>
        <v>12</v>
      </c>
      <c r="E4770">
        <f>IF('Daily Weather Input'!D4763, 'Daily Weather Input'!D4763, ('Daily Weather Input'!E4763+'Daily Weather Input'!F4763)/2)</f>
        <v>63</v>
      </c>
      <c r="F4770">
        <f t="shared" si="151"/>
        <v>2</v>
      </c>
      <c r="G4770">
        <f t="shared" si="152"/>
        <v>0</v>
      </c>
    </row>
    <row r="4771" spans="2:7" x14ac:dyDescent="0.25">
      <c r="B4771">
        <f>YEAR('Daily Weather Input'!C4764)</f>
        <v>2018</v>
      </c>
      <c r="C4771">
        <f>MONTH('Daily Weather Input'!C4764)</f>
        <v>1</v>
      </c>
      <c r="D4771">
        <f>DAY('Daily Weather Input'!C4764)</f>
        <v>13</v>
      </c>
      <c r="E4771">
        <f>IF('Daily Weather Input'!D4764, 'Daily Weather Input'!D4764, ('Daily Weather Input'!E4764+'Daily Weather Input'!F4764)/2)</f>
        <v>42</v>
      </c>
      <c r="F4771">
        <f t="shared" si="151"/>
        <v>23</v>
      </c>
      <c r="G4771">
        <f t="shared" si="152"/>
        <v>0</v>
      </c>
    </row>
    <row r="4772" spans="2:7" x14ac:dyDescent="0.25">
      <c r="B4772">
        <f>YEAR('Daily Weather Input'!C4765)</f>
        <v>2018</v>
      </c>
      <c r="C4772">
        <f>MONTH('Daily Weather Input'!C4765)</f>
        <v>1</v>
      </c>
      <c r="D4772">
        <f>DAY('Daily Weather Input'!C4765)</f>
        <v>14</v>
      </c>
      <c r="E4772">
        <f>IF('Daily Weather Input'!D4765, 'Daily Weather Input'!D4765, ('Daily Weather Input'!E4765+'Daily Weather Input'!F4765)/2)</f>
        <v>20</v>
      </c>
      <c r="F4772">
        <f t="shared" si="151"/>
        <v>45</v>
      </c>
      <c r="G4772">
        <f t="shared" si="152"/>
        <v>0</v>
      </c>
    </row>
    <row r="4773" spans="2:7" x14ac:dyDescent="0.25">
      <c r="B4773">
        <f>YEAR('Daily Weather Input'!C4766)</f>
        <v>2018</v>
      </c>
      <c r="C4773">
        <f>MONTH('Daily Weather Input'!C4766)</f>
        <v>1</v>
      </c>
      <c r="D4773">
        <f>DAY('Daily Weather Input'!C4766)</f>
        <v>15</v>
      </c>
      <c r="E4773">
        <f>IF('Daily Weather Input'!D4766, 'Daily Weather Input'!D4766, ('Daily Weather Input'!E4766+'Daily Weather Input'!F4766)/2)</f>
        <v>20</v>
      </c>
      <c r="F4773">
        <f t="shared" si="151"/>
        <v>45</v>
      </c>
      <c r="G4773">
        <f t="shared" si="152"/>
        <v>0</v>
      </c>
    </row>
    <row r="4774" spans="2:7" x14ac:dyDescent="0.25">
      <c r="B4774">
        <f>YEAR('Daily Weather Input'!C4767)</f>
        <v>2018</v>
      </c>
      <c r="C4774">
        <f>MONTH('Daily Weather Input'!C4767)</f>
        <v>1</v>
      </c>
      <c r="D4774">
        <f>DAY('Daily Weather Input'!C4767)</f>
        <v>16</v>
      </c>
      <c r="E4774">
        <f>IF('Daily Weather Input'!D4767, 'Daily Weather Input'!D4767, ('Daily Weather Input'!E4767+'Daily Weather Input'!F4767)/2)</f>
        <v>29</v>
      </c>
      <c r="F4774">
        <f t="shared" si="151"/>
        <v>36</v>
      </c>
      <c r="G4774">
        <f t="shared" si="152"/>
        <v>0</v>
      </c>
    </row>
    <row r="4775" spans="2:7" x14ac:dyDescent="0.25">
      <c r="B4775">
        <f>YEAR('Daily Weather Input'!C4768)</f>
        <v>2018</v>
      </c>
      <c r="C4775">
        <f>MONTH('Daily Weather Input'!C4768)</f>
        <v>1</v>
      </c>
      <c r="D4775">
        <f>DAY('Daily Weather Input'!C4768)</f>
        <v>17</v>
      </c>
      <c r="E4775">
        <f>IF('Daily Weather Input'!D4768, 'Daily Weather Input'!D4768, ('Daily Weather Input'!E4768+'Daily Weather Input'!F4768)/2)</f>
        <v>27</v>
      </c>
      <c r="F4775">
        <f t="shared" si="151"/>
        <v>38</v>
      </c>
      <c r="G4775">
        <f t="shared" si="152"/>
        <v>0</v>
      </c>
    </row>
    <row r="4776" spans="2:7" x14ac:dyDescent="0.25">
      <c r="B4776">
        <f>YEAR('Daily Weather Input'!C4769)</f>
        <v>2018</v>
      </c>
      <c r="C4776">
        <f>MONTH('Daily Weather Input'!C4769)</f>
        <v>1</v>
      </c>
      <c r="D4776">
        <f>DAY('Daily Weather Input'!C4769)</f>
        <v>18</v>
      </c>
      <c r="E4776">
        <f>IF('Daily Weather Input'!D4769, 'Daily Weather Input'!D4769, ('Daily Weather Input'!E4769+'Daily Weather Input'!F4769)/2)</f>
        <v>27</v>
      </c>
      <c r="F4776">
        <f t="shared" si="151"/>
        <v>38</v>
      </c>
      <c r="G4776">
        <f t="shared" si="152"/>
        <v>0</v>
      </c>
    </row>
    <row r="4777" spans="2:7" x14ac:dyDescent="0.25">
      <c r="B4777">
        <f>YEAR('Daily Weather Input'!C4770)</f>
        <v>2018</v>
      </c>
      <c r="C4777">
        <f>MONTH('Daily Weather Input'!C4770)</f>
        <v>1</v>
      </c>
      <c r="D4777">
        <f>DAY('Daily Weather Input'!C4770)</f>
        <v>19</v>
      </c>
      <c r="E4777">
        <f>IF('Daily Weather Input'!D4770, 'Daily Weather Input'!D4770, ('Daily Weather Input'!E4770+'Daily Weather Input'!F4770)/2)</f>
        <v>34</v>
      </c>
      <c r="F4777">
        <f t="shared" si="151"/>
        <v>31</v>
      </c>
      <c r="G4777">
        <f t="shared" si="152"/>
        <v>0</v>
      </c>
    </row>
    <row r="4778" spans="2:7" x14ac:dyDescent="0.25">
      <c r="B4778">
        <f>YEAR('Daily Weather Input'!C4771)</f>
        <v>2018</v>
      </c>
      <c r="C4778">
        <f>MONTH('Daily Weather Input'!C4771)</f>
        <v>1</v>
      </c>
      <c r="D4778">
        <f>DAY('Daily Weather Input'!C4771)</f>
        <v>20</v>
      </c>
      <c r="E4778">
        <f>IF('Daily Weather Input'!D4771, 'Daily Weather Input'!D4771, ('Daily Weather Input'!E4771+'Daily Weather Input'!F4771)/2)</f>
        <v>37</v>
      </c>
      <c r="F4778">
        <f t="shared" si="151"/>
        <v>28</v>
      </c>
      <c r="G4778">
        <f t="shared" si="152"/>
        <v>0</v>
      </c>
    </row>
    <row r="4779" spans="2:7" x14ac:dyDescent="0.25">
      <c r="B4779">
        <f>YEAR('Daily Weather Input'!C4772)</f>
        <v>2018</v>
      </c>
      <c r="C4779">
        <f>MONTH('Daily Weather Input'!C4772)</f>
        <v>1</v>
      </c>
      <c r="D4779">
        <f>DAY('Daily Weather Input'!C4772)</f>
        <v>21</v>
      </c>
      <c r="E4779">
        <f>IF('Daily Weather Input'!D4772, 'Daily Weather Input'!D4772, ('Daily Weather Input'!E4772+'Daily Weather Input'!F4772)/2)</f>
        <v>43</v>
      </c>
      <c r="F4779">
        <f t="shared" si="151"/>
        <v>22</v>
      </c>
      <c r="G4779">
        <f t="shared" si="152"/>
        <v>0</v>
      </c>
    </row>
    <row r="4780" spans="2:7" x14ac:dyDescent="0.25">
      <c r="B4780">
        <f>YEAR('Daily Weather Input'!C4773)</f>
        <v>2018</v>
      </c>
      <c r="C4780">
        <f>MONTH('Daily Weather Input'!C4773)</f>
        <v>1</v>
      </c>
      <c r="D4780">
        <f>DAY('Daily Weather Input'!C4773)</f>
        <v>22</v>
      </c>
      <c r="E4780">
        <f>IF('Daily Weather Input'!D4773, 'Daily Weather Input'!D4773, ('Daily Weather Input'!E4773+'Daily Weather Input'!F4773)/2)</f>
        <v>55</v>
      </c>
      <c r="F4780">
        <f t="shared" si="151"/>
        <v>10</v>
      </c>
      <c r="G4780">
        <f t="shared" si="152"/>
        <v>0</v>
      </c>
    </row>
    <row r="4781" spans="2:7" x14ac:dyDescent="0.25">
      <c r="B4781">
        <f>YEAR('Daily Weather Input'!C4774)</f>
        <v>2018</v>
      </c>
      <c r="C4781">
        <f>MONTH('Daily Weather Input'!C4774)</f>
        <v>1</v>
      </c>
      <c r="D4781">
        <f>DAY('Daily Weather Input'!C4774)</f>
        <v>23</v>
      </c>
      <c r="E4781">
        <f>IF('Daily Weather Input'!D4774, 'Daily Weather Input'!D4774, ('Daily Weather Input'!E4774+'Daily Weather Input'!F4774)/2)</f>
        <v>56</v>
      </c>
      <c r="F4781">
        <f t="shared" si="151"/>
        <v>9</v>
      </c>
      <c r="G4781">
        <f t="shared" si="152"/>
        <v>0</v>
      </c>
    </row>
    <row r="4782" spans="2:7" x14ac:dyDescent="0.25">
      <c r="B4782">
        <f>YEAR('Daily Weather Input'!C4775)</f>
        <v>2018</v>
      </c>
      <c r="C4782">
        <f>MONTH('Daily Weather Input'!C4775)</f>
        <v>1</v>
      </c>
      <c r="D4782">
        <f>DAY('Daily Weather Input'!C4775)</f>
        <v>24</v>
      </c>
      <c r="E4782">
        <f>IF('Daily Weather Input'!D4775, 'Daily Weather Input'!D4775, ('Daily Weather Input'!E4775+'Daily Weather Input'!F4775)/2)</f>
        <v>42</v>
      </c>
      <c r="F4782">
        <f t="shared" si="151"/>
        <v>23</v>
      </c>
      <c r="G4782">
        <f t="shared" si="152"/>
        <v>0</v>
      </c>
    </row>
    <row r="4783" spans="2:7" x14ac:dyDescent="0.25">
      <c r="B4783">
        <f>YEAR('Daily Weather Input'!C4776)</f>
        <v>2018</v>
      </c>
      <c r="C4783">
        <f>MONTH('Daily Weather Input'!C4776)</f>
        <v>1</v>
      </c>
      <c r="D4783">
        <f>DAY('Daily Weather Input'!C4776)</f>
        <v>25</v>
      </c>
      <c r="E4783">
        <f>IF('Daily Weather Input'!D4776, 'Daily Weather Input'!D4776, ('Daily Weather Input'!E4776+'Daily Weather Input'!F4776)/2)</f>
        <v>34</v>
      </c>
      <c r="F4783">
        <f t="shared" si="151"/>
        <v>31</v>
      </c>
      <c r="G4783">
        <f t="shared" si="152"/>
        <v>0</v>
      </c>
    </row>
    <row r="4784" spans="2:7" x14ac:dyDescent="0.25">
      <c r="B4784">
        <f>YEAR('Daily Weather Input'!C4777)</f>
        <v>2018</v>
      </c>
      <c r="C4784">
        <f>MONTH('Daily Weather Input'!C4777)</f>
        <v>1</v>
      </c>
      <c r="D4784">
        <f>DAY('Daily Weather Input'!C4777)</f>
        <v>26</v>
      </c>
      <c r="E4784">
        <f>IF('Daily Weather Input'!D4777, 'Daily Weather Input'!D4777, ('Daily Weather Input'!E4777+'Daily Weather Input'!F4777)/2)</f>
        <v>31</v>
      </c>
      <c r="F4784">
        <f t="shared" si="151"/>
        <v>34</v>
      </c>
      <c r="G4784">
        <f t="shared" si="152"/>
        <v>0</v>
      </c>
    </row>
    <row r="4785" spans="2:7" x14ac:dyDescent="0.25">
      <c r="B4785">
        <f>YEAR('Daily Weather Input'!C4778)</f>
        <v>2018</v>
      </c>
      <c r="C4785">
        <f>MONTH('Daily Weather Input'!C4778)</f>
        <v>1</v>
      </c>
      <c r="D4785">
        <f>DAY('Daily Weather Input'!C4778)</f>
        <v>27</v>
      </c>
      <c r="E4785">
        <f>IF('Daily Weather Input'!D4778, 'Daily Weather Input'!D4778, ('Daily Weather Input'!E4778+'Daily Weather Input'!F4778)/2)</f>
        <v>43</v>
      </c>
      <c r="F4785">
        <f t="shared" si="151"/>
        <v>22</v>
      </c>
      <c r="G4785">
        <f t="shared" si="152"/>
        <v>0</v>
      </c>
    </row>
    <row r="4786" spans="2:7" x14ac:dyDescent="0.25">
      <c r="B4786">
        <f>YEAR('Daily Weather Input'!C4779)</f>
        <v>2018</v>
      </c>
      <c r="C4786">
        <f>MONTH('Daily Weather Input'!C4779)</f>
        <v>1</v>
      </c>
      <c r="D4786">
        <f>DAY('Daily Weather Input'!C4779)</f>
        <v>28</v>
      </c>
      <c r="E4786">
        <f>IF('Daily Weather Input'!D4779, 'Daily Weather Input'!D4779, ('Daily Weather Input'!E4779+'Daily Weather Input'!F4779)/2)</f>
        <v>53</v>
      </c>
      <c r="F4786">
        <f t="shared" si="151"/>
        <v>12</v>
      </c>
      <c r="G4786">
        <f t="shared" si="152"/>
        <v>0</v>
      </c>
    </row>
    <row r="4787" spans="2:7" x14ac:dyDescent="0.25">
      <c r="B4787">
        <f>YEAR('Daily Weather Input'!C4780)</f>
        <v>2018</v>
      </c>
      <c r="C4787">
        <f>MONTH('Daily Weather Input'!C4780)</f>
        <v>1</v>
      </c>
      <c r="D4787">
        <f>DAY('Daily Weather Input'!C4780)</f>
        <v>29</v>
      </c>
      <c r="E4787">
        <f>IF('Daily Weather Input'!D4780, 'Daily Weather Input'!D4780, ('Daily Weather Input'!E4780+'Daily Weather Input'!F4780)/2)</f>
        <v>44</v>
      </c>
      <c r="F4787">
        <f t="shared" si="151"/>
        <v>21</v>
      </c>
      <c r="G4787">
        <f t="shared" si="152"/>
        <v>0</v>
      </c>
    </row>
    <row r="4788" spans="2:7" x14ac:dyDescent="0.25">
      <c r="B4788">
        <f>YEAR('Daily Weather Input'!C4781)</f>
        <v>2018</v>
      </c>
      <c r="C4788">
        <f>MONTH('Daily Weather Input'!C4781)</f>
        <v>1</v>
      </c>
      <c r="D4788">
        <f>DAY('Daily Weather Input'!C4781)</f>
        <v>30</v>
      </c>
      <c r="E4788">
        <f>IF('Daily Weather Input'!D4781, 'Daily Weather Input'!D4781, ('Daily Weather Input'!E4781+'Daily Weather Input'!F4781)/2)</f>
        <v>33</v>
      </c>
      <c r="F4788">
        <f t="shared" si="151"/>
        <v>32</v>
      </c>
      <c r="G4788">
        <f t="shared" si="152"/>
        <v>0</v>
      </c>
    </row>
    <row r="4789" spans="2:7" x14ac:dyDescent="0.25">
      <c r="B4789">
        <f>YEAR('Daily Weather Input'!C4782)</f>
        <v>2018</v>
      </c>
      <c r="C4789">
        <f>MONTH('Daily Weather Input'!C4782)</f>
        <v>1</v>
      </c>
      <c r="D4789">
        <f>DAY('Daily Weather Input'!C4782)</f>
        <v>31</v>
      </c>
      <c r="E4789">
        <f>IF('Daily Weather Input'!D4782, 'Daily Weather Input'!D4782, ('Daily Weather Input'!E4782+'Daily Weather Input'!F4782)/2)</f>
        <v>25</v>
      </c>
      <c r="F4789">
        <f t="shared" si="151"/>
        <v>40</v>
      </c>
      <c r="G4789">
        <f t="shared" si="152"/>
        <v>0</v>
      </c>
    </row>
    <row r="4790" spans="2:7" x14ac:dyDescent="0.25">
      <c r="B4790">
        <f>YEAR('Daily Weather Input'!C4783)</f>
        <v>2018</v>
      </c>
      <c r="C4790">
        <f>MONTH('Daily Weather Input'!C4783)</f>
        <v>2</v>
      </c>
      <c r="D4790">
        <f>DAY('Daily Weather Input'!C4783)</f>
        <v>1</v>
      </c>
      <c r="E4790">
        <f>IF('Daily Weather Input'!D4783, 'Daily Weather Input'!D4783, ('Daily Weather Input'!E4783+'Daily Weather Input'!F4783)/2)</f>
        <v>41</v>
      </c>
      <c r="F4790">
        <f t="shared" si="151"/>
        <v>24</v>
      </c>
      <c r="G4790">
        <f t="shared" si="152"/>
        <v>0</v>
      </c>
    </row>
    <row r="4791" spans="2:7" x14ac:dyDescent="0.25">
      <c r="B4791">
        <f>YEAR('Daily Weather Input'!C4784)</f>
        <v>2018</v>
      </c>
      <c r="C4791">
        <f>MONTH('Daily Weather Input'!C4784)</f>
        <v>2</v>
      </c>
      <c r="D4791">
        <f>DAY('Daily Weather Input'!C4784)</f>
        <v>2</v>
      </c>
      <c r="E4791">
        <f>IF('Daily Weather Input'!D4784, 'Daily Weather Input'!D4784, ('Daily Weather Input'!E4784+'Daily Weather Input'!F4784)/2)</f>
        <v>34</v>
      </c>
      <c r="F4791">
        <f t="shared" si="151"/>
        <v>31</v>
      </c>
      <c r="G4791">
        <f t="shared" si="152"/>
        <v>0</v>
      </c>
    </row>
    <row r="4792" spans="2:7" x14ac:dyDescent="0.25">
      <c r="B4792">
        <f>YEAR('Daily Weather Input'!C4785)</f>
        <v>2018</v>
      </c>
      <c r="C4792">
        <f>MONTH('Daily Weather Input'!C4785)</f>
        <v>2</v>
      </c>
      <c r="D4792">
        <f>DAY('Daily Weather Input'!C4785)</f>
        <v>3</v>
      </c>
      <c r="E4792">
        <f>IF('Daily Weather Input'!D4785, 'Daily Weather Input'!D4785, ('Daily Weather Input'!E4785+'Daily Weather Input'!F4785)/2)</f>
        <v>21</v>
      </c>
      <c r="F4792">
        <f t="shared" si="151"/>
        <v>44</v>
      </c>
      <c r="G4792">
        <f t="shared" si="152"/>
        <v>0</v>
      </c>
    </row>
    <row r="4793" spans="2:7" x14ac:dyDescent="0.25">
      <c r="B4793">
        <f>YEAR('Daily Weather Input'!C4786)</f>
        <v>2018</v>
      </c>
      <c r="C4793">
        <f>MONTH('Daily Weather Input'!C4786)</f>
        <v>2</v>
      </c>
      <c r="D4793">
        <f>DAY('Daily Weather Input'!C4786)</f>
        <v>4</v>
      </c>
      <c r="E4793">
        <f>IF('Daily Weather Input'!D4786, 'Daily Weather Input'!D4786, ('Daily Weather Input'!E4786+'Daily Weather Input'!F4786)/2)</f>
        <v>33</v>
      </c>
      <c r="F4793">
        <f t="shared" si="151"/>
        <v>32</v>
      </c>
      <c r="G4793">
        <f t="shared" si="152"/>
        <v>0</v>
      </c>
    </row>
    <row r="4794" spans="2:7" x14ac:dyDescent="0.25">
      <c r="B4794">
        <f>YEAR('Daily Weather Input'!C4787)</f>
        <v>2018</v>
      </c>
      <c r="C4794">
        <f>MONTH('Daily Weather Input'!C4787)</f>
        <v>2</v>
      </c>
      <c r="D4794">
        <f>DAY('Daily Weather Input'!C4787)</f>
        <v>5</v>
      </c>
      <c r="E4794">
        <f>IF('Daily Weather Input'!D4787, 'Daily Weather Input'!D4787, ('Daily Weather Input'!E4787+'Daily Weather Input'!F4787)/2)</f>
        <v>32</v>
      </c>
      <c r="F4794">
        <f t="shared" si="151"/>
        <v>33</v>
      </c>
      <c r="G4794">
        <f t="shared" si="152"/>
        <v>0</v>
      </c>
    </row>
    <row r="4795" spans="2:7" x14ac:dyDescent="0.25">
      <c r="B4795">
        <f>YEAR('Daily Weather Input'!C4788)</f>
        <v>2018</v>
      </c>
      <c r="C4795">
        <f>MONTH('Daily Weather Input'!C4788)</f>
        <v>2</v>
      </c>
      <c r="D4795">
        <f>DAY('Daily Weather Input'!C4788)</f>
        <v>6</v>
      </c>
      <c r="E4795">
        <f>IF('Daily Weather Input'!D4788, 'Daily Weather Input'!D4788, ('Daily Weather Input'!E4788+'Daily Weather Input'!F4788)/2)</f>
        <v>29</v>
      </c>
      <c r="F4795">
        <f t="shared" si="151"/>
        <v>36</v>
      </c>
      <c r="G4795">
        <f t="shared" si="152"/>
        <v>0</v>
      </c>
    </row>
    <row r="4796" spans="2:7" x14ac:dyDescent="0.25">
      <c r="B4796">
        <f>YEAR('Daily Weather Input'!C4789)</f>
        <v>2018</v>
      </c>
      <c r="C4796">
        <f>MONTH('Daily Weather Input'!C4789)</f>
        <v>2</v>
      </c>
      <c r="D4796">
        <f>DAY('Daily Weather Input'!C4789)</f>
        <v>7</v>
      </c>
      <c r="E4796">
        <f>IF('Daily Weather Input'!D4789, 'Daily Weather Input'!D4789, ('Daily Weather Input'!E4789+'Daily Weather Input'!F4789)/2)</f>
        <v>31</v>
      </c>
      <c r="F4796">
        <f t="shared" si="151"/>
        <v>34</v>
      </c>
      <c r="G4796">
        <f t="shared" si="152"/>
        <v>0</v>
      </c>
    </row>
    <row r="4797" spans="2:7" x14ac:dyDescent="0.25">
      <c r="B4797">
        <f>YEAR('Daily Weather Input'!C4790)</f>
        <v>2018</v>
      </c>
      <c r="C4797">
        <f>MONTH('Daily Weather Input'!C4790)</f>
        <v>2</v>
      </c>
      <c r="D4797">
        <f>DAY('Daily Weather Input'!C4790)</f>
        <v>8</v>
      </c>
      <c r="E4797">
        <f>IF('Daily Weather Input'!D4790, 'Daily Weather Input'!D4790, ('Daily Weather Input'!E4790+'Daily Weather Input'!F4790)/2)</f>
        <v>31</v>
      </c>
      <c r="F4797">
        <f t="shared" si="151"/>
        <v>34</v>
      </c>
      <c r="G4797">
        <f t="shared" si="152"/>
        <v>0</v>
      </c>
    </row>
    <row r="4798" spans="2:7" x14ac:dyDescent="0.25">
      <c r="B4798">
        <f>YEAR('Daily Weather Input'!C4791)</f>
        <v>2018</v>
      </c>
      <c r="C4798">
        <f>MONTH('Daily Weather Input'!C4791)</f>
        <v>2</v>
      </c>
      <c r="D4798">
        <f>DAY('Daily Weather Input'!C4791)</f>
        <v>9</v>
      </c>
      <c r="E4798">
        <f>IF('Daily Weather Input'!D4791, 'Daily Weather Input'!D4791, ('Daily Weather Input'!E4791+'Daily Weather Input'!F4791)/2)</f>
        <v>30</v>
      </c>
      <c r="F4798">
        <f t="shared" si="151"/>
        <v>35</v>
      </c>
      <c r="G4798">
        <f t="shared" si="152"/>
        <v>0</v>
      </c>
    </row>
    <row r="4799" spans="2:7" x14ac:dyDescent="0.25">
      <c r="B4799">
        <f>YEAR('Daily Weather Input'!C4792)</f>
        <v>2018</v>
      </c>
      <c r="C4799">
        <f>MONTH('Daily Weather Input'!C4792)</f>
        <v>2</v>
      </c>
      <c r="D4799">
        <f>DAY('Daily Weather Input'!C4792)</f>
        <v>10</v>
      </c>
      <c r="E4799">
        <f>IF('Daily Weather Input'!D4792, 'Daily Weather Input'!D4792, ('Daily Weather Input'!E4792+'Daily Weather Input'!F4792)/2)</f>
        <v>40</v>
      </c>
      <c r="F4799">
        <f t="shared" si="151"/>
        <v>25</v>
      </c>
      <c r="G4799">
        <f t="shared" si="152"/>
        <v>0</v>
      </c>
    </row>
    <row r="4800" spans="2:7" x14ac:dyDescent="0.25">
      <c r="B4800">
        <f>YEAR('Daily Weather Input'!C4793)</f>
        <v>2018</v>
      </c>
      <c r="C4800">
        <f>MONTH('Daily Weather Input'!C4793)</f>
        <v>2</v>
      </c>
      <c r="D4800">
        <f>DAY('Daily Weather Input'!C4793)</f>
        <v>11</v>
      </c>
      <c r="E4800">
        <f>IF('Daily Weather Input'!D4793, 'Daily Weather Input'!D4793, ('Daily Weather Input'!E4793+'Daily Weather Input'!F4793)/2)</f>
        <v>49</v>
      </c>
      <c r="F4800">
        <f t="shared" si="151"/>
        <v>16</v>
      </c>
      <c r="G4800">
        <f t="shared" si="152"/>
        <v>0</v>
      </c>
    </row>
    <row r="4801" spans="2:7" x14ac:dyDescent="0.25">
      <c r="B4801">
        <f>YEAR('Daily Weather Input'!C4794)</f>
        <v>2018</v>
      </c>
      <c r="C4801">
        <f>MONTH('Daily Weather Input'!C4794)</f>
        <v>2</v>
      </c>
      <c r="D4801">
        <f>DAY('Daily Weather Input'!C4794)</f>
        <v>12</v>
      </c>
      <c r="E4801">
        <f>IF('Daily Weather Input'!D4794, 'Daily Weather Input'!D4794, ('Daily Weather Input'!E4794+'Daily Weather Input'!F4794)/2)</f>
        <v>51</v>
      </c>
      <c r="F4801">
        <f t="shared" si="151"/>
        <v>14</v>
      </c>
      <c r="G4801">
        <f t="shared" si="152"/>
        <v>0</v>
      </c>
    </row>
    <row r="4802" spans="2:7" x14ac:dyDescent="0.25">
      <c r="B4802">
        <f>YEAR('Daily Weather Input'!C4795)</f>
        <v>2018</v>
      </c>
      <c r="C4802">
        <f>MONTH('Daily Weather Input'!C4795)</f>
        <v>2</v>
      </c>
      <c r="D4802">
        <f>DAY('Daily Weather Input'!C4795)</f>
        <v>13</v>
      </c>
      <c r="E4802">
        <f>IF('Daily Weather Input'!D4795, 'Daily Weather Input'!D4795, ('Daily Weather Input'!E4795+'Daily Weather Input'!F4795)/2)</f>
        <v>35</v>
      </c>
      <c r="F4802">
        <f t="shared" si="151"/>
        <v>30</v>
      </c>
      <c r="G4802">
        <f t="shared" si="152"/>
        <v>0</v>
      </c>
    </row>
    <row r="4803" spans="2:7" x14ac:dyDescent="0.25">
      <c r="B4803">
        <f>YEAR('Daily Weather Input'!C4796)</f>
        <v>2018</v>
      </c>
      <c r="C4803">
        <f>MONTH('Daily Weather Input'!C4796)</f>
        <v>2</v>
      </c>
      <c r="D4803">
        <f>DAY('Daily Weather Input'!C4796)</f>
        <v>14</v>
      </c>
      <c r="E4803">
        <f>IF('Daily Weather Input'!D4796, 'Daily Weather Input'!D4796, ('Daily Weather Input'!E4796+'Daily Weather Input'!F4796)/2)</f>
        <v>38</v>
      </c>
      <c r="F4803">
        <f t="shared" si="151"/>
        <v>27</v>
      </c>
      <c r="G4803">
        <f t="shared" si="152"/>
        <v>0</v>
      </c>
    </row>
    <row r="4804" spans="2:7" x14ac:dyDescent="0.25">
      <c r="B4804">
        <f>YEAR('Daily Weather Input'!C4797)</f>
        <v>2018</v>
      </c>
      <c r="C4804">
        <f>MONTH('Daily Weather Input'!C4797)</f>
        <v>2</v>
      </c>
      <c r="D4804">
        <f>DAY('Daily Weather Input'!C4797)</f>
        <v>15</v>
      </c>
      <c r="E4804">
        <f>IF('Daily Weather Input'!D4797, 'Daily Weather Input'!D4797, ('Daily Weather Input'!E4797+'Daily Weather Input'!F4797)/2)</f>
        <v>56</v>
      </c>
      <c r="F4804">
        <f t="shared" si="151"/>
        <v>9</v>
      </c>
      <c r="G4804">
        <f t="shared" si="152"/>
        <v>0</v>
      </c>
    </row>
    <row r="4805" spans="2:7" x14ac:dyDescent="0.25">
      <c r="B4805">
        <f>YEAR('Daily Weather Input'!C4798)</f>
        <v>2018</v>
      </c>
      <c r="C4805">
        <f>MONTH('Daily Weather Input'!C4798)</f>
        <v>2</v>
      </c>
      <c r="D4805">
        <f>DAY('Daily Weather Input'!C4798)</f>
        <v>16</v>
      </c>
      <c r="E4805">
        <f>IF('Daily Weather Input'!D4798, 'Daily Weather Input'!D4798, ('Daily Weather Input'!E4798+'Daily Weather Input'!F4798)/2)</f>
        <v>62</v>
      </c>
      <c r="F4805">
        <f t="shared" si="151"/>
        <v>3</v>
      </c>
      <c r="G4805">
        <f t="shared" si="152"/>
        <v>0</v>
      </c>
    </row>
    <row r="4806" spans="2:7" x14ac:dyDescent="0.25">
      <c r="B4806">
        <f>YEAR('Daily Weather Input'!C4799)</f>
        <v>2018</v>
      </c>
      <c r="C4806">
        <f>MONTH('Daily Weather Input'!C4799)</f>
        <v>2</v>
      </c>
      <c r="D4806">
        <f>DAY('Daily Weather Input'!C4799)</f>
        <v>17</v>
      </c>
      <c r="E4806">
        <f>IF('Daily Weather Input'!D4799, 'Daily Weather Input'!D4799, ('Daily Weather Input'!E4799+'Daily Weather Input'!F4799)/2)</f>
        <v>36</v>
      </c>
      <c r="F4806">
        <f t="shared" si="151"/>
        <v>29</v>
      </c>
      <c r="G4806">
        <f t="shared" si="152"/>
        <v>0</v>
      </c>
    </row>
    <row r="4807" spans="2:7" x14ac:dyDescent="0.25">
      <c r="B4807">
        <f>YEAR('Daily Weather Input'!C4800)</f>
        <v>2018</v>
      </c>
      <c r="C4807">
        <f>MONTH('Daily Weather Input'!C4800)</f>
        <v>2</v>
      </c>
      <c r="D4807">
        <f>DAY('Daily Weather Input'!C4800)</f>
        <v>18</v>
      </c>
      <c r="E4807">
        <f>IF('Daily Weather Input'!D4800, 'Daily Weather Input'!D4800, ('Daily Weather Input'!E4800+'Daily Weather Input'!F4800)/2)</f>
        <v>37</v>
      </c>
      <c r="F4807">
        <f t="shared" si="151"/>
        <v>28</v>
      </c>
      <c r="G4807">
        <f t="shared" si="152"/>
        <v>0</v>
      </c>
    </row>
    <row r="4808" spans="2:7" x14ac:dyDescent="0.25">
      <c r="B4808">
        <f>YEAR('Daily Weather Input'!C4801)</f>
        <v>2018</v>
      </c>
      <c r="C4808">
        <f>MONTH('Daily Weather Input'!C4801)</f>
        <v>2</v>
      </c>
      <c r="D4808">
        <f>DAY('Daily Weather Input'!C4801)</f>
        <v>19</v>
      </c>
      <c r="E4808">
        <f>IF('Daily Weather Input'!D4801, 'Daily Weather Input'!D4801, ('Daily Weather Input'!E4801+'Daily Weather Input'!F4801)/2)</f>
        <v>40</v>
      </c>
      <c r="F4808">
        <f t="shared" si="151"/>
        <v>25</v>
      </c>
      <c r="G4808">
        <f t="shared" si="152"/>
        <v>0</v>
      </c>
    </row>
    <row r="4809" spans="2:7" x14ac:dyDescent="0.25">
      <c r="B4809">
        <f>YEAR('Daily Weather Input'!C4802)</f>
        <v>2018</v>
      </c>
      <c r="C4809">
        <f>MONTH('Daily Weather Input'!C4802)</f>
        <v>2</v>
      </c>
      <c r="D4809">
        <f>DAY('Daily Weather Input'!C4802)</f>
        <v>20</v>
      </c>
      <c r="E4809">
        <f>IF('Daily Weather Input'!D4802, 'Daily Weather Input'!D4802, ('Daily Weather Input'!E4802+'Daily Weather Input'!F4802)/2)</f>
        <v>57</v>
      </c>
      <c r="F4809">
        <f t="shared" si="151"/>
        <v>8</v>
      </c>
      <c r="G4809">
        <f t="shared" si="152"/>
        <v>0</v>
      </c>
    </row>
    <row r="4810" spans="2:7" x14ac:dyDescent="0.25">
      <c r="B4810">
        <f>YEAR('Daily Weather Input'!C4803)</f>
        <v>2018</v>
      </c>
      <c r="C4810">
        <f>MONTH('Daily Weather Input'!C4803)</f>
        <v>2</v>
      </c>
      <c r="D4810">
        <f>DAY('Daily Weather Input'!C4803)</f>
        <v>21</v>
      </c>
      <c r="E4810">
        <f>IF('Daily Weather Input'!D4803, 'Daily Weather Input'!D4803, ('Daily Weather Input'!E4803+'Daily Weather Input'!F4803)/2)</f>
        <v>68</v>
      </c>
      <c r="F4810">
        <f t="shared" si="151"/>
        <v>0</v>
      </c>
      <c r="G4810">
        <f t="shared" si="152"/>
        <v>3</v>
      </c>
    </row>
    <row r="4811" spans="2:7" x14ac:dyDescent="0.25">
      <c r="B4811">
        <f>YEAR('Daily Weather Input'!C4804)</f>
        <v>2018</v>
      </c>
      <c r="C4811">
        <f>MONTH('Daily Weather Input'!C4804)</f>
        <v>2</v>
      </c>
      <c r="D4811">
        <f>DAY('Daily Weather Input'!C4804)</f>
        <v>22</v>
      </c>
      <c r="E4811">
        <f>IF('Daily Weather Input'!D4804, 'Daily Weather Input'!D4804, ('Daily Weather Input'!E4804+'Daily Weather Input'!F4804)/2)</f>
        <v>57</v>
      </c>
      <c r="F4811">
        <f t="shared" si="151"/>
        <v>8</v>
      </c>
      <c r="G4811">
        <f t="shared" si="152"/>
        <v>0</v>
      </c>
    </row>
    <row r="4812" spans="2:7" x14ac:dyDescent="0.25">
      <c r="B4812">
        <f>YEAR('Daily Weather Input'!C4805)</f>
        <v>2018</v>
      </c>
      <c r="C4812">
        <f>MONTH('Daily Weather Input'!C4805)</f>
        <v>2</v>
      </c>
      <c r="D4812">
        <f>DAY('Daily Weather Input'!C4805)</f>
        <v>23</v>
      </c>
      <c r="E4812">
        <f>IF('Daily Weather Input'!D4805, 'Daily Weather Input'!D4805, ('Daily Weather Input'!E4805+'Daily Weather Input'!F4805)/2)</f>
        <v>42</v>
      </c>
      <c r="F4812">
        <f t="shared" si="151"/>
        <v>23</v>
      </c>
      <c r="G4812">
        <f t="shared" si="152"/>
        <v>0</v>
      </c>
    </row>
    <row r="4813" spans="2:7" x14ac:dyDescent="0.25">
      <c r="B4813">
        <f>YEAR('Daily Weather Input'!C4806)</f>
        <v>2018</v>
      </c>
      <c r="C4813">
        <f>MONTH('Daily Weather Input'!C4806)</f>
        <v>2</v>
      </c>
      <c r="D4813">
        <f>DAY('Daily Weather Input'!C4806)</f>
        <v>24</v>
      </c>
      <c r="E4813">
        <f>IF('Daily Weather Input'!D4806, 'Daily Weather Input'!D4806, ('Daily Weather Input'!E4806+'Daily Weather Input'!F4806)/2)</f>
        <v>48</v>
      </c>
      <c r="F4813">
        <f t="shared" si="151"/>
        <v>17</v>
      </c>
      <c r="G4813">
        <f t="shared" si="152"/>
        <v>0</v>
      </c>
    </row>
    <row r="4814" spans="2:7" x14ac:dyDescent="0.25">
      <c r="B4814">
        <f>YEAR('Daily Weather Input'!C4807)</f>
        <v>2018</v>
      </c>
      <c r="C4814">
        <f>MONTH('Daily Weather Input'!C4807)</f>
        <v>2</v>
      </c>
      <c r="D4814">
        <f>DAY('Daily Weather Input'!C4807)</f>
        <v>25</v>
      </c>
      <c r="E4814">
        <f>IF('Daily Weather Input'!D4807, 'Daily Weather Input'!D4807, ('Daily Weather Input'!E4807+'Daily Weather Input'!F4807)/2)</f>
        <v>48</v>
      </c>
      <c r="F4814">
        <f t="shared" si="151"/>
        <v>17</v>
      </c>
      <c r="G4814">
        <f t="shared" si="152"/>
        <v>0</v>
      </c>
    </row>
    <row r="4815" spans="2:7" x14ac:dyDescent="0.25">
      <c r="B4815">
        <f>YEAR('Daily Weather Input'!C4808)</f>
        <v>2018</v>
      </c>
      <c r="C4815">
        <f>MONTH('Daily Weather Input'!C4808)</f>
        <v>2</v>
      </c>
      <c r="D4815">
        <f>DAY('Daily Weather Input'!C4808)</f>
        <v>26</v>
      </c>
      <c r="E4815">
        <f>IF('Daily Weather Input'!D4808, 'Daily Weather Input'!D4808, ('Daily Weather Input'!E4808+'Daily Weather Input'!F4808)/2)</f>
        <v>49</v>
      </c>
      <c r="F4815">
        <f t="shared" si="151"/>
        <v>16</v>
      </c>
      <c r="G4815">
        <f t="shared" si="152"/>
        <v>0</v>
      </c>
    </row>
    <row r="4816" spans="2:7" x14ac:dyDescent="0.25">
      <c r="B4816">
        <f>YEAR('Daily Weather Input'!C4809)</f>
        <v>2018</v>
      </c>
      <c r="C4816">
        <f>MONTH('Daily Weather Input'!C4809)</f>
        <v>2</v>
      </c>
      <c r="D4816">
        <f>DAY('Daily Weather Input'!C4809)</f>
        <v>27</v>
      </c>
      <c r="E4816">
        <f>IF('Daily Weather Input'!D4809, 'Daily Weather Input'!D4809, ('Daily Weather Input'!E4809+'Daily Weather Input'!F4809)/2)</f>
        <v>41</v>
      </c>
      <c r="F4816">
        <f t="shared" si="151"/>
        <v>24</v>
      </c>
      <c r="G4816">
        <f t="shared" si="152"/>
        <v>0</v>
      </c>
    </row>
    <row r="4817" spans="2:7" x14ac:dyDescent="0.25">
      <c r="B4817">
        <f>YEAR('Daily Weather Input'!C4810)</f>
        <v>2018</v>
      </c>
      <c r="C4817">
        <f>MONTH('Daily Weather Input'!C4810)</f>
        <v>2</v>
      </c>
      <c r="D4817">
        <f>DAY('Daily Weather Input'!C4810)</f>
        <v>28</v>
      </c>
      <c r="E4817">
        <f>IF('Daily Weather Input'!D4810, 'Daily Weather Input'!D4810, ('Daily Weather Input'!E4810+'Daily Weather Input'!F4810)/2)</f>
        <v>49</v>
      </c>
      <c r="F4817">
        <f t="shared" si="151"/>
        <v>16</v>
      </c>
      <c r="G4817">
        <f t="shared" si="152"/>
        <v>0</v>
      </c>
    </row>
    <row r="4818" spans="2:7" x14ac:dyDescent="0.25">
      <c r="B4818">
        <f>YEAR('Daily Weather Input'!C4811)</f>
        <v>2018</v>
      </c>
      <c r="C4818">
        <f>MONTH('Daily Weather Input'!C4811)</f>
        <v>3</v>
      </c>
      <c r="D4818">
        <f>DAY('Daily Weather Input'!C4811)</f>
        <v>1</v>
      </c>
      <c r="E4818">
        <f>IF('Daily Weather Input'!D4811, 'Daily Weather Input'!D4811, ('Daily Weather Input'!E4811+'Daily Weather Input'!F4811)/2)</f>
        <v>51</v>
      </c>
      <c r="F4818">
        <f t="shared" si="151"/>
        <v>14</v>
      </c>
      <c r="G4818">
        <f t="shared" si="152"/>
        <v>0</v>
      </c>
    </row>
    <row r="4819" spans="2:7" x14ac:dyDescent="0.25">
      <c r="B4819">
        <f>YEAR('Daily Weather Input'!C4812)</f>
        <v>2018</v>
      </c>
      <c r="C4819">
        <f>MONTH('Daily Weather Input'!C4812)</f>
        <v>3</v>
      </c>
      <c r="D4819">
        <f>DAY('Daily Weather Input'!C4812)</f>
        <v>2</v>
      </c>
      <c r="E4819">
        <f>IF('Daily Weather Input'!D4812, 'Daily Weather Input'!D4812, ('Daily Weather Input'!E4812+'Daily Weather Input'!F4812)/2)</f>
        <v>44</v>
      </c>
      <c r="F4819">
        <f t="shared" si="151"/>
        <v>21</v>
      </c>
      <c r="G4819">
        <f t="shared" si="152"/>
        <v>0</v>
      </c>
    </row>
    <row r="4820" spans="2:7" x14ac:dyDescent="0.25">
      <c r="B4820">
        <f>YEAR('Daily Weather Input'!C4813)</f>
        <v>2018</v>
      </c>
      <c r="C4820">
        <f>MONTH('Daily Weather Input'!C4813)</f>
        <v>3</v>
      </c>
      <c r="D4820">
        <f>DAY('Daily Weather Input'!C4813)</f>
        <v>3</v>
      </c>
      <c r="E4820">
        <f>IF('Daily Weather Input'!D4813, 'Daily Weather Input'!D4813, ('Daily Weather Input'!E4813+'Daily Weather Input'!F4813)/2)</f>
        <v>40</v>
      </c>
      <c r="F4820">
        <f t="shared" si="151"/>
        <v>25</v>
      </c>
      <c r="G4820">
        <f t="shared" si="152"/>
        <v>0</v>
      </c>
    </row>
    <row r="4821" spans="2:7" x14ac:dyDescent="0.25">
      <c r="B4821">
        <f>YEAR('Daily Weather Input'!C4814)</f>
        <v>2018</v>
      </c>
      <c r="C4821">
        <f>MONTH('Daily Weather Input'!C4814)</f>
        <v>3</v>
      </c>
      <c r="D4821">
        <f>DAY('Daily Weather Input'!C4814)</f>
        <v>4</v>
      </c>
      <c r="E4821">
        <f>IF('Daily Weather Input'!D4814, 'Daily Weather Input'!D4814, ('Daily Weather Input'!E4814+'Daily Weather Input'!F4814)/2)</f>
        <v>40</v>
      </c>
      <c r="F4821">
        <f t="shared" si="151"/>
        <v>25</v>
      </c>
      <c r="G4821">
        <f t="shared" si="152"/>
        <v>0</v>
      </c>
    </row>
    <row r="4822" spans="2:7" x14ac:dyDescent="0.25">
      <c r="B4822">
        <f>YEAR('Daily Weather Input'!C4815)</f>
        <v>2018</v>
      </c>
      <c r="C4822">
        <f>MONTH('Daily Weather Input'!C4815)</f>
        <v>3</v>
      </c>
      <c r="D4822">
        <f>DAY('Daily Weather Input'!C4815)</f>
        <v>5</v>
      </c>
      <c r="E4822">
        <f>IF('Daily Weather Input'!D4815, 'Daily Weather Input'!D4815, ('Daily Weather Input'!E4815+'Daily Weather Input'!F4815)/2)</f>
        <v>37</v>
      </c>
      <c r="F4822">
        <f t="shared" si="151"/>
        <v>28</v>
      </c>
      <c r="G4822">
        <f t="shared" si="152"/>
        <v>0</v>
      </c>
    </row>
    <row r="4823" spans="2:7" x14ac:dyDescent="0.25">
      <c r="B4823">
        <f>YEAR('Daily Weather Input'!C4816)</f>
        <v>2018</v>
      </c>
      <c r="C4823">
        <f>MONTH('Daily Weather Input'!C4816)</f>
        <v>3</v>
      </c>
      <c r="D4823">
        <f>DAY('Daily Weather Input'!C4816)</f>
        <v>6</v>
      </c>
      <c r="E4823">
        <f>IF('Daily Weather Input'!D4816, 'Daily Weather Input'!D4816, ('Daily Weather Input'!E4816+'Daily Weather Input'!F4816)/2)</f>
        <v>35</v>
      </c>
      <c r="F4823">
        <f t="shared" si="151"/>
        <v>30</v>
      </c>
      <c r="G4823">
        <f t="shared" si="152"/>
        <v>0</v>
      </c>
    </row>
    <row r="4824" spans="2:7" x14ac:dyDescent="0.25">
      <c r="B4824">
        <f>YEAR('Daily Weather Input'!C4817)</f>
        <v>2018</v>
      </c>
      <c r="C4824">
        <f>MONTH('Daily Weather Input'!C4817)</f>
        <v>3</v>
      </c>
      <c r="D4824">
        <f>DAY('Daily Weather Input'!C4817)</f>
        <v>7</v>
      </c>
      <c r="E4824">
        <f>IF('Daily Weather Input'!D4817, 'Daily Weather Input'!D4817, ('Daily Weather Input'!E4817+'Daily Weather Input'!F4817)/2)</f>
        <v>38</v>
      </c>
      <c r="F4824">
        <f t="shared" ref="F4824:F4887" si="153">IF(B$8&gt;$E4824,(B$8-$E4824),0)</f>
        <v>27</v>
      </c>
      <c r="G4824">
        <f t="shared" ref="G4824:G4887" si="154">IF($E4824&gt;C$8,$E4824-C$8,0)</f>
        <v>0</v>
      </c>
    </row>
    <row r="4825" spans="2:7" x14ac:dyDescent="0.25">
      <c r="B4825">
        <f>YEAR('Daily Weather Input'!C4818)</f>
        <v>2018</v>
      </c>
      <c r="C4825">
        <f>MONTH('Daily Weather Input'!C4818)</f>
        <v>3</v>
      </c>
      <c r="D4825">
        <f>DAY('Daily Weather Input'!C4818)</f>
        <v>8</v>
      </c>
      <c r="E4825">
        <f>IF('Daily Weather Input'!D4818, 'Daily Weather Input'!D4818, ('Daily Weather Input'!E4818+'Daily Weather Input'!F4818)/2)</f>
        <v>37</v>
      </c>
      <c r="F4825">
        <f t="shared" si="153"/>
        <v>28</v>
      </c>
      <c r="G4825">
        <f t="shared" si="154"/>
        <v>0</v>
      </c>
    </row>
    <row r="4826" spans="2:7" x14ac:dyDescent="0.25">
      <c r="B4826">
        <f>YEAR('Daily Weather Input'!C4819)</f>
        <v>2018</v>
      </c>
      <c r="C4826">
        <f>MONTH('Daily Weather Input'!C4819)</f>
        <v>3</v>
      </c>
      <c r="D4826">
        <f>DAY('Daily Weather Input'!C4819)</f>
        <v>9</v>
      </c>
      <c r="E4826">
        <f>IF('Daily Weather Input'!D4819, 'Daily Weather Input'!D4819, ('Daily Weather Input'!E4819+'Daily Weather Input'!F4819)/2)</f>
        <v>35</v>
      </c>
      <c r="F4826">
        <f t="shared" si="153"/>
        <v>30</v>
      </c>
      <c r="G4826">
        <f t="shared" si="154"/>
        <v>0</v>
      </c>
    </row>
    <row r="4827" spans="2:7" x14ac:dyDescent="0.25">
      <c r="B4827">
        <f>YEAR('Daily Weather Input'!C4820)</f>
        <v>2018</v>
      </c>
      <c r="C4827">
        <f>MONTH('Daily Weather Input'!C4820)</f>
        <v>3</v>
      </c>
      <c r="D4827">
        <f>DAY('Daily Weather Input'!C4820)</f>
        <v>10</v>
      </c>
      <c r="E4827">
        <f>IF('Daily Weather Input'!D4820, 'Daily Weather Input'!D4820, ('Daily Weather Input'!E4820+'Daily Weather Input'!F4820)/2)</f>
        <v>34</v>
      </c>
      <c r="F4827">
        <f t="shared" si="153"/>
        <v>31</v>
      </c>
      <c r="G4827">
        <f t="shared" si="154"/>
        <v>0</v>
      </c>
    </row>
    <row r="4828" spans="2:7" x14ac:dyDescent="0.25">
      <c r="B4828">
        <f>YEAR('Daily Weather Input'!C4821)</f>
        <v>2018</v>
      </c>
      <c r="C4828">
        <f>MONTH('Daily Weather Input'!C4821)</f>
        <v>3</v>
      </c>
      <c r="D4828">
        <f>DAY('Daily Weather Input'!C4821)</f>
        <v>11</v>
      </c>
      <c r="E4828">
        <f>IF('Daily Weather Input'!D4821, 'Daily Weather Input'!D4821, ('Daily Weather Input'!E4821+'Daily Weather Input'!F4821)/2)</f>
        <v>37</v>
      </c>
      <c r="F4828">
        <f t="shared" si="153"/>
        <v>28</v>
      </c>
      <c r="G4828">
        <f t="shared" si="154"/>
        <v>0</v>
      </c>
    </row>
    <row r="4829" spans="2:7" x14ac:dyDescent="0.25">
      <c r="B4829">
        <f>YEAR('Daily Weather Input'!C4822)</f>
        <v>2018</v>
      </c>
      <c r="C4829">
        <f>MONTH('Daily Weather Input'!C4822)</f>
        <v>3</v>
      </c>
      <c r="D4829">
        <f>DAY('Daily Weather Input'!C4822)</f>
        <v>12</v>
      </c>
      <c r="E4829">
        <f>IF('Daily Weather Input'!D4822, 'Daily Weather Input'!D4822, ('Daily Weather Input'!E4822+'Daily Weather Input'!F4822)/2)</f>
        <v>35</v>
      </c>
      <c r="F4829">
        <f t="shared" si="153"/>
        <v>30</v>
      </c>
      <c r="G4829">
        <f t="shared" si="154"/>
        <v>0</v>
      </c>
    </row>
    <row r="4830" spans="2:7" x14ac:dyDescent="0.25">
      <c r="B4830">
        <f>YEAR('Daily Weather Input'!C4823)</f>
        <v>2018</v>
      </c>
      <c r="C4830">
        <f>MONTH('Daily Weather Input'!C4823)</f>
        <v>3</v>
      </c>
      <c r="D4830">
        <f>DAY('Daily Weather Input'!C4823)</f>
        <v>13</v>
      </c>
      <c r="E4830">
        <f>IF('Daily Weather Input'!D4823, 'Daily Weather Input'!D4823, ('Daily Weather Input'!E4823+'Daily Weather Input'!F4823)/2)</f>
        <v>36</v>
      </c>
      <c r="F4830">
        <f t="shared" si="153"/>
        <v>29</v>
      </c>
      <c r="G4830">
        <f t="shared" si="154"/>
        <v>0</v>
      </c>
    </row>
    <row r="4831" spans="2:7" x14ac:dyDescent="0.25">
      <c r="B4831">
        <f>YEAR('Daily Weather Input'!C4824)</f>
        <v>2018</v>
      </c>
      <c r="C4831">
        <f>MONTH('Daily Weather Input'!C4824)</f>
        <v>3</v>
      </c>
      <c r="D4831">
        <f>DAY('Daily Weather Input'!C4824)</f>
        <v>14</v>
      </c>
      <c r="E4831">
        <f>IF('Daily Weather Input'!D4824, 'Daily Weather Input'!D4824, ('Daily Weather Input'!E4824+'Daily Weather Input'!F4824)/2)</f>
        <v>34</v>
      </c>
      <c r="F4831">
        <f t="shared" si="153"/>
        <v>31</v>
      </c>
      <c r="G4831">
        <f t="shared" si="154"/>
        <v>0</v>
      </c>
    </row>
    <row r="4832" spans="2:7" x14ac:dyDescent="0.25">
      <c r="B4832">
        <f>YEAR('Daily Weather Input'!C4825)</f>
        <v>2018</v>
      </c>
      <c r="C4832">
        <f>MONTH('Daily Weather Input'!C4825)</f>
        <v>3</v>
      </c>
      <c r="D4832">
        <f>DAY('Daily Weather Input'!C4825)</f>
        <v>15</v>
      </c>
      <c r="E4832">
        <f>IF('Daily Weather Input'!D4825, 'Daily Weather Input'!D4825, ('Daily Weather Input'!E4825+'Daily Weather Input'!F4825)/2)</f>
        <v>39</v>
      </c>
      <c r="F4832">
        <f t="shared" si="153"/>
        <v>26</v>
      </c>
      <c r="G4832">
        <f t="shared" si="154"/>
        <v>0</v>
      </c>
    </row>
    <row r="4833" spans="2:7" x14ac:dyDescent="0.25">
      <c r="B4833">
        <f>YEAR('Daily Weather Input'!C4826)</f>
        <v>2018</v>
      </c>
      <c r="C4833">
        <f>MONTH('Daily Weather Input'!C4826)</f>
        <v>3</v>
      </c>
      <c r="D4833">
        <f>DAY('Daily Weather Input'!C4826)</f>
        <v>16</v>
      </c>
      <c r="E4833">
        <f>IF('Daily Weather Input'!D4826, 'Daily Weather Input'!D4826, ('Daily Weather Input'!E4826+'Daily Weather Input'!F4826)/2)</f>
        <v>37</v>
      </c>
      <c r="F4833">
        <f t="shared" si="153"/>
        <v>28</v>
      </c>
      <c r="G4833">
        <f t="shared" si="154"/>
        <v>0</v>
      </c>
    </row>
    <row r="4834" spans="2:7" x14ac:dyDescent="0.25">
      <c r="B4834">
        <f>YEAR('Daily Weather Input'!C4827)</f>
        <v>2018</v>
      </c>
      <c r="C4834">
        <f>MONTH('Daily Weather Input'!C4827)</f>
        <v>3</v>
      </c>
      <c r="D4834">
        <f>DAY('Daily Weather Input'!C4827)</f>
        <v>17</v>
      </c>
      <c r="E4834">
        <f>IF('Daily Weather Input'!D4827, 'Daily Weather Input'!D4827, ('Daily Weather Input'!E4827+'Daily Weather Input'!F4827)/2)</f>
        <v>34</v>
      </c>
      <c r="F4834">
        <f t="shared" si="153"/>
        <v>31</v>
      </c>
      <c r="G4834">
        <f t="shared" si="154"/>
        <v>0</v>
      </c>
    </row>
    <row r="4835" spans="2:7" x14ac:dyDescent="0.25">
      <c r="B4835">
        <f>YEAR('Daily Weather Input'!C4828)</f>
        <v>2018</v>
      </c>
      <c r="C4835">
        <f>MONTH('Daily Weather Input'!C4828)</f>
        <v>3</v>
      </c>
      <c r="D4835">
        <f>DAY('Daily Weather Input'!C4828)</f>
        <v>18</v>
      </c>
      <c r="E4835">
        <f>IF('Daily Weather Input'!D4828, 'Daily Weather Input'!D4828, ('Daily Weather Input'!E4828+'Daily Weather Input'!F4828)/2)</f>
        <v>41</v>
      </c>
      <c r="F4835">
        <f t="shared" si="153"/>
        <v>24</v>
      </c>
      <c r="G4835">
        <f t="shared" si="154"/>
        <v>0</v>
      </c>
    </row>
    <row r="4836" spans="2:7" x14ac:dyDescent="0.25">
      <c r="B4836">
        <f>YEAR('Daily Weather Input'!C4829)</f>
        <v>2018</v>
      </c>
      <c r="C4836">
        <f>MONTH('Daily Weather Input'!C4829)</f>
        <v>3</v>
      </c>
      <c r="D4836">
        <f>DAY('Daily Weather Input'!C4829)</f>
        <v>19</v>
      </c>
      <c r="E4836">
        <f>IF('Daily Weather Input'!D4829, 'Daily Weather Input'!D4829, ('Daily Weather Input'!E4829+'Daily Weather Input'!F4829)/2)</f>
        <v>42</v>
      </c>
      <c r="F4836">
        <f t="shared" si="153"/>
        <v>23</v>
      </c>
      <c r="G4836">
        <f t="shared" si="154"/>
        <v>0</v>
      </c>
    </row>
    <row r="4837" spans="2:7" x14ac:dyDescent="0.25">
      <c r="B4837">
        <f>YEAR('Daily Weather Input'!C4830)</f>
        <v>2018</v>
      </c>
      <c r="C4837">
        <f>MONTH('Daily Weather Input'!C4830)</f>
        <v>3</v>
      </c>
      <c r="D4837">
        <f>DAY('Daily Weather Input'!C4830)</f>
        <v>20</v>
      </c>
      <c r="E4837">
        <f>IF('Daily Weather Input'!D4830, 'Daily Weather Input'!D4830, ('Daily Weather Input'!E4830+'Daily Weather Input'!F4830)/2)</f>
        <v>38</v>
      </c>
      <c r="F4837">
        <f t="shared" si="153"/>
        <v>27</v>
      </c>
      <c r="G4837">
        <f t="shared" si="154"/>
        <v>0</v>
      </c>
    </row>
    <row r="4838" spans="2:7" x14ac:dyDescent="0.25">
      <c r="B4838">
        <f>YEAR('Daily Weather Input'!C4831)</f>
        <v>2018</v>
      </c>
      <c r="C4838">
        <f>MONTH('Daily Weather Input'!C4831)</f>
        <v>3</v>
      </c>
      <c r="D4838">
        <f>DAY('Daily Weather Input'!C4831)</f>
        <v>21</v>
      </c>
      <c r="E4838">
        <f>IF('Daily Weather Input'!D4831, 'Daily Weather Input'!D4831, ('Daily Weather Input'!E4831+'Daily Weather Input'!F4831)/2)</f>
        <v>31</v>
      </c>
      <c r="F4838">
        <f t="shared" si="153"/>
        <v>34</v>
      </c>
      <c r="G4838">
        <f t="shared" si="154"/>
        <v>0</v>
      </c>
    </row>
    <row r="4839" spans="2:7" x14ac:dyDescent="0.25">
      <c r="B4839">
        <f>YEAR('Daily Weather Input'!C4832)</f>
        <v>2018</v>
      </c>
      <c r="C4839">
        <f>MONTH('Daily Weather Input'!C4832)</f>
        <v>3</v>
      </c>
      <c r="D4839">
        <f>DAY('Daily Weather Input'!C4832)</f>
        <v>22</v>
      </c>
      <c r="E4839">
        <f>IF('Daily Weather Input'!D4832, 'Daily Weather Input'!D4832, ('Daily Weather Input'!E4832+'Daily Weather Input'!F4832)/2)</f>
        <v>36</v>
      </c>
      <c r="F4839">
        <f t="shared" si="153"/>
        <v>29</v>
      </c>
      <c r="G4839">
        <f t="shared" si="154"/>
        <v>0</v>
      </c>
    </row>
    <row r="4840" spans="2:7" x14ac:dyDescent="0.25">
      <c r="B4840">
        <f>YEAR('Daily Weather Input'!C4833)</f>
        <v>2018</v>
      </c>
      <c r="C4840">
        <f>MONTH('Daily Weather Input'!C4833)</f>
        <v>3</v>
      </c>
      <c r="D4840">
        <f>DAY('Daily Weather Input'!C4833)</f>
        <v>23</v>
      </c>
      <c r="E4840">
        <f>IF('Daily Weather Input'!D4833, 'Daily Weather Input'!D4833, ('Daily Weather Input'!E4833+'Daily Weather Input'!F4833)/2)</f>
        <v>39</v>
      </c>
      <c r="F4840">
        <f t="shared" si="153"/>
        <v>26</v>
      </c>
      <c r="G4840">
        <f t="shared" si="154"/>
        <v>0</v>
      </c>
    </row>
    <row r="4841" spans="2:7" x14ac:dyDescent="0.25">
      <c r="B4841">
        <f>YEAR('Daily Weather Input'!C4834)</f>
        <v>2018</v>
      </c>
      <c r="C4841">
        <f>MONTH('Daily Weather Input'!C4834)</f>
        <v>3</v>
      </c>
      <c r="D4841">
        <f>DAY('Daily Weather Input'!C4834)</f>
        <v>24</v>
      </c>
      <c r="E4841">
        <f>IF('Daily Weather Input'!D4834, 'Daily Weather Input'!D4834, ('Daily Weather Input'!E4834+'Daily Weather Input'!F4834)/2)</f>
        <v>38</v>
      </c>
      <c r="F4841">
        <f t="shared" si="153"/>
        <v>27</v>
      </c>
      <c r="G4841">
        <f t="shared" si="154"/>
        <v>0</v>
      </c>
    </row>
    <row r="4842" spans="2:7" x14ac:dyDescent="0.25">
      <c r="B4842">
        <f>YEAR('Daily Weather Input'!C4835)</f>
        <v>2018</v>
      </c>
      <c r="C4842">
        <f>MONTH('Daily Weather Input'!C4835)</f>
        <v>3</v>
      </c>
      <c r="D4842">
        <f>DAY('Daily Weather Input'!C4835)</f>
        <v>25</v>
      </c>
      <c r="E4842">
        <f>IF('Daily Weather Input'!D4835, 'Daily Weather Input'!D4835, ('Daily Weather Input'!E4835+'Daily Weather Input'!F4835)/2)</f>
        <v>36</v>
      </c>
      <c r="F4842">
        <f t="shared" si="153"/>
        <v>29</v>
      </c>
      <c r="G4842">
        <f t="shared" si="154"/>
        <v>0</v>
      </c>
    </row>
    <row r="4843" spans="2:7" x14ac:dyDescent="0.25">
      <c r="B4843">
        <f>YEAR('Daily Weather Input'!C4836)</f>
        <v>2018</v>
      </c>
      <c r="C4843">
        <f>MONTH('Daily Weather Input'!C4836)</f>
        <v>3</v>
      </c>
      <c r="D4843">
        <f>DAY('Daily Weather Input'!C4836)</f>
        <v>26</v>
      </c>
      <c r="E4843">
        <f>IF('Daily Weather Input'!D4836, 'Daily Weather Input'!D4836, ('Daily Weather Input'!E4836+'Daily Weather Input'!F4836)/2)</f>
        <v>37</v>
      </c>
      <c r="F4843">
        <f t="shared" si="153"/>
        <v>28</v>
      </c>
      <c r="G4843">
        <f t="shared" si="154"/>
        <v>0</v>
      </c>
    </row>
    <row r="4844" spans="2:7" x14ac:dyDescent="0.25">
      <c r="B4844">
        <f>YEAR('Daily Weather Input'!C4837)</f>
        <v>2018</v>
      </c>
      <c r="C4844">
        <f>MONTH('Daily Weather Input'!C4837)</f>
        <v>3</v>
      </c>
      <c r="D4844">
        <f>DAY('Daily Weather Input'!C4837)</f>
        <v>27</v>
      </c>
      <c r="E4844">
        <f>IF('Daily Weather Input'!D4837, 'Daily Weather Input'!D4837, ('Daily Weather Input'!E4837+'Daily Weather Input'!F4837)/2)</f>
        <v>37</v>
      </c>
      <c r="F4844">
        <f t="shared" si="153"/>
        <v>28</v>
      </c>
      <c r="G4844">
        <f t="shared" si="154"/>
        <v>0</v>
      </c>
    </row>
    <row r="4845" spans="2:7" x14ac:dyDescent="0.25">
      <c r="B4845">
        <f>YEAR('Daily Weather Input'!C4838)</f>
        <v>2018</v>
      </c>
      <c r="C4845">
        <f>MONTH('Daily Weather Input'!C4838)</f>
        <v>3</v>
      </c>
      <c r="D4845">
        <f>DAY('Daily Weather Input'!C4838)</f>
        <v>28</v>
      </c>
      <c r="E4845">
        <f>IF('Daily Weather Input'!D4838, 'Daily Weather Input'!D4838, ('Daily Weather Input'!E4838+'Daily Weather Input'!F4838)/2)</f>
        <v>44</v>
      </c>
      <c r="F4845">
        <f t="shared" si="153"/>
        <v>21</v>
      </c>
      <c r="G4845">
        <f t="shared" si="154"/>
        <v>0</v>
      </c>
    </row>
    <row r="4846" spans="2:7" x14ac:dyDescent="0.25">
      <c r="B4846">
        <f>YEAR('Daily Weather Input'!C4839)</f>
        <v>2018</v>
      </c>
      <c r="C4846">
        <f>MONTH('Daily Weather Input'!C4839)</f>
        <v>3</v>
      </c>
      <c r="D4846">
        <f>DAY('Daily Weather Input'!C4839)</f>
        <v>29</v>
      </c>
      <c r="E4846">
        <f>IF('Daily Weather Input'!D4839, 'Daily Weather Input'!D4839, ('Daily Weather Input'!E4839+'Daily Weather Input'!F4839)/2)</f>
        <v>55</v>
      </c>
      <c r="F4846">
        <f t="shared" si="153"/>
        <v>10</v>
      </c>
      <c r="G4846">
        <f t="shared" si="154"/>
        <v>0</v>
      </c>
    </row>
    <row r="4847" spans="2:7" x14ac:dyDescent="0.25">
      <c r="B4847">
        <f>YEAR('Daily Weather Input'!C4840)</f>
        <v>2018</v>
      </c>
      <c r="C4847">
        <f>MONTH('Daily Weather Input'!C4840)</f>
        <v>3</v>
      </c>
      <c r="D4847">
        <f>DAY('Daily Weather Input'!C4840)</f>
        <v>30</v>
      </c>
      <c r="E4847">
        <f>IF('Daily Weather Input'!D4840, 'Daily Weather Input'!D4840, ('Daily Weather Input'!E4840+'Daily Weather Input'!F4840)/2)</f>
        <v>65</v>
      </c>
      <c r="F4847">
        <f t="shared" si="153"/>
        <v>0</v>
      </c>
      <c r="G4847">
        <f t="shared" si="154"/>
        <v>0</v>
      </c>
    </row>
    <row r="4848" spans="2:7" x14ac:dyDescent="0.25">
      <c r="B4848">
        <f>YEAR('Daily Weather Input'!C4841)</f>
        <v>2018</v>
      </c>
      <c r="C4848">
        <f>MONTH('Daily Weather Input'!C4841)</f>
        <v>3</v>
      </c>
      <c r="D4848">
        <f>DAY('Daily Weather Input'!C4841)</f>
        <v>31</v>
      </c>
      <c r="E4848">
        <f>IF('Daily Weather Input'!D4841, 'Daily Weather Input'!D4841, ('Daily Weather Input'!E4841+'Daily Weather Input'!F4841)/2)</f>
        <v>47</v>
      </c>
      <c r="F4848">
        <f t="shared" si="153"/>
        <v>18</v>
      </c>
      <c r="G4848">
        <f t="shared" si="154"/>
        <v>0</v>
      </c>
    </row>
    <row r="4849" spans="2:7" x14ac:dyDescent="0.25">
      <c r="B4849">
        <f>YEAR('Daily Weather Input'!C4842)</f>
        <v>2018</v>
      </c>
      <c r="C4849">
        <f>MONTH('Daily Weather Input'!C4842)</f>
        <v>4</v>
      </c>
      <c r="D4849">
        <f>DAY('Daily Weather Input'!C4842)</f>
        <v>1</v>
      </c>
      <c r="E4849">
        <f>IF('Daily Weather Input'!D4842, 'Daily Weather Input'!D4842, ('Daily Weather Input'!E4842+'Daily Weather Input'!F4842)/2)</f>
        <v>53</v>
      </c>
      <c r="F4849">
        <f t="shared" si="153"/>
        <v>12</v>
      </c>
      <c r="G4849">
        <f t="shared" si="154"/>
        <v>0</v>
      </c>
    </row>
    <row r="4850" spans="2:7" x14ac:dyDescent="0.25">
      <c r="B4850">
        <f>YEAR('Daily Weather Input'!C4843)</f>
        <v>2018</v>
      </c>
      <c r="C4850">
        <f>MONTH('Daily Weather Input'!C4843)</f>
        <v>4</v>
      </c>
      <c r="D4850">
        <f>DAY('Daily Weather Input'!C4843)</f>
        <v>2</v>
      </c>
      <c r="E4850">
        <f>IF('Daily Weather Input'!D4843, 'Daily Weather Input'!D4843, ('Daily Weather Input'!E4843+'Daily Weather Input'!F4843)/2)</f>
        <v>46</v>
      </c>
      <c r="F4850">
        <f t="shared" si="153"/>
        <v>19</v>
      </c>
      <c r="G4850">
        <f t="shared" si="154"/>
        <v>0</v>
      </c>
    </row>
    <row r="4851" spans="2:7" x14ac:dyDescent="0.25">
      <c r="B4851">
        <f>YEAR('Daily Weather Input'!C4844)</f>
        <v>2018</v>
      </c>
      <c r="C4851">
        <f>MONTH('Daily Weather Input'!C4844)</f>
        <v>4</v>
      </c>
      <c r="D4851">
        <f>DAY('Daily Weather Input'!C4844)</f>
        <v>3</v>
      </c>
      <c r="E4851">
        <f>IF('Daily Weather Input'!D4844, 'Daily Weather Input'!D4844, ('Daily Weather Input'!E4844+'Daily Weather Input'!F4844)/2)</f>
        <v>46</v>
      </c>
      <c r="F4851">
        <f t="shared" si="153"/>
        <v>19</v>
      </c>
      <c r="G4851">
        <f t="shared" si="154"/>
        <v>0</v>
      </c>
    </row>
    <row r="4852" spans="2:7" x14ac:dyDescent="0.25">
      <c r="B4852">
        <f>YEAR('Daily Weather Input'!C4845)</f>
        <v>2018</v>
      </c>
      <c r="C4852">
        <f>MONTH('Daily Weather Input'!C4845)</f>
        <v>4</v>
      </c>
      <c r="D4852">
        <f>DAY('Daily Weather Input'!C4845)</f>
        <v>4</v>
      </c>
      <c r="E4852">
        <f>IF('Daily Weather Input'!D4845, 'Daily Weather Input'!D4845, ('Daily Weather Input'!E4845+'Daily Weather Input'!F4845)/2)</f>
        <v>55</v>
      </c>
      <c r="F4852">
        <f t="shared" si="153"/>
        <v>10</v>
      </c>
      <c r="G4852">
        <f t="shared" si="154"/>
        <v>0</v>
      </c>
    </row>
    <row r="4853" spans="2:7" x14ac:dyDescent="0.25">
      <c r="B4853">
        <f>YEAR('Daily Weather Input'!C4846)</f>
        <v>2018</v>
      </c>
      <c r="C4853">
        <f>MONTH('Daily Weather Input'!C4846)</f>
        <v>4</v>
      </c>
      <c r="D4853">
        <f>DAY('Daily Weather Input'!C4846)</f>
        <v>5</v>
      </c>
      <c r="E4853">
        <f>IF('Daily Weather Input'!D4846, 'Daily Weather Input'!D4846, ('Daily Weather Input'!E4846+'Daily Weather Input'!F4846)/2)</f>
        <v>42</v>
      </c>
      <c r="F4853">
        <f t="shared" si="153"/>
        <v>23</v>
      </c>
      <c r="G4853">
        <f t="shared" si="154"/>
        <v>0</v>
      </c>
    </row>
    <row r="4854" spans="2:7" x14ac:dyDescent="0.25">
      <c r="B4854">
        <f>YEAR('Daily Weather Input'!C4847)</f>
        <v>2018</v>
      </c>
      <c r="C4854">
        <f>MONTH('Daily Weather Input'!C4847)</f>
        <v>4</v>
      </c>
      <c r="D4854">
        <f>DAY('Daily Weather Input'!C4847)</f>
        <v>6</v>
      </c>
      <c r="E4854">
        <f>IF('Daily Weather Input'!D4847, 'Daily Weather Input'!D4847, ('Daily Weather Input'!E4847+'Daily Weather Input'!F4847)/2)</f>
        <v>51</v>
      </c>
      <c r="F4854">
        <f t="shared" si="153"/>
        <v>14</v>
      </c>
      <c r="G4854">
        <f t="shared" si="154"/>
        <v>0</v>
      </c>
    </row>
    <row r="4855" spans="2:7" x14ac:dyDescent="0.25">
      <c r="B4855">
        <f>YEAR('Daily Weather Input'!C4848)</f>
        <v>2018</v>
      </c>
      <c r="C4855">
        <f>MONTH('Daily Weather Input'!C4848)</f>
        <v>4</v>
      </c>
      <c r="D4855">
        <f>DAY('Daily Weather Input'!C4848)</f>
        <v>7</v>
      </c>
      <c r="E4855">
        <f>IF('Daily Weather Input'!D4848, 'Daily Weather Input'!D4848, ('Daily Weather Input'!E4848+'Daily Weather Input'!F4848)/2)</f>
        <v>48</v>
      </c>
      <c r="F4855">
        <f t="shared" si="153"/>
        <v>17</v>
      </c>
      <c r="G4855">
        <f t="shared" si="154"/>
        <v>0</v>
      </c>
    </row>
    <row r="4856" spans="2:7" x14ac:dyDescent="0.25">
      <c r="B4856">
        <f>YEAR('Daily Weather Input'!C4849)</f>
        <v>2018</v>
      </c>
      <c r="C4856">
        <f>MONTH('Daily Weather Input'!C4849)</f>
        <v>4</v>
      </c>
      <c r="D4856">
        <f>DAY('Daily Weather Input'!C4849)</f>
        <v>8</v>
      </c>
      <c r="E4856">
        <f>IF('Daily Weather Input'!D4849, 'Daily Weather Input'!D4849, ('Daily Weather Input'!E4849+'Daily Weather Input'!F4849)/2)</f>
        <v>40</v>
      </c>
      <c r="F4856">
        <f t="shared" si="153"/>
        <v>25</v>
      </c>
      <c r="G4856">
        <f t="shared" si="154"/>
        <v>0</v>
      </c>
    </row>
    <row r="4857" spans="2:7" x14ac:dyDescent="0.25">
      <c r="B4857">
        <f>YEAR('Daily Weather Input'!C4850)</f>
        <v>2018</v>
      </c>
      <c r="C4857">
        <f>MONTH('Daily Weather Input'!C4850)</f>
        <v>4</v>
      </c>
      <c r="D4857">
        <f>DAY('Daily Weather Input'!C4850)</f>
        <v>9</v>
      </c>
      <c r="E4857">
        <f>IF('Daily Weather Input'!D4850, 'Daily Weather Input'!D4850, ('Daily Weather Input'!E4850+'Daily Weather Input'!F4850)/2)</f>
        <v>39</v>
      </c>
      <c r="F4857">
        <f t="shared" si="153"/>
        <v>26</v>
      </c>
      <c r="G4857">
        <f t="shared" si="154"/>
        <v>0</v>
      </c>
    </row>
    <row r="4858" spans="2:7" x14ac:dyDescent="0.25">
      <c r="B4858">
        <f>YEAR('Daily Weather Input'!C4851)</f>
        <v>2018</v>
      </c>
      <c r="C4858">
        <f>MONTH('Daily Weather Input'!C4851)</f>
        <v>4</v>
      </c>
      <c r="D4858">
        <f>DAY('Daily Weather Input'!C4851)</f>
        <v>10</v>
      </c>
      <c r="E4858">
        <f>IF('Daily Weather Input'!D4851, 'Daily Weather Input'!D4851, ('Daily Weather Input'!E4851+'Daily Weather Input'!F4851)/2)</f>
        <v>42</v>
      </c>
      <c r="F4858">
        <f t="shared" si="153"/>
        <v>23</v>
      </c>
      <c r="G4858">
        <f t="shared" si="154"/>
        <v>0</v>
      </c>
    </row>
    <row r="4859" spans="2:7" x14ac:dyDescent="0.25">
      <c r="B4859">
        <f>YEAR('Daily Weather Input'!C4852)</f>
        <v>2018</v>
      </c>
      <c r="C4859">
        <f>MONTH('Daily Weather Input'!C4852)</f>
        <v>4</v>
      </c>
      <c r="D4859">
        <f>DAY('Daily Weather Input'!C4852)</f>
        <v>11</v>
      </c>
      <c r="E4859">
        <f>IF('Daily Weather Input'!D4852, 'Daily Weather Input'!D4852, ('Daily Weather Input'!E4852+'Daily Weather Input'!F4852)/2)</f>
        <v>45</v>
      </c>
      <c r="F4859">
        <f t="shared" si="153"/>
        <v>20</v>
      </c>
      <c r="G4859">
        <f t="shared" si="154"/>
        <v>0</v>
      </c>
    </row>
    <row r="4860" spans="2:7" x14ac:dyDescent="0.25">
      <c r="B4860">
        <f>YEAR('Daily Weather Input'!C4853)</f>
        <v>2018</v>
      </c>
      <c r="C4860">
        <f>MONTH('Daily Weather Input'!C4853)</f>
        <v>4</v>
      </c>
      <c r="D4860">
        <f>DAY('Daily Weather Input'!C4853)</f>
        <v>12</v>
      </c>
      <c r="E4860">
        <f>IF('Daily Weather Input'!D4853, 'Daily Weather Input'!D4853, ('Daily Weather Input'!E4853+'Daily Weather Input'!F4853)/2)</f>
        <v>57</v>
      </c>
      <c r="F4860">
        <f t="shared" si="153"/>
        <v>8</v>
      </c>
      <c r="G4860">
        <f t="shared" si="154"/>
        <v>0</v>
      </c>
    </row>
    <row r="4861" spans="2:7" x14ac:dyDescent="0.25">
      <c r="B4861">
        <f>YEAR('Daily Weather Input'!C4854)</f>
        <v>2018</v>
      </c>
      <c r="C4861">
        <f>MONTH('Daily Weather Input'!C4854)</f>
        <v>4</v>
      </c>
      <c r="D4861">
        <f>DAY('Daily Weather Input'!C4854)</f>
        <v>13</v>
      </c>
      <c r="E4861">
        <f>IF('Daily Weather Input'!D4854, 'Daily Weather Input'!D4854, ('Daily Weather Input'!E4854+'Daily Weather Input'!F4854)/2)</f>
        <v>72</v>
      </c>
      <c r="F4861">
        <f t="shared" si="153"/>
        <v>0</v>
      </c>
      <c r="G4861">
        <f t="shared" si="154"/>
        <v>7</v>
      </c>
    </row>
    <row r="4862" spans="2:7" x14ac:dyDescent="0.25">
      <c r="B4862">
        <f>YEAR('Daily Weather Input'!C4855)</f>
        <v>2018</v>
      </c>
      <c r="C4862">
        <f>MONTH('Daily Weather Input'!C4855)</f>
        <v>4</v>
      </c>
      <c r="D4862">
        <f>DAY('Daily Weather Input'!C4855)</f>
        <v>14</v>
      </c>
      <c r="E4862">
        <f>IF('Daily Weather Input'!D4855, 'Daily Weather Input'!D4855, ('Daily Weather Input'!E4855+'Daily Weather Input'!F4855)/2)</f>
        <v>74</v>
      </c>
      <c r="F4862">
        <f t="shared" si="153"/>
        <v>0</v>
      </c>
      <c r="G4862">
        <f t="shared" si="154"/>
        <v>9</v>
      </c>
    </row>
    <row r="4863" spans="2:7" x14ac:dyDescent="0.25">
      <c r="B4863">
        <f>YEAR('Daily Weather Input'!C4856)</f>
        <v>2018</v>
      </c>
      <c r="C4863">
        <f>MONTH('Daily Weather Input'!C4856)</f>
        <v>4</v>
      </c>
      <c r="D4863">
        <f>DAY('Daily Weather Input'!C4856)</f>
        <v>15</v>
      </c>
      <c r="E4863">
        <f>IF('Daily Weather Input'!D4856, 'Daily Weather Input'!D4856, ('Daily Weather Input'!E4856+'Daily Weather Input'!F4856)/2)</f>
        <v>63</v>
      </c>
      <c r="F4863">
        <f t="shared" si="153"/>
        <v>2</v>
      </c>
      <c r="G4863">
        <f t="shared" si="154"/>
        <v>0</v>
      </c>
    </row>
    <row r="4864" spans="2:7" x14ac:dyDescent="0.25">
      <c r="B4864">
        <f>YEAR('Daily Weather Input'!C4857)</f>
        <v>2018</v>
      </c>
      <c r="C4864">
        <f>MONTH('Daily Weather Input'!C4857)</f>
        <v>4</v>
      </c>
      <c r="D4864">
        <f>DAY('Daily Weather Input'!C4857)</f>
        <v>16</v>
      </c>
      <c r="E4864">
        <f>IF('Daily Weather Input'!D4857, 'Daily Weather Input'!D4857, ('Daily Weather Input'!E4857+'Daily Weather Input'!F4857)/2)</f>
        <v>48</v>
      </c>
      <c r="F4864">
        <f t="shared" si="153"/>
        <v>17</v>
      </c>
      <c r="G4864">
        <f t="shared" si="154"/>
        <v>0</v>
      </c>
    </row>
    <row r="4865" spans="2:7" x14ac:dyDescent="0.25">
      <c r="B4865">
        <f>YEAR('Daily Weather Input'!C4858)</f>
        <v>2018</v>
      </c>
      <c r="C4865">
        <f>MONTH('Daily Weather Input'!C4858)</f>
        <v>4</v>
      </c>
      <c r="D4865">
        <f>DAY('Daily Weather Input'!C4858)</f>
        <v>17</v>
      </c>
      <c r="E4865">
        <f>IF('Daily Weather Input'!D4858, 'Daily Weather Input'!D4858, ('Daily Weather Input'!E4858+'Daily Weather Input'!F4858)/2)</f>
        <v>42</v>
      </c>
      <c r="F4865">
        <f t="shared" si="153"/>
        <v>23</v>
      </c>
      <c r="G4865">
        <f t="shared" si="154"/>
        <v>0</v>
      </c>
    </row>
    <row r="4866" spans="2:7" x14ac:dyDescent="0.25">
      <c r="B4866">
        <f>YEAR('Daily Weather Input'!C4859)</f>
        <v>2018</v>
      </c>
      <c r="C4866">
        <f>MONTH('Daily Weather Input'!C4859)</f>
        <v>4</v>
      </c>
      <c r="D4866">
        <f>DAY('Daily Weather Input'!C4859)</f>
        <v>18</v>
      </c>
      <c r="E4866">
        <f>IF('Daily Weather Input'!D4859, 'Daily Weather Input'!D4859, ('Daily Weather Input'!E4859+'Daily Weather Input'!F4859)/2)</f>
        <v>44</v>
      </c>
      <c r="F4866">
        <f t="shared" si="153"/>
        <v>21</v>
      </c>
      <c r="G4866">
        <f t="shared" si="154"/>
        <v>0</v>
      </c>
    </row>
    <row r="4867" spans="2:7" x14ac:dyDescent="0.25">
      <c r="B4867">
        <f>YEAR('Daily Weather Input'!C4860)</f>
        <v>2018</v>
      </c>
      <c r="C4867">
        <f>MONTH('Daily Weather Input'!C4860)</f>
        <v>4</v>
      </c>
      <c r="D4867">
        <f>DAY('Daily Weather Input'!C4860)</f>
        <v>19</v>
      </c>
      <c r="E4867">
        <f>IF('Daily Weather Input'!D4860, 'Daily Weather Input'!D4860, ('Daily Weather Input'!E4860+'Daily Weather Input'!F4860)/2)</f>
        <v>51</v>
      </c>
      <c r="F4867">
        <f t="shared" si="153"/>
        <v>14</v>
      </c>
      <c r="G4867">
        <f t="shared" si="154"/>
        <v>0</v>
      </c>
    </row>
    <row r="4868" spans="2:7" x14ac:dyDescent="0.25">
      <c r="B4868">
        <f>YEAR('Daily Weather Input'!C4861)</f>
        <v>2018</v>
      </c>
      <c r="C4868">
        <f>MONTH('Daily Weather Input'!C4861)</f>
        <v>4</v>
      </c>
      <c r="D4868">
        <f>DAY('Daily Weather Input'!C4861)</f>
        <v>20</v>
      </c>
      <c r="E4868">
        <f>IF('Daily Weather Input'!D4861, 'Daily Weather Input'!D4861, ('Daily Weather Input'!E4861+'Daily Weather Input'!F4861)/2)</f>
        <v>46</v>
      </c>
      <c r="F4868">
        <f t="shared" si="153"/>
        <v>19</v>
      </c>
      <c r="G4868">
        <f t="shared" si="154"/>
        <v>0</v>
      </c>
    </row>
    <row r="4869" spans="2:7" x14ac:dyDescent="0.25">
      <c r="B4869">
        <f>YEAR('Daily Weather Input'!C4862)</f>
        <v>2018</v>
      </c>
      <c r="C4869">
        <f>MONTH('Daily Weather Input'!C4862)</f>
        <v>4</v>
      </c>
      <c r="D4869">
        <f>DAY('Daily Weather Input'!C4862)</f>
        <v>21</v>
      </c>
      <c r="E4869">
        <f>IF('Daily Weather Input'!D4862, 'Daily Weather Input'!D4862, ('Daily Weather Input'!E4862+'Daily Weather Input'!F4862)/2)</f>
        <v>48</v>
      </c>
      <c r="F4869">
        <f t="shared" si="153"/>
        <v>17</v>
      </c>
      <c r="G4869">
        <f t="shared" si="154"/>
        <v>0</v>
      </c>
    </row>
    <row r="4870" spans="2:7" x14ac:dyDescent="0.25">
      <c r="B4870">
        <f>YEAR('Daily Weather Input'!C4863)</f>
        <v>2018</v>
      </c>
      <c r="C4870">
        <f>MONTH('Daily Weather Input'!C4863)</f>
        <v>4</v>
      </c>
      <c r="D4870">
        <f>DAY('Daily Weather Input'!C4863)</f>
        <v>22</v>
      </c>
      <c r="E4870">
        <f>IF('Daily Weather Input'!D4863, 'Daily Weather Input'!D4863, ('Daily Weather Input'!E4863+'Daily Weather Input'!F4863)/2)</f>
        <v>54</v>
      </c>
      <c r="F4870">
        <f t="shared" si="153"/>
        <v>11</v>
      </c>
      <c r="G4870">
        <f t="shared" si="154"/>
        <v>0</v>
      </c>
    </row>
    <row r="4871" spans="2:7" x14ac:dyDescent="0.25">
      <c r="B4871">
        <f>YEAR('Daily Weather Input'!C4864)</f>
        <v>2018</v>
      </c>
      <c r="C4871">
        <f>MONTH('Daily Weather Input'!C4864)</f>
        <v>4</v>
      </c>
      <c r="D4871">
        <f>DAY('Daily Weather Input'!C4864)</f>
        <v>23</v>
      </c>
      <c r="E4871">
        <f>IF('Daily Weather Input'!D4864, 'Daily Weather Input'!D4864, ('Daily Weather Input'!E4864+'Daily Weather Input'!F4864)/2)</f>
        <v>56</v>
      </c>
      <c r="F4871">
        <f t="shared" si="153"/>
        <v>9</v>
      </c>
      <c r="G4871">
        <f t="shared" si="154"/>
        <v>0</v>
      </c>
    </row>
    <row r="4872" spans="2:7" x14ac:dyDescent="0.25">
      <c r="B4872">
        <f>YEAR('Daily Weather Input'!C4865)</f>
        <v>2018</v>
      </c>
      <c r="C4872">
        <f>MONTH('Daily Weather Input'!C4865)</f>
        <v>4</v>
      </c>
      <c r="D4872">
        <f>DAY('Daily Weather Input'!C4865)</f>
        <v>24</v>
      </c>
      <c r="E4872">
        <f>IF('Daily Weather Input'!D4865, 'Daily Weather Input'!D4865, ('Daily Weather Input'!E4865+'Daily Weather Input'!F4865)/2)</f>
        <v>57</v>
      </c>
      <c r="F4872">
        <f t="shared" si="153"/>
        <v>8</v>
      </c>
      <c r="G4872">
        <f t="shared" si="154"/>
        <v>0</v>
      </c>
    </row>
    <row r="4873" spans="2:7" x14ac:dyDescent="0.25">
      <c r="B4873">
        <f>YEAR('Daily Weather Input'!C4866)</f>
        <v>2018</v>
      </c>
      <c r="C4873">
        <f>MONTH('Daily Weather Input'!C4866)</f>
        <v>4</v>
      </c>
      <c r="D4873">
        <f>DAY('Daily Weather Input'!C4866)</f>
        <v>25</v>
      </c>
      <c r="E4873">
        <f>IF('Daily Weather Input'!D4866, 'Daily Weather Input'!D4866, ('Daily Weather Input'!E4866+'Daily Weather Input'!F4866)/2)</f>
        <v>56</v>
      </c>
      <c r="F4873">
        <f t="shared" si="153"/>
        <v>9</v>
      </c>
      <c r="G4873">
        <f t="shared" si="154"/>
        <v>0</v>
      </c>
    </row>
    <row r="4874" spans="2:7" x14ac:dyDescent="0.25">
      <c r="B4874">
        <f>YEAR('Daily Weather Input'!C4867)</f>
        <v>2018</v>
      </c>
      <c r="C4874">
        <f>MONTH('Daily Weather Input'!C4867)</f>
        <v>4</v>
      </c>
      <c r="D4874">
        <f>DAY('Daily Weather Input'!C4867)</f>
        <v>26</v>
      </c>
      <c r="E4874">
        <f>IF('Daily Weather Input'!D4867, 'Daily Weather Input'!D4867, ('Daily Weather Input'!E4867+'Daily Weather Input'!F4867)/2)</f>
        <v>58</v>
      </c>
      <c r="F4874">
        <f t="shared" si="153"/>
        <v>7</v>
      </c>
      <c r="G4874">
        <f t="shared" si="154"/>
        <v>0</v>
      </c>
    </row>
    <row r="4875" spans="2:7" x14ac:dyDescent="0.25">
      <c r="B4875">
        <f>YEAR('Daily Weather Input'!C4868)</f>
        <v>2018</v>
      </c>
      <c r="C4875">
        <f>MONTH('Daily Weather Input'!C4868)</f>
        <v>4</v>
      </c>
      <c r="D4875">
        <f>DAY('Daily Weather Input'!C4868)</f>
        <v>27</v>
      </c>
      <c r="E4875">
        <f>IF('Daily Weather Input'!D4868, 'Daily Weather Input'!D4868, ('Daily Weather Input'!E4868+'Daily Weather Input'!F4868)/2)</f>
        <v>58</v>
      </c>
      <c r="F4875">
        <f t="shared" si="153"/>
        <v>7</v>
      </c>
      <c r="G4875">
        <f t="shared" si="154"/>
        <v>0</v>
      </c>
    </row>
    <row r="4876" spans="2:7" x14ac:dyDescent="0.25">
      <c r="B4876">
        <f>YEAR('Daily Weather Input'!C4869)</f>
        <v>2018</v>
      </c>
      <c r="C4876">
        <f>MONTH('Daily Weather Input'!C4869)</f>
        <v>4</v>
      </c>
      <c r="D4876">
        <f>DAY('Daily Weather Input'!C4869)</f>
        <v>28</v>
      </c>
      <c r="E4876">
        <f>IF('Daily Weather Input'!D4869, 'Daily Weather Input'!D4869, ('Daily Weather Input'!E4869+'Daily Weather Input'!F4869)/2)</f>
        <v>59</v>
      </c>
      <c r="F4876">
        <f t="shared" si="153"/>
        <v>6</v>
      </c>
      <c r="G4876">
        <f t="shared" si="154"/>
        <v>0</v>
      </c>
    </row>
    <row r="4877" spans="2:7" x14ac:dyDescent="0.25">
      <c r="B4877">
        <f>YEAR('Daily Weather Input'!C4870)</f>
        <v>2018</v>
      </c>
      <c r="C4877">
        <f>MONTH('Daily Weather Input'!C4870)</f>
        <v>4</v>
      </c>
      <c r="D4877">
        <f>DAY('Daily Weather Input'!C4870)</f>
        <v>29</v>
      </c>
      <c r="E4877">
        <f>IF('Daily Weather Input'!D4870, 'Daily Weather Input'!D4870, ('Daily Weather Input'!E4870+'Daily Weather Input'!F4870)/2)</f>
        <v>51</v>
      </c>
      <c r="F4877">
        <f t="shared" si="153"/>
        <v>14</v>
      </c>
      <c r="G4877">
        <f t="shared" si="154"/>
        <v>0</v>
      </c>
    </row>
    <row r="4878" spans="2:7" x14ac:dyDescent="0.25">
      <c r="B4878">
        <f>YEAR('Daily Weather Input'!C4871)</f>
        <v>2018</v>
      </c>
      <c r="C4878">
        <f>MONTH('Daily Weather Input'!C4871)</f>
        <v>4</v>
      </c>
      <c r="D4878">
        <f>DAY('Daily Weather Input'!C4871)</f>
        <v>30</v>
      </c>
      <c r="E4878">
        <f>IF('Daily Weather Input'!D4871, 'Daily Weather Input'!D4871, ('Daily Weather Input'!E4871+'Daily Weather Input'!F4871)/2)</f>
        <v>52</v>
      </c>
      <c r="F4878">
        <f t="shared" si="153"/>
        <v>13</v>
      </c>
      <c r="G4878">
        <f t="shared" si="154"/>
        <v>0</v>
      </c>
    </row>
    <row r="4879" spans="2:7" x14ac:dyDescent="0.25">
      <c r="B4879">
        <f>YEAR('Daily Weather Input'!C4872)</f>
        <v>2018</v>
      </c>
      <c r="C4879">
        <f>MONTH('Daily Weather Input'!C4872)</f>
        <v>5</v>
      </c>
      <c r="D4879">
        <f>DAY('Daily Weather Input'!C4872)</f>
        <v>1</v>
      </c>
      <c r="E4879">
        <f>IF('Daily Weather Input'!D4872, 'Daily Weather Input'!D4872, ('Daily Weather Input'!E4872+'Daily Weather Input'!F4872)/2)</f>
        <v>63</v>
      </c>
      <c r="F4879">
        <f t="shared" si="153"/>
        <v>2</v>
      </c>
      <c r="G4879">
        <f t="shared" si="154"/>
        <v>0</v>
      </c>
    </row>
    <row r="4880" spans="2:7" x14ac:dyDescent="0.25">
      <c r="B4880">
        <f>YEAR('Daily Weather Input'!C4873)</f>
        <v>2018</v>
      </c>
      <c r="C4880">
        <f>MONTH('Daily Weather Input'!C4873)</f>
        <v>5</v>
      </c>
      <c r="D4880">
        <f>DAY('Daily Weather Input'!C4873)</f>
        <v>2</v>
      </c>
      <c r="E4880">
        <f>IF('Daily Weather Input'!D4873, 'Daily Weather Input'!D4873, ('Daily Weather Input'!E4873+'Daily Weather Input'!F4873)/2)</f>
        <v>70</v>
      </c>
      <c r="F4880">
        <f t="shared" si="153"/>
        <v>0</v>
      </c>
      <c r="G4880">
        <f t="shared" si="154"/>
        <v>5</v>
      </c>
    </row>
    <row r="4881" spans="2:7" x14ac:dyDescent="0.25">
      <c r="B4881">
        <f>YEAR('Daily Weather Input'!C4874)</f>
        <v>2018</v>
      </c>
      <c r="C4881">
        <f>MONTH('Daily Weather Input'!C4874)</f>
        <v>5</v>
      </c>
      <c r="D4881">
        <f>DAY('Daily Weather Input'!C4874)</f>
        <v>3</v>
      </c>
      <c r="E4881">
        <f>IF('Daily Weather Input'!D4874, 'Daily Weather Input'!D4874, ('Daily Weather Input'!E4874+'Daily Weather Input'!F4874)/2)</f>
        <v>76</v>
      </c>
      <c r="F4881">
        <f t="shared" si="153"/>
        <v>0</v>
      </c>
      <c r="G4881">
        <f t="shared" si="154"/>
        <v>11</v>
      </c>
    </row>
    <row r="4882" spans="2:7" x14ac:dyDescent="0.25">
      <c r="B4882">
        <f>YEAR('Daily Weather Input'!C4875)</f>
        <v>2018</v>
      </c>
      <c r="C4882">
        <f>MONTH('Daily Weather Input'!C4875)</f>
        <v>5</v>
      </c>
      <c r="D4882">
        <f>DAY('Daily Weather Input'!C4875)</f>
        <v>4</v>
      </c>
      <c r="E4882">
        <f>IF('Daily Weather Input'!D4875, 'Daily Weather Input'!D4875, ('Daily Weather Input'!E4875+'Daily Weather Input'!F4875)/2)</f>
        <v>78</v>
      </c>
      <c r="F4882">
        <f t="shared" si="153"/>
        <v>0</v>
      </c>
      <c r="G4882">
        <f t="shared" si="154"/>
        <v>13</v>
      </c>
    </row>
    <row r="4883" spans="2:7" x14ac:dyDescent="0.25">
      <c r="B4883">
        <f>YEAR('Daily Weather Input'!C4876)</f>
        <v>2018</v>
      </c>
      <c r="C4883">
        <f>MONTH('Daily Weather Input'!C4876)</f>
        <v>5</v>
      </c>
      <c r="D4883">
        <f>DAY('Daily Weather Input'!C4876)</f>
        <v>5</v>
      </c>
      <c r="E4883">
        <f>IF('Daily Weather Input'!D4876, 'Daily Weather Input'!D4876, ('Daily Weather Input'!E4876+'Daily Weather Input'!F4876)/2)</f>
        <v>69</v>
      </c>
      <c r="F4883">
        <f t="shared" si="153"/>
        <v>0</v>
      </c>
      <c r="G4883">
        <f t="shared" si="154"/>
        <v>4</v>
      </c>
    </row>
    <row r="4884" spans="2:7" x14ac:dyDescent="0.25">
      <c r="B4884">
        <f>YEAR('Daily Weather Input'!C4877)</f>
        <v>2018</v>
      </c>
      <c r="C4884">
        <f>MONTH('Daily Weather Input'!C4877)</f>
        <v>5</v>
      </c>
      <c r="D4884">
        <f>DAY('Daily Weather Input'!C4877)</f>
        <v>6</v>
      </c>
      <c r="E4884">
        <f>IF('Daily Weather Input'!D4877, 'Daily Weather Input'!D4877, ('Daily Weather Input'!E4877+'Daily Weather Input'!F4877)/2)</f>
        <v>58</v>
      </c>
      <c r="F4884">
        <f t="shared" si="153"/>
        <v>7</v>
      </c>
      <c r="G4884">
        <f t="shared" si="154"/>
        <v>0</v>
      </c>
    </row>
    <row r="4885" spans="2:7" x14ac:dyDescent="0.25">
      <c r="B4885">
        <f>YEAR('Daily Weather Input'!C4878)</f>
        <v>2018</v>
      </c>
      <c r="C4885">
        <f>MONTH('Daily Weather Input'!C4878)</f>
        <v>5</v>
      </c>
      <c r="D4885">
        <f>DAY('Daily Weather Input'!C4878)</f>
        <v>7</v>
      </c>
      <c r="E4885">
        <f>IF('Daily Weather Input'!D4878, 'Daily Weather Input'!D4878, ('Daily Weather Input'!E4878+'Daily Weather Input'!F4878)/2)</f>
        <v>63</v>
      </c>
      <c r="F4885">
        <f t="shared" si="153"/>
        <v>2</v>
      </c>
      <c r="G4885">
        <f t="shared" si="154"/>
        <v>0</v>
      </c>
    </row>
    <row r="4886" spans="2:7" x14ac:dyDescent="0.25">
      <c r="B4886">
        <f>YEAR('Daily Weather Input'!C4879)</f>
        <v>2018</v>
      </c>
      <c r="C4886">
        <f>MONTH('Daily Weather Input'!C4879)</f>
        <v>5</v>
      </c>
      <c r="D4886">
        <f>DAY('Daily Weather Input'!C4879)</f>
        <v>8</v>
      </c>
      <c r="E4886">
        <f>IF('Daily Weather Input'!D4879, 'Daily Weather Input'!D4879, ('Daily Weather Input'!E4879+'Daily Weather Input'!F4879)/2)</f>
        <v>65</v>
      </c>
      <c r="F4886">
        <f t="shared" si="153"/>
        <v>0</v>
      </c>
      <c r="G4886">
        <f t="shared" si="154"/>
        <v>0</v>
      </c>
    </row>
    <row r="4887" spans="2:7" x14ac:dyDescent="0.25">
      <c r="B4887">
        <f>YEAR('Daily Weather Input'!C4880)</f>
        <v>2018</v>
      </c>
      <c r="C4887">
        <f>MONTH('Daily Weather Input'!C4880)</f>
        <v>5</v>
      </c>
      <c r="D4887">
        <f>DAY('Daily Weather Input'!C4880)</f>
        <v>9</v>
      </c>
      <c r="E4887">
        <f>IF('Daily Weather Input'!D4880, 'Daily Weather Input'!D4880, ('Daily Weather Input'!E4880+'Daily Weather Input'!F4880)/2)</f>
        <v>65</v>
      </c>
      <c r="F4887">
        <f t="shared" si="153"/>
        <v>0</v>
      </c>
      <c r="G4887">
        <f t="shared" si="154"/>
        <v>0</v>
      </c>
    </row>
    <row r="4888" spans="2:7" x14ac:dyDescent="0.25">
      <c r="B4888">
        <f>YEAR('Daily Weather Input'!C4881)</f>
        <v>2018</v>
      </c>
      <c r="C4888">
        <f>MONTH('Daily Weather Input'!C4881)</f>
        <v>5</v>
      </c>
      <c r="D4888">
        <f>DAY('Daily Weather Input'!C4881)</f>
        <v>10</v>
      </c>
      <c r="E4888">
        <f>IF('Daily Weather Input'!D4881, 'Daily Weather Input'!D4881, ('Daily Weather Input'!E4881+'Daily Weather Input'!F4881)/2)</f>
        <v>68</v>
      </c>
      <c r="F4888">
        <f t="shared" ref="F4888:F4951" si="155">IF(B$8&gt;$E4888,(B$8-$E4888),0)</f>
        <v>0</v>
      </c>
      <c r="G4888">
        <f t="shared" ref="G4888:G4951" si="156">IF($E4888&gt;C$8,$E4888-C$8,0)</f>
        <v>3</v>
      </c>
    </row>
    <row r="4889" spans="2:7" x14ac:dyDescent="0.25">
      <c r="B4889">
        <f>YEAR('Daily Weather Input'!C4882)</f>
        <v>2018</v>
      </c>
      <c r="C4889">
        <f>MONTH('Daily Weather Input'!C4882)</f>
        <v>5</v>
      </c>
      <c r="D4889">
        <f>DAY('Daily Weather Input'!C4882)</f>
        <v>11</v>
      </c>
      <c r="E4889">
        <f>IF('Daily Weather Input'!D4882, 'Daily Weather Input'!D4882, ('Daily Weather Input'!E4882+'Daily Weather Input'!F4882)/2)</f>
        <v>69</v>
      </c>
      <c r="F4889">
        <f t="shared" si="155"/>
        <v>0</v>
      </c>
      <c r="G4889">
        <f t="shared" si="156"/>
        <v>4</v>
      </c>
    </row>
    <row r="4890" spans="2:7" x14ac:dyDescent="0.25">
      <c r="B4890">
        <f>YEAR('Daily Weather Input'!C4883)</f>
        <v>2018</v>
      </c>
      <c r="C4890">
        <f>MONTH('Daily Weather Input'!C4883)</f>
        <v>5</v>
      </c>
      <c r="D4890">
        <f>DAY('Daily Weather Input'!C4883)</f>
        <v>12</v>
      </c>
      <c r="E4890">
        <f>IF('Daily Weather Input'!D4883, 'Daily Weather Input'!D4883, ('Daily Weather Input'!E4883+'Daily Weather Input'!F4883)/2)</f>
        <v>73</v>
      </c>
      <c r="F4890">
        <f t="shared" si="155"/>
        <v>0</v>
      </c>
      <c r="G4890">
        <f t="shared" si="156"/>
        <v>8</v>
      </c>
    </row>
    <row r="4891" spans="2:7" x14ac:dyDescent="0.25">
      <c r="B4891">
        <f>YEAR('Daily Weather Input'!C4884)</f>
        <v>2018</v>
      </c>
      <c r="C4891">
        <f>MONTH('Daily Weather Input'!C4884)</f>
        <v>5</v>
      </c>
      <c r="D4891">
        <f>DAY('Daily Weather Input'!C4884)</f>
        <v>13</v>
      </c>
      <c r="E4891">
        <f>IF('Daily Weather Input'!D4884, 'Daily Weather Input'!D4884, ('Daily Weather Input'!E4884+'Daily Weather Input'!F4884)/2)</f>
        <v>68</v>
      </c>
      <c r="F4891">
        <f t="shared" si="155"/>
        <v>0</v>
      </c>
      <c r="G4891">
        <f t="shared" si="156"/>
        <v>3</v>
      </c>
    </row>
    <row r="4892" spans="2:7" x14ac:dyDescent="0.25">
      <c r="B4892">
        <f>YEAR('Daily Weather Input'!C4885)</f>
        <v>2018</v>
      </c>
      <c r="C4892">
        <f>MONTH('Daily Weather Input'!C4885)</f>
        <v>5</v>
      </c>
      <c r="D4892">
        <f>DAY('Daily Weather Input'!C4885)</f>
        <v>14</v>
      </c>
      <c r="E4892">
        <f>IF('Daily Weather Input'!D4885, 'Daily Weather Input'!D4885, ('Daily Weather Input'!E4885+'Daily Weather Input'!F4885)/2)</f>
        <v>66</v>
      </c>
      <c r="F4892">
        <f t="shared" si="155"/>
        <v>0</v>
      </c>
      <c r="G4892">
        <f t="shared" si="156"/>
        <v>1</v>
      </c>
    </row>
    <row r="4893" spans="2:7" x14ac:dyDescent="0.25">
      <c r="B4893">
        <f>YEAR('Daily Weather Input'!C4886)</f>
        <v>2018</v>
      </c>
      <c r="C4893">
        <f>MONTH('Daily Weather Input'!C4886)</f>
        <v>5</v>
      </c>
      <c r="D4893">
        <f>DAY('Daily Weather Input'!C4886)</f>
        <v>15</v>
      </c>
      <c r="E4893">
        <f>IF('Daily Weather Input'!D4886, 'Daily Weather Input'!D4886, ('Daily Weather Input'!E4886+'Daily Weather Input'!F4886)/2)</f>
        <v>72</v>
      </c>
      <c r="F4893">
        <f t="shared" si="155"/>
        <v>0</v>
      </c>
      <c r="G4893">
        <f t="shared" si="156"/>
        <v>7</v>
      </c>
    </row>
    <row r="4894" spans="2:7" x14ac:dyDescent="0.25">
      <c r="B4894">
        <f>YEAR('Daily Weather Input'!C4887)</f>
        <v>2018</v>
      </c>
      <c r="C4894">
        <f>MONTH('Daily Weather Input'!C4887)</f>
        <v>5</v>
      </c>
      <c r="D4894">
        <f>DAY('Daily Weather Input'!C4887)</f>
        <v>16</v>
      </c>
      <c r="E4894">
        <f>IF('Daily Weather Input'!D4887, 'Daily Weather Input'!D4887, ('Daily Weather Input'!E4887+'Daily Weather Input'!F4887)/2)</f>
        <v>70</v>
      </c>
      <c r="F4894">
        <f t="shared" si="155"/>
        <v>0</v>
      </c>
      <c r="G4894">
        <f t="shared" si="156"/>
        <v>5</v>
      </c>
    </row>
    <row r="4895" spans="2:7" x14ac:dyDescent="0.25">
      <c r="B4895">
        <f>YEAR('Daily Weather Input'!C4888)</f>
        <v>2018</v>
      </c>
      <c r="C4895">
        <f>MONTH('Daily Weather Input'!C4888)</f>
        <v>5</v>
      </c>
      <c r="D4895">
        <f>DAY('Daily Weather Input'!C4888)</f>
        <v>17</v>
      </c>
      <c r="E4895">
        <f>IF('Daily Weather Input'!D4888, 'Daily Weather Input'!D4888, ('Daily Weather Input'!E4888+'Daily Weather Input'!F4888)/2)</f>
        <v>66</v>
      </c>
      <c r="F4895">
        <f t="shared" si="155"/>
        <v>0</v>
      </c>
      <c r="G4895">
        <f t="shared" si="156"/>
        <v>1</v>
      </c>
    </row>
    <row r="4896" spans="2:7" x14ac:dyDescent="0.25">
      <c r="B4896">
        <f>YEAR('Daily Weather Input'!C4889)</f>
        <v>2018</v>
      </c>
      <c r="C4896">
        <f>MONTH('Daily Weather Input'!C4889)</f>
        <v>5</v>
      </c>
      <c r="D4896">
        <f>DAY('Daily Weather Input'!C4889)</f>
        <v>18</v>
      </c>
      <c r="E4896">
        <f>IF('Daily Weather Input'!D4889, 'Daily Weather Input'!D4889, ('Daily Weather Input'!E4889+'Daily Weather Input'!F4889)/2)</f>
        <v>65</v>
      </c>
      <c r="F4896">
        <f t="shared" si="155"/>
        <v>0</v>
      </c>
      <c r="G4896">
        <f t="shared" si="156"/>
        <v>0</v>
      </c>
    </row>
    <row r="4897" spans="2:7" x14ac:dyDescent="0.25">
      <c r="B4897">
        <f>YEAR('Daily Weather Input'!C4890)</f>
        <v>2018</v>
      </c>
      <c r="C4897">
        <f>MONTH('Daily Weather Input'!C4890)</f>
        <v>5</v>
      </c>
      <c r="D4897">
        <f>DAY('Daily Weather Input'!C4890)</f>
        <v>19</v>
      </c>
      <c r="E4897">
        <f>IF('Daily Weather Input'!D4890, 'Daily Weather Input'!D4890, ('Daily Weather Input'!E4890+'Daily Weather Input'!F4890)/2)</f>
        <v>57</v>
      </c>
      <c r="F4897">
        <f t="shared" si="155"/>
        <v>8</v>
      </c>
      <c r="G4897">
        <f t="shared" si="156"/>
        <v>0</v>
      </c>
    </row>
    <row r="4898" spans="2:7" x14ac:dyDescent="0.25">
      <c r="B4898">
        <f>YEAR('Daily Weather Input'!C4891)</f>
        <v>2018</v>
      </c>
      <c r="C4898">
        <f>MONTH('Daily Weather Input'!C4891)</f>
        <v>5</v>
      </c>
      <c r="D4898">
        <f>DAY('Daily Weather Input'!C4891)</f>
        <v>20</v>
      </c>
      <c r="E4898">
        <f>IF('Daily Weather Input'!D4891, 'Daily Weather Input'!D4891, ('Daily Weather Input'!E4891+'Daily Weather Input'!F4891)/2)</f>
        <v>74</v>
      </c>
      <c r="F4898">
        <f t="shared" si="155"/>
        <v>0</v>
      </c>
      <c r="G4898">
        <f t="shared" si="156"/>
        <v>9</v>
      </c>
    </row>
    <row r="4899" spans="2:7" x14ac:dyDescent="0.25">
      <c r="B4899">
        <f>YEAR('Daily Weather Input'!C4892)</f>
        <v>2018</v>
      </c>
      <c r="C4899">
        <f>MONTH('Daily Weather Input'!C4892)</f>
        <v>5</v>
      </c>
      <c r="D4899">
        <f>DAY('Daily Weather Input'!C4892)</f>
        <v>21</v>
      </c>
      <c r="E4899">
        <f>IF('Daily Weather Input'!D4892, 'Daily Weather Input'!D4892, ('Daily Weather Input'!E4892+'Daily Weather Input'!F4892)/2)</f>
        <v>73</v>
      </c>
      <c r="F4899">
        <f t="shared" si="155"/>
        <v>0</v>
      </c>
      <c r="G4899">
        <f t="shared" si="156"/>
        <v>8</v>
      </c>
    </row>
    <row r="4900" spans="2:7" x14ac:dyDescent="0.25">
      <c r="B4900">
        <f>YEAR('Daily Weather Input'!C4893)</f>
        <v>2018</v>
      </c>
      <c r="C4900">
        <f>MONTH('Daily Weather Input'!C4893)</f>
        <v>5</v>
      </c>
      <c r="D4900">
        <f>DAY('Daily Weather Input'!C4893)</f>
        <v>22</v>
      </c>
      <c r="E4900">
        <f>IF('Daily Weather Input'!D4893, 'Daily Weather Input'!D4893, ('Daily Weather Input'!E4893+'Daily Weather Input'!F4893)/2)</f>
        <v>70</v>
      </c>
      <c r="F4900">
        <f t="shared" si="155"/>
        <v>0</v>
      </c>
      <c r="G4900">
        <f t="shared" si="156"/>
        <v>5</v>
      </c>
    </row>
    <row r="4901" spans="2:7" x14ac:dyDescent="0.25">
      <c r="B4901">
        <f>YEAR('Daily Weather Input'!C4894)</f>
        <v>2018</v>
      </c>
      <c r="C4901">
        <f>MONTH('Daily Weather Input'!C4894)</f>
        <v>5</v>
      </c>
      <c r="D4901">
        <f>DAY('Daily Weather Input'!C4894)</f>
        <v>23</v>
      </c>
      <c r="E4901">
        <f>IF('Daily Weather Input'!D4894, 'Daily Weather Input'!D4894, ('Daily Weather Input'!E4894+'Daily Weather Input'!F4894)/2)</f>
        <v>72</v>
      </c>
      <c r="F4901">
        <f t="shared" si="155"/>
        <v>0</v>
      </c>
      <c r="G4901">
        <f t="shared" si="156"/>
        <v>7</v>
      </c>
    </row>
    <row r="4902" spans="2:7" x14ac:dyDescent="0.25">
      <c r="B4902">
        <f>YEAR('Daily Weather Input'!C4895)</f>
        <v>2018</v>
      </c>
      <c r="C4902">
        <f>MONTH('Daily Weather Input'!C4895)</f>
        <v>5</v>
      </c>
      <c r="D4902">
        <f>DAY('Daily Weather Input'!C4895)</f>
        <v>24</v>
      </c>
      <c r="E4902">
        <f>IF('Daily Weather Input'!D4895, 'Daily Weather Input'!D4895, ('Daily Weather Input'!E4895+'Daily Weather Input'!F4895)/2)</f>
        <v>71</v>
      </c>
      <c r="F4902">
        <f t="shared" si="155"/>
        <v>0</v>
      </c>
      <c r="G4902">
        <f t="shared" si="156"/>
        <v>6</v>
      </c>
    </row>
    <row r="4903" spans="2:7" x14ac:dyDescent="0.25">
      <c r="B4903">
        <f>YEAR('Daily Weather Input'!C4896)</f>
        <v>2018</v>
      </c>
      <c r="C4903">
        <f>MONTH('Daily Weather Input'!C4896)</f>
        <v>5</v>
      </c>
      <c r="D4903">
        <f>DAY('Daily Weather Input'!C4896)</f>
        <v>25</v>
      </c>
      <c r="E4903">
        <f>IF('Daily Weather Input'!D4896, 'Daily Weather Input'!D4896, ('Daily Weather Input'!E4896+'Daily Weather Input'!F4896)/2)</f>
        <v>72</v>
      </c>
      <c r="F4903">
        <f t="shared" si="155"/>
        <v>0</v>
      </c>
      <c r="G4903">
        <f t="shared" si="156"/>
        <v>7</v>
      </c>
    </row>
    <row r="4904" spans="2:7" x14ac:dyDescent="0.25">
      <c r="B4904">
        <f>YEAR('Daily Weather Input'!C4897)</f>
        <v>2018</v>
      </c>
      <c r="C4904">
        <f>MONTH('Daily Weather Input'!C4897)</f>
        <v>5</v>
      </c>
      <c r="D4904">
        <f>DAY('Daily Weather Input'!C4897)</f>
        <v>26</v>
      </c>
      <c r="E4904">
        <f>IF('Daily Weather Input'!D4897, 'Daily Weather Input'!D4897, ('Daily Weather Input'!E4897+'Daily Weather Input'!F4897)/2)</f>
        <v>78</v>
      </c>
      <c r="F4904">
        <f t="shared" si="155"/>
        <v>0</v>
      </c>
      <c r="G4904">
        <f t="shared" si="156"/>
        <v>13</v>
      </c>
    </row>
    <row r="4905" spans="2:7" x14ac:dyDescent="0.25">
      <c r="B4905">
        <f>YEAR('Daily Weather Input'!C4898)</f>
        <v>2018</v>
      </c>
      <c r="C4905">
        <f>MONTH('Daily Weather Input'!C4898)</f>
        <v>5</v>
      </c>
      <c r="D4905">
        <f>DAY('Daily Weather Input'!C4898)</f>
        <v>27</v>
      </c>
      <c r="E4905">
        <f>IF('Daily Weather Input'!D4898, 'Daily Weather Input'!D4898, ('Daily Weather Input'!E4898+'Daily Weather Input'!F4898)/2)</f>
        <v>76</v>
      </c>
      <c r="F4905">
        <f t="shared" si="155"/>
        <v>0</v>
      </c>
      <c r="G4905">
        <f t="shared" si="156"/>
        <v>11</v>
      </c>
    </row>
    <row r="4906" spans="2:7" x14ac:dyDescent="0.25">
      <c r="B4906">
        <f>YEAR('Daily Weather Input'!C4899)</f>
        <v>2018</v>
      </c>
      <c r="C4906">
        <f>MONTH('Daily Weather Input'!C4899)</f>
        <v>5</v>
      </c>
      <c r="D4906">
        <f>DAY('Daily Weather Input'!C4899)</f>
        <v>28</v>
      </c>
      <c r="E4906">
        <f>IF('Daily Weather Input'!D4899, 'Daily Weather Input'!D4899, ('Daily Weather Input'!E4899+'Daily Weather Input'!F4899)/2)</f>
        <v>68</v>
      </c>
      <c r="F4906">
        <f t="shared" si="155"/>
        <v>0</v>
      </c>
      <c r="G4906">
        <f t="shared" si="156"/>
        <v>3</v>
      </c>
    </row>
    <row r="4907" spans="2:7" x14ac:dyDescent="0.25">
      <c r="B4907">
        <f>YEAR('Daily Weather Input'!C4900)</f>
        <v>2018</v>
      </c>
      <c r="C4907">
        <f>MONTH('Daily Weather Input'!C4900)</f>
        <v>5</v>
      </c>
      <c r="D4907">
        <f>DAY('Daily Weather Input'!C4900)</f>
        <v>29</v>
      </c>
      <c r="E4907">
        <f>IF('Daily Weather Input'!D4900, 'Daily Weather Input'!D4900, ('Daily Weather Input'!E4900+'Daily Weather Input'!F4900)/2)</f>
        <v>73</v>
      </c>
      <c r="F4907">
        <f t="shared" si="155"/>
        <v>0</v>
      </c>
      <c r="G4907">
        <f t="shared" si="156"/>
        <v>8</v>
      </c>
    </row>
    <row r="4908" spans="2:7" x14ac:dyDescent="0.25">
      <c r="B4908">
        <f>YEAR('Daily Weather Input'!C4901)</f>
        <v>2018</v>
      </c>
      <c r="C4908">
        <f>MONTH('Daily Weather Input'!C4901)</f>
        <v>5</v>
      </c>
      <c r="D4908">
        <f>DAY('Daily Weather Input'!C4901)</f>
        <v>30</v>
      </c>
      <c r="E4908">
        <f>IF('Daily Weather Input'!D4901, 'Daily Weather Input'!D4901, ('Daily Weather Input'!E4901+'Daily Weather Input'!F4901)/2)</f>
        <v>73</v>
      </c>
      <c r="F4908">
        <f t="shared" si="155"/>
        <v>0</v>
      </c>
      <c r="G4908">
        <f t="shared" si="156"/>
        <v>8</v>
      </c>
    </row>
    <row r="4909" spans="2:7" x14ac:dyDescent="0.25">
      <c r="B4909">
        <f>YEAR('Daily Weather Input'!C4902)</f>
        <v>2018</v>
      </c>
      <c r="C4909">
        <f>MONTH('Daily Weather Input'!C4902)</f>
        <v>5</v>
      </c>
      <c r="D4909">
        <f>DAY('Daily Weather Input'!C4902)</f>
        <v>31</v>
      </c>
      <c r="E4909">
        <f>IF('Daily Weather Input'!D4902, 'Daily Weather Input'!D4902, ('Daily Weather Input'!E4902+'Daily Weather Input'!F4902)/2)</f>
        <v>73</v>
      </c>
      <c r="F4909">
        <f t="shared" si="155"/>
        <v>0</v>
      </c>
      <c r="G4909">
        <f t="shared" si="156"/>
        <v>8</v>
      </c>
    </row>
    <row r="4910" spans="2:7" x14ac:dyDescent="0.25">
      <c r="B4910">
        <f>YEAR('Daily Weather Input'!C4903)</f>
        <v>2018</v>
      </c>
      <c r="C4910">
        <f>MONTH('Daily Weather Input'!C4903)</f>
        <v>6</v>
      </c>
      <c r="D4910">
        <f>DAY('Daily Weather Input'!C4903)</f>
        <v>1</v>
      </c>
      <c r="E4910">
        <f>IF('Daily Weather Input'!D4903, 'Daily Weather Input'!D4903, ('Daily Weather Input'!E4903+'Daily Weather Input'!F4903)/2)</f>
        <v>76</v>
      </c>
      <c r="F4910">
        <f t="shared" si="155"/>
        <v>0</v>
      </c>
      <c r="G4910">
        <f t="shared" si="156"/>
        <v>11</v>
      </c>
    </row>
    <row r="4911" spans="2:7" x14ac:dyDescent="0.25">
      <c r="B4911">
        <f>YEAR('Daily Weather Input'!C4904)</f>
        <v>2018</v>
      </c>
      <c r="C4911">
        <f>MONTH('Daily Weather Input'!C4904)</f>
        <v>6</v>
      </c>
      <c r="D4911">
        <f>DAY('Daily Weather Input'!C4904)</f>
        <v>2</v>
      </c>
      <c r="E4911">
        <f>IF('Daily Weather Input'!D4904, 'Daily Weather Input'!D4904, ('Daily Weather Input'!E4904+'Daily Weather Input'!F4904)/2)</f>
        <v>75</v>
      </c>
      <c r="F4911">
        <f t="shared" si="155"/>
        <v>0</v>
      </c>
      <c r="G4911">
        <f t="shared" si="156"/>
        <v>10</v>
      </c>
    </row>
    <row r="4912" spans="2:7" x14ac:dyDescent="0.25">
      <c r="B4912">
        <f>YEAR('Daily Weather Input'!C4905)</f>
        <v>2018</v>
      </c>
      <c r="C4912">
        <f>MONTH('Daily Weather Input'!C4905)</f>
        <v>6</v>
      </c>
      <c r="D4912">
        <f>DAY('Daily Weather Input'!C4905)</f>
        <v>3</v>
      </c>
      <c r="E4912">
        <f>IF('Daily Weather Input'!D4905, 'Daily Weather Input'!D4905, ('Daily Weather Input'!E4905+'Daily Weather Input'!F4905)/2)</f>
        <v>67</v>
      </c>
      <c r="F4912">
        <f t="shared" si="155"/>
        <v>0</v>
      </c>
      <c r="G4912">
        <f t="shared" si="156"/>
        <v>2</v>
      </c>
    </row>
    <row r="4913" spans="2:7" x14ac:dyDescent="0.25">
      <c r="B4913">
        <f>YEAR('Daily Weather Input'!C4906)</f>
        <v>2018</v>
      </c>
      <c r="C4913">
        <f>MONTH('Daily Weather Input'!C4906)</f>
        <v>6</v>
      </c>
      <c r="D4913">
        <f>DAY('Daily Weather Input'!C4906)</f>
        <v>4</v>
      </c>
      <c r="E4913">
        <f>IF('Daily Weather Input'!D4906, 'Daily Weather Input'!D4906, ('Daily Weather Input'!E4906+'Daily Weather Input'!F4906)/2)</f>
        <v>63</v>
      </c>
      <c r="F4913">
        <f t="shared" si="155"/>
        <v>2</v>
      </c>
      <c r="G4913">
        <f t="shared" si="156"/>
        <v>0</v>
      </c>
    </row>
    <row r="4914" spans="2:7" x14ac:dyDescent="0.25">
      <c r="B4914">
        <f>YEAR('Daily Weather Input'!C4907)</f>
        <v>2018</v>
      </c>
      <c r="C4914">
        <f>MONTH('Daily Weather Input'!C4907)</f>
        <v>6</v>
      </c>
      <c r="D4914">
        <f>DAY('Daily Weather Input'!C4907)</f>
        <v>5</v>
      </c>
      <c r="E4914">
        <f>IF('Daily Weather Input'!D4907, 'Daily Weather Input'!D4907, ('Daily Weather Input'!E4907+'Daily Weather Input'!F4907)/2)</f>
        <v>67</v>
      </c>
      <c r="F4914">
        <f t="shared" si="155"/>
        <v>0</v>
      </c>
      <c r="G4914">
        <f t="shared" si="156"/>
        <v>2</v>
      </c>
    </row>
    <row r="4915" spans="2:7" x14ac:dyDescent="0.25">
      <c r="B4915">
        <f>YEAR('Daily Weather Input'!C4908)</f>
        <v>2018</v>
      </c>
      <c r="C4915">
        <f>MONTH('Daily Weather Input'!C4908)</f>
        <v>6</v>
      </c>
      <c r="D4915">
        <f>DAY('Daily Weather Input'!C4908)</f>
        <v>6</v>
      </c>
      <c r="E4915">
        <f>IF('Daily Weather Input'!D4908, 'Daily Weather Input'!D4908, ('Daily Weather Input'!E4908+'Daily Weather Input'!F4908)/2)</f>
        <v>67</v>
      </c>
      <c r="F4915">
        <f t="shared" si="155"/>
        <v>0</v>
      </c>
      <c r="G4915">
        <f t="shared" si="156"/>
        <v>2</v>
      </c>
    </row>
    <row r="4916" spans="2:7" x14ac:dyDescent="0.25">
      <c r="B4916">
        <f>YEAR('Daily Weather Input'!C4909)</f>
        <v>2018</v>
      </c>
      <c r="C4916">
        <f>MONTH('Daily Weather Input'!C4909)</f>
        <v>6</v>
      </c>
      <c r="D4916">
        <f>DAY('Daily Weather Input'!C4909)</f>
        <v>7</v>
      </c>
      <c r="E4916">
        <f>IF('Daily Weather Input'!D4909, 'Daily Weather Input'!D4909, ('Daily Weather Input'!E4909+'Daily Weather Input'!F4909)/2)</f>
        <v>67</v>
      </c>
      <c r="F4916">
        <f t="shared" si="155"/>
        <v>0</v>
      </c>
      <c r="G4916">
        <f t="shared" si="156"/>
        <v>2</v>
      </c>
    </row>
    <row r="4917" spans="2:7" x14ac:dyDescent="0.25">
      <c r="B4917">
        <f>YEAR('Daily Weather Input'!C4910)</f>
        <v>2018</v>
      </c>
      <c r="C4917">
        <f>MONTH('Daily Weather Input'!C4910)</f>
        <v>6</v>
      </c>
      <c r="D4917">
        <f>DAY('Daily Weather Input'!C4910)</f>
        <v>8</v>
      </c>
      <c r="E4917">
        <f>IF('Daily Weather Input'!D4910, 'Daily Weather Input'!D4910, ('Daily Weather Input'!E4910+'Daily Weather Input'!F4910)/2)</f>
        <v>72</v>
      </c>
      <c r="F4917">
        <f t="shared" si="155"/>
        <v>0</v>
      </c>
      <c r="G4917">
        <f t="shared" si="156"/>
        <v>7</v>
      </c>
    </row>
    <row r="4918" spans="2:7" x14ac:dyDescent="0.25">
      <c r="B4918">
        <f>YEAR('Daily Weather Input'!C4911)</f>
        <v>2018</v>
      </c>
      <c r="C4918">
        <f>MONTH('Daily Weather Input'!C4911)</f>
        <v>6</v>
      </c>
      <c r="D4918">
        <f>DAY('Daily Weather Input'!C4911)</f>
        <v>9</v>
      </c>
      <c r="E4918">
        <f>IF('Daily Weather Input'!D4911, 'Daily Weather Input'!D4911, ('Daily Weather Input'!E4911+'Daily Weather Input'!F4911)/2)</f>
        <v>77</v>
      </c>
      <c r="F4918">
        <f t="shared" si="155"/>
        <v>0</v>
      </c>
      <c r="G4918">
        <f t="shared" si="156"/>
        <v>12</v>
      </c>
    </row>
    <row r="4919" spans="2:7" x14ac:dyDescent="0.25">
      <c r="B4919">
        <f>YEAR('Daily Weather Input'!C4912)</f>
        <v>2018</v>
      </c>
      <c r="C4919">
        <f>MONTH('Daily Weather Input'!C4912)</f>
        <v>6</v>
      </c>
      <c r="D4919">
        <f>DAY('Daily Weather Input'!C4912)</f>
        <v>10</v>
      </c>
      <c r="E4919">
        <f>IF('Daily Weather Input'!D4912, 'Daily Weather Input'!D4912, ('Daily Weather Input'!E4912+'Daily Weather Input'!F4912)/2)</f>
        <v>71</v>
      </c>
      <c r="F4919">
        <f t="shared" si="155"/>
        <v>0</v>
      </c>
      <c r="G4919">
        <f t="shared" si="156"/>
        <v>6</v>
      </c>
    </row>
    <row r="4920" spans="2:7" x14ac:dyDescent="0.25">
      <c r="B4920">
        <f>YEAR('Daily Weather Input'!C4913)</f>
        <v>2018</v>
      </c>
      <c r="C4920">
        <f>MONTH('Daily Weather Input'!C4913)</f>
        <v>6</v>
      </c>
      <c r="D4920">
        <f>DAY('Daily Weather Input'!C4913)</f>
        <v>11</v>
      </c>
      <c r="E4920">
        <f>IF('Daily Weather Input'!D4913, 'Daily Weather Input'!D4913, ('Daily Weather Input'!E4913+'Daily Weather Input'!F4913)/2)</f>
        <v>63</v>
      </c>
      <c r="F4920">
        <f t="shared" si="155"/>
        <v>2</v>
      </c>
      <c r="G4920">
        <f t="shared" si="156"/>
        <v>0</v>
      </c>
    </row>
    <row r="4921" spans="2:7" x14ac:dyDescent="0.25">
      <c r="B4921">
        <f>YEAR('Daily Weather Input'!C4914)</f>
        <v>2018</v>
      </c>
      <c r="C4921">
        <f>MONTH('Daily Weather Input'!C4914)</f>
        <v>6</v>
      </c>
      <c r="D4921">
        <f>DAY('Daily Weather Input'!C4914)</f>
        <v>12</v>
      </c>
      <c r="E4921">
        <f>IF('Daily Weather Input'!D4914, 'Daily Weather Input'!D4914, ('Daily Weather Input'!E4914+'Daily Weather Input'!F4914)/2)</f>
        <v>64</v>
      </c>
      <c r="F4921">
        <f t="shared" si="155"/>
        <v>1</v>
      </c>
      <c r="G4921">
        <f t="shared" si="156"/>
        <v>0</v>
      </c>
    </row>
    <row r="4922" spans="2:7" x14ac:dyDescent="0.25">
      <c r="B4922">
        <f>YEAR('Daily Weather Input'!C4915)</f>
        <v>2018</v>
      </c>
      <c r="C4922">
        <f>MONTH('Daily Weather Input'!C4915)</f>
        <v>6</v>
      </c>
      <c r="D4922">
        <f>DAY('Daily Weather Input'!C4915)</f>
        <v>13</v>
      </c>
      <c r="E4922">
        <f>IF('Daily Weather Input'!D4915, 'Daily Weather Input'!D4915, ('Daily Weather Input'!E4915+'Daily Weather Input'!F4915)/2)</f>
        <v>72</v>
      </c>
      <c r="F4922">
        <f t="shared" si="155"/>
        <v>0</v>
      </c>
      <c r="G4922">
        <f t="shared" si="156"/>
        <v>7</v>
      </c>
    </row>
    <row r="4923" spans="2:7" x14ac:dyDescent="0.25">
      <c r="B4923">
        <f>YEAR('Daily Weather Input'!C4916)</f>
        <v>2018</v>
      </c>
      <c r="C4923">
        <f>MONTH('Daily Weather Input'!C4916)</f>
        <v>6</v>
      </c>
      <c r="D4923">
        <f>DAY('Daily Weather Input'!C4916)</f>
        <v>14</v>
      </c>
      <c r="E4923">
        <f>IF('Daily Weather Input'!D4916, 'Daily Weather Input'!D4916, ('Daily Weather Input'!E4916+'Daily Weather Input'!F4916)/2)</f>
        <v>77</v>
      </c>
      <c r="F4923">
        <f t="shared" si="155"/>
        <v>0</v>
      </c>
      <c r="G4923">
        <f t="shared" si="156"/>
        <v>12</v>
      </c>
    </row>
    <row r="4924" spans="2:7" x14ac:dyDescent="0.25">
      <c r="B4924">
        <f>YEAR('Daily Weather Input'!C4917)</f>
        <v>2018</v>
      </c>
      <c r="C4924">
        <f>MONTH('Daily Weather Input'!C4917)</f>
        <v>6</v>
      </c>
      <c r="D4924">
        <f>DAY('Daily Weather Input'!C4917)</f>
        <v>15</v>
      </c>
      <c r="E4924">
        <f>IF('Daily Weather Input'!D4917, 'Daily Weather Input'!D4917, ('Daily Weather Input'!E4917+'Daily Weather Input'!F4917)/2)</f>
        <v>74</v>
      </c>
      <c r="F4924">
        <f t="shared" si="155"/>
        <v>0</v>
      </c>
      <c r="G4924">
        <f t="shared" si="156"/>
        <v>9</v>
      </c>
    </row>
    <row r="4925" spans="2:7" x14ac:dyDescent="0.25">
      <c r="B4925">
        <f>YEAR('Daily Weather Input'!C4918)</f>
        <v>2018</v>
      </c>
      <c r="C4925">
        <f>MONTH('Daily Weather Input'!C4918)</f>
        <v>6</v>
      </c>
      <c r="D4925">
        <f>DAY('Daily Weather Input'!C4918)</f>
        <v>16</v>
      </c>
      <c r="E4925">
        <f>IF('Daily Weather Input'!D4918, 'Daily Weather Input'!D4918, ('Daily Weather Input'!E4918+'Daily Weather Input'!F4918)/2)</f>
        <v>71</v>
      </c>
      <c r="F4925">
        <f t="shared" si="155"/>
        <v>0</v>
      </c>
      <c r="G4925">
        <f t="shared" si="156"/>
        <v>6</v>
      </c>
    </row>
    <row r="4926" spans="2:7" x14ac:dyDescent="0.25">
      <c r="B4926">
        <f>YEAR('Daily Weather Input'!C4919)</f>
        <v>2018</v>
      </c>
      <c r="C4926">
        <f>MONTH('Daily Weather Input'!C4919)</f>
        <v>6</v>
      </c>
      <c r="D4926">
        <f>DAY('Daily Weather Input'!C4919)</f>
        <v>17</v>
      </c>
      <c r="E4926">
        <f>IF('Daily Weather Input'!D4919, 'Daily Weather Input'!D4919, ('Daily Weather Input'!E4919+'Daily Weather Input'!F4919)/2)</f>
        <v>78</v>
      </c>
      <c r="F4926">
        <f t="shared" si="155"/>
        <v>0</v>
      </c>
      <c r="G4926">
        <f t="shared" si="156"/>
        <v>13</v>
      </c>
    </row>
    <row r="4927" spans="2:7" x14ac:dyDescent="0.25">
      <c r="B4927">
        <f>YEAR('Daily Weather Input'!C4920)</f>
        <v>2018</v>
      </c>
      <c r="C4927">
        <f>MONTH('Daily Weather Input'!C4920)</f>
        <v>6</v>
      </c>
      <c r="D4927">
        <f>DAY('Daily Weather Input'!C4920)</f>
        <v>18</v>
      </c>
      <c r="E4927">
        <f>IF('Daily Weather Input'!D4920, 'Daily Weather Input'!D4920, ('Daily Weather Input'!E4920+'Daily Weather Input'!F4920)/2)</f>
        <v>80</v>
      </c>
      <c r="F4927">
        <f t="shared" si="155"/>
        <v>0</v>
      </c>
      <c r="G4927">
        <f t="shared" si="156"/>
        <v>15</v>
      </c>
    </row>
    <row r="4928" spans="2:7" x14ac:dyDescent="0.25">
      <c r="B4928">
        <f>YEAR('Daily Weather Input'!C4921)</f>
        <v>2018</v>
      </c>
      <c r="C4928">
        <f>MONTH('Daily Weather Input'!C4921)</f>
        <v>6</v>
      </c>
      <c r="D4928">
        <f>DAY('Daily Weather Input'!C4921)</f>
        <v>19</v>
      </c>
      <c r="E4928">
        <f>IF('Daily Weather Input'!D4921, 'Daily Weather Input'!D4921, ('Daily Weather Input'!E4921+'Daily Weather Input'!F4921)/2)</f>
        <v>81</v>
      </c>
      <c r="F4928">
        <f t="shared" si="155"/>
        <v>0</v>
      </c>
      <c r="G4928">
        <f t="shared" si="156"/>
        <v>16</v>
      </c>
    </row>
    <row r="4929" spans="2:7" x14ac:dyDescent="0.25">
      <c r="B4929">
        <f>YEAR('Daily Weather Input'!C4922)</f>
        <v>2018</v>
      </c>
      <c r="C4929">
        <f>MONTH('Daily Weather Input'!C4922)</f>
        <v>6</v>
      </c>
      <c r="D4929">
        <f>DAY('Daily Weather Input'!C4922)</f>
        <v>20</v>
      </c>
      <c r="E4929">
        <f>IF('Daily Weather Input'!D4922, 'Daily Weather Input'!D4922, ('Daily Weather Input'!E4922+'Daily Weather Input'!F4922)/2)</f>
        <v>76</v>
      </c>
      <c r="F4929">
        <f t="shared" si="155"/>
        <v>0</v>
      </c>
      <c r="G4929">
        <f t="shared" si="156"/>
        <v>11</v>
      </c>
    </row>
    <row r="4930" spans="2:7" x14ac:dyDescent="0.25">
      <c r="B4930">
        <f>YEAR('Daily Weather Input'!C4923)</f>
        <v>2018</v>
      </c>
      <c r="C4930">
        <f>MONTH('Daily Weather Input'!C4923)</f>
        <v>6</v>
      </c>
      <c r="D4930">
        <f>DAY('Daily Weather Input'!C4923)</f>
        <v>21</v>
      </c>
      <c r="E4930">
        <f>IF('Daily Weather Input'!D4923, 'Daily Weather Input'!D4923, ('Daily Weather Input'!E4923+'Daily Weather Input'!F4923)/2)</f>
        <v>74</v>
      </c>
      <c r="F4930">
        <f t="shared" si="155"/>
        <v>0</v>
      </c>
      <c r="G4930">
        <f t="shared" si="156"/>
        <v>9</v>
      </c>
    </row>
    <row r="4931" spans="2:7" x14ac:dyDescent="0.25">
      <c r="B4931">
        <f>YEAR('Daily Weather Input'!C4924)</f>
        <v>2018</v>
      </c>
      <c r="C4931">
        <f>MONTH('Daily Weather Input'!C4924)</f>
        <v>6</v>
      </c>
      <c r="D4931">
        <f>DAY('Daily Weather Input'!C4924)</f>
        <v>22</v>
      </c>
      <c r="E4931">
        <f>IF('Daily Weather Input'!D4924, 'Daily Weather Input'!D4924, ('Daily Weather Input'!E4924+'Daily Weather Input'!F4924)/2)</f>
        <v>70</v>
      </c>
      <c r="F4931">
        <f t="shared" si="155"/>
        <v>0</v>
      </c>
      <c r="G4931">
        <f t="shared" si="156"/>
        <v>5</v>
      </c>
    </row>
    <row r="4932" spans="2:7" x14ac:dyDescent="0.25">
      <c r="B4932">
        <f>YEAR('Daily Weather Input'!C4925)</f>
        <v>2018</v>
      </c>
      <c r="C4932">
        <f>MONTH('Daily Weather Input'!C4925)</f>
        <v>6</v>
      </c>
      <c r="D4932">
        <f>DAY('Daily Weather Input'!C4925)</f>
        <v>23</v>
      </c>
      <c r="E4932">
        <f>IF('Daily Weather Input'!D4925, 'Daily Weather Input'!D4925, ('Daily Weather Input'!E4925+'Daily Weather Input'!F4925)/2)</f>
        <v>68</v>
      </c>
      <c r="F4932">
        <f t="shared" si="155"/>
        <v>0</v>
      </c>
      <c r="G4932">
        <f t="shared" si="156"/>
        <v>3</v>
      </c>
    </row>
    <row r="4933" spans="2:7" x14ac:dyDescent="0.25">
      <c r="B4933">
        <f>YEAR('Daily Weather Input'!C4926)</f>
        <v>2018</v>
      </c>
      <c r="C4933">
        <f>MONTH('Daily Weather Input'!C4926)</f>
        <v>6</v>
      </c>
      <c r="D4933">
        <f>DAY('Daily Weather Input'!C4926)</f>
        <v>24</v>
      </c>
      <c r="E4933">
        <f>IF('Daily Weather Input'!D4926, 'Daily Weather Input'!D4926, ('Daily Weather Input'!E4926+'Daily Weather Input'!F4926)/2)</f>
        <v>74</v>
      </c>
      <c r="F4933">
        <f t="shared" si="155"/>
        <v>0</v>
      </c>
      <c r="G4933">
        <f t="shared" si="156"/>
        <v>9</v>
      </c>
    </row>
    <row r="4934" spans="2:7" x14ac:dyDescent="0.25">
      <c r="B4934">
        <f>YEAR('Daily Weather Input'!C4927)</f>
        <v>2018</v>
      </c>
      <c r="C4934">
        <f>MONTH('Daily Weather Input'!C4927)</f>
        <v>6</v>
      </c>
      <c r="D4934">
        <f>DAY('Daily Weather Input'!C4927)</f>
        <v>25</v>
      </c>
      <c r="E4934">
        <f>IF('Daily Weather Input'!D4927, 'Daily Weather Input'!D4927, ('Daily Weather Input'!E4927+'Daily Weather Input'!F4927)/2)</f>
        <v>75</v>
      </c>
      <c r="F4934">
        <f t="shared" si="155"/>
        <v>0</v>
      </c>
      <c r="G4934">
        <f t="shared" si="156"/>
        <v>10</v>
      </c>
    </row>
    <row r="4935" spans="2:7" x14ac:dyDescent="0.25">
      <c r="B4935">
        <f>YEAR('Daily Weather Input'!C4928)</f>
        <v>2018</v>
      </c>
      <c r="C4935">
        <f>MONTH('Daily Weather Input'!C4928)</f>
        <v>6</v>
      </c>
      <c r="D4935">
        <f>DAY('Daily Weather Input'!C4928)</f>
        <v>26</v>
      </c>
      <c r="E4935">
        <f>IF('Daily Weather Input'!D4928, 'Daily Weather Input'!D4928, ('Daily Weather Input'!E4928+'Daily Weather Input'!F4928)/2)</f>
        <v>72</v>
      </c>
      <c r="F4935">
        <f t="shared" si="155"/>
        <v>0</v>
      </c>
      <c r="G4935">
        <f t="shared" si="156"/>
        <v>7</v>
      </c>
    </row>
    <row r="4936" spans="2:7" x14ac:dyDescent="0.25">
      <c r="B4936">
        <f>YEAR('Daily Weather Input'!C4929)</f>
        <v>2018</v>
      </c>
      <c r="C4936">
        <f>MONTH('Daily Weather Input'!C4929)</f>
        <v>6</v>
      </c>
      <c r="D4936">
        <f>DAY('Daily Weather Input'!C4929)</f>
        <v>27</v>
      </c>
      <c r="E4936">
        <f>IF('Daily Weather Input'!D4929, 'Daily Weather Input'!D4929, ('Daily Weather Input'!E4929+'Daily Weather Input'!F4929)/2)</f>
        <v>72</v>
      </c>
      <c r="F4936">
        <f t="shared" si="155"/>
        <v>0</v>
      </c>
      <c r="G4936">
        <f t="shared" si="156"/>
        <v>7</v>
      </c>
    </row>
    <row r="4937" spans="2:7" x14ac:dyDescent="0.25">
      <c r="B4937">
        <f>YEAR('Daily Weather Input'!C4930)</f>
        <v>2018</v>
      </c>
      <c r="C4937">
        <f>MONTH('Daily Weather Input'!C4930)</f>
        <v>6</v>
      </c>
      <c r="D4937">
        <f>DAY('Daily Weather Input'!C4930)</f>
        <v>28</v>
      </c>
      <c r="E4937">
        <f>IF('Daily Weather Input'!D4930, 'Daily Weather Input'!D4930, ('Daily Weather Input'!E4930+'Daily Weather Input'!F4930)/2)</f>
        <v>79</v>
      </c>
      <c r="F4937">
        <f t="shared" si="155"/>
        <v>0</v>
      </c>
      <c r="G4937">
        <f t="shared" si="156"/>
        <v>14</v>
      </c>
    </row>
    <row r="4938" spans="2:7" x14ac:dyDescent="0.25">
      <c r="B4938">
        <f>YEAR('Daily Weather Input'!C4931)</f>
        <v>2018</v>
      </c>
      <c r="C4938">
        <f>MONTH('Daily Weather Input'!C4931)</f>
        <v>6</v>
      </c>
      <c r="D4938">
        <f>DAY('Daily Weather Input'!C4931)</f>
        <v>29</v>
      </c>
      <c r="E4938">
        <f>IF('Daily Weather Input'!D4931, 'Daily Weather Input'!D4931, ('Daily Weather Input'!E4931+'Daily Weather Input'!F4931)/2)</f>
        <v>78</v>
      </c>
      <c r="F4938">
        <f t="shared" si="155"/>
        <v>0</v>
      </c>
      <c r="G4938">
        <f t="shared" si="156"/>
        <v>13</v>
      </c>
    </row>
    <row r="4939" spans="2:7" x14ac:dyDescent="0.25">
      <c r="B4939">
        <f>YEAR('Daily Weather Input'!C4932)</f>
        <v>2018</v>
      </c>
      <c r="C4939">
        <f>MONTH('Daily Weather Input'!C4932)</f>
        <v>6</v>
      </c>
      <c r="D4939">
        <f>DAY('Daily Weather Input'!C4932)</f>
        <v>30</v>
      </c>
      <c r="E4939">
        <f>IF('Daily Weather Input'!D4932, 'Daily Weather Input'!D4932, ('Daily Weather Input'!E4932+'Daily Weather Input'!F4932)/2)</f>
        <v>79</v>
      </c>
      <c r="F4939">
        <f t="shared" si="155"/>
        <v>0</v>
      </c>
      <c r="G4939">
        <f t="shared" si="156"/>
        <v>14</v>
      </c>
    </row>
    <row r="4940" spans="2:7" x14ac:dyDescent="0.25">
      <c r="B4940">
        <f>YEAR('Daily Weather Input'!C4933)</f>
        <v>2018</v>
      </c>
      <c r="C4940">
        <f>MONTH('Daily Weather Input'!C4933)</f>
        <v>7</v>
      </c>
      <c r="D4940">
        <f>DAY('Daily Weather Input'!C4933)</f>
        <v>1</v>
      </c>
      <c r="E4940">
        <f>IF('Daily Weather Input'!D4933, 'Daily Weather Input'!D4933, ('Daily Weather Input'!E4933+'Daily Weather Input'!F4933)/2)</f>
        <v>81</v>
      </c>
      <c r="F4940">
        <f t="shared" si="155"/>
        <v>0</v>
      </c>
      <c r="G4940">
        <f t="shared" si="156"/>
        <v>16</v>
      </c>
    </row>
    <row r="4941" spans="2:7" x14ac:dyDescent="0.25">
      <c r="B4941">
        <f>YEAR('Daily Weather Input'!C4934)</f>
        <v>2018</v>
      </c>
      <c r="C4941">
        <f>MONTH('Daily Weather Input'!C4934)</f>
        <v>7</v>
      </c>
      <c r="D4941">
        <f>DAY('Daily Weather Input'!C4934)</f>
        <v>2</v>
      </c>
      <c r="E4941">
        <f>IF('Daily Weather Input'!D4934, 'Daily Weather Input'!D4934, ('Daily Weather Input'!E4934+'Daily Weather Input'!F4934)/2)</f>
        <v>83</v>
      </c>
      <c r="F4941">
        <f t="shared" si="155"/>
        <v>0</v>
      </c>
      <c r="G4941">
        <f t="shared" si="156"/>
        <v>18</v>
      </c>
    </row>
    <row r="4942" spans="2:7" x14ac:dyDescent="0.25">
      <c r="B4942">
        <f>YEAR('Daily Weather Input'!C4935)</f>
        <v>2018</v>
      </c>
      <c r="C4942">
        <f>MONTH('Daily Weather Input'!C4935)</f>
        <v>7</v>
      </c>
      <c r="D4942">
        <f>DAY('Daily Weather Input'!C4935)</f>
        <v>3</v>
      </c>
      <c r="E4942">
        <f>IF('Daily Weather Input'!D4935, 'Daily Weather Input'!D4935, ('Daily Weather Input'!E4935+'Daily Weather Input'!F4935)/2)</f>
        <v>84</v>
      </c>
      <c r="F4942">
        <f t="shared" si="155"/>
        <v>0</v>
      </c>
      <c r="G4942">
        <f t="shared" si="156"/>
        <v>19</v>
      </c>
    </row>
    <row r="4943" spans="2:7" x14ac:dyDescent="0.25">
      <c r="B4943">
        <f>YEAR('Daily Weather Input'!C4936)</f>
        <v>2018</v>
      </c>
      <c r="C4943">
        <f>MONTH('Daily Weather Input'!C4936)</f>
        <v>7</v>
      </c>
      <c r="D4943">
        <f>DAY('Daily Weather Input'!C4936)</f>
        <v>4</v>
      </c>
      <c r="E4943">
        <f>IF('Daily Weather Input'!D4936, 'Daily Weather Input'!D4936, ('Daily Weather Input'!E4936+'Daily Weather Input'!F4936)/2)</f>
        <v>82</v>
      </c>
      <c r="F4943">
        <f t="shared" si="155"/>
        <v>0</v>
      </c>
      <c r="G4943">
        <f t="shared" si="156"/>
        <v>17</v>
      </c>
    </row>
    <row r="4944" spans="2:7" x14ac:dyDescent="0.25">
      <c r="B4944">
        <f>YEAR('Daily Weather Input'!C4937)</f>
        <v>2018</v>
      </c>
      <c r="C4944">
        <f>MONTH('Daily Weather Input'!C4937)</f>
        <v>7</v>
      </c>
      <c r="D4944">
        <f>DAY('Daily Weather Input'!C4937)</f>
        <v>5</v>
      </c>
      <c r="E4944">
        <f>IF('Daily Weather Input'!D4937, 'Daily Weather Input'!D4937, ('Daily Weather Input'!E4937+'Daily Weather Input'!F4937)/2)</f>
        <v>81</v>
      </c>
      <c r="F4944">
        <f t="shared" si="155"/>
        <v>0</v>
      </c>
      <c r="G4944">
        <f t="shared" si="156"/>
        <v>16</v>
      </c>
    </row>
    <row r="4945" spans="2:7" x14ac:dyDescent="0.25">
      <c r="B4945">
        <f>YEAR('Daily Weather Input'!C4938)</f>
        <v>2018</v>
      </c>
      <c r="C4945">
        <f>MONTH('Daily Weather Input'!C4938)</f>
        <v>7</v>
      </c>
      <c r="D4945">
        <f>DAY('Daily Weather Input'!C4938)</f>
        <v>6</v>
      </c>
      <c r="E4945">
        <f>IF('Daily Weather Input'!D4938, 'Daily Weather Input'!D4938, ('Daily Weather Input'!E4938+'Daily Weather Input'!F4938)/2)</f>
        <v>81</v>
      </c>
      <c r="F4945">
        <f t="shared" si="155"/>
        <v>0</v>
      </c>
      <c r="G4945">
        <f t="shared" si="156"/>
        <v>16</v>
      </c>
    </row>
    <row r="4946" spans="2:7" x14ac:dyDescent="0.25">
      <c r="B4946">
        <f>YEAR('Daily Weather Input'!C4939)</f>
        <v>2018</v>
      </c>
      <c r="C4946">
        <f>MONTH('Daily Weather Input'!C4939)</f>
        <v>7</v>
      </c>
      <c r="D4946">
        <f>DAY('Daily Weather Input'!C4939)</f>
        <v>7</v>
      </c>
      <c r="E4946">
        <f>IF('Daily Weather Input'!D4939, 'Daily Weather Input'!D4939, ('Daily Weather Input'!E4939+'Daily Weather Input'!F4939)/2)</f>
        <v>73</v>
      </c>
      <c r="F4946">
        <f t="shared" si="155"/>
        <v>0</v>
      </c>
      <c r="G4946">
        <f t="shared" si="156"/>
        <v>8</v>
      </c>
    </row>
    <row r="4947" spans="2:7" x14ac:dyDescent="0.25">
      <c r="B4947">
        <f>YEAR('Daily Weather Input'!C4940)</f>
        <v>2018</v>
      </c>
      <c r="C4947">
        <f>MONTH('Daily Weather Input'!C4940)</f>
        <v>7</v>
      </c>
      <c r="D4947">
        <f>DAY('Daily Weather Input'!C4940)</f>
        <v>8</v>
      </c>
      <c r="E4947">
        <f>IF('Daily Weather Input'!D4940, 'Daily Weather Input'!D4940, ('Daily Weather Input'!E4940+'Daily Weather Input'!F4940)/2)</f>
        <v>70</v>
      </c>
      <c r="F4947">
        <f t="shared" si="155"/>
        <v>0</v>
      </c>
      <c r="G4947">
        <f t="shared" si="156"/>
        <v>5</v>
      </c>
    </row>
    <row r="4948" spans="2:7" x14ac:dyDescent="0.25">
      <c r="B4948">
        <f>YEAR('Daily Weather Input'!C4941)</f>
        <v>2018</v>
      </c>
      <c r="C4948">
        <f>MONTH('Daily Weather Input'!C4941)</f>
        <v>7</v>
      </c>
      <c r="D4948">
        <f>DAY('Daily Weather Input'!C4941)</f>
        <v>9</v>
      </c>
      <c r="E4948">
        <f>IF('Daily Weather Input'!D4941, 'Daily Weather Input'!D4941, ('Daily Weather Input'!E4941+'Daily Weather Input'!F4941)/2)</f>
        <v>72</v>
      </c>
      <c r="F4948">
        <f t="shared" si="155"/>
        <v>0</v>
      </c>
      <c r="G4948">
        <f t="shared" si="156"/>
        <v>7</v>
      </c>
    </row>
    <row r="4949" spans="2:7" x14ac:dyDescent="0.25">
      <c r="B4949">
        <f>YEAR('Daily Weather Input'!C4942)</f>
        <v>2018</v>
      </c>
      <c r="C4949">
        <f>MONTH('Daily Weather Input'!C4942)</f>
        <v>7</v>
      </c>
      <c r="D4949">
        <f>DAY('Daily Weather Input'!C4942)</f>
        <v>10</v>
      </c>
      <c r="E4949">
        <f>IF('Daily Weather Input'!D4942, 'Daily Weather Input'!D4942, ('Daily Weather Input'!E4942+'Daily Weather Input'!F4942)/2)</f>
        <v>78</v>
      </c>
      <c r="F4949">
        <f t="shared" si="155"/>
        <v>0</v>
      </c>
      <c r="G4949">
        <f t="shared" si="156"/>
        <v>13</v>
      </c>
    </row>
    <row r="4950" spans="2:7" x14ac:dyDescent="0.25">
      <c r="B4950">
        <f>YEAR('Daily Weather Input'!C4943)</f>
        <v>2018</v>
      </c>
      <c r="C4950">
        <f>MONTH('Daily Weather Input'!C4943)</f>
        <v>7</v>
      </c>
      <c r="D4950">
        <f>DAY('Daily Weather Input'!C4943)</f>
        <v>11</v>
      </c>
      <c r="E4950">
        <f>IF('Daily Weather Input'!D4943, 'Daily Weather Input'!D4943, ('Daily Weather Input'!E4943+'Daily Weather Input'!F4943)/2)</f>
        <v>80</v>
      </c>
      <c r="F4950">
        <f t="shared" si="155"/>
        <v>0</v>
      </c>
      <c r="G4950">
        <f t="shared" si="156"/>
        <v>15</v>
      </c>
    </row>
    <row r="4951" spans="2:7" x14ac:dyDescent="0.25">
      <c r="B4951">
        <f>YEAR('Daily Weather Input'!C4944)</f>
        <v>2018</v>
      </c>
      <c r="C4951">
        <f>MONTH('Daily Weather Input'!C4944)</f>
        <v>7</v>
      </c>
      <c r="D4951">
        <f>DAY('Daily Weather Input'!C4944)</f>
        <v>12</v>
      </c>
      <c r="E4951">
        <f>IF('Daily Weather Input'!D4944, 'Daily Weather Input'!D4944, ('Daily Weather Input'!E4944+'Daily Weather Input'!F4944)/2)</f>
        <v>78</v>
      </c>
      <c r="F4951">
        <f t="shared" si="155"/>
        <v>0</v>
      </c>
      <c r="G4951">
        <f t="shared" si="156"/>
        <v>13</v>
      </c>
    </row>
    <row r="4952" spans="2:7" x14ac:dyDescent="0.25">
      <c r="B4952">
        <f>YEAR('Daily Weather Input'!C4945)</f>
        <v>2018</v>
      </c>
      <c r="C4952">
        <f>MONTH('Daily Weather Input'!C4945)</f>
        <v>7</v>
      </c>
      <c r="D4952">
        <f>DAY('Daily Weather Input'!C4945)</f>
        <v>13</v>
      </c>
      <c r="E4952">
        <f>IF('Daily Weather Input'!D4945, 'Daily Weather Input'!D4945, ('Daily Weather Input'!E4945+'Daily Weather Input'!F4945)/2)</f>
        <v>76</v>
      </c>
      <c r="F4952">
        <f t="shared" ref="F4952:F5015" si="157">IF(B$8&gt;$E4952,(B$8-$E4952),0)</f>
        <v>0</v>
      </c>
      <c r="G4952">
        <f t="shared" ref="G4952:G5015" si="158">IF($E4952&gt;C$8,$E4952-C$8,0)</f>
        <v>11</v>
      </c>
    </row>
    <row r="4953" spans="2:7" x14ac:dyDescent="0.25">
      <c r="B4953">
        <f>YEAR('Daily Weather Input'!C4946)</f>
        <v>2018</v>
      </c>
      <c r="C4953">
        <f>MONTH('Daily Weather Input'!C4946)</f>
        <v>7</v>
      </c>
      <c r="D4953">
        <f>DAY('Daily Weather Input'!C4946)</f>
        <v>14</v>
      </c>
      <c r="E4953">
        <f>IF('Daily Weather Input'!D4946, 'Daily Weather Input'!D4946, ('Daily Weather Input'!E4946+'Daily Weather Input'!F4946)/2)</f>
        <v>77</v>
      </c>
      <c r="F4953">
        <f t="shared" si="157"/>
        <v>0</v>
      </c>
      <c r="G4953">
        <f t="shared" si="158"/>
        <v>12</v>
      </c>
    </row>
    <row r="4954" spans="2:7" x14ac:dyDescent="0.25">
      <c r="B4954">
        <f>YEAR('Daily Weather Input'!C4947)</f>
        <v>2018</v>
      </c>
      <c r="C4954">
        <f>MONTH('Daily Weather Input'!C4947)</f>
        <v>7</v>
      </c>
      <c r="D4954">
        <f>DAY('Daily Weather Input'!C4947)</f>
        <v>15</v>
      </c>
      <c r="E4954">
        <f>IF('Daily Weather Input'!D4947, 'Daily Weather Input'!D4947, ('Daily Weather Input'!E4947+'Daily Weather Input'!F4947)/2)</f>
        <v>78</v>
      </c>
      <c r="F4954">
        <f t="shared" si="157"/>
        <v>0</v>
      </c>
      <c r="G4954">
        <f t="shared" si="158"/>
        <v>13</v>
      </c>
    </row>
    <row r="4955" spans="2:7" x14ac:dyDescent="0.25">
      <c r="B4955">
        <f>YEAR('Daily Weather Input'!C4948)</f>
        <v>2018</v>
      </c>
      <c r="C4955">
        <f>MONTH('Daily Weather Input'!C4948)</f>
        <v>7</v>
      </c>
      <c r="D4955">
        <f>DAY('Daily Weather Input'!C4948)</f>
        <v>16</v>
      </c>
      <c r="E4955">
        <f>IF('Daily Weather Input'!D4948, 'Daily Weather Input'!D4948, ('Daily Weather Input'!E4948+'Daily Weather Input'!F4948)/2)</f>
        <v>78</v>
      </c>
      <c r="F4955">
        <f t="shared" si="157"/>
        <v>0</v>
      </c>
      <c r="G4955">
        <f t="shared" si="158"/>
        <v>13</v>
      </c>
    </row>
    <row r="4956" spans="2:7" x14ac:dyDescent="0.25">
      <c r="B4956">
        <f>YEAR('Daily Weather Input'!C4949)</f>
        <v>2018</v>
      </c>
      <c r="C4956">
        <f>MONTH('Daily Weather Input'!C4949)</f>
        <v>7</v>
      </c>
      <c r="D4956">
        <f>DAY('Daily Weather Input'!C4949)</f>
        <v>17</v>
      </c>
      <c r="E4956">
        <f>IF('Daily Weather Input'!D4949, 'Daily Weather Input'!D4949, ('Daily Weather Input'!E4949+'Daily Weather Input'!F4949)/2)</f>
        <v>78</v>
      </c>
      <c r="F4956">
        <f t="shared" si="157"/>
        <v>0</v>
      </c>
      <c r="G4956">
        <f t="shared" si="158"/>
        <v>13</v>
      </c>
    </row>
    <row r="4957" spans="2:7" x14ac:dyDescent="0.25">
      <c r="B4957">
        <f>YEAR('Daily Weather Input'!C4950)</f>
        <v>2018</v>
      </c>
      <c r="C4957">
        <f>MONTH('Daily Weather Input'!C4950)</f>
        <v>7</v>
      </c>
      <c r="D4957">
        <f>DAY('Daily Weather Input'!C4950)</f>
        <v>18</v>
      </c>
      <c r="E4957">
        <f>IF('Daily Weather Input'!D4950, 'Daily Weather Input'!D4950, ('Daily Weather Input'!E4950+'Daily Weather Input'!F4950)/2)</f>
        <v>75</v>
      </c>
      <c r="F4957">
        <f t="shared" si="157"/>
        <v>0</v>
      </c>
      <c r="G4957">
        <f t="shared" si="158"/>
        <v>10</v>
      </c>
    </row>
    <row r="4958" spans="2:7" x14ac:dyDescent="0.25">
      <c r="B4958">
        <f>YEAR('Daily Weather Input'!C4951)</f>
        <v>2018</v>
      </c>
      <c r="C4958">
        <f>MONTH('Daily Weather Input'!C4951)</f>
        <v>7</v>
      </c>
      <c r="D4958">
        <f>DAY('Daily Weather Input'!C4951)</f>
        <v>19</v>
      </c>
      <c r="E4958">
        <f>IF('Daily Weather Input'!D4951, 'Daily Weather Input'!D4951, ('Daily Weather Input'!E4951+'Daily Weather Input'!F4951)/2)</f>
        <v>74</v>
      </c>
      <c r="F4958">
        <f t="shared" si="157"/>
        <v>0</v>
      </c>
      <c r="G4958">
        <f t="shared" si="158"/>
        <v>9</v>
      </c>
    </row>
    <row r="4959" spans="2:7" x14ac:dyDescent="0.25">
      <c r="B4959">
        <f>YEAR('Daily Weather Input'!C4952)</f>
        <v>2018</v>
      </c>
      <c r="C4959">
        <f>MONTH('Daily Weather Input'!C4952)</f>
        <v>7</v>
      </c>
      <c r="D4959">
        <f>DAY('Daily Weather Input'!C4952)</f>
        <v>20</v>
      </c>
      <c r="E4959">
        <f>IF('Daily Weather Input'!D4952, 'Daily Weather Input'!D4952, ('Daily Weather Input'!E4952+'Daily Weather Input'!F4952)/2)</f>
        <v>74</v>
      </c>
      <c r="F4959">
        <f t="shared" si="157"/>
        <v>0</v>
      </c>
      <c r="G4959">
        <f t="shared" si="158"/>
        <v>9</v>
      </c>
    </row>
    <row r="4960" spans="2:7" x14ac:dyDescent="0.25">
      <c r="B4960">
        <f>YEAR('Daily Weather Input'!C4953)</f>
        <v>2018</v>
      </c>
      <c r="C4960">
        <f>MONTH('Daily Weather Input'!C4953)</f>
        <v>7</v>
      </c>
      <c r="D4960">
        <f>DAY('Daily Weather Input'!C4953)</f>
        <v>21</v>
      </c>
      <c r="E4960">
        <f>IF('Daily Weather Input'!D4953, 'Daily Weather Input'!D4953, ('Daily Weather Input'!E4953+'Daily Weather Input'!F4953)/2)</f>
        <v>70</v>
      </c>
      <c r="F4960">
        <f t="shared" si="157"/>
        <v>0</v>
      </c>
      <c r="G4960">
        <f t="shared" si="158"/>
        <v>5</v>
      </c>
    </row>
    <row r="4961" spans="2:7" x14ac:dyDescent="0.25">
      <c r="B4961">
        <f>YEAR('Daily Weather Input'!C4954)</f>
        <v>2018</v>
      </c>
      <c r="C4961">
        <f>MONTH('Daily Weather Input'!C4954)</f>
        <v>7</v>
      </c>
      <c r="D4961">
        <f>DAY('Daily Weather Input'!C4954)</f>
        <v>22</v>
      </c>
      <c r="E4961">
        <f>IF('Daily Weather Input'!D4954, 'Daily Weather Input'!D4954, ('Daily Weather Input'!E4954+'Daily Weather Input'!F4954)/2)</f>
        <v>68</v>
      </c>
      <c r="F4961">
        <f t="shared" si="157"/>
        <v>0</v>
      </c>
      <c r="G4961">
        <f t="shared" si="158"/>
        <v>3</v>
      </c>
    </row>
    <row r="4962" spans="2:7" x14ac:dyDescent="0.25">
      <c r="B4962">
        <f>YEAR('Daily Weather Input'!C4955)</f>
        <v>2018</v>
      </c>
      <c r="C4962">
        <f>MONTH('Daily Weather Input'!C4955)</f>
        <v>7</v>
      </c>
      <c r="D4962">
        <f>DAY('Daily Weather Input'!C4955)</f>
        <v>23</v>
      </c>
      <c r="E4962">
        <f>IF('Daily Weather Input'!D4955, 'Daily Weather Input'!D4955, ('Daily Weather Input'!E4955+'Daily Weather Input'!F4955)/2)</f>
        <v>76</v>
      </c>
      <c r="F4962">
        <f t="shared" si="157"/>
        <v>0</v>
      </c>
      <c r="G4962">
        <f t="shared" si="158"/>
        <v>11</v>
      </c>
    </row>
    <row r="4963" spans="2:7" x14ac:dyDescent="0.25">
      <c r="B4963">
        <f>YEAR('Daily Weather Input'!C4956)</f>
        <v>2018</v>
      </c>
      <c r="C4963">
        <f>MONTH('Daily Weather Input'!C4956)</f>
        <v>7</v>
      </c>
      <c r="D4963">
        <f>DAY('Daily Weather Input'!C4956)</f>
        <v>24</v>
      </c>
      <c r="E4963">
        <f>IF('Daily Weather Input'!D4956, 'Daily Weather Input'!D4956, ('Daily Weather Input'!E4956+'Daily Weather Input'!F4956)/2)</f>
        <v>76</v>
      </c>
      <c r="F4963">
        <f t="shared" si="157"/>
        <v>0</v>
      </c>
      <c r="G4963">
        <f t="shared" si="158"/>
        <v>11</v>
      </c>
    </row>
    <row r="4964" spans="2:7" x14ac:dyDescent="0.25">
      <c r="B4964">
        <f>YEAR('Daily Weather Input'!C4957)</f>
        <v>2018</v>
      </c>
      <c r="C4964">
        <f>MONTH('Daily Weather Input'!C4957)</f>
        <v>7</v>
      </c>
      <c r="D4964">
        <f>DAY('Daily Weather Input'!C4957)</f>
        <v>25</v>
      </c>
      <c r="E4964">
        <f>IF('Daily Weather Input'!D4957, 'Daily Weather Input'!D4957, ('Daily Weather Input'!E4957+'Daily Weather Input'!F4957)/2)</f>
        <v>75</v>
      </c>
      <c r="F4964">
        <f t="shared" si="157"/>
        <v>0</v>
      </c>
      <c r="G4964">
        <f t="shared" si="158"/>
        <v>10</v>
      </c>
    </row>
    <row r="4965" spans="2:7" x14ac:dyDescent="0.25">
      <c r="B4965">
        <f>YEAR('Daily Weather Input'!C4958)</f>
        <v>2018</v>
      </c>
      <c r="C4965">
        <f>MONTH('Daily Weather Input'!C4958)</f>
        <v>7</v>
      </c>
      <c r="D4965">
        <f>DAY('Daily Weather Input'!C4958)</f>
        <v>26</v>
      </c>
      <c r="E4965">
        <f>IF('Daily Weather Input'!D4958, 'Daily Weather Input'!D4958, ('Daily Weather Input'!E4958+'Daily Weather Input'!F4958)/2)</f>
        <v>76</v>
      </c>
      <c r="F4965">
        <f t="shared" si="157"/>
        <v>0</v>
      </c>
      <c r="G4965">
        <f t="shared" si="158"/>
        <v>11</v>
      </c>
    </row>
    <row r="4966" spans="2:7" x14ac:dyDescent="0.25">
      <c r="B4966">
        <f>YEAR('Daily Weather Input'!C4959)</f>
        <v>2018</v>
      </c>
      <c r="C4966">
        <f>MONTH('Daily Weather Input'!C4959)</f>
        <v>7</v>
      </c>
      <c r="D4966">
        <f>DAY('Daily Weather Input'!C4959)</f>
        <v>27</v>
      </c>
      <c r="E4966">
        <f>IF('Daily Weather Input'!D4959, 'Daily Weather Input'!D4959, ('Daily Weather Input'!E4959+'Daily Weather Input'!F4959)/2)</f>
        <v>78</v>
      </c>
      <c r="F4966">
        <f t="shared" si="157"/>
        <v>0</v>
      </c>
      <c r="G4966">
        <f t="shared" si="158"/>
        <v>13</v>
      </c>
    </row>
    <row r="4967" spans="2:7" x14ac:dyDescent="0.25">
      <c r="B4967">
        <f>YEAR('Daily Weather Input'!C4960)</f>
        <v>2018</v>
      </c>
      <c r="C4967">
        <f>MONTH('Daily Weather Input'!C4960)</f>
        <v>7</v>
      </c>
      <c r="D4967">
        <f>DAY('Daily Weather Input'!C4960)</f>
        <v>28</v>
      </c>
      <c r="E4967">
        <f>IF('Daily Weather Input'!D4960, 'Daily Weather Input'!D4960, ('Daily Weather Input'!E4960+'Daily Weather Input'!F4960)/2)</f>
        <v>75</v>
      </c>
      <c r="F4967">
        <f t="shared" si="157"/>
        <v>0</v>
      </c>
      <c r="G4967">
        <f t="shared" si="158"/>
        <v>10</v>
      </c>
    </row>
    <row r="4968" spans="2:7" x14ac:dyDescent="0.25">
      <c r="B4968">
        <f>YEAR('Daily Weather Input'!C4961)</f>
        <v>2018</v>
      </c>
      <c r="C4968">
        <f>MONTH('Daily Weather Input'!C4961)</f>
        <v>7</v>
      </c>
      <c r="D4968">
        <f>DAY('Daily Weather Input'!C4961)</f>
        <v>29</v>
      </c>
      <c r="E4968">
        <f>IF('Daily Weather Input'!D4961, 'Daily Weather Input'!D4961, ('Daily Weather Input'!E4961+'Daily Weather Input'!F4961)/2)</f>
        <v>75</v>
      </c>
      <c r="F4968">
        <f t="shared" si="157"/>
        <v>0</v>
      </c>
      <c r="G4968">
        <f t="shared" si="158"/>
        <v>10</v>
      </c>
    </row>
    <row r="4969" spans="2:7" x14ac:dyDescent="0.25">
      <c r="B4969">
        <f>YEAR('Daily Weather Input'!C4962)</f>
        <v>2018</v>
      </c>
      <c r="C4969">
        <f>MONTH('Daily Weather Input'!C4962)</f>
        <v>7</v>
      </c>
      <c r="D4969">
        <f>DAY('Daily Weather Input'!C4962)</f>
        <v>30</v>
      </c>
      <c r="E4969">
        <f>IF('Daily Weather Input'!D4962, 'Daily Weather Input'!D4962, ('Daily Weather Input'!E4962+'Daily Weather Input'!F4962)/2)</f>
        <v>72</v>
      </c>
      <c r="F4969">
        <f t="shared" si="157"/>
        <v>0</v>
      </c>
      <c r="G4969">
        <f t="shared" si="158"/>
        <v>7</v>
      </c>
    </row>
    <row r="4970" spans="2:7" x14ac:dyDescent="0.25">
      <c r="B4970">
        <f>YEAR('Daily Weather Input'!C4963)</f>
        <v>2018</v>
      </c>
      <c r="C4970">
        <f>MONTH('Daily Weather Input'!C4963)</f>
        <v>7</v>
      </c>
      <c r="D4970">
        <f>DAY('Daily Weather Input'!C4963)</f>
        <v>31</v>
      </c>
      <c r="E4970">
        <f>IF('Daily Weather Input'!D4963, 'Daily Weather Input'!D4963, ('Daily Weather Input'!E4963+'Daily Weather Input'!F4963)/2)</f>
        <v>73</v>
      </c>
      <c r="F4970">
        <f t="shared" si="157"/>
        <v>0</v>
      </c>
      <c r="G4970">
        <f t="shared" si="158"/>
        <v>8</v>
      </c>
    </row>
    <row r="4971" spans="2:7" x14ac:dyDescent="0.25">
      <c r="B4971">
        <f>YEAR('Daily Weather Input'!C4964)</f>
        <v>2018</v>
      </c>
      <c r="C4971">
        <f>MONTH('Daily Weather Input'!C4964)</f>
        <v>8</v>
      </c>
      <c r="D4971">
        <f>DAY('Daily Weather Input'!C4964)</f>
        <v>1</v>
      </c>
      <c r="E4971">
        <f>IF('Daily Weather Input'!D4964, 'Daily Weather Input'!D4964, ('Daily Weather Input'!E4964+'Daily Weather Input'!F4964)/2)</f>
        <v>78</v>
      </c>
      <c r="F4971">
        <f t="shared" si="157"/>
        <v>0</v>
      </c>
      <c r="G4971">
        <f t="shared" si="158"/>
        <v>13</v>
      </c>
    </row>
    <row r="4972" spans="2:7" x14ac:dyDescent="0.25">
      <c r="B4972">
        <f>YEAR('Daily Weather Input'!C4965)</f>
        <v>2018</v>
      </c>
      <c r="C4972">
        <f>MONTH('Daily Weather Input'!C4965)</f>
        <v>8</v>
      </c>
      <c r="D4972">
        <f>DAY('Daily Weather Input'!C4965)</f>
        <v>2</v>
      </c>
      <c r="E4972">
        <f>IF('Daily Weather Input'!D4965, 'Daily Weather Input'!D4965, ('Daily Weather Input'!E4965+'Daily Weather Input'!F4965)/2)</f>
        <v>76</v>
      </c>
      <c r="F4972">
        <f t="shared" si="157"/>
        <v>0</v>
      </c>
      <c r="G4972">
        <f t="shared" si="158"/>
        <v>11</v>
      </c>
    </row>
    <row r="4973" spans="2:7" x14ac:dyDescent="0.25">
      <c r="B4973">
        <f>YEAR('Daily Weather Input'!C4966)</f>
        <v>2018</v>
      </c>
      <c r="C4973">
        <f>MONTH('Daily Weather Input'!C4966)</f>
        <v>8</v>
      </c>
      <c r="D4973">
        <f>DAY('Daily Weather Input'!C4966)</f>
        <v>3</v>
      </c>
      <c r="E4973">
        <f>IF('Daily Weather Input'!D4966, 'Daily Weather Input'!D4966, ('Daily Weather Input'!E4966+'Daily Weather Input'!F4966)/2)</f>
        <v>76</v>
      </c>
      <c r="F4973">
        <f t="shared" si="157"/>
        <v>0</v>
      </c>
      <c r="G4973">
        <f t="shared" si="158"/>
        <v>11</v>
      </c>
    </row>
    <row r="4974" spans="2:7" x14ac:dyDescent="0.25">
      <c r="B4974">
        <f>YEAR('Daily Weather Input'!C4967)</f>
        <v>2018</v>
      </c>
      <c r="C4974">
        <f>MONTH('Daily Weather Input'!C4967)</f>
        <v>8</v>
      </c>
      <c r="D4974">
        <f>DAY('Daily Weather Input'!C4967)</f>
        <v>4</v>
      </c>
      <c r="E4974">
        <f>IF('Daily Weather Input'!D4967, 'Daily Weather Input'!D4967, ('Daily Weather Input'!E4967+'Daily Weather Input'!F4967)/2)</f>
        <v>77</v>
      </c>
      <c r="F4974">
        <f t="shared" si="157"/>
        <v>0</v>
      </c>
      <c r="G4974">
        <f t="shared" si="158"/>
        <v>12</v>
      </c>
    </row>
    <row r="4975" spans="2:7" x14ac:dyDescent="0.25">
      <c r="B4975">
        <f>YEAR('Daily Weather Input'!C4968)</f>
        <v>2018</v>
      </c>
      <c r="C4975">
        <f>MONTH('Daily Weather Input'!C4968)</f>
        <v>8</v>
      </c>
      <c r="D4975">
        <f>DAY('Daily Weather Input'!C4968)</f>
        <v>5</v>
      </c>
      <c r="E4975">
        <f>IF('Daily Weather Input'!D4968, 'Daily Weather Input'!D4968, ('Daily Weather Input'!E4968+'Daily Weather Input'!F4968)/2)</f>
        <v>80</v>
      </c>
      <c r="F4975">
        <f t="shared" si="157"/>
        <v>0</v>
      </c>
      <c r="G4975">
        <f t="shared" si="158"/>
        <v>15</v>
      </c>
    </row>
    <row r="4976" spans="2:7" x14ac:dyDescent="0.25">
      <c r="B4976">
        <f>YEAR('Daily Weather Input'!C4969)</f>
        <v>2018</v>
      </c>
      <c r="C4976">
        <f>MONTH('Daily Weather Input'!C4969)</f>
        <v>8</v>
      </c>
      <c r="D4976">
        <f>DAY('Daily Weather Input'!C4969)</f>
        <v>6</v>
      </c>
      <c r="E4976">
        <f>IF('Daily Weather Input'!D4969, 'Daily Weather Input'!D4969, ('Daily Weather Input'!E4969+'Daily Weather Input'!F4969)/2)</f>
        <v>81</v>
      </c>
      <c r="F4976">
        <f t="shared" si="157"/>
        <v>0</v>
      </c>
      <c r="G4976">
        <f t="shared" si="158"/>
        <v>16</v>
      </c>
    </row>
    <row r="4977" spans="2:7" x14ac:dyDescent="0.25">
      <c r="B4977">
        <f>YEAR('Daily Weather Input'!C4970)</f>
        <v>2018</v>
      </c>
      <c r="C4977">
        <f>MONTH('Daily Weather Input'!C4970)</f>
        <v>8</v>
      </c>
      <c r="D4977">
        <f>DAY('Daily Weather Input'!C4970)</f>
        <v>7</v>
      </c>
      <c r="E4977">
        <f>IF('Daily Weather Input'!D4970, 'Daily Weather Input'!D4970, ('Daily Weather Input'!E4970+'Daily Weather Input'!F4970)/2)</f>
        <v>80</v>
      </c>
      <c r="F4977">
        <f t="shared" si="157"/>
        <v>0</v>
      </c>
      <c r="G4977">
        <f t="shared" si="158"/>
        <v>15</v>
      </c>
    </row>
    <row r="4978" spans="2:7" x14ac:dyDescent="0.25">
      <c r="B4978">
        <f>YEAR('Daily Weather Input'!C4971)</f>
        <v>2018</v>
      </c>
      <c r="C4978">
        <f>MONTH('Daily Weather Input'!C4971)</f>
        <v>8</v>
      </c>
      <c r="D4978">
        <f>DAY('Daily Weather Input'!C4971)</f>
        <v>8</v>
      </c>
      <c r="E4978">
        <f>IF('Daily Weather Input'!D4971, 'Daily Weather Input'!D4971, ('Daily Weather Input'!E4971+'Daily Weather Input'!F4971)/2)</f>
        <v>79</v>
      </c>
      <c r="F4978">
        <f t="shared" si="157"/>
        <v>0</v>
      </c>
      <c r="G4978">
        <f t="shared" si="158"/>
        <v>14</v>
      </c>
    </row>
    <row r="4979" spans="2:7" x14ac:dyDescent="0.25">
      <c r="B4979">
        <f>YEAR('Daily Weather Input'!C4972)</f>
        <v>2018</v>
      </c>
      <c r="C4979">
        <f>MONTH('Daily Weather Input'!C4972)</f>
        <v>8</v>
      </c>
      <c r="D4979">
        <f>DAY('Daily Weather Input'!C4972)</f>
        <v>9</v>
      </c>
      <c r="E4979">
        <f>IF('Daily Weather Input'!D4972, 'Daily Weather Input'!D4972, ('Daily Weather Input'!E4972+'Daily Weather Input'!F4972)/2)</f>
        <v>80</v>
      </c>
      <c r="F4979">
        <f t="shared" si="157"/>
        <v>0</v>
      </c>
      <c r="G4979">
        <f t="shared" si="158"/>
        <v>15</v>
      </c>
    </row>
    <row r="4980" spans="2:7" x14ac:dyDescent="0.25">
      <c r="B4980">
        <f>YEAR('Daily Weather Input'!C4973)</f>
        <v>2018</v>
      </c>
      <c r="C4980">
        <f>MONTH('Daily Weather Input'!C4973)</f>
        <v>8</v>
      </c>
      <c r="D4980">
        <f>DAY('Daily Weather Input'!C4973)</f>
        <v>10</v>
      </c>
      <c r="E4980">
        <f>IF('Daily Weather Input'!D4973, 'Daily Weather Input'!D4973, ('Daily Weather Input'!E4973+'Daily Weather Input'!F4973)/2)</f>
        <v>80</v>
      </c>
      <c r="F4980">
        <f t="shared" si="157"/>
        <v>0</v>
      </c>
      <c r="G4980">
        <f t="shared" si="158"/>
        <v>15</v>
      </c>
    </row>
    <row r="4981" spans="2:7" x14ac:dyDescent="0.25">
      <c r="B4981">
        <f>YEAR('Daily Weather Input'!C4974)</f>
        <v>2018</v>
      </c>
      <c r="C4981">
        <f>MONTH('Daily Weather Input'!C4974)</f>
        <v>8</v>
      </c>
      <c r="D4981">
        <f>DAY('Daily Weather Input'!C4974)</f>
        <v>11</v>
      </c>
      <c r="E4981">
        <f>IF('Daily Weather Input'!D4974, 'Daily Weather Input'!D4974, ('Daily Weather Input'!E4974+'Daily Weather Input'!F4974)/2)</f>
        <v>78</v>
      </c>
      <c r="F4981">
        <f t="shared" si="157"/>
        <v>0</v>
      </c>
      <c r="G4981">
        <f t="shared" si="158"/>
        <v>13</v>
      </c>
    </row>
    <row r="4982" spans="2:7" x14ac:dyDescent="0.25">
      <c r="B4982">
        <f>YEAR('Daily Weather Input'!C4975)</f>
        <v>2018</v>
      </c>
      <c r="C4982">
        <f>MONTH('Daily Weather Input'!C4975)</f>
        <v>8</v>
      </c>
      <c r="D4982">
        <f>DAY('Daily Weather Input'!C4975)</f>
        <v>12</v>
      </c>
      <c r="E4982">
        <f>IF('Daily Weather Input'!D4975, 'Daily Weather Input'!D4975, ('Daily Weather Input'!E4975+'Daily Weather Input'!F4975)/2)</f>
        <v>75</v>
      </c>
      <c r="F4982">
        <f t="shared" si="157"/>
        <v>0</v>
      </c>
      <c r="G4982">
        <f t="shared" si="158"/>
        <v>10</v>
      </c>
    </row>
    <row r="4983" spans="2:7" x14ac:dyDescent="0.25">
      <c r="B4983">
        <f>YEAR('Daily Weather Input'!C4976)</f>
        <v>2018</v>
      </c>
      <c r="C4983">
        <f>MONTH('Daily Weather Input'!C4976)</f>
        <v>8</v>
      </c>
      <c r="D4983">
        <f>DAY('Daily Weather Input'!C4976)</f>
        <v>13</v>
      </c>
      <c r="E4983">
        <f>IF('Daily Weather Input'!D4976, 'Daily Weather Input'!D4976, ('Daily Weather Input'!E4976+'Daily Weather Input'!F4976)/2)</f>
        <v>73</v>
      </c>
      <c r="F4983">
        <f t="shared" si="157"/>
        <v>0</v>
      </c>
      <c r="G4983">
        <f t="shared" si="158"/>
        <v>8</v>
      </c>
    </row>
    <row r="4984" spans="2:7" x14ac:dyDescent="0.25">
      <c r="B4984">
        <f>YEAR('Daily Weather Input'!C4977)</f>
        <v>2018</v>
      </c>
      <c r="C4984">
        <f>MONTH('Daily Weather Input'!C4977)</f>
        <v>8</v>
      </c>
      <c r="D4984">
        <f>DAY('Daily Weather Input'!C4977)</f>
        <v>14</v>
      </c>
      <c r="E4984">
        <f>IF('Daily Weather Input'!D4977, 'Daily Weather Input'!D4977, ('Daily Weather Input'!E4977+'Daily Weather Input'!F4977)/2)</f>
        <v>73</v>
      </c>
      <c r="F4984">
        <f t="shared" si="157"/>
        <v>0</v>
      </c>
      <c r="G4984">
        <f t="shared" si="158"/>
        <v>8</v>
      </c>
    </row>
    <row r="4985" spans="2:7" x14ac:dyDescent="0.25">
      <c r="B4985">
        <f>YEAR('Daily Weather Input'!C4978)</f>
        <v>2018</v>
      </c>
      <c r="C4985">
        <f>MONTH('Daily Weather Input'!C4978)</f>
        <v>8</v>
      </c>
      <c r="D4985">
        <f>DAY('Daily Weather Input'!C4978)</f>
        <v>15</v>
      </c>
      <c r="E4985">
        <f>IF('Daily Weather Input'!D4978, 'Daily Weather Input'!D4978, ('Daily Weather Input'!E4978+'Daily Weather Input'!F4978)/2)</f>
        <v>77</v>
      </c>
      <c r="F4985">
        <f t="shared" si="157"/>
        <v>0</v>
      </c>
      <c r="G4985">
        <f t="shared" si="158"/>
        <v>12</v>
      </c>
    </row>
    <row r="4986" spans="2:7" x14ac:dyDescent="0.25">
      <c r="B4986">
        <f>YEAR('Daily Weather Input'!C4979)</f>
        <v>2018</v>
      </c>
      <c r="C4986">
        <f>MONTH('Daily Weather Input'!C4979)</f>
        <v>8</v>
      </c>
      <c r="D4986">
        <f>DAY('Daily Weather Input'!C4979)</f>
        <v>16</v>
      </c>
      <c r="E4986">
        <f>IF('Daily Weather Input'!D4979, 'Daily Weather Input'!D4979, ('Daily Weather Input'!E4979+'Daily Weather Input'!F4979)/2)</f>
        <v>79</v>
      </c>
      <c r="F4986">
        <f t="shared" si="157"/>
        <v>0</v>
      </c>
      <c r="G4986">
        <f t="shared" si="158"/>
        <v>14</v>
      </c>
    </row>
    <row r="4987" spans="2:7" x14ac:dyDescent="0.25">
      <c r="B4987">
        <f>YEAR('Daily Weather Input'!C4980)</f>
        <v>2018</v>
      </c>
      <c r="C4987">
        <f>MONTH('Daily Weather Input'!C4980)</f>
        <v>8</v>
      </c>
      <c r="D4987">
        <f>DAY('Daily Weather Input'!C4980)</f>
        <v>17</v>
      </c>
      <c r="E4987">
        <f>IF('Daily Weather Input'!D4980, 'Daily Weather Input'!D4980, ('Daily Weather Input'!E4980+'Daily Weather Input'!F4980)/2)</f>
        <v>79</v>
      </c>
      <c r="F4987">
        <f t="shared" si="157"/>
        <v>0</v>
      </c>
      <c r="G4987">
        <f t="shared" si="158"/>
        <v>14</v>
      </c>
    </row>
    <row r="4988" spans="2:7" x14ac:dyDescent="0.25">
      <c r="B4988">
        <f>YEAR('Daily Weather Input'!C4981)</f>
        <v>2018</v>
      </c>
      <c r="C4988">
        <f>MONTH('Daily Weather Input'!C4981)</f>
        <v>8</v>
      </c>
      <c r="D4988">
        <f>DAY('Daily Weather Input'!C4981)</f>
        <v>18</v>
      </c>
      <c r="E4988">
        <f>IF('Daily Weather Input'!D4981, 'Daily Weather Input'!D4981, ('Daily Weather Input'!E4981+'Daily Weather Input'!F4981)/2)</f>
        <v>75</v>
      </c>
      <c r="F4988">
        <f t="shared" si="157"/>
        <v>0</v>
      </c>
      <c r="G4988">
        <f t="shared" si="158"/>
        <v>10</v>
      </c>
    </row>
    <row r="4989" spans="2:7" x14ac:dyDescent="0.25">
      <c r="B4989">
        <f>YEAR('Daily Weather Input'!C4982)</f>
        <v>2018</v>
      </c>
      <c r="C4989">
        <f>MONTH('Daily Weather Input'!C4982)</f>
        <v>8</v>
      </c>
      <c r="D4989">
        <f>DAY('Daily Weather Input'!C4982)</f>
        <v>19</v>
      </c>
      <c r="E4989">
        <f>IF('Daily Weather Input'!D4982, 'Daily Weather Input'!D4982, ('Daily Weather Input'!E4982+'Daily Weather Input'!F4982)/2)</f>
        <v>74</v>
      </c>
      <c r="F4989">
        <f t="shared" si="157"/>
        <v>0</v>
      </c>
      <c r="G4989">
        <f t="shared" si="158"/>
        <v>9</v>
      </c>
    </row>
    <row r="4990" spans="2:7" x14ac:dyDescent="0.25">
      <c r="B4990">
        <f>YEAR('Daily Weather Input'!C4983)</f>
        <v>2018</v>
      </c>
      <c r="C4990">
        <f>MONTH('Daily Weather Input'!C4983)</f>
        <v>8</v>
      </c>
      <c r="D4990">
        <f>DAY('Daily Weather Input'!C4983)</f>
        <v>20</v>
      </c>
      <c r="E4990">
        <f>IF('Daily Weather Input'!D4983, 'Daily Weather Input'!D4983, ('Daily Weather Input'!E4983+'Daily Weather Input'!F4983)/2)</f>
        <v>73</v>
      </c>
      <c r="F4990">
        <f t="shared" si="157"/>
        <v>0</v>
      </c>
      <c r="G4990">
        <f t="shared" si="158"/>
        <v>8</v>
      </c>
    </row>
    <row r="4991" spans="2:7" x14ac:dyDescent="0.25">
      <c r="B4991">
        <f>YEAR('Daily Weather Input'!C4984)</f>
        <v>2018</v>
      </c>
      <c r="C4991">
        <f>MONTH('Daily Weather Input'!C4984)</f>
        <v>8</v>
      </c>
      <c r="D4991">
        <f>DAY('Daily Weather Input'!C4984)</f>
        <v>21</v>
      </c>
      <c r="E4991">
        <f>IF('Daily Weather Input'!D4984, 'Daily Weather Input'!D4984, ('Daily Weather Input'!E4984+'Daily Weather Input'!F4984)/2)</f>
        <v>75</v>
      </c>
      <c r="F4991">
        <f t="shared" si="157"/>
        <v>0</v>
      </c>
      <c r="G4991">
        <f t="shared" si="158"/>
        <v>10</v>
      </c>
    </row>
    <row r="4992" spans="2:7" x14ac:dyDescent="0.25">
      <c r="B4992">
        <f>YEAR('Daily Weather Input'!C4985)</f>
        <v>2018</v>
      </c>
      <c r="C4992">
        <f>MONTH('Daily Weather Input'!C4985)</f>
        <v>8</v>
      </c>
      <c r="D4992">
        <f>DAY('Daily Weather Input'!C4985)</f>
        <v>22</v>
      </c>
      <c r="E4992">
        <f>IF('Daily Weather Input'!D4985, 'Daily Weather Input'!D4985, ('Daily Weather Input'!E4985+'Daily Weather Input'!F4985)/2)</f>
        <v>74</v>
      </c>
      <c r="F4992">
        <f t="shared" si="157"/>
        <v>0</v>
      </c>
      <c r="G4992">
        <f t="shared" si="158"/>
        <v>9</v>
      </c>
    </row>
    <row r="4993" spans="2:7" x14ac:dyDescent="0.25">
      <c r="B4993">
        <f>YEAR('Daily Weather Input'!C4986)</f>
        <v>2018</v>
      </c>
      <c r="C4993">
        <f>MONTH('Daily Weather Input'!C4986)</f>
        <v>8</v>
      </c>
      <c r="D4993">
        <f>DAY('Daily Weather Input'!C4986)</f>
        <v>23</v>
      </c>
      <c r="E4993">
        <f>IF('Daily Weather Input'!D4986, 'Daily Weather Input'!D4986, ('Daily Weather Input'!E4986+'Daily Weather Input'!F4986)/2)</f>
        <v>70</v>
      </c>
      <c r="F4993">
        <f t="shared" si="157"/>
        <v>0</v>
      </c>
      <c r="G4993">
        <f t="shared" si="158"/>
        <v>5</v>
      </c>
    </row>
    <row r="4994" spans="2:7" x14ac:dyDescent="0.25">
      <c r="B4994">
        <f>YEAR('Daily Weather Input'!C4987)</f>
        <v>2018</v>
      </c>
      <c r="C4994">
        <f>MONTH('Daily Weather Input'!C4987)</f>
        <v>8</v>
      </c>
      <c r="D4994">
        <f>DAY('Daily Weather Input'!C4987)</f>
        <v>24</v>
      </c>
      <c r="E4994">
        <f>IF('Daily Weather Input'!D4987, 'Daily Weather Input'!D4987, ('Daily Weather Input'!E4987+'Daily Weather Input'!F4987)/2)</f>
        <v>68</v>
      </c>
      <c r="F4994">
        <f t="shared" si="157"/>
        <v>0</v>
      </c>
      <c r="G4994">
        <f t="shared" si="158"/>
        <v>3</v>
      </c>
    </row>
    <row r="4995" spans="2:7" x14ac:dyDescent="0.25">
      <c r="B4995">
        <f>YEAR('Daily Weather Input'!C4988)</f>
        <v>2018</v>
      </c>
      <c r="C4995">
        <f>MONTH('Daily Weather Input'!C4988)</f>
        <v>8</v>
      </c>
      <c r="D4995">
        <f>DAY('Daily Weather Input'!C4988)</f>
        <v>25</v>
      </c>
      <c r="E4995">
        <f>IF('Daily Weather Input'!D4988, 'Daily Weather Input'!D4988, ('Daily Weather Input'!E4988+'Daily Weather Input'!F4988)/2)</f>
        <v>70</v>
      </c>
      <c r="F4995">
        <f t="shared" si="157"/>
        <v>0</v>
      </c>
      <c r="G4995">
        <f t="shared" si="158"/>
        <v>5</v>
      </c>
    </row>
    <row r="4996" spans="2:7" x14ac:dyDescent="0.25">
      <c r="B4996">
        <f>YEAR('Daily Weather Input'!C4989)</f>
        <v>2018</v>
      </c>
      <c r="C4996">
        <f>MONTH('Daily Weather Input'!C4989)</f>
        <v>8</v>
      </c>
      <c r="D4996">
        <f>DAY('Daily Weather Input'!C4989)</f>
        <v>26</v>
      </c>
      <c r="E4996">
        <f>IF('Daily Weather Input'!D4989, 'Daily Weather Input'!D4989, ('Daily Weather Input'!E4989+'Daily Weather Input'!F4989)/2)</f>
        <v>73</v>
      </c>
      <c r="F4996">
        <f t="shared" si="157"/>
        <v>0</v>
      </c>
      <c r="G4996">
        <f t="shared" si="158"/>
        <v>8</v>
      </c>
    </row>
    <row r="4997" spans="2:7" x14ac:dyDescent="0.25">
      <c r="B4997">
        <f>YEAR('Daily Weather Input'!C4990)</f>
        <v>2018</v>
      </c>
      <c r="C4997">
        <f>MONTH('Daily Weather Input'!C4990)</f>
        <v>8</v>
      </c>
      <c r="D4997">
        <f>DAY('Daily Weather Input'!C4990)</f>
        <v>27</v>
      </c>
      <c r="E4997">
        <f>IF('Daily Weather Input'!D4990, 'Daily Weather Input'!D4990, ('Daily Weather Input'!E4990+'Daily Weather Input'!F4990)/2)</f>
        <v>79</v>
      </c>
      <c r="F4997">
        <f t="shared" si="157"/>
        <v>0</v>
      </c>
      <c r="G4997">
        <f t="shared" si="158"/>
        <v>14</v>
      </c>
    </row>
    <row r="4998" spans="2:7" x14ac:dyDescent="0.25">
      <c r="B4998">
        <f>YEAR('Daily Weather Input'!C4991)</f>
        <v>2018</v>
      </c>
      <c r="C4998">
        <f>MONTH('Daily Weather Input'!C4991)</f>
        <v>8</v>
      </c>
      <c r="D4998">
        <f>DAY('Daily Weather Input'!C4991)</f>
        <v>28</v>
      </c>
      <c r="E4998">
        <f>IF('Daily Weather Input'!D4991, 'Daily Weather Input'!D4991, ('Daily Weather Input'!E4991+'Daily Weather Input'!F4991)/2)</f>
        <v>82</v>
      </c>
      <c r="F4998">
        <f t="shared" si="157"/>
        <v>0</v>
      </c>
      <c r="G4998">
        <f t="shared" si="158"/>
        <v>17</v>
      </c>
    </row>
    <row r="4999" spans="2:7" x14ac:dyDescent="0.25">
      <c r="B4999">
        <f>YEAR('Daily Weather Input'!C4992)</f>
        <v>2018</v>
      </c>
      <c r="C4999">
        <f>MONTH('Daily Weather Input'!C4992)</f>
        <v>8</v>
      </c>
      <c r="D4999">
        <f>DAY('Daily Weather Input'!C4992)</f>
        <v>29</v>
      </c>
      <c r="E4999">
        <f>IF('Daily Weather Input'!D4992, 'Daily Weather Input'!D4992, ('Daily Weather Input'!E4992+'Daily Weather Input'!F4992)/2)</f>
        <v>84</v>
      </c>
      <c r="F4999">
        <f t="shared" si="157"/>
        <v>0</v>
      </c>
      <c r="G4999">
        <f t="shared" si="158"/>
        <v>19</v>
      </c>
    </row>
    <row r="5000" spans="2:7" x14ac:dyDescent="0.25">
      <c r="B5000">
        <f>YEAR('Daily Weather Input'!C4993)</f>
        <v>2018</v>
      </c>
      <c r="C5000">
        <f>MONTH('Daily Weather Input'!C4993)</f>
        <v>8</v>
      </c>
      <c r="D5000">
        <f>DAY('Daily Weather Input'!C4993)</f>
        <v>30</v>
      </c>
      <c r="E5000">
        <f>IF('Daily Weather Input'!D4993, 'Daily Weather Input'!D4993, ('Daily Weather Input'!E4993+'Daily Weather Input'!F4993)/2)</f>
        <v>81</v>
      </c>
      <c r="F5000">
        <f t="shared" si="157"/>
        <v>0</v>
      </c>
      <c r="G5000">
        <f t="shared" si="158"/>
        <v>16</v>
      </c>
    </row>
    <row r="5001" spans="2:7" x14ac:dyDescent="0.25">
      <c r="B5001">
        <f>YEAR('Daily Weather Input'!C4994)</f>
        <v>2018</v>
      </c>
      <c r="C5001">
        <f>MONTH('Daily Weather Input'!C4994)</f>
        <v>8</v>
      </c>
      <c r="D5001">
        <f>DAY('Daily Weather Input'!C4994)</f>
        <v>31</v>
      </c>
      <c r="E5001">
        <f>IF('Daily Weather Input'!D4994, 'Daily Weather Input'!D4994, ('Daily Weather Input'!E4994+'Daily Weather Input'!F4994)/2)</f>
        <v>79</v>
      </c>
      <c r="F5001">
        <f t="shared" si="157"/>
        <v>0</v>
      </c>
      <c r="G5001">
        <f t="shared" si="158"/>
        <v>14</v>
      </c>
    </row>
    <row r="5002" spans="2:7" x14ac:dyDescent="0.25">
      <c r="B5002">
        <f>YEAR('Daily Weather Input'!C4995)</f>
        <v>2018</v>
      </c>
      <c r="C5002">
        <f>MONTH('Daily Weather Input'!C4995)</f>
        <v>9</v>
      </c>
      <c r="D5002">
        <f>DAY('Daily Weather Input'!C4995)</f>
        <v>1</v>
      </c>
      <c r="E5002">
        <f>IF('Daily Weather Input'!D4995, 'Daily Weather Input'!D4995, ('Daily Weather Input'!E4995+'Daily Weather Input'!F4995)/2)</f>
        <v>77</v>
      </c>
      <c r="F5002">
        <f t="shared" si="157"/>
        <v>0</v>
      </c>
      <c r="G5002">
        <f t="shared" si="158"/>
        <v>12</v>
      </c>
    </row>
    <row r="5003" spans="2:7" x14ac:dyDescent="0.25">
      <c r="B5003">
        <f>YEAR('Daily Weather Input'!C4996)</f>
        <v>2018</v>
      </c>
      <c r="C5003">
        <f>MONTH('Daily Weather Input'!C4996)</f>
        <v>9</v>
      </c>
      <c r="D5003">
        <f>DAY('Daily Weather Input'!C4996)</f>
        <v>2</v>
      </c>
      <c r="E5003">
        <f>IF('Daily Weather Input'!D4996, 'Daily Weather Input'!D4996, ('Daily Weather Input'!E4996+'Daily Weather Input'!F4996)/2)</f>
        <v>77</v>
      </c>
      <c r="F5003">
        <f t="shared" si="157"/>
        <v>0</v>
      </c>
      <c r="G5003">
        <f t="shared" si="158"/>
        <v>12</v>
      </c>
    </row>
    <row r="5004" spans="2:7" x14ac:dyDescent="0.25">
      <c r="B5004">
        <f>YEAR('Daily Weather Input'!C4997)</f>
        <v>2018</v>
      </c>
      <c r="C5004">
        <f>MONTH('Daily Weather Input'!C4997)</f>
        <v>9</v>
      </c>
      <c r="D5004">
        <f>DAY('Daily Weather Input'!C4997)</f>
        <v>3</v>
      </c>
      <c r="E5004">
        <f>IF('Daily Weather Input'!D4997, 'Daily Weather Input'!D4997, ('Daily Weather Input'!E4997+'Daily Weather Input'!F4997)/2)</f>
        <v>81</v>
      </c>
      <c r="F5004">
        <f t="shared" si="157"/>
        <v>0</v>
      </c>
      <c r="G5004">
        <f t="shared" si="158"/>
        <v>16</v>
      </c>
    </row>
    <row r="5005" spans="2:7" x14ac:dyDescent="0.25">
      <c r="B5005">
        <f>YEAR('Daily Weather Input'!C4998)</f>
        <v>2018</v>
      </c>
      <c r="C5005">
        <f>MONTH('Daily Weather Input'!C4998)</f>
        <v>9</v>
      </c>
      <c r="D5005">
        <f>DAY('Daily Weather Input'!C4998)</f>
        <v>4</v>
      </c>
      <c r="E5005">
        <f>IF('Daily Weather Input'!D4998, 'Daily Weather Input'!D4998, ('Daily Weather Input'!E4998+'Daily Weather Input'!F4998)/2)</f>
        <v>82</v>
      </c>
      <c r="F5005">
        <f t="shared" si="157"/>
        <v>0</v>
      </c>
      <c r="G5005">
        <f t="shared" si="158"/>
        <v>17</v>
      </c>
    </row>
    <row r="5006" spans="2:7" x14ac:dyDescent="0.25">
      <c r="B5006">
        <f>YEAR('Daily Weather Input'!C4999)</f>
        <v>2018</v>
      </c>
      <c r="C5006">
        <f>MONTH('Daily Weather Input'!C4999)</f>
        <v>9</v>
      </c>
      <c r="D5006">
        <f>DAY('Daily Weather Input'!C4999)</f>
        <v>5</v>
      </c>
      <c r="E5006">
        <f>IF('Daily Weather Input'!D4999, 'Daily Weather Input'!D4999, ('Daily Weather Input'!E4999+'Daily Weather Input'!F4999)/2)</f>
        <v>81</v>
      </c>
      <c r="F5006">
        <f t="shared" si="157"/>
        <v>0</v>
      </c>
      <c r="G5006">
        <f t="shared" si="158"/>
        <v>16</v>
      </c>
    </row>
    <row r="5007" spans="2:7" x14ac:dyDescent="0.25">
      <c r="B5007">
        <f>YEAR('Daily Weather Input'!C5000)</f>
        <v>2018</v>
      </c>
      <c r="C5007">
        <f>MONTH('Daily Weather Input'!C5000)</f>
        <v>9</v>
      </c>
      <c r="D5007">
        <f>DAY('Daily Weather Input'!C5000)</f>
        <v>6</v>
      </c>
      <c r="E5007">
        <f>IF('Daily Weather Input'!D5000, 'Daily Weather Input'!D5000, ('Daily Weather Input'!E5000+'Daily Weather Input'!F5000)/2)</f>
        <v>82</v>
      </c>
      <c r="F5007">
        <f t="shared" si="157"/>
        <v>0</v>
      </c>
      <c r="G5007">
        <f t="shared" si="158"/>
        <v>17</v>
      </c>
    </row>
    <row r="5008" spans="2:7" x14ac:dyDescent="0.25">
      <c r="B5008">
        <f>YEAR('Daily Weather Input'!C5001)</f>
        <v>2018</v>
      </c>
      <c r="C5008">
        <f>MONTH('Daily Weather Input'!C5001)</f>
        <v>9</v>
      </c>
      <c r="D5008">
        <f>DAY('Daily Weather Input'!C5001)</f>
        <v>7</v>
      </c>
      <c r="E5008">
        <f>IF('Daily Weather Input'!D5001, 'Daily Weather Input'!D5001, ('Daily Weather Input'!E5001+'Daily Weather Input'!F5001)/2)</f>
        <v>80</v>
      </c>
      <c r="F5008">
        <f t="shared" si="157"/>
        <v>0</v>
      </c>
      <c r="G5008">
        <f t="shared" si="158"/>
        <v>15</v>
      </c>
    </row>
    <row r="5009" spans="2:7" x14ac:dyDescent="0.25">
      <c r="B5009">
        <f>YEAR('Daily Weather Input'!C5002)</f>
        <v>2018</v>
      </c>
      <c r="C5009">
        <f>MONTH('Daily Weather Input'!C5002)</f>
        <v>9</v>
      </c>
      <c r="D5009">
        <f>DAY('Daily Weather Input'!C5002)</f>
        <v>8</v>
      </c>
      <c r="E5009">
        <f>IF('Daily Weather Input'!D5002, 'Daily Weather Input'!D5002, ('Daily Weather Input'!E5002+'Daily Weather Input'!F5002)/2)</f>
        <v>69</v>
      </c>
      <c r="F5009">
        <f t="shared" si="157"/>
        <v>0</v>
      </c>
      <c r="G5009">
        <f t="shared" si="158"/>
        <v>4</v>
      </c>
    </row>
    <row r="5010" spans="2:7" x14ac:dyDescent="0.25">
      <c r="B5010">
        <f>YEAR('Daily Weather Input'!C5003)</f>
        <v>2018</v>
      </c>
      <c r="C5010">
        <f>MONTH('Daily Weather Input'!C5003)</f>
        <v>9</v>
      </c>
      <c r="D5010">
        <f>DAY('Daily Weather Input'!C5003)</f>
        <v>9</v>
      </c>
      <c r="E5010">
        <f>IF('Daily Weather Input'!D5003, 'Daily Weather Input'!D5003, ('Daily Weather Input'!E5003+'Daily Weather Input'!F5003)/2)</f>
        <v>61</v>
      </c>
      <c r="F5010">
        <f t="shared" si="157"/>
        <v>4</v>
      </c>
      <c r="G5010">
        <f t="shared" si="158"/>
        <v>0</v>
      </c>
    </row>
    <row r="5011" spans="2:7" x14ac:dyDescent="0.25">
      <c r="B5011">
        <f>YEAR('Daily Weather Input'!C5004)</f>
        <v>2018</v>
      </c>
      <c r="C5011">
        <f>MONTH('Daily Weather Input'!C5004)</f>
        <v>9</v>
      </c>
      <c r="D5011">
        <f>DAY('Daily Weather Input'!C5004)</f>
        <v>10</v>
      </c>
      <c r="E5011">
        <f>IF('Daily Weather Input'!D5004, 'Daily Weather Input'!D5004, ('Daily Weather Input'!E5004+'Daily Weather Input'!F5004)/2)</f>
        <v>64</v>
      </c>
      <c r="F5011">
        <f t="shared" si="157"/>
        <v>1</v>
      </c>
      <c r="G5011">
        <f t="shared" si="158"/>
        <v>0</v>
      </c>
    </row>
    <row r="5012" spans="2:7" x14ac:dyDescent="0.25">
      <c r="B5012">
        <f>YEAR('Daily Weather Input'!C5005)</f>
        <v>2018</v>
      </c>
      <c r="C5012">
        <f>MONTH('Daily Weather Input'!C5005)</f>
        <v>9</v>
      </c>
      <c r="D5012">
        <f>DAY('Daily Weather Input'!C5005)</f>
        <v>11</v>
      </c>
      <c r="E5012">
        <f>IF('Daily Weather Input'!D5005, 'Daily Weather Input'!D5005, ('Daily Weather Input'!E5005+'Daily Weather Input'!F5005)/2)</f>
        <v>68</v>
      </c>
      <c r="F5012">
        <f t="shared" si="157"/>
        <v>0</v>
      </c>
      <c r="G5012">
        <f t="shared" si="158"/>
        <v>3</v>
      </c>
    </row>
    <row r="5013" spans="2:7" x14ac:dyDescent="0.25">
      <c r="B5013">
        <f>YEAR('Daily Weather Input'!C5006)</f>
        <v>2018</v>
      </c>
      <c r="C5013">
        <f>MONTH('Daily Weather Input'!C5006)</f>
        <v>9</v>
      </c>
      <c r="D5013">
        <f>DAY('Daily Weather Input'!C5006)</f>
        <v>12</v>
      </c>
      <c r="E5013">
        <f>IF('Daily Weather Input'!D5006, 'Daily Weather Input'!D5006, ('Daily Weather Input'!E5006+'Daily Weather Input'!F5006)/2)</f>
        <v>72</v>
      </c>
      <c r="F5013">
        <f t="shared" si="157"/>
        <v>0</v>
      </c>
      <c r="G5013">
        <f t="shared" si="158"/>
        <v>7</v>
      </c>
    </row>
    <row r="5014" spans="2:7" x14ac:dyDescent="0.25">
      <c r="B5014">
        <f>YEAR('Daily Weather Input'!C5007)</f>
        <v>2018</v>
      </c>
      <c r="C5014">
        <f>MONTH('Daily Weather Input'!C5007)</f>
        <v>9</v>
      </c>
      <c r="D5014">
        <f>DAY('Daily Weather Input'!C5007)</f>
        <v>13</v>
      </c>
      <c r="E5014">
        <f>IF('Daily Weather Input'!D5007, 'Daily Weather Input'!D5007, ('Daily Weather Input'!E5007+'Daily Weather Input'!F5007)/2)</f>
        <v>75</v>
      </c>
      <c r="F5014">
        <f t="shared" si="157"/>
        <v>0</v>
      </c>
      <c r="G5014">
        <f t="shared" si="158"/>
        <v>10</v>
      </c>
    </row>
    <row r="5015" spans="2:7" x14ac:dyDescent="0.25">
      <c r="B5015">
        <f>YEAR('Daily Weather Input'!C5008)</f>
        <v>2018</v>
      </c>
      <c r="C5015">
        <f>MONTH('Daily Weather Input'!C5008)</f>
        <v>9</v>
      </c>
      <c r="D5015">
        <f>DAY('Daily Weather Input'!C5008)</f>
        <v>14</v>
      </c>
      <c r="E5015">
        <f>IF('Daily Weather Input'!D5008, 'Daily Weather Input'!D5008, ('Daily Weather Input'!E5008+'Daily Weather Input'!F5008)/2)</f>
        <v>74</v>
      </c>
      <c r="F5015">
        <f t="shared" si="157"/>
        <v>0</v>
      </c>
      <c r="G5015">
        <f t="shared" si="158"/>
        <v>9</v>
      </c>
    </row>
    <row r="5016" spans="2:7" x14ac:dyDescent="0.25">
      <c r="B5016">
        <f>YEAR('Daily Weather Input'!C5009)</f>
        <v>2018</v>
      </c>
      <c r="C5016">
        <f>MONTH('Daily Weather Input'!C5009)</f>
        <v>9</v>
      </c>
      <c r="D5016">
        <f>DAY('Daily Weather Input'!C5009)</f>
        <v>15</v>
      </c>
      <c r="E5016">
        <f>IF('Daily Weather Input'!D5009, 'Daily Weather Input'!D5009, ('Daily Weather Input'!E5009+'Daily Weather Input'!F5009)/2)</f>
        <v>74</v>
      </c>
      <c r="F5016">
        <f t="shared" ref="F5016:F5079" si="159">IF(B$8&gt;$E5016,(B$8-$E5016),0)</f>
        <v>0</v>
      </c>
      <c r="G5016">
        <f t="shared" ref="G5016:G5079" si="160">IF($E5016&gt;C$8,$E5016-C$8,0)</f>
        <v>9</v>
      </c>
    </row>
    <row r="5017" spans="2:7" x14ac:dyDescent="0.25">
      <c r="B5017">
        <f>YEAR('Daily Weather Input'!C5010)</f>
        <v>2018</v>
      </c>
      <c r="C5017">
        <f>MONTH('Daily Weather Input'!C5010)</f>
        <v>9</v>
      </c>
      <c r="D5017">
        <f>DAY('Daily Weather Input'!C5010)</f>
        <v>16</v>
      </c>
      <c r="E5017">
        <f>IF('Daily Weather Input'!D5010, 'Daily Weather Input'!D5010, ('Daily Weather Input'!E5010+'Daily Weather Input'!F5010)/2)</f>
        <v>72</v>
      </c>
      <c r="F5017">
        <f t="shared" si="159"/>
        <v>0</v>
      </c>
      <c r="G5017">
        <f t="shared" si="160"/>
        <v>7</v>
      </c>
    </row>
    <row r="5018" spans="2:7" x14ac:dyDescent="0.25">
      <c r="B5018">
        <f>YEAR('Daily Weather Input'!C5011)</f>
        <v>2018</v>
      </c>
      <c r="C5018">
        <f>MONTH('Daily Weather Input'!C5011)</f>
        <v>9</v>
      </c>
      <c r="D5018">
        <f>DAY('Daily Weather Input'!C5011)</f>
        <v>17</v>
      </c>
      <c r="E5018">
        <f>IF('Daily Weather Input'!D5011, 'Daily Weather Input'!D5011, ('Daily Weather Input'!E5011+'Daily Weather Input'!F5011)/2)</f>
        <v>74</v>
      </c>
      <c r="F5018">
        <f t="shared" si="159"/>
        <v>0</v>
      </c>
      <c r="G5018">
        <f t="shared" si="160"/>
        <v>9</v>
      </c>
    </row>
    <row r="5019" spans="2:7" x14ac:dyDescent="0.25">
      <c r="B5019">
        <f>YEAR('Daily Weather Input'!C5012)</f>
        <v>2018</v>
      </c>
      <c r="C5019">
        <f>MONTH('Daily Weather Input'!C5012)</f>
        <v>9</v>
      </c>
      <c r="D5019">
        <f>DAY('Daily Weather Input'!C5012)</f>
        <v>18</v>
      </c>
      <c r="E5019">
        <f>IF('Daily Weather Input'!D5012, 'Daily Weather Input'!D5012, ('Daily Weather Input'!E5012+'Daily Weather Input'!F5012)/2)</f>
        <v>76</v>
      </c>
      <c r="F5019">
        <f t="shared" si="159"/>
        <v>0</v>
      </c>
      <c r="G5019">
        <f t="shared" si="160"/>
        <v>11</v>
      </c>
    </row>
    <row r="5020" spans="2:7" x14ac:dyDescent="0.25">
      <c r="B5020">
        <f>YEAR('Daily Weather Input'!C5013)</f>
        <v>2018</v>
      </c>
      <c r="C5020">
        <f>MONTH('Daily Weather Input'!C5013)</f>
        <v>9</v>
      </c>
      <c r="D5020">
        <f>DAY('Daily Weather Input'!C5013)</f>
        <v>19</v>
      </c>
      <c r="E5020">
        <f>IF('Daily Weather Input'!D5013, 'Daily Weather Input'!D5013, ('Daily Weather Input'!E5013+'Daily Weather Input'!F5013)/2)</f>
        <v>76</v>
      </c>
      <c r="F5020">
        <f t="shared" si="159"/>
        <v>0</v>
      </c>
      <c r="G5020">
        <f t="shared" si="160"/>
        <v>11</v>
      </c>
    </row>
    <row r="5021" spans="2:7" x14ac:dyDescent="0.25">
      <c r="B5021">
        <f>YEAR('Daily Weather Input'!C5014)</f>
        <v>2018</v>
      </c>
      <c r="C5021">
        <f>MONTH('Daily Weather Input'!C5014)</f>
        <v>9</v>
      </c>
      <c r="D5021">
        <f>DAY('Daily Weather Input'!C5014)</f>
        <v>20</v>
      </c>
      <c r="E5021">
        <f>IF('Daily Weather Input'!D5014, 'Daily Weather Input'!D5014, ('Daily Weather Input'!E5014+'Daily Weather Input'!F5014)/2)</f>
        <v>72</v>
      </c>
      <c r="F5021">
        <f t="shared" si="159"/>
        <v>0</v>
      </c>
      <c r="G5021">
        <f t="shared" si="160"/>
        <v>7</v>
      </c>
    </row>
    <row r="5022" spans="2:7" x14ac:dyDescent="0.25">
      <c r="B5022">
        <f>YEAR('Daily Weather Input'!C5015)</f>
        <v>2018</v>
      </c>
      <c r="C5022">
        <f>MONTH('Daily Weather Input'!C5015)</f>
        <v>9</v>
      </c>
      <c r="D5022">
        <f>DAY('Daily Weather Input'!C5015)</f>
        <v>21</v>
      </c>
      <c r="E5022">
        <f>IF('Daily Weather Input'!D5015, 'Daily Weather Input'!D5015, ('Daily Weather Input'!E5015+'Daily Weather Input'!F5015)/2)</f>
        <v>71</v>
      </c>
      <c r="F5022">
        <f t="shared" si="159"/>
        <v>0</v>
      </c>
      <c r="G5022">
        <f t="shared" si="160"/>
        <v>6</v>
      </c>
    </row>
    <row r="5023" spans="2:7" x14ac:dyDescent="0.25">
      <c r="B5023">
        <f>YEAR('Daily Weather Input'!C5016)</f>
        <v>2018</v>
      </c>
      <c r="C5023">
        <f>MONTH('Daily Weather Input'!C5016)</f>
        <v>9</v>
      </c>
      <c r="D5023">
        <f>DAY('Daily Weather Input'!C5016)</f>
        <v>22</v>
      </c>
      <c r="E5023">
        <f>IF('Daily Weather Input'!D5016, 'Daily Weather Input'!D5016, ('Daily Weather Input'!E5016+'Daily Weather Input'!F5016)/2)</f>
        <v>72</v>
      </c>
      <c r="F5023">
        <f t="shared" si="159"/>
        <v>0</v>
      </c>
      <c r="G5023">
        <f t="shared" si="160"/>
        <v>7</v>
      </c>
    </row>
    <row r="5024" spans="2:7" x14ac:dyDescent="0.25">
      <c r="B5024">
        <f>YEAR('Daily Weather Input'!C5017)</f>
        <v>2018</v>
      </c>
      <c r="C5024">
        <f>MONTH('Daily Weather Input'!C5017)</f>
        <v>9</v>
      </c>
      <c r="D5024">
        <f>DAY('Daily Weather Input'!C5017)</f>
        <v>23</v>
      </c>
      <c r="E5024">
        <f>IF('Daily Weather Input'!D5017, 'Daily Weather Input'!D5017, ('Daily Weather Input'!E5017+'Daily Weather Input'!F5017)/2)</f>
        <v>61</v>
      </c>
      <c r="F5024">
        <f t="shared" si="159"/>
        <v>4</v>
      </c>
      <c r="G5024">
        <f t="shared" si="160"/>
        <v>0</v>
      </c>
    </row>
    <row r="5025" spans="2:7" x14ac:dyDescent="0.25">
      <c r="B5025">
        <f>YEAR('Daily Weather Input'!C5018)</f>
        <v>2018</v>
      </c>
      <c r="C5025">
        <f>MONTH('Daily Weather Input'!C5018)</f>
        <v>9</v>
      </c>
      <c r="D5025">
        <f>DAY('Daily Weather Input'!C5018)</f>
        <v>24</v>
      </c>
      <c r="E5025">
        <f>IF('Daily Weather Input'!D5018, 'Daily Weather Input'!D5018, ('Daily Weather Input'!E5018+'Daily Weather Input'!F5018)/2)</f>
        <v>63</v>
      </c>
      <c r="F5025">
        <f t="shared" si="159"/>
        <v>2</v>
      </c>
      <c r="G5025">
        <f t="shared" si="160"/>
        <v>0</v>
      </c>
    </row>
    <row r="5026" spans="2:7" x14ac:dyDescent="0.25">
      <c r="B5026">
        <f>YEAR('Daily Weather Input'!C5019)</f>
        <v>2018</v>
      </c>
      <c r="C5026">
        <f>MONTH('Daily Weather Input'!C5019)</f>
        <v>9</v>
      </c>
      <c r="D5026">
        <f>DAY('Daily Weather Input'!C5019)</f>
        <v>25</v>
      </c>
      <c r="E5026">
        <f>IF('Daily Weather Input'!D5019, 'Daily Weather Input'!D5019, ('Daily Weather Input'!E5019+'Daily Weather Input'!F5019)/2)</f>
        <v>69</v>
      </c>
      <c r="F5026">
        <f t="shared" si="159"/>
        <v>0</v>
      </c>
      <c r="G5026">
        <f t="shared" si="160"/>
        <v>4</v>
      </c>
    </row>
    <row r="5027" spans="2:7" x14ac:dyDescent="0.25">
      <c r="B5027">
        <f>YEAR('Daily Weather Input'!C5020)</f>
        <v>2018</v>
      </c>
      <c r="C5027">
        <f>MONTH('Daily Weather Input'!C5020)</f>
        <v>9</v>
      </c>
      <c r="D5027">
        <f>DAY('Daily Weather Input'!C5020)</f>
        <v>26</v>
      </c>
      <c r="E5027">
        <f>IF('Daily Weather Input'!D5020, 'Daily Weather Input'!D5020, ('Daily Weather Input'!E5020+'Daily Weather Input'!F5020)/2)</f>
        <v>75</v>
      </c>
      <c r="F5027">
        <f t="shared" si="159"/>
        <v>0</v>
      </c>
      <c r="G5027">
        <f t="shared" si="160"/>
        <v>10</v>
      </c>
    </row>
    <row r="5028" spans="2:7" x14ac:dyDescent="0.25">
      <c r="B5028">
        <f>YEAR('Daily Weather Input'!C5021)</f>
        <v>2018</v>
      </c>
      <c r="C5028">
        <f>MONTH('Daily Weather Input'!C5021)</f>
        <v>9</v>
      </c>
      <c r="D5028">
        <f>DAY('Daily Weather Input'!C5021)</f>
        <v>27</v>
      </c>
      <c r="E5028">
        <f>IF('Daily Weather Input'!D5021, 'Daily Weather Input'!D5021, ('Daily Weather Input'!E5021+'Daily Weather Input'!F5021)/2)</f>
        <v>64</v>
      </c>
      <c r="F5028">
        <f t="shared" si="159"/>
        <v>1</v>
      </c>
      <c r="G5028">
        <f t="shared" si="160"/>
        <v>0</v>
      </c>
    </row>
    <row r="5029" spans="2:7" x14ac:dyDescent="0.25">
      <c r="B5029">
        <f>YEAR('Daily Weather Input'!C5022)</f>
        <v>2018</v>
      </c>
      <c r="C5029">
        <f>MONTH('Daily Weather Input'!C5022)</f>
        <v>9</v>
      </c>
      <c r="D5029">
        <f>DAY('Daily Weather Input'!C5022)</f>
        <v>28</v>
      </c>
      <c r="E5029">
        <f>IF('Daily Weather Input'!D5022, 'Daily Weather Input'!D5022, ('Daily Weather Input'!E5022+'Daily Weather Input'!F5022)/2)</f>
        <v>62</v>
      </c>
      <c r="F5029">
        <f t="shared" si="159"/>
        <v>3</v>
      </c>
      <c r="G5029">
        <f t="shared" si="160"/>
        <v>0</v>
      </c>
    </row>
    <row r="5030" spans="2:7" x14ac:dyDescent="0.25">
      <c r="B5030">
        <f>YEAR('Daily Weather Input'!C5023)</f>
        <v>2018</v>
      </c>
      <c r="C5030">
        <f>MONTH('Daily Weather Input'!C5023)</f>
        <v>9</v>
      </c>
      <c r="D5030">
        <f>DAY('Daily Weather Input'!C5023)</f>
        <v>29</v>
      </c>
      <c r="E5030">
        <f>IF('Daily Weather Input'!D5023, 'Daily Weather Input'!D5023, ('Daily Weather Input'!E5023+'Daily Weather Input'!F5023)/2)</f>
        <v>66</v>
      </c>
      <c r="F5030">
        <f t="shared" si="159"/>
        <v>0</v>
      </c>
      <c r="G5030">
        <f t="shared" si="160"/>
        <v>1</v>
      </c>
    </row>
    <row r="5031" spans="2:7" x14ac:dyDescent="0.25">
      <c r="B5031">
        <f>YEAR('Daily Weather Input'!C5024)</f>
        <v>2018</v>
      </c>
      <c r="C5031">
        <f>MONTH('Daily Weather Input'!C5024)</f>
        <v>9</v>
      </c>
      <c r="D5031">
        <f>DAY('Daily Weather Input'!C5024)</f>
        <v>30</v>
      </c>
      <c r="E5031">
        <f>IF('Daily Weather Input'!D5024, 'Daily Weather Input'!D5024, ('Daily Weather Input'!E5024+'Daily Weather Input'!F5024)/2)</f>
        <v>65</v>
      </c>
      <c r="F5031">
        <f t="shared" si="159"/>
        <v>0</v>
      </c>
      <c r="G5031">
        <f t="shared" si="160"/>
        <v>0</v>
      </c>
    </row>
    <row r="5032" spans="2:7" x14ac:dyDescent="0.25">
      <c r="B5032">
        <f>YEAR('Daily Weather Input'!C5025)</f>
        <v>2018</v>
      </c>
      <c r="C5032">
        <f>MONTH('Daily Weather Input'!C5025)</f>
        <v>10</v>
      </c>
      <c r="D5032">
        <f>DAY('Daily Weather Input'!C5025)</f>
        <v>1</v>
      </c>
      <c r="E5032">
        <f>IF('Daily Weather Input'!D5025, 'Daily Weather Input'!D5025, ('Daily Weather Input'!E5025+'Daily Weather Input'!F5025)/2)</f>
        <v>70</v>
      </c>
      <c r="F5032">
        <f t="shared" si="159"/>
        <v>0</v>
      </c>
      <c r="G5032">
        <f t="shared" si="160"/>
        <v>5</v>
      </c>
    </row>
    <row r="5033" spans="2:7" x14ac:dyDescent="0.25">
      <c r="B5033">
        <f>YEAR('Daily Weather Input'!C5026)</f>
        <v>2018</v>
      </c>
      <c r="C5033">
        <f>MONTH('Daily Weather Input'!C5026)</f>
        <v>10</v>
      </c>
      <c r="D5033">
        <f>DAY('Daily Weather Input'!C5026)</f>
        <v>2</v>
      </c>
      <c r="E5033">
        <f>IF('Daily Weather Input'!D5026, 'Daily Weather Input'!D5026, ('Daily Weather Input'!E5026+'Daily Weather Input'!F5026)/2)</f>
        <v>73</v>
      </c>
      <c r="F5033">
        <f t="shared" si="159"/>
        <v>0</v>
      </c>
      <c r="G5033">
        <f t="shared" si="160"/>
        <v>8</v>
      </c>
    </row>
    <row r="5034" spans="2:7" x14ac:dyDescent="0.25">
      <c r="B5034">
        <f>YEAR('Daily Weather Input'!C5027)</f>
        <v>2018</v>
      </c>
      <c r="C5034">
        <f>MONTH('Daily Weather Input'!C5027)</f>
        <v>10</v>
      </c>
      <c r="D5034">
        <f>DAY('Daily Weather Input'!C5027)</f>
        <v>3</v>
      </c>
      <c r="E5034">
        <f>IF('Daily Weather Input'!D5027, 'Daily Weather Input'!D5027, ('Daily Weather Input'!E5027+'Daily Weather Input'!F5027)/2)</f>
        <v>75</v>
      </c>
      <c r="F5034">
        <f t="shared" si="159"/>
        <v>0</v>
      </c>
      <c r="G5034">
        <f t="shared" si="160"/>
        <v>10</v>
      </c>
    </row>
    <row r="5035" spans="2:7" x14ac:dyDescent="0.25">
      <c r="B5035">
        <f>YEAR('Daily Weather Input'!C5028)</f>
        <v>2018</v>
      </c>
      <c r="C5035">
        <f>MONTH('Daily Weather Input'!C5028)</f>
        <v>10</v>
      </c>
      <c r="D5035">
        <f>DAY('Daily Weather Input'!C5028)</f>
        <v>4</v>
      </c>
      <c r="E5035">
        <f>IF('Daily Weather Input'!D5028, 'Daily Weather Input'!D5028, ('Daily Weather Input'!E5028+'Daily Weather Input'!F5028)/2)</f>
        <v>74</v>
      </c>
      <c r="F5035">
        <f t="shared" si="159"/>
        <v>0</v>
      </c>
      <c r="G5035">
        <f t="shared" si="160"/>
        <v>9</v>
      </c>
    </row>
    <row r="5036" spans="2:7" x14ac:dyDescent="0.25">
      <c r="B5036">
        <f>YEAR('Daily Weather Input'!C5029)</f>
        <v>2018</v>
      </c>
      <c r="C5036">
        <f>MONTH('Daily Weather Input'!C5029)</f>
        <v>10</v>
      </c>
      <c r="D5036">
        <f>DAY('Daily Weather Input'!C5029)</f>
        <v>5</v>
      </c>
      <c r="E5036">
        <f>IF('Daily Weather Input'!D5029, 'Daily Weather Input'!D5029, ('Daily Weather Input'!E5029+'Daily Weather Input'!F5029)/2)</f>
        <v>72</v>
      </c>
      <c r="F5036">
        <f t="shared" si="159"/>
        <v>0</v>
      </c>
      <c r="G5036">
        <f t="shared" si="160"/>
        <v>7</v>
      </c>
    </row>
    <row r="5037" spans="2:7" x14ac:dyDescent="0.25">
      <c r="B5037">
        <f>YEAR('Daily Weather Input'!C5030)</f>
        <v>2018</v>
      </c>
      <c r="C5037">
        <f>MONTH('Daily Weather Input'!C5030)</f>
        <v>10</v>
      </c>
      <c r="D5037">
        <f>DAY('Daily Weather Input'!C5030)</f>
        <v>6</v>
      </c>
      <c r="E5037">
        <f>IF('Daily Weather Input'!D5030, 'Daily Weather Input'!D5030, ('Daily Weather Input'!E5030+'Daily Weather Input'!F5030)/2)</f>
        <v>67</v>
      </c>
      <c r="F5037">
        <f t="shared" si="159"/>
        <v>0</v>
      </c>
      <c r="G5037">
        <f t="shared" si="160"/>
        <v>2</v>
      </c>
    </row>
    <row r="5038" spans="2:7" x14ac:dyDescent="0.25">
      <c r="B5038">
        <f>YEAR('Daily Weather Input'!C5031)</f>
        <v>2018</v>
      </c>
      <c r="C5038">
        <f>MONTH('Daily Weather Input'!C5031)</f>
        <v>10</v>
      </c>
      <c r="D5038">
        <f>DAY('Daily Weather Input'!C5031)</f>
        <v>7</v>
      </c>
      <c r="E5038">
        <f>IF('Daily Weather Input'!D5031, 'Daily Weather Input'!D5031, ('Daily Weather Input'!E5031+'Daily Weather Input'!F5031)/2)</f>
        <v>73</v>
      </c>
      <c r="F5038">
        <f t="shared" si="159"/>
        <v>0</v>
      </c>
      <c r="G5038">
        <f t="shared" si="160"/>
        <v>8</v>
      </c>
    </row>
    <row r="5039" spans="2:7" x14ac:dyDescent="0.25">
      <c r="B5039">
        <f>YEAR('Daily Weather Input'!C5032)</f>
        <v>2018</v>
      </c>
      <c r="C5039">
        <f>MONTH('Daily Weather Input'!C5032)</f>
        <v>10</v>
      </c>
      <c r="D5039">
        <f>DAY('Daily Weather Input'!C5032)</f>
        <v>8</v>
      </c>
      <c r="E5039">
        <f>IF('Daily Weather Input'!D5032, 'Daily Weather Input'!D5032, ('Daily Weather Input'!E5032+'Daily Weather Input'!F5032)/2)</f>
        <v>74</v>
      </c>
      <c r="F5039">
        <f t="shared" si="159"/>
        <v>0</v>
      </c>
      <c r="G5039">
        <f t="shared" si="160"/>
        <v>9</v>
      </c>
    </row>
    <row r="5040" spans="2:7" x14ac:dyDescent="0.25">
      <c r="B5040">
        <f>YEAR('Daily Weather Input'!C5033)</f>
        <v>2018</v>
      </c>
      <c r="C5040">
        <f>MONTH('Daily Weather Input'!C5033)</f>
        <v>10</v>
      </c>
      <c r="D5040">
        <f>DAY('Daily Weather Input'!C5033)</f>
        <v>9</v>
      </c>
      <c r="E5040">
        <f>IF('Daily Weather Input'!D5033, 'Daily Weather Input'!D5033, ('Daily Weather Input'!E5033+'Daily Weather Input'!F5033)/2)</f>
        <v>74</v>
      </c>
      <c r="F5040">
        <f t="shared" si="159"/>
        <v>0</v>
      </c>
      <c r="G5040">
        <f t="shared" si="160"/>
        <v>9</v>
      </c>
    </row>
    <row r="5041" spans="2:7" x14ac:dyDescent="0.25">
      <c r="B5041">
        <f>YEAR('Daily Weather Input'!C5034)</f>
        <v>2018</v>
      </c>
      <c r="C5041">
        <f>MONTH('Daily Weather Input'!C5034)</f>
        <v>10</v>
      </c>
      <c r="D5041">
        <f>DAY('Daily Weather Input'!C5034)</f>
        <v>10</v>
      </c>
      <c r="E5041">
        <f>IF('Daily Weather Input'!D5034, 'Daily Weather Input'!D5034, ('Daily Weather Input'!E5034+'Daily Weather Input'!F5034)/2)</f>
        <v>75</v>
      </c>
      <c r="F5041">
        <f t="shared" si="159"/>
        <v>0</v>
      </c>
      <c r="G5041">
        <f t="shared" si="160"/>
        <v>10</v>
      </c>
    </row>
    <row r="5042" spans="2:7" x14ac:dyDescent="0.25">
      <c r="B5042">
        <f>YEAR('Daily Weather Input'!C5035)</f>
        <v>2018</v>
      </c>
      <c r="C5042">
        <f>MONTH('Daily Weather Input'!C5035)</f>
        <v>10</v>
      </c>
      <c r="D5042">
        <f>DAY('Daily Weather Input'!C5035)</f>
        <v>11</v>
      </c>
      <c r="E5042">
        <f>IF('Daily Weather Input'!D5035, 'Daily Weather Input'!D5035, ('Daily Weather Input'!E5035+'Daily Weather Input'!F5035)/2)</f>
        <v>75</v>
      </c>
      <c r="F5042">
        <f t="shared" si="159"/>
        <v>0</v>
      </c>
      <c r="G5042">
        <f t="shared" si="160"/>
        <v>10</v>
      </c>
    </row>
    <row r="5043" spans="2:7" x14ac:dyDescent="0.25">
      <c r="B5043">
        <f>YEAR('Daily Weather Input'!C5036)</f>
        <v>2018</v>
      </c>
      <c r="C5043">
        <f>MONTH('Daily Weather Input'!C5036)</f>
        <v>10</v>
      </c>
      <c r="D5043">
        <f>DAY('Daily Weather Input'!C5036)</f>
        <v>12</v>
      </c>
      <c r="E5043">
        <f>IF('Daily Weather Input'!D5036, 'Daily Weather Input'!D5036, ('Daily Weather Input'!E5036+'Daily Weather Input'!F5036)/2)</f>
        <v>62</v>
      </c>
      <c r="F5043">
        <f t="shared" si="159"/>
        <v>3</v>
      </c>
      <c r="G5043">
        <f t="shared" si="160"/>
        <v>0</v>
      </c>
    </row>
    <row r="5044" spans="2:7" x14ac:dyDescent="0.25">
      <c r="B5044">
        <f>YEAR('Daily Weather Input'!C5037)</f>
        <v>2018</v>
      </c>
      <c r="C5044">
        <f>MONTH('Daily Weather Input'!C5037)</f>
        <v>10</v>
      </c>
      <c r="D5044">
        <f>DAY('Daily Weather Input'!C5037)</f>
        <v>13</v>
      </c>
      <c r="E5044">
        <f>IF('Daily Weather Input'!D5037, 'Daily Weather Input'!D5037, ('Daily Weather Input'!E5037+'Daily Weather Input'!F5037)/2)</f>
        <v>53</v>
      </c>
      <c r="F5044">
        <f t="shared" si="159"/>
        <v>12</v>
      </c>
      <c r="G5044">
        <f t="shared" si="160"/>
        <v>0</v>
      </c>
    </row>
    <row r="5045" spans="2:7" x14ac:dyDescent="0.25">
      <c r="B5045">
        <f>YEAR('Daily Weather Input'!C5038)</f>
        <v>2018</v>
      </c>
      <c r="C5045">
        <f>MONTH('Daily Weather Input'!C5038)</f>
        <v>10</v>
      </c>
      <c r="D5045">
        <f>DAY('Daily Weather Input'!C5038)</f>
        <v>14</v>
      </c>
      <c r="E5045">
        <f>IF('Daily Weather Input'!D5038, 'Daily Weather Input'!D5038, ('Daily Weather Input'!E5038+'Daily Weather Input'!F5038)/2)</f>
        <v>49</v>
      </c>
      <c r="F5045">
        <f t="shared" si="159"/>
        <v>16</v>
      </c>
      <c r="G5045">
        <f t="shared" si="160"/>
        <v>0</v>
      </c>
    </row>
    <row r="5046" spans="2:7" x14ac:dyDescent="0.25">
      <c r="B5046">
        <f>YEAR('Daily Weather Input'!C5039)</f>
        <v>2018</v>
      </c>
      <c r="C5046">
        <f>MONTH('Daily Weather Input'!C5039)</f>
        <v>10</v>
      </c>
      <c r="D5046">
        <f>DAY('Daily Weather Input'!C5039)</f>
        <v>15</v>
      </c>
      <c r="E5046">
        <f>IF('Daily Weather Input'!D5039, 'Daily Weather Input'!D5039, ('Daily Weather Input'!E5039+'Daily Weather Input'!F5039)/2)</f>
        <v>59</v>
      </c>
      <c r="F5046">
        <f t="shared" si="159"/>
        <v>6</v>
      </c>
      <c r="G5046">
        <f t="shared" si="160"/>
        <v>0</v>
      </c>
    </row>
    <row r="5047" spans="2:7" x14ac:dyDescent="0.25">
      <c r="B5047">
        <f>YEAR('Daily Weather Input'!C5040)</f>
        <v>2018</v>
      </c>
      <c r="C5047">
        <f>MONTH('Daily Weather Input'!C5040)</f>
        <v>10</v>
      </c>
      <c r="D5047">
        <f>DAY('Daily Weather Input'!C5040)</f>
        <v>16</v>
      </c>
      <c r="E5047">
        <f>IF('Daily Weather Input'!D5040, 'Daily Weather Input'!D5040, ('Daily Weather Input'!E5040+'Daily Weather Input'!F5040)/2)</f>
        <v>59</v>
      </c>
      <c r="F5047">
        <f t="shared" si="159"/>
        <v>6</v>
      </c>
      <c r="G5047">
        <f t="shared" si="160"/>
        <v>0</v>
      </c>
    </row>
    <row r="5048" spans="2:7" x14ac:dyDescent="0.25">
      <c r="B5048">
        <f>YEAR('Daily Weather Input'!C5041)</f>
        <v>2018</v>
      </c>
      <c r="C5048">
        <f>MONTH('Daily Weather Input'!C5041)</f>
        <v>10</v>
      </c>
      <c r="D5048">
        <f>DAY('Daily Weather Input'!C5041)</f>
        <v>17</v>
      </c>
      <c r="E5048">
        <f>IF('Daily Weather Input'!D5041, 'Daily Weather Input'!D5041, ('Daily Weather Input'!E5041+'Daily Weather Input'!F5041)/2)</f>
        <v>56</v>
      </c>
      <c r="F5048">
        <f t="shared" si="159"/>
        <v>9</v>
      </c>
      <c r="G5048">
        <f t="shared" si="160"/>
        <v>0</v>
      </c>
    </row>
    <row r="5049" spans="2:7" x14ac:dyDescent="0.25">
      <c r="B5049">
        <f>YEAR('Daily Weather Input'!C5042)</f>
        <v>2018</v>
      </c>
      <c r="C5049">
        <f>MONTH('Daily Weather Input'!C5042)</f>
        <v>10</v>
      </c>
      <c r="D5049">
        <f>DAY('Daily Weather Input'!C5042)</f>
        <v>18</v>
      </c>
      <c r="E5049">
        <f>IF('Daily Weather Input'!D5042, 'Daily Weather Input'!D5042, ('Daily Weather Input'!E5042+'Daily Weather Input'!F5042)/2)</f>
        <v>52</v>
      </c>
      <c r="F5049">
        <f t="shared" si="159"/>
        <v>13</v>
      </c>
      <c r="G5049">
        <f t="shared" si="160"/>
        <v>0</v>
      </c>
    </row>
    <row r="5050" spans="2:7" x14ac:dyDescent="0.25">
      <c r="B5050">
        <f>YEAR('Daily Weather Input'!C5043)</f>
        <v>2018</v>
      </c>
      <c r="C5050">
        <f>MONTH('Daily Weather Input'!C5043)</f>
        <v>10</v>
      </c>
      <c r="D5050">
        <f>DAY('Daily Weather Input'!C5043)</f>
        <v>19</v>
      </c>
      <c r="E5050">
        <f>IF('Daily Weather Input'!D5043, 'Daily Weather Input'!D5043, ('Daily Weather Input'!E5043+'Daily Weather Input'!F5043)/2)</f>
        <v>47</v>
      </c>
      <c r="F5050">
        <f t="shared" si="159"/>
        <v>18</v>
      </c>
      <c r="G5050">
        <f t="shared" si="160"/>
        <v>0</v>
      </c>
    </row>
    <row r="5051" spans="2:7" x14ac:dyDescent="0.25">
      <c r="B5051">
        <f>YEAR('Daily Weather Input'!C5044)</f>
        <v>2018</v>
      </c>
      <c r="C5051">
        <f>MONTH('Daily Weather Input'!C5044)</f>
        <v>10</v>
      </c>
      <c r="D5051">
        <f>DAY('Daily Weather Input'!C5044)</f>
        <v>20</v>
      </c>
      <c r="E5051">
        <f>IF('Daily Weather Input'!D5044, 'Daily Weather Input'!D5044, ('Daily Weather Input'!E5044+'Daily Weather Input'!F5044)/2)</f>
        <v>58</v>
      </c>
      <c r="F5051">
        <f t="shared" si="159"/>
        <v>7</v>
      </c>
      <c r="G5051">
        <f t="shared" si="160"/>
        <v>0</v>
      </c>
    </row>
    <row r="5052" spans="2:7" x14ac:dyDescent="0.25">
      <c r="B5052">
        <f>YEAR('Daily Weather Input'!C5045)</f>
        <v>2018</v>
      </c>
      <c r="C5052">
        <f>MONTH('Daily Weather Input'!C5045)</f>
        <v>10</v>
      </c>
      <c r="D5052">
        <f>DAY('Daily Weather Input'!C5045)</f>
        <v>21</v>
      </c>
      <c r="E5052">
        <f>IF('Daily Weather Input'!D5045, 'Daily Weather Input'!D5045, ('Daily Weather Input'!E5045+'Daily Weather Input'!F5045)/2)</f>
        <v>49</v>
      </c>
      <c r="F5052">
        <f t="shared" si="159"/>
        <v>16</v>
      </c>
      <c r="G5052">
        <f t="shared" si="160"/>
        <v>0</v>
      </c>
    </row>
    <row r="5053" spans="2:7" x14ac:dyDescent="0.25">
      <c r="B5053">
        <f>YEAR('Daily Weather Input'!C5046)</f>
        <v>2018</v>
      </c>
      <c r="C5053">
        <f>MONTH('Daily Weather Input'!C5046)</f>
        <v>10</v>
      </c>
      <c r="D5053">
        <f>DAY('Daily Weather Input'!C5046)</f>
        <v>22</v>
      </c>
      <c r="E5053">
        <f>IF('Daily Weather Input'!D5046, 'Daily Weather Input'!D5046, ('Daily Weather Input'!E5046+'Daily Weather Input'!F5046)/2)</f>
        <v>42</v>
      </c>
      <c r="F5053">
        <f t="shared" si="159"/>
        <v>23</v>
      </c>
      <c r="G5053">
        <f t="shared" si="160"/>
        <v>0</v>
      </c>
    </row>
    <row r="5054" spans="2:7" x14ac:dyDescent="0.25">
      <c r="B5054">
        <f>YEAR('Daily Weather Input'!C5047)</f>
        <v>2018</v>
      </c>
      <c r="C5054">
        <f>MONTH('Daily Weather Input'!C5047)</f>
        <v>10</v>
      </c>
      <c r="D5054">
        <f>DAY('Daily Weather Input'!C5047)</f>
        <v>23</v>
      </c>
      <c r="E5054">
        <f>IF('Daily Weather Input'!D5047, 'Daily Weather Input'!D5047, ('Daily Weather Input'!E5047+'Daily Weather Input'!F5047)/2)</f>
        <v>53</v>
      </c>
      <c r="F5054">
        <f t="shared" si="159"/>
        <v>12</v>
      </c>
      <c r="G5054">
        <f t="shared" si="160"/>
        <v>0</v>
      </c>
    </row>
    <row r="5055" spans="2:7" x14ac:dyDescent="0.25">
      <c r="B5055">
        <f>YEAR('Daily Weather Input'!C5048)</f>
        <v>2018</v>
      </c>
      <c r="C5055">
        <f>MONTH('Daily Weather Input'!C5048)</f>
        <v>10</v>
      </c>
      <c r="D5055">
        <f>DAY('Daily Weather Input'!C5048)</f>
        <v>24</v>
      </c>
      <c r="E5055">
        <f>IF('Daily Weather Input'!D5048, 'Daily Weather Input'!D5048, ('Daily Weather Input'!E5048+'Daily Weather Input'!F5048)/2)</f>
        <v>50</v>
      </c>
      <c r="F5055">
        <f t="shared" si="159"/>
        <v>15</v>
      </c>
      <c r="G5055">
        <f t="shared" si="160"/>
        <v>0</v>
      </c>
    </row>
    <row r="5056" spans="2:7" x14ac:dyDescent="0.25">
      <c r="B5056">
        <f>YEAR('Daily Weather Input'!C5049)</f>
        <v>2018</v>
      </c>
      <c r="C5056">
        <f>MONTH('Daily Weather Input'!C5049)</f>
        <v>10</v>
      </c>
      <c r="D5056">
        <f>DAY('Daily Weather Input'!C5049)</f>
        <v>25</v>
      </c>
      <c r="E5056">
        <f>IF('Daily Weather Input'!D5049, 'Daily Weather Input'!D5049, ('Daily Weather Input'!E5049+'Daily Weather Input'!F5049)/2)</f>
        <v>44</v>
      </c>
      <c r="F5056">
        <f t="shared" si="159"/>
        <v>21</v>
      </c>
      <c r="G5056">
        <f t="shared" si="160"/>
        <v>0</v>
      </c>
    </row>
    <row r="5057" spans="2:7" x14ac:dyDescent="0.25">
      <c r="B5057">
        <f>YEAR('Daily Weather Input'!C5050)</f>
        <v>2018</v>
      </c>
      <c r="C5057">
        <f>MONTH('Daily Weather Input'!C5050)</f>
        <v>10</v>
      </c>
      <c r="D5057">
        <f>DAY('Daily Weather Input'!C5050)</f>
        <v>26</v>
      </c>
      <c r="E5057">
        <f>IF('Daily Weather Input'!D5050, 'Daily Weather Input'!D5050, ('Daily Weather Input'!E5050+'Daily Weather Input'!F5050)/2)</f>
        <v>44</v>
      </c>
      <c r="F5057">
        <f t="shared" si="159"/>
        <v>21</v>
      </c>
      <c r="G5057">
        <f t="shared" si="160"/>
        <v>0</v>
      </c>
    </row>
    <row r="5058" spans="2:7" x14ac:dyDescent="0.25">
      <c r="B5058">
        <f>YEAR('Daily Weather Input'!C5051)</f>
        <v>2018</v>
      </c>
      <c r="C5058">
        <f>MONTH('Daily Weather Input'!C5051)</f>
        <v>10</v>
      </c>
      <c r="D5058">
        <f>DAY('Daily Weather Input'!C5051)</f>
        <v>27</v>
      </c>
      <c r="E5058">
        <f>IF('Daily Weather Input'!D5051, 'Daily Weather Input'!D5051, ('Daily Weather Input'!E5051+'Daily Weather Input'!F5051)/2)</f>
        <v>48</v>
      </c>
      <c r="F5058">
        <f t="shared" si="159"/>
        <v>17</v>
      </c>
      <c r="G5058">
        <f t="shared" si="160"/>
        <v>0</v>
      </c>
    </row>
    <row r="5059" spans="2:7" x14ac:dyDescent="0.25">
      <c r="B5059">
        <f>YEAR('Daily Weather Input'!C5052)</f>
        <v>2018</v>
      </c>
      <c r="C5059">
        <f>MONTH('Daily Weather Input'!C5052)</f>
        <v>10</v>
      </c>
      <c r="D5059">
        <f>DAY('Daily Weather Input'!C5052)</f>
        <v>28</v>
      </c>
      <c r="E5059">
        <f>IF('Daily Weather Input'!D5052, 'Daily Weather Input'!D5052, ('Daily Weather Input'!E5052+'Daily Weather Input'!F5052)/2)</f>
        <v>51</v>
      </c>
      <c r="F5059">
        <f t="shared" si="159"/>
        <v>14</v>
      </c>
      <c r="G5059">
        <f t="shared" si="160"/>
        <v>0</v>
      </c>
    </row>
    <row r="5060" spans="2:7" x14ac:dyDescent="0.25">
      <c r="B5060">
        <f>YEAR('Daily Weather Input'!C5053)</f>
        <v>2018</v>
      </c>
      <c r="C5060">
        <f>MONTH('Daily Weather Input'!C5053)</f>
        <v>10</v>
      </c>
      <c r="D5060">
        <f>DAY('Daily Weather Input'!C5053)</f>
        <v>29</v>
      </c>
      <c r="E5060">
        <f>IF('Daily Weather Input'!D5053, 'Daily Weather Input'!D5053, ('Daily Weather Input'!E5053+'Daily Weather Input'!F5053)/2)</f>
        <v>52</v>
      </c>
      <c r="F5060">
        <f t="shared" si="159"/>
        <v>13</v>
      </c>
      <c r="G5060">
        <f t="shared" si="160"/>
        <v>0</v>
      </c>
    </row>
    <row r="5061" spans="2:7" x14ac:dyDescent="0.25">
      <c r="B5061">
        <f>YEAR('Daily Weather Input'!C5054)</f>
        <v>2018</v>
      </c>
      <c r="C5061">
        <f>MONTH('Daily Weather Input'!C5054)</f>
        <v>10</v>
      </c>
      <c r="D5061">
        <f>DAY('Daily Weather Input'!C5054)</f>
        <v>30</v>
      </c>
      <c r="E5061">
        <f>IF('Daily Weather Input'!D5054, 'Daily Weather Input'!D5054, ('Daily Weather Input'!E5054+'Daily Weather Input'!F5054)/2)</f>
        <v>48</v>
      </c>
      <c r="F5061">
        <f t="shared" si="159"/>
        <v>17</v>
      </c>
      <c r="G5061">
        <f t="shared" si="160"/>
        <v>0</v>
      </c>
    </row>
    <row r="5062" spans="2:7" x14ac:dyDescent="0.25">
      <c r="B5062">
        <f>YEAR('Daily Weather Input'!C5055)</f>
        <v>2018</v>
      </c>
      <c r="C5062">
        <f>MONTH('Daily Weather Input'!C5055)</f>
        <v>10</v>
      </c>
      <c r="D5062">
        <f>DAY('Daily Weather Input'!C5055)</f>
        <v>31</v>
      </c>
      <c r="E5062">
        <f>IF('Daily Weather Input'!D5055, 'Daily Weather Input'!D5055, ('Daily Weather Input'!E5055+'Daily Weather Input'!F5055)/2)</f>
        <v>51</v>
      </c>
      <c r="F5062">
        <f t="shared" si="159"/>
        <v>14</v>
      </c>
      <c r="G5062">
        <f t="shared" si="160"/>
        <v>0</v>
      </c>
    </row>
    <row r="5063" spans="2:7" x14ac:dyDescent="0.25">
      <c r="B5063">
        <f>YEAR('Daily Weather Input'!C5056)</f>
        <v>2018</v>
      </c>
      <c r="C5063">
        <f>MONTH('Daily Weather Input'!C5056)</f>
        <v>11</v>
      </c>
      <c r="D5063">
        <f>DAY('Daily Weather Input'!C5056)</f>
        <v>1</v>
      </c>
      <c r="E5063">
        <f>IF('Daily Weather Input'!D5056, 'Daily Weather Input'!D5056, ('Daily Weather Input'!E5056+'Daily Weather Input'!F5056)/2)</f>
        <v>62</v>
      </c>
      <c r="F5063">
        <f t="shared" si="159"/>
        <v>3</v>
      </c>
      <c r="G5063">
        <f t="shared" si="160"/>
        <v>0</v>
      </c>
    </row>
    <row r="5064" spans="2:7" x14ac:dyDescent="0.25">
      <c r="B5064">
        <f>YEAR('Daily Weather Input'!C5057)</f>
        <v>2018</v>
      </c>
      <c r="C5064">
        <f>MONTH('Daily Weather Input'!C5057)</f>
        <v>11</v>
      </c>
      <c r="D5064">
        <f>DAY('Daily Weather Input'!C5057)</f>
        <v>2</v>
      </c>
      <c r="E5064">
        <f>IF('Daily Weather Input'!D5057, 'Daily Weather Input'!D5057, ('Daily Weather Input'!E5057+'Daily Weather Input'!F5057)/2)</f>
        <v>69</v>
      </c>
      <c r="F5064">
        <f t="shared" si="159"/>
        <v>0</v>
      </c>
      <c r="G5064">
        <f t="shared" si="160"/>
        <v>4</v>
      </c>
    </row>
    <row r="5065" spans="2:7" x14ac:dyDescent="0.25">
      <c r="B5065">
        <f>YEAR('Daily Weather Input'!C5058)</f>
        <v>2018</v>
      </c>
      <c r="C5065">
        <f>MONTH('Daily Weather Input'!C5058)</f>
        <v>11</v>
      </c>
      <c r="D5065">
        <f>DAY('Daily Weather Input'!C5058)</f>
        <v>3</v>
      </c>
      <c r="E5065">
        <f>IF('Daily Weather Input'!D5058, 'Daily Weather Input'!D5058, ('Daily Weather Input'!E5058+'Daily Weather Input'!F5058)/2)</f>
        <v>53</v>
      </c>
      <c r="F5065">
        <f t="shared" si="159"/>
        <v>12</v>
      </c>
      <c r="G5065">
        <f t="shared" si="160"/>
        <v>0</v>
      </c>
    </row>
    <row r="5066" spans="2:7" x14ac:dyDescent="0.25">
      <c r="B5066">
        <f>YEAR('Daily Weather Input'!C5059)</f>
        <v>2018</v>
      </c>
      <c r="C5066">
        <f>MONTH('Daily Weather Input'!C5059)</f>
        <v>11</v>
      </c>
      <c r="D5066">
        <f>DAY('Daily Weather Input'!C5059)</f>
        <v>4</v>
      </c>
      <c r="E5066">
        <f>IF('Daily Weather Input'!D5059, 'Daily Weather Input'!D5059, ('Daily Weather Input'!E5059+'Daily Weather Input'!F5059)/2)</f>
        <v>44</v>
      </c>
      <c r="F5066">
        <f t="shared" si="159"/>
        <v>21</v>
      </c>
      <c r="G5066">
        <f t="shared" si="160"/>
        <v>0</v>
      </c>
    </row>
    <row r="5067" spans="2:7" x14ac:dyDescent="0.25">
      <c r="B5067">
        <f>YEAR('Daily Weather Input'!C5060)</f>
        <v>2018</v>
      </c>
      <c r="C5067">
        <f>MONTH('Daily Weather Input'!C5060)</f>
        <v>11</v>
      </c>
      <c r="D5067">
        <f>DAY('Daily Weather Input'!C5060)</f>
        <v>5</v>
      </c>
      <c r="E5067">
        <f>IF('Daily Weather Input'!D5060, 'Daily Weather Input'!D5060, ('Daily Weather Input'!E5060+'Daily Weather Input'!F5060)/2)</f>
        <v>51</v>
      </c>
      <c r="F5067">
        <f t="shared" si="159"/>
        <v>14</v>
      </c>
      <c r="G5067">
        <f t="shared" si="160"/>
        <v>0</v>
      </c>
    </row>
    <row r="5068" spans="2:7" x14ac:dyDescent="0.25">
      <c r="B5068">
        <f>YEAR('Daily Weather Input'!C5061)</f>
        <v>2018</v>
      </c>
      <c r="C5068">
        <f>MONTH('Daily Weather Input'!C5061)</f>
        <v>11</v>
      </c>
      <c r="D5068">
        <f>DAY('Daily Weather Input'!C5061)</f>
        <v>6</v>
      </c>
      <c r="E5068">
        <f>IF('Daily Weather Input'!D5061, 'Daily Weather Input'!D5061, ('Daily Weather Input'!E5061+'Daily Weather Input'!F5061)/2)</f>
        <v>54</v>
      </c>
      <c r="F5068">
        <f t="shared" si="159"/>
        <v>11</v>
      </c>
      <c r="G5068">
        <f t="shared" si="160"/>
        <v>0</v>
      </c>
    </row>
    <row r="5069" spans="2:7" x14ac:dyDescent="0.25">
      <c r="B5069">
        <f>YEAR('Daily Weather Input'!C5062)</f>
        <v>2018</v>
      </c>
      <c r="C5069">
        <f>MONTH('Daily Weather Input'!C5062)</f>
        <v>11</v>
      </c>
      <c r="D5069">
        <f>DAY('Daily Weather Input'!C5062)</f>
        <v>7</v>
      </c>
      <c r="E5069">
        <f>IF('Daily Weather Input'!D5062, 'Daily Weather Input'!D5062, ('Daily Weather Input'!E5062+'Daily Weather Input'!F5062)/2)</f>
        <v>52</v>
      </c>
      <c r="F5069">
        <f t="shared" si="159"/>
        <v>13</v>
      </c>
      <c r="G5069">
        <f t="shared" si="160"/>
        <v>0</v>
      </c>
    </row>
    <row r="5070" spans="2:7" x14ac:dyDescent="0.25">
      <c r="B5070">
        <f>YEAR('Daily Weather Input'!C5063)</f>
        <v>2018</v>
      </c>
      <c r="C5070">
        <f>MONTH('Daily Weather Input'!C5063)</f>
        <v>11</v>
      </c>
      <c r="D5070">
        <f>DAY('Daily Weather Input'!C5063)</f>
        <v>8</v>
      </c>
      <c r="E5070">
        <f>IF('Daily Weather Input'!D5063, 'Daily Weather Input'!D5063, ('Daily Weather Input'!E5063+'Daily Weather Input'!F5063)/2)</f>
        <v>52</v>
      </c>
      <c r="F5070">
        <f t="shared" si="159"/>
        <v>13</v>
      </c>
      <c r="G5070">
        <f t="shared" si="160"/>
        <v>0</v>
      </c>
    </row>
    <row r="5071" spans="2:7" x14ac:dyDescent="0.25">
      <c r="B5071">
        <f>YEAR('Daily Weather Input'!C5064)</f>
        <v>2018</v>
      </c>
      <c r="C5071">
        <f>MONTH('Daily Weather Input'!C5064)</f>
        <v>11</v>
      </c>
      <c r="D5071">
        <f>DAY('Daily Weather Input'!C5064)</f>
        <v>9</v>
      </c>
      <c r="E5071">
        <f>IF('Daily Weather Input'!D5064, 'Daily Weather Input'!D5064, ('Daily Weather Input'!E5064+'Daily Weather Input'!F5064)/2)</f>
        <v>46</v>
      </c>
      <c r="F5071">
        <f t="shared" si="159"/>
        <v>19</v>
      </c>
      <c r="G5071">
        <f t="shared" si="160"/>
        <v>0</v>
      </c>
    </row>
    <row r="5072" spans="2:7" x14ac:dyDescent="0.25">
      <c r="B5072">
        <f>YEAR('Daily Weather Input'!C5065)</f>
        <v>2018</v>
      </c>
      <c r="C5072">
        <f>MONTH('Daily Weather Input'!C5065)</f>
        <v>11</v>
      </c>
      <c r="D5072">
        <f>DAY('Daily Weather Input'!C5065)</f>
        <v>10</v>
      </c>
      <c r="E5072">
        <f>IF('Daily Weather Input'!D5065, 'Daily Weather Input'!D5065, ('Daily Weather Input'!E5065+'Daily Weather Input'!F5065)/2)</f>
        <v>42</v>
      </c>
      <c r="F5072">
        <f t="shared" si="159"/>
        <v>23</v>
      </c>
      <c r="G5072">
        <f t="shared" si="160"/>
        <v>0</v>
      </c>
    </row>
    <row r="5073" spans="2:7" x14ac:dyDescent="0.25">
      <c r="B5073">
        <f>YEAR('Daily Weather Input'!C5066)</f>
        <v>2018</v>
      </c>
      <c r="C5073">
        <f>MONTH('Daily Weather Input'!C5066)</f>
        <v>11</v>
      </c>
      <c r="D5073">
        <f>DAY('Daily Weather Input'!C5066)</f>
        <v>11</v>
      </c>
      <c r="E5073">
        <f>IF('Daily Weather Input'!D5066, 'Daily Weather Input'!D5066, ('Daily Weather Input'!E5066+'Daily Weather Input'!F5066)/2)</f>
        <v>35</v>
      </c>
      <c r="F5073">
        <f t="shared" si="159"/>
        <v>30</v>
      </c>
      <c r="G5073">
        <f t="shared" si="160"/>
        <v>0</v>
      </c>
    </row>
    <row r="5074" spans="2:7" x14ac:dyDescent="0.25">
      <c r="B5074">
        <f>YEAR('Daily Weather Input'!C5067)</f>
        <v>2018</v>
      </c>
      <c r="C5074">
        <f>MONTH('Daily Weather Input'!C5067)</f>
        <v>11</v>
      </c>
      <c r="D5074">
        <f>DAY('Daily Weather Input'!C5067)</f>
        <v>12</v>
      </c>
      <c r="E5074">
        <f>IF('Daily Weather Input'!D5067, 'Daily Weather Input'!D5067, ('Daily Weather Input'!E5067+'Daily Weather Input'!F5067)/2)</f>
        <v>36</v>
      </c>
      <c r="F5074">
        <f t="shared" si="159"/>
        <v>29</v>
      </c>
      <c r="G5074">
        <f t="shared" si="160"/>
        <v>0</v>
      </c>
    </row>
    <row r="5075" spans="2:7" x14ac:dyDescent="0.25">
      <c r="B5075">
        <f>YEAR('Daily Weather Input'!C5068)</f>
        <v>2018</v>
      </c>
      <c r="C5075">
        <f>MONTH('Daily Weather Input'!C5068)</f>
        <v>11</v>
      </c>
      <c r="D5075">
        <f>DAY('Daily Weather Input'!C5068)</f>
        <v>13</v>
      </c>
      <c r="E5075">
        <f>IF('Daily Weather Input'!D5068, 'Daily Weather Input'!D5068, ('Daily Weather Input'!E5068+'Daily Weather Input'!F5068)/2)</f>
        <v>43</v>
      </c>
      <c r="F5075">
        <f t="shared" si="159"/>
        <v>22</v>
      </c>
      <c r="G5075">
        <f t="shared" si="160"/>
        <v>0</v>
      </c>
    </row>
    <row r="5076" spans="2:7" x14ac:dyDescent="0.25">
      <c r="B5076">
        <f>YEAR('Daily Weather Input'!C5069)</f>
        <v>2018</v>
      </c>
      <c r="C5076">
        <f>MONTH('Daily Weather Input'!C5069)</f>
        <v>11</v>
      </c>
      <c r="D5076">
        <f>DAY('Daily Weather Input'!C5069)</f>
        <v>14</v>
      </c>
      <c r="E5076">
        <f>IF('Daily Weather Input'!D5069, 'Daily Weather Input'!D5069, ('Daily Weather Input'!E5069+'Daily Weather Input'!F5069)/2)</f>
        <v>40</v>
      </c>
      <c r="F5076">
        <f t="shared" si="159"/>
        <v>25</v>
      </c>
      <c r="G5076">
        <f t="shared" si="160"/>
        <v>0</v>
      </c>
    </row>
    <row r="5077" spans="2:7" x14ac:dyDescent="0.25">
      <c r="B5077">
        <f>YEAR('Daily Weather Input'!C5070)</f>
        <v>2018</v>
      </c>
      <c r="C5077">
        <f>MONTH('Daily Weather Input'!C5070)</f>
        <v>11</v>
      </c>
      <c r="D5077">
        <f>DAY('Daily Weather Input'!C5070)</f>
        <v>15</v>
      </c>
      <c r="E5077">
        <f>IF('Daily Weather Input'!D5070, 'Daily Weather Input'!D5070, ('Daily Weather Input'!E5070+'Daily Weather Input'!F5070)/2)</f>
        <v>35</v>
      </c>
      <c r="F5077">
        <f t="shared" si="159"/>
        <v>30</v>
      </c>
      <c r="G5077">
        <f t="shared" si="160"/>
        <v>0</v>
      </c>
    </row>
    <row r="5078" spans="2:7" x14ac:dyDescent="0.25">
      <c r="B5078">
        <f>YEAR('Daily Weather Input'!C5071)</f>
        <v>2018</v>
      </c>
      <c r="C5078">
        <f>MONTH('Daily Weather Input'!C5071)</f>
        <v>11</v>
      </c>
      <c r="D5078">
        <f>DAY('Daily Weather Input'!C5071)</f>
        <v>16</v>
      </c>
      <c r="E5078">
        <f>IF('Daily Weather Input'!D5071, 'Daily Weather Input'!D5071, ('Daily Weather Input'!E5071+'Daily Weather Input'!F5071)/2)</f>
        <v>39</v>
      </c>
      <c r="F5078">
        <f t="shared" si="159"/>
        <v>26</v>
      </c>
      <c r="G5078">
        <f t="shared" si="160"/>
        <v>0</v>
      </c>
    </row>
    <row r="5079" spans="2:7" x14ac:dyDescent="0.25">
      <c r="B5079">
        <f>YEAR('Daily Weather Input'!C5072)</f>
        <v>2018</v>
      </c>
      <c r="C5079">
        <f>MONTH('Daily Weather Input'!C5072)</f>
        <v>11</v>
      </c>
      <c r="D5079">
        <f>DAY('Daily Weather Input'!C5072)</f>
        <v>17</v>
      </c>
      <c r="E5079">
        <f>IF('Daily Weather Input'!D5072, 'Daily Weather Input'!D5072, ('Daily Weather Input'!E5072+'Daily Weather Input'!F5072)/2)</f>
        <v>42</v>
      </c>
      <c r="F5079">
        <f t="shared" si="159"/>
        <v>23</v>
      </c>
      <c r="G5079">
        <f t="shared" si="160"/>
        <v>0</v>
      </c>
    </row>
    <row r="5080" spans="2:7" x14ac:dyDescent="0.25">
      <c r="B5080">
        <f>YEAR('Daily Weather Input'!C5073)</f>
        <v>2018</v>
      </c>
      <c r="C5080">
        <f>MONTH('Daily Weather Input'!C5073)</f>
        <v>11</v>
      </c>
      <c r="D5080">
        <f>DAY('Daily Weather Input'!C5073)</f>
        <v>18</v>
      </c>
      <c r="E5080">
        <f>IF('Daily Weather Input'!D5073, 'Daily Weather Input'!D5073, ('Daily Weather Input'!E5073+'Daily Weather Input'!F5073)/2)</f>
        <v>37</v>
      </c>
      <c r="F5080">
        <f t="shared" ref="F5080:F5143" si="161">IF(B$8&gt;$E5080,(B$8-$E5080),0)</f>
        <v>28</v>
      </c>
      <c r="G5080">
        <f t="shared" ref="G5080:G5143" si="162">IF($E5080&gt;C$8,$E5080-C$8,0)</f>
        <v>0</v>
      </c>
    </row>
    <row r="5081" spans="2:7" x14ac:dyDescent="0.25">
      <c r="B5081">
        <f>YEAR('Daily Weather Input'!C5074)</f>
        <v>2018</v>
      </c>
      <c r="C5081">
        <f>MONTH('Daily Weather Input'!C5074)</f>
        <v>11</v>
      </c>
      <c r="D5081">
        <f>DAY('Daily Weather Input'!C5074)</f>
        <v>19</v>
      </c>
      <c r="E5081">
        <f>IF('Daily Weather Input'!D5074, 'Daily Weather Input'!D5074, ('Daily Weather Input'!E5074+'Daily Weather Input'!F5074)/2)</f>
        <v>45</v>
      </c>
      <c r="F5081">
        <f t="shared" si="161"/>
        <v>20</v>
      </c>
      <c r="G5081">
        <f t="shared" si="162"/>
        <v>0</v>
      </c>
    </row>
    <row r="5082" spans="2:7" x14ac:dyDescent="0.25">
      <c r="B5082">
        <f>YEAR('Daily Weather Input'!C5075)</f>
        <v>2018</v>
      </c>
      <c r="C5082">
        <f>MONTH('Daily Weather Input'!C5075)</f>
        <v>11</v>
      </c>
      <c r="D5082">
        <f>DAY('Daily Weather Input'!C5075)</f>
        <v>20</v>
      </c>
      <c r="E5082">
        <f>IF('Daily Weather Input'!D5075, 'Daily Weather Input'!D5075, ('Daily Weather Input'!E5075+'Daily Weather Input'!F5075)/2)</f>
        <v>47</v>
      </c>
      <c r="F5082">
        <f t="shared" si="161"/>
        <v>18</v>
      </c>
      <c r="G5082">
        <f t="shared" si="162"/>
        <v>0</v>
      </c>
    </row>
    <row r="5083" spans="2:7" x14ac:dyDescent="0.25">
      <c r="B5083">
        <f>YEAR('Daily Weather Input'!C5076)</f>
        <v>2018</v>
      </c>
      <c r="C5083">
        <f>MONTH('Daily Weather Input'!C5076)</f>
        <v>11</v>
      </c>
      <c r="D5083">
        <f>DAY('Daily Weather Input'!C5076)</f>
        <v>21</v>
      </c>
      <c r="E5083">
        <f>IF('Daily Weather Input'!D5076, 'Daily Weather Input'!D5076, ('Daily Weather Input'!E5076+'Daily Weather Input'!F5076)/2)</f>
        <v>39</v>
      </c>
      <c r="F5083">
        <f t="shared" si="161"/>
        <v>26</v>
      </c>
      <c r="G5083">
        <f t="shared" si="162"/>
        <v>0</v>
      </c>
    </row>
    <row r="5084" spans="2:7" x14ac:dyDescent="0.25">
      <c r="B5084">
        <f>YEAR('Daily Weather Input'!C5077)</f>
        <v>2018</v>
      </c>
      <c r="C5084">
        <f>MONTH('Daily Weather Input'!C5077)</f>
        <v>11</v>
      </c>
      <c r="D5084">
        <f>DAY('Daily Weather Input'!C5077)</f>
        <v>22</v>
      </c>
      <c r="E5084">
        <f>IF('Daily Weather Input'!D5077, 'Daily Weather Input'!D5077, ('Daily Weather Input'!E5077+'Daily Weather Input'!F5077)/2)</f>
        <v>33</v>
      </c>
      <c r="F5084">
        <f t="shared" si="161"/>
        <v>32</v>
      </c>
      <c r="G5084">
        <f t="shared" si="162"/>
        <v>0</v>
      </c>
    </row>
    <row r="5085" spans="2:7" x14ac:dyDescent="0.25">
      <c r="B5085">
        <f>YEAR('Daily Weather Input'!C5078)</f>
        <v>2018</v>
      </c>
      <c r="C5085">
        <f>MONTH('Daily Weather Input'!C5078)</f>
        <v>11</v>
      </c>
      <c r="D5085">
        <f>DAY('Daily Weather Input'!C5078)</f>
        <v>23</v>
      </c>
      <c r="E5085">
        <f>IF('Daily Weather Input'!D5078, 'Daily Weather Input'!D5078, ('Daily Weather Input'!E5078+'Daily Weather Input'!F5078)/2)</f>
        <v>29</v>
      </c>
      <c r="F5085">
        <f t="shared" si="161"/>
        <v>36</v>
      </c>
      <c r="G5085">
        <f t="shared" si="162"/>
        <v>0</v>
      </c>
    </row>
    <row r="5086" spans="2:7" x14ac:dyDescent="0.25">
      <c r="B5086">
        <f>YEAR('Daily Weather Input'!C5079)</f>
        <v>2018</v>
      </c>
      <c r="C5086">
        <f>MONTH('Daily Weather Input'!C5079)</f>
        <v>11</v>
      </c>
      <c r="D5086">
        <f>DAY('Daily Weather Input'!C5079)</f>
        <v>24</v>
      </c>
      <c r="E5086">
        <f>IF('Daily Weather Input'!D5079, 'Daily Weather Input'!D5079, ('Daily Weather Input'!E5079+'Daily Weather Input'!F5079)/2)</f>
        <v>34</v>
      </c>
      <c r="F5086">
        <f t="shared" si="161"/>
        <v>31</v>
      </c>
      <c r="G5086">
        <f t="shared" si="162"/>
        <v>0</v>
      </c>
    </row>
    <row r="5087" spans="2:7" x14ac:dyDescent="0.25">
      <c r="B5087">
        <f>YEAR('Daily Weather Input'!C5080)</f>
        <v>2018</v>
      </c>
      <c r="C5087">
        <f>MONTH('Daily Weather Input'!C5080)</f>
        <v>11</v>
      </c>
      <c r="D5087">
        <f>DAY('Daily Weather Input'!C5080)</f>
        <v>25</v>
      </c>
      <c r="E5087">
        <f>IF('Daily Weather Input'!D5080, 'Daily Weather Input'!D5080, ('Daily Weather Input'!E5080+'Daily Weather Input'!F5080)/2)</f>
        <v>44</v>
      </c>
      <c r="F5087">
        <f t="shared" si="161"/>
        <v>21</v>
      </c>
      <c r="G5087">
        <f t="shared" si="162"/>
        <v>0</v>
      </c>
    </row>
    <row r="5088" spans="2:7" x14ac:dyDescent="0.25">
      <c r="B5088">
        <f>YEAR('Daily Weather Input'!C5081)</f>
        <v>2018</v>
      </c>
      <c r="C5088">
        <f>MONTH('Daily Weather Input'!C5081)</f>
        <v>11</v>
      </c>
      <c r="D5088">
        <f>DAY('Daily Weather Input'!C5081)</f>
        <v>26</v>
      </c>
      <c r="E5088">
        <f>IF('Daily Weather Input'!D5081, 'Daily Weather Input'!D5081, ('Daily Weather Input'!E5081+'Daily Weather Input'!F5081)/2)</f>
        <v>48</v>
      </c>
      <c r="F5088">
        <f t="shared" si="161"/>
        <v>17</v>
      </c>
      <c r="G5088">
        <f t="shared" si="162"/>
        <v>0</v>
      </c>
    </row>
    <row r="5089" spans="2:7" x14ac:dyDescent="0.25">
      <c r="B5089">
        <f>YEAR('Daily Weather Input'!C5082)</f>
        <v>2018</v>
      </c>
      <c r="C5089">
        <f>MONTH('Daily Weather Input'!C5082)</f>
        <v>11</v>
      </c>
      <c r="D5089">
        <f>DAY('Daily Weather Input'!C5082)</f>
        <v>27</v>
      </c>
      <c r="E5089">
        <f>IF('Daily Weather Input'!D5082, 'Daily Weather Input'!D5082, ('Daily Weather Input'!E5082+'Daily Weather Input'!F5082)/2)</f>
        <v>39</v>
      </c>
      <c r="F5089">
        <f t="shared" si="161"/>
        <v>26</v>
      </c>
      <c r="G5089">
        <f t="shared" si="162"/>
        <v>0</v>
      </c>
    </row>
    <row r="5090" spans="2:7" x14ac:dyDescent="0.25">
      <c r="B5090">
        <f>YEAR('Daily Weather Input'!C5083)</f>
        <v>2018</v>
      </c>
      <c r="C5090">
        <f>MONTH('Daily Weather Input'!C5083)</f>
        <v>11</v>
      </c>
      <c r="D5090">
        <f>DAY('Daily Weather Input'!C5083)</f>
        <v>28</v>
      </c>
      <c r="E5090">
        <f>IF('Daily Weather Input'!D5083, 'Daily Weather Input'!D5083, ('Daily Weather Input'!E5083+'Daily Weather Input'!F5083)/2)</f>
        <v>33</v>
      </c>
      <c r="F5090">
        <f t="shared" si="161"/>
        <v>32</v>
      </c>
      <c r="G5090">
        <f t="shared" si="162"/>
        <v>0</v>
      </c>
    </row>
    <row r="5091" spans="2:7" x14ac:dyDescent="0.25">
      <c r="B5091">
        <f>YEAR('Daily Weather Input'!C5084)</f>
        <v>2018</v>
      </c>
      <c r="C5091">
        <f>MONTH('Daily Weather Input'!C5084)</f>
        <v>11</v>
      </c>
      <c r="D5091">
        <f>DAY('Daily Weather Input'!C5084)</f>
        <v>29</v>
      </c>
      <c r="E5091">
        <f>IF('Daily Weather Input'!D5084, 'Daily Weather Input'!D5084, ('Daily Weather Input'!E5084+'Daily Weather Input'!F5084)/2)</f>
        <v>32</v>
      </c>
      <c r="F5091">
        <f t="shared" si="161"/>
        <v>33</v>
      </c>
      <c r="G5091">
        <f t="shared" si="162"/>
        <v>0</v>
      </c>
    </row>
    <row r="5092" spans="2:7" x14ac:dyDescent="0.25">
      <c r="B5092">
        <f>YEAR('Daily Weather Input'!C5085)</f>
        <v>2018</v>
      </c>
      <c r="C5092">
        <f>MONTH('Daily Weather Input'!C5085)</f>
        <v>11</v>
      </c>
      <c r="D5092">
        <f>DAY('Daily Weather Input'!C5085)</f>
        <v>30</v>
      </c>
      <c r="E5092">
        <f>IF('Daily Weather Input'!D5085, 'Daily Weather Input'!D5085, ('Daily Weather Input'!E5085+'Daily Weather Input'!F5085)/2)</f>
        <v>37</v>
      </c>
      <c r="F5092">
        <f t="shared" si="161"/>
        <v>28</v>
      </c>
      <c r="G5092">
        <f t="shared" si="162"/>
        <v>0</v>
      </c>
    </row>
    <row r="5093" spans="2:7" x14ac:dyDescent="0.25">
      <c r="B5093">
        <f>YEAR('Daily Weather Input'!C5086)</f>
        <v>2018</v>
      </c>
      <c r="C5093">
        <f>MONTH('Daily Weather Input'!C5086)</f>
        <v>12</v>
      </c>
      <c r="D5093">
        <f>DAY('Daily Weather Input'!C5086)</f>
        <v>1</v>
      </c>
      <c r="E5093">
        <f>IF('Daily Weather Input'!D5086, 'Daily Weather Input'!D5086, ('Daily Weather Input'!E5086+'Daily Weather Input'!F5086)/2)</f>
        <v>36</v>
      </c>
      <c r="F5093">
        <f t="shared" si="161"/>
        <v>29</v>
      </c>
      <c r="G5093">
        <f t="shared" si="162"/>
        <v>0</v>
      </c>
    </row>
    <row r="5094" spans="2:7" x14ac:dyDescent="0.25">
      <c r="B5094">
        <f>YEAR('Daily Weather Input'!C5087)</f>
        <v>2018</v>
      </c>
      <c r="C5094">
        <f>MONTH('Daily Weather Input'!C5087)</f>
        <v>12</v>
      </c>
      <c r="D5094">
        <f>DAY('Daily Weather Input'!C5087)</f>
        <v>2</v>
      </c>
      <c r="E5094">
        <f>IF('Daily Weather Input'!D5087, 'Daily Weather Input'!D5087, ('Daily Weather Input'!E5087+'Daily Weather Input'!F5087)/2)</f>
        <v>44</v>
      </c>
      <c r="F5094">
        <f t="shared" si="161"/>
        <v>21</v>
      </c>
      <c r="G5094">
        <f t="shared" si="162"/>
        <v>0</v>
      </c>
    </row>
    <row r="5095" spans="2:7" x14ac:dyDescent="0.25">
      <c r="B5095">
        <f>YEAR('Daily Weather Input'!C5088)</f>
        <v>2018</v>
      </c>
      <c r="C5095">
        <f>MONTH('Daily Weather Input'!C5088)</f>
        <v>12</v>
      </c>
      <c r="D5095">
        <f>DAY('Daily Weather Input'!C5088)</f>
        <v>3</v>
      </c>
      <c r="E5095">
        <f>IF('Daily Weather Input'!D5088, 'Daily Weather Input'!D5088, ('Daily Weather Input'!E5088+'Daily Weather Input'!F5088)/2)</f>
        <v>52</v>
      </c>
      <c r="F5095">
        <f t="shared" si="161"/>
        <v>13</v>
      </c>
      <c r="G5095">
        <f t="shared" si="162"/>
        <v>0</v>
      </c>
    </row>
    <row r="5096" spans="2:7" x14ac:dyDescent="0.25">
      <c r="B5096">
        <f>YEAR('Daily Weather Input'!C5089)</f>
        <v>2018</v>
      </c>
      <c r="C5096">
        <f>MONTH('Daily Weather Input'!C5089)</f>
        <v>12</v>
      </c>
      <c r="D5096">
        <f>DAY('Daily Weather Input'!C5089)</f>
        <v>4</v>
      </c>
      <c r="E5096">
        <f>IF('Daily Weather Input'!D5089, 'Daily Weather Input'!D5089, ('Daily Weather Input'!E5089+'Daily Weather Input'!F5089)/2)</f>
        <v>41</v>
      </c>
      <c r="F5096">
        <f t="shared" si="161"/>
        <v>24</v>
      </c>
      <c r="G5096">
        <f t="shared" si="162"/>
        <v>0</v>
      </c>
    </row>
    <row r="5097" spans="2:7" x14ac:dyDescent="0.25">
      <c r="B5097">
        <f>YEAR('Daily Weather Input'!C5090)</f>
        <v>2018</v>
      </c>
      <c r="C5097">
        <f>MONTH('Daily Weather Input'!C5090)</f>
        <v>12</v>
      </c>
      <c r="D5097">
        <f>DAY('Daily Weather Input'!C5090)</f>
        <v>5</v>
      </c>
      <c r="E5097">
        <f>IF('Daily Weather Input'!D5090, 'Daily Weather Input'!D5090, ('Daily Weather Input'!E5090+'Daily Weather Input'!F5090)/2)</f>
        <v>33</v>
      </c>
      <c r="F5097">
        <f t="shared" si="161"/>
        <v>32</v>
      </c>
      <c r="G5097">
        <f t="shared" si="162"/>
        <v>0</v>
      </c>
    </row>
    <row r="5098" spans="2:7" x14ac:dyDescent="0.25">
      <c r="B5098">
        <f>YEAR('Daily Weather Input'!C5091)</f>
        <v>2018</v>
      </c>
      <c r="C5098">
        <f>MONTH('Daily Weather Input'!C5091)</f>
        <v>12</v>
      </c>
      <c r="D5098">
        <f>DAY('Daily Weather Input'!C5091)</f>
        <v>6</v>
      </c>
      <c r="E5098">
        <f>IF('Daily Weather Input'!D5091, 'Daily Weather Input'!D5091, ('Daily Weather Input'!E5091+'Daily Weather Input'!F5091)/2)</f>
        <v>35</v>
      </c>
      <c r="F5098">
        <f t="shared" si="161"/>
        <v>30</v>
      </c>
      <c r="G5098">
        <f t="shared" si="162"/>
        <v>0</v>
      </c>
    </row>
    <row r="5099" spans="2:7" x14ac:dyDescent="0.25">
      <c r="B5099">
        <f>YEAR('Daily Weather Input'!C5092)</f>
        <v>2018</v>
      </c>
      <c r="C5099">
        <f>MONTH('Daily Weather Input'!C5092)</f>
        <v>12</v>
      </c>
      <c r="D5099">
        <f>DAY('Daily Weather Input'!C5092)</f>
        <v>7</v>
      </c>
      <c r="E5099">
        <f>IF('Daily Weather Input'!D5092, 'Daily Weather Input'!D5092, ('Daily Weather Input'!E5092+'Daily Weather Input'!F5092)/2)</f>
        <v>36</v>
      </c>
      <c r="F5099">
        <f t="shared" si="161"/>
        <v>29</v>
      </c>
      <c r="G5099">
        <f t="shared" si="162"/>
        <v>0</v>
      </c>
    </row>
    <row r="5100" spans="2:7" x14ac:dyDescent="0.25">
      <c r="B5100">
        <f>YEAR('Daily Weather Input'!C5093)</f>
        <v>2018</v>
      </c>
      <c r="C5100">
        <f>MONTH('Daily Weather Input'!C5093)</f>
        <v>12</v>
      </c>
      <c r="D5100">
        <f>DAY('Daily Weather Input'!C5093)</f>
        <v>8</v>
      </c>
      <c r="E5100">
        <f>IF('Daily Weather Input'!D5093, 'Daily Weather Input'!D5093, ('Daily Weather Input'!E5093+'Daily Weather Input'!F5093)/2)</f>
        <v>28</v>
      </c>
      <c r="F5100">
        <f t="shared" si="161"/>
        <v>37</v>
      </c>
      <c r="G5100">
        <f t="shared" si="162"/>
        <v>0</v>
      </c>
    </row>
    <row r="5101" spans="2:7" x14ac:dyDescent="0.25">
      <c r="B5101">
        <f>YEAR('Daily Weather Input'!C5094)</f>
        <v>2018</v>
      </c>
      <c r="C5101">
        <f>MONTH('Daily Weather Input'!C5094)</f>
        <v>12</v>
      </c>
      <c r="D5101">
        <f>DAY('Daily Weather Input'!C5094)</f>
        <v>9</v>
      </c>
      <c r="E5101">
        <f>IF('Daily Weather Input'!D5094, 'Daily Weather Input'!D5094, ('Daily Weather Input'!E5094+'Daily Weather Input'!F5094)/2)</f>
        <v>31</v>
      </c>
      <c r="F5101">
        <f t="shared" si="161"/>
        <v>34</v>
      </c>
      <c r="G5101">
        <f t="shared" si="162"/>
        <v>0</v>
      </c>
    </row>
    <row r="5102" spans="2:7" x14ac:dyDescent="0.25">
      <c r="B5102">
        <f>YEAR('Daily Weather Input'!C5095)</f>
        <v>2018</v>
      </c>
      <c r="C5102">
        <f>MONTH('Daily Weather Input'!C5095)</f>
        <v>12</v>
      </c>
      <c r="D5102">
        <f>DAY('Daily Weather Input'!C5095)</f>
        <v>10</v>
      </c>
      <c r="E5102">
        <f>IF('Daily Weather Input'!D5095, 'Daily Weather Input'!D5095, ('Daily Weather Input'!E5095+'Daily Weather Input'!F5095)/2)</f>
        <v>31</v>
      </c>
      <c r="F5102">
        <f t="shared" si="161"/>
        <v>34</v>
      </c>
      <c r="G5102">
        <f t="shared" si="162"/>
        <v>0</v>
      </c>
    </row>
    <row r="5103" spans="2:7" x14ac:dyDescent="0.25">
      <c r="B5103">
        <f>YEAR('Daily Weather Input'!C5096)</f>
        <v>2018</v>
      </c>
      <c r="C5103">
        <f>MONTH('Daily Weather Input'!C5096)</f>
        <v>12</v>
      </c>
      <c r="D5103">
        <f>DAY('Daily Weather Input'!C5096)</f>
        <v>11</v>
      </c>
      <c r="E5103">
        <f>IF('Daily Weather Input'!D5096, 'Daily Weather Input'!D5096, ('Daily Weather Input'!E5096+'Daily Weather Input'!F5096)/2)</f>
        <v>30</v>
      </c>
      <c r="F5103">
        <f t="shared" si="161"/>
        <v>35</v>
      </c>
      <c r="G5103">
        <f t="shared" si="162"/>
        <v>0</v>
      </c>
    </row>
    <row r="5104" spans="2:7" x14ac:dyDescent="0.25">
      <c r="B5104">
        <f>YEAR('Daily Weather Input'!C5097)</f>
        <v>2018</v>
      </c>
      <c r="C5104">
        <f>MONTH('Daily Weather Input'!C5097)</f>
        <v>12</v>
      </c>
      <c r="D5104">
        <f>DAY('Daily Weather Input'!C5097)</f>
        <v>12</v>
      </c>
      <c r="E5104">
        <f>IF('Daily Weather Input'!D5097, 'Daily Weather Input'!D5097, ('Daily Weather Input'!E5097+'Daily Weather Input'!F5097)/2)</f>
        <v>33</v>
      </c>
      <c r="F5104">
        <f t="shared" si="161"/>
        <v>32</v>
      </c>
      <c r="G5104">
        <f t="shared" si="162"/>
        <v>0</v>
      </c>
    </row>
    <row r="5105" spans="2:7" x14ac:dyDescent="0.25">
      <c r="B5105">
        <f>YEAR('Daily Weather Input'!C5098)</f>
        <v>2018</v>
      </c>
      <c r="C5105">
        <f>MONTH('Daily Weather Input'!C5098)</f>
        <v>12</v>
      </c>
      <c r="D5105">
        <f>DAY('Daily Weather Input'!C5098)</f>
        <v>13</v>
      </c>
      <c r="E5105">
        <f>IF('Daily Weather Input'!D5098, 'Daily Weather Input'!D5098, ('Daily Weather Input'!E5098+'Daily Weather Input'!F5098)/2)</f>
        <v>40</v>
      </c>
      <c r="F5105">
        <f t="shared" si="161"/>
        <v>25</v>
      </c>
      <c r="G5105">
        <f t="shared" si="162"/>
        <v>0</v>
      </c>
    </row>
    <row r="5106" spans="2:7" x14ac:dyDescent="0.25">
      <c r="B5106">
        <f>YEAR('Daily Weather Input'!C5099)</f>
        <v>2018</v>
      </c>
      <c r="C5106">
        <f>MONTH('Daily Weather Input'!C5099)</f>
        <v>12</v>
      </c>
      <c r="D5106">
        <f>DAY('Daily Weather Input'!C5099)</f>
        <v>14</v>
      </c>
      <c r="E5106">
        <f>IF('Daily Weather Input'!D5099, 'Daily Weather Input'!D5099, ('Daily Weather Input'!E5099+'Daily Weather Input'!F5099)/2)</f>
        <v>38</v>
      </c>
      <c r="F5106">
        <f t="shared" si="161"/>
        <v>27</v>
      </c>
      <c r="G5106">
        <f t="shared" si="162"/>
        <v>0</v>
      </c>
    </row>
    <row r="5107" spans="2:7" x14ac:dyDescent="0.25">
      <c r="B5107">
        <f>YEAR('Daily Weather Input'!C5100)</f>
        <v>2018</v>
      </c>
      <c r="C5107">
        <f>MONTH('Daily Weather Input'!C5100)</f>
        <v>12</v>
      </c>
      <c r="D5107">
        <f>DAY('Daily Weather Input'!C5100)</f>
        <v>15</v>
      </c>
      <c r="E5107">
        <f>IF('Daily Weather Input'!D5100, 'Daily Weather Input'!D5100, ('Daily Weather Input'!E5100+'Daily Weather Input'!F5100)/2)</f>
        <v>45</v>
      </c>
      <c r="F5107">
        <f t="shared" si="161"/>
        <v>20</v>
      </c>
      <c r="G5107">
        <f t="shared" si="162"/>
        <v>0</v>
      </c>
    </row>
    <row r="5108" spans="2:7" x14ac:dyDescent="0.25">
      <c r="B5108">
        <f>YEAR('Daily Weather Input'!C5101)</f>
        <v>2018</v>
      </c>
      <c r="C5108">
        <f>MONTH('Daily Weather Input'!C5101)</f>
        <v>12</v>
      </c>
      <c r="D5108">
        <f>DAY('Daily Weather Input'!C5101)</f>
        <v>16</v>
      </c>
      <c r="E5108">
        <f>IF('Daily Weather Input'!D5101, 'Daily Weather Input'!D5101, ('Daily Weather Input'!E5101+'Daily Weather Input'!F5101)/2)</f>
        <v>45</v>
      </c>
      <c r="F5108">
        <f t="shared" si="161"/>
        <v>20</v>
      </c>
      <c r="G5108">
        <f t="shared" si="162"/>
        <v>0</v>
      </c>
    </row>
    <row r="5109" spans="2:7" x14ac:dyDescent="0.25">
      <c r="B5109">
        <f>YEAR('Daily Weather Input'!C5102)</f>
        <v>2018</v>
      </c>
      <c r="C5109">
        <f>MONTH('Daily Weather Input'!C5102)</f>
        <v>12</v>
      </c>
      <c r="D5109">
        <f>DAY('Daily Weather Input'!C5102)</f>
        <v>17</v>
      </c>
      <c r="E5109">
        <f>IF('Daily Weather Input'!D5102, 'Daily Weather Input'!D5102, ('Daily Weather Input'!E5102+'Daily Weather Input'!F5102)/2)</f>
        <v>45</v>
      </c>
      <c r="F5109">
        <f t="shared" si="161"/>
        <v>20</v>
      </c>
      <c r="G5109">
        <f t="shared" si="162"/>
        <v>0</v>
      </c>
    </row>
    <row r="5110" spans="2:7" x14ac:dyDescent="0.25">
      <c r="B5110">
        <f>YEAR('Daily Weather Input'!C5103)</f>
        <v>2018</v>
      </c>
      <c r="C5110">
        <f>MONTH('Daily Weather Input'!C5103)</f>
        <v>12</v>
      </c>
      <c r="D5110">
        <f>DAY('Daily Weather Input'!C5103)</f>
        <v>18</v>
      </c>
      <c r="E5110">
        <f>IF('Daily Weather Input'!D5103, 'Daily Weather Input'!D5103, ('Daily Weather Input'!E5103+'Daily Weather Input'!F5103)/2)</f>
        <v>40</v>
      </c>
      <c r="F5110">
        <f t="shared" si="161"/>
        <v>25</v>
      </c>
      <c r="G5110">
        <f t="shared" si="162"/>
        <v>0</v>
      </c>
    </row>
    <row r="5111" spans="2:7" x14ac:dyDescent="0.25">
      <c r="B5111">
        <f>YEAR('Daily Weather Input'!C5104)</f>
        <v>2018</v>
      </c>
      <c r="C5111">
        <f>MONTH('Daily Weather Input'!C5104)</f>
        <v>12</v>
      </c>
      <c r="D5111">
        <f>DAY('Daily Weather Input'!C5104)</f>
        <v>19</v>
      </c>
      <c r="E5111">
        <f>IF('Daily Weather Input'!D5104, 'Daily Weather Input'!D5104, ('Daily Weather Input'!E5104+'Daily Weather Input'!F5104)/2)</f>
        <v>34</v>
      </c>
      <c r="F5111">
        <f t="shared" si="161"/>
        <v>31</v>
      </c>
      <c r="G5111">
        <f t="shared" si="162"/>
        <v>0</v>
      </c>
    </row>
    <row r="5112" spans="2:7" x14ac:dyDescent="0.25">
      <c r="B5112">
        <f>YEAR('Daily Weather Input'!C5105)</f>
        <v>2018</v>
      </c>
      <c r="C5112">
        <f>MONTH('Daily Weather Input'!C5105)</f>
        <v>12</v>
      </c>
      <c r="D5112">
        <f>DAY('Daily Weather Input'!C5105)</f>
        <v>20</v>
      </c>
      <c r="E5112">
        <f>IF('Daily Weather Input'!D5105, 'Daily Weather Input'!D5105, ('Daily Weather Input'!E5105+'Daily Weather Input'!F5105)/2)</f>
        <v>36</v>
      </c>
      <c r="F5112">
        <f t="shared" si="161"/>
        <v>29</v>
      </c>
      <c r="G5112">
        <f t="shared" si="162"/>
        <v>0</v>
      </c>
    </row>
    <row r="5113" spans="2:7" x14ac:dyDescent="0.25">
      <c r="B5113">
        <f>YEAR('Daily Weather Input'!C5106)</f>
        <v>2018</v>
      </c>
      <c r="C5113">
        <f>MONTH('Daily Weather Input'!C5106)</f>
        <v>12</v>
      </c>
      <c r="D5113">
        <f>DAY('Daily Weather Input'!C5106)</f>
        <v>21</v>
      </c>
      <c r="E5113">
        <f>IF('Daily Weather Input'!D5106, 'Daily Weather Input'!D5106, ('Daily Weather Input'!E5106+'Daily Weather Input'!F5106)/2)</f>
        <v>59</v>
      </c>
      <c r="F5113">
        <f t="shared" si="161"/>
        <v>6</v>
      </c>
      <c r="G5113">
        <f t="shared" si="162"/>
        <v>0</v>
      </c>
    </row>
    <row r="5114" spans="2:7" x14ac:dyDescent="0.25">
      <c r="B5114">
        <f>YEAR('Daily Weather Input'!C5107)</f>
        <v>2018</v>
      </c>
      <c r="C5114">
        <f>MONTH('Daily Weather Input'!C5107)</f>
        <v>12</v>
      </c>
      <c r="D5114">
        <f>DAY('Daily Weather Input'!C5107)</f>
        <v>22</v>
      </c>
      <c r="E5114">
        <f>IF('Daily Weather Input'!D5107, 'Daily Weather Input'!D5107, ('Daily Weather Input'!E5107+'Daily Weather Input'!F5107)/2)</f>
        <v>46</v>
      </c>
      <c r="F5114">
        <f t="shared" si="161"/>
        <v>19</v>
      </c>
      <c r="G5114">
        <f t="shared" si="162"/>
        <v>0</v>
      </c>
    </row>
    <row r="5115" spans="2:7" x14ac:dyDescent="0.25">
      <c r="B5115">
        <f>YEAR('Daily Weather Input'!C5108)</f>
        <v>2018</v>
      </c>
      <c r="C5115">
        <f>MONTH('Daily Weather Input'!C5108)</f>
        <v>12</v>
      </c>
      <c r="D5115">
        <f>DAY('Daily Weather Input'!C5108)</f>
        <v>23</v>
      </c>
      <c r="E5115">
        <f>IF('Daily Weather Input'!D5108, 'Daily Weather Input'!D5108, ('Daily Weather Input'!E5108+'Daily Weather Input'!F5108)/2)</f>
        <v>38</v>
      </c>
      <c r="F5115">
        <f t="shared" si="161"/>
        <v>27</v>
      </c>
      <c r="G5115">
        <f t="shared" si="162"/>
        <v>0</v>
      </c>
    </row>
    <row r="5116" spans="2:7" x14ac:dyDescent="0.25">
      <c r="B5116">
        <f>YEAR('Daily Weather Input'!C5109)</f>
        <v>2018</v>
      </c>
      <c r="C5116">
        <f>MONTH('Daily Weather Input'!C5109)</f>
        <v>12</v>
      </c>
      <c r="D5116">
        <f>DAY('Daily Weather Input'!C5109)</f>
        <v>24</v>
      </c>
      <c r="E5116">
        <f>IF('Daily Weather Input'!D5109, 'Daily Weather Input'!D5109, ('Daily Weather Input'!E5109+'Daily Weather Input'!F5109)/2)</f>
        <v>41</v>
      </c>
      <c r="F5116">
        <f t="shared" si="161"/>
        <v>24</v>
      </c>
      <c r="G5116">
        <f t="shared" si="162"/>
        <v>0</v>
      </c>
    </row>
    <row r="5117" spans="2:7" x14ac:dyDescent="0.25">
      <c r="B5117">
        <f>YEAR('Daily Weather Input'!C5110)</f>
        <v>2018</v>
      </c>
      <c r="C5117">
        <f>MONTH('Daily Weather Input'!C5110)</f>
        <v>12</v>
      </c>
      <c r="D5117">
        <f>DAY('Daily Weather Input'!C5110)</f>
        <v>25</v>
      </c>
      <c r="E5117">
        <f>IF('Daily Weather Input'!D5110, 'Daily Weather Input'!D5110, ('Daily Weather Input'!E5110+'Daily Weather Input'!F5110)/2)</f>
        <v>37</v>
      </c>
      <c r="F5117">
        <f t="shared" si="161"/>
        <v>28</v>
      </c>
      <c r="G5117">
        <f t="shared" si="162"/>
        <v>0</v>
      </c>
    </row>
    <row r="5118" spans="2:7" x14ac:dyDescent="0.25">
      <c r="B5118">
        <f>YEAR('Daily Weather Input'!C5111)</f>
        <v>2018</v>
      </c>
      <c r="C5118">
        <f>MONTH('Daily Weather Input'!C5111)</f>
        <v>12</v>
      </c>
      <c r="D5118">
        <f>DAY('Daily Weather Input'!C5111)</f>
        <v>26</v>
      </c>
      <c r="E5118">
        <f>IF('Daily Weather Input'!D5111, 'Daily Weather Input'!D5111, ('Daily Weather Input'!E5111+'Daily Weather Input'!F5111)/2)</f>
        <v>32</v>
      </c>
      <c r="F5118">
        <f t="shared" si="161"/>
        <v>33</v>
      </c>
      <c r="G5118">
        <f t="shared" si="162"/>
        <v>0</v>
      </c>
    </row>
    <row r="5119" spans="2:7" x14ac:dyDescent="0.25">
      <c r="B5119">
        <f>YEAR('Daily Weather Input'!C5112)</f>
        <v>2018</v>
      </c>
      <c r="C5119">
        <f>MONTH('Daily Weather Input'!C5112)</f>
        <v>12</v>
      </c>
      <c r="D5119">
        <f>DAY('Daily Weather Input'!C5112)</f>
        <v>27</v>
      </c>
      <c r="E5119">
        <f>IF('Daily Weather Input'!D5112, 'Daily Weather Input'!D5112, ('Daily Weather Input'!E5112+'Daily Weather Input'!F5112)/2)</f>
        <v>36</v>
      </c>
      <c r="F5119">
        <f t="shared" si="161"/>
        <v>29</v>
      </c>
      <c r="G5119">
        <f t="shared" si="162"/>
        <v>0</v>
      </c>
    </row>
    <row r="5120" spans="2:7" x14ac:dyDescent="0.25">
      <c r="B5120">
        <f>YEAR('Daily Weather Input'!C5113)</f>
        <v>2018</v>
      </c>
      <c r="C5120">
        <f>MONTH('Daily Weather Input'!C5113)</f>
        <v>12</v>
      </c>
      <c r="D5120">
        <f>DAY('Daily Weather Input'!C5113)</f>
        <v>28</v>
      </c>
      <c r="E5120">
        <f>IF('Daily Weather Input'!D5113, 'Daily Weather Input'!D5113, ('Daily Weather Input'!E5113+'Daily Weather Input'!F5113)/2)</f>
        <v>45</v>
      </c>
      <c r="F5120">
        <f t="shared" si="161"/>
        <v>20</v>
      </c>
      <c r="G5120">
        <f t="shared" si="162"/>
        <v>0</v>
      </c>
    </row>
    <row r="5121" spans="2:7" x14ac:dyDescent="0.25">
      <c r="B5121">
        <f>YEAR('Daily Weather Input'!C5114)</f>
        <v>2018</v>
      </c>
      <c r="C5121">
        <f>MONTH('Daily Weather Input'!C5114)</f>
        <v>12</v>
      </c>
      <c r="D5121">
        <f>DAY('Daily Weather Input'!C5114)</f>
        <v>29</v>
      </c>
      <c r="E5121">
        <f>IF('Daily Weather Input'!D5114, 'Daily Weather Input'!D5114, ('Daily Weather Input'!E5114+'Daily Weather Input'!F5114)/2)</f>
        <v>47</v>
      </c>
      <c r="F5121">
        <f t="shared" si="161"/>
        <v>18</v>
      </c>
      <c r="G5121">
        <f t="shared" si="162"/>
        <v>0</v>
      </c>
    </row>
    <row r="5122" spans="2:7" x14ac:dyDescent="0.25">
      <c r="B5122">
        <f>YEAR('Daily Weather Input'!C5115)</f>
        <v>2018</v>
      </c>
      <c r="C5122">
        <f>MONTH('Daily Weather Input'!C5115)</f>
        <v>12</v>
      </c>
      <c r="D5122">
        <f>DAY('Daily Weather Input'!C5115)</f>
        <v>30</v>
      </c>
      <c r="E5122">
        <f>IF('Daily Weather Input'!D5115, 'Daily Weather Input'!D5115, ('Daily Weather Input'!E5115+'Daily Weather Input'!F5115)/2)</f>
        <v>39</v>
      </c>
      <c r="F5122">
        <f t="shared" si="161"/>
        <v>26</v>
      </c>
      <c r="G5122">
        <f t="shared" si="162"/>
        <v>0</v>
      </c>
    </row>
    <row r="5123" spans="2:7" x14ac:dyDescent="0.25">
      <c r="B5123">
        <f>YEAR('Daily Weather Input'!C5116)</f>
        <v>2018</v>
      </c>
      <c r="C5123">
        <f>MONTH('Daily Weather Input'!C5116)</f>
        <v>12</v>
      </c>
      <c r="D5123">
        <f>DAY('Daily Weather Input'!C5116)</f>
        <v>31</v>
      </c>
      <c r="E5123">
        <f>IF('Daily Weather Input'!D5116, 'Daily Weather Input'!D5116, ('Daily Weather Input'!E5116+'Daily Weather Input'!F5116)/2)</f>
        <v>37</v>
      </c>
      <c r="F5123">
        <f t="shared" si="161"/>
        <v>28</v>
      </c>
      <c r="G5123">
        <f t="shared" si="162"/>
        <v>0</v>
      </c>
    </row>
    <row r="5124" spans="2:7" x14ac:dyDescent="0.25">
      <c r="B5124">
        <f>YEAR('Daily Weather Input'!C5117)</f>
        <v>2019</v>
      </c>
      <c r="C5124">
        <f>MONTH('Daily Weather Input'!C5117)</f>
        <v>1</v>
      </c>
      <c r="D5124">
        <f>DAY('Daily Weather Input'!C5117)</f>
        <v>1</v>
      </c>
      <c r="E5124">
        <f>IF('Daily Weather Input'!D5117, 'Daily Weather Input'!D5117, ('Daily Weather Input'!E5117+'Daily Weather Input'!F5117)/2)</f>
        <v>53</v>
      </c>
      <c r="F5124">
        <f t="shared" si="161"/>
        <v>12</v>
      </c>
      <c r="G5124">
        <f t="shared" si="162"/>
        <v>0</v>
      </c>
    </row>
    <row r="5125" spans="2:7" x14ac:dyDescent="0.25">
      <c r="B5125">
        <f>YEAR('Daily Weather Input'!C5118)</f>
        <v>2019</v>
      </c>
      <c r="C5125">
        <f>MONTH('Daily Weather Input'!C5118)</f>
        <v>1</v>
      </c>
      <c r="D5125">
        <f>DAY('Daily Weather Input'!C5118)</f>
        <v>2</v>
      </c>
      <c r="E5125">
        <f>IF('Daily Weather Input'!D5118, 'Daily Weather Input'!D5118, ('Daily Weather Input'!E5118+'Daily Weather Input'!F5118)/2)</f>
        <v>43</v>
      </c>
      <c r="F5125">
        <f t="shared" si="161"/>
        <v>22</v>
      </c>
      <c r="G5125">
        <f t="shared" si="162"/>
        <v>0</v>
      </c>
    </row>
    <row r="5126" spans="2:7" x14ac:dyDescent="0.25">
      <c r="B5126">
        <f>YEAR('Daily Weather Input'!C5119)</f>
        <v>2019</v>
      </c>
      <c r="C5126">
        <f>MONTH('Daily Weather Input'!C5119)</f>
        <v>1</v>
      </c>
      <c r="D5126">
        <f>DAY('Daily Weather Input'!C5119)</f>
        <v>3</v>
      </c>
      <c r="E5126">
        <f>IF('Daily Weather Input'!D5119, 'Daily Weather Input'!D5119, ('Daily Weather Input'!E5119+'Daily Weather Input'!F5119)/2)</f>
        <v>44</v>
      </c>
      <c r="F5126">
        <f t="shared" si="161"/>
        <v>21</v>
      </c>
      <c r="G5126">
        <f t="shared" si="162"/>
        <v>0</v>
      </c>
    </row>
    <row r="5127" spans="2:7" x14ac:dyDescent="0.25">
      <c r="B5127">
        <f>YEAR('Daily Weather Input'!C5120)</f>
        <v>2019</v>
      </c>
      <c r="C5127">
        <f>MONTH('Daily Weather Input'!C5120)</f>
        <v>1</v>
      </c>
      <c r="D5127">
        <f>DAY('Daily Weather Input'!C5120)</f>
        <v>4</v>
      </c>
      <c r="E5127">
        <f>IF('Daily Weather Input'!D5120, 'Daily Weather Input'!D5120, ('Daily Weather Input'!E5120+'Daily Weather Input'!F5120)/2)</f>
        <v>36</v>
      </c>
      <c r="F5127">
        <f t="shared" si="161"/>
        <v>29</v>
      </c>
      <c r="G5127">
        <f t="shared" si="162"/>
        <v>0</v>
      </c>
    </row>
    <row r="5128" spans="2:7" x14ac:dyDescent="0.25">
      <c r="B5128">
        <f>YEAR('Daily Weather Input'!C5121)</f>
        <v>2019</v>
      </c>
      <c r="C5128">
        <f>MONTH('Daily Weather Input'!C5121)</f>
        <v>1</v>
      </c>
      <c r="D5128">
        <f>DAY('Daily Weather Input'!C5121)</f>
        <v>5</v>
      </c>
      <c r="E5128">
        <f>IF('Daily Weather Input'!D5121, 'Daily Weather Input'!D5121, ('Daily Weather Input'!E5121+'Daily Weather Input'!F5121)/2)</f>
        <v>46</v>
      </c>
      <c r="F5128">
        <f t="shared" si="161"/>
        <v>19</v>
      </c>
      <c r="G5128">
        <f t="shared" si="162"/>
        <v>0</v>
      </c>
    </row>
    <row r="5129" spans="2:7" x14ac:dyDescent="0.25">
      <c r="B5129">
        <f>YEAR('Daily Weather Input'!C5122)</f>
        <v>2019</v>
      </c>
      <c r="C5129">
        <f>MONTH('Daily Weather Input'!C5122)</f>
        <v>1</v>
      </c>
      <c r="D5129">
        <f>DAY('Daily Weather Input'!C5122)</f>
        <v>6</v>
      </c>
      <c r="E5129">
        <f>IF('Daily Weather Input'!D5122, 'Daily Weather Input'!D5122, ('Daily Weather Input'!E5122+'Daily Weather Input'!F5122)/2)</f>
        <v>44</v>
      </c>
      <c r="F5129">
        <f t="shared" si="161"/>
        <v>21</v>
      </c>
      <c r="G5129">
        <f t="shared" si="162"/>
        <v>0</v>
      </c>
    </row>
    <row r="5130" spans="2:7" x14ac:dyDescent="0.25">
      <c r="B5130">
        <f>YEAR('Daily Weather Input'!C5123)</f>
        <v>2019</v>
      </c>
      <c r="C5130">
        <f>MONTH('Daily Weather Input'!C5123)</f>
        <v>1</v>
      </c>
      <c r="D5130">
        <f>DAY('Daily Weather Input'!C5123)</f>
        <v>7</v>
      </c>
      <c r="E5130">
        <f>IF('Daily Weather Input'!D5123, 'Daily Weather Input'!D5123, ('Daily Weather Input'!E5123+'Daily Weather Input'!F5123)/2)</f>
        <v>37</v>
      </c>
      <c r="F5130">
        <f t="shared" si="161"/>
        <v>28</v>
      </c>
      <c r="G5130">
        <f t="shared" si="162"/>
        <v>0</v>
      </c>
    </row>
    <row r="5131" spans="2:7" x14ac:dyDescent="0.25">
      <c r="B5131">
        <f>YEAR('Daily Weather Input'!C5124)</f>
        <v>2019</v>
      </c>
      <c r="C5131">
        <f>MONTH('Daily Weather Input'!C5124)</f>
        <v>1</v>
      </c>
      <c r="D5131">
        <f>DAY('Daily Weather Input'!C5124)</f>
        <v>8</v>
      </c>
      <c r="E5131">
        <f>IF('Daily Weather Input'!D5124, 'Daily Weather Input'!D5124, ('Daily Weather Input'!E5124+'Daily Weather Input'!F5124)/2)</f>
        <v>42</v>
      </c>
      <c r="F5131">
        <f t="shared" si="161"/>
        <v>23</v>
      </c>
      <c r="G5131">
        <f t="shared" si="162"/>
        <v>0</v>
      </c>
    </row>
    <row r="5132" spans="2:7" x14ac:dyDescent="0.25">
      <c r="B5132">
        <f>YEAR('Daily Weather Input'!C5125)</f>
        <v>2019</v>
      </c>
      <c r="C5132">
        <f>MONTH('Daily Weather Input'!C5125)</f>
        <v>1</v>
      </c>
      <c r="D5132">
        <f>DAY('Daily Weather Input'!C5125)</f>
        <v>9</v>
      </c>
      <c r="E5132">
        <f>IF('Daily Weather Input'!D5125, 'Daily Weather Input'!D5125, ('Daily Weather Input'!E5125+'Daily Weather Input'!F5125)/2)</f>
        <v>45</v>
      </c>
      <c r="F5132">
        <f t="shared" si="161"/>
        <v>20</v>
      </c>
      <c r="G5132">
        <f t="shared" si="162"/>
        <v>0</v>
      </c>
    </row>
    <row r="5133" spans="2:7" x14ac:dyDescent="0.25">
      <c r="B5133">
        <f>YEAR('Daily Weather Input'!C5126)</f>
        <v>2019</v>
      </c>
      <c r="C5133">
        <f>MONTH('Daily Weather Input'!C5126)</f>
        <v>1</v>
      </c>
      <c r="D5133">
        <f>DAY('Daily Weather Input'!C5126)</f>
        <v>10</v>
      </c>
      <c r="E5133">
        <f>IF('Daily Weather Input'!D5126, 'Daily Weather Input'!D5126, ('Daily Weather Input'!E5126+'Daily Weather Input'!F5126)/2)</f>
        <v>31</v>
      </c>
      <c r="F5133">
        <f t="shared" si="161"/>
        <v>34</v>
      </c>
      <c r="G5133">
        <f t="shared" si="162"/>
        <v>0</v>
      </c>
    </row>
    <row r="5134" spans="2:7" x14ac:dyDescent="0.25">
      <c r="B5134">
        <f>YEAR('Daily Weather Input'!C5127)</f>
        <v>2019</v>
      </c>
      <c r="C5134">
        <f>MONTH('Daily Weather Input'!C5127)</f>
        <v>1</v>
      </c>
      <c r="D5134">
        <f>DAY('Daily Weather Input'!C5127)</f>
        <v>11</v>
      </c>
      <c r="E5134">
        <f>IF('Daily Weather Input'!D5127, 'Daily Weather Input'!D5127, ('Daily Weather Input'!E5127+'Daily Weather Input'!F5127)/2)</f>
        <v>29</v>
      </c>
      <c r="F5134">
        <f t="shared" si="161"/>
        <v>36</v>
      </c>
      <c r="G5134">
        <f t="shared" si="162"/>
        <v>0</v>
      </c>
    </row>
    <row r="5135" spans="2:7" x14ac:dyDescent="0.25">
      <c r="B5135">
        <f>YEAR('Daily Weather Input'!C5128)</f>
        <v>2019</v>
      </c>
      <c r="C5135">
        <f>MONTH('Daily Weather Input'!C5128)</f>
        <v>1</v>
      </c>
      <c r="D5135">
        <f>DAY('Daily Weather Input'!C5128)</f>
        <v>12</v>
      </c>
      <c r="E5135">
        <f>IF('Daily Weather Input'!D5128, 'Daily Weather Input'!D5128, ('Daily Weather Input'!E5128+'Daily Weather Input'!F5128)/2)</f>
        <v>29</v>
      </c>
      <c r="F5135">
        <f t="shared" si="161"/>
        <v>36</v>
      </c>
      <c r="G5135">
        <f t="shared" si="162"/>
        <v>0</v>
      </c>
    </row>
    <row r="5136" spans="2:7" x14ac:dyDescent="0.25">
      <c r="B5136">
        <f>YEAR('Daily Weather Input'!C5129)</f>
        <v>2019</v>
      </c>
      <c r="C5136">
        <f>MONTH('Daily Weather Input'!C5129)</f>
        <v>1</v>
      </c>
      <c r="D5136">
        <f>DAY('Daily Weather Input'!C5129)</f>
        <v>13</v>
      </c>
      <c r="E5136">
        <f>IF('Daily Weather Input'!D5129, 'Daily Weather Input'!D5129, ('Daily Weather Input'!E5129+'Daily Weather Input'!F5129)/2)</f>
        <v>29</v>
      </c>
      <c r="F5136">
        <f t="shared" si="161"/>
        <v>36</v>
      </c>
      <c r="G5136">
        <f t="shared" si="162"/>
        <v>0</v>
      </c>
    </row>
    <row r="5137" spans="2:7" x14ac:dyDescent="0.25">
      <c r="B5137">
        <f>YEAR('Daily Weather Input'!C5130)</f>
        <v>2019</v>
      </c>
      <c r="C5137">
        <f>MONTH('Daily Weather Input'!C5130)</f>
        <v>1</v>
      </c>
      <c r="D5137">
        <f>DAY('Daily Weather Input'!C5130)</f>
        <v>14</v>
      </c>
      <c r="E5137">
        <f>IF('Daily Weather Input'!D5130, 'Daily Weather Input'!D5130, ('Daily Weather Input'!E5130+'Daily Weather Input'!F5130)/2)</f>
        <v>29</v>
      </c>
      <c r="F5137">
        <f t="shared" si="161"/>
        <v>36</v>
      </c>
      <c r="G5137">
        <f t="shared" si="162"/>
        <v>0</v>
      </c>
    </row>
    <row r="5138" spans="2:7" x14ac:dyDescent="0.25">
      <c r="B5138">
        <f>YEAR('Daily Weather Input'!C5131)</f>
        <v>2019</v>
      </c>
      <c r="C5138">
        <f>MONTH('Daily Weather Input'!C5131)</f>
        <v>1</v>
      </c>
      <c r="D5138">
        <f>DAY('Daily Weather Input'!C5131)</f>
        <v>15</v>
      </c>
      <c r="E5138">
        <f>IF('Daily Weather Input'!D5131, 'Daily Weather Input'!D5131, ('Daily Weather Input'!E5131+'Daily Weather Input'!F5131)/2)</f>
        <v>22</v>
      </c>
      <c r="F5138">
        <f t="shared" si="161"/>
        <v>43</v>
      </c>
      <c r="G5138">
        <f t="shared" si="162"/>
        <v>0</v>
      </c>
    </row>
    <row r="5139" spans="2:7" x14ac:dyDescent="0.25">
      <c r="B5139">
        <f>YEAR('Daily Weather Input'!C5132)</f>
        <v>2019</v>
      </c>
      <c r="C5139">
        <f>MONTH('Daily Weather Input'!C5132)</f>
        <v>1</v>
      </c>
      <c r="D5139">
        <f>DAY('Daily Weather Input'!C5132)</f>
        <v>16</v>
      </c>
      <c r="E5139">
        <f>IF('Daily Weather Input'!D5132, 'Daily Weather Input'!D5132, ('Daily Weather Input'!E5132+'Daily Weather Input'!F5132)/2)</f>
        <v>26</v>
      </c>
      <c r="F5139">
        <f t="shared" si="161"/>
        <v>39</v>
      </c>
      <c r="G5139">
        <f t="shared" si="162"/>
        <v>0</v>
      </c>
    </row>
    <row r="5140" spans="2:7" x14ac:dyDescent="0.25">
      <c r="B5140">
        <f>YEAR('Daily Weather Input'!C5133)</f>
        <v>2019</v>
      </c>
      <c r="C5140">
        <f>MONTH('Daily Weather Input'!C5133)</f>
        <v>1</v>
      </c>
      <c r="D5140">
        <f>DAY('Daily Weather Input'!C5133)</f>
        <v>17</v>
      </c>
      <c r="E5140">
        <f>IF('Daily Weather Input'!D5133, 'Daily Weather Input'!D5133, ('Daily Weather Input'!E5133+'Daily Weather Input'!F5133)/2)</f>
        <v>35</v>
      </c>
      <c r="F5140">
        <f t="shared" si="161"/>
        <v>30</v>
      </c>
      <c r="G5140">
        <f t="shared" si="162"/>
        <v>0</v>
      </c>
    </row>
    <row r="5141" spans="2:7" x14ac:dyDescent="0.25">
      <c r="B5141">
        <f>YEAR('Daily Weather Input'!C5134)</f>
        <v>2019</v>
      </c>
      <c r="C5141">
        <f>MONTH('Daily Weather Input'!C5134)</f>
        <v>1</v>
      </c>
      <c r="D5141">
        <f>DAY('Daily Weather Input'!C5134)</f>
        <v>18</v>
      </c>
      <c r="E5141">
        <f>IF('Daily Weather Input'!D5134, 'Daily Weather Input'!D5134, ('Daily Weather Input'!E5134+'Daily Weather Input'!F5134)/2)</f>
        <v>34</v>
      </c>
      <c r="F5141">
        <f t="shared" si="161"/>
        <v>31</v>
      </c>
      <c r="G5141">
        <f t="shared" si="162"/>
        <v>0</v>
      </c>
    </row>
    <row r="5142" spans="2:7" x14ac:dyDescent="0.25">
      <c r="B5142">
        <f>YEAR('Daily Weather Input'!C5135)</f>
        <v>2019</v>
      </c>
      <c r="C5142">
        <f>MONTH('Daily Weather Input'!C5135)</f>
        <v>1</v>
      </c>
      <c r="D5142">
        <f>DAY('Daily Weather Input'!C5135)</f>
        <v>19</v>
      </c>
      <c r="E5142">
        <f>IF('Daily Weather Input'!D5135, 'Daily Weather Input'!D5135, ('Daily Weather Input'!E5135+'Daily Weather Input'!F5135)/2)</f>
        <v>35</v>
      </c>
      <c r="F5142">
        <f t="shared" si="161"/>
        <v>30</v>
      </c>
      <c r="G5142">
        <f t="shared" si="162"/>
        <v>0</v>
      </c>
    </row>
    <row r="5143" spans="2:7" x14ac:dyDescent="0.25">
      <c r="B5143">
        <f>YEAR('Daily Weather Input'!C5136)</f>
        <v>2019</v>
      </c>
      <c r="C5143">
        <f>MONTH('Daily Weather Input'!C5136)</f>
        <v>1</v>
      </c>
      <c r="D5143">
        <f>DAY('Daily Weather Input'!C5136)</f>
        <v>20</v>
      </c>
      <c r="E5143">
        <f>IF('Daily Weather Input'!D5136, 'Daily Weather Input'!D5136, ('Daily Weather Input'!E5136+'Daily Weather Input'!F5136)/2)</f>
        <v>34</v>
      </c>
      <c r="F5143">
        <f t="shared" si="161"/>
        <v>31</v>
      </c>
      <c r="G5143">
        <f t="shared" si="162"/>
        <v>0</v>
      </c>
    </row>
    <row r="5144" spans="2:7" x14ac:dyDescent="0.25">
      <c r="B5144">
        <f>YEAR('Daily Weather Input'!C5137)</f>
        <v>2019</v>
      </c>
      <c r="C5144">
        <f>MONTH('Daily Weather Input'!C5137)</f>
        <v>1</v>
      </c>
      <c r="D5144">
        <f>DAY('Daily Weather Input'!C5137)</f>
        <v>21</v>
      </c>
      <c r="E5144">
        <f>IF('Daily Weather Input'!D5137, 'Daily Weather Input'!D5137, ('Daily Weather Input'!E5137+'Daily Weather Input'!F5137)/2)</f>
        <v>17</v>
      </c>
      <c r="F5144">
        <f t="shared" ref="F5144:F5207" si="163">IF(B$8&gt;$E5144,(B$8-$E5144),0)</f>
        <v>48</v>
      </c>
      <c r="G5144">
        <f t="shared" ref="G5144:G5207" si="164">IF($E5144&gt;C$8,$E5144-C$8,0)</f>
        <v>0</v>
      </c>
    </row>
    <row r="5145" spans="2:7" x14ac:dyDescent="0.25">
      <c r="B5145">
        <f>YEAR('Daily Weather Input'!C5138)</f>
        <v>2019</v>
      </c>
      <c r="C5145">
        <f>MONTH('Daily Weather Input'!C5138)</f>
        <v>1</v>
      </c>
      <c r="D5145">
        <f>DAY('Daily Weather Input'!C5138)</f>
        <v>22</v>
      </c>
      <c r="E5145">
        <f>IF('Daily Weather Input'!D5138, 'Daily Weather Input'!D5138, ('Daily Weather Input'!E5138+'Daily Weather Input'!F5138)/2)</f>
        <v>19</v>
      </c>
      <c r="F5145">
        <f t="shared" si="163"/>
        <v>46</v>
      </c>
      <c r="G5145">
        <f t="shared" si="164"/>
        <v>0</v>
      </c>
    </row>
    <row r="5146" spans="2:7" x14ac:dyDescent="0.25">
      <c r="B5146">
        <f>YEAR('Daily Weather Input'!C5139)</f>
        <v>2019</v>
      </c>
      <c r="C5146">
        <f>MONTH('Daily Weather Input'!C5139)</f>
        <v>1</v>
      </c>
      <c r="D5146">
        <f>DAY('Daily Weather Input'!C5139)</f>
        <v>23</v>
      </c>
      <c r="E5146">
        <f>IF('Daily Weather Input'!D5139, 'Daily Weather Input'!D5139, ('Daily Weather Input'!E5139+'Daily Weather Input'!F5139)/2)</f>
        <v>36</v>
      </c>
      <c r="F5146">
        <f t="shared" si="163"/>
        <v>29</v>
      </c>
      <c r="G5146">
        <f t="shared" si="164"/>
        <v>0</v>
      </c>
    </row>
    <row r="5147" spans="2:7" x14ac:dyDescent="0.25">
      <c r="B5147">
        <f>YEAR('Daily Weather Input'!C5140)</f>
        <v>2019</v>
      </c>
      <c r="C5147">
        <f>MONTH('Daily Weather Input'!C5140)</f>
        <v>1</v>
      </c>
      <c r="D5147">
        <f>DAY('Daily Weather Input'!C5140)</f>
        <v>24</v>
      </c>
      <c r="E5147">
        <f>IF('Daily Weather Input'!D5140, 'Daily Weather Input'!D5140, ('Daily Weather Input'!E5140+'Daily Weather Input'!F5140)/2)</f>
        <v>47</v>
      </c>
      <c r="F5147">
        <f t="shared" si="163"/>
        <v>18</v>
      </c>
      <c r="G5147">
        <f t="shared" si="164"/>
        <v>0</v>
      </c>
    </row>
    <row r="5148" spans="2:7" x14ac:dyDescent="0.25">
      <c r="B5148">
        <f>YEAR('Daily Weather Input'!C5141)</f>
        <v>2019</v>
      </c>
      <c r="C5148">
        <f>MONTH('Daily Weather Input'!C5141)</f>
        <v>1</v>
      </c>
      <c r="D5148">
        <f>DAY('Daily Weather Input'!C5141)</f>
        <v>25</v>
      </c>
      <c r="E5148">
        <f>IF('Daily Weather Input'!D5141, 'Daily Weather Input'!D5141, ('Daily Weather Input'!E5141+'Daily Weather Input'!F5141)/2)</f>
        <v>34</v>
      </c>
      <c r="F5148">
        <f t="shared" si="163"/>
        <v>31</v>
      </c>
      <c r="G5148">
        <f t="shared" si="164"/>
        <v>0</v>
      </c>
    </row>
    <row r="5149" spans="2:7" x14ac:dyDescent="0.25">
      <c r="B5149">
        <f>YEAR('Daily Weather Input'!C5142)</f>
        <v>2019</v>
      </c>
      <c r="C5149">
        <f>MONTH('Daily Weather Input'!C5142)</f>
        <v>1</v>
      </c>
      <c r="D5149">
        <f>DAY('Daily Weather Input'!C5142)</f>
        <v>26</v>
      </c>
      <c r="E5149">
        <f>IF('Daily Weather Input'!D5142, 'Daily Weather Input'!D5142, ('Daily Weather Input'!E5142+'Daily Weather Input'!F5142)/2)</f>
        <v>28</v>
      </c>
      <c r="F5149">
        <f t="shared" si="163"/>
        <v>37</v>
      </c>
      <c r="G5149">
        <f t="shared" si="164"/>
        <v>0</v>
      </c>
    </row>
    <row r="5150" spans="2:7" x14ac:dyDescent="0.25">
      <c r="B5150">
        <f>YEAR('Daily Weather Input'!C5143)</f>
        <v>2019</v>
      </c>
      <c r="C5150">
        <f>MONTH('Daily Weather Input'!C5143)</f>
        <v>1</v>
      </c>
      <c r="D5150">
        <f>DAY('Daily Weather Input'!C5143)</f>
        <v>27</v>
      </c>
      <c r="E5150">
        <f>IF('Daily Weather Input'!D5143, 'Daily Weather Input'!D5143, ('Daily Weather Input'!E5143+'Daily Weather Input'!F5143)/2)</f>
        <v>32</v>
      </c>
      <c r="F5150">
        <f t="shared" si="163"/>
        <v>33</v>
      </c>
      <c r="G5150">
        <f t="shared" si="164"/>
        <v>0</v>
      </c>
    </row>
    <row r="5151" spans="2:7" x14ac:dyDescent="0.25">
      <c r="B5151">
        <f>YEAR('Daily Weather Input'!C5144)</f>
        <v>2019</v>
      </c>
      <c r="C5151">
        <f>MONTH('Daily Weather Input'!C5144)</f>
        <v>1</v>
      </c>
      <c r="D5151">
        <f>DAY('Daily Weather Input'!C5144)</f>
        <v>28</v>
      </c>
      <c r="E5151">
        <f>IF('Daily Weather Input'!D5144, 'Daily Weather Input'!D5144, ('Daily Weather Input'!E5144+'Daily Weather Input'!F5144)/2)</f>
        <v>34</v>
      </c>
      <c r="F5151">
        <f t="shared" si="163"/>
        <v>31</v>
      </c>
      <c r="G5151">
        <f t="shared" si="164"/>
        <v>0</v>
      </c>
    </row>
    <row r="5152" spans="2:7" x14ac:dyDescent="0.25">
      <c r="B5152">
        <f>YEAR('Daily Weather Input'!C5145)</f>
        <v>2019</v>
      </c>
      <c r="C5152">
        <f>MONTH('Daily Weather Input'!C5145)</f>
        <v>1</v>
      </c>
      <c r="D5152">
        <f>DAY('Daily Weather Input'!C5145)</f>
        <v>29</v>
      </c>
      <c r="E5152">
        <f>IF('Daily Weather Input'!D5145, 'Daily Weather Input'!D5145, ('Daily Weather Input'!E5145+'Daily Weather Input'!F5145)/2)</f>
        <v>31</v>
      </c>
      <c r="F5152">
        <f t="shared" si="163"/>
        <v>34</v>
      </c>
      <c r="G5152">
        <f t="shared" si="164"/>
        <v>0</v>
      </c>
    </row>
    <row r="5153" spans="2:7" x14ac:dyDescent="0.25">
      <c r="B5153">
        <f>YEAR('Daily Weather Input'!C5146)</f>
        <v>2019</v>
      </c>
      <c r="C5153">
        <f>MONTH('Daily Weather Input'!C5146)</f>
        <v>1</v>
      </c>
      <c r="D5153">
        <f>DAY('Daily Weather Input'!C5146)</f>
        <v>30</v>
      </c>
      <c r="E5153">
        <f>IF('Daily Weather Input'!D5146, 'Daily Weather Input'!D5146, ('Daily Weather Input'!E5146+'Daily Weather Input'!F5146)/2)</f>
        <v>21</v>
      </c>
      <c r="F5153">
        <f t="shared" si="163"/>
        <v>44</v>
      </c>
      <c r="G5153">
        <f t="shared" si="164"/>
        <v>0</v>
      </c>
    </row>
    <row r="5154" spans="2:7" x14ac:dyDescent="0.25">
      <c r="B5154">
        <f>YEAR('Daily Weather Input'!C5147)</f>
        <v>2019</v>
      </c>
      <c r="C5154">
        <f>MONTH('Daily Weather Input'!C5147)</f>
        <v>1</v>
      </c>
      <c r="D5154">
        <f>DAY('Daily Weather Input'!C5147)</f>
        <v>31</v>
      </c>
      <c r="E5154">
        <f>IF('Daily Weather Input'!D5147, 'Daily Weather Input'!D5147, ('Daily Weather Input'!E5147+'Daily Weather Input'!F5147)/2)</f>
        <v>11</v>
      </c>
      <c r="F5154">
        <f t="shared" si="163"/>
        <v>54</v>
      </c>
      <c r="G5154">
        <f t="shared" si="164"/>
        <v>0</v>
      </c>
    </row>
    <row r="5155" spans="2:7" x14ac:dyDescent="0.25">
      <c r="B5155">
        <f>YEAR('Daily Weather Input'!C5148)</f>
        <v>2019</v>
      </c>
      <c r="C5155">
        <f>MONTH('Daily Weather Input'!C5148)</f>
        <v>2</v>
      </c>
      <c r="D5155">
        <f>DAY('Daily Weather Input'!C5148)</f>
        <v>1</v>
      </c>
      <c r="E5155">
        <f>IF('Daily Weather Input'!D5148, 'Daily Weather Input'!D5148, ('Daily Weather Input'!E5148+'Daily Weather Input'!F5148)/2)</f>
        <v>17</v>
      </c>
      <c r="F5155">
        <f t="shared" si="163"/>
        <v>48</v>
      </c>
      <c r="G5155">
        <f t="shared" si="164"/>
        <v>0</v>
      </c>
    </row>
    <row r="5156" spans="2:7" x14ac:dyDescent="0.25">
      <c r="B5156">
        <f>YEAR('Daily Weather Input'!C5149)</f>
        <v>2019</v>
      </c>
      <c r="C5156">
        <f>MONTH('Daily Weather Input'!C5149)</f>
        <v>2</v>
      </c>
      <c r="D5156">
        <f>DAY('Daily Weather Input'!C5149)</f>
        <v>2</v>
      </c>
      <c r="E5156">
        <f>IF('Daily Weather Input'!D5149, 'Daily Weather Input'!D5149, ('Daily Weather Input'!E5149+'Daily Weather Input'!F5149)/2)</f>
        <v>21</v>
      </c>
      <c r="F5156">
        <f t="shared" si="163"/>
        <v>44</v>
      </c>
      <c r="G5156">
        <f t="shared" si="164"/>
        <v>0</v>
      </c>
    </row>
    <row r="5157" spans="2:7" x14ac:dyDescent="0.25">
      <c r="B5157">
        <f>YEAR('Daily Weather Input'!C5150)</f>
        <v>2019</v>
      </c>
      <c r="C5157">
        <f>MONTH('Daily Weather Input'!C5150)</f>
        <v>2</v>
      </c>
      <c r="D5157">
        <f>DAY('Daily Weather Input'!C5150)</f>
        <v>3</v>
      </c>
      <c r="E5157">
        <f>IF('Daily Weather Input'!D5150, 'Daily Weather Input'!D5150, ('Daily Weather Input'!E5150+'Daily Weather Input'!F5150)/2)</f>
        <v>35</v>
      </c>
      <c r="F5157">
        <f t="shared" si="163"/>
        <v>30</v>
      </c>
      <c r="G5157">
        <f t="shared" si="164"/>
        <v>0</v>
      </c>
    </row>
    <row r="5158" spans="2:7" x14ac:dyDescent="0.25">
      <c r="B5158">
        <f>YEAR('Daily Weather Input'!C5151)</f>
        <v>2019</v>
      </c>
      <c r="C5158">
        <f>MONTH('Daily Weather Input'!C5151)</f>
        <v>2</v>
      </c>
      <c r="D5158">
        <f>DAY('Daily Weather Input'!C5151)</f>
        <v>4</v>
      </c>
      <c r="E5158">
        <f>IF('Daily Weather Input'!D5151, 'Daily Weather Input'!D5151, ('Daily Weather Input'!E5151+'Daily Weather Input'!F5151)/2)</f>
        <v>41</v>
      </c>
      <c r="F5158">
        <f t="shared" si="163"/>
        <v>24</v>
      </c>
      <c r="G5158">
        <f t="shared" si="164"/>
        <v>0</v>
      </c>
    </row>
    <row r="5159" spans="2:7" x14ac:dyDescent="0.25">
      <c r="B5159">
        <f>YEAR('Daily Weather Input'!C5152)</f>
        <v>2019</v>
      </c>
      <c r="C5159">
        <f>MONTH('Daily Weather Input'!C5152)</f>
        <v>2</v>
      </c>
      <c r="D5159">
        <f>DAY('Daily Weather Input'!C5152)</f>
        <v>5</v>
      </c>
      <c r="E5159">
        <f>IF('Daily Weather Input'!D5152, 'Daily Weather Input'!D5152, ('Daily Weather Input'!E5152+'Daily Weather Input'!F5152)/2)</f>
        <v>49</v>
      </c>
      <c r="F5159">
        <f t="shared" si="163"/>
        <v>16</v>
      </c>
      <c r="G5159">
        <f t="shared" si="164"/>
        <v>0</v>
      </c>
    </row>
    <row r="5160" spans="2:7" x14ac:dyDescent="0.25">
      <c r="B5160">
        <f>YEAR('Daily Weather Input'!C5153)</f>
        <v>2019</v>
      </c>
      <c r="C5160">
        <f>MONTH('Daily Weather Input'!C5153)</f>
        <v>2</v>
      </c>
      <c r="D5160">
        <f>DAY('Daily Weather Input'!C5153)</f>
        <v>6</v>
      </c>
      <c r="E5160">
        <f>IF('Daily Weather Input'!D5153, 'Daily Weather Input'!D5153, ('Daily Weather Input'!E5153+'Daily Weather Input'!F5153)/2)</f>
        <v>49</v>
      </c>
      <c r="F5160">
        <f t="shared" si="163"/>
        <v>16</v>
      </c>
      <c r="G5160">
        <f t="shared" si="164"/>
        <v>0</v>
      </c>
    </row>
    <row r="5161" spans="2:7" x14ac:dyDescent="0.25">
      <c r="B5161">
        <f>YEAR('Daily Weather Input'!C5154)</f>
        <v>2019</v>
      </c>
      <c r="C5161">
        <f>MONTH('Daily Weather Input'!C5154)</f>
        <v>2</v>
      </c>
      <c r="D5161">
        <f>DAY('Daily Weather Input'!C5154)</f>
        <v>7</v>
      </c>
      <c r="E5161">
        <f>IF('Daily Weather Input'!D5154, 'Daily Weather Input'!D5154, ('Daily Weather Input'!E5154+'Daily Weather Input'!F5154)/2)</f>
        <v>49</v>
      </c>
      <c r="F5161">
        <f t="shared" si="163"/>
        <v>16</v>
      </c>
      <c r="G5161">
        <f t="shared" si="164"/>
        <v>0</v>
      </c>
    </row>
    <row r="5162" spans="2:7" x14ac:dyDescent="0.25">
      <c r="B5162">
        <f>YEAR('Daily Weather Input'!C5155)</f>
        <v>2019</v>
      </c>
      <c r="C5162">
        <f>MONTH('Daily Weather Input'!C5155)</f>
        <v>2</v>
      </c>
      <c r="D5162">
        <f>DAY('Daily Weather Input'!C5155)</f>
        <v>8</v>
      </c>
      <c r="E5162">
        <f>IF('Daily Weather Input'!D5155, 'Daily Weather Input'!D5155, ('Daily Weather Input'!E5155+'Daily Weather Input'!F5155)/2)</f>
        <v>50</v>
      </c>
      <c r="F5162">
        <f t="shared" si="163"/>
        <v>15</v>
      </c>
      <c r="G5162">
        <f t="shared" si="164"/>
        <v>0</v>
      </c>
    </row>
    <row r="5163" spans="2:7" x14ac:dyDescent="0.25">
      <c r="B5163">
        <f>YEAR('Daily Weather Input'!C5156)</f>
        <v>2019</v>
      </c>
      <c r="C5163">
        <f>MONTH('Daily Weather Input'!C5156)</f>
        <v>2</v>
      </c>
      <c r="D5163">
        <f>DAY('Daily Weather Input'!C5156)</f>
        <v>9</v>
      </c>
      <c r="E5163">
        <f>IF('Daily Weather Input'!D5156, 'Daily Weather Input'!D5156, ('Daily Weather Input'!E5156+'Daily Weather Input'!F5156)/2)</f>
        <v>31</v>
      </c>
      <c r="F5163">
        <f t="shared" si="163"/>
        <v>34</v>
      </c>
      <c r="G5163">
        <f t="shared" si="164"/>
        <v>0</v>
      </c>
    </row>
    <row r="5164" spans="2:7" x14ac:dyDescent="0.25">
      <c r="B5164">
        <f>YEAR('Daily Weather Input'!C5157)</f>
        <v>2019</v>
      </c>
      <c r="C5164">
        <f>MONTH('Daily Weather Input'!C5157)</f>
        <v>2</v>
      </c>
      <c r="D5164">
        <f>DAY('Daily Weather Input'!C5157)</f>
        <v>10</v>
      </c>
      <c r="E5164">
        <f>IF('Daily Weather Input'!D5157, 'Daily Weather Input'!D5157, ('Daily Weather Input'!E5157+'Daily Weather Input'!F5157)/2)</f>
        <v>26</v>
      </c>
      <c r="F5164">
        <f t="shared" si="163"/>
        <v>39</v>
      </c>
      <c r="G5164">
        <f t="shared" si="164"/>
        <v>0</v>
      </c>
    </row>
    <row r="5165" spans="2:7" x14ac:dyDescent="0.25">
      <c r="B5165">
        <f>YEAR('Daily Weather Input'!C5158)</f>
        <v>2019</v>
      </c>
      <c r="C5165">
        <f>MONTH('Daily Weather Input'!C5158)</f>
        <v>2</v>
      </c>
      <c r="D5165">
        <f>DAY('Daily Weather Input'!C5158)</f>
        <v>11</v>
      </c>
      <c r="E5165">
        <f>IF('Daily Weather Input'!D5158, 'Daily Weather Input'!D5158, ('Daily Weather Input'!E5158+'Daily Weather Input'!F5158)/2)</f>
        <v>34</v>
      </c>
      <c r="F5165">
        <f t="shared" si="163"/>
        <v>31</v>
      </c>
      <c r="G5165">
        <f t="shared" si="164"/>
        <v>0</v>
      </c>
    </row>
    <row r="5166" spans="2:7" x14ac:dyDescent="0.25">
      <c r="B5166">
        <f>YEAR('Daily Weather Input'!C5159)</f>
        <v>2019</v>
      </c>
      <c r="C5166">
        <f>MONTH('Daily Weather Input'!C5159)</f>
        <v>2</v>
      </c>
      <c r="D5166">
        <f>DAY('Daily Weather Input'!C5159)</f>
        <v>12</v>
      </c>
      <c r="E5166">
        <f>IF('Daily Weather Input'!D5159, 'Daily Weather Input'!D5159, ('Daily Weather Input'!E5159+'Daily Weather Input'!F5159)/2)</f>
        <v>34</v>
      </c>
      <c r="F5166">
        <f t="shared" si="163"/>
        <v>31</v>
      </c>
      <c r="G5166">
        <f t="shared" si="164"/>
        <v>0</v>
      </c>
    </row>
    <row r="5167" spans="2:7" x14ac:dyDescent="0.25">
      <c r="B5167">
        <f>YEAR('Daily Weather Input'!C5160)</f>
        <v>2019</v>
      </c>
      <c r="C5167">
        <f>MONTH('Daily Weather Input'!C5160)</f>
        <v>2</v>
      </c>
      <c r="D5167">
        <f>DAY('Daily Weather Input'!C5160)</f>
        <v>13</v>
      </c>
      <c r="E5167">
        <f>IF('Daily Weather Input'!D5160, 'Daily Weather Input'!D5160, ('Daily Weather Input'!E5160+'Daily Weather Input'!F5160)/2)</f>
        <v>39</v>
      </c>
      <c r="F5167">
        <f t="shared" si="163"/>
        <v>26</v>
      </c>
      <c r="G5167">
        <f t="shared" si="164"/>
        <v>0</v>
      </c>
    </row>
    <row r="5168" spans="2:7" x14ac:dyDescent="0.25">
      <c r="B5168">
        <f>YEAR('Daily Weather Input'!C5161)</f>
        <v>2019</v>
      </c>
      <c r="C5168">
        <f>MONTH('Daily Weather Input'!C5161)</f>
        <v>2</v>
      </c>
      <c r="D5168">
        <f>DAY('Daily Weather Input'!C5161)</f>
        <v>14</v>
      </c>
      <c r="E5168">
        <f>IF('Daily Weather Input'!D5161, 'Daily Weather Input'!D5161, ('Daily Weather Input'!E5161+'Daily Weather Input'!F5161)/2)</f>
        <v>38</v>
      </c>
      <c r="F5168">
        <f t="shared" si="163"/>
        <v>27</v>
      </c>
      <c r="G5168">
        <f t="shared" si="164"/>
        <v>0</v>
      </c>
    </row>
    <row r="5169" spans="2:7" x14ac:dyDescent="0.25">
      <c r="B5169">
        <f>YEAR('Daily Weather Input'!C5162)</f>
        <v>2019</v>
      </c>
      <c r="C5169">
        <f>MONTH('Daily Weather Input'!C5162)</f>
        <v>2</v>
      </c>
      <c r="D5169">
        <f>DAY('Daily Weather Input'!C5162)</f>
        <v>15</v>
      </c>
      <c r="E5169">
        <f>IF('Daily Weather Input'!D5162, 'Daily Weather Input'!D5162, ('Daily Weather Input'!E5162+'Daily Weather Input'!F5162)/2)</f>
        <v>53</v>
      </c>
      <c r="F5169">
        <f t="shared" si="163"/>
        <v>12</v>
      </c>
      <c r="G5169">
        <f t="shared" si="164"/>
        <v>0</v>
      </c>
    </row>
    <row r="5170" spans="2:7" x14ac:dyDescent="0.25">
      <c r="B5170">
        <f>YEAR('Daily Weather Input'!C5163)</f>
        <v>2019</v>
      </c>
      <c r="C5170">
        <f>MONTH('Daily Weather Input'!C5163)</f>
        <v>2</v>
      </c>
      <c r="D5170">
        <f>DAY('Daily Weather Input'!C5163)</f>
        <v>16</v>
      </c>
      <c r="E5170">
        <f>IF('Daily Weather Input'!D5163, 'Daily Weather Input'!D5163, ('Daily Weather Input'!E5163+'Daily Weather Input'!F5163)/2)</f>
        <v>44</v>
      </c>
      <c r="F5170">
        <f t="shared" si="163"/>
        <v>21</v>
      </c>
      <c r="G5170">
        <f t="shared" si="164"/>
        <v>0</v>
      </c>
    </row>
    <row r="5171" spans="2:7" x14ac:dyDescent="0.25">
      <c r="B5171">
        <f>YEAR('Daily Weather Input'!C5164)</f>
        <v>2019</v>
      </c>
      <c r="C5171">
        <f>MONTH('Daily Weather Input'!C5164)</f>
        <v>2</v>
      </c>
      <c r="D5171">
        <f>DAY('Daily Weather Input'!C5164)</f>
        <v>17</v>
      </c>
      <c r="E5171">
        <f>IF('Daily Weather Input'!D5164, 'Daily Weather Input'!D5164, ('Daily Weather Input'!E5164+'Daily Weather Input'!F5164)/2)</f>
        <v>33</v>
      </c>
      <c r="F5171">
        <f t="shared" si="163"/>
        <v>32</v>
      </c>
      <c r="G5171">
        <f t="shared" si="164"/>
        <v>0</v>
      </c>
    </row>
    <row r="5172" spans="2:7" x14ac:dyDescent="0.25">
      <c r="B5172">
        <f>YEAR('Daily Weather Input'!C5165)</f>
        <v>2019</v>
      </c>
      <c r="C5172">
        <f>MONTH('Daily Weather Input'!C5165)</f>
        <v>2</v>
      </c>
      <c r="D5172">
        <f>DAY('Daily Weather Input'!C5165)</f>
        <v>18</v>
      </c>
      <c r="E5172">
        <f>IF('Daily Weather Input'!D5165, 'Daily Weather Input'!D5165, ('Daily Weather Input'!E5165+'Daily Weather Input'!F5165)/2)</f>
        <v>39</v>
      </c>
      <c r="F5172">
        <f t="shared" si="163"/>
        <v>26</v>
      </c>
      <c r="G5172">
        <f t="shared" si="164"/>
        <v>0</v>
      </c>
    </row>
    <row r="5173" spans="2:7" x14ac:dyDescent="0.25">
      <c r="B5173">
        <f>YEAR('Daily Weather Input'!C5166)</f>
        <v>2019</v>
      </c>
      <c r="C5173">
        <f>MONTH('Daily Weather Input'!C5166)</f>
        <v>2</v>
      </c>
      <c r="D5173">
        <f>DAY('Daily Weather Input'!C5166)</f>
        <v>19</v>
      </c>
      <c r="E5173">
        <f>IF('Daily Weather Input'!D5166, 'Daily Weather Input'!D5166, ('Daily Weather Input'!E5166+'Daily Weather Input'!F5166)/2)</f>
        <v>34</v>
      </c>
      <c r="F5173">
        <f t="shared" si="163"/>
        <v>31</v>
      </c>
      <c r="G5173">
        <f t="shared" si="164"/>
        <v>0</v>
      </c>
    </row>
    <row r="5174" spans="2:7" x14ac:dyDescent="0.25">
      <c r="B5174">
        <f>YEAR('Daily Weather Input'!C5167)</f>
        <v>2019</v>
      </c>
      <c r="C5174">
        <f>MONTH('Daily Weather Input'!C5167)</f>
        <v>2</v>
      </c>
      <c r="D5174">
        <f>DAY('Daily Weather Input'!C5167)</f>
        <v>20</v>
      </c>
      <c r="E5174">
        <f>IF('Daily Weather Input'!D5167, 'Daily Weather Input'!D5167, ('Daily Weather Input'!E5167+'Daily Weather Input'!F5167)/2)</f>
        <v>32</v>
      </c>
      <c r="F5174">
        <f t="shared" si="163"/>
        <v>33</v>
      </c>
      <c r="G5174">
        <f t="shared" si="164"/>
        <v>0</v>
      </c>
    </row>
    <row r="5175" spans="2:7" x14ac:dyDescent="0.25">
      <c r="B5175">
        <f>YEAR('Daily Weather Input'!C5168)</f>
        <v>2019</v>
      </c>
      <c r="C5175">
        <f>MONTH('Daily Weather Input'!C5168)</f>
        <v>2</v>
      </c>
      <c r="D5175">
        <f>DAY('Daily Weather Input'!C5168)</f>
        <v>21</v>
      </c>
      <c r="E5175">
        <f>IF('Daily Weather Input'!D5168, 'Daily Weather Input'!D5168, ('Daily Weather Input'!E5168+'Daily Weather Input'!F5168)/2)</f>
        <v>36</v>
      </c>
      <c r="F5175">
        <f t="shared" si="163"/>
        <v>29</v>
      </c>
      <c r="G5175">
        <f t="shared" si="164"/>
        <v>0</v>
      </c>
    </row>
    <row r="5176" spans="2:7" x14ac:dyDescent="0.25">
      <c r="B5176">
        <f>YEAR('Daily Weather Input'!C5169)</f>
        <v>2019</v>
      </c>
      <c r="C5176">
        <f>MONTH('Daily Weather Input'!C5169)</f>
        <v>2</v>
      </c>
      <c r="D5176">
        <f>DAY('Daily Weather Input'!C5169)</f>
        <v>22</v>
      </c>
      <c r="E5176">
        <f>IF('Daily Weather Input'!D5169, 'Daily Weather Input'!D5169, ('Daily Weather Input'!E5169+'Daily Weather Input'!F5169)/2)</f>
        <v>44</v>
      </c>
      <c r="F5176">
        <f t="shared" si="163"/>
        <v>21</v>
      </c>
      <c r="G5176">
        <f t="shared" si="164"/>
        <v>0</v>
      </c>
    </row>
    <row r="5177" spans="2:7" x14ac:dyDescent="0.25">
      <c r="B5177">
        <f>YEAR('Daily Weather Input'!C5170)</f>
        <v>2019</v>
      </c>
      <c r="C5177">
        <f>MONTH('Daily Weather Input'!C5170)</f>
        <v>2</v>
      </c>
      <c r="D5177">
        <f>DAY('Daily Weather Input'!C5170)</f>
        <v>23</v>
      </c>
      <c r="E5177">
        <f>IF('Daily Weather Input'!D5170, 'Daily Weather Input'!D5170, ('Daily Weather Input'!E5170+'Daily Weather Input'!F5170)/2)</f>
        <v>37</v>
      </c>
      <c r="F5177">
        <f t="shared" si="163"/>
        <v>28</v>
      </c>
      <c r="G5177">
        <f t="shared" si="164"/>
        <v>0</v>
      </c>
    </row>
    <row r="5178" spans="2:7" x14ac:dyDescent="0.25">
      <c r="B5178">
        <f>YEAR('Daily Weather Input'!C5171)</f>
        <v>2019</v>
      </c>
      <c r="C5178">
        <f>MONTH('Daily Weather Input'!C5171)</f>
        <v>2</v>
      </c>
      <c r="D5178">
        <f>DAY('Daily Weather Input'!C5171)</f>
        <v>24</v>
      </c>
      <c r="E5178">
        <f>IF('Daily Weather Input'!D5171, 'Daily Weather Input'!D5171, ('Daily Weather Input'!E5171+'Daily Weather Input'!F5171)/2)</f>
        <v>41</v>
      </c>
      <c r="F5178">
        <f t="shared" si="163"/>
        <v>24</v>
      </c>
      <c r="G5178">
        <f t="shared" si="164"/>
        <v>0</v>
      </c>
    </row>
    <row r="5179" spans="2:7" x14ac:dyDescent="0.25">
      <c r="B5179">
        <f>YEAR('Daily Weather Input'!C5172)</f>
        <v>2019</v>
      </c>
      <c r="C5179">
        <f>MONTH('Daily Weather Input'!C5172)</f>
        <v>2</v>
      </c>
      <c r="D5179">
        <f>DAY('Daily Weather Input'!C5172)</f>
        <v>25</v>
      </c>
      <c r="E5179">
        <f>IF('Daily Weather Input'!D5172, 'Daily Weather Input'!D5172, ('Daily Weather Input'!E5172+'Daily Weather Input'!F5172)/2)</f>
        <v>43</v>
      </c>
      <c r="F5179">
        <f t="shared" si="163"/>
        <v>22</v>
      </c>
      <c r="G5179">
        <f t="shared" si="164"/>
        <v>0</v>
      </c>
    </row>
    <row r="5180" spans="2:7" x14ac:dyDescent="0.25">
      <c r="B5180">
        <f>YEAR('Daily Weather Input'!C5173)</f>
        <v>2019</v>
      </c>
      <c r="C5180">
        <f>MONTH('Daily Weather Input'!C5173)</f>
        <v>2</v>
      </c>
      <c r="D5180">
        <f>DAY('Daily Weather Input'!C5173)</f>
        <v>26</v>
      </c>
      <c r="E5180">
        <f>IF('Daily Weather Input'!D5173, 'Daily Weather Input'!D5173, ('Daily Weather Input'!E5173+'Daily Weather Input'!F5173)/2)</f>
        <v>40</v>
      </c>
      <c r="F5180">
        <f t="shared" si="163"/>
        <v>25</v>
      </c>
      <c r="G5180">
        <f t="shared" si="164"/>
        <v>0</v>
      </c>
    </row>
    <row r="5181" spans="2:7" x14ac:dyDescent="0.25">
      <c r="B5181">
        <f>YEAR('Daily Weather Input'!C5174)</f>
        <v>2019</v>
      </c>
      <c r="C5181">
        <f>MONTH('Daily Weather Input'!C5174)</f>
        <v>2</v>
      </c>
      <c r="D5181">
        <f>DAY('Daily Weather Input'!C5174)</f>
        <v>27</v>
      </c>
      <c r="E5181">
        <f>IF('Daily Weather Input'!D5174, 'Daily Weather Input'!D5174, ('Daily Weather Input'!E5174+'Daily Weather Input'!F5174)/2)</f>
        <v>35</v>
      </c>
      <c r="F5181">
        <f t="shared" si="163"/>
        <v>30</v>
      </c>
      <c r="G5181">
        <f t="shared" si="164"/>
        <v>0</v>
      </c>
    </row>
    <row r="5182" spans="2:7" x14ac:dyDescent="0.25">
      <c r="B5182">
        <f>YEAR('Daily Weather Input'!C5175)</f>
        <v>2019</v>
      </c>
      <c r="C5182">
        <f>MONTH('Daily Weather Input'!C5175)</f>
        <v>2</v>
      </c>
      <c r="D5182">
        <f>DAY('Daily Weather Input'!C5175)</f>
        <v>28</v>
      </c>
      <c r="E5182">
        <f>IF('Daily Weather Input'!D5175, 'Daily Weather Input'!D5175, ('Daily Weather Input'!E5175+'Daily Weather Input'!F5175)/2)</f>
        <v>38</v>
      </c>
      <c r="F5182">
        <f t="shared" si="163"/>
        <v>27</v>
      </c>
      <c r="G5182">
        <f t="shared" si="164"/>
        <v>0</v>
      </c>
    </row>
    <row r="5183" spans="2:7" x14ac:dyDescent="0.25">
      <c r="B5183">
        <f>YEAR('Daily Weather Input'!C5176)</f>
        <v>2019</v>
      </c>
      <c r="C5183">
        <f>MONTH('Daily Weather Input'!C5176)</f>
        <v>3</v>
      </c>
      <c r="D5183">
        <f>DAY('Daily Weather Input'!C5176)</f>
        <v>1</v>
      </c>
      <c r="E5183">
        <f>IF('Daily Weather Input'!D5176, 'Daily Weather Input'!D5176, ('Daily Weather Input'!E5176+'Daily Weather Input'!F5176)/2)</f>
        <v>34</v>
      </c>
      <c r="F5183">
        <f t="shared" si="163"/>
        <v>31</v>
      </c>
      <c r="G5183">
        <f t="shared" si="164"/>
        <v>0</v>
      </c>
    </row>
    <row r="5184" spans="2:7" x14ac:dyDescent="0.25">
      <c r="B5184">
        <f>YEAR('Daily Weather Input'!C5177)</f>
        <v>2019</v>
      </c>
      <c r="C5184">
        <f>MONTH('Daily Weather Input'!C5177)</f>
        <v>3</v>
      </c>
      <c r="D5184">
        <f>DAY('Daily Weather Input'!C5177)</f>
        <v>2</v>
      </c>
      <c r="E5184">
        <f>IF('Daily Weather Input'!D5177, 'Daily Weather Input'!D5177, ('Daily Weather Input'!E5177+'Daily Weather Input'!F5177)/2)</f>
        <v>37</v>
      </c>
      <c r="F5184">
        <f t="shared" si="163"/>
        <v>28</v>
      </c>
      <c r="G5184">
        <f t="shared" si="164"/>
        <v>0</v>
      </c>
    </row>
    <row r="5185" spans="2:7" x14ac:dyDescent="0.25">
      <c r="B5185">
        <f>YEAR('Daily Weather Input'!C5178)</f>
        <v>2019</v>
      </c>
      <c r="C5185">
        <f>MONTH('Daily Weather Input'!C5178)</f>
        <v>3</v>
      </c>
      <c r="D5185">
        <f>DAY('Daily Weather Input'!C5178)</f>
        <v>3</v>
      </c>
      <c r="E5185">
        <f>IF('Daily Weather Input'!D5178, 'Daily Weather Input'!D5178, ('Daily Weather Input'!E5178+'Daily Weather Input'!F5178)/2)</f>
        <v>39</v>
      </c>
      <c r="F5185">
        <f t="shared" si="163"/>
        <v>26</v>
      </c>
      <c r="G5185">
        <f t="shared" si="164"/>
        <v>0</v>
      </c>
    </row>
    <row r="5186" spans="2:7" x14ac:dyDescent="0.25">
      <c r="B5186">
        <f>YEAR('Daily Weather Input'!C5179)</f>
        <v>2019</v>
      </c>
      <c r="C5186">
        <f>MONTH('Daily Weather Input'!C5179)</f>
        <v>3</v>
      </c>
      <c r="D5186">
        <f>DAY('Daily Weather Input'!C5179)</f>
        <v>4</v>
      </c>
      <c r="E5186">
        <f>IF('Daily Weather Input'!D5179, 'Daily Weather Input'!D5179, ('Daily Weather Input'!E5179+'Daily Weather Input'!F5179)/2)</f>
        <v>35</v>
      </c>
      <c r="F5186">
        <f t="shared" si="163"/>
        <v>30</v>
      </c>
      <c r="G5186">
        <f t="shared" si="164"/>
        <v>0</v>
      </c>
    </row>
    <row r="5187" spans="2:7" x14ac:dyDescent="0.25">
      <c r="B5187">
        <f>YEAR('Daily Weather Input'!C5180)</f>
        <v>2019</v>
      </c>
      <c r="C5187">
        <f>MONTH('Daily Weather Input'!C5180)</f>
        <v>3</v>
      </c>
      <c r="D5187">
        <f>DAY('Daily Weather Input'!C5180)</f>
        <v>5</v>
      </c>
      <c r="E5187">
        <f>IF('Daily Weather Input'!D5180, 'Daily Weather Input'!D5180, ('Daily Weather Input'!E5180+'Daily Weather Input'!F5180)/2)</f>
        <v>30</v>
      </c>
      <c r="F5187">
        <f t="shared" si="163"/>
        <v>35</v>
      </c>
      <c r="G5187">
        <f t="shared" si="164"/>
        <v>0</v>
      </c>
    </row>
    <row r="5188" spans="2:7" x14ac:dyDescent="0.25">
      <c r="B5188">
        <f>YEAR('Daily Weather Input'!C5181)</f>
        <v>2019</v>
      </c>
      <c r="C5188">
        <f>MONTH('Daily Weather Input'!C5181)</f>
        <v>3</v>
      </c>
      <c r="D5188">
        <f>DAY('Daily Weather Input'!C5181)</f>
        <v>6</v>
      </c>
      <c r="E5188">
        <f>IF('Daily Weather Input'!D5181, 'Daily Weather Input'!D5181, ('Daily Weather Input'!E5181+'Daily Weather Input'!F5181)/2)</f>
        <v>26</v>
      </c>
      <c r="F5188">
        <f t="shared" si="163"/>
        <v>39</v>
      </c>
      <c r="G5188">
        <f t="shared" si="164"/>
        <v>0</v>
      </c>
    </row>
    <row r="5189" spans="2:7" x14ac:dyDescent="0.25">
      <c r="B5189">
        <f>YEAR('Daily Weather Input'!C5182)</f>
        <v>2019</v>
      </c>
      <c r="C5189">
        <f>MONTH('Daily Weather Input'!C5182)</f>
        <v>3</v>
      </c>
      <c r="D5189">
        <f>DAY('Daily Weather Input'!C5182)</f>
        <v>7</v>
      </c>
      <c r="E5189">
        <f>IF('Daily Weather Input'!D5182, 'Daily Weather Input'!D5182, ('Daily Weather Input'!E5182+'Daily Weather Input'!F5182)/2)</f>
        <v>28</v>
      </c>
      <c r="F5189">
        <f t="shared" si="163"/>
        <v>37</v>
      </c>
      <c r="G5189">
        <f t="shared" si="164"/>
        <v>0</v>
      </c>
    </row>
    <row r="5190" spans="2:7" x14ac:dyDescent="0.25">
      <c r="B5190">
        <f>YEAR('Daily Weather Input'!C5183)</f>
        <v>2019</v>
      </c>
      <c r="C5190">
        <f>MONTH('Daily Weather Input'!C5183)</f>
        <v>3</v>
      </c>
      <c r="D5190">
        <f>DAY('Daily Weather Input'!C5183)</f>
        <v>8</v>
      </c>
      <c r="E5190">
        <f>IF('Daily Weather Input'!D5183, 'Daily Weather Input'!D5183, ('Daily Weather Input'!E5183+'Daily Weather Input'!F5183)/2)</f>
        <v>32</v>
      </c>
      <c r="F5190">
        <f t="shared" si="163"/>
        <v>33</v>
      </c>
      <c r="G5190">
        <f t="shared" si="164"/>
        <v>0</v>
      </c>
    </row>
    <row r="5191" spans="2:7" x14ac:dyDescent="0.25">
      <c r="B5191">
        <f>YEAR('Daily Weather Input'!C5184)</f>
        <v>2019</v>
      </c>
      <c r="C5191">
        <f>MONTH('Daily Weather Input'!C5184)</f>
        <v>3</v>
      </c>
      <c r="D5191">
        <f>DAY('Daily Weather Input'!C5184)</f>
        <v>9</v>
      </c>
      <c r="E5191">
        <f>IF('Daily Weather Input'!D5184, 'Daily Weather Input'!D5184, ('Daily Weather Input'!E5184+'Daily Weather Input'!F5184)/2)</f>
        <v>35</v>
      </c>
      <c r="F5191">
        <f t="shared" si="163"/>
        <v>30</v>
      </c>
      <c r="G5191">
        <f t="shared" si="164"/>
        <v>0</v>
      </c>
    </row>
    <row r="5192" spans="2:7" x14ac:dyDescent="0.25">
      <c r="B5192">
        <f>YEAR('Daily Weather Input'!C5185)</f>
        <v>2019</v>
      </c>
      <c r="C5192">
        <f>MONTH('Daily Weather Input'!C5185)</f>
        <v>3</v>
      </c>
      <c r="D5192">
        <f>DAY('Daily Weather Input'!C5185)</f>
        <v>10</v>
      </c>
      <c r="E5192">
        <f>IF('Daily Weather Input'!D5185, 'Daily Weather Input'!D5185, ('Daily Weather Input'!E5185+'Daily Weather Input'!F5185)/2)</f>
        <v>43</v>
      </c>
      <c r="F5192">
        <f t="shared" si="163"/>
        <v>22</v>
      </c>
      <c r="G5192">
        <f t="shared" si="164"/>
        <v>0</v>
      </c>
    </row>
    <row r="5193" spans="2:7" x14ac:dyDescent="0.25">
      <c r="B5193">
        <f>YEAR('Daily Weather Input'!C5186)</f>
        <v>2019</v>
      </c>
      <c r="C5193">
        <f>MONTH('Daily Weather Input'!C5186)</f>
        <v>3</v>
      </c>
      <c r="D5193">
        <f>DAY('Daily Weather Input'!C5186)</f>
        <v>11</v>
      </c>
      <c r="E5193">
        <f>IF('Daily Weather Input'!D5186, 'Daily Weather Input'!D5186, ('Daily Weather Input'!E5186+'Daily Weather Input'!F5186)/2)</f>
        <v>53</v>
      </c>
      <c r="F5193">
        <f t="shared" si="163"/>
        <v>12</v>
      </c>
      <c r="G5193">
        <f t="shared" si="164"/>
        <v>0</v>
      </c>
    </row>
    <row r="5194" spans="2:7" x14ac:dyDescent="0.25">
      <c r="B5194">
        <f>YEAR('Daily Weather Input'!C5187)</f>
        <v>2019</v>
      </c>
      <c r="C5194">
        <f>MONTH('Daily Weather Input'!C5187)</f>
        <v>3</v>
      </c>
      <c r="D5194">
        <f>DAY('Daily Weather Input'!C5187)</f>
        <v>12</v>
      </c>
      <c r="E5194">
        <f>IF('Daily Weather Input'!D5187, 'Daily Weather Input'!D5187, ('Daily Weather Input'!E5187+'Daily Weather Input'!F5187)/2)</f>
        <v>45</v>
      </c>
      <c r="F5194">
        <f t="shared" si="163"/>
        <v>20</v>
      </c>
      <c r="G5194">
        <f t="shared" si="164"/>
        <v>0</v>
      </c>
    </row>
    <row r="5195" spans="2:7" x14ac:dyDescent="0.25">
      <c r="B5195">
        <f>YEAR('Daily Weather Input'!C5188)</f>
        <v>2019</v>
      </c>
      <c r="C5195">
        <f>MONTH('Daily Weather Input'!C5188)</f>
        <v>3</v>
      </c>
      <c r="D5195">
        <f>DAY('Daily Weather Input'!C5188)</f>
        <v>13</v>
      </c>
      <c r="E5195">
        <f>IF('Daily Weather Input'!D5188, 'Daily Weather Input'!D5188, ('Daily Weather Input'!E5188+'Daily Weather Input'!F5188)/2)</f>
        <v>40</v>
      </c>
      <c r="F5195">
        <f t="shared" si="163"/>
        <v>25</v>
      </c>
      <c r="G5195">
        <f t="shared" si="164"/>
        <v>0</v>
      </c>
    </row>
    <row r="5196" spans="2:7" x14ac:dyDescent="0.25">
      <c r="B5196">
        <f>YEAR('Daily Weather Input'!C5189)</f>
        <v>2019</v>
      </c>
      <c r="C5196">
        <f>MONTH('Daily Weather Input'!C5189)</f>
        <v>3</v>
      </c>
      <c r="D5196">
        <f>DAY('Daily Weather Input'!C5189)</f>
        <v>14</v>
      </c>
      <c r="E5196">
        <f>IF('Daily Weather Input'!D5189, 'Daily Weather Input'!D5189, ('Daily Weather Input'!E5189+'Daily Weather Input'!F5189)/2)</f>
        <v>55</v>
      </c>
      <c r="F5196">
        <f t="shared" si="163"/>
        <v>10</v>
      </c>
      <c r="G5196">
        <f t="shared" si="164"/>
        <v>0</v>
      </c>
    </row>
    <row r="5197" spans="2:7" x14ac:dyDescent="0.25">
      <c r="B5197">
        <f>YEAR('Daily Weather Input'!C5190)</f>
        <v>2019</v>
      </c>
      <c r="C5197">
        <f>MONTH('Daily Weather Input'!C5190)</f>
        <v>3</v>
      </c>
      <c r="D5197">
        <f>DAY('Daily Weather Input'!C5190)</f>
        <v>15</v>
      </c>
      <c r="E5197">
        <f>IF('Daily Weather Input'!D5190, 'Daily Weather Input'!D5190, ('Daily Weather Input'!E5190+'Daily Weather Input'!F5190)/2)</f>
        <v>69</v>
      </c>
      <c r="F5197">
        <f t="shared" si="163"/>
        <v>0</v>
      </c>
      <c r="G5197">
        <f t="shared" si="164"/>
        <v>4</v>
      </c>
    </row>
    <row r="5198" spans="2:7" x14ac:dyDescent="0.25">
      <c r="B5198">
        <f>YEAR('Daily Weather Input'!C5191)</f>
        <v>2019</v>
      </c>
      <c r="C5198">
        <f>MONTH('Daily Weather Input'!C5191)</f>
        <v>3</v>
      </c>
      <c r="D5198">
        <f>DAY('Daily Weather Input'!C5191)</f>
        <v>16</v>
      </c>
      <c r="E5198">
        <f>IF('Daily Weather Input'!D5191, 'Daily Weather Input'!D5191, ('Daily Weather Input'!E5191+'Daily Weather Input'!F5191)/2)</f>
        <v>51</v>
      </c>
      <c r="F5198">
        <f t="shared" si="163"/>
        <v>14</v>
      </c>
      <c r="G5198">
        <f t="shared" si="164"/>
        <v>0</v>
      </c>
    </row>
    <row r="5199" spans="2:7" x14ac:dyDescent="0.25">
      <c r="B5199">
        <f>YEAR('Daily Weather Input'!C5192)</f>
        <v>2019</v>
      </c>
      <c r="C5199">
        <f>MONTH('Daily Weather Input'!C5192)</f>
        <v>3</v>
      </c>
      <c r="D5199">
        <f>DAY('Daily Weather Input'!C5192)</f>
        <v>17</v>
      </c>
      <c r="E5199">
        <f>IF('Daily Weather Input'!D5192, 'Daily Weather Input'!D5192, ('Daily Weather Input'!E5192+'Daily Weather Input'!F5192)/2)</f>
        <v>42</v>
      </c>
      <c r="F5199">
        <f t="shared" si="163"/>
        <v>23</v>
      </c>
      <c r="G5199">
        <f t="shared" si="164"/>
        <v>0</v>
      </c>
    </row>
    <row r="5200" spans="2:7" x14ac:dyDescent="0.25">
      <c r="B5200">
        <f>YEAR('Daily Weather Input'!C5193)</f>
        <v>2019</v>
      </c>
      <c r="C5200">
        <f>MONTH('Daily Weather Input'!C5193)</f>
        <v>3</v>
      </c>
      <c r="D5200">
        <f>DAY('Daily Weather Input'!C5193)</f>
        <v>18</v>
      </c>
      <c r="E5200">
        <f>IF('Daily Weather Input'!D5193, 'Daily Weather Input'!D5193, ('Daily Weather Input'!E5193+'Daily Weather Input'!F5193)/2)</f>
        <v>41</v>
      </c>
      <c r="F5200">
        <f t="shared" si="163"/>
        <v>24</v>
      </c>
      <c r="G5200">
        <f t="shared" si="164"/>
        <v>0</v>
      </c>
    </row>
    <row r="5201" spans="2:7" x14ac:dyDescent="0.25">
      <c r="B5201">
        <f>YEAR('Daily Weather Input'!C5194)</f>
        <v>2019</v>
      </c>
      <c r="C5201">
        <f>MONTH('Daily Weather Input'!C5194)</f>
        <v>3</v>
      </c>
      <c r="D5201">
        <f>DAY('Daily Weather Input'!C5194)</f>
        <v>19</v>
      </c>
      <c r="E5201">
        <f>IF('Daily Weather Input'!D5194, 'Daily Weather Input'!D5194, ('Daily Weather Input'!E5194+'Daily Weather Input'!F5194)/2)</f>
        <v>39</v>
      </c>
      <c r="F5201">
        <f t="shared" si="163"/>
        <v>26</v>
      </c>
      <c r="G5201">
        <f t="shared" si="164"/>
        <v>0</v>
      </c>
    </row>
    <row r="5202" spans="2:7" x14ac:dyDescent="0.25">
      <c r="B5202">
        <f>YEAR('Daily Weather Input'!C5195)</f>
        <v>2019</v>
      </c>
      <c r="C5202">
        <f>MONTH('Daily Weather Input'!C5195)</f>
        <v>3</v>
      </c>
      <c r="D5202">
        <f>DAY('Daily Weather Input'!C5195)</f>
        <v>20</v>
      </c>
      <c r="E5202">
        <f>IF('Daily Weather Input'!D5195, 'Daily Weather Input'!D5195, ('Daily Weather Input'!E5195+'Daily Weather Input'!F5195)/2)</f>
        <v>40</v>
      </c>
      <c r="F5202">
        <f t="shared" si="163"/>
        <v>25</v>
      </c>
      <c r="G5202">
        <f t="shared" si="164"/>
        <v>0</v>
      </c>
    </row>
    <row r="5203" spans="2:7" x14ac:dyDescent="0.25">
      <c r="B5203">
        <f>YEAR('Daily Weather Input'!C5196)</f>
        <v>2019</v>
      </c>
      <c r="C5203">
        <f>MONTH('Daily Weather Input'!C5196)</f>
        <v>3</v>
      </c>
      <c r="D5203">
        <f>DAY('Daily Weather Input'!C5196)</f>
        <v>21</v>
      </c>
      <c r="E5203">
        <f>IF('Daily Weather Input'!D5196, 'Daily Weather Input'!D5196, ('Daily Weather Input'!E5196+'Daily Weather Input'!F5196)/2)</f>
        <v>44</v>
      </c>
      <c r="F5203">
        <f t="shared" si="163"/>
        <v>21</v>
      </c>
      <c r="G5203">
        <f t="shared" si="164"/>
        <v>0</v>
      </c>
    </row>
    <row r="5204" spans="2:7" x14ac:dyDescent="0.25">
      <c r="B5204">
        <f>YEAR('Daily Weather Input'!C5197)</f>
        <v>2019</v>
      </c>
      <c r="C5204">
        <f>MONTH('Daily Weather Input'!C5197)</f>
        <v>3</v>
      </c>
      <c r="D5204">
        <f>DAY('Daily Weather Input'!C5197)</f>
        <v>22</v>
      </c>
      <c r="E5204">
        <f>IF('Daily Weather Input'!D5197, 'Daily Weather Input'!D5197, ('Daily Weather Input'!E5197+'Daily Weather Input'!F5197)/2)</f>
        <v>44</v>
      </c>
      <c r="F5204">
        <f t="shared" si="163"/>
        <v>21</v>
      </c>
      <c r="G5204">
        <f t="shared" si="164"/>
        <v>0</v>
      </c>
    </row>
    <row r="5205" spans="2:7" x14ac:dyDescent="0.25">
      <c r="B5205">
        <f>YEAR('Daily Weather Input'!C5198)</f>
        <v>2019</v>
      </c>
      <c r="C5205">
        <f>MONTH('Daily Weather Input'!C5198)</f>
        <v>3</v>
      </c>
      <c r="D5205">
        <f>DAY('Daily Weather Input'!C5198)</f>
        <v>23</v>
      </c>
      <c r="E5205">
        <f>IF('Daily Weather Input'!D5198, 'Daily Weather Input'!D5198, ('Daily Weather Input'!E5198+'Daily Weather Input'!F5198)/2)</f>
        <v>41</v>
      </c>
      <c r="F5205">
        <f t="shared" si="163"/>
        <v>24</v>
      </c>
      <c r="G5205">
        <f t="shared" si="164"/>
        <v>0</v>
      </c>
    </row>
    <row r="5206" spans="2:7" x14ac:dyDescent="0.25">
      <c r="B5206">
        <f>YEAR('Daily Weather Input'!C5199)</f>
        <v>2019</v>
      </c>
      <c r="C5206">
        <f>MONTH('Daily Weather Input'!C5199)</f>
        <v>3</v>
      </c>
      <c r="D5206">
        <f>DAY('Daily Weather Input'!C5199)</f>
        <v>24</v>
      </c>
      <c r="E5206">
        <f>IF('Daily Weather Input'!D5199, 'Daily Weather Input'!D5199, ('Daily Weather Input'!E5199+'Daily Weather Input'!F5199)/2)</f>
        <v>45</v>
      </c>
      <c r="F5206">
        <f t="shared" si="163"/>
        <v>20</v>
      </c>
      <c r="G5206">
        <f t="shared" si="164"/>
        <v>0</v>
      </c>
    </row>
    <row r="5207" spans="2:7" x14ac:dyDescent="0.25">
      <c r="B5207">
        <f>YEAR('Daily Weather Input'!C5200)</f>
        <v>2019</v>
      </c>
      <c r="C5207">
        <f>MONTH('Daily Weather Input'!C5200)</f>
        <v>3</v>
      </c>
      <c r="D5207">
        <f>DAY('Daily Weather Input'!C5200)</f>
        <v>25</v>
      </c>
      <c r="E5207">
        <f>IF('Daily Weather Input'!D5200, 'Daily Weather Input'!D5200, ('Daily Weather Input'!E5200+'Daily Weather Input'!F5200)/2)</f>
        <v>52</v>
      </c>
      <c r="F5207">
        <f t="shared" si="163"/>
        <v>13</v>
      </c>
      <c r="G5207">
        <f t="shared" si="164"/>
        <v>0</v>
      </c>
    </row>
    <row r="5208" spans="2:7" x14ac:dyDescent="0.25">
      <c r="B5208">
        <f>YEAR('Daily Weather Input'!C5201)</f>
        <v>2019</v>
      </c>
      <c r="C5208">
        <f>MONTH('Daily Weather Input'!C5201)</f>
        <v>3</v>
      </c>
      <c r="D5208">
        <f>DAY('Daily Weather Input'!C5201)</f>
        <v>26</v>
      </c>
      <c r="E5208">
        <f>IF('Daily Weather Input'!D5201, 'Daily Weather Input'!D5201, ('Daily Weather Input'!E5201+'Daily Weather Input'!F5201)/2)</f>
        <v>42</v>
      </c>
      <c r="F5208">
        <f t="shared" ref="F5208:F5271" si="165">IF(B$8&gt;$E5208,(B$8-$E5208),0)</f>
        <v>23</v>
      </c>
      <c r="G5208">
        <f t="shared" ref="G5208:G5271" si="166">IF($E5208&gt;C$8,$E5208-C$8,0)</f>
        <v>0</v>
      </c>
    </row>
    <row r="5209" spans="2:7" x14ac:dyDescent="0.25">
      <c r="B5209">
        <f>YEAR('Daily Weather Input'!C5202)</f>
        <v>2019</v>
      </c>
      <c r="C5209">
        <f>MONTH('Daily Weather Input'!C5202)</f>
        <v>3</v>
      </c>
      <c r="D5209">
        <f>DAY('Daily Weather Input'!C5202)</f>
        <v>27</v>
      </c>
      <c r="E5209">
        <f>IF('Daily Weather Input'!D5202, 'Daily Weather Input'!D5202, ('Daily Weather Input'!E5202+'Daily Weather Input'!F5202)/2)</f>
        <v>39</v>
      </c>
      <c r="F5209">
        <f t="shared" si="165"/>
        <v>26</v>
      </c>
      <c r="G5209">
        <f t="shared" si="166"/>
        <v>0</v>
      </c>
    </row>
    <row r="5210" spans="2:7" x14ac:dyDescent="0.25">
      <c r="B5210">
        <f>YEAR('Daily Weather Input'!C5203)</f>
        <v>2019</v>
      </c>
      <c r="C5210">
        <f>MONTH('Daily Weather Input'!C5203)</f>
        <v>3</v>
      </c>
      <c r="D5210">
        <f>DAY('Daily Weather Input'!C5203)</f>
        <v>28</v>
      </c>
      <c r="E5210">
        <f>IF('Daily Weather Input'!D5203, 'Daily Weather Input'!D5203, ('Daily Weather Input'!E5203+'Daily Weather Input'!F5203)/2)</f>
        <v>46</v>
      </c>
      <c r="F5210">
        <f t="shared" si="165"/>
        <v>19</v>
      </c>
      <c r="G5210">
        <f t="shared" si="166"/>
        <v>0</v>
      </c>
    </row>
    <row r="5211" spans="2:7" x14ac:dyDescent="0.25">
      <c r="B5211">
        <f>YEAR('Daily Weather Input'!C5204)</f>
        <v>2019</v>
      </c>
      <c r="C5211">
        <f>MONTH('Daily Weather Input'!C5204)</f>
        <v>3</v>
      </c>
      <c r="D5211">
        <f>DAY('Daily Weather Input'!C5204)</f>
        <v>29</v>
      </c>
      <c r="E5211">
        <f>IF('Daily Weather Input'!D5204, 'Daily Weather Input'!D5204, ('Daily Weather Input'!E5204+'Daily Weather Input'!F5204)/2)</f>
        <v>57</v>
      </c>
      <c r="F5211">
        <f t="shared" si="165"/>
        <v>8</v>
      </c>
      <c r="G5211">
        <f t="shared" si="166"/>
        <v>0</v>
      </c>
    </row>
    <row r="5212" spans="2:7" x14ac:dyDescent="0.25">
      <c r="B5212">
        <f>YEAR('Daily Weather Input'!C5205)</f>
        <v>2019</v>
      </c>
      <c r="C5212">
        <f>MONTH('Daily Weather Input'!C5205)</f>
        <v>3</v>
      </c>
      <c r="D5212">
        <f>DAY('Daily Weather Input'!C5205)</f>
        <v>30</v>
      </c>
      <c r="E5212">
        <f>IF('Daily Weather Input'!D5205, 'Daily Weather Input'!D5205, ('Daily Weather Input'!E5205+'Daily Weather Input'!F5205)/2)</f>
        <v>58</v>
      </c>
      <c r="F5212">
        <f t="shared" si="165"/>
        <v>7</v>
      </c>
      <c r="G5212">
        <f t="shared" si="166"/>
        <v>0</v>
      </c>
    </row>
    <row r="5213" spans="2:7" x14ac:dyDescent="0.25">
      <c r="B5213">
        <f>YEAR('Daily Weather Input'!C5206)</f>
        <v>2019</v>
      </c>
      <c r="C5213">
        <f>MONTH('Daily Weather Input'!C5206)</f>
        <v>3</v>
      </c>
      <c r="D5213">
        <f>DAY('Daily Weather Input'!C5206)</f>
        <v>31</v>
      </c>
      <c r="E5213">
        <f>IF('Daily Weather Input'!D5206, 'Daily Weather Input'!D5206, ('Daily Weather Input'!E5206+'Daily Weather Input'!F5206)/2)</f>
        <v>59</v>
      </c>
      <c r="F5213">
        <f t="shared" si="165"/>
        <v>6</v>
      </c>
      <c r="G5213">
        <f t="shared" si="166"/>
        <v>0</v>
      </c>
    </row>
    <row r="5214" spans="2:7" x14ac:dyDescent="0.25">
      <c r="B5214">
        <f>YEAR('Daily Weather Input'!C5207)</f>
        <v>2019</v>
      </c>
      <c r="C5214">
        <f>MONTH('Daily Weather Input'!C5207)</f>
        <v>4</v>
      </c>
      <c r="D5214">
        <f>DAY('Daily Weather Input'!C5207)</f>
        <v>1</v>
      </c>
      <c r="E5214">
        <f>IF('Daily Weather Input'!D5207, 'Daily Weather Input'!D5207, ('Daily Weather Input'!E5207+'Daily Weather Input'!F5207)/2)</f>
        <v>38</v>
      </c>
      <c r="F5214">
        <f t="shared" si="165"/>
        <v>27</v>
      </c>
      <c r="G5214">
        <f t="shared" si="166"/>
        <v>0</v>
      </c>
    </row>
    <row r="5215" spans="2:7" x14ac:dyDescent="0.25">
      <c r="B5215">
        <f>YEAR('Daily Weather Input'!C5208)</f>
        <v>2019</v>
      </c>
      <c r="C5215">
        <f>MONTH('Daily Weather Input'!C5208)</f>
        <v>4</v>
      </c>
      <c r="D5215">
        <f>DAY('Daily Weather Input'!C5208)</f>
        <v>2</v>
      </c>
      <c r="E5215">
        <f>IF('Daily Weather Input'!D5208, 'Daily Weather Input'!D5208, ('Daily Weather Input'!E5208+'Daily Weather Input'!F5208)/2)</f>
        <v>40</v>
      </c>
      <c r="F5215">
        <f t="shared" si="165"/>
        <v>25</v>
      </c>
      <c r="G5215">
        <f t="shared" si="166"/>
        <v>0</v>
      </c>
    </row>
    <row r="5216" spans="2:7" x14ac:dyDescent="0.25">
      <c r="B5216">
        <f>YEAR('Daily Weather Input'!C5209)</f>
        <v>2019</v>
      </c>
      <c r="C5216">
        <f>MONTH('Daily Weather Input'!C5209)</f>
        <v>4</v>
      </c>
      <c r="D5216">
        <f>DAY('Daily Weather Input'!C5209)</f>
        <v>3</v>
      </c>
      <c r="E5216">
        <f>IF('Daily Weather Input'!D5209, 'Daily Weather Input'!D5209, ('Daily Weather Input'!E5209+'Daily Weather Input'!F5209)/2)</f>
        <v>48</v>
      </c>
      <c r="F5216">
        <f t="shared" si="165"/>
        <v>17</v>
      </c>
      <c r="G5216">
        <f t="shared" si="166"/>
        <v>0</v>
      </c>
    </row>
    <row r="5217" spans="2:7" x14ac:dyDescent="0.25">
      <c r="B5217">
        <f>YEAR('Daily Weather Input'!C5210)</f>
        <v>2019</v>
      </c>
      <c r="C5217">
        <f>MONTH('Daily Weather Input'!C5210)</f>
        <v>4</v>
      </c>
      <c r="D5217">
        <f>DAY('Daily Weather Input'!C5210)</f>
        <v>4</v>
      </c>
      <c r="E5217">
        <f>IF('Daily Weather Input'!D5210, 'Daily Weather Input'!D5210, ('Daily Weather Input'!E5210+'Daily Weather Input'!F5210)/2)</f>
        <v>54</v>
      </c>
      <c r="F5217">
        <f t="shared" si="165"/>
        <v>11</v>
      </c>
      <c r="G5217">
        <f t="shared" si="166"/>
        <v>0</v>
      </c>
    </row>
    <row r="5218" spans="2:7" x14ac:dyDescent="0.25">
      <c r="B5218">
        <f>YEAR('Daily Weather Input'!C5211)</f>
        <v>2019</v>
      </c>
      <c r="C5218">
        <f>MONTH('Daily Weather Input'!C5211)</f>
        <v>4</v>
      </c>
      <c r="D5218">
        <f>DAY('Daily Weather Input'!C5211)</f>
        <v>5</v>
      </c>
      <c r="E5218">
        <f>IF('Daily Weather Input'!D5211, 'Daily Weather Input'!D5211, ('Daily Weather Input'!E5211+'Daily Weather Input'!F5211)/2)</f>
        <v>49</v>
      </c>
      <c r="F5218">
        <f t="shared" si="165"/>
        <v>16</v>
      </c>
      <c r="G5218">
        <f t="shared" si="166"/>
        <v>0</v>
      </c>
    </row>
    <row r="5219" spans="2:7" x14ac:dyDescent="0.25">
      <c r="B5219">
        <f>YEAR('Daily Weather Input'!C5212)</f>
        <v>2019</v>
      </c>
      <c r="C5219">
        <f>MONTH('Daily Weather Input'!C5212)</f>
        <v>4</v>
      </c>
      <c r="D5219">
        <f>DAY('Daily Weather Input'!C5212)</f>
        <v>6</v>
      </c>
      <c r="E5219">
        <f>IF('Daily Weather Input'!D5212, 'Daily Weather Input'!D5212, ('Daily Weather Input'!E5212+'Daily Weather Input'!F5212)/2)</f>
        <v>52</v>
      </c>
      <c r="F5219">
        <f t="shared" si="165"/>
        <v>13</v>
      </c>
      <c r="G5219">
        <f t="shared" si="166"/>
        <v>0</v>
      </c>
    </row>
    <row r="5220" spans="2:7" x14ac:dyDescent="0.25">
      <c r="B5220">
        <f>YEAR('Daily Weather Input'!C5213)</f>
        <v>2019</v>
      </c>
      <c r="C5220">
        <f>MONTH('Daily Weather Input'!C5213)</f>
        <v>4</v>
      </c>
      <c r="D5220">
        <f>DAY('Daily Weather Input'!C5213)</f>
        <v>7</v>
      </c>
      <c r="E5220">
        <f>IF('Daily Weather Input'!D5213, 'Daily Weather Input'!D5213, ('Daily Weather Input'!E5213+'Daily Weather Input'!F5213)/2)</f>
        <v>59</v>
      </c>
      <c r="F5220">
        <f t="shared" si="165"/>
        <v>6</v>
      </c>
      <c r="G5220">
        <f t="shared" si="166"/>
        <v>0</v>
      </c>
    </row>
    <row r="5221" spans="2:7" x14ac:dyDescent="0.25">
      <c r="B5221">
        <f>YEAR('Daily Weather Input'!C5214)</f>
        <v>2019</v>
      </c>
      <c r="C5221">
        <f>MONTH('Daily Weather Input'!C5214)</f>
        <v>4</v>
      </c>
      <c r="D5221">
        <f>DAY('Daily Weather Input'!C5214)</f>
        <v>8</v>
      </c>
      <c r="E5221">
        <f>IF('Daily Weather Input'!D5214, 'Daily Weather Input'!D5214, ('Daily Weather Input'!E5214+'Daily Weather Input'!F5214)/2)</f>
        <v>68</v>
      </c>
      <c r="F5221">
        <f t="shared" si="165"/>
        <v>0</v>
      </c>
      <c r="G5221">
        <f t="shared" si="166"/>
        <v>3</v>
      </c>
    </row>
    <row r="5222" spans="2:7" x14ac:dyDescent="0.25">
      <c r="B5222">
        <f>YEAR('Daily Weather Input'!C5215)</f>
        <v>2019</v>
      </c>
      <c r="C5222">
        <f>MONTH('Daily Weather Input'!C5215)</f>
        <v>4</v>
      </c>
      <c r="D5222">
        <f>DAY('Daily Weather Input'!C5215)</f>
        <v>9</v>
      </c>
      <c r="E5222">
        <f>IF('Daily Weather Input'!D5215, 'Daily Weather Input'!D5215, ('Daily Weather Input'!E5215+'Daily Weather Input'!F5215)/2)</f>
        <v>67</v>
      </c>
      <c r="F5222">
        <f t="shared" si="165"/>
        <v>0</v>
      </c>
      <c r="G5222">
        <f t="shared" si="166"/>
        <v>2</v>
      </c>
    </row>
    <row r="5223" spans="2:7" x14ac:dyDescent="0.25">
      <c r="B5223">
        <f>YEAR('Daily Weather Input'!C5216)</f>
        <v>2019</v>
      </c>
      <c r="C5223">
        <f>MONTH('Daily Weather Input'!C5216)</f>
        <v>4</v>
      </c>
      <c r="D5223">
        <f>DAY('Daily Weather Input'!C5216)</f>
        <v>10</v>
      </c>
      <c r="E5223">
        <f>IF('Daily Weather Input'!D5216, 'Daily Weather Input'!D5216, ('Daily Weather Input'!E5216+'Daily Weather Input'!F5216)/2)</f>
        <v>62</v>
      </c>
      <c r="F5223">
        <f t="shared" si="165"/>
        <v>3</v>
      </c>
      <c r="G5223">
        <f t="shared" si="166"/>
        <v>0</v>
      </c>
    </row>
    <row r="5224" spans="2:7" x14ac:dyDescent="0.25">
      <c r="B5224">
        <f>YEAR('Daily Weather Input'!C5217)</f>
        <v>2019</v>
      </c>
      <c r="C5224">
        <f>MONTH('Daily Weather Input'!C5217)</f>
        <v>4</v>
      </c>
      <c r="D5224">
        <f>DAY('Daily Weather Input'!C5217)</f>
        <v>11</v>
      </c>
      <c r="E5224">
        <f>IF('Daily Weather Input'!D5217, 'Daily Weather Input'!D5217, ('Daily Weather Input'!E5217+'Daily Weather Input'!F5217)/2)</f>
        <v>54</v>
      </c>
      <c r="F5224">
        <f t="shared" si="165"/>
        <v>11</v>
      </c>
      <c r="G5224">
        <f t="shared" si="166"/>
        <v>0</v>
      </c>
    </row>
    <row r="5225" spans="2:7" x14ac:dyDescent="0.25">
      <c r="B5225">
        <f>YEAR('Daily Weather Input'!C5218)</f>
        <v>2019</v>
      </c>
      <c r="C5225">
        <f>MONTH('Daily Weather Input'!C5218)</f>
        <v>4</v>
      </c>
      <c r="D5225">
        <f>DAY('Daily Weather Input'!C5218)</f>
        <v>12</v>
      </c>
      <c r="E5225">
        <f>IF('Daily Weather Input'!D5218, 'Daily Weather Input'!D5218, ('Daily Weather Input'!E5218+'Daily Weather Input'!F5218)/2)</f>
        <v>57</v>
      </c>
      <c r="F5225">
        <f t="shared" si="165"/>
        <v>8</v>
      </c>
      <c r="G5225">
        <f t="shared" si="166"/>
        <v>0</v>
      </c>
    </row>
    <row r="5226" spans="2:7" x14ac:dyDescent="0.25">
      <c r="B5226">
        <f>YEAR('Daily Weather Input'!C5219)</f>
        <v>2019</v>
      </c>
      <c r="C5226">
        <f>MONTH('Daily Weather Input'!C5219)</f>
        <v>4</v>
      </c>
      <c r="D5226">
        <f>DAY('Daily Weather Input'!C5219)</f>
        <v>13</v>
      </c>
      <c r="E5226">
        <f>IF('Daily Weather Input'!D5219, 'Daily Weather Input'!D5219, ('Daily Weather Input'!E5219+'Daily Weather Input'!F5219)/2)</f>
        <v>67</v>
      </c>
      <c r="F5226">
        <f t="shared" si="165"/>
        <v>0</v>
      </c>
      <c r="G5226">
        <f t="shared" si="166"/>
        <v>2</v>
      </c>
    </row>
    <row r="5227" spans="2:7" x14ac:dyDescent="0.25">
      <c r="B5227">
        <f>YEAR('Daily Weather Input'!C5220)</f>
        <v>2019</v>
      </c>
      <c r="C5227">
        <f>MONTH('Daily Weather Input'!C5220)</f>
        <v>4</v>
      </c>
      <c r="D5227">
        <f>DAY('Daily Weather Input'!C5220)</f>
        <v>14</v>
      </c>
      <c r="E5227">
        <f>IF('Daily Weather Input'!D5220, 'Daily Weather Input'!D5220, ('Daily Weather Input'!E5220+'Daily Weather Input'!F5220)/2)</f>
        <v>66</v>
      </c>
      <c r="F5227">
        <f t="shared" si="165"/>
        <v>0</v>
      </c>
      <c r="G5227">
        <f t="shared" si="166"/>
        <v>1</v>
      </c>
    </row>
    <row r="5228" spans="2:7" x14ac:dyDescent="0.25">
      <c r="B5228">
        <f>YEAR('Daily Weather Input'!C5221)</f>
        <v>2019</v>
      </c>
      <c r="C5228">
        <f>MONTH('Daily Weather Input'!C5221)</f>
        <v>4</v>
      </c>
      <c r="D5228">
        <f>DAY('Daily Weather Input'!C5221)</f>
        <v>15</v>
      </c>
      <c r="E5228">
        <f>IF('Daily Weather Input'!D5221, 'Daily Weather Input'!D5221, ('Daily Weather Input'!E5221+'Daily Weather Input'!F5221)/2)</f>
        <v>60</v>
      </c>
      <c r="F5228">
        <f t="shared" si="165"/>
        <v>5</v>
      </c>
      <c r="G5228">
        <f t="shared" si="166"/>
        <v>0</v>
      </c>
    </row>
    <row r="5229" spans="2:7" x14ac:dyDescent="0.25">
      <c r="B5229">
        <f>YEAR('Daily Weather Input'!C5222)</f>
        <v>2019</v>
      </c>
      <c r="C5229">
        <f>MONTH('Daily Weather Input'!C5222)</f>
        <v>4</v>
      </c>
      <c r="D5229">
        <f>DAY('Daily Weather Input'!C5222)</f>
        <v>16</v>
      </c>
      <c r="E5229">
        <f>IF('Daily Weather Input'!D5222, 'Daily Weather Input'!D5222, ('Daily Weather Input'!E5222+'Daily Weather Input'!F5222)/2)</f>
        <v>53</v>
      </c>
      <c r="F5229">
        <f t="shared" si="165"/>
        <v>12</v>
      </c>
      <c r="G5229">
        <f t="shared" si="166"/>
        <v>0</v>
      </c>
    </row>
    <row r="5230" spans="2:7" x14ac:dyDescent="0.25">
      <c r="B5230">
        <f>YEAR('Daily Weather Input'!C5223)</f>
        <v>2019</v>
      </c>
      <c r="C5230">
        <f>MONTH('Daily Weather Input'!C5223)</f>
        <v>4</v>
      </c>
      <c r="D5230">
        <f>DAY('Daily Weather Input'!C5223)</f>
        <v>17</v>
      </c>
      <c r="E5230">
        <f>IF('Daily Weather Input'!D5223, 'Daily Weather Input'!D5223, ('Daily Weather Input'!E5223+'Daily Weather Input'!F5223)/2)</f>
        <v>62</v>
      </c>
      <c r="F5230">
        <f t="shared" si="165"/>
        <v>3</v>
      </c>
      <c r="G5230">
        <f t="shared" si="166"/>
        <v>0</v>
      </c>
    </row>
    <row r="5231" spans="2:7" x14ac:dyDescent="0.25">
      <c r="B5231">
        <f>YEAR('Daily Weather Input'!C5224)</f>
        <v>2019</v>
      </c>
      <c r="C5231">
        <f>MONTH('Daily Weather Input'!C5224)</f>
        <v>4</v>
      </c>
      <c r="D5231">
        <f>DAY('Daily Weather Input'!C5224)</f>
        <v>18</v>
      </c>
      <c r="E5231">
        <f>IF('Daily Weather Input'!D5224, 'Daily Weather Input'!D5224, ('Daily Weather Input'!E5224+'Daily Weather Input'!F5224)/2)</f>
        <v>62</v>
      </c>
      <c r="F5231">
        <f t="shared" si="165"/>
        <v>3</v>
      </c>
      <c r="G5231">
        <f t="shared" si="166"/>
        <v>0</v>
      </c>
    </row>
    <row r="5232" spans="2:7" x14ac:dyDescent="0.25">
      <c r="B5232">
        <f>YEAR('Daily Weather Input'!C5225)</f>
        <v>2019</v>
      </c>
      <c r="C5232">
        <f>MONTH('Daily Weather Input'!C5225)</f>
        <v>4</v>
      </c>
      <c r="D5232">
        <f>DAY('Daily Weather Input'!C5225)</f>
        <v>19</v>
      </c>
      <c r="E5232">
        <f>IF('Daily Weather Input'!D5225, 'Daily Weather Input'!D5225, ('Daily Weather Input'!E5225+'Daily Weather Input'!F5225)/2)</f>
        <v>71</v>
      </c>
      <c r="F5232">
        <f t="shared" si="165"/>
        <v>0</v>
      </c>
      <c r="G5232">
        <f t="shared" si="166"/>
        <v>6</v>
      </c>
    </row>
    <row r="5233" spans="2:7" x14ac:dyDescent="0.25">
      <c r="B5233">
        <f>YEAR('Daily Weather Input'!C5226)</f>
        <v>2019</v>
      </c>
      <c r="C5233">
        <f>MONTH('Daily Weather Input'!C5226)</f>
        <v>4</v>
      </c>
      <c r="D5233">
        <f>DAY('Daily Weather Input'!C5226)</f>
        <v>20</v>
      </c>
      <c r="E5233">
        <f>IF('Daily Weather Input'!D5226, 'Daily Weather Input'!D5226, ('Daily Weather Input'!E5226+'Daily Weather Input'!F5226)/2)</f>
        <v>67</v>
      </c>
      <c r="F5233">
        <f t="shared" si="165"/>
        <v>0</v>
      </c>
      <c r="G5233">
        <f t="shared" si="166"/>
        <v>2</v>
      </c>
    </row>
    <row r="5234" spans="2:7" x14ac:dyDescent="0.25">
      <c r="B5234">
        <f>YEAR('Daily Weather Input'!C5227)</f>
        <v>2019</v>
      </c>
      <c r="C5234">
        <f>MONTH('Daily Weather Input'!C5227)</f>
        <v>4</v>
      </c>
      <c r="D5234">
        <f>DAY('Daily Weather Input'!C5227)</f>
        <v>21</v>
      </c>
      <c r="E5234">
        <f>IF('Daily Weather Input'!D5227, 'Daily Weather Input'!D5227, ('Daily Weather Input'!E5227+'Daily Weather Input'!F5227)/2)</f>
        <v>58</v>
      </c>
      <c r="F5234">
        <f t="shared" si="165"/>
        <v>7</v>
      </c>
      <c r="G5234">
        <f t="shared" si="166"/>
        <v>0</v>
      </c>
    </row>
    <row r="5235" spans="2:7" x14ac:dyDescent="0.25">
      <c r="B5235">
        <f>YEAR('Daily Weather Input'!C5228)</f>
        <v>2019</v>
      </c>
      <c r="C5235">
        <f>MONTH('Daily Weather Input'!C5228)</f>
        <v>4</v>
      </c>
      <c r="D5235">
        <f>DAY('Daily Weather Input'!C5228)</f>
        <v>22</v>
      </c>
      <c r="E5235">
        <f>IF('Daily Weather Input'!D5228, 'Daily Weather Input'!D5228, ('Daily Weather Input'!E5228+'Daily Weather Input'!F5228)/2)</f>
        <v>60</v>
      </c>
      <c r="F5235">
        <f t="shared" si="165"/>
        <v>5</v>
      </c>
      <c r="G5235">
        <f t="shared" si="166"/>
        <v>0</v>
      </c>
    </row>
    <row r="5236" spans="2:7" x14ac:dyDescent="0.25">
      <c r="B5236">
        <f>YEAR('Daily Weather Input'!C5229)</f>
        <v>2019</v>
      </c>
      <c r="C5236">
        <f>MONTH('Daily Weather Input'!C5229)</f>
        <v>4</v>
      </c>
      <c r="D5236">
        <f>DAY('Daily Weather Input'!C5229)</f>
        <v>23</v>
      </c>
      <c r="E5236">
        <f>IF('Daily Weather Input'!D5229, 'Daily Weather Input'!D5229, ('Daily Weather Input'!E5229+'Daily Weather Input'!F5229)/2)</f>
        <v>64</v>
      </c>
      <c r="F5236">
        <f t="shared" si="165"/>
        <v>1</v>
      </c>
      <c r="G5236">
        <f t="shared" si="166"/>
        <v>0</v>
      </c>
    </row>
    <row r="5237" spans="2:7" x14ac:dyDescent="0.25">
      <c r="B5237">
        <f>YEAR('Daily Weather Input'!C5230)</f>
        <v>2019</v>
      </c>
      <c r="C5237">
        <f>MONTH('Daily Weather Input'!C5230)</f>
        <v>4</v>
      </c>
      <c r="D5237">
        <f>DAY('Daily Weather Input'!C5230)</f>
        <v>24</v>
      </c>
      <c r="E5237">
        <f>IF('Daily Weather Input'!D5230, 'Daily Weather Input'!D5230, ('Daily Weather Input'!E5230+'Daily Weather Input'!F5230)/2)</f>
        <v>69</v>
      </c>
      <c r="F5237">
        <f t="shared" si="165"/>
        <v>0</v>
      </c>
      <c r="G5237">
        <f t="shared" si="166"/>
        <v>4</v>
      </c>
    </row>
    <row r="5238" spans="2:7" x14ac:dyDescent="0.25">
      <c r="B5238">
        <f>YEAR('Daily Weather Input'!C5231)</f>
        <v>2019</v>
      </c>
      <c r="C5238">
        <f>MONTH('Daily Weather Input'!C5231)</f>
        <v>4</v>
      </c>
      <c r="D5238">
        <f>DAY('Daily Weather Input'!C5231)</f>
        <v>25</v>
      </c>
      <c r="E5238">
        <f>IF('Daily Weather Input'!D5231, 'Daily Weather Input'!D5231, ('Daily Weather Input'!E5231+'Daily Weather Input'!F5231)/2)</f>
        <v>64</v>
      </c>
      <c r="F5238">
        <f t="shared" si="165"/>
        <v>1</v>
      </c>
      <c r="G5238">
        <f t="shared" si="166"/>
        <v>0</v>
      </c>
    </row>
    <row r="5239" spans="2:7" x14ac:dyDescent="0.25">
      <c r="B5239">
        <f>YEAR('Daily Weather Input'!C5232)</f>
        <v>2019</v>
      </c>
      <c r="C5239">
        <f>MONTH('Daily Weather Input'!C5232)</f>
        <v>4</v>
      </c>
      <c r="D5239">
        <f>DAY('Daily Weather Input'!C5232)</f>
        <v>26</v>
      </c>
      <c r="E5239">
        <f>IF('Daily Weather Input'!D5232, 'Daily Weather Input'!D5232, ('Daily Weather Input'!E5232+'Daily Weather Input'!F5232)/2)</f>
        <v>62</v>
      </c>
      <c r="F5239">
        <f t="shared" si="165"/>
        <v>3</v>
      </c>
      <c r="G5239">
        <f t="shared" si="166"/>
        <v>0</v>
      </c>
    </row>
    <row r="5240" spans="2:7" x14ac:dyDescent="0.25">
      <c r="B5240">
        <f>YEAR('Daily Weather Input'!C5233)</f>
        <v>2019</v>
      </c>
      <c r="C5240">
        <f>MONTH('Daily Weather Input'!C5233)</f>
        <v>4</v>
      </c>
      <c r="D5240">
        <f>DAY('Daily Weather Input'!C5233)</f>
        <v>27</v>
      </c>
      <c r="E5240">
        <f>IF('Daily Weather Input'!D5233, 'Daily Weather Input'!D5233, ('Daily Weather Input'!E5233+'Daily Weather Input'!F5233)/2)</f>
        <v>59</v>
      </c>
      <c r="F5240">
        <f t="shared" si="165"/>
        <v>6</v>
      </c>
      <c r="G5240">
        <f t="shared" si="166"/>
        <v>0</v>
      </c>
    </row>
    <row r="5241" spans="2:7" x14ac:dyDescent="0.25">
      <c r="B5241">
        <f>YEAR('Daily Weather Input'!C5234)</f>
        <v>2019</v>
      </c>
      <c r="C5241">
        <f>MONTH('Daily Weather Input'!C5234)</f>
        <v>4</v>
      </c>
      <c r="D5241">
        <f>DAY('Daily Weather Input'!C5234)</f>
        <v>28</v>
      </c>
      <c r="E5241">
        <f>IF('Daily Weather Input'!D5234, 'Daily Weather Input'!D5234, ('Daily Weather Input'!E5234+'Daily Weather Input'!F5234)/2)</f>
        <v>59</v>
      </c>
      <c r="F5241">
        <f t="shared" si="165"/>
        <v>6</v>
      </c>
      <c r="G5241">
        <f t="shared" si="166"/>
        <v>0</v>
      </c>
    </row>
    <row r="5242" spans="2:7" x14ac:dyDescent="0.25">
      <c r="B5242">
        <f>YEAR('Daily Weather Input'!C5235)</f>
        <v>2019</v>
      </c>
      <c r="C5242">
        <f>MONTH('Daily Weather Input'!C5235)</f>
        <v>4</v>
      </c>
      <c r="D5242">
        <f>DAY('Daily Weather Input'!C5235)</f>
        <v>29</v>
      </c>
      <c r="E5242">
        <f>IF('Daily Weather Input'!D5235, 'Daily Weather Input'!D5235, ('Daily Weather Input'!E5235+'Daily Weather Input'!F5235)/2)</f>
        <v>50</v>
      </c>
      <c r="F5242">
        <f t="shared" si="165"/>
        <v>15</v>
      </c>
      <c r="G5242">
        <f t="shared" si="166"/>
        <v>0</v>
      </c>
    </row>
    <row r="5243" spans="2:7" x14ac:dyDescent="0.25">
      <c r="B5243">
        <f>YEAR('Daily Weather Input'!C5236)</f>
        <v>2019</v>
      </c>
      <c r="C5243">
        <f>MONTH('Daily Weather Input'!C5236)</f>
        <v>4</v>
      </c>
      <c r="D5243">
        <f>DAY('Daily Weather Input'!C5236)</f>
        <v>30</v>
      </c>
      <c r="E5243">
        <f>IF('Daily Weather Input'!D5236, 'Daily Weather Input'!D5236, ('Daily Weather Input'!E5236+'Daily Weather Input'!F5236)/2)</f>
        <v>63</v>
      </c>
      <c r="F5243">
        <f t="shared" si="165"/>
        <v>2</v>
      </c>
      <c r="G5243">
        <f t="shared" si="166"/>
        <v>0</v>
      </c>
    </row>
    <row r="5244" spans="2:7" x14ac:dyDescent="0.25">
      <c r="B5244">
        <f>YEAR('Daily Weather Input'!C5237)</f>
        <v>2019</v>
      </c>
      <c r="C5244">
        <f>MONTH('Daily Weather Input'!C5237)</f>
        <v>5</v>
      </c>
      <c r="D5244">
        <f>DAY('Daily Weather Input'!C5237)</f>
        <v>1</v>
      </c>
      <c r="E5244">
        <f>IF('Daily Weather Input'!D5237, 'Daily Weather Input'!D5237, ('Daily Weather Input'!E5237+'Daily Weather Input'!F5237)/2)</f>
        <v>64</v>
      </c>
      <c r="F5244">
        <f t="shared" si="165"/>
        <v>1</v>
      </c>
      <c r="G5244">
        <f t="shared" si="166"/>
        <v>0</v>
      </c>
    </row>
    <row r="5245" spans="2:7" x14ac:dyDescent="0.25">
      <c r="B5245">
        <f>YEAR('Daily Weather Input'!C5238)</f>
        <v>2019</v>
      </c>
      <c r="C5245">
        <f>MONTH('Daily Weather Input'!C5238)</f>
        <v>5</v>
      </c>
      <c r="D5245">
        <f>DAY('Daily Weather Input'!C5238)</f>
        <v>2</v>
      </c>
      <c r="E5245">
        <f>IF('Daily Weather Input'!D5238, 'Daily Weather Input'!D5238, ('Daily Weather Input'!E5238+'Daily Weather Input'!F5238)/2)</f>
        <v>66</v>
      </c>
      <c r="F5245">
        <f t="shared" si="165"/>
        <v>0</v>
      </c>
      <c r="G5245">
        <f t="shared" si="166"/>
        <v>1</v>
      </c>
    </row>
    <row r="5246" spans="2:7" x14ac:dyDescent="0.25">
      <c r="B5246">
        <f>YEAR('Daily Weather Input'!C5239)</f>
        <v>2019</v>
      </c>
      <c r="C5246">
        <f>MONTH('Daily Weather Input'!C5239)</f>
        <v>5</v>
      </c>
      <c r="D5246">
        <f>DAY('Daily Weather Input'!C5239)</f>
        <v>3</v>
      </c>
      <c r="E5246">
        <f>IF('Daily Weather Input'!D5239, 'Daily Weather Input'!D5239, ('Daily Weather Input'!E5239+'Daily Weather Input'!F5239)/2)</f>
        <v>69</v>
      </c>
      <c r="F5246">
        <f t="shared" si="165"/>
        <v>0</v>
      </c>
      <c r="G5246">
        <f t="shared" si="166"/>
        <v>4</v>
      </c>
    </row>
    <row r="5247" spans="2:7" x14ac:dyDescent="0.25">
      <c r="B5247">
        <f>YEAR('Daily Weather Input'!C5240)</f>
        <v>2019</v>
      </c>
      <c r="C5247">
        <f>MONTH('Daily Weather Input'!C5240)</f>
        <v>5</v>
      </c>
      <c r="D5247">
        <f>DAY('Daily Weather Input'!C5240)</f>
        <v>4</v>
      </c>
      <c r="E5247">
        <f>IF('Daily Weather Input'!D5240, 'Daily Weather Input'!D5240, ('Daily Weather Input'!E5240+'Daily Weather Input'!F5240)/2)</f>
        <v>68</v>
      </c>
      <c r="F5247">
        <f t="shared" si="165"/>
        <v>0</v>
      </c>
      <c r="G5247">
        <f t="shared" si="166"/>
        <v>3</v>
      </c>
    </row>
    <row r="5248" spans="2:7" x14ac:dyDescent="0.25">
      <c r="B5248">
        <f>YEAR('Daily Weather Input'!C5241)</f>
        <v>2019</v>
      </c>
      <c r="C5248">
        <f>MONTH('Daily Weather Input'!C5241)</f>
        <v>5</v>
      </c>
      <c r="D5248">
        <f>DAY('Daily Weather Input'!C5241)</f>
        <v>5</v>
      </c>
      <c r="E5248">
        <f>IF('Daily Weather Input'!D5241, 'Daily Weather Input'!D5241, ('Daily Weather Input'!E5241+'Daily Weather Input'!F5241)/2)</f>
        <v>65</v>
      </c>
      <c r="F5248">
        <f t="shared" si="165"/>
        <v>0</v>
      </c>
      <c r="G5248">
        <f t="shared" si="166"/>
        <v>0</v>
      </c>
    </row>
    <row r="5249" spans="2:7" x14ac:dyDescent="0.25">
      <c r="B5249">
        <f>YEAR('Daily Weather Input'!C5242)</f>
        <v>2019</v>
      </c>
      <c r="C5249">
        <f>MONTH('Daily Weather Input'!C5242)</f>
        <v>5</v>
      </c>
      <c r="D5249">
        <f>DAY('Daily Weather Input'!C5242)</f>
        <v>6</v>
      </c>
      <c r="E5249">
        <f>IF('Daily Weather Input'!D5242, 'Daily Weather Input'!D5242, ('Daily Weather Input'!E5242+'Daily Weather Input'!F5242)/2)</f>
        <v>64</v>
      </c>
      <c r="F5249">
        <f t="shared" si="165"/>
        <v>1</v>
      </c>
      <c r="G5249">
        <f t="shared" si="166"/>
        <v>0</v>
      </c>
    </row>
    <row r="5250" spans="2:7" x14ac:dyDescent="0.25">
      <c r="B5250">
        <f>YEAR('Daily Weather Input'!C5243)</f>
        <v>2019</v>
      </c>
      <c r="C5250">
        <f>MONTH('Daily Weather Input'!C5243)</f>
        <v>5</v>
      </c>
      <c r="D5250">
        <f>DAY('Daily Weather Input'!C5243)</f>
        <v>7</v>
      </c>
      <c r="E5250">
        <f>IF('Daily Weather Input'!D5243, 'Daily Weather Input'!D5243, ('Daily Weather Input'!E5243+'Daily Weather Input'!F5243)/2)</f>
        <v>67</v>
      </c>
      <c r="F5250">
        <f t="shared" si="165"/>
        <v>0</v>
      </c>
      <c r="G5250">
        <f t="shared" si="166"/>
        <v>2</v>
      </c>
    </row>
    <row r="5251" spans="2:7" x14ac:dyDescent="0.25">
      <c r="B5251">
        <f>YEAR('Daily Weather Input'!C5244)</f>
        <v>2019</v>
      </c>
      <c r="C5251">
        <f>MONTH('Daily Weather Input'!C5244)</f>
        <v>5</v>
      </c>
      <c r="D5251">
        <f>DAY('Daily Weather Input'!C5244)</f>
        <v>8</v>
      </c>
      <c r="E5251">
        <f>IF('Daily Weather Input'!D5244, 'Daily Weather Input'!D5244, ('Daily Weather Input'!E5244+'Daily Weather Input'!F5244)/2)</f>
        <v>66</v>
      </c>
      <c r="F5251">
        <f t="shared" si="165"/>
        <v>0</v>
      </c>
      <c r="G5251">
        <f t="shared" si="166"/>
        <v>1</v>
      </c>
    </row>
    <row r="5252" spans="2:7" x14ac:dyDescent="0.25">
      <c r="B5252">
        <f>YEAR('Daily Weather Input'!C5245)</f>
        <v>2019</v>
      </c>
      <c r="C5252">
        <f>MONTH('Daily Weather Input'!C5245)</f>
        <v>5</v>
      </c>
      <c r="D5252">
        <f>DAY('Daily Weather Input'!C5245)</f>
        <v>9</v>
      </c>
      <c r="E5252">
        <f>IF('Daily Weather Input'!D5245, 'Daily Weather Input'!D5245, ('Daily Weather Input'!E5245+'Daily Weather Input'!F5245)/2)</f>
        <v>65</v>
      </c>
      <c r="F5252">
        <f t="shared" si="165"/>
        <v>0</v>
      </c>
      <c r="G5252">
        <f t="shared" si="166"/>
        <v>0</v>
      </c>
    </row>
    <row r="5253" spans="2:7" x14ac:dyDescent="0.25">
      <c r="B5253">
        <f>YEAR('Daily Weather Input'!C5246)</f>
        <v>2019</v>
      </c>
      <c r="C5253">
        <f>MONTH('Daily Weather Input'!C5246)</f>
        <v>5</v>
      </c>
      <c r="D5253">
        <f>DAY('Daily Weather Input'!C5246)</f>
        <v>10</v>
      </c>
      <c r="E5253">
        <f>IF('Daily Weather Input'!D5246, 'Daily Weather Input'!D5246, ('Daily Weather Input'!E5246+'Daily Weather Input'!F5246)/2)</f>
        <v>71</v>
      </c>
      <c r="F5253">
        <f t="shared" si="165"/>
        <v>0</v>
      </c>
      <c r="G5253">
        <f t="shared" si="166"/>
        <v>6</v>
      </c>
    </row>
    <row r="5254" spans="2:7" x14ac:dyDescent="0.25">
      <c r="B5254">
        <f>YEAR('Daily Weather Input'!C5247)</f>
        <v>2019</v>
      </c>
      <c r="C5254">
        <f>MONTH('Daily Weather Input'!C5247)</f>
        <v>5</v>
      </c>
      <c r="D5254">
        <f>DAY('Daily Weather Input'!C5247)</f>
        <v>11</v>
      </c>
      <c r="E5254">
        <f>IF('Daily Weather Input'!D5247, 'Daily Weather Input'!D5247, ('Daily Weather Input'!E5247+'Daily Weather Input'!F5247)/2)</f>
        <v>65</v>
      </c>
      <c r="F5254">
        <f t="shared" si="165"/>
        <v>0</v>
      </c>
      <c r="G5254">
        <f t="shared" si="166"/>
        <v>0</v>
      </c>
    </row>
    <row r="5255" spans="2:7" x14ac:dyDescent="0.25">
      <c r="B5255">
        <f>YEAR('Daily Weather Input'!C5248)</f>
        <v>2019</v>
      </c>
      <c r="C5255">
        <f>MONTH('Daily Weather Input'!C5248)</f>
        <v>5</v>
      </c>
      <c r="D5255">
        <f>DAY('Daily Weather Input'!C5248)</f>
        <v>12</v>
      </c>
      <c r="E5255">
        <f>IF('Daily Weather Input'!D5248, 'Daily Weather Input'!D5248, ('Daily Weather Input'!E5248+'Daily Weather Input'!F5248)/2)</f>
        <v>56</v>
      </c>
      <c r="F5255">
        <f t="shared" si="165"/>
        <v>9</v>
      </c>
      <c r="G5255">
        <f t="shared" si="166"/>
        <v>0</v>
      </c>
    </row>
    <row r="5256" spans="2:7" x14ac:dyDescent="0.25">
      <c r="B5256">
        <f>YEAR('Daily Weather Input'!C5249)</f>
        <v>2019</v>
      </c>
      <c r="C5256">
        <f>MONTH('Daily Weather Input'!C5249)</f>
        <v>5</v>
      </c>
      <c r="D5256">
        <f>DAY('Daily Weather Input'!C5249)</f>
        <v>13</v>
      </c>
      <c r="E5256">
        <f>IF('Daily Weather Input'!D5249, 'Daily Weather Input'!D5249, ('Daily Weather Input'!E5249+'Daily Weather Input'!F5249)/2)</f>
        <v>51</v>
      </c>
      <c r="F5256">
        <f t="shared" si="165"/>
        <v>14</v>
      </c>
      <c r="G5256">
        <f t="shared" si="166"/>
        <v>0</v>
      </c>
    </row>
    <row r="5257" spans="2:7" x14ac:dyDescent="0.25">
      <c r="B5257">
        <f>YEAR('Daily Weather Input'!C5250)</f>
        <v>2019</v>
      </c>
      <c r="C5257">
        <f>MONTH('Daily Weather Input'!C5250)</f>
        <v>5</v>
      </c>
      <c r="D5257">
        <f>DAY('Daily Weather Input'!C5250)</f>
        <v>14</v>
      </c>
      <c r="E5257">
        <f>IF('Daily Weather Input'!D5250, 'Daily Weather Input'!D5250, ('Daily Weather Input'!E5250+'Daily Weather Input'!F5250)/2)</f>
        <v>54</v>
      </c>
      <c r="F5257">
        <f t="shared" si="165"/>
        <v>11</v>
      </c>
      <c r="G5257">
        <f t="shared" si="166"/>
        <v>0</v>
      </c>
    </row>
    <row r="5258" spans="2:7" x14ac:dyDescent="0.25">
      <c r="B5258">
        <f>YEAR('Daily Weather Input'!C5251)</f>
        <v>2019</v>
      </c>
      <c r="C5258">
        <f>MONTH('Daily Weather Input'!C5251)</f>
        <v>5</v>
      </c>
      <c r="D5258">
        <f>DAY('Daily Weather Input'!C5251)</f>
        <v>15</v>
      </c>
      <c r="E5258">
        <f>IF('Daily Weather Input'!D5251, 'Daily Weather Input'!D5251, ('Daily Weather Input'!E5251+'Daily Weather Input'!F5251)/2)</f>
        <v>58</v>
      </c>
      <c r="F5258">
        <f t="shared" si="165"/>
        <v>7</v>
      </c>
      <c r="G5258">
        <f t="shared" si="166"/>
        <v>0</v>
      </c>
    </row>
    <row r="5259" spans="2:7" x14ac:dyDescent="0.25">
      <c r="B5259">
        <f>YEAR('Daily Weather Input'!C5252)</f>
        <v>2019</v>
      </c>
      <c r="C5259">
        <f>MONTH('Daily Weather Input'!C5252)</f>
        <v>5</v>
      </c>
      <c r="D5259">
        <f>DAY('Daily Weather Input'!C5252)</f>
        <v>16</v>
      </c>
      <c r="E5259">
        <f>IF('Daily Weather Input'!D5252, 'Daily Weather Input'!D5252, ('Daily Weather Input'!E5252+'Daily Weather Input'!F5252)/2)</f>
        <v>64</v>
      </c>
      <c r="F5259">
        <f t="shared" si="165"/>
        <v>1</v>
      </c>
      <c r="G5259">
        <f t="shared" si="166"/>
        <v>0</v>
      </c>
    </row>
    <row r="5260" spans="2:7" x14ac:dyDescent="0.25">
      <c r="B5260">
        <f>YEAR('Daily Weather Input'!C5253)</f>
        <v>2019</v>
      </c>
      <c r="C5260">
        <f>MONTH('Daily Weather Input'!C5253)</f>
        <v>5</v>
      </c>
      <c r="D5260">
        <f>DAY('Daily Weather Input'!C5253)</f>
        <v>17</v>
      </c>
      <c r="E5260">
        <f>IF('Daily Weather Input'!D5253, 'Daily Weather Input'!D5253, ('Daily Weather Input'!E5253+'Daily Weather Input'!F5253)/2)</f>
        <v>65</v>
      </c>
      <c r="F5260">
        <f t="shared" si="165"/>
        <v>0</v>
      </c>
      <c r="G5260">
        <f t="shared" si="166"/>
        <v>0</v>
      </c>
    </row>
    <row r="5261" spans="2:7" x14ac:dyDescent="0.25">
      <c r="B5261">
        <f>YEAR('Daily Weather Input'!C5254)</f>
        <v>2019</v>
      </c>
      <c r="C5261">
        <f>MONTH('Daily Weather Input'!C5254)</f>
        <v>5</v>
      </c>
      <c r="D5261">
        <f>DAY('Daily Weather Input'!C5254)</f>
        <v>18</v>
      </c>
      <c r="E5261">
        <f>IF('Daily Weather Input'!D5254, 'Daily Weather Input'!D5254, ('Daily Weather Input'!E5254+'Daily Weather Input'!F5254)/2)</f>
        <v>74</v>
      </c>
      <c r="F5261">
        <f t="shared" si="165"/>
        <v>0</v>
      </c>
      <c r="G5261">
        <f t="shared" si="166"/>
        <v>9</v>
      </c>
    </row>
    <row r="5262" spans="2:7" x14ac:dyDescent="0.25">
      <c r="B5262">
        <f>YEAR('Daily Weather Input'!C5255)</f>
        <v>2019</v>
      </c>
      <c r="C5262">
        <f>MONTH('Daily Weather Input'!C5255)</f>
        <v>5</v>
      </c>
      <c r="D5262">
        <f>DAY('Daily Weather Input'!C5255)</f>
        <v>19</v>
      </c>
      <c r="E5262">
        <f>IF('Daily Weather Input'!D5255, 'Daily Weather Input'!D5255, ('Daily Weather Input'!E5255+'Daily Weather Input'!F5255)/2)</f>
        <v>75</v>
      </c>
      <c r="F5262">
        <f t="shared" si="165"/>
        <v>0</v>
      </c>
      <c r="G5262">
        <f t="shared" si="166"/>
        <v>10</v>
      </c>
    </row>
    <row r="5263" spans="2:7" x14ac:dyDescent="0.25">
      <c r="B5263">
        <f>YEAR('Daily Weather Input'!C5256)</f>
        <v>2019</v>
      </c>
      <c r="C5263">
        <f>MONTH('Daily Weather Input'!C5256)</f>
        <v>5</v>
      </c>
      <c r="D5263">
        <f>DAY('Daily Weather Input'!C5256)</f>
        <v>20</v>
      </c>
      <c r="E5263">
        <f>IF('Daily Weather Input'!D5256, 'Daily Weather Input'!D5256, ('Daily Weather Input'!E5256+'Daily Weather Input'!F5256)/2)</f>
        <v>80</v>
      </c>
      <c r="F5263">
        <f t="shared" si="165"/>
        <v>0</v>
      </c>
      <c r="G5263">
        <f t="shared" si="166"/>
        <v>15</v>
      </c>
    </row>
    <row r="5264" spans="2:7" x14ac:dyDescent="0.25">
      <c r="B5264">
        <f>YEAR('Daily Weather Input'!C5257)</f>
        <v>2019</v>
      </c>
      <c r="C5264">
        <f>MONTH('Daily Weather Input'!C5257)</f>
        <v>5</v>
      </c>
      <c r="D5264">
        <f>DAY('Daily Weather Input'!C5257)</f>
        <v>21</v>
      </c>
      <c r="E5264">
        <f>IF('Daily Weather Input'!D5257, 'Daily Weather Input'!D5257, ('Daily Weather Input'!E5257+'Daily Weather Input'!F5257)/2)</f>
        <v>67</v>
      </c>
      <c r="F5264">
        <f t="shared" si="165"/>
        <v>0</v>
      </c>
      <c r="G5264">
        <f t="shared" si="166"/>
        <v>2</v>
      </c>
    </row>
    <row r="5265" spans="2:7" x14ac:dyDescent="0.25">
      <c r="B5265">
        <f>YEAR('Daily Weather Input'!C5258)</f>
        <v>2019</v>
      </c>
      <c r="C5265">
        <f>MONTH('Daily Weather Input'!C5258)</f>
        <v>5</v>
      </c>
      <c r="D5265">
        <f>DAY('Daily Weather Input'!C5258)</f>
        <v>22</v>
      </c>
      <c r="E5265">
        <f>IF('Daily Weather Input'!D5258, 'Daily Weather Input'!D5258, ('Daily Weather Input'!E5258+'Daily Weather Input'!F5258)/2)</f>
        <v>62</v>
      </c>
      <c r="F5265">
        <f t="shared" si="165"/>
        <v>3</v>
      </c>
      <c r="G5265">
        <f t="shared" si="166"/>
        <v>0</v>
      </c>
    </row>
    <row r="5266" spans="2:7" x14ac:dyDescent="0.25">
      <c r="B5266">
        <f>YEAR('Daily Weather Input'!C5259)</f>
        <v>2019</v>
      </c>
      <c r="C5266">
        <f>MONTH('Daily Weather Input'!C5259)</f>
        <v>5</v>
      </c>
      <c r="D5266">
        <f>DAY('Daily Weather Input'!C5259)</f>
        <v>23</v>
      </c>
      <c r="E5266">
        <f>IF('Daily Weather Input'!D5259, 'Daily Weather Input'!D5259, ('Daily Weather Input'!E5259+'Daily Weather Input'!F5259)/2)</f>
        <v>69</v>
      </c>
      <c r="F5266">
        <f t="shared" si="165"/>
        <v>0</v>
      </c>
      <c r="G5266">
        <f t="shared" si="166"/>
        <v>4</v>
      </c>
    </row>
    <row r="5267" spans="2:7" x14ac:dyDescent="0.25">
      <c r="B5267">
        <f>YEAR('Daily Weather Input'!C5260)</f>
        <v>2019</v>
      </c>
      <c r="C5267">
        <f>MONTH('Daily Weather Input'!C5260)</f>
        <v>5</v>
      </c>
      <c r="D5267">
        <f>DAY('Daily Weather Input'!C5260)</f>
        <v>24</v>
      </c>
      <c r="E5267">
        <f>IF('Daily Weather Input'!D5260, 'Daily Weather Input'!D5260, ('Daily Weather Input'!E5260+'Daily Weather Input'!F5260)/2)</f>
        <v>75</v>
      </c>
      <c r="F5267">
        <f t="shared" si="165"/>
        <v>0</v>
      </c>
      <c r="G5267">
        <f t="shared" si="166"/>
        <v>10</v>
      </c>
    </row>
    <row r="5268" spans="2:7" x14ac:dyDescent="0.25">
      <c r="B5268">
        <f>YEAR('Daily Weather Input'!C5261)</f>
        <v>2019</v>
      </c>
      <c r="C5268">
        <f>MONTH('Daily Weather Input'!C5261)</f>
        <v>5</v>
      </c>
      <c r="D5268">
        <f>DAY('Daily Weather Input'!C5261)</f>
        <v>25</v>
      </c>
      <c r="E5268">
        <f>IF('Daily Weather Input'!D5261, 'Daily Weather Input'!D5261, ('Daily Weather Input'!E5261+'Daily Weather Input'!F5261)/2)</f>
        <v>72</v>
      </c>
      <c r="F5268">
        <f t="shared" si="165"/>
        <v>0</v>
      </c>
      <c r="G5268">
        <f t="shared" si="166"/>
        <v>7</v>
      </c>
    </row>
    <row r="5269" spans="2:7" x14ac:dyDescent="0.25">
      <c r="B5269">
        <f>YEAR('Daily Weather Input'!C5262)</f>
        <v>2019</v>
      </c>
      <c r="C5269">
        <f>MONTH('Daily Weather Input'!C5262)</f>
        <v>5</v>
      </c>
      <c r="D5269">
        <f>DAY('Daily Weather Input'!C5262)</f>
        <v>26</v>
      </c>
      <c r="E5269">
        <f>IF('Daily Weather Input'!D5262, 'Daily Weather Input'!D5262, ('Daily Weather Input'!E5262+'Daily Weather Input'!F5262)/2)</f>
        <v>76</v>
      </c>
      <c r="F5269">
        <f t="shared" si="165"/>
        <v>0</v>
      </c>
      <c r="G5269">
        <f t="shared" si="166"/>
        <v>11</v>
      </c>
    </row>
    <row r="5270" spans="2:7" x14ac:dyDescent="0.25">
      <c r="B5270">
        <f>YEAR('Daily Weather Input'!C5263)</f>
        <v>2019</v>
      </c>
      <c r="C5270">
        <f>MONTH('Daily Weather Input'!C5263)</f>
        <v>5</v>
      </c>
      <c r="D5270">
        <f>DAY('Daily Weather Input'!C5263)</f>
        <v>27</v>
      </c>
      <c r="E5270">
        <f>IF('Daily Weather Input'!D5263, 'Daily Weather Input'!D5263, ('Daily Weather Input'!E5263+'Daily Weather Input'!F5263)/2)</f>
        <v>77</v>
      </c>
      <c r="F5270">
        <f t="shared" si="165"/>
        <v>0</v>
      </c>
      <c r="G5270">
        <f t="shared" si="166"/>
        <v>12</v>
      </c>
    </row>
    <row r="5271" spans="2:7" x14ac:dyDescent="0.25">
      <c r="B5271">
        <f>YEAR('Daily Weather Input'!C5264)</f>
        <v>2019</v>
      </c>
      <c r="C5271">
        <f>MONTH('Daily Weather Input'!C5264)</f>
        <v>5</v>
      </c>
      <c r="D5271">
        <f>DAY('Daily Weather Input'!C5264)</f>
        <v>28</v>
      </c>
      <c r="E5271">
        <f>IF('Daily Weather Input'!D5264, 'Daily Weather Input'!D5264, ('Daily Weather Input'!E5264+'Daily Weather Input'!F5264)/2)</f>
        <v>76</v>
      </c>
      <c r="F5271">
        <f t="shared" si="165"/>
        <v>0</v>
      </c>
      <c r="G5271">
        <f t="shared" si="166"/>
        <v>11</v>
      </c>
    </row>
    <row r="5272" spans="2:7" x14ac:dyDescent="0.25">
      <c r="B5272">
        <f>YEAR('Daily Weather Input'!C5265)</f>
        <v>2019</v>
      </c>
      <c r="C5272">
        <f>MONTH('Daily Weather Input'!C5265)</f>
        <v>5</v>
      </c>
      <c r="D5272">
        <f>DAY('Daily Weather Input'!C5265)</f>
        <v>29</v>
      </c>
      <c r="E5272">
        <f>IF('Daily Weather Input'!D5265, 'Daily Weather Input'!D5265, ('Daily Weather Input'!E5265+'Daily Weather Input'!F5265)/2)</f>
        <v>80</v>
      </c>
      <c r="F5272">
        <f t="shared" ref="F5272:F5335" si="167">IF(B$8&gt;$E5272,(B$8-$E5272),0)</f>
        <v>0</v>
      </c>
      <c r="G5272">
        <f t="shared" ref="G5272:G5335" si="168">IF($E5272&gt;C$8,$E5272-C$8,0)</f>
        <v>15</v>
      </c>
    </row>
    <row r="5273" spans="2:7" x14ac:dyDescent="0.25">
      <c r="B5273">
        <f>YEAR('Daily Weather Input'!C5266)</f>
        <v>2019</v>
      </c>
      <c r="C5273">
        <f>MONTH('Daily Weather Input'!C5266)</f>
        <v>5</v>
      </c>
      <c r="D5273">
        <f>DAY('Daily Weather Input'!C5266)</f>
        <v>30</v>
      </c>
      <c r="E5273">
        <f>IF('Daily Weather Input'!D5266, 'Daily Weather Input'!D5266, ('Daily Weather Input'!E5266+'Daily Weather Input'!F5266)/2)</f>
        <v>76</v>
      </c>
      <c r="F5273">
        <f t="shared" si="167"/>
        <v>0</v>
      </c>
      <c r="G5273">
        <f t="shared" si="168"/>
        <v>11</v>
      </c>
    </row>
    <row r="5274" spans="2:7" x14ac:dyDescent="0.25">
      <c r="B5274">
        <f>YEAR('Daily Weather Input'!C5267)</f>
        <v>2019</v>
      </c>
      <c r="C5274">
        <f>MONTH('Daily Weather Input'!C5267)</f>
        <v>5</v>
      </c>
      <c r="D5274">
        <f>DAY('Daily Weather Input'!C5267)</f>
        <v>31</v>
      </c>
      <c r="E5274">
        <f>IF('Daily Weather Input'!D5267, 'Daily Weather Input'!D5267, ('Daily Weather Input'!E5267+'Daily Weather Input'!F5267)/2)</f>
        <v>75</v>
      </c>
      <c r="F5274">
        <f t="shared" si="167"/>
        <v>0</v>
      </c>
      <c r="G5274">
        <f t="shared" si="168"/>
        <v>10</v>
      </c>
    </row>
    <row r="5275" spans="2:7" x14ac:dyDescent="0.25">
      <c r="B5275">
        <f>YEAR('Daily Weather Input'!C5268)</f>
        <v>2019</v>
      </c>
      <c r="C5275">
        <f>MONTH('Daily Weather Input'!C5268)</f>
        <v>6</v>
      </c>
      <c r="D5275">
        <f>DAY('Daily Weather Input'!C5268)</f>
        <v>1</v>
      </c>
      <c r="E5275">
        <f>IF('Daily Weather Input'!D5268, 'Daily Weather Input'!D5268, ('Daily Weather Input'!E5268+'Daily Weather Input'!F5268)/2)</f>
        <v>74</v>
      </c>
      <c r="F5275">
        <f t="shared" si="167"/>
        <v>0</v>
      </c>
      <c r="G5275">
        <f t="shared" si="168"/>
        <v>9</v>
      </c>
    </row>
    <row r="5276" spans="2:7" x14ac:dyDescent="0.25">
      <c r="B5276">
        <f>YEAR('Daily Weather Input'!C5269)</f>
        <v>2019</v>
      </c>
      <c r="C5276">
        <f>MONTH('Daily Weather Input'!C5269)</f>
        <v>6</v>
      </c>
      <c r="D5276">
        <f>DAY('Daily Weather Input'!C5269)</f>
        <v>2</v>
      </c>
      <c r="E5276">
        <f>IF('Daily Weather Input'!D5269, 'Daily Weather Input'!D5269, ('Daily Weather Input'!E5269+'Daily Weather Input'!F5269)/2)</f>
        <v>71</v>
      </c>
      <c r="F5276">
        <f t="shared" si="167"/>
        <v>0</v>
      </c>
      <c r="G5276">
        <f t="shared" si="168"/>
        <v>6</v>
      </c>
    </row>
    <row r="5277" spans="2:7" x14ac:dyDescent="0.25">
      <c r="B5277">
        <f>YEAR('Daily Weather Input'!C5270)</f>
        <v>2019</v>
      </c>
      <c r="C5277">
        <f>MONTH('Daily Weather Input'!C5270)</f>
        <v>6</v>
      </c>
      <c r="D5277">
        <f>DAY('Daily Weather Input'!C5270)</f>
        <v>3</v>
      </c>
      <c r="E5277">
        <f>IF('Daily Weather Input'!D5270, 'Daily Weather Input'!D5270, ('Daily Weather Input'!E5270+'Daily Weather Input'!F5270)/2)</f>
        <v>65</v>
      </c>
      <c r="F5277">
        <f t="shared" si="167"/>
        <v>0</v>
      </c>
      <c r="G5277">
        <f t="shared" si="168"/>
        <v>0</v>
      </c>
    </row>
    <row r="5278" spans="2:7" x14ac:dyDescent="0.25">
      <c r="B5278">
        <f>YEAR('Daily Weather Input'!C5271)</f>
        <v>2019</v>
      </c>
      <c r="C5278">
        <f>MONTH('Daily Weather Input'!C5271)</f>
        <v>6</v>
      </c>
      <c r="D5278">
        <f>DAY('Daily Weather Input'!C5271)</f>
        <v>4</v>
      </c>
      <c r="E5278">
        <f>IF('Daily Weather Input'!D5271, 'Daily Weather Input'!D5271, ('Daily Weather Input'!E5271+'Daily Weather Input'!F5271)/2)</f>
        <v>62</v>
      </c>
      <c r="F5278">
        <f t="shared" si="167"/>
        <v>3</v>
      </c>
      <c r="G5278">
        <f t="shared" si="168"/>
        <v>0</v>
      </c>
    </row>
    <row r="5279" spans="2:7" x14ac:dyDescent="0.25">
      <c r="B5279">
        <f>YEAR('Daily Weather Input'!C5272)</f>
        <v>2019</v>
      </c>
      <c r="C5279">
        <f>MONTH('Daily Weather Input'!C5272)</f>
        <v>6</v>
      </c>
      <c r="D5279">
        <f>DAY('Daily Weather Input'!C5272)</f>
        <v>5</v>
      </c>
      <c r="E5279">
        <f>IF('Daily Weather Input'!D5272, 'Daily Weather Input'!D5272, ('Daily Weather Input'!E5272+'Daily Weather Input'!F5272)/2)</f>
        <v>70</v>
      </c>
      <c r="F5279">
        <f t="shared" si="167"/>
        <v>0</v>
      </c>
      <c r="G5279">
        <f t="shared" si="168"/>
        <v>5</v>
      </c>
    </row>
    <row r="5280" spans="2:7" x14ac:dyDescent="0.25">
      <c r="B5280">
        <f>YEAR('Daily Weather Input'!C5273)</f>
        <v>2019</v>
      </c>
      <c r="C5280">
        <f>MONTH('Daily Weather Input'!C5273)</f>
        <v>6</v>
      </c>
      <c r="D5280">
        <f>DAY('Daily Weather Input'!C5273)</f>
        <v>6</v>
      </c>
      <c r="E5280">
        <f>IF('Daily Weather Input'!D5273, 'Daily Weather Input'!D5273, ('Daily Weather Input'!E5273+'Daily Weather Input'!F5273)/2)</f>
        <v>78</v>
      </c>
      <c r="F5280">
        <f t="shared" si="167"/>
        <v>0</v>
      </c>
      <c r="G5280">
        <f t="shared" si="168"/>
        <v>13</v>
      </c>
    </row>
    <row r="5281" spans="2:7" x14ac:dyDescent="0.25">
      <c r="B5281">
        <f>YEAR('Daily Weather Input'!C5274)</f>
        <v>2019</v>
      </c>
      <c r="C5281">
        <f>MONTH('Daily Weather Input'!C5274)</f>
        <v>6</v>
      </c>
      <c r="D5281">
        <f>DAY('Daily Weather Input'!C5274)</f>
        <v>7</v>
      </c>
      <c r="E5281">
        <f>IF('Daily Weather Input'!D5274, 'Daily Weather Input'!D5274, ('Daily Weather Input'!E5274+'Daily Weather Input'!F5274)/2)</f>
        <v>75</v>
      </c>
      <c r="F5281">
        <f t="shared" si="167"/>
        <v>0</v>
      </c>
      <c r="G5281">
        <f t="shared" si="168"/>
        <v>10</v>
      </c>
    </row>
    <row r="5282" spans="2:7" x14ac:dyDescent="0.25">
      <c r="B5282">
        <f>YEAR('Daily Weather Input'!C5275)</f>
        <v>2019</v>
      </c>
      <c r="C5282">
        <f>MONTH('Daily Weather Input'!C5275)</f>
        <v>6</v>
      </c>
      <c r="D5282">
        <f>DAY('Daily Weather Input'!C5275)</f>
        <v>8</v>
      </c>
      <c r="E5282">
        <f>IF('Daily Weather Input'!D5275, 'Daily Weather Input'!D5275, ('Daily Weather Input'!E5275+'Daily Weather Input'!F5275)/2)</f>
        <v>74</v>
      </c>
      <c r="F5282">
        <f t="shared" si="167"/>
        <v>0</v>
      </c>
      <c r="G5282">
        <f t="shared" si="168"/>
        <v>9</v>
      </c>
    </row>
    <row r="5283" spans="2:7" x14ac:dyDescent="0.25">
      <c r="B5283">
        <f>YEAR('Daily Weather Input'!C5276)</f>
        <v>2019</v>
      </c>
      <c r="C5283">
        <f>MONTH('Daily Weather Input'!C5276)</f>
        <v>6</v>
      </c>
      <c r="D5283">
        <f>DAY('Daily Weather Input'!C5276)</f>
        <v>9</v>
      </c>
      <c r="E5283">
        <f>IF('Daily Weather Input'!D5276, 'Daily Weather Input'!D5276, ('Daily Weather Input'!E5276+'Daily Weather Input'!F5276)/2)</f>
        <v>70</v>
      </c>
      <c r="F5283">
        <f t="shared" si="167"/>
        <v>0</v>
      </c>
      <c r="G5283">
        <f t="shared" si="168"/>
        <v>5</v>
      </c>
    </row>
    <row r="5284" spans="2:7" x14ac:dyDescent="0.25">
      <c r="B5284">
        <f>YEAR('Daily Weather Input'!C5277)</f>
        <v>2019</v>
      </c>
      <c r="C5284">
        <f>MONTH('Daily Weather Input'!C5277)</f>
        <v>6</v>
      </c>
      <c r="D5284">
        <f>DAY('Daily Weather Input'!C5277)</f>
        <v>10</v>
      </c>
      <c r="E5284">
        <f>IF('Daily Weather Input'!D5277, 'Daily Weather Input'!D5277, ('Daily Weather Input'!E5277+'Daily Weather Input'!F5277)/2)</f>
        <v>65</v>
      </c>
      <c r="F5284">
        <f t="shared" si="167"/>
        <v>0</v>
      </c>
      <c r="G5284">
        <f t="shared" si="168"/>
        <v>0</v>
      </c>
    </row>
    <row r="5285" spans="2:7" x14ac:dyDescent="0.25">
      <c r="B5285">
        <f>YEAR('Daily Weather Input'!C5278)</f>
        <v>2019</v>
      </c>
      <c r="C5285">
        <f>MONTH('Daily Weather Input'!C5278)</f>
        <v>6</v>
      </c>
      <c r="D5285">
        <f>DAY('Daily Weather Input'!C5278)</f>
        <v>11</v>
      </c>
      <c r="E5285">
        <f>IF('Daily Weather Input'!D5278, 'Daily Weather Input'!D5278, ('Daily Weather Input'!E5278+'Daily Weather Input'!F5278)/2)</f>
        <v>70</v>
      </c>
      <c r="F5285">
        <f t="shared" si="167"/>
        <v>0</v>
      </c>
      <c r="G5285">
        <f t="shared" si="168"/>
        <v>5</v>
      </c>
    </row>
    <row r="5286" spans="2:7" x14ac:dyDescent="0.25">
      <c r="B5286">
        <f>YEAR('Daily Weather Input'!C5279)</f>
        <v>2019</v>
      </c>
      <c r="C5286">
        <f>MONTH('Daily Weather Input'!C5279)</f>
        <v>6</v>
      </c>
      <c r="D5286">
        <f>DAY('Daily Weather Input'!C5279)</f>
        <v>12</v>
      </c>
      <c r="E5286">
        <f>IF('Daily Weather Input'!D5279, 'Daily Weather Input'!D5279, ('Daily Weather Input'!E5279+'Daily Weather Input'!F5279)/2)</f>
        <v>67</v>
      </c>
      <c r="F5286">
        <f t="shared" si="167"/>
        <v>0</v>
      </c>
      <c r="G5286">
        <f t="shared" si="168"/>
        <v>2</v>
      </c>
    </row>
    <row r="5287" spans="2:7" x14ac:dyDescent="0.25">
      <c r="B5287">
        <f>YEAR('Daily Weather Input'!C5280)</f>
        <v>2019</v>
      </c>
      <c r="C5287">
        <f>MONTH('Daily Weather Input'!C5280)</f>
        <v>6</v>
      </c>
      <c r="D5287">
        <f>DAY('Daily Weather Input'!C5280)</f>
        <v>13</v>
      </c>
      <c r="E5287">
        <f>IF('Daily Weather Input'!D5280, 'Daily Weather Input'!D5280, ('Daily Weather Input'!E5280+'Daily Weather Input'!F5280)/2)</f>
        <v>67</v>
      </c>
      <c r="F5287">
        <f t="shared" si="167"/>
        <v>0</v>
      </c>
      <c r="G5287">
        <f t="shared" si="168"/>
        <v>2</v>
      </c>
    </row>
    <row r="5288" spans="2:7" x14ac:dyDescent="0.25">
      <c r="B5288">
        <f>YEAR('Daily Weather Input'!C5281)</f>
        <v>2019</v>
      </c>
      <c r="C5288">
        <f>MONTH('Daily Weather Input'!C5281)</f>
        <v>6</v>
      </c>
      <c r="D5288">
        <f>DAY('Daily Weather Input'!C5281)</f>
        <v>14</v>
      </c>
      <c r="E5288">
        <f>IF('Daily Weather Input'!D5281, 'Daily Weather Input'!D5281, ('Daily Weather Input'!E5281+'Daily Weather Input'!F5281)/2)</f>
        <v>67</v>
      </c>
      <c r="F5288">
        <f t="shared" si="167"/>
        <v>0</v>
      </c>
      <c r="G5288">
        <f t="shared" si="168"/>
        <v>2</v>
      </c>
    </row>
    <row r="5289" spans="2:7" x14ac:dyDescent="0.25">
      <c r="B5289">
        <f>YEAR('Daily Weather Input'!C5282)</f>
        <v>2019</v>
      </c>
      <c r="C5289">
        <f>MONTH('Daily Weather Input'!C5282)</f>
        <v>6</v>
      </c>
      <c r="D5289">
        <f>DAY('Daily Weather Input'!C5282)</f>
        <v>15</v>
      </c>
      <c r="E5289">
        <f>IF('Daily Weather Input'!D5282, 'Daily Weather Input'!D5282, ('Daily Weather Input'!E5282+'Daily Weather Input'!F5282)/2)</f>
        <v>67</v>
      </c>
      <c r="F5289">
        <f t="shared" si="167"/>
        <v>0</v>
      </c>
      <c r="G5289">
        <f t="shared" si="168"/>
        <v>2</v>
      </c>
    </row>
    <row r="5290" spans="2:7" x14ac:dyDescent="0.25">
      <c r="B5290">
        <f>YEAR('Daily Weather Input'!C5283)</f>
        <v>2019</v>
      </c>
      <c r="C5290">
        <f>MONTH('Daily Weather Input'!C5283)</f>
        <v>6</v>
      </c>
      <c r="D5290">
        <f>DAY('Daily Weather Input'!C5283)</f>
        <v>16</v>
      </c>
      <c r="E5290">
        <f>IF('Daily Weather Input'!D5283, 'Daily Weather Input'!D5283, ('Daily Weather Input'!E5283+'Daily Weather Input'!F5283)/2)</f>
        <v>75</v>
      </c>
      <c r="F5290">
        <f t="shared" si="167"/>
        <v>0</v>
      </c>
      <c r="G5290">
        <f t="shared" si="168"/>
        <v>10</v>
      </c>
    </row>
    <row r="5291" spans="2:7" x14ac:dyDescent="0.25">
      <c r="B5291">
        <f>YEAR('Daily Weather Input'!C5284)</f>
        <v>2019</v>
      </c>
      <c r="C5291">
        <f>MONTH('Daily Weather Input'!C5284)</f>
        <v>6</v>
      </c>
      <c r="D5291">
        <f>DAY('Daily Weather Input'!C5284)</f>
        <v>17</v>
      </c>
      <c r="E5291">
        <f>IF('Daily Weather Input'!D5284, 'Daily Weather Input'!D5284, ('Daily Weather Input'!E5284+'Daily Weather Input'!F5284)/2)</f>
        <v>80</v>
      </c>
      <c r="F5291">
        <f t="shared" si="167"/>
        <v>0</v>
      </c>
      <c r="G5291">
        <f t="shared" si="168"/>
        <v>15</v>
      </c>
    </row>
    <row r="5292" spans="2:7" x14ac:dyDescent="0.25">
      <c r="B5292">
        <f>YEAR('Daily Weather Input'!C5285)</f>
        <v>2019</v>
      </c>
      <c r="C5292">
        <f>MONTH('Daily Weather Input'!C5285)</f>
        <v>6</v>
      </c>
      <c r="D5292">
        <f>DAY('Daily Weather Input'!C5285)</f>
        <v>18</v>
      </c>
      <c r="E5292">
        <f>IF('Daily Weather Input'!D5285, 'Daily Weather Input'!D5285, ('Daily Weather Input'!E5285+'Daily Weather Input'!F5285)/2)</f>
        <v>76</v>
      </c>
      <c r="F5292">
        <f t="shared" si="167"/>
        <v>0</v>
      </c>
      <c r="G5292">
        <f t="shared" si="168"/>
        <v>11</v>
      </c>
    </row>
    <row r="5293" spans="2:7" x14ac:dyDescent="0.25">
      <c r="B5293">
        <f>YEAR('Daily Weather Input'!C5286)</f>
        <v>2019</v>
      </c>
      <c r="C5293">
        <f>MONTH('Daily Weather Input'!C5286)</f>
        <v>6</v>
      </c>
      <c r="D5293">
        <f>DAY('Daily Weather Input'!C5286)</f>
        <v>19</v>
      </c>
      <c r="E5293">
        <f>IF('Daily Weather Input'!D5286, 'Daily Weather Input'!D5286, ('Daily Weather Input'!E5286+'Daily Weather Input'!F5286)/2)</f>
        <v>76</v>
      </c>
      <c r="F5293">
        <f t="shared" si="167"/>
        <v>0</v>
      </c>
      <c r="G5293">
        <f t="shared" si="168"/>
        <v>11</v>
      </c>
    </row>
    <row r="5294" spans="2:7" x14ac:dyDescent="0.25">
      <c r="B5294">
        <f>YEAR('Daily Weather Input'!C5287)</f>
        <v>2019</v>
      </c>
      <c r="C5294">
        <f>MONTH('Daily Weather Input'!C5287)</f>
        <v>6</v>
      </c>
      <c r="D5294">
        <f>DAY('Daily Weather Input'!C5287)</f>
        <v>20</v>
      </c>
      <c r="E5294">
        <f>IF('Daily Weather Input'!D5287, 'Daily Weather Input'!D5287, ('Daily Weather Input'!E5287+'Daily Weather Input'!F5287)/2)</f>
        <v>80</v>
      </c>
      <c r="F5294">
        <f t="shared" si="167"/>
        <v>0</v>
      </c>
      <c r="G5294">
        <f t="shared" si="168"/>
        <v>15</v>
      </c>
    </row>
    <row r="5295" spans="2:7" x14ac:dyDescent="0.25">
      <c r="B5295">
        <f>YEAR('Daily Weather Input'!C5288)</f>
        <v>2019</v>
      </c>
      <c r="C5295">
        <f>MONTH('Daily Weather Input'!C5288)</f>
        <v>6</v>
      </c>
      <c r="D5295">
        <f>DAY('Daily Weather Input'!C5288)</f>
        <v>21</v>
      </c>
      <c r="E5295">
        <f>IF('Daily Weather Input'!D5288, 'Daily Weather Input'!D5288, ('Daily Weather Input'!E5288+'Daily Weather Input'!F5288)/2)</f>
        <v>76</v>
      </c>
      <c r="F5295">
        <f t="shared" si="167"/>
        <v>0</v>
      </c>
      <c r="G5295">
        <f t="shared" si="168"/>
        <v>11</v>
      </c>
    </row>
    <row r="5296" spans="2:7" x14ac:dyDescent="0.25">
      <c r="B5296">
        <f>YEAR('Daily Weather Input'!C5289)</f>
        <v>2019</v>
      </c>
      <c r="C5296">
        <f>MONTH('Daily Weather Input'!C5289)</f>
        <v>6</v>
      </c>
      <c r="D5296">
        <f>DAY('Daily Weather Input'!C5289)</f>
        <v>22</v>
      </c>
      <c r="E5296">
        <f>IF('Daily Weather Input'!D5289, 'Daily Weather Input'!D5289, ('Daily Weather Input'!E5289+'Daily Weather Input'!F5289)/2)</f>
        <v>73</v>
      </c>
      <c r="F5296">
        <f t="shared" si="167"/>
        <v>0</v>
      </c>
      <c r="G5296">
        <f t="shared" si="168"/>
        <v>8</v>
      </c>
    </row>
    <row r="5297" spans="2:7" x14ac:dyDescent="0.25">
      <c r="B5297">
        <f>YEAR('Daily Weather Input'!C5290)</f>
        <v>2019</v>
      </c>
      <c r="C5297">
        <f>MONTH('Daily Weather Input'!C5290)</f>
        <v>6</v>
      </c>
      <c r="D5297">
        <f>DAY('Daily Weather Input'!C5290)</f>
        <v>23</v>
      </c>
      <c r="E5297">
        <f>IF('Daily Weather Input'!D5290, 'Daily Weather Input'!D5290, ('Daily Weather Input'!E5290+'Daily Weather Input'!F5290)/2)</f>
        <v>71</v>
      </c>
      <c r="F5297">
        <f t="shared" si="167"/>
        <v>0</v>
      </c>
      <c r="G5297">
        <f t="shared" si="168"/>
        <v>6</v>
      </c>
    </row>
    <row r="5298" spans="2:7" x14ac:dyDescent="0.25">
      <c r="B5298">
        <f>YEAR('Daily Weather Input'!C5291)</f>
        <v>2019</v>
      </c>
      <c r="C5298">
        <f>MONTH('Daily Weather Input'!C5291)</f>
        <v>6</v>
      </c>
      <c r="D5298">
        <f>DAY('Daily Weather Input'!C5291)</f>
        <v>24</v>
      </c>
      <c r="E5298">
        <f>IF('Daily Weather Input'!D5291, 'Daily Weather Input'!D5291, ('Daily Weather Input'!E5291+'Daily Weather Input'!F5291)/2)</f>
        <v>75</v>
      </c>
      <c r="F5298">
        <f t="shared" si="167"/>
        <v>0</v>
      </c>
      <c r="G5298">
        <f t="shared" si="168"/>
        <v>10</v>
      </c>
    </row>
    <row r="5299" spans="2:7" x14ac:dyDescent="0.25">
      <c r="B5299">
        <f>YEAR('Daily Weather Input'!C5292)</f>
        <v>2019</v>
      </c>
      <c r="C5299">
        <f>MONTH('Daily Weather Input'!C5292)</f>
        <v>6</v>
      </c>
      <c r="D5299">
        <f>DAY('Daily Weather Input'!C5292)</f>
        <v>25</v>
      </c>
      <c r="E5299">
        <f>IF('Daily Weather Input'!D5292, 'Daily Weather Input'!D5292, ('Daily Weather Input'!E5292+'Daily Weather Input'!F5292)/2)</f>
        <v>78</v>
      </c>
      <c r="F5299">
        <f t="shared" si="167"/>
        <v>0</v>
      </c>
      <c r="G5299">
        <f t="shared" si="168"/>
        <v>13</v>
      </c>
    </row>
    <row r="5300" spans="2:7" x14ac:dyDescent="0.25">
      <c r="B5300">
        <f>YEAR('Daily Weather Input'!C5293)</f>
        <v>2019</v>
      </c>
      <c r="C5300">
        <f>MONTH('Daily Weather Input'!C5293)</f>
        <v>6</v>
      </c>
      <c r="D5300">
        <f>DAY('Daily Weather Input'!C5293)</f>
        <v>26</v>
      </c>
      <c r="E5300">
        <f>IF('Daily Weather Input'!D5293, 'Daily Weather Input'!D5293, ('Daily Weather Input'!E5293+'Daily Weather Input'!F5293)/2)</f>
        <v>79</v>
      </c>
      <c r="F5300">
        <f t="shared" si="167"/>
        <v>0</v>
      </c>
      <c r="G5300">
        <f t="shared" si="168"/>
        <v>14</v>
      </c>
    </row>
    <row r="5301" spans="2:7" x14ac:dyDescent="0.25">
      <c r="B5301">
        <f>YEAR('Daily Weather Input'!C5294)</f>
        <v>2019</v>
      </c>
      <c r="C5301">
        <f>MONTH('Daily Weather Input'!C5294)</f>
        <v>6</v>
      </c>
      <c r="D5301">
        <f>DAY('Daily Weather Input'!C5294)</f>
        <v>27</v>
      </c>
      <c r="E5301">
        <f>IF('Daily Weather Input'!D5294, 'Daily Weather Input'!D5294, ('Daily Weather Input'!E5294+'Daily Weather Input'!F5294)/2)</f>
        <v>80</v>
      </c>
      <c r="F5301">
        <f t="shared" si="167"/>
        <v>0</v>
      </c>
      <c r="G5301">
        <f t="shared" si="168"/>
        <v>15</v>
      </c>
    </row>
    <row r="5302" spans="2:7" x14ac:dyDescent="0.25">
      <c r="B5302">
        <f>YEAR('Daily Weather Input'!C5295)</f>
        <v>2019</v>
      </c>
      <c r="C5302">
        <f>MONTH('Daily Weather Input'!C5295)</f>
        <v>6</v>
      </c>
      <c r="D5302">
        <f>DAY('Daily Weather Input'!C5295)</f>
        <v>28</v>
      </c>
      <c r="E5302">
        <f>IF('Daily Weather Input'!D5295, 'Daily Weather Input'!D5295, ('Daily Weather Input'!E5295+'Daily Weather Input'!F5295)/2)</f>
        <v>78</v>
      </c>
      <c r="F5302">
        <f t="shared" si="167"/>
        <v>0</v>
      </c>
      <c r="G5302">
        <f t="shared" si="168"/>
        <v>13</v>
      </c>
    </row>
    <row r="5303" spans="2:7" x14ac:dyDescent="0.25">
      <c r="B5303">
        <f>YEAR('Daily Weather Input'!C5296)</f>
        <v>2019</v>
      </c>
      <c r="C5303">
        <f>MONTH('Daily Weather Input'!C5296)</f>
        <v>6</v>
      </c>
      <c r="D5303">
        <f>DAY('Daily Weather Input'!C5296)</f>
        <v>29</v>
      </c>
      <c r="E5303">
        <f>IF('Daily Weather Input'!D5296, 'Daily Weather Input'!D5296, ('Daily Weather Input'!E5296+'Daily Weather Input'!F5296)/2)</f>
        <v>80</v>
      </c>
      <c r="F5303">
        <f t="shared" si="167"/>
        <v>0</v>
      </c>
      <c r="G5303">
        <f t="shared" si="168"/>
        <v>15</v>
      </c>
    </row>
    <row r="5304" spans="2:7" x14ac:dyDescent="0.25">
      <c r="B5304">
        <f>YEAR('Daily Weather Input'!C5297)</f>
        <v>2019</v>
      </c>
      <c r="C5304">
        <f>MONTH('Daily Weather Input'!C5297)</f>
        <v>6</v>
      </c>
      <c r="D5304">
        <f>DAY('Daily Weather Input'!C5297)</f>
        <v>30</v>
      </c>
      <c r="E5304">
        <f>IF('Daily Weather Input'!D5297, 'Daily Weather Input'!D5297, ('Daily Weather Input'!E5297+'Daily Weather Input'!F5297)/2)</f>
        <v>80</v>
      </c>
      <c r="F5304">
        <f t="shared" si="167"/>
        <v>0</v>
      </c>
      <c r="G5304">
        <f t="shared" si="168"/>
        <v>15</v>
      </c>
    </row>
    <row r="5305" spans="2:7" x14ac:dyDescent="0.25">
      <c r="B5305">
        <f>YEAR('Daily Weather Input'!C5298)</f>
        <v>2019</v>
      </c>
      <c r="C5305">
        <f>MONTH('Daily Weather Input'!C5298)</f>
        <v>7</v>
      </c>
      <c r="D5305">
        <f>DAY('Daily Weather Input'!C5298)</f>
        <v>1</v>
      </c>
      <c r="E5305">
        <f>IF('Daily Weather Input'!D5298, 'Daily Weather Input'!D5298, ('Daily Weather Input'!E5298+'Daily Weather Input'!F5298)/2)</f>
        <v>76</v>
      </c>
      <c r="F5305">
        <f t="shared" si="167"/>
        <v>0</v>
      </c>
      <c r="G5305">
        <f t="shared" si="168"/>
        <v>11</v>
      </c>
    </row>
    <row r="5306" spans="2:7" x14ac:dyDescent="0.25">
      <c r="B5306">
        <f>YEAR('Daily Weather Input'!C5299)</f>
        <v>2019</v>
      </c>
      <c r="C5306">
        <f>MONTH('Daily Weather Input'!C5299)</f>
        <v>7</v>
      </c>
      <c r="D5306">
        <f>DAY('Daily Weather Input'!C5299)</f>
        <v>2</v>
      </c>
      <c r="E5306">
        <f>IF('Daily Weather Input'!D5299, 'Daily Weather Input'!D5299, ('Daily Weather Input'!E5299+'Daily Weather Input'!F5299)/2)</f>
        <v>77</v>
      </c>
      <c r="F5306">
        <f t="shared" si="167"/>
        <v>0</v>
      </c>
      <c r="G5306">
        <f t="shared" si="168"/>
        <v>12</v>
      </c>
    </row>
    <row r="5307" spans="2:7" x14ac:dyDescent="0.25">
      <c r="B5307">
        <f>YEAR('Daily Weather Input'!C5300)</f>
        <v>2019</v>
      </c>
      <c r="C5307">
        <f>MONTH('Daily Weather Input'!C5300)</f>
        <v>7</v>
      </c>
      <c r="D5307">
        <f>DAY('Daily Weather Input'!C5300)</f>
        <v>3</v>
      </c>
      <c r="E5307">
        <f>IF('Daily Weather Input'!D5300, 'Daily Weather Input'!D5300, ('Daily Weather Input'!E5300+'Daily Weather Input'!F5300)/2)</f>
        <v>80</v>
      </c>
      <c r="F5307">
        <f t="shared" si="167"/>
        <v>0</v>
      </c>
      <c r="G5307">
        <f t="shared" si="168"/>
        <v>15</v>
      </c>
    </row>
    <row r="5308" spans="2:7" x14ac:dyDescent="0.25">
      <c r="B5308">
        <f>YEAR('Daily Weather Input'!C5301)</f>
        <v>2019</v>
      </c>
      <c r="C5308">
        <f>MONTH('Daily Weather Input'!C5301)</f>
        <v>7</v>
      </c>
      <c r="D5308">
        <f>DAY('Daily Weather Input'!C5301)</f>
        <v>4</v>
      </c>
      <c r="E5308">
        <f>IF('Daily Weather Input'!D5301, 'Daily Weather Input'!D5301, ('Daily Weather Input'!E5301+'Daily Weather Input'!F5301)/2)</f>
        <v>80</v>
      </c>
      <c r="F5308">
        <f t="shared" si="167"/>
        <v>0</v>
      </c>
      <c r="G5308">
        <f t="shared" si="168"/>
        <v>15</v>
      </c>
    </row>
    <row r="5309" spans="2:7" x14ac:dyDescent="0.25">
      <c r="B5309">
        <f>YEAR('Daily Weather Input'!C5302)</f>
        <v>2019</v>
      </c>
      <c r="C5309">
        <f>MONTH('Daily Weather Input'!C5302)</f>
        <v>7</v>
      </c>
      <c r="D5309">
        <f>DAY('Daily Weather Input'!C5302)</f>
        <v>5</v>
      </c>
      <c r="E5309">
        <f>IF('Daily Weather Input'!D5302, 'Daily Weather Input'!D5302, ('Daily Weather Input'!E5302+'Daily Weather Input'!F5302)/2)</f>
        <v>79</v>
      </c>
      <c r="F5309">
        <f t="shared" si="167"/>
        <v>0</v>
      </c>
      <c r="G5309">
        <f t="shared" si="168"/>
        <v>14</v>
      </c>
    </row>
    <row r="5310" spans="2:7" x14ac:dyDescent="0.25">
      <c r="B5310">
        <f>YEAR('Daily Weather Input'!C5303)</f>
        <v>2019</v>
      </c>
      <c r="C5310">
        <f>MONTH('Daily Weather Input'!C5303)</f>
        <v>7</v>
      </c>
      <c r="D5310">
        <f>DAY('Daily Weather Input'!C5303)</f>
        <v>6</v>
      </c>
      <c r="E5310">
        <f>IF('Daily Weather Input'!D5303, 'Daily Weather Input'!D5303, ('Daily Weather Input'!E5303+'Daily Weather Input'!F5303)/2)</f>
        <v>82</v>
      </c>
      <c r="F5310">
        <f t="shared" si="167"/>
        <v>0</v>
      </c>
      <c r="G5310">
        <f t="shared" si="168"/>
        <v>17</v>
      </c>
    </row>
    <row r="5311" spans="2:7" x14ac:dyDescent="0.25">
      <c r="B5311">
        <f>YEAR('Daily Weather Input'!C5304)</f>
        <v>2019</v>
      </c>
      <c r="C5311">
        <f>MONTH('Daily Weather Input'!C5304)</f>
        <v>7</v>
      </c>
      <c r="D5311">
        <f>DAY('Daily Weather Input'!C5304)</f>
        <v>7</v>
      </c>
      <c r="E5311">
        <f>IF('Daily Weather Input'!D5304, 'Daily Weather Input'!D5304, ('Daily Weather Input'!E5304+'Daily Weather Input'!F5304)/2)</f>
        <v>79</v>
      </c>
      <c r="F5311">
        <f t="shared" si="167"/>
        <v>0</v>
      </c>
      <c r="G5311">
        <f t="shared" si="168"/>
        <v>14</v>
      </c>
    </row>
    <row r="5312" spans="2:7" x14ac:dyDescent="0.25">
      <c r="B5312">
        <f>YEAR('Daily Weather Input'!C5305)</f>
        <v>2019</v>
      </c>
      <c r="C5312">
        <f>MONTH('Daily Weather Input'!C5305)</f>
        <v>7</v>
      </c>
      <c r="D5312">
        <f>DAY('Daily Weather Input'!C5305)</f>
        <v>8</v>
      </c>
      <c r="E5312">
        <f>IF('Daily Weather Input'!D5305, 'Daily Weather Input'!D5305, ('Daily Weather Input'!E5305+'Daily Weather Input'!F5305)/2)</f>
        <v>76</v>
      </c>
      <c r="F5312">
        <f t="shared" si="167"/>
        <v>0</v>
      </c>
      <c r="G5312">
        <f t="shared" si="168"/>
        <v>11</v>
      </c>
    </row>
    <row r="5313" spans="2:7" x14ac:dyDescent="0.25">
      <c r="B5313">
        <f>YEAR('Daily Weather Input'!C5306)</f>
        <v>2019</v>
      </c>
      <c r="C5313">
        <f>MONTH('Daily Weather Input'!C5306)</f>
        <v>7</v>
      </c>
      <c r="D5313">
        <f>DAY('Daily Weather Input'!C5306)</f>
        <v>9</v>
      </c>
      <c r="E5313">
        <f>IF('Daily Weather Input'!D5306, 'Daily Weather Input'!D5306, ('Daily Weather Input'!E5306+'Daily Weather Input'!F5306)/2)</f>
        <v>74</v>
      </c>
      <c r="F5313">
        <f t="shared" si="167"/>
        <v>0</v>
      </c>
      <c r="G5313">
        <f t="shared" si="168"/>
        <v>9</v>
      </c>
    </row>
    <row r="5314" spans="2:7" x14ac:dyDescent="0.25">
      <c r="B5314">
        <f>YEAR('Daily Weather Input'!C5307)</f>
        <v>2019</v>
      </c>
      <c r="C5314">
        <f>MONTH('Daily Weather Input'!C5307)</f>
        <v>7</v>
      </c>
      <c r="D5314">
        <f>DAY('Daily Weather Input'!C5307)</f>
        <v>10</v>
      </c>
      <c r="E5314">
        <f>IF('Daily Weather Input'!D5307, 'Daily Weather Input'!D5307, ('Daily Weather Input'!E5307+'Daily Weather Input'!F5307)/2)</f>
        <v>78</v>
      </c>
      <c r="F5314">
        <f t="shared" si="167"/>
        <v>0</v>
      </c>
      <c r="G5314">
        <f t="shared" si="168"/>
        <v>13</v>
      </c>
    </row>
    <row r="5315" spans="2:7" x14ac:dyDescent="0.25">
      <c r="B5315">
        <f>YEAR('Daily Weather Input'!C5308)</f>
        <v>2019</v>
      </c>
      <c r="C5315">
        <f>MONTH('Daily Weather Input'!C5308)</f>
        <v>7</v>
      </c>
      <c r="D5315">
        <f>DAY('Daily Weather Input'!C5308)</f>
        <v>11</v>
      </c>
      <c r="E5315">
        <f>IF('Daily Weather Input'!D5308, 'Daily Weather Input'!D5308, ('Daily Weather Input'!E5308+'Daily Weather Input'!F5308)/2)</f>
        <v>78</v>
      </c>
      <c r="F5315">
        <f t="shared" si="167"/>
        <v>0</v>
      </c>
      <c r="G5315">
        <f t="shared" si="168"/>
        <v>13</v>
      </c>
    </row>
    <row r="5316" spans="2:7" x14ac:dyDescent="0.25">
      <c r="B5316">
        <f>YEAR('Daily Weather Input'!C5309)</f>
        <v>2019</v>
      </c>
      <c r="C5316">
        <f>MONTH('Daily Weather Input'!C5309)</f>
        <v>7</v>
      </c>
      <c r="D5316">
        <f>DAY('Daily Weather Input'!C5309)</f>
        <v>12</v>
      </c>
      <c r="E5316">
        <f>IF('Daily Weather Input'!D5309, 'Daily Weather Input'!D5309, ('Daily Weather Input'!E5309+'Daily Weather Input'!F5309)/2)</f>
        <v>77</v>
      </c>
      <c r="F5316">
        <f t="shared" si="167"/>
        <v>0</v>
      </c>
      <c r="G5316">
        <f t="shared" si="168"/>
        <v>12</v>
      </c>
    </row>
    <row r="5317" spans="2:7" x14ac:dyDescent="0.25">
      <c r="B5317">
        <f>YEAR('Daily Weather Input'!C5310)</f>
        <v>2019</v>
      </c>
      <c r="C5317">
        <f>MONTH('Daily Weather Input'!C5310)</f>
        <v>7</v>
      </c>
      <c r="D5317">
        <f>DAY('Daily Weather Input'!C5310)</f>
        <v>13</v>
      </c>
      <c r="E5317">
        <f>IF('Daily Weather Input'!D5310, 'Daily Weather Input'!D5310, ('Daily Weather Input'!E5310+'Daily Weather Input'!F5310)/2)</f>
        <v>80</v>
      </c>
      <c r="F5317">
        <f t="shared" si="167"/>
        <v>0</v>
      </c>
      <c r="G5317">
        <f t="shared" si="168"/>
        <v>15</v>
      </c>
    </row>
    <row r="5318" spans="2:7" x14ac:dyDescent="0.25">
      <c r="B5318">
        <f>YEAR('Daily Weather Input'!C5311)</f>
        <v>2019</v>
      </c>
      <c r="C5318">
        <f>MONTH('Daily Weather Input'!C5311)</f>
        <v>7</v>
      </c>
      <c r="D5318">
        <f>DAY('Daily Weather Input'!C5311)</f>
        <v>14</v>
      </c>
      <c r="E5318">
        <f>IF('Daily Weather Input'!D5311, 'Daily Weather Input'!D5311, ('Daily Weather Input'!E5311+'Daily Weather Input'!F5311)/2)</f>
        <v>81</v>
      </c>
      <c r="F5318">
        <f t="shared" si="167"/>
        <v>0</v>
      </c>
      <c r="G5318">
        <f t="shared" si="168"/>
        <v>16</v>
      </c>
    </row>
    <row r="5319" spans="2:7" x14ac:dyDescent="0.25">
      <c r="B5319">
        <f>YEAR('Daily Weather Input'!C5312)</f>
        <v>2019</v>
      </c>
      <c r="C5319">
        <f>MONTH('Daily Weather Input'!C5312)</f>
        <v>7</v>
      </c>
      <c r="D5319">
        <f>DAY('Daily Weather Input'!C5312)</f>
        <v>15</v>
      </c>
      <c r="E5319">
        <f>IF('Daily Weather Input'!D5312, 'Daily Weather Input'!D5312, ('Daily Weather Input'!E5312+'Daily Weather Input'!F5312)/2)</f>
        <v>81</v>
      </c>
      <c r="F5319">
        <f t="shared" si="167"/>
        <v>0</v>
      </c>
      <c r="G5319">
        <f t="shared" si="168"/>
        <v>16</v>
      </c>
    </row>
    <row r="5320" spans="2:7" x14ac:dyDescent="0.25">
      <c r="B5320">
        <f>YEAR('Daily Weather Input'!C5313)</f>
        <v>2019</v>
      </c>
      <c r="C5320">
        <f>MONTH('Daily Weather Input'!C5313)</f>
        <v>7</v>
      </c>
      <c r="D5320">
        <f>DAY('Daily Weather Input'!C5313)</f>
        <v>16</v>
      </c>
      <c r="E5320">
        <f>IF('Daily Weather Input'!D5313, 'Daily Weather Input'!D5313, ('Daily Weather Input'!E5313+'Daily Weather Input'!F5313)/2)</f>
        <v>82</v>
      </c>
      <c r="F5320">
        <f t="shared" si="167"/>
        <v>0</v>
      </c>
      <c r="G5320">
        <f t="shared" si="168"/>
        <v>17</v>
      </c>
    </row>
    <row r="5321" spans="2:7" x14ac:dyDescent="0.25">
      <c r="B5321">
        <f>YEAR('Daily Weather Input'!C5314)</f>
        <v>2019</v>
      </c>
      <c r="C5321">
        <f>MONTH('Daily Weather Input'!C5314)</f>
        <v>7</v>
      </c>
      <c r="D5321">
        <f>DAY('Daily Weather Input'!C5314)</f>
        <v>17</v>
      </c>
      <c r="E5321">
        <f>IF('Daily Weather Input'!D5314, 'Daily Weather Input'!D5314, ('Daily Weather Input'!E5314+'Daily Weather Input'!F5314)/2)</f>
        <v>85</v>
      </c>
      <c r="F5321">
        <f t="shared" si="167"/>
        <v>0</v>
      </c>
      <c r="G5321">
        <f t="shared" si="168"/>
        <v>20</v>
      </c>
    </row>
    <row r="5322" spans="2:7" x14ac:dyDescent="0.25">
      <c r="B5322">
        <f>YEAR('Daily Weather Input'!C5315)</f>
        <v>2019</v>
      </c>
      <c r="C5322">
        <f>MONTH('Daily Weather Input'!C5315)</f>
        <v>7</v>
      </c>
      <c r="D5322">
        <f>DAY('Daily Weather Input'!C5315)</f>
        <v>18</v>
      </c>
      <c r="E5322">
        <f>IF('Daily Weather Input'!D5315, 'Daily Weather Input'!D5315, ('Daily Weather Input'!E5315+'Daily Weather Input'!F5315)/2)</f>
        <v>81</v>
      </c>
      <c r="F5322">
        <f t="shared" si="167"/>
        <v>0</v>
      </c>
      <c r="G5322">
        <f t="shared" si="168"/>
        <v>16</v>
      </c>
    </row>
    <row r="5323" spans="2:7" x14ac:dyDescent="0.25">
      <c r="B5323">
        <f>YEAR('Daily Weather Input'!C5316)</f>
        <v>2019</v>
      </c>
      <c r="C5323">
        <f>MONTH('Daily Weather Input'!C5316)</f>
        <v>7</v>
      </c>
      <c r="D5323">
        <f>DAY('Daily Weather Input'!C5316)</f>
        <v>19</v>
      </c>
      <c r="E5323">
        <f>IF('Daily Weather Input'!D5316, 'Daily Weather Input'!D5316, ('Daily Weather Input'!E5316+'Daily Weather Input'!F5316)/2)</f>
        <v>85</v>
      </c>
      <c r="F5323">
        <f t="shared" si="167"/>
        <v>0</v>
      </c>
      <c r="G5323">
        <f t="shared" si="168"/>
        <v>20</v>
      </c>
    </row>
    <row r="5324" spans="2:7" x14ac:dyDescent="0.25">
      <c r="B5324">
        <f>YEAR('Daily Weather Input'!C5317)</f>
        <v>2019</v>
      </c>
      <c r="C5324">
        <f>MONTH('Daily Weather Input'!C5317)</f>
        <v>7</v>
      </c>
      <c r="D5324">
        <f>DAY('Daily Weather Input'!C5317)</f>
        <v>20</v>
      </c>
      <c r="E5324">
        <f>IF('Daily Weather Input'!D5317, 'Daily Weather Input'!D5317, ('Daily Weather Input'!E5317+'Daily Weather Input'!F5317)/2)</f>
        <v>87</v>
      </c>
      <c r="F5324">
        <f t="shared" si="167"/>
        <v>0</v>
      </c>
      <c r="G5324">
        <f t="shared" si="168"/>
        <v>22</v>
      </c>
    </row>
    <row r="5325" spans="2:7" x14ac:dyDescent="0.25">
      <c r="B5325">
        <f>YEAR('Daily Weather Input'!C5318)</f>
        <v>2019</v>
      </c>
      <c r="C5325">
        <f>MONTH('Daily Weather Input'!C5318)</f>
        <v>7</v>
      </c>
      <c r="D5325">
        <f>DAY('Daily Weather Input'!C5318)</f>
        <v>21</v>
      </c>
      <c r="E5325">
        <f>IF('Daily Weather Input'!D5318, 'Daily Weather Input'!D5318, ('Daily Weather Input'!E5318+'Daily Weather Input'!F5318)/2)</f>
        <v>87</v>
      </c>
      <c r="F5325">
        <f t="shared" si="167"/>
        <v>0</v>
      </c>
      <c r="G5325">
        <f t="shared" si="168"/>
        <v>22</v>
      </c>
    </row>
    <row r="5326" spans="2:7" x14ac:dyDescent="0.25">
      <c r="B5326">
        <f>YEAR('Daily Weather Input'!C5319)</f>
        <v>2019</v>
      </c>
      <c r="C5326">
        <f>MONTH('Daily Weather Input'!C5319)</f>
        <v>7</v>
      </c>
      <c r="D5326">
        <f>DAY('Daily Weather Input'!C5319)</f>
        <v>22</v>
      </c>
      <c r="E5326">
        <f>IF('Daily Weather Input'!D5319, 'Daily Weather Input'!D5319, ('Daily Weather Input'!E5319+'Daily Weather Input'!F5319)/2)</f>
        <v>79</v>
      </c>
      <c r="F5326">
        <f t="shared" si="167"/>
        <v>0</v>
      </c>
      <c r="G5326">
        <f t="shared" si="168"/>
        <v>14</v>
      </c>
    </row>
    <row r="5327" spans="2:7" x14ac:dyDescent="0.25">
      <c r="B5327">
        <f>YEAR('Daily Weather Input'!C5320)</f>
        <v>2019</v>
      </c>
      <c r="C5327">
        <f>MONTH('Daily Weather Input'!C5320)</f>
        <v>7</v>
      </c>
      <c r="D5327">
        <f>DAY('Daily Weather Input'!C5320)</f>
        <v>23</v>
      </c>
      <c r="E5327">
        <f>IF('Daily Weather Input'!D5320, 'Daily Weather Input'!D5320, ('Daily Weather Input'!E5320+'Daily Weather Input'!F5320)/2)</f>
        <v>73</v>
      </c>
      <c r="F5327">
        <f t="shared" si="167"/>
        <v>0</v>
      </c>
      <c r="G5327">
        <f t="shared" si="168"/>
        <v>8</v>
      </c>
    </row>
    <row r="5328" spans="2:7" x14ac:dyDescent="0.25">
      <c r="B5328">
        <f>YEAR('Daily Weather Input'!C5321)</f>
        <v>2019</v>
      </c>
      <c r="C5328">
        <f>MONTH('Daily Weather Input'!C5321)</f>
        <v>7</v>
      </c>
      <c r="D5328">
        <f>DAY('Daily Weather Input'!C5321)</f>
        <v>24</v>
      </c>
      <c r="E5328">
        <f>IF('Daily Weather Input'!D5321, 'Daily Weather Input'!D5321, ('Daily Weather Input'!E5321+'Daily Weather Input'!F5321)/2)</f>
        <v>74</v>
      </c>
      <c r="F5328">
        <f t="shared" si="167"/>
        <v>0</v>
      </c>
      <c r="G5328">
        <f t="shared" si="168"/>
        <v>9</v>
      </c>
    </row>
    <row r="5329" spans="2:7" x14ac:dyDescent="0.25">
      <c r="B5329">
        <f>YEAR('Daily Weather Input'!C5322)</f>
        <v>2019</v>
      </c>
      <c r="C5329">
        <f>MONTH('Daily Weather Input'!C5322)</f>
        <v>7</v>
      </c>
      <c r="D5329">
        <f>DAY('Daily Weather Input'!C5322)</f>
        <v>25</v>
      </c>
      <c r="E5329">
        <f>IF('Daily Weather Input'!D5322, 'Daily Weather Input'!D5322, ('Daily Weather Input'!E5322+'Daily Weather Input'!F5322)/2)</f>
        <v>74</v>
      </c>
      <c r="F5329">
        <f t="shared" si="167"/>
        <v>0</v>
      </c>
      <c r="G5329">
        <f t="shared" si="168"/>
        <v>9</v>
      </c>
    </row>
    <row r="5330" spans="2:7" x14ac:dyDescent="0.25">
      <c r="B5330">
        <f>YEAR('Daily Weather Input'!C5323)</f>
        <v>2019</v>
      </c>
      <c r="C5330">
        <f>MONTH('Daily Weather Input'!C5323)</f>
        <v>7</v>
      </c>
      <c r="D5330">
        <f>DAY('Daily Weather Input'!C5323)</f>
        <v>26</v>
      </c>
      <c r="E5330">
        <f>IF('Daily Weather Input'!D5323, 'Daily Weather Input'!D5323, ('Daily Weather Input'!E5323+'Daily Weather Input'!F5323)/2)</f>
        <v>75</v>
      </c>
      <c r="F5330">
        <f t="shared" si="167"/>
        <v>0</v>
      </c>
      <c r="G5330">
        <f t="shared" si="168"/>
        <v>10</v>
      </c>
    </row>
    <row r="5331" spans="2:7" x14ac:dyDescent="0.25">
      <c r="B5331">
        <f>YEAR('Daily Weather Input'!C5324)</f>
        <v>2019</v>
      </c>
      <c r="C5331">
        <f>MONTH('Daily Weather Input'!C5324)</f>
        <v>7</v>
      </c>
      <c r="D5331">
        <f>DAY('Daily Weather Input'!C5324)</f>
        <v>27</v>
      </c>
      <c r="E5331">
        <f>IF('Daily Weather Input'!D5324, 'Daily Weather Input'!D5324, ('Daily Weather Input'!E5324+'Daily Weather Input'!F5324)/2)</f>
        <v>77</v>
      </c>
      <c r="F5331">
        <f t="shared" si="167"/>
        <v>0</v>
      </c>
      <c r="G5331">
        <f t="shared" si="168"/>
        <v>12</v>
      </c>
    </row>
    <row r="5332" spans="2:7" x14ac:dyDescent="0.25">
      <c r="B5332">
        <f>YEAR('Daily Weather Input'!C5325)</f>
        <v>2019</v>
      </c>
      <c r="C5332">
        <f>MONTH('Daily Weather Input'!C5325)</f>
        <v>7</v>
      </c>
      <c r="D5332">
        <f>DAY('Daily Weather Input'!C5325)</f>
        <v>28</v>
      </c>
      <c r="E5332">
        <f>IF('Daily Weather Input'!D5325, 'Daily Weather Input'!D5325, ('Daily Weather Input'!E5325+'Daily Weather Input'!F5325)/2)</f>
        <v>81</v>
      </c>
      <c r="F5332">
        <f t="shared" si="167"/>
        <v>0</v>
      </c>
      <c r="G5332">
        <f t="shared" si="168"/>
        <v>16</v>
      </c>
    </row>
    <row r="5333" spans="2:7" x14ac:dyDescent="0.25">
      <c r="B5333">
        <f>YEAR('Daily Weather Input'!C5326)</f>
        <v>2019</v>
      </c>
      <c r="C5333">
        <f>MONTH('Daily Weather Input'!C5326)</f>
        <v>7</v>
      </c>
      <c r="D5333">
        <f>DAY('Daily Weather Input'!C5326)</f>
        <v>29</v>
      </c>
      <c r="E5333">
        <f>IF('Daily Weather Input'!D5326, 'Daily Weather Input'!D5326, ('Daily Weather Input'!E5326+'Daily Weather Input'!F5326)/2)</f>
        <v>82</v>
      </c>
      <c r="F5333">
        <f t="shared" si="167"/>
        <v>0</v>
      </c>
      <c r="G5333">
        <f t="shared" si="168"/>
        <v>17</v>
      </c>
    </row>
    <row r="5334" spans="2:7" x14ac:dyDescent="0.25">
      <c r="B5334">
        <f>YEAR('Daily Weather Input'!C5327)</f>
        <v>2019</v>
      </c>
      <c r="C5334">
        <f>MONTH('Daily Weather Input'!C5327)</f>
        <v>7</v>
      </c>
      <c r="D5334">
        <f>DAY('Daily Weather Input'!C5327)</f>
        <v>30</v>
      </c>
      <c r="E5334">
        <f>IF('Daily Weather Input'!D5327, 'Daily Weather Input'!D5327, ('Daily Weather Input'!E5327+'Daily Weather Input'!F5327)/2)</f>
        <v>83</v>
      </c>
      <c r="F5334">
        <f t="shared" si="167"/>
        <v>0</v>
      </c>
      <c r="G5334">
        <f t="shared" si="168"/>
        <v>18</v>
      </c>
    </row>
    <row r="5335" spans="2:7" x14ac:dyDescent="0.25">
      <c r="B5335">
        <f>YEAR('Daily Weather Input'!C5328)</f>
        <v>2019</v>
      </c>
      <c r="C5335">
        <f>MONTH('Daily Weather Input'!C5328)</f>
        <v>7</v>
      </c>
      <c r="D5335">
        <f>DAY('Daily Weather Input'!C5328)</f>
        <v>31</v>
      </c>
      <c r="E5335">
        <f>IF('Daily Weather Input'!D5328, 'Daily Weather Input'!D5328, ('Daily Weather Input'!E5328+'Daily Weather Input'!F5328)/2)</f>
        <v>76</v>
      </c>
      <c r="F5335">
        <f t="shared" si="167"/>
        <v>0</v>
      </c>
      <c r="G5335">
        <f t="shared" si="168"/>
        <v>11</v>
      </c>
    </row>
    <row r="5336" spans="2:7" x14ac:dyDescent="0.25">
      <c r="B5336">
        <f>YEAR('Daily Weather Input'!C5329)</f>
        <v>2019</v>
      </c>
      <c r="C5336">
        <f>MONTH('Daily Weather Input'!C5329)</f>
        <v>8</v>
      </c>
      <c r="D5336">
        <f>DAY('Daily Weather Input'!C5329)</f>
        <v>1</v>
      </c>
      <c r="E5336">
        <f>IF('Daily Weather Input'!D5329, 'Daily Weather Input'!D5329, ('Daily Weather Input'!E5329+'Daily Weather Input'!F5329)/2)</f>
        <v>77</v>
      </c>
      <c r="F5336">
        <f t="shared" ref="F5336:F5399" si="169">IF(B$8&gt;$E5336,(B$8-$E5336),0)</f>
        <v>0</v>
      </c>
      <c r="G5336">
        <f t="shared" ref="G5336:G5399" si="170">IF($E5336&gt;C$8,$E5336-C$8,0)</f>
        <v>12</v>
      </c>
    </row>
    <row r="5337" spans="2:7" x14ac:dyDescent="0.25">
      <c r="B5337">
        <f>YEAR('Daily Weather Input'!C5330)</f>
        <v>2019</v>
      </c>
      <c r="C5337">
        <f>MONTH('Daily Weather Input'!C5330)</f>
        <v>8</v>
      </c>
      <c r="D5337">
        <f>DAY('Daily Weather Input'!C5330)</f>
        <v>2</v>
      </c>
      <c r="E5337">
        <f>IF('Daily Weather Input'!D5330, 'Daily Weather Input'!D5330, ('Daily Weather Input'!E5330+'Daily Weather Input'!F5330)/2)</f>
        <v>78</v>
      </c>
      <c r="F5337">
        <f t="shared" si="169"/>
        <v>0</v>
      </c>
      <c r="G5337">
        <f t="shared" si="170"/>
        <v>13</v>
      </c>
    </row>
    <row r="5338" spans="2:7" x14ac:dyDescent="0.25">
      <c r="B5338">
        <f>YEAR('Daily Weather Input'!C5331)</f>
        <v>2019</v>
      </c>
      <c r="C5338">
        <f>MONTH('Daily Weather Input'!C5331)</f>
        <v>8</v>
      </c>
      <c r="D5338">
        <f>DAY('Daily Weather Input'!C5331)</f>
        <v>3</v>
      </c>
      <c r="E5338">
        <f>IF('Daily Weather Input'!D5331, 'Daily Weather Input'!D5331, ('Daily Weather Input'!E5331+'Daily Weather Input'!F5331)/2)</f>
        <v>78</v>
      </c>
      <c r="F5338">
        <f t="shared" si="169"/>
        <v>0</v>
      </c>
      <c r="G5338">
        <f t="shared" si="170"/>
        <v>13</v>
      </c>
    </row>
    <row r="5339" spans="2:7" x14ac:dyDescent="0.25">
      <c r="B5339">
        <f>YEAR('Daily Weather Input'!C5332)</f>
        <v>2019</v>
      </c>
      <c r="C5339">
        <f>MONTH('Daily Weather Input'!C5332)</f>
        <v>8</v>
      </c>
      <c r="D5339">
        <f>DAY('Daily Weather Input'!C5332)</f>
        <v>4</v>
      </c>
      <c r="E5339">
        <f>IF('Daily Weather Input'!D5332, 'Daily Weather Input'!D5332, ('Daily Weather Input'!E5332+'Daily Weather Input'!F5332)/2)</f>
        <v>81</v>
      </c>
      <c r="F5339">
        <f t="shared" si="169"/>
        <v>0</v>
      </c>
      <c r="G5339">
        <f t="shared" si="170"/>
        <v>16</v>
      </c>
    </row>
    <row r="5340" spans="2:7" x14ac:dyDescent="0.25">
      <c r="B5340">
        <f>YEAR('Daily Weather Input'!C5333)</f>
        <v>2019</v>
      </c>
      <c r="C5340">
        <f>MONTH('Daily Weather Input'!C5333)</f>
        <v>8</v>
      </c>
      <c r="D5340">
        <f>DAY('Daily Weather Input'!C5333)</f>
        <v>5</v>
      </c>
      <c r="E5340">
        <f>IF('Daily Weather Input'!D5333, 'Daily Weather Input'!D5333, ('Daily Weather Input'!E5333+'Daily Weather Input'!F5333)/2)</f>
        <v>76</v>
      </c>
      <c r="F5340">
        <f t="shared" si="169"/>
        <v>0</v>
      </c>
      <c r="G5340">
        <f t="shared" si="170"/>
        <v>11</v>
      </c>
    </row>
    <row r="5341" spans="2:7" x14ac:dyDescent="0.25">
      <c r="B5341">
        <f>YEAR('Daily Weather Input'!C5334)</f>
        <v>2019</v>
      </c>
      <c r="C5341">
        <f>MONTH('Daily Weather Input'!C5334)</f>
        <v>8</v>
      </c>
      <c r="D5341">
        <f>DAY('Daily Weather Input'!C5334)</f>
        <v>6</v>
      </c>
      <c r="E5341">
        <f>IF('Daily Weather Input'!D5334, 'Daily Weather Input'!D5334, ('Daily Weather Input'!E5334+'Daily Weather Input'!F5334)/2)</f>
        <v>78</v>
      </c>
      <c r="F5341">
        <f t="shared" si="169"/>
        <v>0</v>
      </c>
      <c r="G5341">
        <f t="shared" si="170"/>
        <v>13</v>
      </c>
    </row>
    <row r="5342" spans="2:7" x14ac:dyDescent="0.25">
      <c r="B5342">
        <f>YEAR('Daily Weather Input'!C5335)</f>
        <v>2019</v>
      </c>
      <c r="C5342">
        <f>MONTH('Daily Weather Input'!C5335)</f>
        <v>8</v>
      </c>
      <c r="D5342">
        <f>DAY('Daily Weather Input'!C5335)</f>
        <v>7</v>
      </c>
      <c r="E5342">
        <f>IF('Daily Weather Input'!D5335, 'Daily Weather Input'!D5335, ('Daily Weather Input'!E5335+'Daily Weather Input'!F5335)/2)</f>
        <v>77</v>
      </c>
      <c r="F5342">
        <f t="shared" si="169"/>
        <v>0</v>
      </c>
      <c r="G5342">
        <f t="shared" si="170"/>
        <v>12</v>
      </c>
    </row>
    <row r="5343" spans="2:7" x14ac:dyDescent="0.25">
      <c r="B5343">
        <f>YEAR('Daily Weather Input'!C5336)</f>
        <v>2019</v>
      </c>
      <c r="C5343">
        <f>MONTH('Daily Weather Input'!C5336)</f>
        <v>8</v>
      </c>
      <c r="D5343">
        <f>DAY('Daily Weather Input'!C5336)</f>
        <v>8</v>
      </c>
      <c r="E5343">
        <f>IF('Daily Weather Input'!D5336, 'Daily Weather Input'!D5336, ('Daily Weather Input'!E5336+'Daily Weather Input'!F5336)/2)</f>
        <v>78</v>
      </c>
      <c r="F5343">
        <f t="shared" si="169"/>
        <v>0</v>
      </c>
      <c r="G5343">
        <f t="shared" si="170"/>
        <v>13</v>
      </c>
    </row>
    <row r="5344" spans="2:7" x14ac:dyDescent="0.25">
      <c r="B5344">
        <f>YEAR('Daily Weather Input'!C5337)</f>
        <v>2019</v>
      </c>
      <c r="C5344">
        <f>MONTH('Daily Weather Input'!C5337)</f>
        <v>8</v>
      </c>
      <c r="D5344">
        <f>DAY('Daily Weather Input'!C5337)</f>
        <v>9</v>
      </c>
      <c r="E5344">
        <f>IF('Daily Weather Input'!D5337, 'Daily Weather Input'!D5337, ('Daily Weather Input'!E5337+'Daily Weather Input'!F5337)/2)</f>
        <v>81</v>
      </c>
      <c r="F5344">
        <f t="shared" si="169"/>
        <v>0</v>
      </c>
      <c r="G5344">
        <f t="shared" si="170"/>
        <v>16</v>
      </c>
    </row>
    <row r="5345" spans="2:7" x14ac:dyDescent="0.25">
      <c r="B5345">
        <f>YEAR('Daily Weather Input'!C5338)</f>
        <v>2019</v>
      </c>
      <c r="C5345">
        <f>MONTH('Daily Weather Input'!C5338)</f>
        <v>8</v>
      </c>
      <c r="D5345">
        <f>DAY('Daily Weather Input'!C5338)</f>
        <v>10</v>
      </c>
      <c r="E5345">
        <f>IF('Daily Weather Input'!D5338, 'Daily Weather Input'!D5338, ('Daily Weather Input'!E5338+'Daily Weather Input'!F5338)/2)</f>
        <v>75</v>
      </c>
      <c r="F5345">
        <f t="shared" si="169"/>
        <v>0</v>
      </c>
      <c r="G5345">
        <f t="shared" si="170"/>
        <v>10</v>
      </c>
    </row>
    <row r="5346" spans="2:7" x14ac:dyDescent="0.25">
      <c r="B5346">
        <f>YEAR('Daily Weather Input'!C5339)</f>
        <v>2019</v>
      </c>
      <c r="C5346">
        <f>MONTH('Daily Weather Input'!C5339)</f>
        <v>8</v>
      </c>
      <c r="D5346">
        <f>DAY('Daily Weather Input'!C5339)</f>
        <v>11</v>
      </c>
      <c r="E5346">
        <f>IF('Daily Weather Input'!D5339, 'Daily Weather Input'!D5339, ('Daily Weather Input'!E5339+'Daily Weather Input'!F5339)/2)</f>
        <v>74</v>
      </c>
      <c r="F5346">
        <f t="shared" si="169"/>
        <v>0</v>
      </c>
      <c r="G5346">
        <f t="shared" si="170"/>
        <v>9</v>
      </c>
    </row>
    <row r="5347" spans="2:7" x14ac:dyDescent="0.25">
      <c r="B5347">
        <f>YEAR('Daily Weather Input'!C5340)</f>
        <v>2019</v>
      </c>
      <c r="C5347">
        <f>MONTH('Daily Weather Input'!C5340)</f>
        <v>8</v>
      </c>
      <c r="D5347">
        <f>DAY('Daily Weather Input'!C5340)</f>
        <v>12</v>
      </c>
      <c r="E5347">
        <f>IF('Daily Weather Input'!D5340, 'Daily Weather Input'!D5340, ('Daily Weather Input'!E5340+'Daily Weather Input'!F5340)/2)</f>
        <v>75</v>
      </c>
      <c r="F5347">
        <f t="shared" si="169"/>
        <v>0</v>
      </c>
      <c r="G5347">
        <f t="shared" si="170"/>
        <v>10</v>
      </c>
    </row>
    <row r="5348" spans="2:7" x14ac:dyDescent="0.25">
      <c r="B5348">
        <f>YEAR('Daily Weather Input'!C5341)</f>
        <v>2019</v>
      </c>
      <c r="C5348">
        <f>MONTH('Daily Weather Input'!C5341)</f>
        <v>8</v>
      </c>
      <c r="D5348">
        <f>DAY('Daily Weather Input'!C5341)</f>
        <v>13</v>
      </c>
      <c r="E5348">
        <f>IF('Daily Weather Input'!D5341, 'Daily Weather Input'!D5341, ('Daily Weather Input'!E5341+'Daily Weather Input'!F5341)/2)</f>
        <v>80</v>
      </c>
      <c r="F5348">
        <f t="shared" si="169"/>
        <v>0</v>
      </c>
      <c r="G5348">
        <f t="shared" si="170"/>
        <v>15</v>
      </c>
    </row>
    <row r="5349" spans="2:7" x14ac:dyDescent="0.25">
      <c r="B5349">
        <f>YEAR('Daily Weather Input'!C5342)</f>
        <v>2019</v>
      </c>
      <c r="C5349">
        <f>MONTH('Daily Weather Input'!C5342)</f>
        <v>8</v>
      </c>
      <c r="D5349">
        <f>DAY('Daily Weather Input'!C5342)</f>
        <v>14</v>
      </c>
      <c r="E5349">
        <f>IF('Daily Weather Input'!D5342, 'Daily Weather Input'!D5342, ('Daily Weather Input'!E5342+'Daily Weather Input'!F5342)/2)</f>
        <v>79</v>
      </c>
      <c r="F5349">
        <f t="shared" si="169"/>
        <v>0</v>
      </c>
      <c r="G5349">
        <f t="shared" si="170"/>
        <v>14</v>
      </c>
    </row>
    <row r="5350" spans="2:7" x14ac:dyDescent="0.25">
      <c r="B5350">
        <f>YEAR('Daily Weather Input'!C5343)</f>
        <v>2019</v>
      </c>
      <c r="C5350">
        <f>MONTH('Daily Weather Input'!C5343)</f>
        <v>8</v>
      </c>
      <c r="D5350">
        <f>DAY('Daily Weather Input'!C5343)</f>
        <v>15</v>
      </c>
      <c r="E5350">
        <f>IF('Daily Weather Input'!D5343, 'Daily Weather Input'!D5343, ('Daily Weather Input'!E5343+'Daily Weather Input'!F5343)/2)</f>
        <v>76</v>
      </c>
      <c r="F5350">
        <f t="shared" si="169"/>
        <v>0</v>
      </c>
      <c r="G5350">
        <f t="shared" si="170"/>
        <v>11</v>
      </c>
    </row>
    <row r="5351" spans="2:7" x14ac:dyDescent="0.25">
      <c r="B5351">
        <f>YEAR('Daily Weather Input'!C5344)</f>
        <v>2019</v>
      </c>
      <c r="C5351">
        <f>MONTH('Daily Weather Input'!C5344)</f>
        <v>8</v>
      </c>
      <c r="D5351">
        <f>DAY('Daily Weather Input'!C5344)</f>
        <v>16</v>
      </c>
      <c r="E5351">
        <f>IF('Daily Weather Input'!D5344, 'Daily Weather Input'!D5344, ('Daily Weather Input'!E5344+'Daily Weather Input'!F5344)/2)</f>
        <v>77</v>
      </c>
      <c r="F5351">
        <f t="shared" si="169"/>
        <v>0</v>
      </c>
      <c r="G5351">
        <f t="shared" si="170"/>
        <v>12</v>
      </c>
    </row>
    <row r="5352" spans="2:7" x14ac:dyDescent="0.25">
      <c r="B5352">
        <f>YEAR('Daily Weather Input'!C5345)</f>
        <v>2019</v>
      </c>
      <c r="C5352">
        <f>MONTH('Daily Weather Input'!C5345)</f>
        <v>8</v>
      </c>
      <c r="D5352">
        <f>DAY('Daily Weather Input'!C5345)</f>
        <v>17</v>
      </c>
      <c r="E5352">
        <f>IF('Daily Weather Input'!D5345, 'Daily Weather Input'!D5345, ('Daily Weather Input'!E5345+'Daily Weather Input'!F5345)/2)</f>
        <v>80</v>
      </c>
      <c r="F5352">
        <f t="shared" si="169"/>
        <v>0</v>
      </c>
      <c r="G5352">
        <f t="shared" si="170"/>
        <v>15</v>
      </c>
    </row>
    <row r="5353" spans="2:7" x14ac:dyDescent="0.25">
      <c r="B5353">
        <f>YEAR('Daily Weather Input'!C5346)</f>
        <v>2019</v>
      </c>
      <c r="C5353">
        <f>MONTH('Daily Weather Input'!C5346)</f>
        <v>8</v>
      </c>
      <c r="D5353">
        <f>DAY('Daily Weather Input'!C5346)</f>
        <v>18</v>
      </c>
      <c r="E5353">
        <f>IF('Daily Weather Input'!D5346, 'Daily Weather Input'!D5346, ('Daily Weather Input'!E5346+'Daily Weather Input'!F5346)/2)</f>
        <v>81</v>
      </c>
      <c r="F5353">
        <f t="shared" si="169"/>
        <v>0</v>
      </c>
      <c r="G5353">
        <f t="shared" si="170"/>
        <v>16</v>
      </c>
    </row>
    <row r="5354" spans="2:7" x14ac:dyDescent="0.25">
      <c r="B5354">
        <f>YEAR('Daily Weather Input'!C5347)</f>
        <v>2019</v>
      </c>
      <c r="C5354">
        <f>MONTH('Daily Weather Input'!C5347)</f>
        <v>8</v>
      </c>
      <c r="D5354">
        <f>DAY('Daily Weather Input'!C5347)</f>
        <v>19</v>
      </c>
      <c r="E5354">
        <f>IF('Daily Weather Input'!D5347, 'Daily Weather Input'!D5347, ('Daily Weather Input'!E5347+'Daily Weather Input'!F5347)/2)</f>
        <v>82</v>
      </c>
      <c r="F5354">
        <f t="shared" si="169"/>
        <v>0</v>
      </c>
      <c r="G5354">
        <f t="shared" si="170"/>
        <v>17</v>
      </c>
    </row>
    <row r="5355" spans="2:7" x14ac:dyDescent="0.25">
      <c r="B5355">
        <f>YEAR('Daily Weather Input'!C5348)</f>
        <v>2019</v>
      </c>
      <c r="C5355">
        <f>MONTH('Daily Weather Input'!C5348)</f>
        <v>8</v>
      </c>
      <c r="D5355">
        <f>DAY('Daily Weather Input'!C5348)</f>
        <v>20</v>
      </c>
      <c r="E5355">
        <f>IF('Daily Weather Input'!D5348, 'Daily Weather Input'!D5348, ('Daily Weather Input'!E5348+'Daily Weather Input'!F5348)/2)</f>
        <v>80</v>
      </c>
      <c r="F5355">
        <f t="shared" si="169"/>
        <v>0</v>
      </c>
      <c r="G5355">
        <f t="shared" si="170"/>
        <v>15</v>
      </c>
    </row>
    <row r="5356" spans="2:7" x14ac:dyDescent="0.25">
      <c r="B5356">
        <f>YEAR('Daily Weather Input'!C5349)</f>
        <v>2019</v>
      </c>
      <c r="C5356">
        <f>MONTH('Daily Weather Input'!C5349)</f>
        <v>8</v>
      </c>
      <c r="D5356">
        <f>DAY('Daily Weather Input'!C5349)</f>
        <v>21</v>
      </c>
      <c r="E5356">
        <f>IF('Daily Weather Input'!D5349, 'Daily Weather Input'!D5349, ('Daily Weather Input'!E5349+'Daily Weather Input'!F5349)/2)</f>
        <v>77</v>
      </c>
      <c r="F5356">
        <f t="shared" si="169"/>
        <v>0</v>
      </c>
      <c r="G5356">
        <f t="shared" si="170"/>
        <v>12</v>
      </c>
    </row>
    <row r="5357" spans="2:7" x14ac:dyDescent="0.25">
      <c r="B5357">
        <f>YEAR('Daily Weather Input'!C5350)</f>
        <v>2019</v>
      </c>
      <c r="C5357">
        <f>MONTH('Daily Weather Input'!C5350)</f>
        <v>8</v>
      </c>
      <c r="D5357">
        <f>DAY('Daily Weather Input'!C5350)</f>
        <v>22</v>
      </c>
      <c r="E5357">
        <f>IF('Daily Weather Input'!D5350, 'Daily Weather Input'!D5350, ('Daily Weather Input'!E5350+'Daily Weather Input'!F5350)/2)</f>
        <v>81</v>
      </c>
      <c r="F5357">
        <f t="shared" si="169"/>
        <v>0</v>
      </c>
      <c r="G5357">
        <f t="shared" si="170"/>
        <v>16</v>
      </c>
    </row>
    <row r="5358" spans="2:7" x14ac:dyDescent="0.25">
      <c r="B5358">
        <f>YEAR('Daily Weather Input'!C5351)</f>
        <v>2019</v>
      </c>
      <c r="C5358">
        <f>MONTH('Daily Weather Input'!C5351)</f>
        <v>8</v>
      </c>
      <c r="D5358">
        <f>DAY('Daily Weather Input'!C5351)</f>
        <v>23</v>
      </c>
      <c r="E5358">
        <f>IF('Daily Weather Input'!D5351, 'Daily Weather Input'!D5351, ('Daily Weather Input'!E5351+'Daily Weather Input'!F5351)/2)</f>
        <v>72</v>
      </c>
      <c r="F5358">
        <f t="shared" si="169"/>
        <v>0</v>
      </c>
      <c r="G5358">
        <f t="shared" si="170"/>
        <v>7</v>
      </c>
    </row>
    <row r="5359" spans="2:7" x14ac:dyDescent="0.25">
      <c r="B5359">
        <f>YEAR('Daily Weather Input'!C5352)</f>
        <v>2019</v>
      </c>
      <c r="C5359">
        <f>MONTH('Daily Weather Input'!C5352)</f>
        <v>8</v>
      </c>
      <c r="D5359">
        <f>DAY('Daily Weather Input'!C5352)</f>
        <v>24</v>
      </c>
      <c r="E5359">
        <f>IF('Daily Weather Input'!D5352, 'Daily Weather Input'!D5352, ('Daily Weather Input'!E5352+'Daily Weather Input'!F5352)/2)</f>
        <v>69</v>
      </c>
      <c r="F5359">
        <f t="shared" si="169"/>
        <v>0</v>
      </c>
      <c r="G5359">
        <f t="shared" si="170"/>
        <v>4</v>
      </c>
    </row>
    <row r="5360" spans="2:7" x14ac:dyDescent="0.25">
      <c r="B5360">
        <f>YEAR('Daily Weather Input'!C5353)</f>
        <v>2019</v>
      </c>
      <c r="C5360">
        <f>MONTH('Daily Weather Input'!C5353)</f>
        <v>8</v>
      </c>
      <c r="D5360">
        <f>DAY('Daily Weather Input'!C5353)</f>
        <v>25</v>
      </c>
      <c r="E5360">
        <f>IF('Daily Weather Input'!D5353, 'Daily Weather Input'!D5353, ('Daily Weather Input'!E5353+'Daily Weather Input'!F5353)/2)</f>
        <v>70</v>
      </c>
      <c r="F5360">
        <f t="shared" si="169"/>
        <v>0</v>
      </c>
      <c r="G5360">
        <f t="shared" si="170"/>
        <v>5</v>
      </c>
    </row>
    <row r="5361" spans="2:7" x14ac:dyDescent="0.25">
      <c r="B5361">
        <f>YEAR('Daily Weather Input'!C5354)</f>
        <v>2019</v>
      </c>
      <c r="C5361">
        <f>MONTH('Daily Weather Input'!C5354)</f>
        <v>8</v>
      </c>
      <c r="D5361">
        <f>DAY('Daily Weather Input'!C5354)</f>
        <v>26</v>
      </c>
      <c r="E5361">
        <f>IF('Daily Weather Input'!D5354, 'Daily Weather Input'!D5354, ('Daily Weather Input'!E5354+'Daily Weather Input'!F5354)/2)</f>
        <v>68</v>
      </c>
      <c r="F5361">
        <f t="shared" si="169"/>
        <v>0</v>
      </c>
      <c r="G5361">
        <f t="shared" si="170"/>
        <v>3</v>
      </c>
    </row>
    <row r="5362" spans="2:7" x14ac:dyDescent="0.25">
      <c r="B5362">
        <f>YEAR('Daily Weather Input'!C5355)</f>
        <v>2019</v>
      </c>
      <c r="C5362">
        <f>MONTH('Daily Weather Input'!C5355)</f>
        <v>8</v>
      </c>
      <c r="D5362">
        <f>DAY('Daily Weather Input'!C5355)</f>
        <v>27</v>
      </c>
      <c r="E5362">
        <f>IF('Daily Weather Input'!D5355, 'Daily Weather Input'!D5355, ('Daily Weather Input'!E5355+'Daily Weather Input'!F5355)/2)</f>
        <v>69</v>
      </c>
      <c r="F5362">
        <f t="shared" si="169"/>
        <v>0</v>
      </c>
      <c r="G5362">
        <f t="shared" si="170"/>
        <v>4</v>
      </c>
    </row>
    <row r="5363" spans="2:7" x14ac:dyDescent="0.25">
      <c r="B5363">
        <f>YEAR('Daily Weather Input'!C5356)</f>
        <v>2019</v>
      </c>
      <c r="C5363">
        <f>MONTH('Daily Weather Input'!C5356)</f>
        <v>8</v>
      </c>
      <c r="D5363">
        <f>DAY('Daily Weather Input'!C5356)</f>
        <v>28</v>
      </c>
      <c r="E5363">
        <f>IF('Daily Weather Input'!D5356, 'Daily Weather Input'!D5356, ('Daily Weather Input'!E5356+'Daily Weather Input'!F5356)/2)</f>
        <v>73</v>
      </c>
      <c r="F5363">
        <f t="shared" si="169"/>
        <v>0</v>
      </c>
      <c r="G5363">
        <f t="shared" si="170"/>
        <v>8</v>
      </c>
    </row>
    <row r="5364" spans="2:7" x14ac:dyDescent="0.25">
      <c r="B5364">
        <f>YEAR('Daily Weather Input'!C5357)</f>
        <v>2019</v>
      </c>
      <c r="C5364">
        <f>MONTH('Daily Weather Input'!C5357)</f>
        <v>8</v>
      </c>
      <c r="D5364">
        <f>DAY('Daily Weather Input'!C5357)</f>
        <v>29</v>
      </c>
      <c r="E5364">
        <f>IF('Daily Weather Input'!D5357, 'Daily Weather Input'!D5357, ('Daily Weather Input'!E5357+'Daily Weather Input'!F5357)/2)</f>
        <v>71</v>
      </c>
      <c r="F5364">
        <f t="shared" si="169"/>
        <v>0</v>
      </c>
      <c r="G5364">
        <f t="shared" si="170"/>
        <v>6</v>
      </c>
    </row>
    <row r="5365" spans="2:7" x14ac:dyDescent="0.25">
      <c r="B5365">
        <f>YEAR('Daily Weather Input'!C5358)</f>
        <v>2019</v>
      </c>
      <c r="C5365">
        <f>MONTH('Daily Weather Input'!C5358)</f>
        <v>8</v>
      </c>
      <c r="D5365">
        <f>DAY('Daily Weather Input'!C5358)</f>
        <v>30</v>
      </c>
      <c r="E5365">
        <f>IF('Daily Weather Input'!D5358, 'Daily Weather Input'!D5358, ('Daily Weather Input'!E5358+'Daily Weather Input'!F5358)/2)</f>
        <v>71</v>
      </c>
      <c r="F5365">
        <f t="shared" si="169"/>
        <v>0</v>
      </c>
      <c r="G5365">
        <f t="shared" si="170"/>
        <v>6</v>
      </c>
    </row>
    <row r="5366" spans="2:7" x14ac:dyDescent="0.25">
      <c r="B5366">
        <f>YEAR('Daily Weather Input'!C5359)</f>
        <v>2019</v>
      </c>
      <c r="C5366">
        <f>MONTH('Daily Weather Input'!C5359)</f>
        <v>8</v>
      </c>
      <c r="D5366">
        <f>DAY('Daily Weather Input'!C5359)</f>
        <v>31</v>
      </c>
      <c r="E5366">
        <f>IF('Daily Weather Input'!D5359, 'Daily Weather Input'!D5359, ('Daily Weather Input'!E5359+'Daily Weather Input'!F5359)/2)</f>
        <v>76</v>
      </c>
      <c r="F5366">
        <f t="shared" si="169"/>
        <v>0</v>
      </c>
      <c r="G5366">
        <f t="shared" si="170"/>
        <v>11</v>
      </c>
    </row>
    <row r="5367" spans="2:7" x14ac:dyDescent="0.25">
      <c r="B5367">
        <f>YEAR('Daily Weather Input'!C5360)</f>
        <v>2019</v>
      </c>
      <c r="C5367">
        <f>MONTH('Daily Weather Input'!C5360)</f>
        <v>9</v>
      </c>
      <c r="D5367">
        <f>DAY('Daily Weather Input'!C5360)</f>
        <v>1</v>
      </c>
      <c r="E5367">
        <f>IF('Daily Weather Input'!D5360, 'Daily Weather Input'!D5360, ('Daily Weather Input'!E5360+'Daily Weather Input'!F5360)/2)</f>
        <v>74</v>
      </c>
      <c r="F5367">
        <f t="shared" si="169"/>
        <v>0</v>
      </c>
      <c r="G5367">
        <f t="shared" si="170"/>
        <v>9</v>
      </c>
    </row>
    <row r="5368" spans="2:7" x14ac:dyDescent="0.25">
      <c r="B5368">
        <f>YEAR('Daily Weather Input'!C5361)</f>
        <v>2019</v>
      </c>
      <c r="C5368">
        <f>MONTH('Daily Weather Input'!C5361)</f>
        <v>9</v>
      </c>
      <c r="D5368">
        <f>DAY('Daily Weather Input'!C5361)</f>
        <v>2</v>
      </c>
      <c r="E5368">
        <f>IF('Daily Weather Input'!D5361, 'Daily Weather Input'!D5361, ('Daily Weather Input'!E5361+'Daily Weather Input'!F5361)/2)</f>
        <v>76</v>
      </c>
      <c r="F5368">
        <f t="shared" si="169"/>
        <v>0</v>
      </c>
      <c r="G5368">
        <f t="shared" si="170"/>
        <v>11</v>
      </c>
    </row>
    <row r="5369" spans="2:7" x14ac:dyDescent="0.25">
      <c r="B5369">
        <f>YEAR('Daily Weather Input'!C5362)</f>
        <v>2019</v>
      </c>
      <c r="C5369">
        <f>MONTH('Daily Weather Input'!C5362)</f>
        <v>9</v>
      </c>
      <c r="D5369">
        <f>DAY('Daily Weather Input'!C5362)</f>
        <v>3</v>
      </c>
      <c r="E5369">
        <f>IF('Daily Weather Input'!D5362, 'Daily Weather Input'!D5362, ('Daily Weather Input'!E5362+'Daily Weather Input'!F5362)/2)</f>
        <v>74</v>
      </c>
      <c r="F5369">
        <f t="shared" si="169"/>
        <v>0</v>
      </c>
      <c r="G5369">
        <f t="shared" si="170"/>
        <v>9</v>
      </c>
    </row>
    <row r="5370" spans="2:7" x14ac:dyDescent="0.25">
      <c r="B5370">
        <f>YEAR('Daily Weather Input'!C5363)</f>
        <v>2019</v>
      </c>
      <c r="C5370">
        <f>MONTH('Daily Weather Input'!C5363)</f>
        <v>9</v>
      </c>
      <c r="D5370">
        <f>DAY('Daily Weather Input'!C5363)</f>
        <v>4</v>
      </c>
      <c r="E5370">
        <f>IF('Daily Weather Input'!D5363, 'Daily Weather Input'!D5363, ('Daily Weather Input'!E5363+'Daily Weather Input'!F5363)/2)</f>
        <v>79</v>
      </c>
      <c r="F5370">
        <f t="shared" si="169"/>
        <v>0</v>
      </c>
      <c r="G5370">
        <f t="shared" si="170"/>
        <v>14</v>
      </c>
    </row>
    <row r="5371" spans="2:7" x14ac:dyDescent="0.25">
      <c r="B5371">
        <f>YEAR('Daily Weather Input'!C5364)</f>
        <v>2019</v>
      </c>
      <c r="C5371">
        <f>MONTH('Daily Weather Input'!C5364)</f>
        <v>9</v>
      </c>
      <c r="D5371">
        <f>DAY('Daily Weather Input'!C5364)</f>
        <v>5</v>
      </c>
      <c r="E5371">
        <f>IF('Daily Weather Input'!D5364, 'Daily Weather Input'!D5364, ('Daily Weather Input'!E5364+'Daily Weather Input'!F5364)/2)</f>
        <v>76</v>
      </c>
      <c r="F5371">
        <f t="shared" si="169"/>
        <v>0</v>
      </c>
      <c r="G5371">
        <f t="shared" si="170"/>
        <v>11</v>
      </c>
    </row>
    <row r="5372" spans="2:7" x14ac:dyDescent="0.25">
      <c r="B5372">
        <f>YEAR('Daily Weather Input'!C5365)</f>
        <v>2019</v>
      </c>
      <c r="C5372">
        <f>MONTH('Daily Weather Input'!C5365)</f>
        <v>9</v>
      </c>
      <c r="D5372">
        <f>DAY('Daily Weather Input'!C5365)</f>
        <v>6</v>
      </c>
      <c r="E5372">
        <f>IF('Daily Weather Input'!D5365, 'Daily Weather Input'!D5365, ('Daily Weather Input'!E5365+'Daily Weather Input'!F5365)/2)</f>
        <v>71</v>
      </c>
      <c r="F5372">
        <f t="shared" si="169"/>
        <v>0</v>
      </c>
      <c r="G5372">
        <f t="shared" si="170"/>
        <v>6</v>
      </c>
    </row>
    <row r="5373" spans="2:7" x14ac:dyDescent="0.25">
      <c r="B5373">
        <f>YEAR('Daily Weather Input'!C5366)</f>
        <v>2019</v>
      </c>
      <c r="C5373">
        <f>MONTH('Daily Weather Input'!C5366)</f>
        <v>9</v>
      </c>
      <c r="D5373">
        <f>DAY('Daily Weather Input'!C5366)</f>
        <v>7</v>
      </c>
      <c r="E5373">
        <f>IF('Daily Weather Input'!D5366, 'Daily Weather Input'!D5366, ('Daily Weather Input'!E5366+'Daily Weather Input'!F5366)/2)</f>
        <v>69</v>
      </c>
      <c r="F5373">
        <f t="shared" si="169"/>
        <v>0</v>
      </c>
      <c r="G5373">
        <f t="shared" si="170"/>
        <v>4</v>
      </c>
    </row>
    <row r="5374" spans="2:7" x14ac:dyDescent="0.25">
      <c r="B5374">
        <f>YEAR('Daily Weather Input'!C5367)</f>
        <v>2019</v>
      </c>
      <c r="C5374">
        <f>MONTH('Daily Weather Input'!C5367)</f>
        <v>9</v>
      </c>
      <c r="D5374">
        <f>DAY('Daily Weather Input'!C5367)</f>
        <v>8</v>
      </c>
      <c r="E5374">
        <f>IF('Daily Weather Input'!D5367, 'Daily Weather Input'!D5367, ('Daily Weather Input'!E5367+'Daily Weather Input'!F5367)/2)</f>
        <v>70</v>
      </c>
      <c r="F5374">
        <f t="shared" si="169"/>
        <v>0</v>
      </c>
      <c r="G5374">
        <f t="shared" si="170"/>
        <v>5</v>
      </c>
    </row>
    <row r="5375" spans="2:7" x14ac:dyDescent="0.25">
      <c r="B5375">
        <f>YEAR('Daily Weather Input'!C5368)</f>
        <v>2019</v>
      </c>
      <c r="C5375">
        <f>MONTH('Daily Weather Input'!C5368)</f>
        <v>9</v>
      </c>
      <c r="D5375">
        <f>DAY('Daily Weather Input'!C5368)</f>
        <v>9</v>
      </c>
      <c r="E5375">
        <f>IF('Daily Weather Input'!D5368, 'Daily Weather Input'!D5368, ('Daily Weather Input'!E5368+'Daily Weather Input'!F5368)/2)</f>
        <v>74</v>
      </c>
      <c r="F5375">
        <f t="shared" si="169"/>
        <v>0</v>
      </c>
      <c r="G5375">
        <f t="shared" si="170"/>
        <v>9</v>
      </c>
    </row>
    <row r="5376" spans="2:7" x14ac:dyDescent="0.25">
      <c r="B5376">
        <f>YEAR('Daily Weather Input'!C5369)</f>
        <v>2019</v>
      </c>
      <c r="C5376">
        <f>MONTH('Daily Weather Input'!C5369)</f>
        <v>9</v>
      </c>
      <c r="D5376">
        <f>DAY('Daily Weather Input'!C5369)</f>
        <v>10</v>
      </c>
      <c r="E5376">
        <f>IF('Daily Weather Input'!D5369, 'Daily Weather Input'!D5369, ('Daily Weather Input'!E5369+'Daily Weather Input'!F5369)/2)</f>
        <v>72</v>
      </c>
      <c r="F5376">
        <f t="shared" si="169"/>
        <v>0</v>
      </c>
      <c r="G5376">
        <f t="shared" si="170"/>
        <v>7</v>
      </c>
    </row>
    <row r="5377" spans="2:7" x14ac:dyDescent="0.25">
      <c r="B5377">
        <f>YEAR('Daily Weather Input'!C5370)</f>
        <v>2019</v>
      </c>
      <c r="C5377">
        <f>MONTH('Daily Weather Input'!C5370)</f>
        <v>9</v>
      </c>
      <c r="D5377">
        <f>DAY('Daily Weather Input'!C5370)</f>
        <v>11</v>
      </c>
      <c r="E5377">
        <f>IF('Daily Weather Input'!D5370, 'Daily Weather Input'!D5370, ('Daily Weather Input'!E5370+'Daily Weather Input'!F5370)/2)</f>
        <v>76</v>
      </c>
      <c r="F5377">
        <f t="shared" si="169"/>
        <v>0</v>
      </c>
      <c r="G5377">
        <f t="shared" si="170"/>
        <v>11</v>
      </c>
    </row>
    <row r="5378" spans="2:7" x14ac:dyDescent="0.25">
      <c r="B5378">
        <f>YEAR('Daily Weather Input'!C5371)</f>
        <v>2019</v>
      </c>
      <c r="C5378">
        <f>MONTH('Daily Weather Input'!C5371)</f>
        <v>9</v>
      </c>
      <c r="D5378">
        <f>DAY('Daily Weather Input'!C5371)</f>
        <v>12</v>
      </c>
      <c r="E5378">
        <f>IF('Daily Weather Input'!D5371, 'Daily Weather Input'!D5371, ('Daily Weather Input'!E5371+'Daily Weather Input'!F5371)/2)</f>
        <v>80</v>
      </c>
      <c r="F5378">
        <f t="shared" si="169"/>
        <v>0</v>
      </c>
      <c r="G5378">
        <f t="shared" si="170"/>
        <v>15</v>
      </c>
    </row>
    <row r="5379" spans="2:7" x14ac:dyDescent="0.25">
      <c r="B5379">
        <f>YEAR('Daily Weather Input'!C5372)</f>
        <v>2019</v>
      </c>
      <c r="C5379">
        <f>MONTH('Daily Weather Input'!C5372)</f>
        <v>9</v>
      </c>
      <c r="D5379">
        <f>DAY('Daily Weather Input'!C5372)</f>
        <v>13</v>
      </c>
      <c r="E5379">
        <f>IF('Daily Weather Input'!D5372, 'Daily Weather Input'!D5372, ('Daily Weather Input'!E5372+'Daily Weather Input'!F5372)/2)</f>
        <v>71</v>
      </c>
      <c r="F5379">
        <f t="shared" si="169"/>
        <v>0</v>
      </c>
      <c r="G5379">
        <f t="shared" si="170"/>
        <v>6</v>
      </c>
    </row>
    <row r="5380" spans="2:7" x14ac:dyDescent="0.25">
      <c r="B5380">
        <f>YEAR('Daily Weather Input'!C5373)</f>
        <v>2019</v>
      </c>
      <c r="C5380">
        <f>MONTH('Daily Weather Input'!C5373)</f>
        <v>9</v>
      </c>
      <c r="D5380">
        <f>DAY('Daily Weather Input'!C5373)</f>
        <v>14</v>
      </c>
      <c r="E5380">
        <f>IF('Daily Weather Input'!D5373, 'Daily Weather Input'!D5373, ('Daily Weather Input'!E5373+'Daily Weather Input'!F5373)/2)</f>
        <v>71</v>
      </c>
      <c r="F5380">
        <f t="shared" si="169"/>
        <v>0</v>
      </c>
      <c r="G5380">
        <f t="shared" si="170"/>
        <v>6</v>
      </c>
    </row>
    <row r="5381" spans="2:7" x14ac:dyDescent="0.25">
      <c r="B5381">
        <f>YEAR('Daily Weather Input'!C5374)</f>
        <v>2019</v>
      </c>
      <c r="C5381">
        <f>MONTH('Daily Weather Input'!C5374)</f>
        <v>9</v>
      </c>
      <c r="D5381">
        <f>DAY('Daily Weather Input'!C5374)</f>
        <v>15</v>
      </c>
      <c r="E5381">
        <f>IF('Daily Weather Input'!D5374, 'Daily Weather Input'!D5374, ('Daily Weather Input'!E5374+'Daily Weather Input'!F5374)/2)</f>
        <v>76</v>
      </c>
      <c r="F5381">
        <f t="shared" si="169"/>
        <v>0</v>
      </c>
      <c r="G5381">
        <f t="shared" si="170"/>
        <v>11</v>
      </c>
    </row>
    <row r="5382" spans="2:7" x14ac:dyDescent="0.25">
      <c r="B5382">
        <f>YEAR('Daily Weather Input'!C5375)</f>
        <v>2019</v>
      </c>
      <c r="C5382">
        <f>MONTH('Daily Weather Input'!C5375)</f>
        <v>9</v>
      </c>
      <c r="D5382">
        <f>DAY('Daily Weather Input'!C5375)</f>
        <v>16</v>
      </c>
      <c r="E5382">
        <f>IF('Daily Weather Input'!D5375, 'Daily Weather Input'!D5375, ('Daily Weather Input'!E5375+'Daily Weather Input'!F5375)/2)</f>
        <v>73</v>
      </c>
      <c r="F5382">
        <f t="shared" si="169"/>
        <v>0</v>
      </c>
      <c r="G5382">
        <f t="shared" si="170"/>
        <v>8</v>
      </c>
    </row>
    <row r="5383" spans="2:7" x14ac:dyDescent="0.25">
      <c r="B5383">
        <f>YEAR('Daily Weather Input'!C5376)</f>
        <v>2019</v>
      </c>
      <c r="C5383">
        <f>MONTH('Daily Weather Input'!C5376)</f>
        <v>9</v>
      </c>
      <c r="D5383">
        <f>DAY('Daily Weather Input'!C5376)</f>
        <v>17</v>
      </c>
      <c r="E5383">
        <f>IF('Daily Weather Input'!D5376, 'Daily Weather Input'!D5376, ('Daily Weather Input'!E5376+'Daily Weather Input'!F5376)/2)</f>
        <v>75</v>
      </c>
      <c r="F5383">
        <f t="shared" si="169"/>
        <v>0</v>
      </c>
      <c r="G5383">
        <f t="shared" si="170"/>
        <v>10</v>
      </c>
    </row>
    <row r="5384" spans="2:7" x14ac:dyDescent="0.25">
      <c r="B5384">
        <f>YEAR('Daily Weather Input'!C5377)</f>
        <v>2019</v>
      </c>
      <c r="C5384">
        <f>MONTH('Daily Weather Input'!C5377)</f>
        <v>9</v>
      </c>
      <c r="D5384">
        <f>DAY('Daily Weather Input'!C5377)</f>
        <v>18</v>
      </c>
      <c r="E5384">
        <f>IF('Daily Weather Input'!D5377, 'Daily Weather Input'!D5377, ('Daily Weather Input'!E5377+'Daily Weather Input'!F5377)/2)</f>
        <v>67</v>
      </c>
      <c r="F5384">
        <f t="shared" si="169"/>
        <v>0</v>
      </c>
      <c r="G5384">
        <f t="shared" si="170"/>
        <v>2</v>
      </c>
    </row>
    <row r="5385" spans="2:7" x14ac:dyDescent="0.25">
      <c r="B5385">
        <f>YEAR('Daily Weather Input'!C5378)</f>
        <v>2019</v>
      </c>
      <c r="C5385">
        <f>MONTH('Daily Weather Input'!C5378)</f>
        <v>9</v>
      </c>
      <c r="D5385">
        <f>DAY('Daily Weather Input'!C5378)</f>
        <v>19</v>
      </c>
      <c r="E5385">
        <f>IF('Daily Weather Input'!D5378, 'Daily Weather Input'!D5378, ('Daily Weather Input'!E5378+'Daily Weather Input'!F5378)/2)</f>
        <v>63</v>
      </c>
      <c r="F5385">
        <f t="shared" si="169"/>
        <v>2</v>
      </c>
      <c r="G5385">
        <f t="shared" si="170"/>
        <v>0</v>
      </c>
    </row>
    <row r="5386" spans="2:7" x14ac:dyDescent="0.25">
      <c r="B5386">
        <f>YEAR('Daily Weather Input'!C5379)</f>
        <v>2019</v>
      </c>
      <c r="C5386">
        <f>MONTH('Daily Weather Input'!C5379)</f>
        <v>9</v>
      </c>
      <c r="D5386">
        <f>DAY('Daily Weather Input'!C5379)</f>
        <v>20</v>
      </c>
      <c r="E5386">
        <f>IF('Daily Weather Input'!D5379, 'Daily Weather Input'!D5379, ('Daily Weather Input'!E5379+'Daily Weather Input'!F5379)/2)</f>
        <v>62</v>
      </c>
      <c r="F5386">
        <f t="shared" si="169"/>
        <v>3</v>
      </c>
      <c r="G5386">
        <f t="shared" si="170"/>
        <v>0</v>
      </c>
    </row>
    <row r="5387" spans="2:7" x14ac:dyDescent="0.25">
      <c r="B5387">
        <f>YEAR('Daily Weather Input'!C5380)</f>
        <v>2019</v>
      </c>
      <c r="C5387">
        <f>MONTH('Daily Weather Input'!C5380)</f>
        <v>9</v>
      </c>
      <c r="D5387">
        <f>DAY('Daily Weather Input'!C5380)</f>
        <v>21</v>
      </c>
      <c r="E5387">
        <f>IF('Daily Weather Input'!D5380, 'Daily Weather Input'!D5380, ('Daily Weather Input'!E5380+'Daily Weather Input'!F5380)/2)</f>
        <v>69</v>
      </c>
      <c r="F5387">
        <f t="shared" si="169"/>
        <v>0</v>
      </c>
      <c r="G5387">
        <f t="shared" si="170"/>
        <v>4</v>
      </c>
    </row>
    <row r="5388" spans="2:7" x14ac:dyDescent="0.25">
      <c r="B5388">
        <f>YEAR('Daily Weather Input'!C5381)</f>
        <v>2019</v>
      </c>
      <c r="C5388">
        <f>MONTH('Daily Weather Input'!C5381)</f>
        <v>9</v>
      </c>
      <c r="D5388">
        <f>DAY('Daily Weather Input'!C5381)</f>
        <v>22</v>
      </c>
      <c r="E5388">
        <f>IF('Daily Weather Input'!D5381, 'Daily Weather Input'!D5381, ('Daily Weather Input'!E5381+'Daily Weather Input'!F5381)/2)</f>
        <v>77</v>
      </c>
      <c r="F5388">
        <f t="shared" si="169"/>
        <v>0</v>
      </c>
      <c r="G5388">
        <f t="shared" si="170"/>
        <v>12</v>
      </c>
    </row>
    <row r="5389" spans="2:7" x14ac:dyDescent="0.25">
      <c r="B5389">
        <f>YEAR('Daily Weather Input'!C5382)</f>
        <v>2019</v>
      </c>
      <c r="C5389">
        <f>MONTH('Daily Weather Input'!C5382)</f>
        <v>9</v>
      </c>
      <c r="D5389">
        <f>DAY('Daily Weather Input'!C5382)</f>
        <v>23</v>
      </c>
      <c r="E5389">
        <f>IF('Daily Weather Input'!D5382, 'Daily Weather Input'!D5382, ('Daily Weather Input'!E5382+'Daily Weather Input'!F5382)/2)</f>
        <v>80</v>
      </c>
      <c r="F5389">
        <f t="shared" si="169"/>
        <v>0</v>
      </c>
      <c r="G5389">
        <f t="shared" si="170"/>
        <v>15</v>
      </c>
    </row>
    <row r="5390" spans="2:7" x14ac:dyDescent="0.25">
      <c r="B5390">
        <f>YEAR('Daily Weather Input'!C5383)</f>
        <v>2019</v>
      </c>
      <c r="C5390">
        <f>MONTH('Daily Weather Input'!C5383)</f>
        <v>9</v>
      </c>
      <c r="D5390">
        <f>DAY('Daily Weather Input'!C5383)</f>
        <v>24</v>
      </c>
      <c r="E5390">
        <f>IF('Daily Weather Input'!D5383, 'Daily Weather Input'!D5383, ('Daily Weather Input'!E5383+'Daily Weather Input'!F5383)/2)</f>
        <v>74</v>
      </c>
      <c r="F5390">
        <f t="shared" si="169"/>
        <v>0</v>
      </c>
      <c r="G5390">
        <f t="shared" si="170"/>
        <v>9</v>
      </c>
    </row>
    <row r="5391" spans="2:7" x14ac:dyDescent="0.25">
      <c r="B5391">
        <f>YEAR('Daily Weather Input'!C5384)</f>
        <v>2019</v>
      </c>
      <c r="C5391">
        <f>MONTH('Daily Weather Input'!C5384)</f>
        <v>9</v>
      </c>
      <c r="D5391">
        <f>DAY('Daily Weather Input'!C5384)</f>
        <v>25</v>
      </c>
      <c r="E5391">
        <f>IF('Daily Weather Input'!D5384, 'Daily Weather Input'!D5384, ('Daily Weather Input'!E5384+'Daily Weather Input'!F5384)/2)</f>
        <v>66</v>
      </c>
      <c r="F5391">
        <f t="shared" si="169"/>
        <v>0</v>
      </c>
      <c r="G5391">
        <f t="shared" si="170"/>
        <v>1</v>
      </c>
    </row>
    <row r="5392" spans="2:7" x14ac:dyDescent="0.25">
      <c r="B5392">
        <f>YEAR('Daily Weather Input'!C5385)</f>
        <v>2019</v>
      </c>
      <c r="C5392">
        <f>MONTH('Daily Weather Input'!C5385)</f>
        <v>9</v>
      </c>
      <c r="D5392">
        <f>DAY('Daily Weather Input'!C5385)</f>
        <v>26</v>
      </c>
      <c r="E5392">
        <f>IF('Daily Weather Input'!D5385, 'Daily Weather Input'!D5385, ('Daily Weather Input'!E5385+'Daily Weather Input'!F5385)/2)</f>
        <v>70</v>
      </c>
      <c r="F5392">
        <f t="shared" si="169"/>
        <v>0</v>
      </c>
      <c r="G5392">
        <f t="shared" si="170"/>
        <v>5</v>
      </c>
    </row>
    <row r="5393" spans="2:7" x14ac:dyDescent="0.25">
      <c r="B5393">
        <f>YEAR('Daily Weather Input'!C5386)</f>
        <v>2019</v>
      </c>
      <c r="C5393">
        <f>MONTH('Daily Weather Input'!C5386)</f>
        <v>9</v>
      </c>
      <c r="D5393">
        <f>DAY('Daily Weather Input'!C5386)</f>
        <v>27</v>
      </c>
      <c r="E5393">
        <f>IF('Daily Weather Input'!D5386, 'Daily Weather Input'!D5386, ('Daily Weather Input'!E5386+'Daily Weather Input'!F5386)/2)</f>
        <v>67</v>
      </c>
      <c r="F5393">
        <f t="shared" si="169"/>
        <v>0</v>
      </c>
      <c r="G5393">
        <f t="shared" si="170"/>
        <v>2</v>
      </c>
    </row>
    <row r="5394" spans="2:7" x14ac:dyDescent="0.25">
      <c r="B5394">
        <f>YEAR('Daily Weather Input'!C5387)</f>
        <v>2019</v>
      </c>
      <c r="C5394">
        <f>MONTH('Daily Weather Input'!C5387)</f>
        <v>9</v>
      </c>
      <c r="D5394">
        <f>DAY('Daily Weather Input'!C5387)</f>
        <v>28</v>
      </c>
      <c r="E5394">
        <f>IF('Daily Weather Input'!D5387, 'Daily Weather Input'!D5387, ('Daily Weather Input'!E5387+'Daily Weather Input'!F5387)/2)</f>
        <v>73</v>
      </c>
      <c r="F5394">
        <f t="shared" si="169"/>
        <v>0</v>
      </c>
      <c r="G5394">
        <f t="shared" si="170"/>
        <v>8</v>
      </c>
    </row>
    <row r="5395" spans="2:7" x14ac:dyDescent="0.25">
      <c r="B5395">
        <f>YEAR('Daily Weather Input'!C5388)</f>
        <v>2019</v>
      </c>
      <c r="C5395">
        <f>MONTH('Daily Weather Input'!C5388)</f>
        <v>9</v>
      </c>
      <c r="D5395">
        <f>DAY('Daily Weather Input'!C5388)</f>
        <v>29</v>
      </c>
      <c r="E5395">
        <f>IF('Daily Weather Input'!D5388, 'Daily Weather Input'!D5388, ('Daily Weather Input'!E5388+'Daily Weather Input'!F5388)/2)</f>
        <v>77</v>
      </c>
      <c r="F5395">
        <f t="shared" si="169"/>
        <v>0</v>
      </c>
      <c r="G5395">
        <f t="shared" si="170"/>
        <v>12</v>
      </c>
    </row>
    <row r="5396" spans="2:7" x14ac:dyDescent="0.25">
      <c r="B5396">
        <f>YEAR('Daily Weather Input'!C5389)</f>
        <v>2019</v>
      </c>
      <c r="C5396">
        <f>MONTH('Daily Weather Input'!C5389)</f>
        <v>9</v>
      </c>
      <c r="D5396">
        <f>DAY('Daily Weather Input'!C5389)</f>
        <v>30</v>
      </c>
      <c r="E5396">
        <f>IF('Daily Weather Input'!D5389, 'Daily Weather Input'!D5389, ('Daily Weather Input'!E5389+'Daily Weather Input'!F5389)/2)</f>
        <v>71</v>
      </c>
      <c r="F5396">
        <f t="shared" si="169"/>
        <v>0</v>
      </c>
      <c r="G5396">
        <f t="shared" si="170"/>
        <v>6</v>
      </c>
    </row>
    <row r="5397" spans="2:7" x14ac:dyDescent="0.25">
      <c r="B5397">
        <f>YEAR('Daily Weather Input'!C5390)</f>
        <v>2019</v>
      </c>
      <c r="C5397">
        <f>MONTH('Daily Weather Input'!C5390)</f>
        <v>10</v>
      </c>
      <c r="D5397">
        <f>DAY('Daily Weather Input'!C5390)</f>
        <v>1</v>
      </c>
      <c r="E5397">
        <f>IF('Daily Weather Input'!D5390, 'Daily Weather Input'!D5390, ('Daily Weather Input'!E5390+'Daily Weather Input'!F5390)/2)</f>
        <v>74</v>
      </c>
      <c r="F5397">
        <f t="shared" si="169"/>
        <v>0</v>
      </c>
      <c r="G5397">
        <f t="shared" si="170"/>
        <v>9</v>
      </c>
    </row>
    <row r="5398" spans="2:7" x14ac:dyDescent="0.25">
      <c r="B5398">
        <f>YEAR('Daily Weather Input'!C5391)</f>
        <v>2019</v>
      </c>
      <c r="C5398">
        <f>MONTH('Daily Weather Input'!C5391)</f>
        <v>10</v>
      </c>
      <c r="D5398">
        <f>DAY('Daily Weather Input'!C5391)</f>
        <v>2</v>
      </c>
      <c r="E5398">
        <f>IF('Daily Weather Input'!D5391, 'Daily Weather Input'!D5391, ('Daily Weather Input'!E5391+'Daily Weather Input'!F5391)/2)</f>
        <v>81</v>
      </c>
      <c r="F5398">
        <f t="shared" si="169"/>
        <v>0</v>
      </c>
      <c r="G5398">
        <f t="shared" si="170"/>
        <v>16</v>
      </c>
    </row>
    <row r="5399" spans="2:7" x14ac:dyDescent="0.25">
      <c r="B5399">
        <f>YEAR('Daily Weather Input'!C5392)</f>
        <v>2019</v>
      </c>
      <c r="C5399">
        <f>MONTH('Daily Weather Input'!C5392)</f>
        <v>10</v>
      </c>
      <c r="D5399">
        <f>DAY('Daily Weather Input'!C5392)</f>
        <v>3</v>
      </c>
      <c r="E5399">
        <f>IF('Daily Weather Input'!D5392, 'Daily Weather Input'!D5392, ('Daily Weather Input'!E5392+'Daily Weather Input'!F5392)/2)</f>
        <v>78</v>
      </c>
      <c r="F5399">
        <f t="shared" si="169"/>
        <v>0</v>
      </c>
      <c r="G5399">
        <f t="shared" si="170"/>
        <v>13</v>
      </c>
    </row>
    <row r="5400" spans="2:7" x14ac:dyDescent="0.25">
      <c r="B5400">
        <f>YEAR('Daily Weather Input'!C5393)</f>
        <v>2019</v>
      </c>
      <c r="C5400">
        <f>MONTH('Daily Weather Input'!C5393)</f>
        <v>10</v>
      </c>
      <c r="D5400">
        <f>DAY('Daily Weather Input'!C5393)</f>
        <v>4</v>
      </c>
      <c r="E5400">
        <f>IF('Daily Weather Input'!D5393, 'Daily Weather Input'!D5393, ('Daily Weather Input'!E5393+'Daily Weather Input'!F5393)/2)</f>
        <v>73</v>
      </c>
      <c r="F5400">
        <f t="shared" ref="F5400:F5463" si="171">IF(B$8&gt;$E5400,(B$8-$E5400),0)</f>
        <v>0</v>
      </c>
      <c r="G5400">
        <f t="shared" ref="G5400:G5463" si="172">IF($E5400&gt;C$8,$E5400-C$8,0)</f>
        <v>8</v>
      </c>
    </row>
    <row r="5401" spans="2:7" x14ac:dyDescent="0.25">
      <c r="B5401">
        <f>YEAR('Daily Weather Input'!C5394)</f>
        <v>2019</v>
      </c>
      <c r="C5401">
        <f>MONTH('Daily Weather Input'!C5394)</f>
        <v>10</v>
      </c>
      <c r="D5401">
        <f>DAY('Daily Weather Input'!C5394)</f>
        <v>5</v>
      </c>
      <c r="E5401">
        <f>IF('Daily Weather Input'!D5394, 'Daily Weather Input'!D5394, ('Daily Weather Input'!E5394+'Daily Weather Input'!F5394)/2)</f>
        <v>56</v>
      </c>
      <c r="F5401">
        <f t="shared" si="171"/>
        <v>9</v>
      </c>
      <c r="G5401">
        <f t="shared" si="172"/>
        <v>0</v>
      </c>
    </row>
    <row r="5402" spans="2:7" x14ac:dyDescent="0.25">
      <c r="B5402">
        <f>YEAR('Daily Weather Input'!C5395)</f>
        <v>2019</v>
      </c>
      <c r="C5402">
        <f>MONTH('Daily Weather Input'!C5395)</f>
        <v>10</v>
      </c>
      <c r="D5402">
        <f>DAY('Daily Weather Input'!C5395)</f>
        <v>6</v>
      </c>
      <c r="E5402">
        <f>IF('Daily Weather Input'!D5395, 'Daily Weather Input'!D5395, ('Daily Weather Input'!E5395+'Daily Weather Input'!F5395)/2)</f>
        <v>64</v>
      </c>
      <c r="F5402">
        <f t="shared" si="171"/>
        <v>1</v>
      </c>
      <c r="G5402">
        <f t="shared" si="172"/>
        <v>0</v>
      </c>
    </row>
    <row r="5403" spans="2:7" x14ac:dyDescent="0.25">
      <c r="B5403">
        <f>YEAR('Daily Weather Input'!C5396)</f>
        <v>2019</v>
      </c>
      <c r="C5403">
        <f>MONTH('Daily Weather Input'!C5396)</f>
        <v>10</v>
      </c>
      <c r="D5403">
        <f>DAY('Daily Weather Input'!C5396)</f>
        <v>7</v>
      </c>
      <c r="E5403">
        <f>IF('Daily Weather Input'!D5396, 'Daily Weather Input'!D5396, ('Daily Weather Input'!E5396+'Daily Weather Input'!F5396)/2)</f>
        <v>72</v>
      </c>
      <c r="F5403">
        <f t="shared" si="171"/>
        <v>0</v>
      </c>
      <c r="G5403">
        <f t="shared" si="172"/>
        <v>7</v>
      </c>
    </row>
    <row r="5404" spans="2:7" x14ac:dyDescent="0.25">
      <c r="B5404">
        <f>YEAR('Daily Weather Input'!C5397)</f>
        <v>2019</v>
      </c>
      <c r="C5404">
        <f>MONTH('Daily Weather Input'!C5397)</f>
        <v>10</v>
      </c>
      <c r="D5404">
        <f>DAY('Daily Weather Input'!C5397)</f>
        <v>8</v>
      </c>
      <c r="E5404">
        <f>IF('Daily Weather Input'!D5397, 'Daily Weather Input'!D5397, ('Daily Weather Input'!E5397+'Daily Weather Input'!F5397)/2)</f>
        <v>61</v>
      </c>
      <c r="F5404">
        <f t="shared" si="171"/>
        <v>4</v>
      </c>
      <c r="G5404">
        <f t="shared" si="172"/>
        <v>0</v>
      </c>
    </row>
    <row r="5405" spans="2:7" x14ac:dyDescent="0.25">
      <c r="B5405">
        <f>YEAR('Daily Weather Input'!C5398)</f>
        <v>2019</v>
      </c>
      <c r="C5405">
        <f>MONTH('Daily Weather Input'!C5398)</f>
        <v>10</v>
      </c>
      <c r="D5405">
        <f>DAY('Daily Weather Input'!C5398)</f>
        <v>9</v>
      </c>
      <c r="E5405">
        <f>IF('Daily Weather Input'!D5398, 'Daily Weather Input'!D5398, ('Daily Weather Input'!E5398+'Daily Weather Input'!F5398)/2)</f>
        <v>62</v>
      </c>
      <c r="F5405">
        <f t="shared" si="171"/>
        <v>3</v>
      </c>
      <c r="G5405">
        <f t="shared" si="172"/>
        <v>0</v>
      </c>
    </row>
    <row r="5406" spans="2:7" x14ac:dyDescent="0.25">
      <c r="B5406">
        <f>YEAR('Daily Weather Input'!C5399)</f>
        <v>2019</v>
      </c>
      <c r="C5406">
        <f>MONTH('Daily Weather Input'!C5399)</f>
        <v>10</v>
      </c>
      <c r="D5406">
        <f>DAY('Daily Weather Input'!C5399)</f>
        <v>10</v>
      </c>
      <c r="E5406">
        <f>IF('Daily Weather Input'!D5399, 'Daily Weather Input'!D5399, ('Daily Weather Input'!E5399+'Daily Weather Input'!F5399)/2)</f>
        <v>61</v>
      </c>
      <c r="F5406">
        <f t="shared" si="171"/>
        <v>4</v>
      </c>
      <c r="G5406">
        <f t="shared" si="172"/>
        <v>0</v>
      </c>
    </row>
    <row r="5407" spans="2:7" x14ac:dyDescent="0.25">
      <c r="B5407">
        <f>YEAR('Daily Weather Input'!C5400)</f>
        <v>2019</v>
      </c>
      <c r="C5407">
        <f>MONTH('Daily Weather Input'!C5400)</f>
        <v>10</v>
      </c>
      <c r="D5407">
        <f>DAY('Daily Weather Input'!C5400)</f>
        <v>11</v>
      </c>
      <c r="E5407">
        <f>IF('Daily Weather Input'!D5400, 'Daily Weather Input'!D5400, ('Daily Weather Input'!E5400+'Daily Weather Input'!F5400)/2)</f>
        <v>63</v>
      </c>
      <c r="F5407">
        <f t="shared" si="171"/>
        <v>2</v>
      </c>
      <c r="G5407">
        <f t="shared" si="172"/>
        <v>0</v>
      </c>
    </row>
    <row r="5408" spans="2:7" x14ac:dyDescent="0.25">
      <c r="B5408">
        <f>YEAR('Daily Weather Input'!C5401)</f>
        <v>2019</v>
      </c>
      <c r="C5408">
        <f>MONTH('Daily Weather Input'!C5401)</f>
        <v>10</v>
      </c>
      <c r="D5408">
        <f>DAY('Daily Weather Input'!C5401)</f>
        <v>12</v>
      </c>
      <c r="E5408">
        <f>IF('Daily Weather Input'!D5401, 'Daily Weather Input'!D5401, ('Daily Weather Input'!E5401+'Daily Weather Input'!F5401)/2)</f>
        <v>58</v>
      </c>
      <c r="F5408">
        <f t="shared" si="171"/>
        <v>7</v>
      </c>
      <c r="G5408">
        <f t="shared" si="172"/>
        <v>0</v>
      </c>
    </row>
    <row r="5409" spans="2:7" x14ac:dyDescent="0.25">
      <c r="B5409">
        <f>YEAR('Daily Weather Input'!C5402)</f>
        <v>2019</v>
      </c>
      <c r="C5409">
        <f>MONTH('Daily Weather Input'!C5402)</f>
        <v>10</v>
      </c>
      <c r="D5409">
        <f>DAY('Daily Weather Input'!C5402)</f>
        <v>13</v>
      </c>
      <c r="E5409">
        <f>IF('Daily Weather Input'!D5402, 'Daily Weather Input'!D5402, ('Daily Weather Input'!E5402+'Daily Weather Input'!F5402)/2)</f>
        <v>58</v>
      </c>
      <c r="F5409">
        <f t="shared" si="171"/>
        <v>7</v>
      </c>
      <c r="G5409">
        <f t="shared" si="172"/>
        <v>0</v>
      </c>
    </row>
    <row r="5410" spans="2:7" x14ac:dyDescent="0.25">
      <c r="B5410">
        <f>YEAR('Daily Weather Input'!C5403)</f>
        <v>2019</v>
      </c>
      <c r="C5410">
        <f>MONTH('Daily Weather Input'!C5403)</f>
        <v>10</v>
      </c>
      <c r="D5410">
        <f>DAY('Daily Weather Input'!C5403)</f>
        <v>14</v>
      </c>
      <c r="E5410">
        <f>IF('Daily Weather Input'!D5403, 'Daily Weather Input'!D5403, ('Daily Weather Input'!E5403+'Daily Weather Input'!F5403)/2)</f>
        <v>58</v>
      </c>
      <c r="F5410">
        <f t="shared" si="171"/>
        <v>7</v>
      </c>
      <c r="G5410">
        <f t="shared" si="172"/>
        <v>0</v>
      </c>
    </row>
    <row r="5411" spans="2:7" x14ac:dyDescent="0.25">
      <c r="B5411">
        <f>YEAR('Daily Weather Input'!C5404)</f>
        <v>2019</v>
      </c>
      <c r="C5411">
        <f>MONTH('Daily Weather Input'!C5404)</f>
        <v>10</v>
      </c>
      <c r="D5411">
        <f>DAY('Daily Weather Input'!C5404)</f>
        <v>15</v>
      </c>
      <c r="E5411">
        <f>IF('Daily Weather Input'!D5404, 'Daily Weather Input'!D5404, ('Daily Weather Input'!E5404+'Daily Weather Input'!F5404)/2)</f>
        <v>57</v>
      </c>
      <c r="F5411">
        <f t="shared" si="171"/>
        <v>8</v>
      </c>
      <c r="G5411">
        <f t="shared" si="172"/>
        <v>0</v>
      </c>
    </row>
    <row r="5412" spans="2:7" x14ac:dyDescent="0.25">
      <c r="B5412">
        <f>YEAR('Daily Weather Input'!C5405)</f>
        <v>2019</v>
      </c>
      <c r="C5412">
        <f>MONTH('Daily Weather Input'!C5405)</f>
        <v>10</v>
      </c>
      <c r="D5412">
        <f>DAY('Daily Weather Input'!C5405)</f>
        <v>16</v>
      </c>
      <c r="E5412">
        <f>IF('Daily Weather Input'!D5405, 'Daily Weather Input'!D5405, ('Daily Weather Input'!E5405+'Daily Weather Input'!F5405)/2)</f>
        <v>57</v>
      </c>
      <c r="F5412">
        <f t="shared" si="171"/>
        <v>8</v>
      </c>
      <c r="G5412">
        <f t="shared" si="172"/>
        <v>0</v>
      </c>
    </row>
    <row r="5413" spans="2:7" x14ac:dyDescent="0.25">
      <c r="B5413">
        <f>YEAR('Daily Weather Input'!C5406)</f>
        <v>2019</v>
      </c>
      <c r="C5413">
        <f>MONTH('Daily Weather Input'!C5406)</f>
        <v>10</v>
      </c>
      <c r="D5413">
        <f>DAY('Daily Weather Input'!C5406)</f>
        <v>17</v>
      </c>
      <c r="E5413">
        <f>IF('Daily Weather Input'!D5406, 'Daily Weather Input'!D5406, ('Daily Weather Input'!E5406+'Daily Weather Input'!F5406)/2)</f>
        <v>53</v>
      </c>
      <c r="F5413">
        <f t="shared" si="171"/>
        <v>12</v>
      </c>
      <c r="G5413">
        <f t="shared" si="172"/>
        <v>0</v>
      </c>
    </row>
    <row r="5414" spans="2:7" x14ac:dyDescent="0.25">
      <c r="B5414">
        <f>YEAR('Daily Weather Input'!C5407)</f>
        <v>2019</v>
      </c>
      <c r="C5414">
        <f>MONTH('Daily Weather Input'!C5407)</f>
        <v>10</v>
      </c>
      <c r="D5414">
        <f>DAY('Daily Weather Input'!C5407)</f>
        <v>18</v>
      </c>
      <c r="E5414">
        <f>IF('Daily Weather Input'!D5407, 'Daily Weather Input'!D5407, ('Daily Weather Input'!E5407+'Daily Weather Input'!F5407)/2)</f>
        <v>53</v>
      </c>
      <c r="F5414">
        <f t="shared" si="171"/>
        <v>12</v>
      </c>
      <c r="G5414">
        <f t="shared" si="172"/>
        <v>0</v>
      </c>
    </row>
    <row r="5415" spans="2:7" x14ac:dyDescent="0.25">
      <c r="B5415">
        <f>YEAR('Daily Weather Input'!C5408)</f>
        <v>2019</v>
      </c>
      <c r="C5415">
        <f>MONTH('Daily Weather Input'!C5408)</f>
        <v>10</v>
      </c>
      <c r="D5415">
        <f>DAY('Daily Weather Input'!C5408)</f>
        <v>19</v>
      </c>
      <c r="E5415">
        <f>IF('Daily Weather Input'!D5408, 'Daily Weather Input'!D5408, ('Daily Weather Input'!E5408+'Daily Weather Input'!F5408)/2)</f>
        <v>49</v>
      </c>
      <c r="F5415">
        <f t="shared" si="171"/>
        <v>16</v>
      </c>
      <c r="G5415">
        <f t="shared" si="172"/>
        <v>0</v>
      </c>
    </row>
    <row r="5416" spans="2:7" x14ac:dyDescent="0.25">
      <c r="B5416">
        <f>YEAR('Daily Weather Input'!C5409)</f>
        <v>2019</v>
      </c>
      <c r="C5416">
        <f>MONTH('Daily Weather Input'!C5409)</f>
        <v>10</v>
      </c>
      <c r="D5416">
        <f>DAY('Daily Weather Input'!C5409)</f>
        <v>20</v>
      </c>
      <c r="E5416">
        <f>IF('Daily Weather Input'!D5409, 'Daily Weather Input'!D5409, ('Daily Weather Input'!E5409+'Daily Weather Input'!F5409)/2)</f>
        <v>54</v>
      </c>
      <c r="F5416">
        <f t="shared" si="171"/>
        <v>11</v>
      </c>
      <c r="G5416">
        <f t="shared" si="172"/>
        <v>0</v>
      </c>
    </row>
    <row r="5417" spans="2:7" x14ac:dyDescent="0.25">
      <c r="B5417">
        <f>YEAR('Daily Weather Input'!C5410)</f>
        <v>2019</v>
      </c>
      <c r="C5417">
        <f>MONTH('Daily Weather Input'!C5410)</f>
        <v>10</v>
      </c>
      <c r="D5417">
        <f>DAY('Daily Weather Input'!C5410)</f>
        <v>21</v>
      </c>
      <c r="E5417">
        <f>IF('Daily Weather Input'!D5410, 'Daily Weather Input'!D5410, ('Daily Weather Input'!E5410+'Daily Weather Input'!F5410)/2)</f>
        <v>58</v>
      </c>
      <c r="F5417">
        <f t="shared" si="171"/>
        <v>7</v>
      </c>
      <c r="G5417">
        <f t="shared" si="172"/>
        <v>0</v>
      </c>
    </row>
    <row r="5418" spans="2:7" x14ac:dyDescent="0.25">
      <c r="B5418">
        <f>YEAR('Daily Weather Input'!C5411)</f>
        <v>2019</v>
      </c>
      <c r="C5418">
        <f>MONTH('Daily Weather Input'!C5411)</f>
        <v>10</v>
      </c>
      <c r="D5418">
        <f>DAY('Daily Weather Input'!C5411)</f>
        <v>22</v>
      </c>
      <c r="E5418">
        <f>IF('Daily Weather Input'!D5411, 'Daily Weather Input'!D5411, ('Daily Weather Input'!E5411+'Daily Weather Input'!F5411)/2)</f>
        <v>58</v>
      </c>
      <c r="F5418">
        <f t="shared" si="171"/>
        <v>7</v>
      </c>
      <c r="G5418">
        <f t="shared" si="172"/>
        <v>0</v>
      </c>
    </row>
    <row r="5419" spans="2:7" x14ac:dyDescent="0.25">
      <c r="B5419">
        <f>YEAR('Daily Weather Input'!C5412)</f>
        <v>2019</v>
      </c>
      <c r="C5419">
        <f>MONTH('Daily Weather Input'!C5412)</f>
        <v>10</v>
      </c>
      <c r="D5419">
        <f>DAY('Daily Weather Input'!C5412)</f>
        <v>23</v>
      </c>
      <c r="E5419">
        <f>IF('Daily Weather Input'!D5412, 'Daily Weather Input'!D5412, ('Daily Weather Input'!E5412+'Daily Weather Input'!F5412)/2)</f>
        <v>55</v>
      </c>
      <c r="F5419">
        <f t="shared" si="171"/>
        <v>10</v>
      </c>
      <c r="G5419">
        <f t="shared" si="172"/>
        <v>0</v>
      </c>
    </row>
    <row r="5420" spans="2:7" x14ac:dyDescent="0.25">
      <c r="B5420">
        <f>YEAR('Daily Weather Input'!C5413)</f>
        <v>2019</v>
      </c>
      <c r="C5420">
        <f>MONTH('Daily Weather Input'!C5413)</f>
        <v>10</v>
      </c>
      <c r="D5420">
        <f>DAY('Daily Weather Input'!C5413)</f>
        <v>24</v>
      </c>
      <c r="E5420">
        <f>IF('Daily Weather Input'!D5413, 'Daily Weather Input'!D5413, ('Daily Weather Input'!E5413+'Daily Weather Input'!F5413)/2)</f>
        <v>52</v>
      </c>
      <c r="F5420">
        <f t="shared" si="171"/>
        <v>13</v>
      </c>
      <c r="G5420">
        <f t="shared" si="172"/>
        <v>0</v>
      </c>
    </row>
    <row r="5421" spans="2:7" x14ac:dyDescent="0.25">
      <c r="B5421">
        <f>YEAR('Daily Weather Input'!C5414)</f>
        <v>2019</v>
      </c>
      <c r="C5421">
        <f>MONTH('Daily Weather Input'!C5414)</f>
        <v>10</v>
      </c>
      <c r="D5421">
        <f>DAY('Daily Weather Input'!C5414)</f>
        <v>25</v>
      </c>
      <c r="E5421">
        <f>IF('Daily Weather Input'!D5414, 'Daily Weather Input'!D5414, ('Daily Weather Input'!E5414+'Daily Weather Input'!F5414)/2)</f>
        <v>53</v>
      </c>
      <c r="F5421">
        <f t="shared" si="171"/>
        <v>12</v>
      </c>
      <c r="G5421">
        <f t="shared" si="172"/>
        <v>0</v>
      </c>
    </row>
    <row r="5422" spans="2:7" x14ac:dyDescent="0.25">
      <c r="B5422">
        <f>YEAR('Daily Weather Input'!C5415)</f>
        <v>2019</v>
      </c>
      <c r="C5422">
        <f>MONTH('Daily Weather Input'!C5415)</f>
        <v>10</v>
      </c>
      <c r="D5422">
        <f>DAY('Daily Weather Input'!C5415)</f>
        <v>26</v>
      </c>
      <c r="E5422">
        <f>IF('Daily Weather Input'!D5415, 'Daily Weather Input'!D5415, ('Daily Weather Input'!E5415+'Daily Weather Input'!F5415)/2)</f>
        <v>59</v>
      </c>
      <c r="F5422">
        <f t="shared" si="171"/>
        <v>6</v>
      </c>
      <c r="G5422">
        <f t="shared" si="172"/>
        <v>0</v>
      </c>
    </row>
    <row r="5423" spans="2:7" x14ac:dyDescent="0.25">
      <c r="B5423">
        <f>YEAR('Daily Weather Input'!C5416)</f>
        <v>2019</v>
      </c>
      <c r="C5423">
        <f>MONTH('Daily Weather Input'!C5416)</f>
        <v>10</v>
      </c>
      <c r="D5423">
        <f>DAY('Daily Weather Input'!C5416)</f>
        <v>27</v>
      </c>
      <c r="E5423">
        <f>IF('Daily Weather Input'!D5416, 'Daily Weather Input'!D5416, ('Daily Weather Input'!E5416+'Daily Weather Input'!F5416)/2)</f>
        <v>67</v>
      </c>
      <c r="F5423">
        <f t="shared" si="171"/>
        <v>0</v>
      </c>
      <c r="G5423">
        <f t="shared" si="172"/>
        <v>2</v>
      </c>
    </row>
    <row r="5424" spans="2:7" x14ac:dyDescent="0.25">
      <c r="B5424">
        <f>YEAR('Daily Weather Input'!C5417)</f>
        <v>2019</v>
      </c>
      <c r="C5424">
        <f>MONTH('Daily Weather Input'!C5417)</f>
        <v>10</v>
      </c>
      <c r="D5424">
        <f>DAY('Daily Weather Input'!C5417)</f>
        <v>28</v>
      </c>
      <c r="E5424">
        <f>IF('Daily Weather Input'!D5417, 'Daily Weather Input'!D5417, ('Daily Weather Input'!E5417+'Daily Weather Input'!F5417)/2)</f>
        <v>62</v>
      </c>
      <c r="F5424">
        <f t="shared" si="171"/>
        <v>3</v>
      </c>
      <c r="G5424">
        <f t="shared" si="172"/>
        <v>0</v>
      </c>
    </row>
    <row r="5425" spans="2:7" x14ac:dyDescent="0.25">
      <c r="B5425">
        <f>YEAR('Daily Weather Input'!C5418)</f>
        <v>2019</v>
      </c>
      <c r="C5425">
        <f>MONTH('Daily Weather Input'!C5418)</f>
        <v>10</v>
      </c>
      <c r="D5425">
        <f>DAY('Daily Weather Input'!C5418)</f>
        <v>29</v>
      </c>
      <c r="E5425">
        <f>IF('Daily Weather Input'!D5418, 'Daily Weather Input'!D5418, ('Daily Weather Input'!E5418+'Daily Weather Input'!F5418)/2)</f>
        <v>58</v>
      </c>
      <c r="F5425">
        <f t="shared" si="171"/>
        <v>7</v>
      </c>
      <c r="G5425">
        <f t="shared" si="172"/>
        <v>0</v>
      </c>
    </row>
    <row r="5426" spans="2:7" x14ac:dyDescent="0.25">
      <c r="B5426">
        <f>YEAR('Daily Weather Input'!C5419)</f>
        <v>2019</v>
      </c>
      <c r="C5426">
        <f>MONTH('Daily Weather Input'!C5419)</f>
        <v>10</v>
      </c>
      <c r="D5426">
        <f>DAY('Daily Weather Input'!C5419)</f>
        <v>30</v>
      </c>
      <c r="E5426">
        <f>IF('Daily Weather Input'!D5419, 'Daily Weather Input'!D5419, ('Daily Weather Input'!E5419+'Daily Weather Input'!F5419)/2)</f>
        <v>60</v>
      </c>
      <c r="F5426">
        <f t="shared" si="171"/>
        <v>5</v>
      </c>
      <c r="G5426">
        <f t="shared" si="172"/>
        <v>0</v>
      </c>
    </row>
    <row r="5427" spans="2:7" x14ac:dyDescent="0.25">
      <c r="B5427">
        <f>YEAR('Daily Weather Input'!C5420)</f>
        <v>2019</v>
      </c>
      <c r="C5427">
        <f>MONTH('Daily Weather Input'!C5420)</f>
        <v>10</v>
      </c>
      <c r="D5427">
        <f>DAY('Daily Weather Input'!C5420)</f>
        <v>31</v>
      </c>
      <c r="E5427">
        <f>IF('Daily Weather Input'!D5420, 'Daily Weather Input'!D5420, ('Daily Weather Input'!E5420+'Daily Weather Input'!F5420)/2)</f>
        <v>67</v>
      </c>
      <c r="F5427">
        <f t="shared" si="171"/>
        <v>0</v>
      </c>
      <c r="G5427">
        <f t="shared" si="172"/>
        <v>2</v>
      </c>
    </row>
    <row r="5428" spans="2:7" x14ac:dyDescent="0.25">
      <c r="B5428">
        <f>YEAR('Daily Weather Input'!C5421)</f>
        <v>2019</v>
      </c>
      <c r="C5428">
        <f>MONTH('Daily Weather Input'!C5421)</f>
        <v>11</v>
      </c>
      <c r="D5428">
        <f>DAY('Daily Weather Input'!C5421)</f>
        <v>1</v>
      </c>
      <c r="E5428">
        <f>IF('Daily Weather Input'!D5421, 'Daily Weather Input'!D5421, ('Daily Weather Input'!E5421+'Daily Weather Input'!F5421)/2)</f>
        <v>51</v>
      </c>
      <c r="F5428">
        <f t="shared" si="171"/>
        <v>14</v>
      </c>
      <c r="G5428">
        <f t="shared" si="172"/>
        <v>0</v>
      </c>
    </row>
    <row r="5429" spans="2:7" x14ac:dyDescent="0.25">
      <c r="B5429">
        <f>YEAR('Daily Weather Input'!C5422)</f>
        <v>2019</v>
      </c>
      <c r="C5429">
        <f>MONTH('Daily Weather Input'!C5422)</f>
        <v>11</v>
      </c>
      <c r="D5429">
        <f>DAY('Daily Weather Input'!C5422)</f>
        <v>2</v>
      </c>
      <c r="E5429">
        <f>IF('Daily Weather Input'!D5422, 'Daily Weather Input'!D5422, ('Daily Weather Input'!E5422+'Daily Weather Input'!F5422)/2)</f>
        <v>41</v>
      </c>
      <c r="F5429">
        <f t="shared" si="171"/>
        <v>24</v>
      </c>
      <c r="G5429">
        <f t="shared" si="172"/>
        <v>0</v>
      </c>
    </row>
    <row r="5430" spans="2:7" x14ac:dyDescent="0.25">
      <c r="B5430">
        <f>YEAR('Daily Weather Input'!C5423)</f>
        <v>2019</v>
      </c>
      <c r="C5430">
        <f>MONTH('Daily Weather Input'!C5423)</f>
        <v>11</v>
      </c>
      <c r="D5430">
        <f>DAY('Daily Weather Input'!C5423)</f>
        <v>3</v>
      </c>
      <c r="E5430">
        <f>IF('Daily Weather Input'!D5423, 'Daily Weather Input'!D5423, ('Daily Weather Input'!E5423+'Daily Weather Input'!F5423)/2)</f>
        <v>43</v>
      </c>
      <c r="F5430">
        <f t="shared" si="171"/>
        <v>22</v>
      </c>
      <c r="G5430">
        <f t="shared" si="172"/>
        <v>0</v>
      </c>
    </row>
    <row r="5431" spans="2:7" x14ac:dyDescent="0.25">
      <c r="B5431">
        <f>YEAR('Daily Weather Input'!C5424)</f>
        <v>2019</v>
      </c>
      <c r="C5431">
        <f>MONTH('Daily Weather Input'!C5424)</f>
        <v>11</v>
      </c>
      <c r="D5431">
        <f>DAY('Daily Weather Input'!C5424)</f>
        <v>4</v>
      </c>
      <c r="E5431">
        <f>IF('Daily Weather Input'!D5424, 'Daily Weather Input'!D5424, ('Daily Weather Input'!E5424+'Daily Weather Input'!F5424)/2)</f>
        <v>43</v>
      </c>
      <c r="F5431">
        <f t="shared" si="171"/>
        <v>22</v>
      </c>
      <c r="G5431">
        <f t="shared" si="172"/>
        <v>0</v>
      </c>
    </row>
    <row r="5432" spans="2:7" x14ac:dyDescent="0.25">
      <c r="B5432">
        <f>YEAR('Daily Weather Input'!C5425)</f>
        <v>2019</v>
      </c>
      <c r="C5432">
        <f>MONTH('Daily Weather Input'!C5425)</f>
        <v>11</v>
      </c>
      <c r="D5432">
        <f>DAY('Daily Weather Input'!C5425)</f>
        <v>5</v>
      </c>
      <c r="E5432">
        <f>IF('Daily Weather Input'!D5425, 'Daily Weather Input'!D5425, ('Daily Weather Input'!E5425+'Daily Weather Input'!F5425)/2)</f>
        <v>49</v>
      </c>
      <c r="F5432">
        <f t="shared" si="171"/>
        <v>16</v>
      </c>
      <c r="G5432">
        <f t="shared" si="172"/>
        <v>0</v>
      </c>
    </row>
    <row r="5433" spans="2:7" x14ac:dyDescent="0.25">
      <c r="B5433">
        <f>YEAR('Daily Weather Input'!C5426)</f>
        <v>2019</v>
      </c>
      <c r="C5433">
        <f>MONTH('Daily Weather Input'!C5426)</f>
        <v>11</v>
      </c>
      <c r="D5433">
        <f>DAY('Daily Weather Input'!C5426)</f>
        <v>6</v>
      </c>
      <c r="E5433">
        <f>IF('Daily Weather Input'!D5426, 'Daily Weather Input'!D5426, ('Daily Weather Input'!E5426+'Daily Weather Input'!F5426)/2)</f>
        <v>51</v>
      </c>
      <c r="F5433">
        <f t="shared" si="171"/>
        <v>14</v>
      </c>
      <c r="G5433">
        <f t="shared" si="172"/>
        <v>0</v>
      </c>
    </row>
    <row r="5434" spans="2:7" x14ac:dyDescent="0.25">
      <c r="B5434">
        <f>YEAR('Daily Weather Input'!C5427)</f>
        <v>2019</v>
      </c>
      <c r="C5434">
        <f>MONTH('Daily Weather Input'!C5427)</f>
        <v>11</v>
      </c>
      <c r="D5434">
        <f>DAY('Daily Weather Input'!C5427)</f>
        <v>7</v>
      </c>
      <c r="E5434">
        <f>IF('Daily Weather Input'!D5427, 'Daily Weather Input'!D5427, ('Daily Weather Input'!E5427+'Daily Weather Input'!F5427)/2)</f>
        <v>50</v>
      </c>
      <c r="F5434">
        <f t="shared" si="171"/>
        <v>15</v>
      </c>
      <c r="G5434">
        <f t="shared" si="172"/>
        <v>0</v>
      </c>
    </row>
    <row r="5435" spans="2:7" x14ac:dyDescent="0.25">
      <c r="B5435">
        <f>YEAR('Daily Weather Input'!C5428)</f>
        <v>2019</v>
      </c>
      <c r="C5435">
        <f>MONTH('Daily Weather Input'!C5428)</f>
        <v>11</v>
      </c>
      <c r="D5435">
        <f>DAY('Daily Weather Input'!C5428)</f>
        <v>8</v>
      </c>
      <c r="E5435">
        <f>IF('Daily Weather Input'!D5428, 'Daily Weather Input'!D5428, ('Daily Weather Input'!E5428+'Daily Weather Input'!F5428)/2)</f>
        <v>41</v>
      </c>
      <c r="F5435">
        <f t="shared" si="171"/>
        <v>24</v>
      </c>
      <c r="G5435">
        <f t="shared" si="172"/>
        <v>0</v>
      </c>
    </row>
    <row r="5436" spans="2:7" x14ac:dyDescent="0.25">
      <c r="B5436">
        <f>YEAR('Daily Weather Input'!C5429)</f>
        <v>2019</v>
      </c>
      <c r="C5436">
        <f>MONTH('Daily Weather Input'!C5429)</f>
        <v>11</v>
      </c>
      <c r="D5436">
        <f>DAY('Daily Weather Input'!C5429)</f>
        <v>9</v>
      </c>
      <c r="E5436">
        <f>IF('Daily Weather Input'!D5429, 'Daily Weather Input'!D5429, ('Daily Weather Input'!E5429+'Daily Weather Input'!F5429)/2)</f>
        <v>33</v>
      </c>
      <c r="F5436">
        <f t="shared" si="171"/>
        <v>32</v>
      </c>
      <c r="G5436">
        <f t="shared" si="172"/>
        <v>0</v>
      </c>
    </row>
    <row r="5437" spans="2:7" x14ac:dyDescent="0.25">
      <c r="B5437">
        <f>YEAR('Daily Weather Input'!C5430)</f>
        <v>2019</v>
      </c>
      <c r="C5437">
        <f>MONTH('Daily Weather Input'!C5430)</f>
        <v>11</v>
      </c>
      <c r="D5437">
        <f>DAY('Daily Weather Input'!C5430)</f>
        <v>10</v>
      </c>
      <c r="E5437">
        <f>IF('Daily Weather Input'!D5430, 'Daily Weather Input'!D5430, ('Daily Weather Input'!E5430+'Daily Weather Input'!F5430)/2)</f>
        <v>41</v>
      </c>
      <c r="F5437">
        <f t="shared" si="171"/>
        <v>24</v>
      </c>
      <c r="G5437">
        <f t="shared" si="172"/>
        <v>0</v>
      </c>
    </row>
    <row r="5438" spans="2:7" x14ac:dyDescent="0.25">
      <c r="B5438">
        <f>YEAR('Daily Weather Input'!C5431)</f>
        <v>2019</v>
      </c>
      <c r="C5438">
        <f>MONTH('Daily Weather Input'!C5431)</f>
        <v>11</v>
      </c>
      <c r="D5438">
        <f>DAY('Daily Weather Input'!C5431)</f>
        <v>11</v>
      </c>
      <c r="E5438">
        <f>IF('Daily Weather Input'!D5431, 'Daily Weather Input'!D5431, ('Daily Weather Input'!E5431+'Daily Weather Input'!F5431)/2)</f>
        <v>47</v>
      </c>
      <c r="F5438">
        <f t="shared" si="171"/>
        <v>18</v>
      </c>
      <c r="G5438">
        <f t="shared" si="172"/>
        <v>0</v>
      </c>
    </row>
    <row r="5439" spans="2:7" x14ac:dyDescent="0.25">
      <c r="B5439">
        <f>YEAR('Daily Weather Input'!C5432)</f>
        <v>2019</v>
      </c>
      <c r="C5439">
        <f>MONTH('Daily Weather Input'!C5432)</f>
        <v>11</v>
      </c>
      <c r="D5439">
        <f>DAY('Daily Weather Input'!C5432)</f>
        <v>12</v>
      </c>
      <c r="E5439">
        <f>IF('Daily Weather Input'!D5432, 'Daily Weather Input'!D5432, ('Daily Weather Input'!E5432+'Daily Weather Input'!F5432)/2)</f>
        <v>49</v>
      </c>
      <c r="F5439">
        <f t="shared" si="171"/>
        <v>16</v>
      </c>
      <c r="G5439">
        <f t="shared" si="172"/>
        <v>0</v>
      </c>
    </row>
    <row r="5440" spans="2:7" x14ac:dyDescent="0.25">
      <c r="B5440">
        <f>YEAR('Daily Weather Input'!C5433)</f>
        <v>2019</v>
      </c>
      <c r="C5440">
        <f>MONTH('Daily Weather Input'!C5433)</f>
        <v>11</v>
      </c>
      <c r="D5440">
        <f>DAY('Daily Weather Input'!C5433)</f>
        <v>13</v>
      </c>
      <c r="E5440">
        <f>IF('Daily Weather Input'!D5433, 'Daily Weather Input'!D5433, ('Daily Weather Input'!E5433+'Daily Weather Input'!F5433)/2)</f>
        <v>29</v>
      </c>
      <c r="F5440">
        <f t="shared" si="171"/>
        <v>36</v>
      </c>
      <c r="G5440">
        <f t="shared" si="172"/>
        <v>0</v>
      </c>
    </row>
    <row r="5441" spans="2:7" x14ac:dyDescent="0.25">
      <c r="B5441">
        <f>YEAR('Daily Weather Input'!C5434)</f>
        <v>2019</v>
      </c>
      <c r="C5441">
        <f>MONTH('Daily Weather Input'!C5434)</f>
        <v>11</v>
      </c>
      <c r="D5441">
        <f>DAY('Daily Weather Input'!C5434)</f>
        <v>14</v>
      </c>
      <c r="E5441">
        <f>IF('Daily Weather Input'!D5434, 'Daily Weather Input'!D5434, ('Daily Weather Input'!E5434+'Daily Weather Input'!F5434)/2)</f>
        <v>30</v>
      </c>
      <c r="F5441">
        <f t="shared" si="171"/>
        <v>35</v>
      </c>
      <c r="G5441">
        <f t="shared" si="172"/>
        <v>0</v>
      </c>
    </row>
    <row r="5442" spans="2:7" x14ac:dyDescent="0.25">
      <c r="B5442">
        <f>YEAR('Daily Weather Input'!C5435)</f>
        <v>2019</v>
      </c>
      <c r="C5442">
        <f>MONTH('Daily Weather Input'!C5435)</f>
        <v>11</v>
      </c>
      <c r="D5442">
        <f>DAY('Daily Weather Input'!C5435)</f>
        <v>15</v>
      </c>
      <c r="E5442">
        <f>IF('Daily Weather Input'!D5435, 'Daily Weather Input'!D5435, ('Daily Weather Input'!E5435+'Daily Weather Input'!F5435)/2)</f>
        <v>37</v>
      </c>
      <c r="F5442">
        <f t="shared" si="171"/>
        <v>28</v>
      </c>
      <c r="G5442">
        <f t="shared" si="172"/>
        <v>0</v>
      </c>
    </row>
    <row r="5443" spans="2:7" x14ac:dyDescent="0.25">
      <c r="B5443">
        <f>YEAR('Daily Weather Input'!C5436)</f>
        <v>2019</v>
      </c>
      <c r="C5443">
        <f>MONTH('Daily Weather Input'!C5436)</f>
        <v>11</v>
      </c>
      <c r="D5443">
        <f>DAY('Daily Weather Input'!C5436)</f>
        <v>16</v>
      </c>
      <c r="E5443">
        <f>IF('Daily Weather Input'!D5436, 'Daily Weather Input'!D5436, ('Daily Weather Input'!E5436+'Daily Weather Input'!F5436)/2)</f>
        <v>40</v>
      </c>
      <c r="F5443">
        <f t="shared" si="171"/>
        <v>25</v>
      </c>
      <c r="G5443">
        <f t="shared" si="172"/>
        <v>0</v>
      </c>
    </row>
    <row r="5444" spans="2:7" x14ac:dyDescent="0.25">
      <c r="B5444">
        <f>YEAR('Daily Weather Input'!C5437)</f>
        <v>2019</v>
      </c>
      <c r="C5444">
        <f>MONTH('Daily Weather Input'!C5437)</f>
        <v>11</v>
      </c>
      <c r="D5444">
        <f>DAY('Daily Weather Input'!C5437)</f>
        <v>17</v>
      </c>
      <c r="E5444">
        <f>IF('Daily Weather Input'!D5437, 'Daily Weather Input'!D5437, ('Daily Weather Input'!E5437+'Daily Weather Input'!F5437)/2)</f>
        <v>38</v>
      </c>
      <c r="F5444">
        <f t="shared" si="171"/>
        <v>27</v>
      </c>
      <c r="G5444">
        <f t="shared" si="172"/>
        <v>0</v>
      </c>
    </row>
    <row r="5445" spans="2:7" x14ac:dyDescent="0.25">
      <c r="B5445">
        <f>YEAR('Daily Weather Input'!C5438)</f>
        <v>2019</v>
      </c>
      <c r="C5445">
        <f>MONTH('Daily Weather Input'!C5438)</f>
        <v>11</v>
      </c>
      <c r="D5445">
        <f>DAY('Daily Weather Input'!C5438)</f>
        <v>18</v>
      </c>
      <c r="E5445">
        <f>IF('Daily Weather Input'!D5438, 'Daily Weather Input'!D5438, ('Daily Weather Input'!E5438+'Daily Weather Input'!F5438)/2)</f>
        <v>40</v>
      </c>
      <c r="F5445">
        <f t="shared" si="171"/>
        <v>25</v>
      </c>
      <c r="G5445">
        <f t="shared" si="172"/>
        <v>0</v>
      </c>
    </row>
    <row r="5446" spans="2:7" x14ac:dyDescent="0.25">
      <c r="B5446">
        <f>YEAR('Daily Weather Input'!C5439)</f>
        <v>2019</v>
      </c>
      <c r="C5446">
        <f>MONTH('Daily Weather Input'!C5439)</f>
        <v>11</v>
      </c>
      <c r="D5446">
        <f>DAY('Daily Weather Input'!C5439)</f>
        <v>19</v>
      </c>
      <c r="E5446">
        <f>IF('Daily Weather Input'!D5439, 'Daily Weather Input'!D5439, ('Daily Weather Input'!E5439+'Daily Weather Input'!F5439)/2)</f>
        <v>44</v>
      </c>
      <c r="F5446">
        <f t="shared" si="171"/>
        <v>21</v>
      </c>
      <c r="G5446">
        <f t="shared" si="172"/>
        <v>0</v>
      </c>
    </row>
    <row r="5447" spans="2:7" x14ac:dyDescent="0.25">
      <c r="B5447">
        <f>YEAR('Daily Weather Input'!C5440)</f>
        <v>2019</v>
      </c>
      <c r="C5447">
        <f>MONTH('Daily Weather Input'!C5440)</f>
        <v>11</v>
      </c>
      <c r="D5447">
        <f>DAY('Daily Weather Input'!C5440)</f>
        <v>20</v>
      </c>
      <c r="E5447">
        <f>IF('Daily Weather Input'!D5440, 'Daily Weather Input'!D5440, ('Daily Weather Input'!E5440+'Daily Weather Input'!F5440)/2)</f>
        <v>48</v>
      </c>
      <c r="F5447">
        <f t="shared" si="171"/>
        <v>17</v>
      </c>
      <c r="G5447">
        <f t="shared" si="172"/>
        <v>0</v>
      </c>
    </row>
    <row r="5448" spans="2:7" x14ac:dyDescent="0.25">
      <c r="B5448">
        <f>YEAR('Daily Weather Input'!C5441)</f>
        <v>2019</v>
      </c>
      <c r="C5448">
        <f>MONTH('Daily Weather Input'!C5441)</f>
        <v>11</v>
      </c>
      <c r="D5448">
        <f>DAY('Daily Weather Input'!C5441)</f>
        <v>21</v>
      </c>
      <c r="E5448">
        <f>IF('Daily Weather Input'!D5441, 'Daily Weather Input'!D5441, ('Daily Weather Input'!E5441+'Daily Weather Input'!F5441)/2)</f>
        <v>44</v>
      </c>
      <c r="F5448">
        <f t="shared" si="171"/>
        <v>21</v>
      </c>
      <c r="G5448">
        <f t="shared" si="172"/>
        <v>0</v>
      </c>
    </row>
    <row r="5449" spans="2:7" x14ac:dyDescent="0.25">
      <c r="B5449">
        <f>YEAR('Daily Weather Input'!C5442)</f>
        <v>2019</v>
      </c>
      <c r="C5449">
        <f>MONTH('Daily Weather Input'!C5442)</f>
        <v>11</v>
      </c>
      <c r="D5449">
        <f>DAY('Daily Weather Input'!C5442)</f>
        <v>22</v>
      </c>
      <c r="E5449">
        <f>IF('Daily Weather Input'!D5442, 'Daily Weather Input'!D5442, ('Daily Weather Input'!E5442+'Daily Weather Input'!F5442)/2)</f>
        <v>49</v>
      </c>
      <c r="F5449">
        <f t="shared" si="171"/>
        <v>16</v>
      </c>
      <c r="G5449">
        <f t="shared" si="172"/>
        <v>0</v>
      </c>
    </row>
    <row r="5450" spans="2:7" x14ac:dyDescent="0.25">
      <c r="B5450">
        <f>YEAR('Daily Weather Input'!C5443)</f>
        <v>2019</v>
      </c>
      <c r="C5450">
        <f>MONTH('Daily Weather Input'!C5443)</f>
        <v>11</v>
      </c>
      <c r="D5450">
        <f>DAY('Daily Weather Input'!C5443)</f>
        <v>23</v>
      </c>
      <c r="E5450">
        <f>IF('Daily Weather Input'!D5443, 'Daily Weather Input'!D5443, ('Daily Weather Input'!E5443+'Daily Weather Input'!F5443)/2)</f>
        <v>37</v>
      </c>
      <c r="F5450">
        <f t="shared" si="171"/>
        <v>28</v>
      </c>
      <c r="G5450">
        <f t="shared" si="172"/>
        <v>0</v>
      </c>
    </row>
    <row r="5451" spans="2:7" x14ac:dyDescent="0.25">
      <c r="B5451">
        <f>YEAR('Daily Weather Input'!C5444)</f>
        <v>2019</v>
      </c>
      <c r="C5451">
        <f>MONTH('Daily Weather Input'!C5444)</f>
        <v>11</v>
      </c>
      <c r="D5451">
        <f>DAY('Daily Weather Input'!C5444)</f>
        <v>24</v>
      </c>
      <c r="E5451">
        <f>IF('Daily Weather Input'!D5444, 'Daily Weather Input'!D5444, ('Daily Weather Input'!E5444+'Daily Weather Input'!F5444)/2)</f>
        <v>42</v>
      </c>
      <c r="F5451">
        <f t="shared" si="171"/>
        <v>23</v>
      </c>
      <c r="G5451">
        <f t="shared" si="172"/>
        <v>0</v>
      </c>
    </row>
    <row r="5452" spans="2:7" x14ac:dyDescent="0.25">
      <c r="B5452">
        <f>YEAR('Daily Weather Input'!C5445)</f>
        <v>2019</v>
      </c>
      <c r="C5452">
        <f>MONTH('Daily Weather Input'!C5445)</f>
        <v>11</v>
      </c>
      <c r="D5452">
        <f>DAY('Daily Weather Input'!C5445)</f>
        <v>25</v>
      </c>
      <c r="E5452">
        <f>IF('Daily Weather Input'!D5445, 'Daily Weather Input'!D5445, ('Daily Weather Input'!E5445+'Daily Weather Input'!F5445)/2)</f>
        <v>42</v>
      </c>
      <c r="F5452">
        <f t="shared" si="171"/>
        <v>23</v>
      </c>
      <c r="G5452">
        <f t="shared" si="172"/>
        <v>0</v>
      </c>
    </row>
    <row r="5453" spans="2:7" x14ac:dyDescent="0.25">
      <c r="B5453">
        <f>YEAR('Daily Weather Input'!C5446)</f>
        <v>2019</v>
      </c>
      <c r="C5453">
        <f>MONTH('Daily Weather Input'!C5446)</f>
        <v>11</v>
      </c>
      <c r="D5453">
        <f>DAY('Daily Weather Input'!C5446)</f>
        <v>26</v>
      </c>
      <c r="E5453">
        <f>IF('Daily Weather Input'!D5446, 'Daily Weather Input'!D5446, ('Daily Weather Input'!E5446+'Daily Weather Input'!F5446)/2)</f>
        <v>44</v>
      </c>
      <c r="F5453">
        <f t="shared" si="171"/>
        <v>21</v>
      </c>
      <c r="G5453">
        <f t="shared" si="172"/>
        <v>0</v>
      </c>
    </row>
    <row r="5454" spans="2:7" x14ac:dyDescent="0.25">
      <c r="B5454">
        <f>YEAR('Daily Weather Input'!C5447)</f>
        <v>2019</v>
      </c>
      <c r="C5454">
        <f>MONTH('Daily Weather Input'!C5447)</f>
        <v>11</v>
      </c>
      <c r="D5454">
        <f>DAY('Daily Weather Input'!C5447)</f>
        <v>27</v>
      </c>
      <c r="E5454">
        <f>IF('Daily Weather Input'!D5447, 'Daily Weather Input'!D5447, ('Daily Weather Input'!E5447+'Daily Weather Input'!F5447)/2)</f>
        <v>49</v>
      </c>
      <c r="F5454">
        <f t="shared" si="171"/>
        <v>16</v>
      </c>
      <c r="G5454">
        <f t="shared" si="172"/>
        <v>0</v>
      </c>
    </row>
    <row r="5455" spans="2:7" x14ac:dyDescent="0.25">
      <c r="B5455">
        <f>YEAR('Daily Weather Input'!C5448)</f>
        <v>2019</v>
      </c>
      <c r="C5455">
        <f>MONTH('Daily Weather Input'!C5448)</f>
        <v>11</v>
      </c>
      <c r="D5455">
        <f>DAY('Daily Weather Input'!C5448)</f>
        <v>28</v>
      </c>
      <c r="E5455">
        <f>IF('Daily Weather Input'!D5448, 'Daily Weather Input'!D5448, ('Daily Weather Input'!E5448+'Daily Weather Input'!F5448)/2)</f>
        <v>47</v>
      </c>
      <c r="F5455">
        <f t="shared" si="171"/>
        <v>18</v>
      </c>
      <c r="G5455">
        <f t="shared" si="172"/>
        <v>0</v>
      </c>
    </row>
    <row r="5456" spans="2:7" x14ac:dyDescent="0.25">
      <c r="B5456">
        <f>YEAR('Daily Weather Input'!C5449)</f>
        <v>2019</v>
      </c>
      <c r="C5456">
        <f>MONTH('Daily Weather Input'!C5449)</f>
        <v>11</v>
      </c>
      <c r="D5456">
        <f>DAY('Daily Weather Input'!C5449)</f>
        <v>29</v>
      </c>
      <c r="E5456">
        <f>IF('Daily Weather Input'!D5449, 'Daily Weather Input'!D5449, ('Daily Weather Input'!E5449+'Daily Weather Input'!F5449)/2)</f>
        <v>43</v>
      </c>
      <c r="F5456">
        <f t="shared" si="171"/>
        <v>22</v>
      </c>
      <c r="G5456">
        <f t="shared" si="172"/>
        <v>0</v>
      </c>
    </row>
    <row r="5457" spans="2:7" x14ac:dyDescent="0.25">
      <c r="B5457">
        <f>YEAR('Daily Weather Input'!C5450)</f>
        <v>2019</v>
      </c>
      <c r="C5457">
        <f>MONTH('Daily Weather Input'!C5450)</f>
        <v>11</v>
      </c>
      <c r="D5457">
        <f>DAY('Daily Weather Input'!C5450)</f>
        <v>30</v>
      </c>
      <c r="E5457">
        <f>IF('Daily Weather Input'!D5450, 'Daily Weather Input'!D5450, ('Daily Weather Input'!E5450+'Daily Weather Input'!F5450)/2)</f>
        <v>41</v>
      </c>
      <c r="F5457">
        <f t="shared" si="171"/>
        <v>24</v>
      </c>
      <c r="G5457">
        <f t="shared" si="172"/>
        <v>0</v>
      </c>
    </row>
    <row r="5458" spans="2:7" x14ac:dyDescent="0.25">
      <c r="B5458">
        <f>YEAR('Daily Weather Input'!C5451)</f>
        <v>2019</v>
      </c>
      <c r="C5458">
        <f>MONTH('Daily Weather Input'!C5451)</f>
        <v>12</v>
      </c>
      <c r="D5458">
        <f>DAY('Daily Weather Input'!C5451)</f>
        <v>1</v>
      </c>
      <c r="E5458">
        <f>IF('Daily Weather Input'!D5451, 'Daily Weather Input'!D5451, ('Daily Weather Input'!E5451+'Daily Weather Input'!F5451)/2)</f>
        <v>40</v>
      </c>
      <c r="F5458">
        <f t="shared" si="171"/>
        <v>25</v>
      </c>
      <c r="G5458">
        <f t="shared" si="172"/>
        <v>0</v>
      </c>
    </row>
    <row r="5459" spans="2:7" x14ac:dyDescent="0.25">
      <c r="B5459">
        <f>YEAR('Daily Weather Input'!C5452)</f>
        <v>2019</v>
      </c>
      <c r="C5459">
        <f>MONTH('Daily Weather Input'!C5452)</f>
        <v>12</v>
      </c>
      <c r="D5459">
        <f>DAY('Daily Weather Input'!C5452)</f>
        <v>2</v>
      </c>
      <c r="E5459">
        <f>IF('Daily Weather Input'!D5452, 'Daily Weather Input'!D5452, ('Daily Weather Input'!E5452+'Daily Weather Input'!F5452)/2)</f>
        <v>40</v>
      </c>
      <c r="F5459">
        <f t="shared" si="171"/>
        <v>25</v>
      </c>
      <c r="G5459">
        <f t="shared" si="172"/>
        <v>0</v>
      </c>
    </row>
    <row r="5460" spans="2:7" x14ac:dyDescent="0.25">
      <c r="B5460">
        <f>YEAR('Daily Weather Input'!C5453)</f>
        <v>2019</v>
      </c>
      <c r="C5460">
        <f>MONTH('Daily Weather Input'!C5453)</f>
        <v>12</v>
      </c>
      <c r="D5460">
        <f>DAY('Daily Weather Input'!C5453)</f>
        <v>3</v>
      </c>
      <c r="E5460">
        <f>IF('Daily Weather Input'!D5453, 'Daily Weather Input'!D5453, ('Daily Weather Input'!E5453+'Daily Weather Input'!F5453)/2)</f>
        <v>41</v>
      </c>
      <c r="F5460">
        <f t="shared" si="171"/>
        <v>24</v>
      </c>
      <c r="G5460">
        <f t="shared" si="172"/>
        <v>0</v>
      </c>
    </row>
    <row r="5461" spans="2:7" x14ac:dyDescent="0.25">
      <c r="B5461">
        <f>YEAR('Daily Weather Input'!C5454)</f>
        <v>2019</v>
      </c>
      <c r="C5461">
        <f>MONTH('Daily Weather Input'!C5454)</f>
        <v>12</v>
      </c>
      <c r="D5461">
        <f>DAY('Daily Weather Input'!C5454)</f>
        <v>4</v>
      </c>
      <c r="E5461">
        <f>IF('Daily Weather Input'!D5454, 'Daily Weather Input'!D5454, ('Daily Weather Input'!E5454+'Daily Weather Input'!F5454)/2)</f>
        <v>39</v>
      </c>
      <c r="F5461">
        <f t="shared" si="171"/>
        <v>26</v>
      </c>
      <c r="G5461">
        <f t="shared" si="172"/>
        <v>0</v>
      </c>
    </row>
    <row r="5462" spans="2:7" x14ac:dyDescent="0.25">
      <c r="B5462">
        <f>YEAR('Daily Weather Input'!C5455)</f>
        <v>2019</v>
      </c>
      <c r="C5462">
        <f>MONTH('Daily Weather Input'!C5455)</f>
        <v>12</v>
      </c>
      <c r="D5462">
        <f>DAY('Daily Weather Input'!C5455)</f>
        <v>5</v>
      </c>
      <c r="E5462">
        <f>IF('Daily Weather Input'!D5455, 'Daily Weather Input'!D5455, ('Daily Weather Input'!E5455+'Daily Weather Input'!F5455)/2)</f>
        <v>41</v>
      </c>
      <c r="F5462">
        <f t="shared" si="171"/>
        <v>24</v>
      </c>
      <c r="G5462">
        <f t="shared" si="172"/>
        <v>0</v>
      </c>
    </row>
    <row r="5463" spans="2:7" x14ac:dyDescent="0.25">
      <c r="B5463">
        <f>YEAR('Daily Weather Input'!C5456)</f>
        <v>2019</v>
      </c>
      <c r="C5463">
        <f>MONTH('Daily Weather Input'!C5456)</f>
        <v>12</v>
      </c>
      <c r="D5463">
        <f>DAY('Daily Weather Input'!C5456)</f>
        <v>6</v>
      </c>
      <c r="E5463">
        <f>IF('Daily Weather Input'!D5456, 'Daily Weather Input'!D5456, ('Daily Weather Input'!E5456+'Daily Weather Input'!F5456)/2)</f>
        <v>39</v>
      </c>
      <c r="F5463">
        <f t="shared" si="171"/>
        <v>26</v>
      </c>
      <c r="G5463">
        <f t="shared" si="172"/>
        <v>0</v>
      </c>
    </row>
    <row r="5464" spans="2:7" x14ac:dyDescent="0.25">
      <c r="B5464">
        <f>YEAR('Daily Weather Input'!C5457)</f>
        <v>2019</v>
      </c>
      <c r="C5464">
        <f>MONTH('Daily Weather Input'!C5457)</f>
        <v>12</v>
      </c>
      <c r="D5464">
        <f>DAY('Daily Weather Input'!C5457)</f>
        <v>7</v>
      </c>
      <c r="E5464">
        <f>IF('Daily Weather Input'!D5457, 'Daily Weather Input'!D5457, ('Daily Weather Input'!E5457+'Daily Weather Input'!F5457)/2)</f>
        <v>40</v>
      </c>
      <c r="F5464">
        <f t="shared" ref="F5464:F5527" si="173">IF(B$8&gt;$E5464,(B$8-$E5464),0)</f>
        <v>25</v>
      </c>
      <c r="G5464">
        <f t="shared" ref="G5464:G5527" si="174">IF($E5464&gt;C$8,$E5464-C$8,0)</f>
        <v>0</v>
      </c>
    </row>
    <row r="5465" spans="2:7" x14ac:dyDescent="0.25">
      <c r="B5465">
        <f>YEAR('Daily Weather Input'!C5458)</f>
        <v>2019</v>
      </c>
      <c r="C5465">
        <f>MONTH('Daily Weather Input'!C5458)</f>
        <v>12</v>
      </c>
      <c r="D5465">
        <f>DAY('Daily Weather Input'!C5458)</f>
        <v>8</v>
      </c>
      <c r="E5465">
        <f>IF('Daily Weather Input'!D5458, 'Daily Weather Input'!D5458, ('Daily Weather Input'!E5458+'Daily Weather Input'!F5458)/2)</f>
        <v>31</v>
      </c>
      <c r="F5465">
        <f t="shared" si="173"/>
        <v>34</v>
      </c>
      <c r="G5465">
        <f t="shared" si="174"/>
        <v>0</v>
      </c>
    </row>
    <row r="5466" spans="2:7" x14ac:dyDescent="0.25">
      <c r="B5466">
        <f>YEAR('Daily Weather Input'!C5459)</f>
        <v>2019</v>
      </c>
      <c r="C5466">
        <f>MONTH('Daily Weather Input'!C5459)</f>
        <v>12</v>
      </c>
      <c r="D5466">
        <f>DAY('Daily Weather Input'!C5459)</f>
        <v>9</v>
      </c>
      <c r="E5466">
        <f>IF('Daily Weather Input'!D5459, 'Daily Weather Input'!D5459, ('Daily Weather Input'!E5459+'Daily Weather Input'!F5459)/2)</f>
        <v>42</v>
      </c>
      <c r="F5466">
        <f t="shared" si="173"/>
        <v>23</v>
      </c>
      <c r="G5466">
        <f t="shared" si="174"/>
        <v>0</v>
      </c>
    </row>
    <row r="5467" spans="2:7" x14ac:dyDescent="0.25">
      <c r="B5467">
        <f>YEAR('Daily Weather Input'!C5460)</f>
        <v>2019</v>
      </c>
      <c r="C5467">
        <f>MONTH('Daily Weather Input'!C5460)</f>
        <v>12</v>
      </c>
      <c r="D5467">
        <f>DAY('Daily Weather Input'!C5460)</f>
        <v>10</v>
      </c>
      <c r="E5467">
        <f>IF('Daily Weather Input'!D5460, 'Daily Weather Input'!D5460, ('Daily Weather Input'!E5460+'Daily Weather Input'!F5460)/2)</f>
        <v>53</v>
      </c>
      <c r="F5467">
        <f t="shared" si="173"/>
        <v>12</v>
      </c>
      <c r="G5467">
        <f t="shared" si="174"/>
        <v>0</v>
      </c>
    </row>
    <row r="5468" spans="2:7" x14ac:dyDescent="0.25">
      <c r="B5468">
        <f>YEAR('Daily Weather Input'!C5461)</f>
        <v>2019</v>
      </c>
      <c r="C5468">
        <f>MONTH('Daily Weather Input'!C5461)</f>
        <v>12</v>
      </c>
      <c r="D5468">
        <f>DAY('Daily Weather Input'!C5461)</f>
        <v>11</v>
      </c>
      <c r="E5468">
        <f>IF('Daily Weather Input'!D5461, 'Daily Weather Input'!D5461, ('Daily Weather Input'!E5461+'Daily Weather Input'!F5461)/2)</f>
        <v>37</v>
      </c>
      <c r="F5468">
        <f t="shared" si="173"/>
        <v>28</v>
      </c>
      <c r="G5468">
        <f t="shared" si="174"/>
        <v>0</v>
      </c>
    </row>
    <row r="5469" spans="2:7" x14ac:dyDescent="0.25">
      <c r="B5469">
        <f>YEAR('Daily Weather Input'!C5462)</f>
        <v>2019</v>
      </c>
      <c r="C5469">
        <f>MONTH('Daily Weather Input'!C5462)</f>
        <v>12</v>
      </c>
      <c r="D5469">
        <f>DAY('Daily Weather Input'!C5462)</f>
        <v>12</v>
      </c>
      <c r="E5469">
        <f>IF('Daily Weather Input'!D5462, 'Daily Weather Input'!D5462, ('Daily Weather Input'!E5462+'Daily Weather Input'!F5462)/2)</f>
        <v>32</v>
      </c>
      <c r="F5469">
        <f t="shared" si="173"/>
        <v>33</v>
      </c>
      <c r="G5469">
        <f t="shared" si="174"/>
        <v>0</v>
      </c>
    </row>
    <row r="5470" spans="2:7" x14ac:dyDescent="0.25">
      <c r="B5470">
        <f>YEAR('Daily Weather Input'!C5463)</f>
        <v>2019</v>
      </c>
      <c r="C5470">
        <f>MONTH('Daily Weather Input'!C5463)</f>
        <v>12</v>
      </c>
      <c r="D5470">
        <f>DAY('Daily Weather Input'!C5463)</f>
        <v>13</v>
      </c>
      <c r="E5470">
        <f>IF('Daily Weather Input'!D5463, 'Daily Weather Input'!D5463, ('Daily Weather Input'!E5463+'Daily Weather Input'!F5463)/2)</f>
        <v>33</v>
      </c>
      <c r="F5470">
        <f t="shared" si="173"/>
        <v>32</v>
      </c>
      <c r="G5470">
        <f t="shared" si="174"/>
        <v>0</v>
      </c>
    </row>
    <row r="5471" spans="2:7" x14ac:dyDescent="0.25">
      <c r="B5471">
        <f>YEAR('Daily Weather Input'!C5464)</f>
        <v>2019</v>
      </c>
      <c r="C5471">
        <f>MONTH('Daily Weather Input'!C5464)</f>
        <v>12</v>
      </c>
      <c r="D5471">
        <f>DAY('Daily Weather Input'!C5464)</f>
        <v>14</v>
      </c>
      <c r="E5471">
        <f>IF('Daily Weather Input'!D5464, 'Daily Weather Input'!D5464, ('Daily Weather Input'!E5464+'Daily Weather Input'!F5464)/2)</f>
        <v>41</v>
      </c>
      <c r="F5471">
        <f t="shared" si="173"/>
        <v>24</v>
      </c>
      <c r="G5471">
        <f t="shared" si="174"/>
        <v>0</v>
      </c>
    </row>
    <row r="5472" spans="2:7" x14ac:dyDescent="0.25">
      <c r="B5472">
        <f>YEAR('Daily Weather Input'!C5465)</f>
        <v>2019</v>
      </c>
      <c r="C5472">
        <f>MONTH('Daily Weather Input'!C5465)</f>
        <v>12</v>
      </c>
      <c r="D5472">
        <f>DAY('Daily Weather Input'!C5465)</f>
        <v>15</v>
      </c>
      <c r="E5472">
        <f>IF('Daily Weather Input'!D5465, 'Daily Weather Input'!D5465, ('Daily Weather Input'!E5465+'Daily Weather Input'!F5465)/2)</f>
        <v>44</v>
      </c>
      <c r="F5472">
        <f t="shared" si="173"/>
        <v>21</v>
      </c>
      <c r="G5472">
        <f t="shared" si="174"/>
        <v>0</v>
      </c>
    </row>
    <row r="5473" spans="2:7" x14ac:dyDescent="0.25">
      <c r="B5473">
        <f>YEAR('Daily Weather Input'!C5466)</f>
        <v>2019</v>
      </c>
      <c r="C5473">
        <f>MONTH('Daily Weather Input'!C5466)</f>
        <v>12</v>
      </c>
      <c r="D5473">
        <f>DAY('Daily Weather Input'!C5466)</f>
        <v>16</v>
      </c>
      <c r="E5473">
        <f>IF('Daily Weather Input'!D5466, 'Daily Weather Input'!D5466, ('Daily Weather Input'!E5466+'Daily Weather Input'!F5466)/2)</f>
        <v>35</v>
      </c>
      <c r="F5473">
        <f t="shared" si="173"/>
        <v>30</v>
      </c>
      <c r="G5473">
        <f t="shared" si="174"/>
        <v>0</v>
      </c>
    </row>
    <row r="5474" spans="2:7" x14ac:dyDescent="0.25">
      <c r="B5474">
        <f>YEAR('Daily Weather Input'!C5467)</f>
        <v>2019</v>
      </c>
      <c r="C5474">
        <f>MONTH('Daily Weather Input'!C5467)</f>
        <v>12</v>
      </c>
      <c r="D5474">
        <f>DAY('Daily Weather Input'!C5467)</f>
        <v>17</v>
      </c>
      <c r="E5474">
        <f>IF('Daily Weather Input'!D5467, 'Daily Weather Input'!D5467, ('Daily Weather Input'!E5467+'Daily Weather Input'!F5467)/2)</f>
        <v>36</v>
      </c>
      <c r="F5474">
        <f t="shared" si="173"/>
        <v>29</v>
      </c>
      <c r="G5474">
        <f t="shared" si="174"/>
        <v>0</v>
      </c>
    </row>
    <row r="5475" spans="2:7" x14ac:dyDescent="0.25">
      <c r="B5475">
        <f>YEAR('Daily Weather Input'!C5468)</f>
        <v>2019</v>
      </c>
      <c r="C5475">
        <f>MONTH('Daily Weather Input'!C5468)</f>
        <v>12</v>
      </c>
      <c r="D5475">
        <f>DAY('Daily Weather Input'!C5468)</f>
        <v>18</v>
      </c>
      <c r="E5475">
        <f>IF('Daily Weather Input'!D5468, 'Daily Weather Input'!D5468, ('Daily Weather Input'!E5468+'Daily Weather Input'!F5468)/2)</f>
        <v>35</v>
      </c>
      <c r="F5475">
        <f t="shared" si="173"/>
        <v>30</v>
      </c>
      <c r="G5475">
        <f t="shared" si="174"/>
        <v>0</v>
      </c>
    </row>
    <row r="5476" spans="2:7" x14ac:dyDescent="0.25">
      <c r="B5476">
        <f>YEAR('Daily Weather Input'!C5469)</f>
        <v>2019</v>
      </c>
      <c r="C5476">
        <f>MONTH('Daily Weather Input'!C5469)</f>
        <v>12</v>
      </c>
      <c r="D5476">
        <f>DAY('Daily Weather Input'!C5469)</f>
        <v>19</v>
      </c>
      <c r="E5476">
        <f>IF('Daily Weather Input'!D5469, 'Daily Weather Input'!D5469, ('Daily Weather Input'!E5469+'Daily Weather Input'!F5469)/2)</f>
        <v>27</v>
      </c>
      <c r="F5476">
        <f t="shared" si="173"/>
        <v>38</v>
      </c>
      <c r="G5476">
        <f t="shared" si="174"/>
        <v>0</v>
      </c>
    </row>
    <row r="5477" spans="2:7" x14ac:dyDescent="0.25">
      <c r="B5477">
        <f>YEAR('Daily Weather Input'!C5470)</f>
        <v>2019</v>
      </c>
      <c r="C5477">
        <f>MONTH('Daily Weather Input'!C5470)</f>
        <v>12</v>
      </c>
      <c r="D5477">
        <f>DAY('Daily Weather Input'!C5470)</f>
        <v>20</v>
      </c>
      <c r="E5477">
        <f>IF('Daily Weather Input'!D5470, 'Daily Weather Input'!D5470, ('Daily Weather Input'!E5470+'Daily Weather Input'!F5470)/2)</f>
        <v>27</v>
      </c>
      <c r="F5477">
        <f t="shared" si="173"/>
        <v>38</v>
      </c>
      <c r="G5477">
        <f t="shared" si="174"/>
        <v>0</v>
      </c>
    </row>
    <row r="5478" spans="2:7" x14ac:dyDescent="0.25">
      <c r="B5478">
        <f>YEAR('Daily Weather Input'!C5471)</f>
        <v>2019</v>
      </c>
      <c r="C5478">
        <f>MONTH('Daily Weather Input'!C5471)</f>
        <v>12</v>
      </c>
      <c r="D5478">
        <f>DAY('Daily Weather Input'!C5471)</f>
        <v>21</v>
      </c>
      <c r="E5478">
        <f>IF('Daily Weather Input'!D5471, 'Daily Weather Input'!D5471, ('Daily Weather Input'!E5471+'Daily Weather Input'!F5471)/2)</f>
        <v>29</v>
      </c>
      <c r="F5478">
        <f t="shared" si="173"/>
        <v>36</v>
      </c>
      <c r="G5478">
        <f t="shared" si="174"/>
        <v>0</v>
      </c>
    </row>
    <row r="5479" spans="2:7" x14ac:dyDescent="0.25">
      <c r="B5479">
        <f>YEAR('Daily Weather Input'!C5472)</f>
        <v>2019</v>
      </c>
      <c r="C5479">
        <f>MONTH('Daily Weather Input'!C5472)</f>
        <v>12</v>
      </c>
      <c r="D5479">
        <f>DAY('Daily Weather Input'!C5472)</f>
        <v>22</v>
      </c>
      <c r="E5479">
        <f>IF('Daily Weather Input'!D5472, 'Daily Weather Input'!D5472, ('Daily Weather Input'!E5472+'Daily Weather Input'!F5472)/2)</f>
        <v>30</v>
      </c>
      <c r="F5479">
        <f t="shared" si="173"/>
        <v>35</v>
      </c>
      <c r="G5479">
        <f t="shared" si="174"/>
        <v>0</v>
      </c>
    </row>
    <row r="5480" spans="2:7" x14ac:dyDescent="0.25">
      <c r="B5480">
        <f>YEAR('Daily Weather Input'!C5473)</f>
        <v>2019</v>
      </c>
      <c r="C5480">
        <f>MONTH('Daily Weather Input'!C5473)</f>
        <v>12</v>
      </c>
      <c r="D5480">
        <f>DAY('Daily Weather Input'!C5473)</f>
        <v>23</v>
      </c>
      <c r="E5480">
        <f>IF('Daily Weather Input'!D5473, 'Daily Weather Input'!D5473, ('Daily Weather Input'!E5473+'Daily Weather Input'!F5473)/2)</f>
        <v>34</v>
      </c>
      <c r="F5480">
        <f t="shared" si="173"/>
        <v>31</v>
      </c>
      <c r="G5480">
        <f t="shared" si="174"/>
        <v>0</v>
      </c>
    </row>
    <row r="5481" spans="2:7" x14ac:dyDescent="0.25">
      <c r="B5481">
        <f>YEAR('Daily Weather Input'!C5474)</f>
        <v>2019</v>
      </c>
      <c r="C5481">
        <f>MONTH('Daily Weather Input'!C5474)</f>
        <v>12</v>
      </c>
      <c r="D5481">
        <f>DAY('Daily Weather Input'!C5474)</f>
        <v>24</v>
      </c>
      <c r="E5481">
        <f>IF('Daily Weather Input'!D5474, 'Daily Weather Input'!D5474, ('Daily Weather Input'!E5474+'Daily Weather Input'!F5474)/2)</f>
        <v>38</v>
      </c>
      <c r="F5481">
        <f t="shared" si="173"/>
        <v>27</v>
      </c>
      <c r="G5481">
        <f t="shared" si="174"/>
        <v>0</v>
      </c>
    </row>
    <row r="5482" spans="2:7" x14ac:dyDescent="0.25">
      <c r="B5482">
        <f>YEAR('Daily Weather Input'!C5475)</f>
        <v>2019</v>
      </c>
      <c r="C5482">
        <f>MONTH('Daily Weather Input'!C5475)</f>
        <v>12</v>
      </c>
      <c r="D5482">
        <f>DAY('Daily Weather Input'!C5475)</f>
        <v>25</v>
      </c>
      <c r="E5482">
        <f>IF('Daily Weather Input'!D5475, 'Daily Weather Input'!D5475, ('Daily Weather Input'!E5475+'Daily Weather Input'!F5475)/2)</f>
        <v>35</v>
      </c>
      <c r="F5482">
        <f t="shared" si="173"/>
        <v>30</v>
      </c>
      <c r="G5482">
        <f t="shared" si="174"/>
        <v>0</v>
      </c>
    </row>
    <row r="5483" spans="2:7" x14ac:dyDescent="0.25">
      <c r="B5483">
        <f>YEAR('Daily Weather Input'!C5476)</f>
        <v>2019</v>
      </c>
      <c r="C5483">
        <f>MONTH('Daily Weather Input'!C5476)</f>
        <v>12</v>
      </c>
      <c r="D5483">
        <f>DAY('Daily Weather Input'!C5476)</f>
        <v>26</v>
      </c>
      <c r="E5483">
        <f>IF('Daily Weather Input'!D5476, 'Daily Weather Input'!D5476, ('Daily Weather Input'!E5476+'Daily Weather Input'!F5476)/2)</f>
        <v>38</v>
      </c>
      <c r="F5483">
        <f t="shared" si="173"/>
        <v>27</v>
      </c>
      <c r="G5483">
        <f t="shared" si="174"/>
        <v>0</v>
      </c>
    </row>
    <row r="5484" spans="2:7" x14ac:dyDescent="0.25">
      <c r="B5484">
        <f>YEAR('Daily Weather Input'!C5477)</f>
        <v>2019</v>
      </c>
      <c r="C5484">
        <f>MONTH('Daily Weather Input'!C5477)</f>
        <v>12</v>
      </c>
      <c r="D5484">
        <f>DAY('Daily Weather Input'!C5477)</f>
        <v>27</v>
      </c>
      <c r="E5484">
        <f>IF('Daily Weather Input'!D5477, 'Daily Weather Input'!D5477, ('Daily Weather Input'!E5477+'Daily Weather Input'!F5477)/2)</f>
        <v>43</v>
      </c>
      <c r="F5484">
        <f t="shared" si="173"/>
        <v>22</v>
      </c>
      <c r="G5484">
        <f t="shared" si="174"/>
        <v>0</v>
      </c>
    </row>
    <row r="5485" spans="2:7" x14ac:dyDescent="0.25">
      <c r="B5485">
        <f>YEAR('Daily Weather Input'!C5478)</f>
        <v>2019</v>
      </c>
      <c r="C5485">
        <f>MONTH('Daily Weather Input'!C5478)</f>
        <v>12</v>
      </c>
      <c r="D5485">
        <f>DAY('Daily Weather Input'!C5478)</f>
        <v>28</v>
      </c>
      <c r="E5485">
        <f>IF('Daily Weather Input'!D5478, 'Daily Weather Input'!D5478, ('Daily Weather Input'!E5478+'Daily Weather Input'!F5478)/2)</f>
        <v>47</v>
      </c>
      <c r="F5485">
        <f t="shared" si="173"/>
        <v>18</v>
      </c>
      <c r="G5485">
        <f t="shared" si="174"/>
        <v>0</v>
      </c>
    </row>
    <row r="5486" spans="2:7" x14ac:dyDescent="0.25">
      <c r="B5486">
        <f>YEAR('Daily Weather Input'!C5479)</f>
        <v>2019</v>
      </c>
      <c r="C5486">
        <f>MONTH('Daily Weather Input'!C5479)</f>
        <v>12</v>
      </c>
      <c r="D5486">
        <f>DAY('Daily Weather Input'!C5479)</f>
        <v>29</v>
      </c>
      <c r="E5486">
        <f>IF('Daily Weather Input'!D5479, 'Daily Weather Input'!D5479, ('Daily Weather Input'!E5479+'Daily Weather Input'!F5479)/2)</f>
        <v>47</v>
      </c>
      <c r="F5486">
        <f t="shared" si="173"/>
        <v>18</v>
      </c>
      <c r="G5486">
        <f t="shared" si="174"/>
        <v>0</v>
      </c>
    </row>
    <row r="5487" spans="2:7" x14ac:dyDescent="0.25">
      <c r="B5487">
        <f>YEAR('Daily Weather Input'!C5480)</f>
        <v>2019</v>
      </c>
      <c r="C5487">
        <f>MONTH('Daily Weather Input'!C5480)</f>
        <v>12</v>
      </c>
      <c r="D5487">
        <f>DAY('Daily Weather Input'!C5480)</f>
        <v>30</v>
      </c>
      <c r="E5487">
        <f>IF('Daily Weather Input'!D5480, 'Daily Weather Input'!D5480, ('Daily Weather Input'!E5480+'Daily Weather Input'!F5480)/2)</f>
        <v>52</v>
      </c>
      <c r="F5487">
        <f t="shared" si="173"/>
        <v>13</v>
      </c>
      <c r="G5487">
        <f t="shared" si="174"/>
        <v>0</v>
      </c>
    </row>
    <row r="5488" spans="2:7" x14ac:dyDescent="0.25">
      <c r="B5488">
        <f>YEAR('Daily Weather Input'!C5481)</f>
        <v>2019</v>
      </c>
      <c r="C5488">
        <f>MONTH('Daily Weather Input'!C5481)</f>
        <v>12</v>
      </c>
      <c r="D5488">
        <f>DAY('Daily Weather Input'!C5481)</f>
        <v>31</v>
      </c>
      <c r="E5488">
        <f>IF('Daily Weather Input'!D5481, 'Daily Weather Input'!D5481, ('Daily Weather Input'!E5481+'Daily Weather Input'!F5481)/2)</f>
        <v>46</v>
      </c>
      <c r="F5488">
        <f t="shared" si="173"/>
        <v>19</v>
      </c>
      <c r="G5488">
        <f t="shared" si="174"/>
        <v>0</v>
      </c>
    </row>
    <row r="5489" spans="2:7" x14ac:dyDescent="0.25">
      <c r="B5489">
        <f>YEAR('Daily Weather Input'!C5482)</f>
        <v>2020</v>
      </c>
      <c r="C5489">
        <f>MONTH('Daily Weather Input'!C5482)</f>
        <v>1</v>
      </c>
      <c r="D5489">
        <f>DAY('Daily Weather Input'!C5482)</f>
        <v>1</v>
      </c>
      <c r="E5489">
        <f>IF('Daily Weather Input'!D5482, 'Daily Weather Input'!D5482, ('Daily Weather Input'!E5482+'Daily Weather Input'!F5482)/2)</f>
        <v>38</v>
      </c>
      <c r="F5489">
        <f t="shared" si="173"/>
        <v>27</v>
      </c>
      <c r="G5489">
        <f t="shared" si="174"/>
        <v>0</v>
      </c>
    </row>
    <row r="5490" spans="2:7" x14ac:dyDescent="0.25">
      <c r="B5490">
        <f>YEAR('Daily Weather Input'!C5483)</f>
        <v>2020</v>
      </c>
      <c r="C5490">
        <f>MONTH('Daily Weather Input'!C5483)</f>
        <v>1</v>
      </c>
      <c r="D5490">
        <f>DAY('Daily Weather Input'!C5483)</f>
        <v>2</v>
      </c>
      <c r="E5490">
        <f>IF('Daily Weather Input'!D5483, 'Daily Weather Input'!D5483, ('Daily Weather Input'!E5483+'Daily Weather Input'!F5483)/2)</f>
        <v>35</v>
      </c>
      <c r="F5490">
        <f t="shared" si="173"/>
        <v>30</v>
      </c>
      <c r="G5490">
        <f t="shared" si="174"/>
        <v>0</v>
      </c>
    </row>
    <row r="5491" spans="2:7" x14ac:dyDescent="0.25">
      <c r="B5491">
        <f>YEAR('Daily Weather Input'!C5484)</f>
        <v>2020</v>
      </c>
      <c r="C5491">
        <f>MONTH('Daily Weather Input'!C5484)</f>
        <v>1</v>
      </c>
      <c r="D5491">
        <f>DAY('Daily Weather Input'!C5484)</f>
        <v>3</v>
      </c>
      <c r="E5491">
        <f>IF('Daily Weather Input'!D5484, 'Daily Weather Input'!D5484, ('Daily Weather Input'!E5484+'Daily Weather Input'!F5484)/2)</f>
        <v>49</v>
      </c>
      <c r="F5491">
        <f t="shared" si="173"/>
        <v>16</v>
      </c>
      <c r="G5491">
        <f t="shared" si="174"/>
        <v>0</v>
      </c>
    </row>
    <row r="5492" spans="2:7" x14ac:dyDescent="0.25">
      <c r="B5492">
        <f>YEAR('Daily Weather Input'!C5485)</f>
        <v>2020</v>
      </c>
      <c r="C5492">
        <f>MONTH('Daily Weather Input'!C5485)</f>
        <v>1</v>
      </c>
      <c r="D5492">
        <f>DAY('Daily Weather Input'!C5485)</f>
        <v>4</v>
      </c>
      <c r="E5492">
        <f>IF('Daily Weather Input'!D5485, 'Daily Weather Input'!D5485, ('Daily Weather Input'!E5485+'Daily Weather Input'!F5485)/2)</f>
        <v>52</v>
      </c>
      <c r="F5492">
        <f t="shared" si="173"/>
        <v>13</v>
      </c>
      <c r="G5492">
        <f t="shared" si="174"/>
        <v>0</v>
      </c>
    </row>
    <row r="5493" spans="2:7" x14ac:dyDescent="0.25">
      <c r="B5493">
        <f>YEAR('Daily Weather Input'!C5486)</f>
        <v>2020</v>
      </c>
      <c r="C5493">
        <f>MONTH('Daily Weather Input'!C5486)</f>
        <v>1</v>
      </c>
      <c r="D5493">
        <f>DAY('Daily Weather Input'!C5486)</f>
        <v>5</v>
      </c>
      <c r="E5493">
        <f>IF('Daily Weather Input'!D5486, 'Daily Weather Input'!D5486, ('Daily Weather Input'!E5486+'Daily Weather Input'!F5486)/2)</f>
        <v>41</v>
      </c>
      <c r="F5493">
        <f t="shared" si="173"/>
        <v>24</v>
      </c>
      <c r="G5493">
        <f t="shared" si="174"/>
        <v>0</v>
      </c>
    </row>
    <row r="5494" spans="2:7" x14ac:dyDescent="0.25">
      <c r="B5494">
        <f>YEAR('Daily Weather Input'!C5487)</f>
        <v>2020</v>
      </c>
      <c r="C5494">
        <f>MONTH('Daily Weather Input'!C5487)</f>
        <v>1</v>
      </c>
      <c r="D5494">
        <f>DAY('Daily Weather Input'!C5487)</f>
        <v>6</v>
      </c>
      <c r="E5494">
        <f>IF('Daily Weather Input'!D5487, 'Daily Weather Input'!D5487, ('Daily Weather Input'!E5487+'Daily Weather Input'!F5487)/2)</f>
        <v>38</v>
      </c>
      <c r="F5494">
        <f t="shared" si="173"/>
        <v>27</v>
      </c>
      <c r="G5494">
        <f t="shared" si="174"/>
        <v>0</v>
      </c>
    </row>
    <row r="5495" spans="2:7" x14ac:dyDescent="0.25">
      <c r="B5495">
        <f>YEAR('Daily Weather Input'!C5488)</f>
        <v>2020</v>
      </c>
      <c r="C5495">
        <f>MONTH('Daily Weather Input'!C5488)</f>
        <v>1</v>
      </c>
      <c r="D5495">
        <f>DAY('Daily Weather Input'!C5488)</f>
        <v>7</v>
      </c>
      <c r="E5495">
        <f>IF('Daily Weather Input'!D5488, 'Daily Weather Input'!D5488, ('Daily Weather Input'!E5488+'Daily Weather Input'!F5488)/2)</f>
        <v>33</v>
      </c>
      <c r="F5495">
        <f t="shared" si="173"/>
        <v>32</v>
      </c>
      <c r="G5495">
        <f t="shared" si="174"/>
        <v>0</v>
      </c>
    </row>
    <row r="5496" spans="2:7" x14ac:dyDescent="0.25">
      <c r="B5496">
        <f>YEAR('Daily Weather Input'!C5489)</f>
        <v>2020</v>
      </c>
      <c r="C5496">
        <f>MONTH('Daily Weather Input'!C5489)</f>
        <v>1</v>
      </c>
      <c r="D5496">
        <f>DAY('Daily Weather Input'!C5489)</f>
        <v>8</v>
      </c>
      <c r="E5496">
        <f>IF('Daily Weather Input'!D5489, 'Daily Weather Input'!D5489, ('Daily Weather Input'!E5489+'Daily Weather Input'!F5489)/2)</f>
        <v>33</v>
      </c>
      <c r="F5496">
        <f t="shared" si="173"/>
        <v>32</v>
      </c>
      <c r="G5496">
        <f t="shared" si="174"/>
        <v>0</v>
      </c>
    </row>
    <row r="5497" spans="2:7" x14ac:dyDescent="0.25">
      <c r="B5497">
        <f>YEAR('Daily Weather Input'!C5490)</f>
        <v>2020</v>
      </c>
      <c r="C5497">
        <f>MONTH('Daily Weather Input'!C5490)</f>
        <v>1</v>
      </c>
      <c r="D5497">
        <f>DAY('Daily Weather Input'!C5490)</f>
        <v>9</v>
      </c>
      <c r="E5497">
        <f>IF('Daily Weather Input'!D5490, 'Daily Weather Input'!D5490, ('Daily Weather Input'!E5490+'Daily Weather Input'!F5490)/2)</f>
        <v>31</v>
      </c>
      <c r="F5497">
        <f t="shared" si="173"/>
        <v>34</v>
      </c>
      <c r="G5497">
        <f t="shared" si="174"/>
        <v>0</v>
      </c>
    </row>
    <row r="5498" spans="2:7" x14ac:dyDescent="0.25">
      <c r="B5498">
        <f>YEAR('Daily Weather Input'!C5491)</f>
        <v>2020</v>
      </c>
      <c r="C5498">
        <f>MONTH('Daily Weather Input'!C5491)</f>
        <v>1</v>
      </c>
      <c r="D5498">
        <f>DAY('Daily Weather Input'!C5491)</f>
        <v>10</v>
      </c>
      <c r="E5498">
        <f>IF('Daily Weather Input'!D5491, 'Daily Weather Input'!D5491, ('Daily Weather Input'!E5491+'Daily Weather Input'!F5491)/2)</f>
        <v>41</v>
      </c>
      <c r="F5498">
        <f t="shared" si="173"/>
        <v>24</v>
      </c>
      <c r="G5498">
        <f t="shared" si="174"/>
        <v>0</v>
      </c>
    </row>
    <row r="5499" spans="2:7" x14ac:dyDescent="0.25">
      <c r="B5499">
        <f>YEAR('Daily Weather Input'!C5492)</f>
        <v>2020</v>
      </c>
      <c r="C5499">
        <f>MONTH('Daily Weather Input'!C5492)</f>
        <v>1</v>
      </c>
      <c r="D5499">
        <f>DAY('Daily Weather Input'!C5492)</f>
        <v>11</v>
      </c>
      <c r="E5499">
        <f>IF('Daily Weather Input'!D5492, 'Daily Weather Input'!D5492, ('Daily Weather Input'!E5492+'Daily Weather Input'!F5492)/2)</f>
        <v>59</v>
      </c>
      <c r="F5499">
        <f t="shared" si="173"/>
        <v>6</v>
      </c>
      <c r="G5499">
        <f t="shared" si="174"/>
        <v>0</v>
      </c>
    </row>
    <row r="5500" spans="2:7" x14ac:dyDescent="0.25">
      <c r="B5500">
        <f>YEAR('Daily Weather Input'!C5493)</f>
        <v>2020</v>
      </c>
      <c r="C5500">
        <f>MONTH('Daily Weather Input'!C5493)</f>
        <v>1</v>
      </c>
      <c r="D5500">
        <f>DAY('Daily Weather Input'!C5493)</f>
        <v>12</v>
      </c>
      <c r="E5500">
        <f>IF('Daily Weather Input'!D5493, 'Daily Weather Input'!D5493, ('Daily Weather Input'!E5493+'Daily Weather Input'!F5493)/2)</f>
        <v>65</v>
      </c>
      <c r="F5500">
        <f t="shared" si="173"/>
        <v>0</v>
      </c>
      <c r="G5500">
        <f t="shared" si="174"/>
        <v>0</v>
      </c>
    </row>
    <row r="5501" spans="2:7" x14ac:dyDescent="0.25">
      <c r="B5501">
        <f>YEAR('Daily Weather Input'!C5494)</f>
        <v>2020</v>
      </c>
      <c r="C5501">
        <f>MONTH('Daily Weather Input'!C5494)</f>
        <v>1</v>
      </c>
      <c r="D5501">
        <f>DAY('Daily Weather Input'!C5494)</f>
        <v>13</v>
      </c>
      <c r="E5501">
        <f>IF('Daily Weather Input'!D5494, 'Daily Weather Input'!D5494, ('Daily Weather Input'!E5494+'Daily Weather Input'!F5494)/2)</f>
        <v>46</v>
      </c>
      <c r="F5501">
        <f t="shared" si="173"/>
        <v>19</v>
      </c>
      <c r="G5501">
        <f t="shared" si="174"/>
        <v>0</v>
      </c>
    </row>
    <row r="5502" spans="2:7" x14ac:dyDescent="0.25">
      <c r="B5502">
        <f>YEAR('Daily Weather Input'!C5495)</f>
        <v>2020</v>
      </c>
      <c r="C5502">
        <f>MONTH('Daily Weather Input'!C5495)</f>
        <v>1</v>
      </c>
      <c r="D5502">
        <f>DAY('Daily Weather Input'!C5495)</f>
        <v>14</v>
      </c>
      <c r="E5502">
        <f>IF('Daily Weather Input'!D5495, 'Daily Weather Input'!D5495, ('Daily Weather Input'!E5495+'Daily Weather Input'!F5495)/2)</f>
        <v>43</v>
      </c>
      <c r="F5502">
        <f t="shared" si="173"/>
        <v>22</v>
      </c>
      <c r="G5502">
        <f t="shared" si="174"/>
        <v>0</v>
      </c>
    </row>
    <row r="5503" spans="2:7" x14ac:dyDescent="0.25">
      <c r="B5503">
        <f>YEAR('Daily Weather Input'!C5496)</f>
        <v>2020</v>
      </c>
      <c r="C5503">
        <f>MONTH('Daily Weather Input'!C5496)</f>
        <v>1</v>
      </c>
      <c r="D5503">
        <f>DAY('Daily Weather Input'!C5496)</f>
        <v>15</v>
      </c>
      <c r="E5503">
        <f>IF('Daily Weather Input'!D5496, 'Daily Weather Input'!D5496, ('Daily Weather Input'!E5496+'Daily Weather Input'!F5496)/2)</f>
        <v>47</v>
      </c>
      <c r="F5503">
        <f t="shared" si="173"/>
        <v>18</v>
      </c>
      <c r="G5503">
        <f t="shared" si="174"/>
        <v>0</v>
      </c>
    </row>
    <row r="5504" spans="2:7" x14ac:dyDescent="0.25">
      <c r="B5504">
        <f>YEAR('Daily Weather Input'!C5497)</f>
        <v>2020</v>
      </c>
      <c r="C5504">
        <f>MONTH('Daily Weather Input'!C5497)</f>
        <v>1</v>
      </c>
      <c r="D5504">
        <f>DAY('Daily Weather Input'!C5497)</f>
        <v>16</v>
      </c>
      <c r="E5504">
        <f>IF('Daily Weather Input'!D5497, 'Daily Weather Input'!D5497, ('Daily Weather Input'!E5497+'Daily Weather Input'!F5497)/2)</f>
        <v>49</v>
      </c>
      <c r="F5504">
        <f t="shared" si="173"/>
        <v>16</v>
      </c>
      <c r="G5504">
        <f t="shared" si="174"/>
        <v>0</v>
      </c>
    </row>
    <row r="5505" spans="2:7" x14ac:dyDescent="0.25">
      <c r="B5505">
        <f>YEAR('Daily Weather Input'!C5498)</f>
        <v>2020</v>
      </c>
      <c r="C5505">
        <f>MONTH('Daily Weather Input'!C5498)</f>
        <v>1</v>
      </c>
      <c r="D5505">
        <f>DAY('Daily Weather Input'!C5498)</f>
        <v>17</v>
      </c>
      <c r="E5505">
        <f>IF('Daily Weather Input'!D5498, 'Daily Weather Input'!D5498, ('Daily Weather Input'!E5498+'Daily Weather Input'!F5498)/2)</f>
        <v>34</v>
      </c>
      <c r="F5505">
        <f t="shared" si="173"/>
        <v>31</v>
      </c>
      <c r="G5505">
        <f t="shared" si="174"/>
        <v>0</v>
      </c>
    </row>
    <row r="5506" spans="2:7" x14ac:dyDescent="0.25">
      <c r="B5506">
        <f>YEAR('Daily Weather Input'!C5499)</f>
        <v>2020</v>
      </c>
      <c r="C5506">
        <f>MONTH('Daily Weather Input'!C5499)</f>
        <v>1</v>
      </c>
      <c r="D5506">
        <f>DAY('Daily Weather Input'!C5499)</f>
        <v>18</v>
      </c>
      <c r="E5506">
        <f>IF('Daily Weather Input'!D5499, 'Daily Weather Input'!D5499, ('Daily Weather Input'!E5499+'Daily Weather Input'!F5499)/2)</f>
        <v>28</v>
      </c>
      <c r="F5506">
        <f t="shared" si="173"/>
        <v>37</v>
      </c>
      <c r="G5506">
        <f t="shared" si="174"/>
        <v>0</v>
      </c>
    </row>
    <row r="5507" spans="2:7" x14ac:dyDescent="0.25">
      <c r="B5507">
        <f>YEAR('Daily Weather Input'!C5500)</f>
        <v>2020</v>
      </c>
      <c r="C5507">
        <f>MONTH('Daily Weather Input'!C5500)</f>
        <v>1</v>
      </c>
      <c r="D5507">
        <f>DAY('Daily Weather Input'!C5500)</f>
        <v>19</v>
      </c>
      <c r="E5507">
        <f>IF('Daily Weather Input'!D5500, 'Daily Weather Input'!D5500, ('Daily Weather Input'!E5500+'Daily Weather Input'!F5500)/2)</f>
        <v>38</v>
      </c>
      <c r="F5507">
        <f t="shared" si="173"/>
        <v>27</v>
      </c>
      <c r="G5507">
        <f t="shared" si="174"/>
        <v>0</v>
      </c>
    </row>
    <row r="5508" spans="2:7" x14ac:dyDescent="0.25">
      <c r="B5508">
        <f>YEAR('Daily Weather Input'!C5501)</f>
        <v>2020</v>
      </c>
      <c r="C5508">
        <f>MONTH('Daily Weather Input'!C5501)</f>
        <v>1</v>
      </c>
      <c r="D5508">
        <f>DAY('Daily Weather Input'!C5501)</f>
        <v>20</v>
      </c>
      <c r="E5508">
        <f>IF('Daily Weather Input'!D5501, 'Daily Weather Input'!D5501, ('Daily Weather Input'!E5501+'Daily Weather Input'!F5501)/2)</f>
        <v>27</v>
      </c>
      <c r="F5508">
        <f t="shared" si="173"/>
        <v>38</v>
      </c>
      <c r="G5508">
        <f t="shared" si="174"/>
        <v>0</v>
      </c>
    </row>
    <row r="5509" spans="2:7" x14ac:dyDescent="0.25">
      <c r="B5509">
        <f>YEAR('Daily Weather Input'!C5502)</f>
        <v>2020</v>
      </c>
      <c r="C5509">
        <f>MONTH('Daily Weather Input'!C5502)</f>
        <v>1</v>
      </c>
      <c r="D5509">
        <f>DAY('Daily Weather Input'!C5502)</f>
        <v>21</v>
      </c>
      <c r="E5509">
        <f>IF('Daily Weather Input'!D5502, 'Daily Weather Input'!D5502, ('Daily Weather Input'!E5502+'Daily Weather Input'!F5502)/2)</f>
        <v>27</v>
      </c>
      <c r="F5509">
        <f t="shared" si="173"/>
        <v>38</v>
      </c>
      <c r="G5509">
        <f t="shared" si="174"/>
        <v>0</v>
      </c>
    </row>
    <row r="5510" spans="2:7" x14ac:dyDescent="0.25">
      <c r="B5510">
        <f>YEAR('Daily Weather Input'!C5503)</f>
        <v>2020</v>
      </c>
      <c r="C5510">
        <f>MONTH('Daily Weather Input'!C5503)</f>
        <v>1</v>
      </c>
      <c r="D5510">
        <f>DAY('Daily Weather Input'!C5503)</f>
        <v>22</v>
      </c>
      <c r="E5510">
        <f>IF('Daily Weather Input'!D5503, 'Daily Weather Input'!D5503, ('Daily Weather Input'!E5503+'Daily Weather Input'!F5503)/2)</f>
        <v>28</v>
      </c>
      <c r="F5510">
        <f t="shared" si="173"/>
        <v>37</v>
      </c>
      <c r="G5510">
        <f t="shared" si="174"/>
        <v>0</v>
      </c>
    </row>
    <row r="5511" spans="2:7" x14ac:dyDescent="0.25">
      <c r="B5511">
        <f>YEAR('Daily Weather Input'!C5504)</f>
        <v>2020</v>
      </c>
      <c r="C5511">
        <f>MONTH('Daily Weather Input'!C5504)</f>
        <v>1</v>
      </c>
      <c r="D5511">
        <f>DAY('Daily Weather Input'!C5504)</f>
        <v>23</v>
      </c>
      <c r="E5511">
        <f>IF('Daily Weather Input'!D5504, 'Daily Weather Input'!D5504, ('Daily Weather Input'!E5504+'Daily Weather Input'!F5504)/2)</f>
        <v>29</v>
      </c>
      <c r="F5511">
        <f t="shared" si="173"/>
        <v>36</v>
      </c>
      <c r="G5511">
        <f t="shared" si="174"/>
        <v>0</v>
      </c>
    </row>
    <row r="5512" spans="2:7" x14ac:dyDescent="0.25">
      <c r="B5512">
        <f>YEAR('Daily Weather Input'!C5505)</f>
        <v>2020</v>
      </c>
      <c r="C5512">
        <f>MONTH('Daily Weather Input'!C5505)</f>
        <v>1</v>
      </c>
      <c r="D5512">
        <f>DAY('Daily Weather Input'!C5505)</f>
        <v>24</v>
      </c>
      <c r="E5512">
        <f>IF('Daily Weather Input'!D5505, 'Daily Weather Input'!D5505, ('Daily Weather Input'!E5505+'Daily Weather Input'!F5505)/2)</f>
        <v>40</v>
      </c>
      <c r="F5512">
        <f t="shared" si="173"/>
        <v>25</v>
      </c>
      <c r="G5512">
        <f t="shared" si="174"/>
        <v>0</v>
      </c>
    </row>
    <row r="5513" spans="2:7" x14ac:dyDescent="0.25">
      <c r="B5513">
        <f>YEAR('Daily Weather Input'!C5506)</f>
        <v>2020</v>
      </c>
      <c r="C5513">
        <f>MONTH('Daily Weather Input'!C5506)</f>
        <v>1</v>
      </c>
      <c r="D5513">
        <f>DAY('Daily Weather Input'!C5506)</f>
        <v>25</v>
      </c>
      <c r="E5513">
        <f>IF('Daily Weather Input'!D5506, 'Daily Weather Input'!D5506, ('Daily Weather Input'!E5506+'Daily Weather Input'!F5506)/2)</f>
        <v>47</v>
      </c>
      <c r="F5513">
        <f t="shared" si="173"/>
        <v>18</v>
      </c>
      <c r="G5513">
        <f t="shared" si="174"/>
        <v>0</v>
      </c>
    </row>
    <row r="5514" spans="2:7" x14ac:dyDescent="0.25">
      <c r="B5514">
        <f>YEAR('Daily Weather Input'!C5507)</f>
        <v>2020</v>
      </c>
      <c r="C5514">
        <f>MONTH('Daily Weather Input'!C5507)</f>
        <v>1</v>
      </c>
      <c r="D5514">
        <f>DAY('Daily Weather Input'!C5507)</f>
        <v>26</v>
      </c>
      <c r="E5514">
        <f>IF('Daily Weather Input'!D5507, 'Daily Weather Input'!D5507, ('Daily Weather Input'!E5507+'Daily Weather Input'!F5507)/2)</f>
        <v>39</v>
      </c>
      <c r="F5514">
        <f t="shared" si="173"/>
        <v>26</v>
      </c>
      <c r="G5514">
        <f t="shared" si="174"/>
        <v>0</v>
      </c>
    </row>
    <row r="5515" spans="2:7" x14ac:dyDescent="0.25">
      <c r="B5515">
        <f>YEAR('Daily Weather Input'!C5508)</f>
        <v>2020</v>
      </c>
      <c r="C5515">
        <f>MONTH('Daily Weather Input'!C5508)</f>
        <v>1</v>
      </c>
      <c r="D5515">
        <f>DAY('Daily Weather Input'!C5508)</f>
        <v>27</v>
      </c>
      <c r="E5515">
        <f>IF('Daily Weather Input'!D5508, 'Daily Weather Input'!D5508, ('Daily Weather Input'!E5508+'Daily Weather Input'!F5508)/2)</f>
        <v>39</v>
      </c>
      <c r="F5515">
        <f t="shared" si="173"/>
        <v>26</v>
      </c>
      <c r="G5515">
        <f t="shared" si="174"/>
        <v>0</v>
      </c>
    </row>
    <row r="5516" spans="2:7" x14ac:dyDescent="0.25">
      <c r="B5516">
        <f>YEAR('Daily Weather Input'!C5509)</f>
        <v>2020</v>
      </c>
      <c r="C5516">
        <f>MONTH('Daily Weather Input'!C5509)</f>
        <v>1</v>
      </c>
      <c r="D5516">
        <f>DAY('Daily Weather Input'!C5509)</f>
        <v>28</v>
      </c>
      <c r="E5516">
        <f>IF('Daily Weather Input'!D5509, 'Daily Weather Input'!D5509, ('Daily Weather Input'!E5509+'Daily Weather Input'!F5509)/2)</f>
        <v>41</v>
      </c>
      <c r="F5516">
        <f t="shared" si="173"/>
        <v>24</v>
      </c>
      <c r="G5516">
        <f t="shared" si="174"/>
        <v>0</v>
      </c>
    </row>
    <row r="5517" spans="2:7" x14ac:dyDescent="0.25">
      <c r="B5517">
        <f>YEAR('Daily Weather Input'!C5510)</f>
        <v>2020</v>
      </c>
      <c r="C5517">
        <f>MONTH('Daily Weather Input'!C5510)</f>
        <v>1</v>
      </c>
      <c r="D5517">
        <f>DAY('Daily Weather Input'!C5510)</f>
        <v>29</v>
      </c>
      <c r="E5517">
        <f>IF('Daily Weather Input'!D5510, 'Daily Weather Input'!D5510, ('Daily Weather Input'!E5510+'Daily Weather Input'!F5510)/2)</f>
        <v>40</v>
      </c>
      <c r="F5517">
        <f t="shared" si="173"/>
        <v>25</v>
      </c>
      <c r="G5517">
        <f t="shared" si="174"/>
        <v>0</v>
      </c>
    </row>
    <row r="5518" spans="2:7" x14ac:dyDescent="0.25">
      <c r="B5518">
        <f>YEAR('Daily Weather Input'!C5511)</f>
        <v>2020</v>
      </c>
      <c r="C5518">
        <f>MONTH('Daily Weather Input'!C5511)</f>
        <v>1</v>
      </c>
      <c r="D5518">
        <f>DAY('Daily Weather Input'!C5511)</f>
        <v>30</v>
      </c>
      <c r="E5518">
        <f>IF('Daily Weather Input'!D5511, 'Daily Weather Input'!D5511, ('Daily Weather Input'!E5511+'Daily Weather Input'!F5511)/2)</f>
        <v>32</v>
      </c>
      <c r="F5518">
        <f t="shared" si="173"/>
        <v>33</v>
      </c>
      <c r="G5518">
        <f t="shared" si="174"/>
        <v>0</v>
      </c>
    </row>
    <row r="5519" spans="2:7" x14ac:dyDescent="0.25">
      <c r="B5519">
        <f>YEAR('Daily Weather Input'!C5512)</f>
        <v>2020</v>
      </c>
      <c r="C5519">
        <f>MONTH('Daily Weather Input'!C5512)</f>
        <v>1</v>
      </c>
      <c r="D5519">
        <f>DAY('Daily Weather Input'!C5512)</f>
        <v>31</v>
      </c>
      <c r="E5519">
        <f>IF('Daily Weather Input'!D5512, 'Daily Weather Input'!D5512, ('Daily Weather Input'!E5512+'Daily Weather Input'!F5512)/2)</f>
        <v>37</v>
      </c>
      <c r="F5519">
        <f t="shared" si="173"/>
        <v>28</v>
      </c>
      <c r="G5519">
        <f t="shared" si="174"/>
        <v>0</v>
      </c>
    </row>
    <row r="5520" spans="2:7" x14ac:dyDescent="0.25">
      <c r="B5520">
        <f>YEAR('Daily Weather Input'!C5513)</f>
        <v>2020</v>
      </c>
      <c r="C5520">
        <f>MONTH('Daily Weather Input'!C5513)</f>
        <v>2</v>
      </c>
      <c r="D5520">
        <f>DAY('Daily Weather Input'!C5513)</f>
        <v>1</v>
      </c>
      <c r="E5520">
        <f>IF('Daily Weather Input'!D5513, 'Daily Weather Input'!D5513, ('Daily Weather Input'!E5513+'Daily Weather Input'!F5513)/2)</f>
        <v>36</v>
      </c>
      <c r="F5520">
        <f t="shared" si="173"/>
        <v>29</v>
      </c>
      <c r="G5520">
        <f t="shared" si="174"/>
        <v>0</v>
      </c>
    </row>
    <row r="5521" spans="2:7" x14ac:dyDescent="0.25">
      <c r="B5521">
        <f>YEAR('Daily Weather Input'!C5514)</f>
        <v>2020</v>
      </c>
      <c r="C5521">
        <f>MONTH('Daily Weather Input'!C5514)</f>
        <v>2</v>
      </c>
      <c r="D5521">
        <f>DAY('Daily Weather Input'!C5514)</f>
        <v>2</v>
      </c>
      <c r="E5521">
        <f>IF('Daily Weather Input'!D5514, 'Daily Weather Input'!D5514, ('Daily Weather Input'!E5514+'Daily Weather Input'!F5514)/2)</f>
        <v>42</v>
      </c>
      <c r="F5521">
        <f t="shared" si="173"/>
        <v>23</v>
      </c>
      <c r="G5521">
        <f t="shared" si="174"/>
        <v>0</v>
      </c>
    </row>
    <row r="5522" spans="2:7" x14ac:dyDescent="0.25">
      <c r="B5522">
        <f>YEAR('Daily Weather Input'!C5515)</f>
        <v>2020</v>
      </c>
      <c r="C5522">
        <f>MONTH('Daily Weather Input'!C5515)</f>
        <v>2</v>
      </c>
      <c r="D5522">
        <f>DAY('Daily Weather Input'!C5515)</f>
        <v>3</v>
      </c>
      <c r="E5522">
        <f>IF('Daily Weather Input'!D5515, 'Daily Weather Input'!D5515, ('Daily Weather Input'!E5515+'Daily Weather Input'!F5515)/2)</f>
        <v>56</v>
      </c>
      <c r="F5522">
        <f t="shared" si="173"/>
        <v>9</v>
      </c>
      <c r="G5522">
        <f t="shared" si="174"/>
        <v>0</v>
      </c>
    </row>
    <row r="5523" spans="2:7" x14ac:dyDescent="0.25">
      <c r="B5523">
        <f>YEAR('Daily Weather Input'!C5516)</f>
        <v>2020</v>
      </c>
      <c r="C5523">
        <f>MONTH('Daily Weather Input'!C5516)</f>
        <v>2</v>
      </c>
      <c r="D5523">
        <f>DAY('Daily Weather Input'!C5516)</f>
        <v>4</v>
      </c>
      <c r="E5523">
        <f>IF('Daily Weather Input'!D5516, 'Daily Weather Input'!D5516, ('Daily Weather Input'!E5516+'Daily Weather Input'!F5516)/2)</f>
        <v>59</v>
      </c>
      <c r="F5523">
        <f t="shared" si="173"/>
        <v>6</v>
      </c>
      <c r="G5523">
        <f t="shared" si="174"/>
        <v>0</v>
      </c>
    </row>
    <row r="5524" spans="2:7" x14ac:dyDescent="0.25">
      <c r="B5524">
        <f>YEAR('Daily Weather Input'!C5517)</f>
        <v>2020</v>
      </c>
      <c r="C5524">
        <f>MONTH('Daily Weather Input'!C5517)</f>
        <v>2</v>
      </c>
      <c r="D5524">
        <f>DAY('Daily Weather Input'!C5517)</f>
        <v>5</v>
      </c>
      <c r="E5524">
        <f>IF('Daily Weather Input'!D5517, 'Daily Weather Input'!D5517, ('Daily Weather Input'!E5517+'Daily Weather Input'!F5517)/2)</f>
        <v>48</v>
      </c>
      <c r="F5524">
        <f t="shared" si="173"/>
        <v>17</v>
      </c>
      <c r="G5524">
        <f t="shared" si="174"/>
        <v>0</v>
      </c>
    </row>
    <row r="5525" spans="2:7" x14ac:dyDescent="0.25">
      <c r="B5525">
        <f>YEAR('Daily Weather Input'!C5518)</f>
        <v>2020</v>
      </c>
      <c r="C5525">
        <f>MONTH('Daily Weather Input'!C5518)</f>
        <v>2</v>
      </c>
      <c r="D5525">
        <f>DAY('Daily Weather Input'!C5518)</f>
        <v>6</v>
      </c>
      <c r="E5525">
        <f>IF('Daily Weather Input'!D5518, 'Daily Weather Input'!D5518, ('Daily Weather Input'!E5518+'Daily Weather Input'!F5518)/2)</f>
        <v>39</v>
      </c>
      <c r="F5525">
        <f t="shared" si="173"/>
        <v>26</v>
      </c>
      <c r="G5525">
        <f t="shared" si="174"/>
        <v>0</v>
      </c>
    </row>
    <row r="5526" spans="2:7" x14ac:dyDescent="0.25">
      <c r="B5526">
        <f>YEAR('Daily Weather Input'!C5519)</f>
        <v>2020</v>
      </c>
      <c r="C5526">
        <f>MONTH('Daily Weather Input'!C5519)</f>
        <v>2</v>
      </c>
      <c r="D5526">
        <f>DAY('Daily Weather Input'!C5519)</f>
        <v>7</v>
      </c>
      <c r="E5526">
        <f>IF('Daily Weather Input'!D5519, 'Daily Weather Input'!D5519, ('Daily Weather Input'!E5519+'Daily Weather Input'!F5519)/2)</f>
        <v>47</v>
      </c>
      <c r="F5526">
        <f t="shared" si="173"/>
        <v>18</v>
      </c>
      <c r="G5526">
        <f t="shared" si="174"/>
        <v>0</v>
      </c>
    </row>
    <row r="5527" spans="2:7" x14ac:dyDescent="0.25">
      <c r="B5527">
        <f>YEAR('Daily Weather Input'!C5520)</f>
        <v>2020</v>
      </c>
      <c r="C5527">
        <f>MONTH('Daily Weather Input'!C5520)</f>
        <v>2</v>
      </c>
      <c r="D5527">
        <f>DAY('Daily Weather Input'!C5520)</f>
        <v>8</v>
      </c>
      <c r="E5527">
        <f>IF('Daily Weather Input'!D5520, 'Daily Weather Input'!D5520, ('Daily Weather Input'!E5520+'Daily Weather Input'!F5520)/2)</f>
        <v>36</v>
      </c>
      <c r="F5527">
        <f t="shared" si="173"/>
        <v>29</v>
      </c>
      <c r="G5527">
        <f t="shared" si="174"/>
        <v>0</v>
      </c>
    </row>
    <row r="5528" spans="2:7" x14ac:dyDescent="0.25">
      <c r="B5528">
        <f>YEAR('Daily Weather Input'!C5521)</f>
        <v>2020</v>
      </c>
      <c r="C5528">
        <f>MONTH('Daily Weather Input'!C5521)</f>
        <v>2</v>
      </c>
      <c r="D5528">
        <f>DAY('Daily Weather Input'!C5521)</f>
        <v>9</v>
      </c>
      <c r="E5528">
        <f>IF('Daily Weather Input'!D5521, 'Daily Weather Input'!D5521, ('Daily Weather Input'!E5521+'Daily Weather Input'!F5521)/2)</f>
        <v>36</v>
      </c>
      <c r="F5528">
        <f t="shared" ref="F5528:F5591" si="175">IF(B$8&gt;$E5528,(B$8-$E5528),0)</f>
        <v>29</v>
      </c>
      <c r="G5528">
        <f t="shared" ref="G5528:G5591" si="176">IF($E5528&gt;C$8,$E5528-C$8,0)</f>
        <v>0</v>
      </c>
    </row>
    <row r="5529" spans="2:7" x14ac:dyDescent="0.25">
      <c r="B5529">
        <f>YEAR('Daily Weather Input'!C5522)</f>
        <v>2020</v>
      </c>
      <c r="C5529">
        <f>MONTH('Daily Weather Input'!C5522)</f>
        <v>2</v>
      </c>
      <c r="D5529">
        <f>DAY('Daily Weather Input'!C5522)</f>
        <v>10</v>
      </c>
      <c r="E5529">
        <f>IF('Daily Weather Input'!D5522, 'Daily Weather Input'!D5522, ('Daily Weather Input'!E5522+'Daily Weather Input'!F5522)/2)</f>
        <v>44</v>
      </c>
      <c r="F5529">
        <f t="shared" si="175"/>
        <v>21</v>
      </c>
      <c r="G5529">
        <f t="shared" si="176"/>
        <v>0</v>
      </c>
    </row>
    <row r="5530" spans="2:7" x14ac:dyDescent="0.25">
      <c r="B5530">
        <f>YEAR('Daily Weather Input'!C5523)</f>
        <v>2020</v>
      </c>
      <c r="C5530">
        <f>MONTH('Daily Weather Input'!C5523)</f>
        <v>2</v>
      </c>
      <c r="D5530">
        <f>DAY('Daily Weather Input'!C5523)</f>
        <v>11</v>
      </c>
      <c r="E5530">
        <f>IF('Daily Weather Input'!D5523, 'Daily Weather Input'!D5523, ('Daily Weather Input'!E5523+'Daily Weather Input'!F5523)/2)</f>
        <v>49</v>
      </c>
      <c r="F5530">
        <f t="shared" si="175"/>
        <v>16</v>
      </c>
      <c r="G5530">
        <f t="shared" si="176"/>
        <v>0</v>
      </c>
    </row>
    <row r="5531" spans="2:7" x14ac:dyDescent="0.25">
      <c r="B5531">
        <f>YEAR('Daily Weather Input'!C5524)</f>
        <v>2020</v>
      </c>
      <c r="C5531">
        <f>MONTH('Daily Weather Input'!C5524)</f>
        <v>2</v>
      </c>
      <c r="D5531">
        <f>DAY('Daily Weather Input'!C5524)</f>
        <v>12</v>
      </c>
      <c r="E5531">
        <f>IF('Daily Weather Input'!D5524, 'Daily Weather Input'!D5524, ('Daily Weather Input'!E5524+'Daily Weather Input'!F5524)/2)</f>
        <v>45</v>
      </c>
      <c r="F5531">
        <f t="shared" si="175"/>
        <v>20</v>
      </c>
      <c r="G5531">
        <f t="shared" si="176"/>
        <v>0</v>
      </c>
    </row>
    <row r="5532" spans="2:7" x14ac:dyDescent="0.25">
      <c r="B5532">
        <f>YEAR('Daily Weather Input'!C5525)</f>
        <v>2020</v>
      </c>
      <c r="C5532">
        <f>MONTH('Daily Weather Input'!C5525)</f>
        <v>2</v>
      </c>
      <c r="D5532">
        <f>DAY('Daily Weather Input'!C5525)</f>
        <v>13</v>
      </c>
      <c r="E5532">
        <f>IF('Daily Weather Input'!D5525, 'Daily Weather Input'!D5525, ('Daily Weather Input'!E5525+'Daily Weather Input'!F5525)/2)</f>
        <v>45</v>
      </c>
      <c r="F5532">
        <f t="shared" si="175"/>
        <v>20</v>
      </c>
      <c r="G5532">
        <f t="shared" si="176"/>
        <v>0</v>
      </c>
    </row>
    <row r="5533" spans="2:7" x14ac:dyDescent="0.25">
      <c r="B5533">
        <f>YEAR('Daily Weather Input'!C5526)</f>
        <v>2020</v>
      </c>
      <c r="C5533">
        <f>MONTH('Daily Weather Input'!C5526)</f>
        <v>2</v>
      </c>
      <c r="D5533">
        <f>DAY('Daily Weather Input'!C5526)</f>
        <v>14</v>
      </c>
      <c r="E5533">
        <f>IF('Daily Weather Input'!D5526, 'Daily Weather Input'!D5526, ('Daily Weather Input'!E5526+'Daily Weather Input'!F5526)/2)</f>
        <v>38</v>
      </c>
      <c r="F5533">
        <f t="shared" si="175"/>
        <v>27</v>
      </c>
      <c r="G5533">
        <f t="shared" si="176"/>
        <v>0</v>
      </c>
    </row>
    <row r="5534" spans="2:7" x14ac:dyDescent="0.25">
      <c r="B5534">
        <f>YEAR('Daily Weather Input'!C5527)</f>
        <v>2020</v>
      </c>
      <c r="C5534">
        <f>MONTH('Daily Weather Input'!C5527)</f>
        <v>2</v>
      </c>
      <c r="D5534">
        <f>DAY('Daily Weather Input'!C5527)</f>
        <v>15</v>
      </c>
      <c r="E5534">
        <f>IF('Daily Weather Input'!D5527, 'Daily Weather Input'!D5527, ('Daily Weather Input'!E5527+'Daily Weather Input'!F5527)/2)</f>
        <v>26</v>
      </c>
      <c r="F5534">
        <f t="shared" si="175"/>
        <v>39</v>
      </c>
      <c r="G5534">
        <f t="shared" si="176"/>
        <v>0</v>
      </c>
    </row>
    <row r="5535" spans="2:7" x14ac:dyDescent="0.25">
      <c r="B5535">
        <f>YEAR('Daily Weather Input'!C5528)</f>
        <v>2020</v>
      </c>
      <c r="C5535">
        <f>MONTH('Daily Weather Input'!C5528)</f>
        <v>2</v>
      </c>
      <c r="D5535">
        <f>DAY('Daily Weather Input'!C5528)</f>
        <v>16</v>
      </c>
      <c r="E5535">
        <f>IF('Daily Weather Input'!D5528, 'Daily Weather Input'!D5528, ('Daily Weather Input'!E5528+'Daily Weather Input'!F5528)/2)</f>
        <v>36</v>
      </c>
      <c r="F5535">
        <f t="shared" si="175"/>
        <v>29</v>
      </c>
      <c r="G5535">
        <f t="shared" si="176"/>
        <v>0</v>
      </c>
    </row>
    <row r="5536" spans="2:7" x14ac:dyDescent="0.25">
      <c r="B5536">
        <f>YEAR('Daily Weather Input'!C5529)</f>
        <v>2020</v>
      </c>
      <c r="C5536">
        <f>MONTH('Daily Weather Input'!C5529)</f>
        <v>2</v>
      </c>
      <c r="D5536">
        <f>DAY('Daily Weather Input'!C5529)</f>
        <v>17</v>
      </c>
      <c r="E5536">
        <f>IF('Daily Weather Input'!D5529, 'Daily Weather Input'!D5529, ('Daily Weather Input'!E5529+'Daily Weather Input'!F5529)/2)</f>
        <v>43</v>
      </c>
      <c r="F5536">
        <f t="shared" si="175"/>
        <v>22</v>
      </c>
      <c r="G5536">
        <f t="shared" si="176"/>
        <v>0</v>
      </c>
    </row>
    <row r="5537" spans="2:7" x14ac:dyDescent="0.25">
      <c r="B5537">
        <f>YEAR('Daily Weather Input'!C5530)</f>
        <v>2020</v>
      </c>
      <c r="C5537">
        <f>MONTH('Daily Weather Input'!C5530)</f>
        <v>2</v>
      </c>
      <c r="D5537">
        <f>DAY('Daily Weather Input'!C5530)</f>
        <v>18</v>
      </c>
      <c r="E5537">
        <f>IF('Daily Weather Input'!D5530, 'Daily Weather Input'!D5530, ('Daily Weather Input'!E5530+'Daily Weather Input'!F5530)/2)</f>
        <v>47</v>
      </c>
      <c r="F5537">
        <f t="shared" si="175"/>
        <v>18</v>
      </c>
      <c r="G5537">
        <f t="shared" si="176"/>
        <v>0</v>
      </c>
    </row>
    <row r="5538" spans="2:7" x14ac:dyDescent="0.25">
      <c r="B5538">
        <f>YEAR('Daily Weather Input'!C5531)</f>
        <v>2020</v>
      </c>
      <c r="C5538">
        <f>MONTH('Daily Weather Input'!C5531)</f>
        <v>2</v>
      </c>
      <c r="D5538">
        <f>DAY('Daily Weather Input'!C5531)</f>
        <v>19</v>
      </c>
      <c r="E5538">
        <f>IF('Daily Weather Input'!D5531, 'Daily Weather Input'!D5531, ('Daily Weather Input'!E5531+'Daily Weather Input'!F5531)/2)</f>
        <v>48</v>
      </c>
      <c r="F5538">
        <f t="shared" si="175"/>
        <v>17</v>
      </c>
      <c r="G5538">
        <f t="shared" si="176"/>
        <v>0</v>
      </c>
    </row>
    <row r="5539" spans="2:7" x14ac:dyDescent="0.25">
      <c r="B5539">
        <f>YEAR('Daily Weather Input'!C5532)</f>
        <v>2020</v>
      </c>
      <c r="C5539">
        <f>MONTH('Daily Weather Input'!C5532)</f>
        <v>2</v>
      </c>
      <c r="D5539">
        <f>DAY('Daily Weather Input'!C5532)</f>
        <v>20</v>
      </c>
      <c r="E5539">
        <f>IF('Daily Weather Input'!D5532, 'Daily Weather Input'!D5532, ('Daily Weather Input'!E5532+'Daily Weather Input'!F5532)/2)</f>
        <v>36</v>
      </c>
      <c r="F5539">
        <f t="shared" si="175"/>
        <v>29</v>
      </c>
      <c r="G5539">
        <f t="shared" si="176"/>
        <v>0</v>
      </c>
    </row>
    <row r="5540" spans="2:7" x14ac:dyDescent="0.25">
      <c r="B5540">
        <f>YEAR('Daily Weather Input'!C5533)</f>
        <v>2020</v>
      </c>
      <c r="C5540">
        <f>MONTH('Daily Weather Input'!C5533)</f>
        <v>2</v>
      </c>
      <c r="D5540">
        <f>DAY('Daily Weather Input'!C5533)</f>
        <v>21</v>
      </c>
      <c r="E5540">
        <f>IF('Daily Weather Input'!D5533, 'Daily Weather Input'!D5533, ('Daily Weather Input'!E5533+'Daily Weather Input'!F5533)/2)</f>
        <v>30</v>
      </c>
      <c r="F5540">
        <f t="shared" si="175"/>
        <v>35</v>
      </c>
      <c r="G5540">
        <f t="shared" si="176"/>
        <v>0</v>
      </c>
    </row>
    <row r="5541" spans="2:7" x14ac:dyDescent="0.25">
      <c r="B5541">
        <f>YEAR('Daily Weather Input'!C5534)</f>
        <v>2020</v>
      </c>
      <c r="C5541">
        <f>MONTH('Daily Weather Input'!C5534)</f>
        <v>2</v>
      </c>
      <c r="D5541">
        <f>DAY('Daily Weather Input'!C5534)</f>
        <v>22</v>
      </c>
      <c r="E5541">
        <f>IF('Daily Weather Input'!D5534, 'Daily Weather Input'!D5534, ('Daily Weather Input'!E5534+'Daily Weather Input'!F5534)/2)</f>
        <v>33</v>
      </c>
      <c r="F5541">
        <f t="shared" si="175"/>
        <v>32</v>
      </c>
      <c r="G5541">
        <f t="shared" si="176"/>
        <v>0</v>
      </c>
    </row>
    <row r="5542" spans="2:7" x14ac:dyDescent="0.25">
      <c r="B5542">
        <f>YEAR('Daily Weather Input'!C5535)</f>
        <v>2020</v>
      </c>
      <c r="C5542">
        <f>MONTH('Daily Weather Input'!C5535)</f>
        <v>2</v>
      </c>
      <c r="D5542">
        <f>DAY('Daily Weather Input'!C5535)</f>
        <v>23</v>
      </c>
      <c r="E5542">
        <f>IF('Daily Weather Input'!D5535, 'Daily Weather Input'!D5535, ('Daily Weather Input'!E5535+'Daily Weather Input'!F5535)/2)</f>
        <v>38</v>
      </c>
      <c r="F5542">
        <f t="shared" si="175"/>
        <v>27</v>
      </c>
      <c r="G5542">
        <f t="shared" si="176"/>
        <v>0</v>
      </c>
    </row>
    <row r="5543" spans="2:7" x14ac:dyDescent="0.25">
      <c r="B5543">
        <f>YEAR('Daily Weather Input'!C5536)</f>
        <v>2020</v>
      </c>
      <c r="C5543">
        <f>MONTH('Daily Weather Input'!C5536)</f>
        <v>2</v>
      </c>
      <c r="D5543">
        <f>DAY('Daily Weather Input'!C5536)</f>
        <v>24</v>
      </c>
      <c r="E5543">
        <f>IF('Daily Weather Input'!D5536, 'Daily Weather Input'!D5536, ('Daily Weather Input'!E5536+'Daily Weather Input'!F5536)/2)</f>
        <v>42</v>
      </c>
      <c r="F5543">
        <f t="shared" si="175"/>
        <v>23</v>
      </c>
      <c r="G5543">
        <f t="shared" si="176"/>
        <v>0</v>
      </c>
    </row>
    <row r="5544" spans="2:7" x14ac:dyDescent="0.25">
      <c r="B5544">
        <f>YEAR('Daily Weather Input'!C5537)</f>
        <v>2020</v>
      </c>
      <c r="C5544">
        <f>MONTH('Daily Weather Input'!C5537)</f>
        <v>2</v>
      </c>
      <c r="D5544">
        <f>DAY('Daily Weather Input'!C5537)</f>
        <v>25</v>
      </c>
      <c r="E5544">
        <f>IF('Daily Weather Input'!D5537, 'Daily Weather Input'!D5537, ('Daily Weather Input'!E5537+'Daily Weather Input'!F5537)/2)</f>
        <v>49</v>
      </c>
      <c r="F5544">
        <f t="shared" si="175"/>
        <v>16</v>
      </c>
      <c r="G5544">
        <f t="shared" si="176"/>
        <v>0</v>
      </c>
    </row>
    <row r="5545" spans="2:7" x14ac:dyDescent="0.25">
      <c r="B5545">
        <f>YEAR('Daily Weather Input'!C5538)</f>
        <v>2020</v>
      </c>
      <c r="C5545">
        <f>MONTH('Daily Weather Input'!C5538)</f>
        <v>2</v>
      </c>
      <c r="D5545">
        <f>DAY('Daily Weather Input'!C5538)</f>
        <v>26</v>
      </c>
      <c r="E5545">
        <f>IF('Daily Weather Input'!D5538, 'Daily Weather Input'!D5538, ('Daily Weather Input'!E5538+'Daily Weather Input'!F5538)/2)</f>
        <v>50</v>
      </c>
      <c r="F5545">
        <f t="shared" si="175"/>
        <v>15</v>
      </c>
      <c r="G5545">
        <f t="shared" si="176"/>
        <v>0</v>
      </c>
    </row>
    <row r="5546" spans="2:7" x14ac:dyDescent="0.25">
      <c r="B5546">
        <f>YEAR('Daily Weather Input'!C5539)</f>
        <v>2020</v>
      </c>
      <c r="C5546">
        <f>MONTH('Daily Weather Input'!C5539)</f>
        <v>2</v>
      </c>
      <c r="D5546">
        <f>DAY('Daily Weather Input'!C5539)</f>
        <v>27</v>
      </c>
      <c r="E5546">
        <f>IF('Daily Weather Input'!D5539, 'Daily Weather Input'!D5539, ('Daily Weather Input'!E5539+'Daily Weather Input'!F5539)/2)</f>
        <v>41</v>
      </c>
      <c r="F5546">
        <f t="shared" si="175"/>
        <v>24</v>
      </c>
      <c r="G5546">
        <f t="shared" si="176"/>
        <v>0</v>
      </c>
    </row>
    <row r="5547" spans="2:7" x14ac:dyDescent="0.25">
      <c r="B5547">
        <f>YEAR('Daily Weather Input'!C5540)</f>
        <v>2020</v>
      </c>
      <c r="C5547">
        <f>MONTH('Daily Weather Input'!C5540)</f>
        <v>2</v>
      </c>
      <c r="D5547">
        <f>DAY('Daily Weather Input'!C5540)</f>
        <v>28</v>
      </c>
      <c r="E5547">
        <f>IF('Daily Weather Input'!D5540, 'Daily Weather Input'!D5540, ('Daily Weather Input'!E5540+'Daily Weather Input'!F5540)/2)</f>
        <v>35</v>
      </c>
      <c r="F5547">
        <f t="shared" si="175"/>
        <v>30</v>
      </c>
      <c r="G5547">
        <f t="shared" si="176"/>
        <v>0</v>
      </c>
    </row>
    <row r="5548" spans="2:7" x14ac:dyDescent="0.25">
      <c r="B5548">
        <f>YEAR('Daily Weather Input'!C5541)</f>
        <v>2020</v>
      </c>
      <c r="C5548">
        <f>MONTH('Daily Weather Input'!C5541)</f>
        <v>2</v>
      </c>
      <c r="D5548">
        <f>DAY('Daily Weather Input'!C5541)</f>
        <v>29</v>
      </c>
      <c r="E5548">
        <f>IF('Daily Weather Input'!D5541, 'Daily Weather Input'!D5541, ('Daily Weather Input'!E5541+'Daily Weather Input'!F5541)/2)</f>
        <v>33</v>
      </c>
      <c r="F5548">
        <f t="shared" si="175"/>
        <v>32</v>
      </c>
      <c r="G5548">
        <f t="shared" si="176"/>
        <v>0</v>
      </c>
    </row>
    <row r="5549" spans="2:7" x14ac:dyDescent="0.25">
      <c r="B5549">
        <f>YEAR('Daily Weather Input'!C5542)</f>
        <v>2020</v>
      </c>
      <c r="C5549">
        <f>MONTH('Daily Weather Input'!C5542)</f>
        <v>3</v>
      </c>
      <c r="D5549">
        <f>DAY('Daily Weather Input'!C5542)</f>
        <v>1</v>
      </c>
      <c r="E5549">
        <f>IF('Daily Weather Input'!D5542, 'Daily Weather Input'!D5542, ('Daily Weather Input'!E5542+'Daily Weather Input'!F5542)/2)</f>
        <v>35</v>
      </c>
      <c r="F5549">
        <f t="shared" si="175"/>
        <v>30</v>
      </c>
      <c r="G5549">
        <f t="shared" si="176"/>
        <v>0</v>
      </c>
    </row>
    <row r="5550" spans="2:7" x14ac:dyDescent="0.25">
      <c r="B5550">
        <f>YEAR('Daily Weather Input'!C5543)</f>
        <v>2020</v>
      </c>
      <c r="C5550">
        <f>MONTH('Daily Weather Input'!C5543)</f>
        <v>3</v>
      </c>
      <c r="D5550">
        <f>DAY('Daily Weather Input'!C5543)</f>
        <v>2</v>
      </c>
      <c r="E5550">
        <f>IF('Daily Weather Input'!D5543, 'Daily Weather Input'!D5543, ('Daily Weather Input'!E5543+'Daily Weather Input'!F5543)/2)</f>
        <v>47</v>
      </c>
      <c r="F5550">
        <f t="shared" si="175"/>
        <v>18</v>
      </c>
      <c r="G5550">
        <f t="shared" si="176"/>
        <v>0</v>
      </c>
    </row>
    <row r="5551" spans="2:7" x14ac:dyDescent="0.25">
      <c r="B5551">
        <f>YEAR('Daily Weather Input'!C5544)</f>
        <v>2020</v>
      </c>
      <c r="C5551">
        <f>MONTH('Daily Weather Input'!C5544)</f>
        <v>3</v>
      </c>
      <c r="D5551">
        <f>DAY('Daily Weather Input'!C5544)</f>
        <v>3</v>
      </c>
      <c r="E5551">
        <f>IF('Daily Weather Input'!D5544, 'Daily Weather Input'!D5544, ('Daily Weather Input'!E5544+'Daily Weather Input'!F5544)/2)</f>
        <v>52</v>
      </c>
      <c r="F5551">
        <f t="shared" si="175"/>
        <v>13</v>
      </c>
      <c r="G5551">
        <f t="shared" si="176"/>
        <v>0</v>
      </c>
    </row>
    <row r="5552" spans="2:7" x14ac:dyDescent="0.25">
      <c r="B5552">
        <f>YEAR('Daily Weather Input'!C5545)</f>
        <v>2020</v>
      </c>
      <c r="C5552">
        <f>MONTH('Daily Weather Input'!C5545)</f>
        <v>3</v>
      </c>
      <c r="D5552">
        <f>DAY('Daily Weather Input'!C5545)</f>
        <v>4</v>
      </c>
      <c r="E5552">
        <f>IF('Daily Weather Input'!D5545, 'Daily Weather Input'!D5545, ('Daily Weather Input'!E5545+'Daily Weather Input'!F5545)/2)</f>
        <v>54</v>
      </c>
      <c r="F5552">
        <f t="shared" si="175"/>
        <v>11</v>
      </c>
      <c r="G5552">
        <f t="shared" si="176"/>
        <v>0</v>
      </c>
    </row>
    <row r="5553" spans="2:7" x14ac:dyDescent="0.25">
      <c r="B5553">
        <f>YEAR('Daily Weather Input'!C5546)</f>
        <v>2020</v>
      </c>
      <c r="C5553">
        <f>MONTH('Daily Weather Input'!C5546)</f>
        <v>3</v>
      </c>
      <c r="D5553">
        <f>DAY('Daily Weather Input'!C5546)</f>
        <v>5</v>
      </c>
      <c r="E5553">
        <f>IF('Daily Weather Input'!D5546, 'Daily Weather Input'!D5546, ('Daily Weather Input'!E5546+'Daily Weather Input'!F5546)/2)</f>
        <v>49</v>
      </c>
      <c r="F5553">
        <f t="shared" si="175"/>
        <v>16</v>
      </c>
      <c r="G5553">
        <f t="shared" si="176"/>
        <v>0</v>
      </c>
    </row>
    <row r="5554" spans="2:7" x14ac:dyDescent="0.25">
      <c r="B5554">
        <f>YEAR('Daily Weather Input'!C5547)</f>
        <v>2020</v>
      </c>
      <c r="C5554">
        <f>MONTH('Daily Weather Input'!C5547)</f>
        <v>3</v>
      </c>
      <c r="D5554">
        <f>DAY('Daily Weather Input'!C5547)</f>
        <v>6</v>
      </c>
      <c r="E5554">
        <f>IF('Daily Weather Input'!D5547, 'Daily Weather Input'!D5547, ('Daily Weather Input'!E5547+'Daily Weather Input'!F5547)/2)</f>
        <v>41</v>
      </c>
      <c r="F5554">
        <f t="shared" si="175"/>
        <v>24</v>
      </c>
      <c r="G5554">
        <f t="shared" si="176"/>
        <v>0</v>
      </c>
    </row>
    <row r="5555" spans="2:7" x14ac:dyDescent="0.25">
      <c r="B5555">
        <f>YEAR('Daily Weather Input'!C5548)</f>
        <v>2020</v>
      </c>
      <c r="C5555">
        <f>MONTH('Daily Weather Input'!C5548)</f>
        <v>3</v>
      </c>
      <c r="D5555">
        <f>DAY('Daily Weather Input'!C5548)</f>
        <v>7</v>
      </c>
      <c r="E5555">
        <f>IF('Daily Weather Input'!D5548, 'Daily Weather Input'!D5548, ('Daily Weather Input'!E5548+'Daily Weather Input'!F5548)/2)</f>
        <v>43</v>
      </c>
      <c r="F5555">
        <f t="shared" si="175"/>
        <v>22</v>
      </c>
      <c r="G5555">
        <f t="shared" si="176"/>
        <v>0</v>
      </c>
    </row>
    <row r="5556" spans="2:7" x14ac:dyDescent="0.25">
      <c r="B5556">
        <f>YEAR('Daily Weather Input'!C5549)</f>
        <v>2020</v>
      </c>
      <c r="C5556">
        <f>MONTH('Daily Weather Input'!C5549)</f>
        <v>3</v>
      </c>
      <c r="D5556">
        <f>DAY('Daily Weather Input'!C5549)</f>
        <v>8</v>
      </c>
      <c r="E5556">
        <f>IF('Daily Weather Input'!D5549, 'Daily Weather Input'!D5549, ('Daily Weather Input'!E5549+'Daily Weather Input'!F5549)/2)</f>
        <v>44</v>
      </c>
      <c r="F5556">
        <f t="shared" si="175"/>
        <v>21</v>
      </c>
      <c r="G5556">
        <f t="shared" si="176"/>
        <v>0</v>
      </c>
    </row>
    <row r="5557" spans="2:7" x14ac:dyDescent="0.25">
      <c r="B5557">
        <f>YEAR('Daily Weather Input'!C5550)</f>
        <v>2020</v>
      </c>
      <c r="C5557">
        <f>MONTH('Daily Weather Input'!C5550)</f>
        <v>3</v>
      </c>
      <c r="D5557">
        <f>DAY('Daily Weather Input'!C5550)</f>
        <v>9</v>
      </c>
      <c r="E5557">
        <f>IF('Daily Weather Input'!D5550, 'Daily Weather Input'!D5550, ('Daily Weather Input'!E5550+'Daily Weather Input'!F5550)/2)</f>
        <v>56</v>
      </c>
      <c r="F5557">
        <f t="shared" si="175"/>
        <v>9</v>
      </c>
      <c r="G5557">
        <f t="shared" si="176"/>
        <v>0</v>
      </c>
    </row>
    <row r="5558" spans="2:7" x14ac:dyDescent="0.25">
      <c r="B5558">
        <f>YEAR('Daily Weather Input'!C5551)</f>
        <v>2020</v>
      </c>
      <c r="C5558">
        <f>MONTH('Daily Weather Input'!C5551)</f>
        <v>3</v>
      </c>
      <c r="D5558">
        <f>DAY('Daily Weather Input'!C5551)</f>
        <v>10</v>
      </c>
      <c r="E5558">
        <f>IF('Daily Weather Input'!D5551, 'Daily Weather Input'!D5551, ('Daily Weather Input'!E5551+'Daily Weather Input'!F5551)/2)</f>
        <v>61</v>
      </c>
      <c r="F5558">
        <f t="shared" si="175"/>
        <v>4</v>
      </c>
      <c r="G5558">
        <f t="shared" si="176"/>
        <v>0</v>
      </c>
    </row>
    <row r="5559" spans="2:7" x14ac:dyDescent="0.25">
      <c r="B5559">
        <f>YEAR('Daily Weather Input'!C5552)</f>
        <v>2020</v>
      </c>
      <c r="C5559">
        <f>MONTH('Daily Weather Input'!C5552)</f>
        <v>3</v>
      </c>
      <c r="D5559">
        <f>DAY('Daily Weather Input'!C5552)</f>
        <v>11</v>
      </c>
      <c r="E5559">
        <f>IF('Daily Weather Input'!D5552, 'Daily Weather Input'!D5552, ('Daily Weather Input'!E5552+'Daily Weather Input'!F5552)/2)</f>
        <v>52</v>
      </c>
      <c r="F5559">
        <f t="shared" si="175"/>
        <v>13</v>
      </c>
      <c r="G5559">
        <f t="shared" si="176"/>
        <v>0</v>
      </c>
    </row>
    <row r="5560" spans="2:7" x14ac:dyDescent="0.25">
      <c r="B5560">
        <f>YEAR('Daily Weather Input'!C5553)</f>
        <v>2020</v>
      </c>
      <c r="C5560">
        <f>MONTH('Daily Weather Input'!C5553)</f>
        <v>3</v>
      </c>
      <c r="D5560">
        <f>DAY('Daily Weather Input'!C5553)</f>
        <v>12</v>
      </c>
      <c r="E5560">
        <f>IF('Daily Weather Input'!D5553, 'Daily Weather Input'!D5553, ('Daily Weather Input'!E5553+'Daily Weather Input'!F5553)/2)</f>
        <v>51</v>
      </c>
      <c r="F5560">
        <f t="shared" si="175"/>
        <v>14</v>
      </c>
      <c r="G5560">
        <f t="shared" si="176"/>
        <v>0</v>
      </c>
    </row>
    <row r="5561" spans="2:7" x14ac:dyDescent="0.25">
      <c r="B5561">
        <f>YEAR('Daily Weather Input'!C5554)</f>
        <v>2020</v>
      </c>
      <c r="C5561">
        <f>MONTH('Daily Weather Input'!C5554)</f>
        <v>3</v>
      </c>
      <c r="D5561">
        <f>DAY('Daily Weather Input'!C5554)</f>
        <v>13</v>
      </c>
      <c r="E5561">
        <f>IF('Daily Weather Input'!D5554, 'Daily Weather Input'!D5554, ('Daily Weather Input'!E5554+'Daily Weather Input'!F5554)/2)</f>
        <v>58</v>
      </c>
      <c r="F5561">
        <f t="shared" si="175"/>
        <v>7</v>
      </c>
      <c r="G5561">
        <f t="shared" si="176"/>
        <v>0</v>
      </c>
    </row>
    <row r="5562" spans="2:7" x14ac:dyDescent="0.25">
      <c r="B5562">
        <f>YEAR('Daily Weather Input'!C5555)</f>
        <v>2020</v>
      </c>
      <c r="C5562">
        <f>MONTH('Daily Weather Input'!C5555)</f>
        <v>3</v>
      </c>
      <c r="D5562">
        <f>DAY('Daily Weather Input'!C5555)</f>
        <v>14</v>
      </c>
      <c r="E5562">
        <f>IF('Daily Weather Input'!D5555, 'Daily Weather Input'!D5555, ('Daily Weather Input'!E5555+'Daily Weather Input'!F5555)/2)</f>
        <v>52</v>
      </c>
      <c r="F5562">
        <f t="shared" si="175"/>
        <v>13</v>
      </c>
      <c r="G5562">
        <f t="shared" si="176"/>
        <v>0</v>
      </c>
    </row>
    <row r="5563" spans="2:7" x14ac:dyDescent="0.25">
      <c r="B5563">
        <f>YEAR('Daily Weather Input'!C5556)</f>
        <v>2020</v>
      </c>
      <c r="C5563">
        <f>MONTH('Daily Weather Input'!C5556)</f>
        <v>3</v>
      </c>
      <c r="D5563">
        <f>DAY('Daily Weather Input'!C5556)</f>
        <v>15</v>
      </c>
      <c r="E5563">
        <f>IF('Daily Weather Input'!D5556, 'Daily Weather Input'!D5556, ('Daily Weather Input'!E5556+'Daily Weather Input'!F5556)/2)</f>
        <v>43</v>
      </c>
      <c r="F5563">
        <f t="shared" si="175"/>
        <v>22</v>
      </c>
      <c r="G5563">
        <f t="shared" si="176"/>
        <v>0</v>
      </c>
    </row>
    <row r="5564" spans="2:7" x14ac:dyDescent="0.25">
      <c r="B5564">
        <f>YEAR('Daily Weather Input'!C5557)</f>
        <v>2020</v>
      </c>
      <c r="C5564">
        <f>MONTH('Daily Weather Input'!C5557)</f>
        <v>3</v>
      </c>
      <c r="D5564">
        <f>DAY('Daily Weather Input'!C5557)</f>
        <v>16</v>
      </c>
      <c r="E5564">
        <f>IF('Daily Weather Input'!D5557, 'Daily Weather Input'!D5557, ('Daily Weather Input'!E5557+'Daily Weather Input'!F5557)/2)</f>
        <v>42</v>
      </c>
      <c r="F5564">
        <f t="shared" si="175"/>
        <v>23</v>
      </c>
      <c r="G5564">
        <f t="shared" si="176"/>
        <v>0</v>
      </c>
    </row>
    <row r="5565" spans="2:7" x14ac:dyDescent="0.25">
      <c r="B5565">
        <f>YEAR('Daily Weather Input'!C5558)</f>
        <v>2020</v>
      </c>
      <c r="C5565">
        <f>MONTH('Daily Weather Input'!C5558)</f>
        <v>3</v>
      </c>
      <c r="D5565">
        <f>DAY('Daily Weather Input'!C5558)</f>
        <v>17</v>
      </c>
      <c r="E5565">
        <f>IF('Daily Weather Input'!D5558, 'Daily Weather Input'!D5558, ('Daily Weather Input'!E5558+'Daily Weather Input'!F5558)/2)</f>
        <v>50</v>
      </c>
      <c r="F5565">
        <f t="shared" si="175"/>
        <v>15</v>
      </c>
      <c r="G5565">
        <f t="shared" si="176"/>
        <v>0</v>
      </c>
    </row>
    <row r="5566" spans="2:7" x14ac:dyDescent="0.25">
      <c r="B5566">
        <f>YEAR('Daily Weather Input'!C5559)</f>
        <v>2020</v>
      </c>
      <c r="C5566">
        <f>MONTH('Daily Weather Input'!C5559)</f>
        <v>3</v>
      </c>
      <c r="D5566">
        <f>DAY('Daily Weather Input'!C5559)</f>
        <v>18</v>
      </c>
      <c r="E5566">
        <f>IF('Daily Weather Input'!D5559, 'Daily Weather Input'!D5559, ('Daily Weather Input'!E5559+'Daily Weather Input'!F5559)/2)</f>
        <v>50</v>
      </c>
      <c r="F5566">
        <f t="shared" si="175"/>
        <v>15</v>
      </c>
      <c r="G5566">
        <f t="shared" si="176"/>
        <v>0</v>
      </c>
    </row>
    <row r="5567" spans="2:7" x14ac:dyDescent="0.25">
      <c r="B5567">
        <f>YEAR('Daily Weather Input'!C5560)</f>
        <v>2020</v>
      </c>
      <c r="C5567">
        <f>MONTH('Daily Weather Input'!C5560)</f>
        <v>3</v>
      </c>
      <c r="D5567">
        <f>DAY('Daily Weather Input'!C5560)</f>
        <v>19</v>
      </c>
      <c r="E5567">
        <f>IF('Daily Weather Input'!D5560, 'Daily Weather Input'!D5560, ('Daily Weather Input'!E5560+'Daily Weather Input'!F5560)/2)</f>
        <v>55</v>
      </c>
      <c r="F5567">
        <f t="shared" si="175"/>
        <v>10</v>
      </c>
      <c r="G5567">
        <f t="shared" si="176"/>
        <v>0</v>
      </c>
    </row>
    <row r="5568" spans="2:7" x14ac:dyDescent="0.25">
      <c r="B5568">
        <f>YEAR('Daily Weather Input'!C5561)</f>
        <v>2020</v>
      </c>
      <c r="C5568">
        <f>MONTH('Daily Weather Input'!C5561)</f>
        <v>3</v>
      </c>
      <c r="D5568">
        <f>DAY('Daily Weather Input'!C5561)</f>
        <v>20</v>
      </c>
      <c r="E5568">
        <f>IF('Daily Weather Input'!D5561, 'Daily Weather Input'!D5561, ('Daily Weather Input'!E5561+'Daily Weather Input'!F5561)/2)</f>
        <v>66</v>
      </c>
      <c r="F5568">
        <f t="shared" si="175"/>
        <v>0</v>
      </c>
      <c r="G5568">
        <f t="shared" si="176"/>
        <v>1</v>
      </c>
    </row>
    <row r="5569" spans="2:7" x14ac:dyDescent="0.25">
      <c r="B5569">
        <f>YEAR('Daily Weather Input'!C5562)</f>
        <v>2020</v>
      </c>
      <c r="C5569">
        <f>MONTH('Daily Weather Input'!C5562)</f>
        <v>3</v>
      </c>
      <c r="D5569">
        <f>DAY('Daily Weather Input'!C5562)</f>
        <v>21</v>
      </c>
      <c r="E5569">
        <f>IF('Daily Weather Input'!D5562, 'Daily Weather Input'!D5562, ('Daily Weather Input'!E5562+'Daily Weather Input'!F5562)/2)</f>
        <v>56</v>
      </c>
      <c r="F5569">
        <f t="shared" si="175"/>
        <v>9</v>
      </c>
      <c r="G5569">
        <f t="shared" si="176"/>
        <v>0</v>
      </c>
    </row>
    <row r="5570" spans="2:7" x14ac:dyDescent="0.25">
      <c r="B5570">
        <f>YEAR('Daily Weather Input'!C5563)</f>
        <v>2020</v>
      </c>
      <c r="C5570">
        <f>MONTH('Daily Weather Input'!C5563)</f>
        <v>3</v>
      </c>
      <c r="D5570">
        <f>DAY('Daily Weather Input'!C5563)</f>
        <v>22</v>
      </c>
      <c r="E5570">
        <f>IF('Daily Weather Input'!D5563, 'Daily Weather Input'!D5563, ('Daily Weather Input'!E5563+'Daily Weather Input'!F5563)/2)</f>
        <v>45</v>
      </c>
      <c r="F5570">
        <f t="shared" si="175"/>
        <v>20</v>
      </c>
      <c r="G5570">
        <f t="shared" si="176"/>
        <v>0</v>
      </c>
    </row>
    <row r="5571" spans="2:7" x14ac:dyDescent="0.25">
      <c r="B5571">
        <f>YEAR('Daily Weather Input'!C5564)</f>
        <v>2020</v>
      </c>
      <c r="C5571">
        <f>MONTH('Daily Weather Input'!C5564)</f>
        <v>3</v>
      </c>
      <c r="D5571">
        <f>DAY('Daily Weather Input'!C5564)</f>
        <v>23</v>
      </c>
      <c r="E5571">
        <f>IF('Daily Weather Input'!D5564, 'Daily Weather Input'!D5564, ('Daily Weather Input'!E5564+'Daily Weather Input'!F5564)/2)</f>
        <v>42</v>
      </c>
      <c r="F5571">
        <f t="shared" si="175"/>
        <v>23</v>
      </c>
      <c r="G5571">
        <f t="shared" si="176"/>
        <v>0</v>
      </c>
    </row>
    <row r="5572" spans="2:7" x14ac:dyDescent="0.25">
      <c r="B5572">
        <f>YEAR('Daily Weather Input'!C5565)</f>
        <v>2020</v>
      </c>
      <c r="C5572">
        <f>MONTH('Daily Weather Input'!C5565)</f>
        <v>3</v>
      </c>
      <c r="D5572">
        <f>DAY('Daily Weather Input'!C5565)</f>
        <v>24</v>
      </c>
      <c r="E5572">
        <f>IF('Daily Weather Input'!D5565, 'Daily Weather Input'!D5565, ('Daily Weather Input'!E5565+'Daily Weather Input'!F5565)/2)</f>
        <v>45</v>
      </c>
      <c r="F5572">
        <f t="shared" si="175"/>
        <v>20</v>
      </c>
      <c r="G5572">
        <f t="shared" si="176"/>
        <v>0</v>
      </c>
    </row>
    <row r="5573" spans="2:7" x14ac:dyDescent="0.25">
      <c r="B5573">
        <f>YEAR('Daily Weather Input'!C5566)</f>
        <v>2020</v>
      </c>
      <c r="C5573">
        <f>MONTH('Daily Weather Input'!C5566)</f>
        <v>3</v>
      </c>
      <c r="D5573">
        <f>DAY('Daily Weather Input'!C5566)</f>
        <v>25</v>
      </c>
      <c r="E5573">
        <f>IF('Daily Weather Input'!D5566, 'Daily Weather Input'!D5566, ('Daily Weather Input'!E5566+'Daily Weather Input'!F5566)/2)</f>
        <v>46</v>
      </c>
      <c r="F5573">
        <f t="shared" si="175"/>
        <v>19</v>
      </c>
      <c r="G5573">
        <f t="shared" si="176"/>
        <v>0</v>
      </c>
    </row>
    <row r="5574" spans="2:7" x14ac:dyDescent="0.25">
      <c r="B5574">
        <f>YEAR('Daily Weather Input'!C5567)</f>
        <v>2020</v>
      </c>
      <c r="C5574">
        <f>MONTH('Daily Weather Input'!C5567)</f>
        <v>3</v>
      </c>
      <c r="D5574">
        <f>DAY('Daily Weather Input'!C5567)</f>
        <v>26</v>
      </c>
      <c r="E5574">
        <f>IF('Daily Weather Input'!D5567, 'Daily Weather Input'!D5567, ('Daily Weather Input'!E5567+'Daily Weather Input'!F5567)/2)</f>
        <v>48</v>
      </c>
      <c r="F5574">
        <f t="shared" si="175"/>
        <v>17</v>
      </c>
      <c r="G5574">
        <f t="shared" si="176"/>
        <v>0</v>
      </c>
    </row>
    <row r="5575" spans="2:7" x14ac:dyDescent="0.25">
      <c r="B5575">
        <f>YEAR('Daily Weather Input'!C5568)</f>
        <v>2020</v>
      </c>
      <c r="C5575">
        <f>MONTH('Daily Weather Input'!C5568)</f>
        <v>3</v>
      </c>
      <c r="D5575">
        <f>DAY('Daily Weather Input'!C5568)</f>
        <v>27</v>
      </c>
      <c r="E5575">
        <f>IF('Daily Weather Input'!D5568, 'Daily Weather Input'!D5568, ('Daily Weather Input'!E5568+'Daily Weather Input'!F5568)/2)</f>
        <v>57</v>
      </c>
      <c r="F5575">
        <f t="shared" si="175"/>
        <v>8</v>
      </c>
      <c r="G5575">
        <f t="shared" si="176"/>
        <v>0</v>
      </c>
    </row>
    <row r="5576" spans="2:7" x14ac:dyDescent="0.25">
      <c r="B5576">
        <f>YEAR('Daily Weather Input'!C5569)</f>
        <v>2020</v>
      </c>
      <c r="C5576">
        <f>MONTH('Daily Weather Input'!C5569)</f>
        <v>3</v>
      </c>
      <c r="D5576">
        <f>DAY('Daily Weather Input'!C5569)</f>
        <v>28</v>
      </c>
      <c r="E5576">
        <f>IF('Daily Weather Input'!D5569, 'Daily Weather Input'!D5569, ('Daily Weather Input'!E5569+'Daily Weather Input'!F5569)/2)</f>
        <v>56</v>
      </c>
      <c r="F5576">
        <f t="shared" si="175"/>
        <v>9</v>
      </c>
      <c r="G5576">
        <f t="shared" si="176"/>
        <v>0</v>
      </c>
    </row>
    <row r="5577" spans="2:7" x14ac:dyDescent="0.25">
      <c r="B5577">
        <f>YEAR('Daily Weather Input'!C5570)</f>
        <v>2020</v>
      </c>
      <c r="C5577">
        <f>MONTH('Daily Weather Input'!C5570)</f>
        <v>3</v>
      </c>
      <c r="D5577">
        <f>DAY('Daily Weather Input'!C5570)</f>
        <v>29</v>
      </c>
      <c r="E5577">
        <f>IF('Daily Weather Input'!D5570, 'Daily Weather Input'!D5570, ('Daily Weather Input'!E5570+'Daily Weather Input'!F5570)/2)</f>
        <v>54</v>
      </c>
      <c r="F5577">
        <f t="shared" si="175"/>
        <v>11</v>
      </c>
      <c r="G5577">
        <f t="shared" si="176"/>
        <v>0</v>
      </c>
    </row>
    <row r="5578" spans="2:7" x14ac:dyDescent="0.25">
      <c r="B5578">
        <f>YEAR('Daily Weather Input'!C5571)</f>
        <v>2020</v>
      </c>
      <c r="C5578">
        <f>MONTH('Daily Weather Input'!C5571)</f>
        <v>3</v>
      </c>
      <c r="D5578">
        <f>DAY('Daily Weather Input'!C5571)</f>
        <v>30</v>
      </c>
      <c r="E5578">
        <f>IF('Daily Weather Input'!D5571, 'Daily Weather Input'!D5571, ('Daily Weather Input'!E5571+'Daily Weather Input'!F5571)/2)</f>
        <v>59</v>
      </c>
      <c r="F5578">
        <f t="shared" si="175"/>
        <v>6</v>
      </c>
      <c r="G5578">
        <f t="shared" si="176"/>
        <v>0</v>
      </c>
    </row>
    <row r="5579" spans="2:7" x14ac:dyDescent="0.25">
      <c r="B5579">
        <f>YEAR('Daily Weather Input'!C5572)</f>
        <v>2020</v>
      </c>
      <c r="C5579">
        <f>MONTH('Daily Weather Input'!C5572)</f>
        <v>3</v>
      </c>
      <c r="D5579">
        <f>DAY('Daily Weather Input'!C5572)</f>
        <v>31</v>
      </c>
      <c r="E5579">
        <f>IF('Daily Weather Input'!D5572, 'Daily Weather Input'!D5572, ('Daily Weather Input'!E5572+'Daily Weather Input'!F5572)/2)</f>
        <v>52</v>
      </c>
      <c r="F5579">
        <f t="shared" si="175"/>
        <v>13</v>
      </c>
      <c r="G5579">
        <f t="shared" si="176"/>
        <v>0</v>
      </c>
    </row>
    <row r="5580" spans="2:7" x14ac:dyDescent="0.25">
      <c r="B5580">
        <f>YEAR('Daily Weather Input'!C5573)</f>
        <v>2020</v>
      </c>
      <c r="C5580">
        <f>MONTH('Daily Weather Input'!C5573)</f>
        <v>4</v>
      </c>
      <c r="D5580">
        <f>DAY('Daily Weather Input'!C5573)</f>
        <v>1</v>
      </c>
      <c r="E5580">
        <f>IF('Daily Weather Input'!D5573, 'Daily Weather Input'!D5573, ('Daily Weather Input'!E5573+'Daily Weather Input'!F5573)/2)</f>
        <v>45</v>
      </c>
      <c r="F5580">
        <f t="shared" si="175"/>
        <v>20</v>
      </c>
      <c r="G5580">
        <f t="shared" si="176"/>
        <v>0</v>
      </c>
    </row>
    <row r="5581" spans="2:7" x14ac:dyDescent="0.25">
      <c r="B5581">
        <f>YEAR('Daily Weather Input'!C5574)</f>
        <v>2020</v>
      </c>
      <c r="C5581">
        <f>MONTH('Daily Weather Input'!C5574)</f>
        <v>4</v>
      </c>
      <c r="D5581">
        <f>DAY('Daily Weather Input'!C5574)</f>
        <v>2</v>
      </c>
      <c r="E5581">
        <f>IF('Daily Weather Input'!D5574, 'Daily Weather Input'!D5574, ('Daily Weather Input'!E5574+'Daily Weather Input'!F5574)/2)</f>
        <v>50</v>
      </c>
      <c r="F5581">
        <f t="shared" si="175"/>
        <v>15</v>
      </c>
      <c r="G5581">
        <f t="shared" si="176"/>
        <v>0</v>
      </c>
    </row>
    <row r="5582" spans="2:7" x14ac:dyDescent="0.25">
      <c r="B5582">
        <f>YEAR('Daily Weather Input'!C5575)</f>
        <v>2020</v>
      </c>
      <c r="C5582">
        <f>MONTH('Daily Weather Input'!C5575)</f>
        <v>4</v>
      </c>
      <c r="D5582">
        <f>DAY('Daily Weather Input'!C5575)</f>
        <v>3</v>
      </c>
      <c r="E5582">
        <f>IF('Daily Weather Input'!D5575, 'Daily Weather Input'!D5575, ('Daily Weather Input'!E5575+'Daily Weather Input'!F5575)/2)</f>
        <v>56</v>
      </c>
      <c r="F5582">
        <f t="shared" si="175"/>
        <v>9</v>
      </c>
      <c r="G5582">
        <f t="shared" si="176"/>
        <v>0</v>
      </c>
    </row>
    <row r="5583" spans="2:7" x14ac:dyDescent="0.25">
      <c r="B5583">
        <f>YEAR('Daily Weather Input'!C5576)</f>
        <v>2020</v>
      </c>
      <c r="C5583">
        <f>MONTH('Daily Weather Input'!C5576)</f>
        <v>4</v>
      </c>
      <c r="D5583">
        <f>DAY('Daily Weather Input'!C5576)</f>
        <v>4</v>
      </c>
      <c r="E5583">
        <f>IF('Daily Weather Input'!D5576, 'Daily Weather Input'!D5576, ('Daily Weather Input'!E5576+'Daily Weather Input'!F5576)/2)</f>
        <v>54</v>
      </c>
      <c r="F5583">
        <f t="shared" si="175"/>
        <v>11</v>
      </c>
      <c r="G5583">
        <f t="shared" si="176"/>
        <v>0</v>
      </c>
    </row>
    <row r="5584" spans="2:7" x14ac:dyDescent="0.25">
      <c r="B5584">
        <f>YEAR('Daily Weather Input'!C5577)</f>
        <v>2020</v>
      </c>
      <c r="C5584">
        <f>MONTH('Daily Weather Input'!C5577)</f>
        <v>4</v>
      </c>
      <c r="D5584">
        <f>DAY('Daily Weather Input'!C5577)</f>
        <v>5</v>
      </c>
      <c r="E5584">
        <f>IF('Daily Weather Input'!D5577, 'Daily Weather Input'!D5577, ('Daily Weather Input'!E5577+'Daily Weather Input'!F5577)/2)</f>
        <v>53</v>
      </c>
      <c r="F5584">
        <f t="shared" si="175"/>
        <v>12</v>
      </c>
      <c r="G5584">
        <f t="shared" si="176"/>
        <v>0</v>
      </c>
    </row>
    <row r="5585" spans="2:7" x14ac:dyDescent="0.25">
      <c r="B5585">
        <f>YEAR('Daily Weather Input'!C5578)</f>
        <v>2020</v>
      </c>
      <c r="C5585">
        <f>MONTH('Daily Weather Input'!C5578)</f>
        <v>4</v>
      </c>
      <c r="D5585">
        <f>DAY('Daily Weather Input'!C5578)</f>
        <v>6</v>
      </c>
      <c r="E5585">
        <f>IF('Daily Weather Input'!D5578, 'Daily Weather Input'!D5578, ('Daily Weather Input'!E5578+'Daily Weather Input'!F5578)/2)</f>
        <v>60</v>
      </c>
      <c r="F5585">
        <f t="shared" si="175"/>
        <v>5</v>
      </c>
      <c r="G5585">
        <f t="shared" si="176"/>
        <v>0</v>
      </c>
    </row>
    <row r="5586" spans="2:7" x14ac:dyDescent="0.25">
      <c r="B5586">
        <f>YEAR('Daily Weather Input'!C5579)</f>
        <v>2020</v>
      </c>
      <c r="C5586">
        <f>MONTH('Daily Weather Input'!C5579)</f>
        <v>4</v>
      </c>
      <c r="D5586">
        <f>DAY('Daily Weather Input'!C5579)</f>
        <v>7</v>
      </c>
      <c r="E5586">
        <f>IF('Daily Weather Input'!D5579, 'Daily Weather Input'!D5579, ('Daily Weather Input'!E5579+'Daily Weather Input'!F5579)/2)</f>
        <v>58</v>
      </c>
      <c r="F5586">
        <f t="shared" si="175"/>
        <v>7</v>
      </c>
      <c r="G5586">
        <f t="shared" si="176"/>
        <v>0</v>
      </c>
    </row>
    <row r="5587" spans="2:7" x14ac:dyDescent="0.25">
      <c r="B5587">
        <f>YEAR('Daily Weather Input'!C5580)</f>
        <v>2020</v>
      </c>
      <c r="C5587">
        <f>MONTH('Daily Weather Input'!C5580)</f>
        <v>4</v>
      </c>
      <c r="D5587">
        <f>DAY('Daily Weather Input'!C5580)</f>
        <v>8</v>
      </c>
      <c r="E5587">
        <f>IF('Daily Weather Input'!D5580, 'Daily Weather Input'!D5580, ('Daily Weather Input'!E5580+'Daily Weather Input'!F5580)/2)</f>
        <v>64</v>
      </c>
      <c r="F5587">
        <f t="shared" si="175"/>
        <v>1</v>
      </c>
      <c r="G5587">
        <f t="shared" si="176"/>
        <v>0</v>
      </c>
    </row>
    <row r="5588" spans="2:7" x14ac:dyDescent="0.25">
      <c r="B5588">
        <f>YEAR('Daily Weather Input'!C5581)</f>
        <v>2020</v>
      </c>
      <c r="C5588">
        <f>MONTH('Daily Weather Input'!C5581)</f>
        <v>4</v>
      </c>
      <c r="D5588">
        <f>DAY('Daily Weather Input'!C5581)</f>
        <v>9</v>
      </c>
      <c r="E5588">
        <f>IF('Daily Weather Input'!D5581, 'Daily Weather Input'!D5581, ('Daily Weather Input'!E5581+'Daily Weather Input'!F5581)/2)</f>
        <v>58</v>
      </c>
      <c r="F5588">
        <f t="shared" si="175"/>
        <v>7</v>
      </c>
      <c r="G5588">
        <f t="shared" si="176"/>
        <v>0</v>
      </c>
    </row>
    <row r="5589" spans="2:7" x14ac:dyDescent="0.25">
      <c r="B5589">
        <f>YEAR('Daily Weather Input'!C5582)</f>
        <v>2020</v>
      </c>
      <c r="C5589">
        <f>MONTH('Daily Weather Input'!C5582)</f>
        <v>4</v>
      </c>
      <c r="D5589">
        <f>DAY('Daily Weather Input'!C5582)</f>
        <v>10</v>
      </c>
      <c r="E5589">
        <f>IF('Daily Weather Input'!D5582, 'Daily Weather Input'!D5582, ('Daily Weather Input'!E5582+'Daily Weather Input'!F5582)/2)</f>
        <v>46</v>
      </c>
      <c r="F5589">
        <f t="shared" si="175"/>
        <v>19</v>
      </c>
      <c r="G5589">
        <f t="shared" si="176"/>
        <v>0</v>
      </c>
    </row>
    <row r="5590" spans="2:7" x14ac:dyDescent="0.25">
      <c r="B5590">
        <f>YEAR('Daily Weather Input'!C5583)</f>
        <v>2020</v>
      </c>
      <c r="C5590">
        <f>MONTH('Daily Weather Input'!C5583)</f>
        <v>4</v>
      </c>
      <c r="D5590">
        <f>DAY('Daily Weather Input'!C5583)</f>
        <v>11</v>
      </c>
      <c r="E5590">
        <f>IF('Daily Weather Input'!D5583, 'Daily Weather Input'!D5583, ('Daily Weather Input'!E5583+'Daily Weather Input'!F5583)/2)</f>
        <v>47</v>
      </c>
      <c r="F5590">
        <f t="shared" si="175"/>
        <v>18</v>
      </c>
      <c r="G5590">
        <f t="shared" si="176"/>
        <v>0</v>
      </c>
    </row>
    <row r="5591" spans="2:7" x14ac:dyDescent="0.25">
      <c r="B5591">
        <f>YEAR('Daily Weather Input'!C5584)</f>
        <v>2020</v>
      </c>
      <c r="C5591">
        <f>MONTH('Daily Weather Input'!C5584)</f>
        <v>4</v>
      </c>
      <c r="D5591">
        <f>DAY('Daily Weather Input'!C5584)</f>
        <v>12</v>
      </c>
      <c r="E5591">
        <f>IF('Daily Weather Input'!D5584, 'Daily Weather Input'!D5584, ('Daily Weather Input'!E5584+'Daily Weather Input'!F5584)/2)</f>
        <v>53</v>
      </c>
      <c r="F5591">
        <f t="shared" si="175"/>
        <v>12</v>
      </c>
      <c r="G5591">
        <f t="shared" si="176"/>
        <v>0</v>
      </c>
    </row>
    <row r="5592" spans="2:7" x14ac:dyDescent="0.25">
      <c r="B5592">
        <f>YEAR('Daily Weather Input'!C5585)</f>
        <v>2020</v>
      </c>
      <c r="C5592">
        <f>MONTH('Daily Weather Input'!C5585)</f>
        <v>4</v>
      </c>
      <c r="D5592">
        <f>DAY('Daily Weather Input'!C5585)</f>
        <v>13</v>
      </c>
      <c r="E5592">
        <f>IF('Daily Weather Input'!D5585, 'Daily Weather Input'!D5585, ('Daily Weather Input'!E5585+'Daily Weather Input'!F5585)/2)</f>
        <v>65</v>
      </c>
      <c r="F5592">
        <f t="shared" ref="F5592:F5655" si="177">IF(B$8&gt;$E5592,(B$8-$E5592),0)</f>
        <v>0</v>
      </c>
      <c r="G5592">
        <f t="shared" ref="G5592:G5655" si="178">IF($E5592&gt;C$8,$E5592-C$8,0)</f>
        <v>0</v>
      </c>
    </row>
    <row r="5593" spans="2:7" x14ac:dyDescent="0.25">
      <c r="B5593">
        <f>YEAR('Daily Weather Input'!C5586)</f>
        <v>2020</v>
      </c>
      <c r="C5593">
        <f>MONTH('Daily Weather Input'!C5586)</f>
        <v>4</v>
      </c>
      <c r="D5593">
        <f>DAY('Daily Weather Input'!C5586)</f>
        <v>14</v>
      </c>
      <c r="E5593">
        <f>IF('Daily Weather Input'!D5586, 'Daily Weather Input'!D5586, ('Daily Weather Input'!E5586+'Daily Weather Input'!F5586)/2)</f>
        <v>52</v>
      </c>
      <c r="F5593">
        <f t="shared" si="177"/>
        <v>13</v>
      </c>
      <c r="G5593">
        <f t="shared" si="178"/>
        <v>0</v>
      </c>
    </row>
    <row r="5594" spans="2:7" x14ac:dyDescent="0.25">
      <c r="B5594">
        <f>YEAR('Daily Weather Input'!C5587)</f>
        <v>2020</v>
      </c>
      <c r="C5594">
        <f>MONTH('Daily Weather Input'!C5587)</f>
        <v>4</v>
      </c>
      <c r="D5594">
        <f>DAY('Daily Weather Input'!C5587)</f>
        <v>15</v>
      </c>
      <c r="E5594">
        <f>IF('Daily Weather Input'!D5587, 'Daily Weather Input'!D5587, ('Daily Weather Input'!E5587+'Daily Weather Input'!F5587)/2)</f>
        <v>44</v>
      </c>
      <c r="F5594">
        <f t="shared" si="177"/>
        <v>21</v>
      </c>
      <c r="G5594">
        <f t="shared" si="178"/>
        <v>0</v>
      </c>
    </row>
    <row r="5595" spans="2:7" x14ac:dyDescent="0.25">
      <c r="B5595">
        <f>YEAR('Daily Weather Input'!C5588)</f>
        <v>2020</v>
      </c>
      <c r="C5595">
        <f>MONTH('Daily Weather Input'!C5588)</f>
        <v>4</v>
      </c>
      <c r="D5595">
        <f>DAY('Daily Weather Input'!C5588)</f>
        <v>16</v>
      </c>
      <c r="E5595">
        <f>IF('Daily Weather Input'!D5588, 'Daily Weather Input'!D5588, ('Daily Weather Input'!E5588+'Daily Weather Input'!F5588)/2)</f>
        <v>45</v>
      </c>
      <c r="F5595">
        <f t="shared" si="177"/>
        <v>20</v>
      </c>
      <c r="G5595">
        <f t="shared" si="178"/>
        <v>0</v>
      </c>
    </row>
    <row r="5596" spans="2:7" x14ac:dyDescent="0.25">
      <c r="B5596">
        <f>YEAR('Daily Weather Input'!C5589)</f>
        <v>2020</v>
      </c>
      <c r="C5596">
        <f>MONTH('Daily Weather Input'!C5589)</f>
        <v>4</v>
      </c>
      <c r="D5596">
        <f>DAY('Daily Weather Input'!C5589)</f>
        <v>17</v>
      </c>
      <c r="E5596">
        <f>IF('Daily Weather Input'!D5589, 'Daily Weather Input'!D5589, ('Daily Weather Input'!E5589+'Daily Weather Input'!F5589)/2)</f>
        <v>44</v>
      </c>
      <c r="F5596">
        <f t="shared" si="177"/>
        <v>21</v>
      </c>
      <c r="G5596">
        <f t="shared" si="178"/>
        <v>0</v>
      </c>
    </row>
    <row r="5597" spans="2:7" x14ac:dyDescent="0.25">
      <c r="B5597">
        <f>YEAR('Daily Weather Input'!C5590)</f>
        <v>2020</v>
      </c>
      <c r="C5597">
        <f>MONTH('Daily Weather Input'!C5590)</f>
        <v>4</v>
      </c>
      <c r="D5597">
        <f>DAY('Daily Weather Input'!C5590)</f>
        <v>18</v>
      </c>
      <c r="E5597">
        <f>IF('Daily Weather Input'!D5590, 'Daily Weather Input'!D5590, ('Daily Weather Input'!E5590+'Daily Weather Input'!F5590)/2)</f>
        <v>50</v>
      </c>
      <c r="F5597">
        <f t="shared" si="177"/>
        <v>15</v>
      </c>
      <c r="G5597">
        <f t="shared" si="178"/>
        <v>0</v>
      </c>
    </row>
    <row r="5598" spans="2:7" x14ac:dyDescent="0.25">
      <c r="B5598">
        <f>YEAR('Daily Weather Input'!C5591)</f>
        <v>2020</v>
      </c>
      <c r="C5598">
        <f>MONTH('Daily Weather Input'!C5591)</f>
        <v>4</v>
      </c>
      <c r="D5598">
        <f>DAY('Daily Weather Input'!C5591)</f>
        <v>19</v>
      </c>
      <c r="E5598">
        <f>IF('Daily Weather Input'!D5591, 'Daily Weather Input'!D5591, ('Daily Weather Input'!E5591+'Daily Weather Input'!F5591)/2)</f>
        <v>47</v>
      </c>
      <c r="F5598">
        <f t="shared" si="177"/>
        <v>18</v>
      </c>
      <c r="G5598">
        <f t="shared" si="178"/>
        <v>0</v>
      </c>
    </row>
    <row r="5599" spans="2:7" x14ac:dyDescent="0.25">
      <c r="B5599">
        <f>YEAR('Daily Weather Input'!C5592)</f>
        <v>2020</v>
      </c>
      <c r="C5599">
        <f>MONTH('Daily Weather Input'!C5592)</f>
        <v>4</v>
      </c>
      <c r="D5599">
        <f>DAY('Daily Weather Input'!C5592)</f>
        <v>20</v>
      </c>
      <c r="E5599">
        <f>IF('Daily Weather Input'!D5592, 'Daily Weather Input'!D5592, ('Daily Weather Input'!E5592+'Daily Weather Input'!F5592)/2)</f>
        <v>55</v>
      </c>
      <c r="F5599">
        <f t="shared" si="177"/>
        <v>10</v>
      </c>
      <c r="G5599">
        <f t="shared" si="178"/>
        <v>0</v>
      </c>
    </row>
    <row r="5600" spans="2:7" x14ac:dyDescent="0.25">
      <c r="B5600">
        <f>YEAR('Daily Weather Input'!C5593)</f>
        <v>2020</v>
      </c>
      <c r="C5600">
        <f>MONTH('Daily Weather Input'!C5593)</f>
        <v>4</v>
      </c>
      <c r="D5600">
        <f>DAY('Daily Weather Input'!C5593)</f>
        <v>21</v>
      </c>
      <c r="E5600">
        <f>IF('Daily Weather Input'!D5593, 'Daily Weather Input'!D5593, ('Daily Weather Input'!E5593+'Daily Weather Input'!F5593)/2)</f>
        <v>55</v>
      </c>
      <c r="F5600">
        <f t="shared" si="177"/>
        <v>10</v>
      </c>
      <c r="G5600">
        <f t="shared" si="178"/>
        <v>0</v>
      </c>
    </row>
    <row r="5601" spans="2:7" x14ac:dyDescent="0.25">
      <c r="B5601">
        <f>YEAR('Daily Weather Input'!C5594)</f>
        <v>2020</v>
      </c>
      <c r="C5601">
        <f>MONTH('Daily Weather Input'!C5594)</f>
        <v>4</v>
      </c>
      <c r="D5601">
        <f>DAY('Daily Weather Input'!C5594)</f>
        <v>22</v>
      </c>
      <c r="E5601">
        <f>IF('Daily Weather Input'!D5594, 'Daily Weather Input'!D5594, ('Daily Weather Input'!E5594+'Daily Weather Input'!F5594)/2)</f>
        <v>48</v>
      </c>
      <c r="F5601">
        <f t="shared" si="177"/>
        <v>17</v>
      </c>
      <c r="G5601">
        <f t="shared" si="178"/>
        <v>0</v>
      </c>
    </row>
    <row r="5602" spans="2:7" x14ac:dyDescent="0.25">
      <c r="B5602">
        <f>YEAR('Daily Weather Input'!C5595)</f>
        <v>2020</v>
      </c>
      <c r="C5602">
        <f>MONTH('Daily Weather Input'!C5595)</f>
        <v>4</v>
      </c>
      <c r="D5602">
        <f>DAY('Daily Weather Input'!C5595)</f>
        <v>23</v>
      </c>
      <c r="E5602">
        <f>IF('Daily Weather Input'!D5595, 'Daily Weather Input'!D5595, ('Daily Weather Input'!E5595+'Daily Weather Input'!F5595)/2)</f>
        <v>52</v>
      </c>
      <c r="F5602">
        <f t="shared" si="177"/>
        <v>13</v>
      </c>
      <c r="G5602">
        <f t="shared" si="178"/>
        <v>0</v>
      </c>
    </row>
    <row r="5603" spans="2:7" x14ac:dyDescent="0.25">
      <c r="B5603">
        <f>YEAR('Daily Weather Input'!C5596)</f>
        <v>2020</v>
      </c>
      <c r="C5603">
        <f>MONTH('Daily Weather Input'!C5596)</f>
        <v>4</v>
      </c>
      <c r="D5603">
        <f>DAY('Daily Weather Input'!C5596)</f>
        <v>24</v>
      </c>
      <c r="E5603">
        <f>IF('Daily Weather Input'!D5596, 'Daily Weather Input'!D5596, ('Daily Weather Input'!E5596+'Daily Weather Input'!F5596)/2)</f>
        <v>54</v>
      </c>
      <c r="F5603">
        <f t="shared" si="177"/>
        <v>11</v>
      </c>
      <c r="G5603">
        <f t="shared" si="178"/>
        <v>0</v>
      </c>
    </row>
    <row r="5604" spans="2:7" x14ac:dyDescent="0.25">
      <c r="B5604">
        <f>YEAR('Daily Weather Input'!C5597)</f>
        <v>2020</v>
      </c>
      <c r="C5604">
        <f>MONTH('Daily Weather Input'!C5597)</f>
        <v>4</v>
      </c>
      <c r="D5604">
        <f>DAY('Daily Weather Input'!C5597)</f>
        <v>25</v>
      </c>
      <c r="E5604">
        <f>IF('Daily Weather Input'!D5597, 'Daily Weather Input'!D5597, ('Daily Weather Input'!E5597+'Daily Weather Input'!F5597)/2)</f>
        <v>53</v>
      </c>
      <c r="F5604">
        <f t="shared" si="177"/>
        <v>12</v>
      </c>
      <c r="G5604">
        <f t="shared" si="178"/>
        <v>0</v>
      </c>
    </row>
    <row r="5605" spans="2:7" x14ac:dyDescent="0.25">
      <c r="B5605">
        <f>YEAR('Daily Weather Input'!C5598)</f>
        <v>2020</v>
      </c>
      <c r="C5605">
        <f>MONTH('Daily Weather Input'!C5598)</f>
        <v>4</v>
      </c>
      <c r="D5605">
        <f>DAY('Daily Weather Input'!C5598)</f>
        <v>26</v>
      </c>
      <c r="E5605">
        <f>IF('Daily Weather Input'!D5598, 'Daily Weather Input'!D5598, ('Daily Weather Input'!E5598+'Daily Weather Input'!F5598)/2)</f>
        <v>52</v>
      </c>
      <c r="F5605">
        <f t="shared" si="177"/>
        <v>13</v>
      </c>
      <c r="G5605">
        <f t="shared" si="178"/>
        <v>0</v>
      </c>
    </row>
    <row r="5606" spans="2:7" x14ac:dyDescent="0.25">
      <c r="B5606">
        <f>YEAR('Daily Weather Input'!C5599)</f>
        <v>2020</v>
      </c>
      <c r="C5606">
        <f>MONTH('Daily Weather Input'!C5599)</f>
        <v>4</v>
      </c>
      <c r="D5606">
        <f>DAY('Daily Weather Input'!C5599)</f>
        <v>27</v>
      </c>
      <c r="E5606">
        <f>IF('Daily Weather Input'!D5599, 'Daily Weather Input'!D5599, ('Daily Weather Input'!E5599+'Daily Weather Input'!F5599)/2)</f>
        <v>50</v>
      </c>
      <c r="F5606">
        <f t="shared" si="177"/>
        <v>15</v>
      </c>
      <c r="G5606">
        <f t="shared" si="178"/>
        <v>0</v>
      </c>
    </row>
    <row r="5607" spans="2:7" x14ac:dyDescent="0.25">
      <c r="B5607">
        <f>YEAR('Daily Weather Input'!C5600)</f>
        <v>2020</v>
      </c>
      <c r="C5607">
        <f>MONTH('Daily Weather Input'!C5600)</f>
        <v>4</v>
      </c>
      <c r="D5607">
        <f>DAY('Daily Weather Input'!C5600)</f>
        <v>28</v>
      </c>
      <c r="E5607">
        <f>IF('Daily Weather Input'!D5600, 'Daily Weather Input'!D5600, ('Daily Weather Input'!E5600+'Daily Weather Input'!F5600)/2)</f>
        <v>47</v>
      </c>
      <c r="F5607">
        <f t="shared" si="177"/>
        <v>18</v>
      </c>
      <c r="G5607">
        <f t="shared" si="178"/>
        <v>0</v>
      </c>
    </row>
    <row r="5608" spans="2:7" x14ac:dyDescent="0.25">
      <c r="B5608">
        <f>YEAR('Daily Weather Input'!C5601)</f>
        <v>2020</v>
      </c>
      <c r="C5608">
        <f>MONTH('Daily Weather Input'!C5601)</f>
        <v>4</v>
      </c>
      <c r="D5608">
        <f>DAY('Daily Weather Input'!C5601)</f>
        <v>29</v>
      </c>
      <c r="E5608">
        <f>IF('Daily Weather Input'!D5601, 'Daily Weather Input'!D5601, ('Daily Weather Input'!E5601+'Daily Weather Input'!F5601)/2)</f>
        <v>55</v>
      </c>
      <c r="F5608">
        <f t="shared" si="177"/>
        <v>10</v>
      </c>
      <c r="G5608">
        <f t="shared" si="178"/>
        <v>0</v>
      </c>
    </row>
    <row r="5609" spans="2:7" x14ac:dyDescent="0.25">
      <c r="B5609">
        <f>YEAR('Daily Weather Input'!C5602)</f>
        <v>2020</v>
      </c>
      <c r="C5609">
        <f>MONTH('Daily Weather Input'!C5602)</f>
        <v>4</v>
      </c>
      <c r="D5609">
        <f>DAY('Daily Weather Input'!C5602)</f>
        <v>30</v>
      </c>
      <c r="E5609">
        <f>IF('Daily Weather Input'!D5602, 'Daily Weather Input'!D5602, ('Daily Weather Input'!E5602+'Daily Weather Input'!F5602)/2)</f>
        <v>63</v>
      </c>
      <c r="F5609">
        <f t="shared" si="177"/>
        <v>2</v>
      </c>
      <c r="G5609">
        <f t="shared" si="178"/>
        <v>0</v>
      </c>
    </row>
    <row r="5610" spans="2:7" x14ac:dyDescent="0.25">
      <c r="B5610">
        <f>YEAR('Daily Weather Input'!C5603)</f>
        <v>2020</v>
      </c>
      <c r="C5610">
        <f>MONTH('Daily Weather Input'!C5603)</f>
        <v>5</v>
      </c>
      <c r="D5610">
        <f>DAY('Daily Weather Input'!C5603)</f>
        <v>1</v>
      </c>
      <c r="E5610">
        <f>IF('Daily Weather Input'!D5603, 'Daily Weather Input'!D5603, ('Daily Weather Input'!E5603+'Daily Weather Input'!F5603)/2)</f>
        <v>57</v>
      </c>
      <c r="F5610">
        <f t="shared" si="177"/>
        <v>8</v>
      </c>
      <c r="G5610">
        <f t="shared" si="178"/>
        <v>0</v>
      </c>
    </row>
    <row r="5611" spans="2:7" x14ac:dyDescent="0.25">
      <c r="B5611">
        <f>YEAR('Daily Weather Input'!C5604)</f>
        <v>2020</v>
      </c>
      <c r="C5611">
        <f>MONTH('Daily Weather Input'!C5604)</f>
        <v>5</v>
      </c>
      <c r="D5611">
        <f>DAY('Daily Weather Input'!C5604)</f>
        <v>2</v>
      </c>
      <c r="E5611">
        <f>IF('Daily Weather Input'!D5604, 'Daily Weather Input'!D5604, ('Daily Weather Input'!E5604+'Daily Weather Input'!F5604)/2)</f>
        <v>59</v>
      </c>
      <c r="F5611">
        <f t="shared" si="177"/>
        <v>6</v>
      </c>
      <c r="G5611">
        <f t="shared" si="178"/>
        <v>0</v>
      </c>
    </row>
    <row r="5612" spans="2:7" x14ac:dyDescent="0.25">
      <c r="B5612">
        <f>YEAR('Daily Weather Input'!C5605)</f>
        <v>2020</v>
      </c>
      <c r="C5612">
        <f>MONTH('Daily Weather Input'!C5605)</f>
        <v>5</v>
      </c>
      <c r="D5612">
        <f>DAY('Daily Weather Input'!C5605)</f>
        <v>3</v>
      </c>
      <c r="E5612">
        <f>IF('Daily Weather Input'!D5605, 'Daily Weather Input'!D5605, ('Daily Weather Input'!E5605+'Daily Weather Input'!F5605)/2)</f>
        <v>65</v>
      </c>
      <c r="F5612">
        <f t="shared" si="177"/>
        <v>0</v>
      </c>
      <c r="G5612">
        <f t="shared" si="178"/>
        <v>0</v>
      </c>
    </row>
    <row r="5613" spans="2:7" x14ac:dyDescent="0.25">
      <c r="B5613">
        <f>YEAR('Daily Weather Input'!C5606)</f>
        <v>2020</v>
      </c>
      <c r="C5613">
        <f>MONTH('Daily Weather Input'!C5606)</f>
        <v>5</v>
      </c>
      <c r="D5613">
        <f>DAY('Daily Weather Input'!C5606)</f>
        <v>4</v>
      </c>
      <c r="E5613">
        <f>IF('Daily Weather Input'!D5606, 'Daily Weather Input'!D5606, ('Daily Weather Input'!E5606+'Daily Weather Input'!F5606)/2)</f>
        <v>67</v>
      </c>
      <c r="F5613">
        <f t="shared" si="177"/>
        <v>0</v>
      </c>
      <c r="G5613">
        <f t="shared" si="178"/>
        <v>2</v>
      </c>
    </row>
    <row r="5614" spans="2:7" x14ac:dyDescent="0.25">
      <c r="B5614">
        <f>YEAR('Daily Weather Input'!C5607)</f>
        <v>2020</v>
      </c>
      <c r="C5614">
        <f>MONTH('Daily Weather Input'!C5607)</f>
        <v>5</v>
      </c>
      <c r="D5614">
        <f>DAY('Daily Weather Input'!C5607)</f>
        <v>5</v>
      </c>
      <c r="E5614">
        <f>IF('Daily Weather Input'!D5607, 'Daily Weather Input'!D5607, ('Daily Weather Input'!E5607+'Daily Weather Input'!F5607)/2)</f>
        <v>54</v>
      </c>
      <c r="F5614">
        <f t="shared" si="177"/>
        <v>11</v>
      </c>
      <c r="G5614">
        <f t="shared" si="178"/>
        <v>0</v>
      </c>
    </row>
    <row r="5615" spans="2:7" x14ac:dyDescent="0.25">
      <c r="B5615">
        <f>YEAR('Daily Weather Input'!C5608)</f>
        <v>2020</v>
      </c>
      <c r="C5615">
        <f>MONTH('Daily Weather Input'!C5608)</f>
        <v>5</v>
      </c>
      <c r="D5615">
        <f>DAY('Daily Weather Input'!C5608)</f>
        <v>6</v>
      </c>
      <c r="E5615">
        <f>IF('Daily Weather Input'!D5608, 'Daily Weather Input'!D5608, ('Daily Weather Input'!E5608+'Daily Weather Input'!F5608)/2)</f>
        <v>51</v>
      </c>
      <c r="F5615">
        <f t="shared" si="177"/>
        <v>14</v>
      </c>
      <c r="G5615">
        <f t="shared" si="178"/>
        <v>0</v>
      </c>
    </row>
    <row r="5616" spans="2:7" x14ac:dyDescent="0.25">
      <c r="B5616">
        <f>YEAR('Daily Weather Input'!C5609)</f>
        <v>2020</v>
      </c>
      <c r="C5616">
        <f>MONTH('Daily Weather Input'!C5609)</f>
        <v>5</v>
      </c>
      <c r="D5616">
        <f>DAY('Daily Weather Input'!C5609)</f>
        <v>7</v>
      </c>
      <c r="E5616">
        <f>IF('Daily Weather Input'!D5609, 'Daily Weather Input'!D5609, ('Daily Weather Input'!E5609+'Daily Weather Input'!F5609)/2)</f>
        <v>52</v>
      </c>
      <c r="F5616">
        <f t="shared" si="177"/>
        <v>13</v>
      </c>
      <c r="G5616">
        <f t="shared" si="178"/>
        <v>0</v>
      </c>
    </row>
    <row r="5617" spans="2:7" x14ac:dyDescent="0.25">
      <c r="B5617">
        <f>YEAR('Daily Weather Input'!C5610)</f>
        <v>2020</v>
      </c>
      <c r="C5617">
        <f>MONTH('Daily Weather Input'!C5610)</f>
        <v>5</v>
      </c>
      <c r="D5617">
        <f>DAY('Daily Weather Input'!C5610)</f>
        <v>8</v>
      </c>
      <c r="E5617">
        <f>IF('Daily Weather Input'!D5610, 'Daily Weather Input'!D5610, ('Daily Weather Input'!E5610+'Daily Weather Input'!F5610)/2)</f>
        <v>55</v>
      </c>
      <c r="F5617">
        <f t="shared" si="177"/>
        <v>10</v>
      </c>
      <c r="G5617">
        <f t="shared" si="178"/>
        <v>0</v>
      </c>
    </row>
    <row r="5618" spans="2:7" x14ac:dyDescent="0.25">
      <c r="B5618">
        <f>YEAR('Daily Weather Input'!C5611)</f>
        <v>2020</v>
      </c>
      <c r="C5618">
        <f>MONTH('Daily Weather Input'!C5611)</f>
        <v>5</v>
      </c>
      <c r="D5618">
        <f>DAY('Daily Weather Input'!C5611)</f>
        <v>9</v>
      </c>
      <c r="E5618">
        <f>IF('Daily Weather Input'!D5611, 'Daily Weather Input'!D5611, ('Daily Weather Input'!E5611+'Daily Weather Input'!F5611)/2)</f>
        <v>42</v>
      </c>
      <c r="F5618">
        <f t="shared" si="177"/>
        <v>23</v>
      </c>
      <c r="G5618">
        <f t="shared" si="178"/>
        <v>0</v>
      </c>
    </row>
    <row r="5619" spans="2:7" x14ac:dyDescent="0.25">
      <c r="B5619">
        <f>YEAR('Daily Weather Input'!C5612)</f>
        <v>2020</v>
      </c>
      <c r="C5619">
        <f>MONTH('Daily Weather Input'!C5612)</f>
        <v>5</v>
      </c>
      <c r="D5619">
        <f>DAY('Daily Weather Input'!C5612)</f>
        <v>10</v>
      </c>
      <c r="E5619">
        <f>IF('Daily Weather Input'!D5612, 'Daily Weather Input'!D5612, ('Daily Weather Input'!E5612+'Daily Weather Input'!F5612)/2)</f>
        <v>47</v>
      </c>
      <c r="F5619">
        <f t="shared" si="177"/>
        <v>18</v>
      </c>
      <c r="G5619">
        <f t="shared" si="178"/>
        <v>0</v>
      </c>
    </row>
    <row r="5620" spans="2:7" x14ac:dyDescent="0.25">
      <c r="B5620">
        <f>YEAR('Daily Weather Input'!C5613)</f>
        <v>2020</v>
      </c>
      <c r="C5620">
        <f>MONTH('Daily Weather Input'!C5613)</f>
        <v>5</v>
      </c>
      <c r="D5620">
        <f>DAY('Daily Weather Input'!C5613)</f>
        <v>11</v>
      </c>
      <c r="E5620">
        <f>IF('Daily Weather Input'!D5613, 'Daily Weather Input'!D5613, ('Daily Weather Input'!E5613+'Daily Weather Input'!F5613)/2)</f>
        <v>54</v>
      </c>
      <c r="F5620">
        <f t="shared" si="177"/>
        <v>11</v>
      </c>
      <c r="G5620">
        <f t="shared" si="178"/>
        <v>0</v>
      </c>
    </row>
    <row r="5621" spans="2:7" x14ac:dyDescent="0.25">
      <c r="B5621">
        <f>YEAR('Daily Weather Input'!C5614)</f>
        <v>2020</v>
      </c>
      <c r="C5621">
        <f>MONTH('Daily Weather Input'!C5614)</f>
        <v>5</v>
      </c>
      <c r="D5621">
        <f>DAY('Daily Weather Input'!C5614)</f>
        <v>12</v>
      </c>
      <c r="E5621">
        <f>IF('Daily Weather Input'!D5614, 'Daily Weather Input'!D5614, ('Daily Weather Input'!E5614+'Daily Weather Input'!F5614)/2)</f>
        <v>50</v>
      </c>
      <c r="F5621">
        <f t="shared" si="177"/>
        <v>15</v>
      </c>
      <c r="G5621">
        <f t="shared" si="178"/>
        <v>0</v>
      </c>
    </row>
    <row r="5622" spans="2:7" x14ac:dyDescent="0.25">
      <c r="B5622">
        <f>YEAR('Daily Weather Input'!C5615)</f>
        <v>2020</v>
      </c>
      <c r="C5622">
        <f>MONTH('Daily Weather Input'!C5615)</f>
        <v>5</v>
      </c>
      <c r="D5622">
        <f>DAY('Daily Weather Input'!C5615)</f>
        <v>13</v>
      </c>
      <c r="E5622">
        <f>IF('Daily Weather Input'!D5615, 'Daily Weather Input'!D5615, ('Daily Weather Input'!E5615+'Daily Weather Input'!F5615)/2)</f>
        <v>53</v>
      </c>
      <c r="F5622">
        <f t="shared" si="177"/>
        <v>12</v>
      </c>
      <c r="G5622">
        <f t="shared" si="178"/>
        <v>0</v>
      </c>
    </row>
    <row r="5623" spans="2:7" x14ac:dyDescent="0.25">
      <c r="B5623">
        <f>YEAR('Daily Weather Input'!C5616)</f>
        <v>2020</v>
      </c>
      <c r="C5623">
        <f>MONTH('Daily Weather Input'!C5616)</f>
        <v>5</v>
      </c>
      <c r="D5623">
        <f>DAY('Daily Weather Input'!C5616)</f>
        <v>14</v>
      </c>
      <c r="E5623">
        <f>IF('Daily Weather Input'!D5616, 'Daily Weather Input'!D5616, ('Daily Weather Input'!E5616+'Daily Weather Input'!F5616)/2)</f>
        <v>58</v>
      </c>
      <c r="F5623">
        <f t="shared" si="177"/>
        <v>7</v>
      </c>
      <c r="G5623">
        <f t="shared" si="178"/>
        <v>0</v>
      </c>
    </row>
    <row r="5624" spans="2:7" x14ac:dyDescent="0.25">
      <c r="B5624">
        <f>YEAR('Daily Weather Input'!C5617)</f>
        <v>2020</v>
      </c>
      <c r="C5624">
        <f>MONTH('Daily Weather Input'!C5617)</f>
        <v>5</v>
      </c>
      <c r="D5624">
        <f>DAY('Daily Weather Input'!C5617)</f>
        <v>15</v>
      </c>
      <c r="E5624">
        <f>IF('Daily Weather Input'!D5617, 'Daily Weather Input'!D5617, ('Daily Weather Input'!E5617+'Daily Weather Input'!F5617)/2)</f>
        <v>72</v>
      </c>
      <c r="F5624">
        <f t="shared" si="177"/>
        <v>0</v>
      </c>
      <c r="G5624">
        <f t="shared" si="178"/>
        <v>7</v>
      </c>
    </row>
    <row r="5625" spans="2:7" x14ac:dyDescent="0.25">
      <c r="B5625">
        <f>YEAR('Daily Weather Input'!C5618)</f>
        <v>2020</v>
      </c>
      <c r="C5625">
        <f>MONTH('Daily Weather Input'!C5618)</f>
        <v>5</v>
      </c>
      <c r="D5625">
        <f>DAY('Daily Weather Input'!C5618)</f>
        <v>16</v>
      </c>
      <c r="E5625">
        <f>IF('Daily Weather Input'!D5618, 'Daily Weather Input'!D5618, ('Daily Weather Input'!E5618+'Daily Weather Input'!F5618)/2)</f>
        <v>74</v>
      </c>
      <c r="F5625">
        <f t="shared" si="177"/>
        <v>0</v>
      </c>
      <c r="G5625">
        <f t="shared" si="178"/>
        <v>9</v>
      </c>
    </row>
    <row r="5626" spans="2:7" x14ac:dyDescent="0.25">
      <c r="B5626">
        <f>YEAR('Daily Weather Input'!C5619)</f>
        <v>2020</v>
      </c>
      <c r="C5626">
        <f>MONTH('Daily Weather Input'!C5619)</f>
        <v>5</v>
      </c>
      <c r="D5626">
        <f>DAY('Daily Weather Input'!C5619)</f>
        <v>17</v>
      </c>
      <c r="E5626">
        <f>IF('Daily Weather Input'!D5619, 'Daily Weather Input'!D5619, ('Daily Weather Input'!E5619+'Daily Weather Input'!F5619)/2)</f>
        <v>65</v>
      </c>
      <c r="F5626">
        <f t="shared" si="177"/>
        <v>0</v>
      </c>
      <c r="G5626">
        <f t="shared" si="178"/>
        <v>0</v>
      </c>
    </row>
    <row r="5627" spans="2:7" x14ac:dyDescent="0.25">
      <c r="B5627">
        <f>YEAR('Daily Weather Input'!C5620)</f>
        <v>2020</v>
      </c>
      <c r="C5627">
        <f>MONTH('Daily Weather Input'!C5620)</f>
        <v>5</v>
      </c>
      <c r="D5627">
        <f>DAY('Daily Weather Input'!C5620)</f>
        <v>18</v>
      </c>
      <c r="E5627">
        <f>IF('Daily Weather Input'!D5620, 'Daily Weather Input'!D5620, ('Daily Weather Input'!E5620+'Daily Weather Input'!F5620)/2)</f>
        <v>61</v>
      </c>
      <c r="F5627">
        <f t="shared" si="177"/>
        <v>4</v>
      </c>
      <c r="G5627">
        <f t="shared" si="178"/>
        <v>0</v>
      </c>
    </row>
    <row r="5628" spans="2:7" x14ac:dyDescent="0.25">
      <c r="B5628">
        <f>YEAR('Daily Weather Input'!C5621)</f>
        <v>2020</v>
      </c>
      <c r="C5628">
        <f>MONTH('Daily Weather Input'!C5621)</f>
        <v>5</v>
      </c>
      <c r="D5628">
        <f>DAY('Daily Weather Input'!C5621)</f>
        <v>19</v>
      </c>
      <c r="E5628">
        <f>IF('Daily Weather Input'!D5621, 'Daily Weather Input'!D5621, ('Daily Weather Input'!E5621+'Daily Weather Input'!F5621)/2)</f>
        <v>62</v>
      </c>
      <c r="F5628">
        <f t="shared" si="177"/>
        <v>3</v>
      </c>
      <c r="G5628">
        <f t="shared" si="178"/>
        <v>0</v>
      </c>
    </row>
    <row r="5629" spans="2:7" x14ac:dyDescent="0.25">
      <c r="B5629">
        <f>YEAR('Daily Weather Input'!C5622)</f>
        <v>2020</v>
      </c>
      <c r="C5629">
        <f>MONTH('Daily Weather Input'!C5622)</f>
        <v>5</v>
      </c>
      <c r="D5629">
        <f>DAY('Daily Weather Input'!C5622)</f>
        <v>20</v>
      </c>
      <c r="E5629">
        <f>IF('Daily Weather Input'!D5622, 'Daily Weather Input'!D5622, ('Daily Weather Input'!E5622+'Daily Weather Input'!F5622)/2)</f>
        <v>57</v>
      </c>
      <c r="F5629">
        <f t="shared" si="177"/>
        <v>8</v>
      </c>
      <c r="G5629">
        <f t="shared" si="178"/>
        <v>0</v>
      </c>
    </row>
    <row r="5630" spans="2:7" x14ac:dyDescent="0.25">
      <c r="B5630">
        <f>YEAR('Daily Weather Input'!C5623)</f>
        <v>2020</v>
      </c>
      <c r="C5630">
        <f>MONTH('Daily Weather Input'!C5623)</f>
        <v>5</v>
      </c>
      <c r="D5630">
        <f>DAY('Daily Weather Input'!C5623)</f>
        <v>21</v>
      </c>
      <c r="E5630">
        <f>IF('Daily Weather Input'!D5623, 'Daily Weather Input'!D5623, ('Daily Weather Input'!E5623+'Daily Weather Input'!F5623)/2)</f>
        <v>57</v>
      </c>
      <c r="F5630">
        <f t="shared" si="177"/>
        <v>8</v>
      </c>
      <c r="G5630">
        <f t="shared" si="178"/>
        <v>0</v>
      </c>
    </row>
    <row r="5631" spans="2:7" x14ac:dyDescent="0.25">
      <c r="B5631">
        <f>YEAR('Daily Weather Input'!C5624)</f>
        <v>2020</v>
      </c>
      <c r="C5631">
        <f>MONTH('Daily Weather Input'!C5624)</f>
        <v>5</v>
      </c>
      <c r="D5631">
        <f>DAY('Daily Weather Input'!C5624)</f>
        <v>22</v>
      </c>
      <c r="E5631">
        <f>IF('Daily Weather Input'!D5624, 'Daily Weather Input'!D5624, ('Daily Weather Input'!E5624+'Daily Weather Input'!F5624)/2)</f>
        <v>65</v>
      </c>
      <c r="F5631">
        <f t="shared" si="177"/>
        <v>0</v>
      </c>
      <c r="G5631">
        <f t="shared" si="178"/>
        <v>0</v>
      </c>
    </row>
    <row r="5632" spans="2:7" x14ac:dyDescent="0.25">
      <c r="B5632">
        <f>YEAR('Daily Weather Input'!C5625)</f>
        <v>2020</v>
      </c>
      <c r="C5632">
        <f>MONTH('Daily Weather Input'!C5625)</f>
        <v>5</v>
      </c>
      <c r="D5632">
        <f>DAY('Daily Weather Input'!C5625)</f>
        <v>23</v>
      </c>
      <c r="E5632">
        <f>IF('Daily Weather Input'!D5625, 'Daily Weather Input'!D5625, ('Daily Weather Input'!E5625+'Daily Weather Input'!F5625)/2)</f>
        <v>71</v>
      </c>
      <c r="F5632">
        <f t="shared" si="177"/>
        <v>0</v>
      </c>
      <c r="G5632">
        <f t="shared" si="178"/>
        <v>6</v>
      </c>
    </row>
    <row r="5633" spans="2:7" x14ac:dyDescent="0.25">
      <c r="B5633">
        <f>YEAR('Daily Weather Input'!C5626)</f>
        <v>2020</v>
      </c>
      <c r="C5633">
        <f>MONTH('Daily Weather Input'!C5626)</f>
        <v>5</v>
      </c>
      <c r="D5633">
        <f>DAY('Daily Weather Input'!C5626)</f>
        <v>24</v>
      </c>
      <c r="E5633">
        <f>IF('Daily Weather Input'!D5626, 'Daily Weather Input'!D5626, ('Daily Weather Input'!E5626+'Daily Weather Input'!F5626)/2)</f>
        <v>65</v>
      </c>
      <c r="F5633">
        <f t="shared" si="177"/>
        <v>0</v>
      </c>
      <c r="G5633">
        <f t="shared" si="178"/>
        <v>0</v>
      </c>
    </row>
    <row r="5634" spans="2:7" x14ac:dyDescent="0.25">
      <c r="B5634">
        <f>YEAR('Daily Weather Input'!C5627)</f>
        <v>2020</v>
      </c>
      <c r="C5634">
        <f>MONTH('Daily Weather Input'!C5627)</f>
        <v>5</v>
      </c>
      <c r="D5634">
        <f>DAY('Daily Weather Input'!C5627)</f>
        <v>25</v>
      </c>
      <c r="E5634">
        <f>IF('Daily Weather Input'!D5627, 'Daily Weather Input'!D5627, ('Daily Weather Input'!E5627+'Daily Weather Input'!F5627)/2)</f>
        <v>66</v>
      </c>
      <c r="F5634">
        <f t="shared" si="177"/>
        <v>0</v>
      </c>
      <c r="G5634">
        <f t="shared" si="178"/>
        <v>1</v>
      </c>
    </row>
    <row r="5635" spans="2:7" x14ac:dyDescent="0.25">
      <c r="B5635">
        <f>YEAR('Daily Weather Input'!C5628)</f>
        <v>2020</v>
      </c>
      <c r="C5635">
        <f>MONTH('Daily Weather Input'!C5628)</f>
        <v>5</v>
      </c>
      <c r="D5635">
        <f>DAY('Daily Weather Input'!C5628)</f>
        <v>26</v>
      </c>
      <c r="E5635">
        <f>IF('Daily Weather Input'!D5628, 'Daily Weather Input'!D5628, ('Daily Weather Input'!E5628+'Daily Weather Input'!F5628)/2)</f>
        <v>69</v>
      </c>
      <c r="F5635">
        <f t="shared" si="177"/>
        <v>0</v>
      </c>
      <c r="G5635">
        <f t="shared" si="178"/>
        <v>4</v>
      </c>
    </row>
    <row r="5636" spans="2:7" x14ac:dyDescent="0.25">
      <c r="B5636">
        <f>YEAR('Daily Weather Input'!C5629)</f>
        <v>2020</v>
      </c>
      <c r="C5636">
        <f>MONTH('Daily Weather Input'!C5629)</f>
        <v>5</v>
      </c>
      <c r="D5636">
        <f>DAY('Daily Weather Input'!C5629)</f>
        <v>27</v>
      </c>
      <c r="E5636">
        <f>IF('Daily Weather Input'!D5629, 'Daily Weather Input'!D5629, ('Daily Weather Input'!E5629+'Daily Weather Input'!F5629)/2)</f>
        <v>71</v>
      </c>
      <c r="F5636">
        <f t="shared" si="177"/>
        <v>0</v>
      </c>
      <c r="G5636">
        <f t="shared" si="178"/>
        <v>6</v>
      </c>
    </row>
    <row r="5637" spans="2:7" x14ac:dyDescent="0.25">
      <c r="B5637">
        <f>YEAR('Daily Weather Input'!C5630)</f>
        <v>2020</v>
      </c>
      <c r="C5637">
        <f>MONTH('Daily Weather Input'!C5630)</f>
        <v>5</v>
      </c>
      <c r="D5637">
        <f>DAY('Daily Weather Input'!C5630)</f>
        <v>28</v>
      </c>
      <c r="E5637">
        <f>IF('Daily Weather Input'!D5630, 'Daily Weather Input'!D5630, ('Daily Weather Input'!E5630+'Daily Weather Input'!F5630)/2)</f>
        <v>75</v>
      </c>
      <c r="F5637">
        <f t="shared" si="177"/>
        <v>0</v>
      </c>
      <c r="G5637">
        <f t="shared" si="178"/>
        <v>10</v>
      </c>
    </row>
    <row r="5638" spans="2:7" x14ac:dyDescent="0.25">
      <c r="B5638">
        <f>YEAR('Daily Weather Input'!C5631)</f>
        <v>2020</v>
      </c>
      <c r="C5638">
        <f>MONTH('Daily Weather Input'!C5631)</f>
        <v>5</v>
      </c>
      <c r="D5638">
        <f>DAY('Daily Weather Input'!C5631)</f>
        <v>29</v>
      </c>
      <c r="E5638">
        <f>IF('Daily Weather Input'!D5631, 'Daily Weather Input'!D5631, ('Daily Weather Input'!E5631+'Daily Weather Input'!F5631)/2)</f>
        <v>78</v>
      </c>
      <c r="F5638">
        <f t="shared" si="177"/>
        <v>0</v>
      </c>
      <c r="G5638">
        <f t="shared" si="178"/>
        <v>13</v>
      </c>
    </row>
    <row r="5639" spans="2:7" x14ac:dyDescent="0.25">
      <c r="B5639">
        <f>YEAR('Daily Weather Input'!C5632)</f>
        <v>2020</v>
      </c>
      <c r="C5639">
        <f>MONTH('Daily Weather Input'!C5632)</f>
        <v>5</v>
      </c>
      <c r="D5639">
        <f>DAY('Daily Weather Input'!C5632)</f>
        <v>30</v>
      </c>
      <c r="E5639">
        <f>IF('Daily Weather Input'!D5632, 'Daily Weather Input'!D5632, ('Daily Weather Input'!E5632+'Daily Weather Input'!F5632)/2)</f>
        <v>74</v>
      </c>
      <c r="F5639">
        <f t="shared" si="177"/>
        <v>0</v>
      </c>
      <c r="G5639">
        <f t="shared" si="178"/>
        <v>9</v>
      </c>
    </row>
    <row r="5640" spans="2:7" x14ac:dyDescent="0.25">
      <c r="B5640">
        <f>YEAR('Daily Weather Input'!C5633)</f>
        <v>2020</v>
      </c>
      <c r="C5640">
        <f>MONTH('Daily Weather Input'!C5633)</f>
        <v>5</v>
      </c>
      <c r="D5640">
        <f>DAY('Daily Weather Input'!C5633)</f>
        <v>31</v>
      </c>
      <c r="E5640">
        <f>IF('Daily Weather Input'!D5633, 'Daily Weather Input'!D5633, ('Daily Weather Input'!E5633+'Daily Weather Input'!F5633)/2)</f>
        <v>68</v>
      </c>
      <c r="F5640">
        <f t="shared" si="177"/>
        <v>0</v>
      </c>
      <c r="G5640">
        <f t="shared" si="178"/>
        <v>3</v>
      </c>
    </row>
    <row r="5641" spans="2:7" x14ac:dyDescent="0.25">
      <c r="B5641">
        <f>YEAR('Daily Weather Input'!C5634)</f>
        <v>2020</v>
      </c>
      <c r="C5641">
        <f>MONTH('Daily Weather Input'!C5634)</f>
        <v>6</v>
      </c>
      <c r="D5641">
        <f>DAY('Daily Weather Input'!C5634)</f>
        <v>1</v>
      </c>
      <c r="E5641">
        <f>IF('Daily Weather Input'!D5634, 'Daily Weather Input'!D5634, ('Daily Weather Input'!E5634+'Daily Weather Input'!F5634)/2)</f>
        <v>63</v>
      </c>
      <c r="F5641">
        <f t="shared" si="177"/>
        <v>2</v>
      </c>
      <c r="G5641">
        <f t="shared" si="178"/>
        <v>0</v>
      </c>
    </row>
    <row r="5642" spans="2:7" x14ac:dyDescent="0.25">
      <c r="B5642">
        <f>YEAR('Daily Weather Input'!C5635)</f>
        <v>2020</v>
      </c>
      <c r="C5642">
        <f>MONTH('Daily Weather Input'!C5635)</f>
        <v>6</v>
      </c>
      <c r="D5642">
        <f>DAY('Daily Weather Input'!C5635)</f>
        <v>2</v>
      </c>
      <c r="E5642">
        <f>IF('Daily Weather Input'!D5635, 'Daily Weather Input'!D5635, ('Daily Weather Input'!E5635+'Daily Weather Input'!F5635)/2)</f>
        <v>63</v>
      </c>
      <c r="F5642">
        <f t="shared" si="177"/>
        <v>2</v>
      </c>
      <c r="G5642">
        <f t="shared" si="178"/>
        <v>0</v>
      </c>
    </row>
    <row r="5643" spans="2:7" x14ac:dyDescent="0.25">
      <c r="B5643">
        <f>YEAR('Daily Weather Input'!C5636)</f>
        <v>2020</v>
      </c>
      <c r="C5643">
        <f>MONTH('Daily Weather Input'!C5636)</f>
        <v>6</v>
      </c>
      <c r="D5643">
        <f>DAY('Daily Weather Input'!C5636)</f>
        <v>3</v>
      </c>
      <c r="E5643">
        <f>IF('Daily Weather Input'!D5636, 'Daily Weather Input'!D5636, ('Daily Weather Input'!E5636+'Daily Weather Input'!F5636)/2)</f>
        <v>78</v>
      </c>
      <c r="F5643">
        <f t="shared" si="177"/>
        <v>0</v>
      </c>
      <c r="G5643">
        <f t="shared" si="178"/>
        <v>13</v>
      </c>
    </row>
    <row r="5644" spans="2:7" x14ac:dyDescent="0.25">
      <c r="B5644">
        <f>YEAR('Daily Weather Input'!C5637)</f>
        <v>2020</v>
      </c>
      <c r="C5644">
        <f>MONTH('Daily Weather Input'!C5637)</f>
        <v>6</v>
      </c>
      <c r="D5644">
        <f>DAY('Daily Weather Input'!C5637)</f>
        <v>4</v>
      </c>
      <c r="E5644">
        <f>IF('Daily Weather Input'!D5637, 'Daily Weather Input'!D5637, ('Daily Weather Input'!E5637+'Daily Weather Input'!F5637)/2)</f>
        <v>80</v>
      </c>
      <c r="F5644">
        <f t="shared" si="177"/>
        <v>0</v>
      </c>
      <c r="G5644">
        <f t="shared" si="178"/>
        <v>15</v>
      </c>
    </row>
    <row r="5645" spans="2:7" x14ac:dyDescent="0.25">
      <c r="B5645">
        <f>YEAR('Daily Weather Input'!C5638)</f>
        <v>2020</v>
      </c>
      <c r="C5645">
        <f>MONTH('Daily Weather Input'!C5638)</f>
        <v>6</v>
      </c>
      <c r="D5645">
        <f>DAY('Daily Weather Input'!C5638)</f>
        <v>5</v>
      </c>
      <c r="E5645">
        <f>IF('Daily Weather Input'!D5638, 'Daily Weather Input'!D5638, ('Daily Weather Input'!E5638+'Daily Weather Input'!F5638)/2)</f>
        <v>74</v>
      </c>
      <c r="F5645">
        <f t="shared" si="177"/>
        <v>0</v>
      </c>
      <c r="G5645">
        <f t="shared" si="178"/>
        <v>9</v>
      </c>
    </row>
    <row r="5646" spans="2:7" x14ac:dyDescent="0.25">
      <c r="B5646">
        <f>YEAR('Daily Weather Input'!C5639)</f>
        <v>2020</v>
      </c>
      <c r="C5646">
        <f>MONTH('Daily Weather Input'!C5639)</f>
        <v>6</v>
      </c>
      <c r="D5646">
        <f>DAY('Daily Weather Input'!C5639)</f>
        <v>6</v>
      </c>
      <c r="E5646">
        <f>IF('Daily Weather Input'!D5639, 'Daily Weather Input'!D5639, ('Daily Weather Input'!E5639+'Daily Weather Input'!F5639)/2)</f>
        <v>77</v>
      </c>
      <c r="F5646">
        <f t="shared" si="177"/>
        <v>0</v>
      </c>
      <c r="G5646">
        <f t="shared" si="178"/>
        <v>12</v>
      </c>
    </row>
    <row r="5647" spans="2:7" x14ac:dyDescent="0.25">
      <c r="B5647">
        <f>YEAR('Daily Weather Input'!C5640)</f>
        <v>2020</v>
      </c>
      <c r="C5647">
        <f>MONTH('Daily Weather Input'!C5640)</f>
        <v>6</v>
      </c>
      <c r="D5647">
        <f>DAY('Daily Weather Input'!C5640)</f>
        <v>7</v>
      </c>
      <c r="E5647">
        <f>IF('Daily Weather Input'!D5640, 'Daily Weather Input'!D5640, ('Daily Weather Input'!E5640+'Daily Weather Input'!F5640)/2)</f>
        <v>74</v>
      </c>
      <c r="F5647">
        <f t="shared" si="177"/>
        <v>0</v>
      </c>
      <c r="G5647">
        <f t="shared" si="178"/>
        <v>9</v>
      </c>
    </row>
    <row r="5648" spans="2:7" x14ac:dyDescent="0.25">
      <c r="B5648">
        <f>YEAR('Daily Weather Input'!C5641)</f>
        <v>2020</v>
      </c>
      <c r="C5648">
        <f>MONTH('Daily Weather Input'!C5641)</f>
        <v>6</v>
      </c>
      <c r="D5648">
        <f>DAY('Daily Weather Input'!C5641)</f>
        <v>8</v>
      </c>
      <c r="E5648">
        <f>IF('Daily Weather Input'!D5641, 'Daily Weather Input'!D5641, ('Daily Weather Input'!E5641+'Daily Weather Input'!F5641)/2)</f>
        <v>70</v>
      </c>
      <c r="F5648">
        <f t="shared" si="177"/>
        <v>0</v>
      </c>
      <c r="G5648">
        <f t="shared" si="178"/>
        <v>5</v>
      </c>
    </row>
    <row r="5649" spans="2:7" x14ac:dyDescent="0.25">
      <c r="B5649">
        <f>YEAR('Daily Weather Input'!C5642)</f>
        <v>2020</v>
      </c>
      <c r="C5649">
        <f>MONTH('Daily Weather Input'!C5642)</f>
        <v>6</v>
      </c>
      <c r="D5649">
        <f>DAY('Daily Weather Input'!C5642)</f>
        <v>9</v>
      </c>
      <c r="E5649">
        <f>IF('Daily Weather Input'!D5642, 'Daily Weather Input'!D5642, ('Daily Weather Input'!E5642+'Daily Weather Input'!F5642)/2)</f>
        <v>74</v>
      </c>
      <c r="F5649">
        <f t="shared" si="177"/>
        <v>0</v>
      </c>
      <c r="G5649">
        <f t="shared" si="178"/>
        <v>9</v>
      </c>
    </row>
    <row r="5650" spans="2:7" x14ac:dyDescent="0.25">
      <c r="B5650">
        <f>YEAR('Daily Weather Input'!C5643)</f>
        <v>2020</v>
      </c>
      <c r="C5650">
        <f>MONTH('Daily Weather Input'!C5643)</f>
        <v>6</v>
      </c>
      <c r="D5650">
        <f>DAY('Daily Weather Input'!C5643)</f>
        <v>10</v>
      </c>
      <c r="E5650">
        <f>IF('Daily Weather Input'!D5643, 'Daily Weather Input'!D5643, ('Daily Weather Input'!E5643+'Daily Weather Input'!F5643)/2)</f>
        <v>82</v>
      </c>
      <c r="F5650">
        <f t="shared" si="177"/>
        <v>0</v>
      </c>
      <c r="G5650">
        <f t="shared" si="178"/>
        <v>17</v>
      </c>
    </row>
    <row r="5651" spans="2:7" x14ac:dyDescent="0.25">
      <c r="B5651">
        <f>YEAR('Daily Weather Input'!C5644)</f>
        <v>2020</v>
      </c>
      <c r="C5651">
        <f>MONTH('Daily Weather Input'!C5644)</f>
        <v>6</v>
      </c>
      <c r="D5651">
        <f>DAY('Daily Weather Input'!C5644)</f>
        <v>11</v>
      </c>
      <c r="E5651">
        <f>IF('Daily Weather Input'!D5644, 'Daily Weather Input'!D5644, ('Daily Weather Input'!E5644+'Daily Weather Input'!F5644)/2)</f>
        <v>78</v>
      </c>
      <c r="F5651">
        <f t="shared" si="177"/>
        <v>0</v>
      </c>
      <c r="G5651">
        <f t="shared" si="178"/>
        <v>13</v>
      </c>
    </row>
    <row r="5652" spans="2:7" x14ac:dyDescent="0.25">
      <c r="B5652">
        <f>YEAR('Daily Weather Input'!C5645)</f>
        <v>2020</v>
      </c>
      <c r="C5652">
        <f>MONTH('Daily Weather Input'!C5645)</f>
        <v>6</v>
      </c>
      <c r="D5652">
        <f>DAY('Daily Weather Input'!C5645)</f>
        <v>12</v>
      </c>
      <c r="E5652">
        <f>IF('Daily Weather Input'!D5645, 'Daily Weather Input'!D5645, ('Daily Weather Input'!E5645+'Daily Weather Input'!F5645)/2)</f>
        <v>76</v>
      </c>
      <c r="F5652">
        <f t="shared" si="177"/>
        <v>0</v>
      </c>
      <c r="G5652">
        <f t="shared" si="178"/>
        <v>11</v>
      </c>
    </row>
    <row r="5653" spans="2:7" x14ac:dyDescent="0.25">
      <c r="B5653">
        <f>YEAR('Daily Weather Input'!C5646)</f>
        <v>2020</v>
      </c>
      <c r="C5653">
        <f>MONTH('Daily Weather Input'!C5646)</f>
        <v>6</v>
      </c>
      <c r="D5653">
        <f>DAY('Daily Weather Input'!C5646)</f>
        <v>13</v>
      </c>
      <c r="E5653">
        <f>IF('Daily Weather Input'!D5646, 'Daily Weather Input'!D5646, ('Daily Weather Input'!E5646+'Daily Weather Input'!F5646)/2)</f>
        <v>71</v>
      </c>
      <c r="F5653">
        <f t="shared" si="177"/>
        <v>0</v>
      </c>
      <c r="G5653">
        <f t="shared" si="178"/>
        <v>6</v>
      </c>
    </row>
    <row r="5654" spans="2:7" x14ac:dyDescent="0.25">
      <c r="B5654">
        <f>YEAR('Daily Weather Input'!C5647)</f>
        <v>2020</v>
      </c>
      <c r="C5654">
        <f>MONTH('Daily Weather Input'!C5647)</f>
        <v>6</v>
      </c>
      <c r="D5654">
        <f>DAY('Daily Weather Input'!C5647)</f>
        <v>14</v>
      </c>
      <c r="E5654">
        <f>IF('Daily Weather Input'!D5647, 'Daily Weather Input'!D5647, ('Daily Weather Input'!E5647+'Daily Weather Input'!F5647)/2)</f>
        <v>68</v>
      </c>
      <c r="F5654">
        <f t="shared" si="177"/>
        <v>0</v>
      </c>
      <c r="G5654">
        <f t="shared" si="178"/>
        <v>3</v>
      </c>
    </row>
    <row r="5655" spans="2:7" x14ac:dyDescent="0.25">
      <c r="B5655">
        <f>YEAR('Daily Weather Input'!C5648)</f>
        <v>2020</v>
      </c>
      <c r="C5655">
        <f>MONTH('Daily Weather Input'!C5648)</f>
        <v>6</v>
      </c>
      <c r="D5655">
        <f>DAY('Daily Weather Input'!C5648)</f>
        <v>15</v>
      </c>
      <c r="E5655">
        <f>IF('Daily Weather Input'!D5648, 'Daily Weather Input'!D5648, ('Daily Weather Input'!E5648+'Daily Weather Input'!F5648)/2)</f>
        <v>67</v>
      </c>
      <c r="F5655">
        <f t="shared" si="177"/>
        <v>0</v>
      </c>
      <c r="G5655">
        <f t="shared" si="178"/>
        <v>2</v>
      </c>
    </row>
    <row r="5656" spans="2:7" x14ac:dyDescent="0.25">
      <c r="B5656">
        <f>YEAR('Daily Weather Input'!C5649)</f>
        <v>2020</v>
      </c>
      <c r="C5656">
        <f>MONTH('Daily Weather Input'!C5649)</f>
        <v>6</v>
      </c>
      <c r="D5656">
        <f>DAY('Daily Weather Input'!C5649)</f>
        <v>16</v>
      </c>
      <c r="E5656">
        <f>IF('Daily Weather Input'!D5649, 'Daily Weather Input'!D5649, ('Daily Weather Input'!E5649+'Daily Weather Input'!F5649)/2)</f>
        <v>68</v>
      </c>
      <c r="F5656">
        <f t="shared" ref="F5656:F5719" si="179">IF(B$8&gt;$E5656,(B$8-$E5656),0)</f>
        <v>0</v>
      </c>
      <c r="G5656">
        <f t="shared" ref="G5656:G5719" si="180">IF($E5656&gt;C$8,$E5656-C$8,0)</f>
        <v>3</v>
      </c>
    </row>
    <row r="5657" spans="2:7" x14ac:dyDescent="0.25">
      <c r="B5657">
        <f>YEAR('Daily Weather Input'!C5650)</f>
        <v>2020</v>
      </c>
      <c r="C5657">
        <f>MONTH('Daily Weather Input'!C5650)</f>
        <v>6</v>
      </c>
      <c r="D5657">
        <f>DAY('Daily Weather Input'!C5650)</f>
        <v>17</v>
      </c>
      <c r="E5657">
        <f>IF('Daily Weather Input'!D5650, 'Daily Weather Input'!D5650, ('Daily Weather Input'!E5650+'Daily Weather Input'!F5650)/2)</f>
        <v>67</v>
      </c>
      <c r="F5657">
        <f t="shared" si="179"/>
        <v>0</v>
      </c>
      <c r="G5657">
        <f t="shared" si="180"/>
        <v>2</v>
      </c>
    </row>
    <row r="5658" spans="2:7" x14ac:dyDescent="0.25">
      <c r="B5658">
        <f>YEAR('Daily Weather Input'!C5651)</f>
        <v>2020</v>
      </c>
      <c r="C5658">
        <f>MONTH('Daily Weather Input'!C5651)</f>
        <v>6</v>
      </c>
      <c r="D5658">
        <f>DAY('Daily Weather Input'!C5651)</f>
        <v>18</v>
      </c>
      <c r="E5658">
        <f>IF('Daily Weather Input'!D5651, 'Daily Weather Input'!D5651, ('Daily Weather Input'!E5651+'Daily Weather Input'!F5651)/2)</f>
        <v>71</v>
      </c>
      <c r="F5658">
        <f t="shared" si="179"/>
        <v>0</v>
      </c>
      <c r="G5658">
        <f t="shared" si="180"/>
        <v>6</v>
      </c>
    </row>
    <row r="5659" spans="2:7" x14ac:dyDescent="0.25">
      <c r="B5659">
        <f>YEAR('Daily Weather Input'!C5652)</f>
        <v>2020</v>
      </c>
      <c r="C5659">
        <f>MONTH('Daily Weather Input'!C5652)</f>
        <v>6</v>
      </c>
      <c r="D5659">
        <f>DAY('Daily Weather Input'!C5652)</f>
        <v>19</v>
      </c>
      <c r="E5659">
        <f>IF('Daily Weather Input'!D5652, 'Daily Weather Input'!D5652, ('Daily Weather Input'!E5652+'Daily Weather Input'!F5652)/2)</f>
        <v>71</v>
      </c>
      <c r="F5659">
        <f t="shared" si="179"/>
        <v>0</v>
      </c>
      <c r="G5659">
        <f t="shared" si="180"/>
        <v>6</v>
      </c>
    </row>
    <row r="5660" spans="2:7" x14ac:dyDescent="0.25">
      <c r="B5660">
        <f>YEAR('Daily Weather Input'!C5653)</f>
        <v>2020</v>
      </c>
      <c r="C5660">
        <f>MONTH('Daily Weather Input'!C5653)</f>
        <v>6</v>
      </c>
      <c r="D5660">
        <f>DAY('Daily Weather Input'!C5653)</f>
        <v>20</v>
      </c>
      <c r="E5660">
        <f>IF('Daily Weather Input'!D5653, 'Daily Weather Input'!D5653, ('Daily Weather Input'!E5653+'Daily Weather Input'!F5653)/2)</f>
        <v>71</v>
      </c>
      <c r="F5660">
        <f t="shared" si="179"/>
        <v>0</v>
      </c>
      <c r="G5660">
        <f t="shared" si="180"/>
        <v>6</v>
      </c>
    </row>
    <row r="5661" spans="2:7" x14ac:dyDescent="0.25">
      <c r="B5661">
        <f>YEAR('Daily Weather Input'!C5654)</f>
        <v>2020</v>
      </c>
      <c r="C5661">
        <f>MONTH('Daily Weather Input'!C5654)</f>
        <v>6</v>
      </c>
      <c r="D5661">
        <f>DAY('Daily Weather Input'!C5654)</f>
        <v>21</v>
      </c>
      <c r="E5661">
        <f>IF('Daily Weather Input'!D5654, 'Daily Weather Input'!D5654, ('Daily Weather Input'!E5654+'Daily Weather Input'!F5654)/2)</f>
        <v>74</v>
      </c>
      <c r="F5661">
        <f t="shared" si="179"/>
        <v>0</v>
      </c>
      <c r="G5661">
        <f t="shared" si="180"/>
        <v>9</v>
      </c>
    </row>
    <row r="5662" spans="2:7" x14ac:dyDescent="0.25">
      <c r="B5662">
        <f>YEAR('Daily Weather Input'!C5655)</f>
        <v>2020</v>
      </c>
      <c r="C5662">
        <f>MONTH('Daily Weather Input'!C5655)</f>
        <v>6</v>
      </c>
      <c r="D5662">
        <f>DAY('Daily Weather Input'!C5655)</f>
        <v>22</v>
      </c>
      <c r="E5662">
        <f>IF('Daily Weather Input'!D5655, 'Daily Weather Input'!D5655, ('Daily Weather Input'!E5655+'Daily Weather Input'!F5655)/2)</f>
        <v>77</v>
      </c>
      <c r="F5662">
        <f t="shared" si="179"/>
        <v>0</v>
      </c>
      <c r="G5662">
        <f t="shared" si="180"/>
        <v>12</v>
      </c>
    </row>
    <row r="5663" spans="2:7" x14ac:dyDescent="0.25">
      <c r="B5663">
        <f>YEAR('Daily Weather Input'!C5656)</f>
        <v>2020</v>
      </c>
      <c r="C5663">
        <f>MONTH('Daily Weather Input'!C5656)</f>
        <v>6</v>
      </c>
      <c r="D5663">
        <f>DAY('Daily Weather Input'!C5656)</f>
        <v>23</v>
      </c>
      <c r="E5663">
        <f>IF('Daily Weather Input'!D5656, 'Daily Weather Input'!D5656, ('Daily Weather Input'!E5656+'Daily Weather Input'!F5656)/2)</f>
        <v>75</v>
      </c>
      <c r="F5663">
        <f t="shared" si="179"/>
        <v>0</v>
      </c>
      <c r="G5663">
        <f t="shared" si="180"/>
        <v>10</v>
      </c>
    </row>
    <row r="5664" spans="2:7" x14ac:dyDescent="0.25">
      <c r="B5664">
        <f>YEAR('Daily Weather Input'!C5657)</f>
        <v>2020</v>
      </c>
      <c r="C5664">
        <f>MONTH('Daily Weather Input'!C5657)</f>
        <v>6</v>
      </c>
      <c r="D5664">
        <f>DAY('Daily Weather Input'!C5657)</f>
        <v>24</v>
      </c>
      <c r="E5664">
        <f>IF('Daily Weather Input'!D5657, 'Daily Weather Input'!D5657, ('Daily Weather Input'!E5657+'Daily Weather Input'!F5657)/2)</f>
        <v>77</v>
      </c>
      <c r="F5664">
        <f t="shared" si="179"/>
        <v>0</v>
      </c>
      <c r="G5664">
        <f t="shared" si="180"/>
        <v>12</v>
      </c>
    </row>
    <row r="5665" spans="2:7" x14ac:dyDescent="0.25">
      <c r="B5665">
        <f>YEAR('Daily Weather Input'!C5658)</f>
        <v>2020</v>
      </c>
      <c r="C5665">
        <f>MONTH('Daily Weather Input'!C5658)</f>
        <v>6</v>
      </c>
      <c r="D5665">
        <f>DAY('Daily Weather Input'!C5658)</f>
        <v>25</v>
      </c>
      <c r="E5665">
        <f>IF('Daily Weather Input'!D5658, 'Daily Weather Input'!D5658, ('Daily Weather Input'!E5658+'Daily Weather Input'!F5658)/2)</f>
        <v>75</v>
      </c>
      <c r="F5665">
        <f t="shared" si="179"/>
        <v>0</v>
      </c>
      <c r="G5665">
        <f t="shared" si="180"/>
        <v>10</v>
      </c>
    </row>
    <row r="5666" spans="2:7" x14ac:dyDescent="0.25">
      <c r="B5666">
        <f>YEAR('Daily Weather Input'!C5659)</f>
        <v>2020</v>
      </c>
      <c r="C5666">
        <f>MONTH('Daily Weather Input'!C5659)</f>
        <v>6</v>
      </c>
      <c r="D5666">
        <f>DAY('Daily Weather Input'!C5659)</f>
        <v>26</v>
      </c>
      <c r="E5666">
        <f>IF('Daily Weather Input'!D5659, 'Daily Weather Input'!D5659, ('Daily Weather Input'!E5659+'Daily Weather Input'!F5659)/2)</f>
        <v>73</v>
      </c>
      <c r="F5666">
        <f t="shared" si="179"/>
        <v>0</v>
      </c>
      <c r="G5666">
        <f t="shared" si="180"/>
        <v>8</v>
      </c>
    </row>
    <row r="5667" spans="2:7" x14ac:dyDescent="0.25">
      <c r="B5667">
        <f>YEAR('Daily Weather Input'!C5660)</f>
        <v>2020</v>
      </c>
      <c r="C5667">
        <f>MONTH('Daily Weather Input'!C5660)</f>
        <v>6</v>
      </c>
      <c r="D5667">
        <f>DAY('Daily Weather Input'!C5660)</f>
        <v>27</v>
      </c>
      <c r="E5667">
        <f>IF('Daily Weather Input'!D5660, 'Daily Weather Input'!D5660, ('Daily Weather Input'!E5660+'Daily Weather Input'!F5660)/2)</f>
        <v>78</v>
      </c>
      <c r="F5667">
        <f t="shared" si="179"/>
        <v>0</v>
      </c>
      <c r="G5667">
        <f t="shared" si="180"/>
        <v>13</v>
      </c>
    </row>
    <row r="5668" spans="2:7" x14ac:dyDescent="0.25">
      <c r="B5668">
        <f>YEAR('Daily Weather Input'!C5661)</f>
        <v>2020</v>
      </c>
      <c r="C5668">
        <f>MONTH('Daily Weather Input'!C5661)</f>
        <v>6</v>
      </c>
      <c r="D5668">
        <f>DAY('Daily Weather Input'!C5661)</f>
        <v>28</v>
      </c>
      <c r="E5668">
        <f>IF('Daily Weather Input'!D5661, 'Daily Weather Input'!D5661, ('Daily Weather Input'!E5661+'Daily Weather Input'!F5661)/2)</f>
        <v>79</v>
      </c>
      <c r="F5668">
        <f t="shared" si="179"/>
        <v>0</v>
      </c>
      <c r="G5668">
        <f t="shared" si="180"/>
        <v>14</v>
      </c>
    </row>
    <row r="5669" spans="2:7" x14ac:dyDescent="0.25">
      <c r="B5669">
        <f>YEAR('Daily Weather Input'!C5662)</f>
        <v>2020</v>
      </c>
      <c r="C5669">
        <f>MONTH('Daily Weather Input'!C5662)</f>
        <v>6</v>
      </c>
      <c r="D5669">
        <f>DAY('Daily Weather Input'!C5662)</f>
        <v>29</v>
      </c>
      <c r="E5669">
        <f>IF('Daily Weather Input'!D5662, 'Daily Weather Input'!D5662, ('Daily Weather Input'!E5662+'Daily Weather Input'!F5662)/2)</f>
        <v>80</v>
      </c>
      <c r="F5669">
        <f t="shared" si="179"/>
        <v>0</v>
      </c>
      <c r="G5669">
        <f t="shared" si="180"/>
        <v>15</v>
      </c>
    </row>
    <row r="5670" spans="2:7" x14ac:dyDescent="0.25">
      <c r="B5670">
        <f>YEAR('Daily Weather Input'!C5663)</f>
        <v>2020</v>
      </c>
      <c r="C5670">
        <f>MONTH('Daily Weather Input'!C5663)</f>
        <v>6</v>
      </c>
      <c r="D5670">
        <f>DAY('Daily Weather Input'!C5663)</f>
        <v>30</v>
      </c>
      <c r="E5670">
        <f>IF('Daily Weather Input'!D5663, 'Daily Weather Input'!D5663, ('Daily Weather Input'!E5663+'Daily Weather Input'!F5663)/2)</f>
        <v>79</v>
      </c>
      <c r="F5670">
        <f t="shared" si="179"/>
        <v>0</v>
      </c>
      <c r="G5670">
        <f t="shared" si="180"/>
        <v>14</v>
      </c>
    </row>
    <row r="5671" spans="2:7" x14ac:dyDescent="0.25">
      <c r="B5671">
        <f>YEAR('Daily Weather Input'!C5664)</f>
        <v>2020</v>
      </c>
      <c r="C5671">
        <f>MONTH('Daily Weather Input'!C5664)</f>
        <v>7</v>
      </c>
      <c r="D5671">
        <f>DAY('Daily Weather Input'!C5664)</f>
        <v>1</v>
      </c>
      <c r="E5671">
        <f>IF('Daily Weather Input'!D5664, 'Daily Weather Input'!D5664, ('Daily Weather Input'!E5664+'Daily Weather Input'!F5664)/2)</f>
        <v>78</v>
      </c>
      <c r="F5671">
        <f t="shared" si="179"/>
        <v>0</v>
      </c>
      <c r="G5671">
        <f t="shared" si="180"/>
        <v>13</v>
      </c>
    </row>
    <row r="5672" spans="2:7" x14ac:dyDescent="0.25">
      <c r="B5672">
        <f>YEAR('Daily Weather Input'!C5665)</f>
        <v>2020</v>
      </c>
      <c r="C5672">
        <f>MONTH('Daily Weather Input'!C5665)</f>
        <v>7</v>
      </c>
      <c r="D5672">
        <f>DAY('Daily Weather Input'!C5665)</f>
        <v>2</v>
      </c>
      <c r="E5672">
        <f>IF('Daily Weather Input'!D5665, 'Daily Weather Input'!D5665, ('Daily Weather Input'!E5665+'Daily Weather Input'!F5665)/2)</f>
        <v>78</v>
      </c>
      <c r="F5672">
        <f t="shared" si="179"/>
        <v>0</v>
      </c>
      <c r="G5672">
        <f t="shared" si="180"/>
        <v>13</v>
      </c>
    </row>
    <row r="5673" spans="2:7" x14ac:dyDescent="0.25">
      <c r="B5673">
        <f>YEAR('Daily Weather Input'!C5666)</f>
        <v>2020</v>
      </c>
      <c r="C5673">
        <f>MONTH('Daily Weather Input'!C5666)</f>
        <v>7</v>
      </c>
      <c r="D5673">
        <f>DAY('Daily Weather Input'!C5666)</f>
        <v>3</v>
      </c>
      <c r="E5673">
        <f>IF('Daily Weather Input'!D5666, 'Daily Weather Input'!D5666, ('Daily Weather Input'!E5666+'Daily Weather Input'!F5666)/2)</f>
        <v>81</v>
      </c>
      <c r="F5673">
        <f t="shared" si="179"/>
        <v>0</v>
      </c>
      <c r="G5673">
        <f t="shared" si="180"/>
        <v>16</v>
      </c>
    </row>
    <row r="5674" spans="2:7" x14ac:dyDescent="0.25">
      <c r="B5674">
        <f>YEAR('Daily Weather Input'!C5667)</f>
        <v>2020</v>
      </c>
      <c r="C5674">
        <f>MONTH('Daily Weather Input'!C5667)</f>
        <v>7</v>
      </c>
      <c r="D5674">
        <f>DAY('Daily Weather Input'!C5667)</f>
        <v>4</v>
      </c>
      <c r="E5674">
        <f>IF('Daily Weather Input'!D5667, 'Daily Weather Input'!D5667, ('Daily Weather Input'!E5667+'Daily Weather Input'!F5667)/2)</f>
        <v>83</v>
      </c>
      <c r="F5674">
        <f t="shared" si="179"/>
        <v>0</v>
      </c>
      <c r="G5674">
        <f t="shared" si="180"/>
        <v>18</v>
      </c>
    </row>
    <row r="5675" spans="2:7" x14ac:dyDescent="0.25">
      <c r="B5675">
        <f>YEAR('Daily Weather Input'!C5668)</f>
        <v>2020</v>
      </c>
      <c r="C5675">
        <f>MONTH('Daily Weather Input'!C5668)</f>
        <v>7</v>
      </c>
      <c r="D5675">
        <f>DAY('Daily Weather Input'!C5668)</f>
        <v>5</v>
      </c>
      <c r="E5675">
        <f>IF('Daily Weather Input'!D5668, 'Daily Weather Input'!D5668, ('Daily Weather Input'!E5668+'Daily Weather Input'!F5668)/2)</f>
        <v>80</v>
      </c>
      <c r="F5675">
        <f t="shared" si="179"/>
        <v>0</v>
      </c>
      <c r="G5675">
        <f t="shared" si="180"/>
        <v>15</v>
      </c>
    </row>
    <row r="5676" spans="2:7" x14ac:dyDescent="0.25">
      <c r="B5676">
        <f>YEAR('Daily Weather Input'!C5669)</f>
        <v>2020</v>
      </c>
      <c r="C5676">
        <f>MONTH('Daily Weather Input'!C5669)</f>
        <v>7</v>
      </c>
      <c r="D5676">
        <f>DAY('Daily Weather Input'!C5669)</f>
        <v>6</v>
      </c>
      <c r="E5676">
        <f>IF('Daily Weather Input'!D5669, 'Daily Weather Input'!D5669, ('Daily Weather Input'!E5669+'Daily Weather Input'!F5669)/2)</f>
        <v>80</v>
      </c>
      <c r="F5676">
        <f t="shared" si="179"/>
        <v>0</v>
      </c>
      <c r="G5676">
        <f t="shared" si="180"/>
        <v>15</v>
      </c>
    </row>
    <row r="5677" spans="2:7" x14ac:dyDescent="0.25">
      <c r="B5677">
        <f>YEAR('Daily Weather Input'!C5670)</f>
        <v>2020</v>
      </c>
      <c r="C5677">
        <f>MONTH('Daily Weather Input'!C5670)</f>
        <v>7</v>
      </c>
      <c r="D5677">
        <f>DAY('Daily Weather Input'!C5670)</f>
        <v>7</v>
      </c>
      <c r="E5677">
        <f>IF('Daily Weather Input'!D5670, 'Daily Weather Input'!D5670, ('Daily Weather Input'!E5670+'Daily Weather Input'!F5670)/2)</f>
        <v>77</v>
      </c>
      <c r="F5677">
        <f t="shared" si="179"/>
        <v>0</v>
      </c>
      <c r="G5677">
        <f t="shared" si="180"/>
        <v>12</v>
      </c>
    </row>
    <row r="5678" spans="2:7" x14ac:dyDescent="0.25">
      <c r="B5678">
        <f>YEAR('Daily Weather Input'!C5671)</f>
        <v>2020</v>
      </c>
      <c r="C5678">
        <f>MONTH('Daily Weather Input'!C5671)</f>
        <v>7</v>
      </c>
      <c r="D5678">
        <f>DAY('Daily Weather Input'!C5671)</f>
        <v>8</v>
      </c>
      <c r="E5678">
        <f>IF('Daily Weather Input'!D5671, 'Daily Weather Input'!D5671, ('Daily Weather Input'!E5671+'Daily Weather Input'!F5671)/2)</f>
        <v>81</v>
      </c>
      <c r="F5678">
        <f t="shared" si="179"/>
        <v>0</v>
      </c>
      <c r="G5678">
        <f t="shared" si="180"/>
        <v>16</v>
      </c>
    </row>
    <row r="5679" spans="2:7" x14ac:dyDescent="0.25">
      <c r="B5679">
        <f>YEAR('Daily Weather Input'!C5672)</f>
        <v>2020</v>
      </c>
      <c r="C5679">
        <f>MONTH('Daily Weather Input'!C5672)</f>
        <v>7</v>
      </c>
      <c r="D5679">
        <f>DAY('Daily Weather Input'!C5672)</f>
        <v>9</v>
      </c>
      <c r="E5679">
        <f>IF('Daily Weather Input'!D5672, 'Daily Weather Input'!D5672, ('Daily Weather Input'!E5672+'Daily Weather Input'!F5672)/2)</f>
        <v>80</v>
      </c>
      <c r="F5679">
        <f t="shared" si="179"/>
        <v>0</v>
      </c>
      <c r="G5679">
        <f t="shared" si="180"/>
        <v>15</v>
      </c>
    </row>
    <row r="5680" spans="2:7" x14ac:dyDescent="0.25">
      <c r="B5680">
        <f>YEAR('Daily Weather Input'!C5673)</f>
        <v>2020</v>
      </c>
      <c r="C5680">
        <f>MONTH('Daily Weather Input'!C5673)</f>
        <v>7</v>
      </c>
      <c r="D5680">
        <f>DAY('Daily Weather Input'!C5673)</f>
        <v>10</v>
      </c>
      <c r="E5680">
        <f>IF('Daily Weather Input'!D5673, 'Daily Weather Input'!D5673, ('Daily Weather Input'!E5673+'Daily Weather Input'!F5673)/2)</f>
        <v>81</v>
      </c>
      <c r="F5680">
        <f t="shared" si="179"/>
        <v>0</v>
      </c>
      <c r="G5680">
        <f t="shared" si="180"/>
        <v>16</v>
      </c>
    </row>
    <row r="5681" spans="2:7" x14ac:dyDescent="0.25">
      <c r="B5681">
        <f>YEAR('Daily Weather Input'!C5674)</f>
        <v>2020</v>
      </c>
      <c r="C5681">
        <f>MONTH('Daily Weather Input'!C5674)</f>
        <v>7</v>
      </c>
      <c r="D5681">
        <f>DAY('Daily Weather Input'!C5674)</f>
        <v>11</v>
      </c>
      <c r="E5681">
        <f>IF('Daily Weather Input'!D5674, 'Daily Weather Input'!D5674, ('Daily Weather Input'!E5674+'Daily Weather Input'!F5674)/2)</f>
        <v>80</v>
      </c>
      <c r="F5681">
        <f t="shared" si="179"/>
        <v>0</v>
      </c>
      <c r="G5681">
        <f t="shared" si="180"/>
        <v>15</v>
      </c>
    </row>
    <row r="5682" spans="2:7" x14ac:dyDescent="0.25">
      <c r="B5682">
        <f>YEAR('Daily Weather Input'!C5675)</f>
        <v>2020</v>
      </c>
      <c r="C5682">
        <f>MONTH('Daily Weather Input'!C5675)</f>
        <v>7</v>
      </c>
      <c r="D5682">
        <f>DAY('Daily Weather Input'!C5675)</f>
        <v>12</v>
      </c>
      <c r="E5682">
        <f>IF('Daily Weather Input'!D5675, 'Daily Weather Input'!D5675, ('Daily Weather Input'!E5675+'Daily Weather Input'!F5675)/2)</f>
        <v>78</v>
      </c>
      <c r="F5682">
        <f t="shared" si="179"/>
        <v>0</v>
      </c>
      <c r="G5682">
        <f t="shared" si="180"/>
        <v>13</v>
      </c>
    </row>
    <row r="5683" spans="2:7" x14ac:dyDescent="0.25">
      <c r="B5683">
        <f>YEAR('Daily Weather Input'!C5676)</f>
        <v>2020</v>
      </c>
      <c r="C5683">
        <f>MONTH('Daily Weather Input'!C5676)</f>
        <v>7</v>
      </c>
      <c r="D5683">
        <f>DAY('Daily Weather Input'!C5676)</f>
        <v>13</v>
      </c>
      <c r="E5683">
        <f>IF('Daily Weather Input'!D5676, 'Daily Weather Input'!D5676, ('Daily Weather Input'!E5676+'Daily Weather Input'!F5676)/2)</f>
        <v>77</v>
      </c>
      <c r="F5683">
        <f t="shared" si="179"/>
        <v>0</v>
      </c>
      <c r="G5683">
        <f t="shared" si="180"/>
        <v>12</v>
      </c>
    </row>
    <row r="5684" spans="2:7" x14ac:dyDescent="0.25">
      <c r="B5684">
        <f>YEAR('Daily Weather Input'!C5677)</f>
        <v>2020</v>
      </c>
      <c r="C5684">
        <f>MONTH('Daily Weather Input'!C5677)</f>
        <v>7</v>
      </c>
      <c r="D5684">
        <f>DAY('Daily Weather Input'!C5677)</f>
        <v>14</v>
      </c>
      <c r="E5684">
        <f>IF('Daily Weather Input'!D5677, 'Daily Weather Input'!D5677, ('Daily Weather Input'!E5677+'Daily Weather Input'!F5677)/2)</f>
        <v>79</v>
      </c>
      <c r="F5684">
        <f t="shared" si="179"/>
        <v>0</v>
      </c>
      <c r="G5684">
        <f t="shared" si="180"/>
        <v>14</v>
      </c>
    </row>
    <row r="5685" spans="2:7" x14ac:dyDescent="0.25">
      <c r="B5685">
        <f>YEAR('Daily Weather Input'!C5678)</f>
        <v>2020</v>
      </c>
      <c r="C5685">
        <f>MONTH('Daily Weather Input'!C5678)</f>
        <v>7</v>
      </c>
      <c r="D5685">
        <f>DAY('Daily Weather Input'!C5678)</f>
        <v>15</v>
      </c>
      <c r="E5685">
        <f>IF('Daily Weather Input'!D5678, 'Daily Weather Input'!D5678, ('Daily Weather Input'!E5678+'Daily Weather Input'!F5678)/2)</f>
        <v>77</v>
      </c>
      <c r="F5685">
        <f t="shared" si="179"/>
        <v>0</v>
      </c>
      <c r="G5685">
        <f t="shared" si="180"/>
        <v>12</v>
      </c>
    </row>
    <row r="5686" spans="2:7" x14ac:dyDescent="0.25">
      <c r="B5686">
        <f>YEAR('Daily Weather Input'!C5679)</f>
        <v>2020</v>
      </c>
      <c r="C5686">
        <f>MONTH('Daily Weather Input'!C5679)</f>
        <v>7</v>
      </c>
      <c r="D5686">
        <f>DAY('Daily Weather Input'!C5679)</f>
        <v>16</v>
      </c>
      <c r="E5686">
        <f>IF('Daily Weather Input'!D5679, 'Daily Weather Input'!D5679, ('Daily Weather Input'!E5679+'Daily Weather Input'!F5679)/2)</f>
        <v>80</v>
      </c>
      <c r="F5686">
        <f t="shared" si="179"/>
        <v>0</v>
      </c>
      <c r="G5686">
        <f t="shared" si="180"/>
        <v>15</v>
      </c>
    </row>
    <row r="5687" spans="2:7" x14ac:dyDescent="0.25">
      <c r="B5687">
        <f>YEAR('Daily Weather Input'!C5680)</f>
        <v>2020</v>
      </c>
      <c r="C5687">
        <f>MONTH('Daily Weather Input'!C5680)</f>
        <v>7</v>
      </c>
      <c r="D5687">
        <f>DAY('Daily Weather Input'!C5680)</f>
        <v>17</v>
      </c>
      <c r="E5687">
        <f>IF('Daily Weather Input'!D5680, 'Daily Weather Input'!D5680, ('Daily Weather Input'!E5680+'Daily Weather Input'!F5680)/2)</f>
        <v>83</v>
      </c>
      <c r="F5687">
        <f t="shared" si="179"/>
        <v>0</v>
      </c>
      <c r="G5687">
        <f t="shared" si="180"/>
        <v>18</v>
      </c>
    </row>
    <row r="5688" spans="2:7" x14ac:dyDescent="0.25">
      <c r="B5688">
        <f>YEAR('Daily Weather Input'!C5681)</f>
        <v>2020</v>
      </c>
      <c r="C5688">
        <f>MONTH('Daily Weather Input'!C5681)</f>
        <v>7</v>
      </c>
      <c r="D5688">
        <f>DAY('Daily Weather Input'!C5681)</f>
        <v>18</v>
      </c>
      <c r="E5688">
        <f>IF('Daily Weather Input'!D5681, 'Daily Weather Input'!D5681, ('Daily Weather Input'!E5681+'Daily Weather Input'!F5681)/2)</f>
        <v>86</v>
      </c>
      <c r="F5688">
        <f t="shared" si="179"/>
        <v>0</v>
      </c>
      <c r="G5688">
        <f t="shared" si="180"/>
        <v>21</v>
      </c>
    </row>
    <row r="5689" spans="2:7" x14ac:dyDescent="0.25">
      <c r="B5689">
        <f>YEAR('Daily Weather Input'!C5682)</f>
        <v>2020</v>
      </c>
      <c r="C5689">
        <f>MONTH('Daily Weather Input'!C5682)</f>
        <v>7</v>
      </c>
      <c r="D5689">
        <f>DAY('Daily Weather Input'!C5682)</f>
        <v>19</v>
      </c>
      <c r="E5689">
        <f>IF('Daily Weather Input'!D5682, 'Daily Weather Input'!D5682, ('Daily Weather Input'!E5682+'Daily Weather Input'!F5682)/2)</f>
        <v>85</v>
      </c>
      <c r="F5689">
        <f t="shared" si="179"/>
        <v>0</v>
      </c>
      <c r="G5689">
        <f t="shared" si="180"/>
        <v>20</v>
      </c>
    </row>
    <row r="5690" spans="2:7" x14ac:dyDescent="0.25">
      <c r="B5690">
        <f>YEAR('Daily Weather Input'!C5683)</f>
        <v>2020</v>
      </c>
      <c r="C5690">
        <f>MONTH('Daily Weather Input'!C5683)</f>
        <v>7</v>
      </c>
      <c r="D5690">
        <f>DAY('Daily Weather Input'!C5683)</f>
        <v>20</v>
      </c>
      <c r="E5690">
        <f>IF('Daily Weather Input'!D5683, 'Daily Weather Input'!D5683, ('Daily Weather Input'!E5683+'Daily Weather Input'!F5683)/2)</f>
        <v>86</v>
      </c>
      <c r="F5690">
        <f t="shared" si="179"/>
        <v>0</v>
      </c>
      <c r="G5690">
        <f t="shared" si="180"/>
        <v>21</v>
      </c>
    </row>
    <row r="5691" spans="2:7" x14ac:dyDescent="0.25">
      <c r="B5691">
        <f>YEAR('Daily Weather Input'!C5684)</f>
        <v>2020</v>
      </c>
      <c r="C5691">
        <f>MONTH('Daily Weather Input'!C5684)</f>
        <v>7</v>
      </c>
      <c r="D5691">
        <f>DAY('Daily Weather Input'!C5684)</f>
        <v>21</v>
      </c>
      <c r="E5691">
        <f>IF('Daily Weather Input'!D5684, 'Daily Weather Input'!D5684, ('Daily Weather Input'!E5684+'Daily Weather Input'!F5684)/2)</f>
        <v>85</v>
      </c>
      <c r="F5691">
        <f t="shared" si="179"/>
        <v>0</v>
      </c>
      <c r="G5691">
        <f t="shared" si="180"/>
        <v>20</v>
      </c>
    </row>
    <row r="5692" spans="2:7" x14ac:dyDescent="0.25">
      <c r="B5692">
        <f>YEAR('Daily Weather Input'!C5685)</f>
        <v>2020</v>
      </c>
      <c r="C5692">
        <f>MONTH('Daily Weather Input'!C5685)</f>
        <v>7</v>
      </c>
      <c r="D5692">
        <f>DAY('Daily Weather Input'!C5685)</f>
        <v>22</v>
      </c>
      <c r="E5692">
        <f>IF('Daily Weather Input'!D5685, 'Daily Weather Input'!D5685, ('Daily Weather Input'!E5685+'Daily Weather Input'!F5685)/2)</f>
        <v>78</v>
      </c>
      <c r="F5692">
        <f t="shared" si="179"/>
        <v>0</v>
      </c>
      <c r="G5692">
        <f t="shared" si="180"/>
        <v>13</v>
      </c>
    </row>
    <row r="5693" spans="2:7" x14ac:dyDescent="0.25">
      <c r="B5693">
        <f>YEAR('Daily Weather Input'!C5686)</f>
        <v>2020</v>
      </c>
      <c r="C5693">
        <f>MONTH('Daily Weather Input'!C5686)</f>
        <v>7</v>
      </c>
      <c r="D5693">
        <f>DAY('Daily Weather Input'!C5686)</f>
        <v>23</v>
      </c>
      <c r="E5693">
        <f>IF('Daily Weather Input'!D5686, 'Daily Weather Input'!D5686, ('Daily Weather Input'!E5686+'Daily Weather Input'!F5686)/2)</f>
        <v>79</v>
      </c>
      <c r="F5693">
        <f t="shared" si="179"/>
        <v>0</v>
      </c>
      <c r="G5693">
        <f t="shared" si="180"/>
        <v>14</v>
      </c>
    </row>
    <row r="5694" spans="2:7" x14ac:dyDescent="0.25">
      <c r="B5694">
        <f>YEAR('Daily Weather Input'!C5687)</f>
        <v>2020</v>
      </c>
      <c r="C5694">
        <f>MONTH('Daily Weather Input'!C5687)</f>
        <v>7</v>
      </c>
      <c r="D5694">
        <f>DAY('Daily Weather Input'!C5687)</f>
        <v>24</v>
      </c>
      <c r="E5694">
        <f>IF('Daily Weather Input'!D5687, 'Daily Weather Input'!D5687, ('Daily Weather Input'!E5687+'Daily Weather Input'!F5687)/2)</f>
        <v>77</v>
      </c>
      <c r="F5694">
        <f t="shared" si="179"/>
        <v>0</v>
      </c>
      <c r="G5694">
        <f t="shared" si="180"/>
        <v>12</v>
      </c>
    </row>
    <row r="5695" spans="2:7" x14ac:dyDescent="0.25">
      <c r="B5695">
        <f>YEAR('Daily Weather Input'!C5688)</f>
        <v>2020</v>
      </c>
      <c r="C5695">
        <f>MONTH('Daily Weather Input'!C5688)</f>
        <v>7</v>
      </c>
      <c r="D5695">
        <f>DAY('Daily Weather Input'!C5688)</f>
        <v>25</v>
      </c>
      <c r="E5695">
        <f>IF('Daily Weather Input'!D5688, 'Daily Weather Input'!D5688, ('Daily Weather Input'!E5688+'Daily Weather Input'!F5688)/2)</f>
        <v>79</v>
      </c>
      <c r="F5695">
        <f t="shared" si="179"/>
        <v>0</v>
      </c>
      <c r="G5695">
        <f t="shared" si="180"/>
        <v>14</v>
      </c>
    </row>
    <row r="5696" spans="2:7" x14ac:dyDescent="0.25">
      <c r="B5696">
        <f>YEAR('Daily Weather Input'!C5689)</f>
        <v>2020</v>
      </c>
      <c r="C5696">
        <f>MONTH('Daily Weather Input'!C5689)</f>
        <v>7</v>
      </c>
      <c r="D5696">
        <f>DAY('Daily Weather Input'!C5689)</f>
        <v>26</v>
      </c>
      <c r="E5696">
        <f>IF('Daily Weather Input'!D5689, 'Daily Weather Input'!D5689, ('Daily Weather Input'!E5689+'Daily Weather Input'!F5689)/2)</f>
        <v>84</v>
      </c>
      <c r="F5696">
        <f t="shared" si="179"/>
        <v>0</v>
      </c>
      <c r="G5696">
        <f t="shared" si="180"/>
        <v>19</v>
      </c>
    </row>
    <row r="5697" spans="2:7" x14ac:dyDescent="0.25">
      <c r="B5697">
        <f>YEAR('Daily Weather Input'!C5690)</f>
        <v>2020</v>
      </c>
      <c r="C5697">
        <f>MONTH('Daily Weather Input'!C5690)</f>
        <v>7</v>
      </c>
      <c r="D5697">
        <f>DAY('Daily Weather Input'!C5690)</f>
        <v>27</v>
      </c>
      <c r="E5697">
        <f>IF('Daily Weather Input'!D5690, 'Daily Weather Input'!D5690, ('Daily Weather Input'!E5690+'Daily Weather Input'!F5690)/2)</f>
        <v>84</v>
      </c>
      <c r="F5697">
        <f t="shared" si="179"/>
        <v>0</v>
      </c>
      <c r="G5697">
        <f t="shared" si="180"/>
        <v>19</v>
      </c>
    </row>
    <row r="5698" spans="2:7" x14ac:dyDescent="0.25">
      <c r="B5698">
        <f>YEAR('Daily Weather Input'!C5691)</f>
        <v>2020</v>
      </c>
      <c r="C5698">
        <f>MONTH('Daily Weather Input'!C5691)</f>
        <v>7</v>
      </c>
      <c r="D5698">
        <f>DAY('Daily Weather Input'!C5691)</f>
        <v>28</v>
      </c>
      <c r="E5698">
        <f>IF('Daily Weather Input'!D5691, 'Daily Weather Input'!D5691, ('Daily Weather Input'!E5691+'Daily Weather Input'!F5691)/2)</f>
        <v>83</v>
      </c>
      <c r="F5698">
        <f t="shared" si="179"/>
        <v>0</v>
      </c>
      <c r="G5698">
        <f t="shared" si="180"/>
        <v>18</v>
      </c>
    </row>
    <row r="5699" spans="2:7" x14ac:dyDescent="0.25">
      <c r="B5699">
        <f>YEAR('Daily Weather Input'!C5692)</f>
        <v>2020</v>
      </c>
      <c r="C5699">
        <f>MONTH('Daily Weather Input'!C5692)</f>
        <v>7</v>
      </c>
      <c r="D5699">
        <f>DAY('Daily Weather Input'!C5692)</f>
        <v>29</v>
      </c>
      <c r="E5699">
        <f>IF('Daily Weather Input'!D5692, 'Daily Weather Input'!D5692, ('Daily Weather Input'!E5692+'Daily Weather Input'!F5692)/2)</f>
        <v>81</v>
      </c>
      <c r="F5699">
        <f t="shared" si="179"/>
        <v>0</v>
      </c>
      <c r="G5699">
        <f t="shared" si="180"/>
        <v>16</v>
      </c>
    </row>
    <row r="5700" spans="2:7" x14ac:dyDescent="0.25">
      <c r="B5700">
        <f>YEAR('Daily Weather Input'!C5693)</f>
        <v>2020</v>
      </c>
      <c r="C5700">
        <f>MONTH('Daily Weather Input'!C5693)</f>
        <v>7</v>
      </c>
      <c r="D5700">
        <f>DAY('Daily Weather Input'!C5693)</f>
        <v>30</v>
      </c>
      <c r="E5700">
        <f>IF('Daily Weather Input'!D5693, 'Daily Weather Input'!D5693, ('Daily Weather Input'!E5693+'Daily Weather Input'!F5693)/2)</f>
        <v>82</v>
      </c>
      <c r="F5700">
        <f t="shared" si="179"/>
        <v>0</v>
      </c>
      <c r="G5700">
        <f t="shared" si="180"/>
        <v>17</v>
      </c>
    </row>
    <row r="5701" spans="2:7" x14ac:dyDescent="0.25">
      <c r="B5701">
        <f>YEAR('Daily Weather Input'!C5694)</f>
        <v>2020</v>
      </c>
      <c r="C5701">
        <f>MONTH('Daily Weather Input'!C5694)</f>
        <v>7</v>
      </c>
      <c r="D5701">
        <f>DAY('Daily Weather Input'!C5694)</f>
        <v>31</v>
      </c>
      <c r="E5701">
        <f>IF('Daily Weather Input'!D5694, 'Daily Weather Input'!D5694, ('Daily Weather Input'!E5694+'Daily Weather Input'!F5694)/2)</f>
        <v>75</v>
      </c>
      <c r="F5701">
        <f t="shared" si="179"/>
        <v>0</v>
      </c>
      <c r="G5701">
        <f t="shared" si="180"/>
        <v>10</v>
      </c>
    </row>
    <row r="5702" spans="2:7" x14ac:dyDescent="0.25">
      <c r="B5702">
        <f>YEAR('Daily Weather Input'!C5695)</f>
        <v>2020</v>
      </c>
      <c r="C5702">
        <f>MONTH('Daily Weather Input'!C5695)</f>
        <v>8</v>
      </c>
      <c r="D5702">
        <f>DAY('Daily Weather Input'!C5695)</f>
        <v>1</v>
      </c>
      <c r="E5702">
        <f>IF('Daily Weather Input'!D5695, 'Daily Weather Input'!D5695, ('Daily Weather Input'!E5695+'Daily Weather Input'!F5695)/2)</f>
        <v>78</v>
      </c>
      <c r="F5702">
        <f t="shared" si="179"/>
        <v>0</v>
      </c>
      <c r="G5702">
        <f t="shared" si="180"/>
        <v>13</v>
      </c>
    </row>
    <row r="5703" spans="2:7" x14ac:dyDescent="0.25">
      <c r="B5703">
        <f>YEAR('Daily Weather Input'!C5696)</f>
        <v>2020</v>
      </c>
      <c r="C5703">
        <f>MONTH('Daily Weather Input'!C5696)</f>
        <v>8</v>
      </c>
      <c r="D5703">
        <f>DAY('Daily Weather Input'!C5696)</f>
        <v>2</v>
      </c>
      <c r="E5703">
        <f>IF('Daily Weather Input'!D5696, 'Daily Weather Input'!D5696, ('Daily Weather Input'!E5696+'Daily Weather Input'!F5696)/2)</f>
        <v>83</v>
      </c>
      <c r="F5703">
        <f t="shared" si="179"/>
        <v>0</v>
      </c>
      <c r="G5703">
        <f t="shared" si="180"/>
        <v>18</v>
      </c>
    </row>
    <row r="5704" spans="2:7" x14ac:dyDescent="0.25">
      <c r="B5704">
        <f>YEAR('Daily Weather Input'!C5697)</f>
        <v>2020</v>
      </c>
      <c r="C5704">
        <f>MONTH('Daily Weather Input'!C5697)</f>
        <v>8</v>
      </c>
      <c r="D5704">
        <f>DAY('Daily Weather Input'!C5697)</f>
        <v>3</v>
      </c>
      <c r="E5704">
        <f>IF('Daily Weather Input'!D5697, 'Daily Weather Input'!D5697, ('Daily Weather Input'!E5697+'Daily Weather Input'!F5697)/2)</f>
        <v>80</v>
      </c>
      <c r="F5704">
        <f t="shared" si="179"/>
        <v>0</v>
      </c>
      <c r="G5704">
        <f t="shared" si="180"/>
        <v>15</v>
      </c>
    </row>
    <row r="5705" spans="2:7" x14ac:dyDescent="0.25">
      <c r="B5705">
        <f>YEAR('Daily Weather Input'!C5698)</f>
        <v>2020</v>
      </c>
      <c r="C5705">
        <f>MONTH('Daily Weather Input'!C5698)</f>
        <v>8</v>
      </c>
      <c r="D5705">
        <f>DAY('Daily Weather Input'!C5698)</f>
        <v>4</v>
      </c>
      <c r="E5705">
        <f>IF('Daily Weather Input'!D5698, 'Daily Weather Input'!D5698, ('Daily Weather Input'!E5698+'Daily Weather Input'!F5698)/2)</f>
        <v>75</v>
      </c>
      <c r="F5705">
        <f t="shared" si="179"/>
        <v>0</v>
      </c>
      <c r="G5705">
        <f t="shared" si="180"/>
        <v>10</v>
      </c>
    </row>
    <row r="5706" spans="2:7" x14ac:dyDescent="0.25">
      <c r="B5706">
        <f>YEAR('Daily Weather Input'!C5699)</f>
        <v>2020</v>
      </c>
      <c r="C5706">
        <f>MONTH('Daily Weather Input'!C5699)</f>
        <v>8</v>
      </c>
      <c r="D5706">
        <f>DAY('Daily Weather Input'!C5699)</f>
        <v>5</v>
      </c>
      <c r="E5706">
        <f>IF('Daily Weather Input'!D5699, 'Daily Weather Input'!D5699, ('Daily Weather Input'!E5699+'Daily Weather Input'!F5699)/2)</f>
        <v>77</v>
      </c>
      <c r="F5706">
        <f t="shared" si="179"/>
        <v>0</v>
      </c>
      <c r="G5706">
        <f t="shared" si="180"/>
        <v>12</v>
      </c>
    </row>
    <row r="5707" spans="2:7" x14ac:dyDescent="0.25">
      <c r="B5707">
        <f>YEAR('Daily Weather Input'!C5700)</f>
        <v>2020</v>
      </c>
      <c r="C5707">
        <f>MONTH('Daily Weather Input'!C5700)</f>
        <v>8</v>
      </c>
      <c r="D5707">
        <f>DAY('Daily Weather Input'!C5700)</f>
        <v>6</v>
      </c>
      <c r="E5707">
        <f>IF('Daily Weather Input'!D5700, 'Daily Weather Input'!D5700, ('Daily Weather Input'!E5700+'Daily Weather Input'!F5700)/2)</f>
        <v>77</v>
      </c>
      <c r="F5707">
        <f t="shared" si="179"/>
        <v>0</v>
      </c>
      <c r="G5707">
        <f t="shared" si="180"/>
        <v>12</v>
      </c>
    </row>
    <row r="5708" spans="2:7" x14ac:dyDescent="0.25">
      <c r="B5708">
        <f>YEAR('Daily Weather Input'!C5701)</f>
        <v>2020</v>
      </c>
      <c r="C5708">
        <f>MONTH('Daily Weather Input'!C5701)</f>
        <v>8</v>
      </c>
      <c r="D5708">
        <f>DAY('Daily Weather Input'!C5701)</f>
        <v>7</v>
      </c>
      <c r="E5708">
        <f>IF('Daily Weather Input'!D5701, 'Daily Weather Input'!D5701, ('Daily Weather Input'!E5701+'Daily Weather Input'!F5701)/2)</f>
        <v>77</v>
      </c>
      <c r="F5708">
        <f t="shared" si="179"/>
        <v>0</v>
      </c>
      <c r="G5708">
        <f t="shared" si="180"/>
        <v>12</v>
      </c>
    </row>
    <row r="5709" spans="2:7" x14ac:dyDescent="0.25">
      <c r="B5709">
        <f>YEAR('Daily Weather Input'!C5702)</f>
        <v>2020</v>
      </c>
      <c r="C5709">
        <f>MONTH('Daily Weather Input'!C5702)</f>
        <v>8</v>
      </c>
      <c r="D5709">
        <f>DAY('Daily Weather Input'!C5702)</f>
        <v>8</v>
      </c>
      <c r="E5709">
        <f>IF('Daily Weather Input'!D5702, 'Daily Weather Input'!D5702, ('Daily Weather Input'!E5702+'Daily Weather Input'!F5702)/2)</f>
        <v>76</v>
      </c>
      <c r="F5709">
        <f t="shared" si="179"/>
        <v>0</v>
      </c>
      <c r="G5709">
        <f t="shared" si="180"/>
        <v>11</v>
      </c>
    </row>
    <row r="5710" spans="2:7" x14ac:dyDescent="0.25">
      <c r="B5710">
        <f>YEAR('Daily Weather Input'!C5703)</f>
        <v>2020</v>
      </c>
      <c r="C5710">
        <f>MONTH('Daily Weather Input'!C5703)</f>
        <v>8</v>
      </c>
      <c r="D5710">
        <f>DAY('Daily Weather Input'!C5703)</f>
        <v>9</v>
      </c>
      <c r="E5710">
        <f>IF('Daily Weather Input'!D5703, 'Daily Weather Input'!D5703, ('Daily Weather Input'!E5703+'Daily Weather Input'!F5703)/2)</f>
        <v>78</v>
      </c>
      <c r="F5710">
        <f t="shared" si="179"/>
        <v>0</v>
      </c>
      <c r="G5710">
        <f t="shared" si="180"/>
        <v>13</v>
      </c>
    </row>
    <row r="5711" spans="2:7" x14ac:dyDescent="0.25">
      <c r="B5711">
        <f>YEAR('Daily Weather Input'!C5704)</f>
        <v>2020</v>
      </c>
      <c r="C5711">
        <f>MONTH('Daily Weather Input'!C5704)</f>
        <v>8</v>
      </c>
      <c r="D5711">
        <f>DAY('Daily Weather Input'!C5704)</f>
        <v>10</v>
      </c>
      <c r="E5711">
        <f>IF('Daily Weather Input'!D5704, 'Daily Weather Input'!D5704, ('Daily Weather Input'!E5704+'Daily Weather Input'!F5704)/2)</f>
        <v>82</v>
      </c>
      <c r="F5711">
        <f t="shared" si="179"/>
        <v>0</v>
      </c>
      <c r="G5711">
        <f t="shared" si="180"/>
        <v>17</v>
      </c>
    </row>
    <row r="5712" spans="2:7" x14ac:dyDescent="0.25">
      <c r="B5712">
        <f>YEAR('Daily Weather Input'!C5705)</f>
        <v>2020</v>
      </c>
      <c r="C5712">
        <f>MONTH('Daily Weather Input'!C5705)</f>
        <v>8</v>
      </c>
      <c r="D5712">
        <f>DAY('Daily Weather Input'!C5705)</f>
        <v>11</v>
      </c>
      <c r="E5712">
        <f>IF('Daily Weather Input'!D5705, 'Daily Weather Input'!D5705, ('Daily Weather Input'!E5705+'Daily Weather Input'!F5705)/2)</f>
        <v>81</v>
      </c>
      <c r="F5712">
        <f t="shared" si="179"/>
        <v>0</v>
      </c>
      <c r="G5712">
        <f t="shared" si="180"/>
        <v>16</v>
      </c>
    </row>
    <row r="5713" spans="2:7" x14ac:dyDescent="0.25">
      <c r="B5713">
        <f>YEAR('Daily Weather Input'!C5706)</f>
        <v>2020</v>
      </c>
      <c r="C5713">
        <f>MONTH('Daily Weather Input'!C5706)</f>
        <v>8</v>
      </c>
      <c r="D5713">
        <f>DAY('Daily Weather Input'!C5706)</f>
        <v>12</v>
      </c>
      <c r="E5713">
        <f>IF('Daily Weather Input'!D5706, 'Daily Weather Input'!D5706, ('Daily Weather Input'!E5706+'Daily Weather Input'!F5706)/2)</f>
        <v>81</v>
      </c>
      <c r="F5713">
        <f t="shared" si="179"/>
        <v>0</v>
      </c>
      <c r="G5713">
        <f t="shared" si="180"/>
        <v>16</v>
      </c>
    </row>
    <row r="5714" spans="2:7" x14ac:dyDescent="0.25">
      <c r="B5714">
        <f>YEAR('Daily Weather Input'!C5707)</f>
        <v>2020</v>
      </c>
      <c r="C5714">
        <f>MONTH('Daily Weather Input'!C5707)</f>
        <v>8</v>
      </c>
      <c r="D5714">
        <f>DAY('Daily Weather Input'!C5707)</f>
        <v>13</v>
      </c>
      <c r="E5714">
        <f>IF('Daily Weather Input'!D5707, 'Daily Weather Input'!D5707, ('Daily Weather Input'!E5707+'Daily Weather Input'!F5707)/2)</f>
        <v>76</v>
      </c>
      <c r="F5714">
        <f t="shared" si="179"/>
        <v>0</v>
      </c>
      <c r="G5714">
        <f t="shared" si="180"/>
        <v>11</v>
      </c>
    </row>
    <row r="5715" spans="2:7" x14ac:dyDescent="0.25">
      <c r="B5715">
        <f>YEAR('Daily Weather Input'!C5708)</f>
        <v>2020</v>
      </c>
      <c r="C5715">
        <f>MONTH('Daily Weather Input'!C5708)</f>
        <v>8</v>
      </c>
      <c r="D5715">
        <f>DAY('Daily Weather Input'!C5708)</f>
        <v>14</v>
      </c>
      <c r="E5715">
        <f>IF('Daily Weather Input'!D5708, 'Daily Weather Input'!D5708, ('Daily Weather Input'!E5708+'Daily Weather Input'!F5708)/2)</f>
        <v>78</v>
      </c>
      <c r="F5715">
        <f t="shared" si="179"/>
        <v>0</v>
      </c>
      <c r="G5715">
        <f t="shared" si="180"/>
        <v>13</v>
      </c>
    </row>
    <row r="5716" spans="2:7" x14ac:dyDescent="0.25">
      <c r="B5716">
        <f>YEAR('Daily Weather Input'!C5709)</f>
        <v>2020</v>
      </c>
      <c r="C5716">
        <f>MONTH('Daily Weather Input'!C5709)</f>
        <v>8</v>
      </c>
      <c r="D5716">
        <f>DAY('Daily Weather Input'!C5709)</f>
        <v>15</v>
      </c>
      <c r="E5716">
        <f>IF('Daily Weather Input'!D5709, 'Daily Weather Input'!D5709, ('Daily Weather Input'!E5709+'Daily Weather Input'!F5709)/2)</f>
        <v>75</v>
      </c>
      <c r="F5716">
        <f t="shared" si="179"/>
        <v>0</v>
      </c>
      <c r="G5716">
        <f t="shared" si="180"/>
        <v>10</v>
      </c>
    </row>
    <row r="5717" spans="2:7" x14ac:dyDescent="0.25">
      <c r="B5717">
        <f>YEAR('Daily Weather Input'!C5710)</f>
        <v>2020</v>
      </c>
      <c r="C5717">
        <f>MONTH('Daily Weather Input'!C5710)</f>
        <v>8</v>
      </c>
      <c r="D5717">
        <f>DAY('Daily Weather Input'!C5710)</f>
        <v>16</v>
      </c>
      <c r="E5717">
        <f>IF('Daily Weather Input'!D5710, 'Daily Weather Input'!D5710, ('Daily Weather Input'!E5710+'Daily Weather Input'!F5710)/2)</f>
        <v>70</v>
      </c>
      <c r="F5717">
        <f t="shared" si="179"/>
        <v>0</v>
      </c>
      <c r="G5717">
        <f t="shared" si="180"/>
        <v>5</v>
      </c>
    </row>
    <row r="5718" spans="2:7" x14ac:dyDescent="0.25">
      <c r="B5718">
        <f>YEAR('Daily Weather Input'!C5711)</f>
        <v>2020</v>
      </c>
      <c r="C5718">
        <f>MONTH('Daily Weather Input'!C5711)</f>
        <v>8</v>
      </c>
      <c r="D5718">
        <f>DAY('Daily Weather Input'!C5711)</f>
        <v>17</v>
      </c>
      <c r="E5718">
        <f>IF('Daily Weather Input'!D5711, 'Daily Weather Input'!D5711, ('Daily Weather Input'!E5711+'Daily Weather Input'!F5711)/2)</f>
        <v>71</v>
      </c>
      <c r="F5718">
        <f t="shared" si="179"/>
        <v>0</v>
      </c>
      <c r="G5718">
        <f t="shared" si="180"/>
        <v>6</v>
      </c>
    </row>
    <row r="5719" spans="2:7" x14ac:dyDescent="0.25">
      <c r="B5719">
        <f>YEAR('Daily Weather Input'!C5712)</f>
        <v>2020</v>
      </c>
      <c r="C5719">
        <f>MONTH('Daily Weather Input'!C5712)</f>
        <v>8</v>
      </c>
      <c r="D5719">
        <f>DAY('Daily Weather Input'!C5712)</f>
        <v>18</v>
      </c>
      <c r="E5719">
        <f>IF('Daily Weather Input'!D5712, 'Daily Weather Input'!D5712, ('Daily Weather Input'!E5712+'Daily Weather Input'!F5712)/2)</f>
        <v>75</v>
      </c>
      <c r="F5719">
        <f t="shared" si="179"/>
        <v>0</v>
      </c>
      <c r="G5719">
        <f t="shared" si="180"/>
        <v>10</v>
      </c>
    </row>
    <row r="5720" spans="2:7" x14ac:dyDescent="0.25">
      <c r="B5720">
        <f>YEAR('Daily Weather Input'!C5713)</f>
        <v>2020</v>
      </c>
      <c r="C5720">
        <f>MONTH('Daily Weather Input'!C5713)</f>
        <v>8</v>
      </c>
      <c r="D5720">
        <f>DAY('Daily Weather Input'!C5713)</f>
        <v>19</v>
      </c>
      <c r="E5720">
        <f>IF('Daily Weather Input'!D5713, 'Daily Weather Input'!D5713, ('Daily Weather Input'!E5713+'Daily Weather Input'!F5713)/2)</f>
        <v>73</v>
      </c>
      <c r="F5720">
        <f t="shared" ref="F5720:F5783" si="181">IF(B$8&gt;$E5720,(B$8-$E5720),0)</f>
        <v>0</v>
      </c>
      <c r="G5720">
        <f t="shared" ref="G5720:G5783" si="182">IF($E5720&gt;C$8,$E5720-C$8,0)</f>
        <v>8</v>
      </c>
    </row>
    <row r="5721" spans="2:7" x14ac:dyDescent="0.25">
      <c r="B5721">
        <f>YEAR('Daily Weather Input'!C5714)</f>
        <v>2020</v>
      </c>
      <c r="C5721">
        <f>MONTH('Daily Weather Input'!C5714)</f>
        <v>8</v>
      </c>
      <c r="D5721">
        <f>DAY('Daily Weather Input'!C5714)</f>
        <v>20</v>
      </c>
      <c r="E5721">
        <f>IF('Daily Weather Input'!D5714, 'Daily Weather Input'!D5714, ('Daily Weather Input'!E5714+'Daily Weather Input'!F5714)/2)</f>
        <v>72</v>
      </c>
      <c r="F5721">
        <f t="shared" si="181"/>
        <v>0</v>
      </c>
      <c r="G5721">
        <f t="shared" si="182"/>
        <v>7</v>
      </c>
    </row>
    <row r="5722" spans="2:7" x14ac:dyDescent="0.25">
      <c r="B5722">
        <f>YEAR('Daily Weather Input'!C5715)</f>
        <v>2020</v>
      </c>
      <c r="C5722">
        <f>MONTH('Daily Weather Input'!C5715)</f>
        <v>8</v>
      </c>
      <c r="D5722">
        <f>DAY('Daily Weather Input'!C5715)</f>
        <v>21</v>
      </c>
      <c r="E5722">
        <f>IF('Daily Weather Input'!D5715, 'Daily Weather Input'!D5715, ('Daily Weather Input'!E5715+'Daily Weather Input'!F5715)/2)</f>
        <v>74</v>
      </c>
      <c r="F5722">
        <f t="shared" si="181"/>
        <v>0</v>
      </c>
      <c r="G5722">
        <f t="shared" si="182"/>
        <v>9</v>
      </c>
    </row>
    <row r="5723" spans="2:7" x14ac:dyDescent="0.25">
      <c r="B5723">
        <f>YEAR('Daily Weather Input'!C5716)</f>
        <v>2020</v>
      </c>
      <c r="C5723">
        <f>MONTH('Daily Weather Input'!C5716)</f>
        <v>8</v>
      </c>
      <c r="D5723">
        <f>DAY('Daily Weather Input'!C5716)</f>
        <v>22</v>
      </c>
      <c r="E5723">
        <f>IF('Daily Weather Input'!D5716, 'Daily Weather Input'!D5716, ('Daily Weather Input'!E5716+'Daily Weather Input'!F5716)/2)</f>
        <v>76</v>
      </c>
      <c r="F5723">
        <f t="shared" si="181"/>
        <v>0</v>
      </c>
      <c r="G5723">
        <f t="shared" si="182"/>
        <v>11</v>
      </c>
    </row>
    <row r="5724" spans="2:7" x14ac:dyDescent="0.25">
      <c r="B5724">
        <f>YEAR('Daily Weather Input'!C5717)</f>
        <v>2020</v>
      </c>
      <c r="C5724">
        <f>MONTH('Daily Weather Input'!C5717)</f>
        <v>8</v>
      </c>
      <c r="D5724">
        <f>DAY('Daily Weather Input'!C5717)</f>
        <v>23</v>
      </c>
      <c r="E5724">
        <f>IF('Daily Weather Input'!D5717, 'Daily Weather Input'!D5717, ('Daily Weather Input'!E5717+'Daily Weather Input'!F5717)/2)</f>
        <v>78</v>
      </c>
      <c r="F5724">
        <f t="shared" si="181"/>
        <v>0</v>
      </c>
      <c r="G5724">
        <f t="shared" si="182"/>
        <v>13</v>
      </c>
    </row>
    <row r="5725" spans="2:7" x14ac:dyDescent="0.25">
      <c r="B5725">
        <f>YEAR('Daily Weather Input'!C5718)</f>
        <v>2020</v>
      </c>
      <c r="C5725">
        <f>MONTH('Daily Weather Input'!C5718)</f>
        <v>8</v>
      </c>
      <c r="D5725">
        <f>DAY('Daily Weather Input'!C5718)</f>
        <v>24</v>
      </c>
      <c r="E5725">
        <f>IF('Daily Weather Input'!D5718, 'Daily Weather Input'!D5718, ('Daily Weather Input'!E5718+'Daily Weather Input'!F5718)/2)</f>
        <v>79</v>
      </c>
      <c r="F5725">
        <f t="shared" si="181"/>
        <v>0</v>
      </c>
      <c r="G5725">
        <f t="shared" si="182"/>
        <v>14</v>
      </c>
    </row>
    <row r="5726" spans="2:7" x14ac:dyDescent="0.25">
      <c r="B5726">
        <f>YEAR('Daily Weather Input'!C5719)</f>
        <v>2020</v>
      </c>
      <c r="C5726">
        <f>MONTH('Daily Weather Input'!C5719)</f>
        <v>8</v>
      </c>
      <c r="D5726">
        <f>DAY('Daily Weather Input'!C5719)</f>
        <v>25</v>
      </c>
      <c r="E5726">
        <f>IF('Daily Weather Input'!D5719, 'Daily Weather Input'!D5719, ('Daily Weather Input'!E5719+'Daily Weather Input'!F5719)/2)</f>
        <v>80</v>
      </c>
      <c r="F5726">
        <f t="shared" si="181"/>
        <v>0</v>
      </c>
      <c r="G5726">
        <f t="shared" si="182"/>
        <v>15</v>
      </c>
    </row>
    <row r="5727" spans="2:7" x14ac:dyDescent="0.25">
      <c r="B5727">
        <f>YEAR('Daily Weather Input'!C5720)</f>
        <v>2020</v>
      </c>
      <c r="C5727">
        <f>MONTH('Daily Weather Input'!C5720)</f>
        <v>8</v>
      </c>
      <c r="D5727">
        <f>DAY('Daily Weather Input'!C5720)</f>
        <v>26</v>
      </c>
      <c r="E5727">
        <f>IF('Daily Weather Input'!D5720, 'Daily Weather Input'!D5720, ('Daily Weather Input'!E5720+'Daily Weather Input'!F5720)/2)</f>
        <v>76</v>
      </c>
      <c r="F5727">
        <f t="shared" si="181"/>
        <v>0</v>
      </c>
      <c r="G5727">
        <f t="shared" si="182"/>
        <v>11</v>
      </c>
    </row>
    <row r="5728" spans="2:7" x14ac:dyDescent="0.25">
      <c r="B5728">
        <f>YEAR('Daily Weather Input'!C5721)</f>
        <v>2020</v>
      </c>
      <c r="C5728">
        <f>MONTH('Daily Weather Input'!C5721)</f>
        <v>8</v>
      </c>
      <c r="D5728">
        <f>DAY('Daily Weather Input'!C5721)</f>
        <v>27</v>
      </c>
      <c r="E5728">
        <f>IF('Daily Weather Input'!D5721, 'Daily Weather Input'!D5721, ('Daily Weather Input'!E5721+'Daily Weather Input'!F5721)/2)</f>
        <v>80</v>
      </c>
      <c r="F5728">
        <f t="shared" si="181"/>
        <v>0</v>
      </c>
      <c r="G5728">
        <f t="shared" si="182"/>
        <v>15</v>
      </c>
    </row>
    <row r="5729" spans="2:7" x14ac:dyDescent="0.25">
      <c r="B5729">
        <f>YEAR('Daily Weather Input'!C5722)</f>
        <v>2020</v>
      </c>
      <c r="C5729">
        <f>MONTH('Daily Weather Input'!C5722)</f>
        <v>8</v>
      </c>
      <c r="D5729">
        <f>DAY('Daily Weather Input'!C5722)</f>
        <v>28</v>
      </c>
      <c r="E5729">
        <f>IF('Daily Weather Input'!D5722, 'Daily Weather Input'!D5722, ('Daily Weather Input'!E5722+'Daily Weather Input'!F5722)/2)</f>
        <v>81</v>
      </c>
      <c r="F5729">
        <f t="shared" si="181"/>
        <v>0</v>
      </c>
      <c r="G5729">
        <f t="shared" si="182"/>
        <v>16</v>
      </c>
    </row>
    <row r="5730" spans="2:7" x14ac:dyDescent="0.25">
      <c r="B5730">
        <f>YEAR('Daily Weather Input'!C5723)</f>
        <v>2020</v>
      </c>
      <c r="C5730">
        <f>MONTH('Daily Weather Input'!C5723)</f>
        <v>8</v>
      </c>
      <c r="D5730">
        <f>DAY('Daily Weather Input'!C5723)</f>
        <v>29</v>
      </c>
      <c r="E5730">
        <f>IF('Daily Weather Input'!D5723, 'Daily Weather Input'!D5723, ('Daily Weather Input'!E5723+'Daily Weather Input'!F5723)/2)</f>
        <v>76</v>
      </c>
      <c r="F5730">
        <f t="shared" si="181"/>
        <v>0</v>
      </c>
      <c r="G5730">
        <f t="shared" si="182"/>
        <v>11</v>
      </c>
    </row>
    <row r="5731" spans="2:7" x14ac:dyDescent="0.25">
      <c r="B5731">
        <f>YEAR('Daily Weather Input'!C5724)</f>
        <v>2020</v>
      </c>
      <c r="C5731">
        <f>MONTH('Daily Weather Input'!C5724)</f>
        <v>8</v>
      </c>
      <c r="D5731">
        <f>DAY('Daily Weather Input'!C5724)</f>
        <v>30</v>
      </c>
      <c r="E5731">
        <f>IF('Daily Weather Input'!D5724, 'Daily Weather Input'!D5724, ('Daily Weather Input'!E5724+'Daily Weather Input'!F5724)/2)</f>
        <v>72</v>
      </c>
      <c r="F5731">
        <f t="shared" si="181"/>
        <v>0</v>
      </c>
      <c r="G5731">
        <f t="shared" si="182"/>
        <v>7</v>
      </c>
    </row>
    <row r="5732" spans="2:7" x14ac:dyDescent="0.25">
      <c r="B5732">
        <f>YEAR('Daily Weather Input'!C5725)</f>
        <v>2020</v>
      </c>
      <c r="C5732">
        <f>MONTH('Daily Weather Input'!C5725)</f>
        <v>8</v>
      </c>
      <c r="D5732">
        <f>DAY('Daily Weather Input'!C5725)</f>
        <v>31</v>
      </c>
      <c r="E5732">
        <f>IF('Daily Weather Input'!D5725, 'Daily Weather Input'!D5725, ('Daily Weather Input'!E5725+'Daily Weather Input'!F5725)/2)</f>
        <v>69.5</v>
      </c>
      <c r="F5732">
        <f t="shared" si="181"/>
        <v>0</v>
      </c>
      <c r="G5732">
        <f t="shared" si="182"/>
        <v>4.5</v>
      </c>
    </row>
    <row r="5733" spans="2:7" x14ac:dyDescent="0.25">
      <c r="B5733">
        <f>YEAR('Daily Weather Input'!C5726)</f>
        <v>2020</v>
      </c>
      <c r="C5733">
        <f>MONTH('Daily Weather Input'!C5726)</f>
        <v>9</v>
      </c>
      <c r="D5733">
        <f>DAY('Daily Weather Input'!C5726)</f>
        <v>1</v>
      </c>
      <c r="E5733">
        <f>IF('Daily Weather Input'!D5726, 'Daily Weather Input'!D5726, ('Daily Weather Input'!E5726+'Daily Weather Input'!F5726)/2)</f>
        <v>72.5</v>
      </c>
      <c r="F5733">
        <f t="shared" si="181"/>
        <v>0</v>
      </c>
      <c r="G5733">
        <f t="shared" si="182"/>
        <v>7.5</v>
      </c>
    </row>
    <row r="5734" spans="2:7" x14ac:dyDescent="0.25">
      <c r="B5734">
        <f>YEAR('Daily Weather Input'!C5727)</f>
        <v>2020</v>
      </c>
      <c r="C5734">
        <f>MONTH('Daily Weather Input'!C5727)</f>
        <v>9</v>
      </c>
      <c r="D5734">
        <f>DAY('Daily Weather Input'!C5727)</f>
        <v>2</v>
      </c>
      <c r="E5734">
        <f>IF('Daily Weather Input'!D5727, 'Daily Weather Input'!D5727, ('Daily Weather Input'!E5727+'Daily Weather Input'!F5727)/2)</f>
        <v>79.5</v>
      </c>
      <c r="F5734">
        <f t="shared" si="181"/>
        <v>0</v>
      </c>
      <c r="G5734">
        <f t="shared" si="182"/>
        <v>14.5</v>
      </c>
    </row>
    <row r="5735" spans="2:7" x14ac:dyDescent="0.25">
      <c r="B5735">
        <f>YEAR('Daily Weather Input'!C5728)</f>
        <v>2020</v>
      </c>
      <c r="C5735">
        <f>MONTH('Daily Weather Input'!C5728)</f>
        <v>9</v>
      </c>
      <c r="D5735">
        <f>DAY('Daily Weather Input'!C5728)</f>
        <v>3</v>
      </c>
      <c r="E5735">
        <f>IF('Daily Weather Input'!D5728, 'Daily Weather Input'!D5728, ('Daily Weather Input'!E5728+'Daily Weather Input'!F5728)/2)</f>
        <v>80</v>
      </c>
      <c r="F5735">
        <f t="shared" si="181"/>
        <v>0</v>
      </c>
      <c r="G5735">
        <f t="shared" si="182"/>
        <v>15</v>
      </c>
    </row>
    <row r="5736" spans="2:7" x14ac:dyDescent="0.25">
      <c r="B5736">
        <f>YEAR('Daily Weather Input'!C5729)</f>
        <v>2020</v>
      </c>
      <c r="C5736">
        <f>MONTH('Daily Weather Input'!C5729)</f>
        <v>9</v>
      </c>
      <c r="D5736">
        <f>DAY('Daily Weather Input'!C5729)</f>
        <v>4</v>
      </c>
      <c r="E5736">
        <f>IF('Daily Weather Input'!D5729, 'Daily Weather Input'!D5729, ('Daily Weather Input'!E5729+'Daily Weather Input'!F5729)/2)</f>
        <v>78</v>
      </c>
      <c r="F5736">
        <f t="shared" si="181"/>
        <v>0</v>
      </c>
      <c r="G5736">
        <f t="shared" si="182"/>
        <v>13</v>
      </c>
    </row>
    <row r="5737" spans="2:7" x14ac:dyDescent="0.25">
      <c r="B5737">
        <f>YEAR('Daily Weather Input'!C5730)</f>
        <v>2020</v>
      </c>
      <c r="C5737">
        <f>MONTH('Daily Weather Input'!C5730)</f>
        <v>9</v>
      </c>
      <c r="D5737">
        <f>DAY('Daily Weather Input'!C5730)</f>
        <v>5</v>
      </c>
      <c r="E5737">
        <f>IF('Daily Weather Input'!D5730, 'Daily Weather Input'!D5730, ('Daily Weather Input'!E5730+'Daily Weather Input'!F5730)/2)</f>
        <v>71</v>
      </c>
      <c r="F5737">
        <f t="shared" si="181"/>
        <v>0</v>
      </c>
      <c r="G5737">
        <f t="shared" si="182"/>
        <v>6</v>
      </c>
    </row>
    <row r="5738" spans="2:7" x14ac:dyDescent="0.25">
      <c r="B5738">
        <f>YEAR('Daily Weather Input'!C5731)</f>
        <v>2020</v>
      </c>
      <c r="C5738">
        <f>MONTH('Daily Weather Input'!C5731)</f>
        <v>9</v>
      </c>
      <c r="D5738">
        <f>DAY('Daily Weather Input'!C5731)</f>
        <v>6</v>
      </c>
      <c r="E5738">
        <f>IF('Daily Weather Input'!D5731, 'Daily Weather Input'!D5731, ('Daily Weather Input'!E5731+'Daily Weather Input'!F5731)/2)</f>
        <v>69</v>
      </c>
      <c r="F5738">
        <f t="shared" si="181"/>
        <v>0</v>
      </c>
      <c r="G5738">
        <f t="shared" si="182"/>
        <v>4</v>
      </c>
    </row>
    <row r="5739" spans="2:7" x14ac:dyDescent="0.25">
      <c r="B5739">
        <f>YEAR('Daily Weather Input'!C5732)</f>
        <v>2020</v>
      </c>
      <c r="C5739">
        <f>MONTH('Daily Weather Input'!C5732)</f>
        <v>9</v>
      </c>
      <c r="D5739">
        <f>DAY('Daily Weather Input'!C5732)</f>
        <v>7</v>
      </c>
      <c r="E5739">
        <f>IF('Daily Weather Input'!D5732, 'Daily Weather Input'!D5732, ('Daily Weather Input'!E5732+'Daily Weather Input'!F5732)/2)</f>
        <v>71</v>
      </c>
      <c r="F5739">
        <f t="shared" si="181"/>
        <v>0</v>
      </c>
      <c r="G5739">
        <f t="shared" si="182"/>
        <v>6</v>
      </c>
    </row>
    <row r="5740" spans="2:7" x14ac:dyDescent="0.25">
      <c r="B5740">
        <f>YEAR('Daily Weather Input'!C5733)</f>
        <v>2020</v>
      </c>
      <c r="C5740">
        <f>MONTH('Daily Weather Input'!C5733)</f>
        <v>9</v>
      </c>
      <c r="D5740">
        <f>DAY('Daily Weather Input'!C5733)</f>
        <v>8</v>
      </c>
      <c r="E5740">
        <f>IF('Daily Weather Input'!D5733, 'Daily Weather Input'!D5733, ('Daily Weather Input'!E5733+'Daily Weather Input'!F5733)/2)</f>
        <v>71</v>
      </c>
      <c r="F5740">
        <f t="shared" si="181"/>
        <v>0</v>
      </c>
      <c r="G5740">
        <f t="shared" si="182"/>
        <v>6</v>
      </c>
    </row>
    <row r="5741" spans="2:7" x14ac:dyDescent="0.25">
      <c r="B5741">
        <f>YEAR('Daily Weather Input'!C5734)</f>
        <v>2020</v>
      </c>
      <c r="C5741">
        <f>MONTH('Daily Weather Input'!C5734)</f>
        <v>9</v>
      </c>
      <c r="D5741">
        <f>DAY('Daily Weather Input'!C5734)</f>
        <v>9</v>
      </c>
      <c r="E5741">
        <f>IF('Daily Weather Input'!D5734, 'Daily Weather Input'!D5734, ('Daily Weather Input'!E5734+'Daily Weather Input'!F5734)/2)</f>
        <v>73</v>
      </c>
      <c r="F5741">
        <f t="shared" si="181"/>
        <v>0</v>
      </c>
      <c r="G5741">
        <f t="shared" si="182"/>
        <v>8</v>
      </c>
    </row>
    <row r="5742" spans="2:7" x14ac:dyDescent="0.25">
      <c r="B5742">
        <f>YEAR('Daily Weather Input'!C5735)</f>
        <v>2020</v>
      </c>
      <c r="C5742">
        <f>MONTH('Daily Weather Input'!C5735)</f>
        <v>9</v>
      </c>
      <c r="D5742">
        <f>DAY('Daily Weather Input'!C5735)</f>
        <v>10</v>
      </c>
      <c r="E5742">
        <f>IF('Daily Weather Input'!D5735, 'Daily Weather Input'!D5735, ('Daily Weather Input'!E5735+'Daily Weather Input'!F5735)/2)</f>
        <v>77</v>
      </c>
      <c r="F5742">
        <f t="shared" si="181"/>
        <v>0</v>
      </c>
      <c r="G5742">
        <f t="shared" si="182"/>
        <v>12</v>
      </c>
    </row>
    <row r="5743" spans="2:7" x14ac:dyDescent="0.25">
      <c r="B5743">
        <f>YEAR('Daily Weather Input'!C5736)</f>
        <v>2020</v>
      </c>
      <c r="C5743">
        <f>MONTH('Daily Weather Input'!C5736)</f>
        <v>9</v>
      </c>
      <c r="D5743">
        <f>DAY('Daily Weather Input'!C5736)</f>
        <v>11</v>
      </c>
      <c r="E5743">
        <f>IF('Daily Weather Input'!D5736, 'Daily Weather Input'!D5736, ('Daily Weather Input'!E5736+'Daily Weather Input'!F5736)/2)</f>
        <v>76</v>
      </c>
      <c r="F5743">
        <f t="shared" si="181"/>
        <v>0</v>
      </c>
      <c r="G5743">
        <f t="shared" si="182"/>
        <v>11</v>
      </c>
    </row>
    <row r="5744" spans="2:7" x14ac:dyDescent="0.25">
      <c r="B5744">
        <f>YEAR('Daily Weather Input'!C5737)</f>
        <v>2020</v>
      </c>
      <c r="C5744">
        <f>MONTH('Daily Weather Input'!C5737)</f>
        <v>9</v>
      </c>
      <c r="D5744">
        <f>DAY('Daily Weather Input'!C5737)</f>
        <v>12</v>
      </c>
      <c r="E5744">
        <f>IF('Daily Weather Input'!D5737, 'Daily Weather Input'!D5737, ('Daily Weather Input'!E5737+'Daily Weather Input'!F5737)/2)</f>
        <v>71</v>
      </c>
      <c r="F5744">
        <f t="shared" si="181"/>
        <v>0</v>
      </c>
      <c r="G5744">
        <f t="shared" si="182"/>
        <v>6</v>
      </c>
    </row>
    <row r="5745" spans="2:7" x14ac:dyDescent="0.25">
      <c r="B5745">
        <f>YEAR('Daily Weather Input'!C5738)</f>
        <v>2020</v>
      </c>
      <c r="C5745">
        <f>MONTH('Daily Weather Input'!C5738)</f>
        <v>9</v>
      </c>
      <c r="D5745">
        <f>DAY('Daily Weather Input'!C5738)</f>
        <v>13</v>
      </c>
      <c r="E5745">
        <f>IF('Daily Weather Input'!D5738, 'Daily Weather Input'!D5738, ('Daily Weather Input'!E5738+'Daily Weather Input'!F5738)/2)</f>
        <v>69</v>
      </c>
      <c r="F5745">
        <f t="shared" si="181"/>
        <v>0</v>
      </c>
      <c r="G5745">
        <f t="shared" si="182"/>
        <v>4</v>
      </c>
    </row>
    <row r="5746" spans="2:7" x14ac:dyDescent="0.25">
      <c r="B5746">
        <f>YEAR('Daily Weather Input'!C5739)</f>
        <v>2020</v>
      </c>
      <c r="C5746">
        <f>MONTH('Daily Weather Input'!C5739)</f>
        <v>9</v>
      </c>
      <c r="D5746">
        <f>DAY('Daily Weather Input'!C5739)</f>
        <v>14</v>
      </c>
      <c r="E5746">
        <f>IF('Daily Weather Input'!D5739, 'Daily Weather Input'!D5739, ('Daily Weather Input'!E5739+'Daily Weather Input'!F5739)/2)</f>
        <v>73</v>
      </c>
      <c r="F5746">
        <f t="shared" si="181"/>
        <v>0</v>
      </c>
      <c r="G5746">
        <f t="shared" si="182"/>
        <v>8</v>
      </c>
    </row>
    <row r="5747" spans="2:7" x14ac:dyDescent="0.25">
      <c r="B5747">
        <f>YEAR('Daily Weather Input'!C5740)</f>
        <v>2020</v>
      </c>
      <c r="C5747">
        <f>MONTH('Daily Weather Input'!C5740)</f>
        <v>9</v>
      </c>
      <c r="D5747">
        <f>DAY('Daily Weather Input'!C5740)</f>
        <v>15</v>
      </c>
      <c r="E5747">
        <f>IF('Daily Weather Input'!D5740, 'Daily Weather Input'!D5740, ('Daily Weather Input'!E5740+'Daily Weather Input'!F5740)/2)</f>
        <v>62</v>
      </c>
      <c r="F5747">
        <f t="shared" si="181"/>
        <v>3</v>
      </c>
      <c r="G5747">
        <f t="shared" si="182"/>
        <v>0</v>
      </c>
    </row>
    <row r="5748" spans="2:7" x14ac:dyDescent="0.25">
      <c r="B5748">
        <f>YEAR('Daily Weather Input'!C5741)</f>
        <v>2020</v>
      </c>
      <c r="C5748">
        <f>MONTH('Daily Weather Input'!C5741)</f>
        <v>9</v>
      </c>
      <c r="D5748">
        <f>DAY('Daily Weather Input'!C5741)</f>
        <v>16</v>
      </c>
      <c r="E5748">
        <f>IF('Daily Weather Input'!D5741, 'Daily Weather Input'!D5741, ('Daily Weather Input'!E5741+'Daily Weather Input'!F5741)/2)</f>
        <v>58</v>
      </c>
      <c r="F5748">
        <f t="shared" si="181"/>
        <v>7</v>
      </c>
      <c r="G5748">
        <f t="shared" si="182"/>
        <v>0</v>
      </c>
    </row>
    <row r="5749" spans="2:7" x14ac:dyDescent="0.25">
      <c r="B5749">
        <f>YEAR('Daily Weather Input'!C5742)</f>
        <v>2020</v>
      </c>
      <c r="C5749">
        <f>MONTH('Daily Weather Input'!C5742)</f>
        <v>9</v>
      </c>
      <c r="D5749">
        <f>DAY('Daily Weather Input'!C5742)</f>
        <v>17</v>
      </c>
      <c r="E5749">
        <f>IF('Daily Weather Input'!D5742, 'Daily Weather Input'!D5742, ('Daily Weather Input'!E5742+'Daily Weather Input'!F5742)/2)</f>
        <v>63</v>
      </c>
      <c r="F5749">
        <f t="shared" si="181"/>
        <v>2</v>
      </c>
      <c r="G5749">
        <f t="shared" si="182"/>
        <v>0</v>
      </c>
    </row>
    <row r="5750" spans="2:7" x14ac:dyDescent="0.25">
      <c r="B5750">
        <f>YEAR('Daily Weather Input'!C5743)</f>
        <v>2020</v>
      </c>
      <c r="C5750">
        <f>MONTH('Daily Weather Input'!C5743)</f>
        <v>9</v>
      </c>
      <c r="D5750">
        <f>DAY('Daily Weather Input'!C5743)</f>
        <v>18</v>
      </c>
      <c r="E5750">
        <f>IF('Daily Weather Input'!D5743, 'Daily Weather Input'!D5743, ('Daily Weather Input'!E5743+'Daily Weather Input'!F5743)/2)</f>
        <v>68</v>
      </c>
      <c r="F5750">
        <f t="shared" si="181"/>
        <v>0</v>
      </c>
      <c r="G5750">
        <f t="shared" si="182"/>
        <v>3</v>
      </c>
    </row>
    <row r="5751" spans="2:7" x14ac:dyDescent="0.25">
      <c r="B5751">
        <f>YEAR('Daily Weather Input'!C5744)</f>
        <v>2020</v>
      </c>
      <c r="C5751">
        <f>MONTH('Daily Weather Input'!C5744)</f>
        <v>9</v>
      </c>
      <c r="D5751">
        <f>DAY('Daily Weather Input'!C5744)</f>
        <v>19</v>
      </c>
      <c r="E5751">
        <f>IF('Daily Weather Input'!D5744, 'Daily Weather Input'!D5744, ('Daily Weather Input'!E5744+'Daily Weather Input'!F5744)/2)</f>
        <v>58</v>
      </c>
      <c r="F5751">
        <f t="shared" si="181"/>
        <v>7</v>
      </c>
      <c r="G5751">
        <f t="shared" si="182"/>
        <v>0</v>
      </c>
    </row>
    <row r="5752" spans="2:7" x14ac:dyDescent="0.25">
      <c r="B5752">
        <f>YEAR('Daily Weather Input'!C5745)</f>
        <v>2020</v>
      </c>
      <c r="C5752">
        <f>MONTH('Daily Weather Input'!C5745)</f>
        <v>9</v>
      </c>
      <c r="D5752">
        <f>DAY('Daily Weather Input'!C5745)</f>
        <v>20</v>
      </c>
      <c r="E5752">
        <f>IF('Daily Weather Input'!D5745, 'Daily Weather Input'!D5745, ('Daily Weather Input'!E5745+'Daily Weather Input'!F5745)/2)</f>
        <v>53</v>
      </c>
      <c r="F5752">
        <f t="shared" si="181"/>
        <v>12</v>
      </c>
      <c r="G5752">
        <f t="shared" si="182"/>
        <v>0</v>
      </c>
    </row>
    <row r="5753" spans="2:7" x14ac:dyDescent="0.25">
      <c r="B5753">
        <f>YEAR('Daily Weather Input'!C5746)</f>
        <v>2020</v>
      </c>
      <c r="C5753">
        <f>MONTH('Daily Weather Input'!C5746)</f>
        <v>9</v>
      </c>
      <c r="D5753">
        <f>DAY('Daily Weather Input'!C5746)</f>
        <v>21</v>
      </c>
      <c r="E5753">
        <f>IF('Daily Weather Input'!D5746, 'Daily Weather Input'!D5746, ('Daily Weather Input'!E5746+'Daily Weather Input'!F5746)/2)</f>
        <v>55</v>
      </c>
      <c r="F5753">
        <f t="shared" si="181"/>
        <v>10</v>
      </c>
      <c r="G5753">
        <f t="shared" si="182"/>
        <v>0</v>
      </c>
    </row>
    <row r="5754" spans="2:7" x14ac:dyDescent="0.25">
      <c r="B5754">
        <f>YEAR('Daily Weather Input'!C5747)</f>
        <v>2020</v>
      </c>
      <c r="C5754">
        <f>MONTH('Daily Weather Input'!C5747)</f>
        <v>9</v>
      </c>
      <c r="D5754">
        <f>DAY('Daily Weather Input'!C5747)</f>
        <v>22</v>
      </c>
      <c r="E5754">
        <f>IF('Daily Weather Input'!D5747, 'Daily Weather Input'!D5747, ('Daily Weather Input'!E5747+'Daily Weather Input'!F5747)/2)</f>
        <v>54</v>
      </c>
      <c r="F5754">
        <f t="shared" si="181"/>
        <v>11</v>
      </c>
      <c r="G5754">
        <f t="shared" si="182"/>
        <v>0</v>
      </c>
    </row>
    <row r="5755" spans="2:7" x14ac:dyDescent="0.25">
      <c r="B5755">
        <f>YEAR('Daily Weather Input'!C5748)</f>
        <v>2020</v>
      </c>
      <c r="C5755">
        <f>MONTH('Daily Weather Input'!C5748)</f>
        <v>9</v>
      </c>
      <c r="D5755">
        <f>DAY('Daily Weather Input'!C5748)</f>
        <v>23</v>
      </c>
      <c r="E5755">
        <f>IF('Daily Weather Input'!D5748, 'Daily Weather Input'!D5748, ('Daily Weather Input'!E5748+'Daily Weather Input'!F5748)/2)</f>
        <v>61</v>
      </c>
      <c r="F5755">
        <f t="shared" si="181"/>
        <v>4</v>
      </c>
      <c r="G5755">
        <f t="shared" si="182"/>
        <v>0</v>
      </c>
    </row>
    <row r="5756" spans="2:7" x14ac:dyDescent="0.25">
      <c r="B5756">
        <f>YEAR('Daily Weather Input'!C5749)</f>
        <v>2020</v>
      </c>
      <c r="C5756">
        <f>MONTH('Daily Weather Input'!C5749)</f>
        <v>9</v>
      </c>
      <c r="D5756">
        <f>DAY('Daily Weather Input'!C5749)</f>
        <v>24</v>
      </c>
      <c r="E5756">
        <f>IF('Daily Weather Input'!D5749, 'Daily Weather Input'!D5749, ('Daily Weather Input'!E5749+'Daily Weather Input'!F5749)/2)</f>
        <v>64</v>
      </c>
      <c r="F5756">
        <f t="shared" si="181"/>
        <v>1</v>
      </c>
      <c r="G5756">
        <f t="shared" si="182"/>
        <v>0</v>
      </c>
    </row>
    <row r="5757" spans="2:7" x14ac:dyDescent="0.25">
      <c r="B5757">
        <f>YEAR('Daily Weather Input'!C5750)</f>
        <v>2020</v>
      </c>
      <c r="C5757">
        <f>MONTH('Daily Weather Input'!C5750)</f>
        <v>9</v>
      </c>
      <c r="D5757">
        <f>DAY('Daily Weather Input'!C5750)</f>
        <v>25</v>
      </c>
      <c r="E5757">
        <f>IF('Daily Weather Input'!D5750, 'Daily Weather Input'!D5750, ('Daily Weather Input'!E5750+'Daily Weather Input'!F5750)/2)</f>
        <v>63</v>
      </c>
      <c r="F5757">
        <f t="shared" si="181"/>
        <v>2</v>
      </c>
      <c r="G5757">
        <f t="shared" si="182"/>
        <v>0</v>
      </c>
    </row>
    <row r="5758" spans="2:7" x14ac:dyDescent="0.25">
      <c r="B5758">
        <f>YEAR('Daily Weather Input'!C5751)</f>
        <v>2020</v>
      </c>
      <c r="C5758">
        <f>MONTH('Daily Weather Input'!C5751)</f>
        <v>9</v>
      </c>
      <c r="D5758">
        <f>DAY('Daily Weather Input'!C5751)</f>
        <v>26</v>
      </c>
      <c r="E5758">
        <f>IF('Daily Weather Input'!D5751, 'Daily Weather Input'!D5751, ('Daily Weather Input'!E5751+'Daily Weather Input'!F5751)/2)</f>
        <v>65</v>
      </c>
      <c r="F5758">
        <f t="shared" si="181"/>
        <v>0</v>
      </c>
      <c r="G5758">
        <f t="shared" si="182"/>
        <v>0</v>
      </c>
    </row>
    <row r="5759" spans="2:7" x14ac:dyDescent="0.25">
      <c r="B5759">
        <f>YEAR('Daily Weather Input'!C5752)</f>
        <v>2020</v>
      </c>
      <c r="C5759">
        <f>MONTH('Daily Weather Input'!C5752)</f>
        <v>9</v>
      </c>
      <c r="D5759">
        <f>DAY('Daily Weather Input'!C5752)</f>
        <v>27</v>
      </c>
      <c r="E5759">
        <f>IF('Daily Weather Input'!D5752, 'Daily Weather Input'!D5752, ('Daily Weather Input'!E5752+'Daily Weather Input'!F5752)/2)</f>
        <v>70</v>
      </c>
      <c r="F5759">
        <f t="shared" si="181"/>
        <v>0</v>
      </c>
      <c r="G5759">
        <f t="shared" si="182"/>
        <v>5</v>
      </c>
    </row>
    <row r="5760" spans="2:7" x14ac:dyDescent="0.25">
      <c r="B5760">
        <f>YEAR('Daily Weather Input'!C5753)</f>
        <v>2020</v>
      </c>
      <c r="C5760">
        <f>MONTH('Daily Weather Input'!C5753)</f>
        <v>9</v>
      </c>
      <c r="D5760">
        <f>DAY('Daily Weather Input'!C5753)</f>
        <v>28</v>
      </c>
      <c r="E5760">
        <f>IF('Daily Weather Input'!D5753, 'Daily Weather Input'!D5753, ('Daily Weather Input'!E5753+'Daily Weather Input'!F5753)/2)</f>
        <v>70</v>
      </c>
      <c r="F5760">
        <f t="shared" si="181"/>
        <v>0</v>
      </c>
      <c r="G5760">
        <f t="shared" si="182"/>
        <v>5</v>
      </c>
    </row>
    <row r="5761" spans="2:7" x14ac:dyDescent="0.25">
      <c r="B5761">
        <f>YEAR('Daily Weather Input'!C5754)</f>
        <v>2020</v>
      </c>
      <c r="C5761">
        <f>MONTH('Daily Weather Input'!C5754)</f>
        <v>9</v>
      </c>
      <c r="D5761">
        <f>DAY('Daily Weather Input'!C5754)</f>
        <v>29</v>
      </c>
      <c r="E5761">
        <f>IF('Daily Weather Input'!D5754, 'Daily Weather Input'!D5754, ('Daily Weather Input'!E5754+'Daily Weather Input'!F5754)/2)</f>
        <v>70</v>
      </c>
      <c r="F5761">
        <f t="shared" si="181"/>
        <v>0</v>
      </c>
      <c r="G5761">
        <f t="shared" si="182"/>
        <v>5</v>
      </c>
    </row>
    <row r="5762" spans="2:7" x14ac:dyDescent="0.25">
      <c r="B5762">
        <f>YEAR('Daily Weather Input'!C5755)</f>
        <v>2020</v>
      </c>
      <c r="C5762">
        <f>MONTH('Daily Weather Input'!C5755)</f>
        <v>9</v>
      </c>
      <c r="D5762">
        <f>DAY('Daily Weather Input'!C5755)</f>
        <v>30</v>
      </c>
      <c r="E5762">
        <f>IF('Daily Weather Input'!D5755, 'Daily Weather Input'!D5755, ('Daily Weather Input'!E5755+'Daily Weather Input'!F5755)/2)</f>
        <v>60</v>
      </c>
      <c r="F5762">
        <f t="shared" si="181"/>
        <v>5</v>
      </c>
      <c r="G5762">
        <f t="shared" si="182"/>
        <v>0</v>
      </c>
    </row>
    <row r="5763" spans="2:7" x14ac:dyDescent="0.25">
      <c r="B5763">
        <f>YEAR('Daily Weather Input'!C5756)</f>
        <v>2020</v>
      </c>
      <c r="C5763">
        <f>MONTH('Daily Weather Input'!C5756)</f>
        <v>10</v>
      </c>
      <c r="D5763">
        <f>DAY('Daily Weather Input'!C5756)</f>
        <v>1</v>
      </c>
      <c r="E5763">
        <f>IF('Daily Weather Input'!D5756, 'Daily Weather Input'!D5756, ('Daily Weather Input'!E5756+'Daily Weather Input'!F5756)/2)</f>
        <v>62</v>
      </c>
      <c r="F5763">
        <f t="shared" si="181"/>
        <v>3</v>
      </c>
      <c r="G5763">
        <f t="shared" si="182"/>
        <v>0</v>
      </c>
    </row>
    <row r="5764" spans="2:7" x14ac:dyDescent="0.25">
      <c r="B5764">
        <f>YEAR('Daily Weather Input'!C5757)</f>
        <v>2020</v>
      </c>
      <c r="C5764">
        <f>MONTH('Daily Weather Input'!C5757)</f>
        <v>10</v>
      </c>
      <c r="D5764">
        <f>DAY('Daily Weather Input'!C5757)</f>
        <v>2</v>
      </c>
      <c r="E5764">
        <f>IF('Daily Weather Input'!D5757, 'Daily Weather Input'!D5757, ('Daily Weather Input'!E5757+'Daily Weather Input'!F5757)/2)</f>
        <v>60</v>
      </c>
      <c r="F5764">
        <f t="shared" si="181"/>
        <v>5</v>
      </c>
      <c r="G5764">
        <f t="shared" si="182"/>
        <v>0</v>
      </c>
    </row>
    <row r="5765" spans="2:7" x14ac:dyDescent="0.25">
      <c r="B5765">
        <f>YEAR('Daily Weather Input'!C5758)</f>
        <v>2020</v>
      </c>
      <c r="C5765">
        <f>MONTH('Daily Weather Input'!C5758)</f>
        <v>10</v>
      </c>
      <c r="D5765">
        <f>DAY('Daily Weather Input'!C5758)</f>
        <v>3</v>
      </c>
      <c r="E5765">
        <f>IF('Daily Weather Input'!D5758, 'Daily Weather Input'!D5758, ('Daily Weather Input'!E5758+'Daily Weather Input'!F5758)/2)</f>
        <v>54</v>
      </c>
      <c r="F5765">
        <f t="shared" si="181"/>
        <v>11</v>
      </c>
      <c r="G5765">
        <f t="shared" si="182"/>
        <v>0</v>
      </c>
    </row>
    <row r="5766" spans="2:7" x14ac:dyDescent="0.25">
      <c r="B5766">
        <f>YEAR('Daily Weather Input'!C5759)</f>
        <v>2020</v>
      </c>
      <c r="C5766">
        <f>MONTH('Daily Weather Input'!C5759)</f>
        <v>10</v>
      </c>
      <c r="D5766">
        <f>DAY('Daily Weather Input'!C5759)</f>
        <v>4</v>
      </c>
      <c r="E5766">
        <f>IF('Daily Weather Input'!D5759, 'Daily Weather Input'!D5759, ('Daily Weather Input'!E5759+'Daily Weather Input'!F5759)/2)</f>
        <v>53</v>
      </c>
      <c r="F5766">
        <f t="shared" si="181"/>
        <v>12</v>
      </c>
      <c r="G5766">
        <f t="shared" si="182"/>
        <v>0</v>
      </c>
    </row>
    <row r="5767" spans="2:7" x14ac:dyDescent="0.25">
      <c r="B5767">
        <f>YEAR('Daily Weather Input'!C5760)</f>
        <v>2020</v>
      </c>
      <c r="C5767">
        <f>MONTH('Daily Weather Input'!C5760)</f>
        <v>10</v>
      </c>
      <c r="D5767">
        <f>DAY('Daily Weather Input'!C5760)</f>
        <v>5</v>
      </c>
      <c r="E5767">
        <f>IF('Daily Weather Input'!D5760, 'Daily Weather Input'!D5760, ('Daily Weather Input'!E5760+'Daily Weather Input'!F5760)/2)</f>
        <v>58</v>
      </c>
      <c r="F5767">
        <f t="shared" si="181"/>
        <v>7</v>
      </c>
      <c r="G5767">
        <f t="shared" si="182"/>
        <v>0</v>
      </c>
    </row>
    <row r="5768" spans="2:7" x14ac:dyDescent="0.25">
      <c r="B5768">
        <f>YEAR('Daily Weather Input'!C5761)</f>
        <v>2020</v>
      </c>
      <c r="C5768">
        <f>MONTH('Daily Weather Input'!C5761)</f>
        <v>10</v>
      </c>
      <c r="D5768">
        <f>DAY('Daily Weather Input'!C5761)</f>
        <v>6</v>
      </c>
      <c r="E5768">
        <f>IF('Daily Weather Input'!D5761, 'Daily Weather Input'!D5761, ('Daily Weather Input'!E5761+'Daily Weather Input'!F5761)/2)</f>
        <v>55</v>
      </c>
      <c r="F5768">
        <f t="shared" si="181"/>
        <v>10</v>
      </c>
      <c r="G5768">
        <f t="shared" si="182"/>
        <v>0</v>
      </c>
    </row>
    <row r="5769" spans="2:7" x14ac:dyDescent="0.25">
      <c r="B5769">
        <f>YEAR('Daily Weather Input'!C5762)</f>
        <v>2020</v>
      </c>
      <c r="C5769">
        <f>MONTH('Daily Weather Input'!C5762)</f>
        <v>10</v>
      </c>
      <c r="D5769">
        <f>DAY('Daily Weather Input'!C5762)</f>
        <v>7</v>
      </c>
      <c r="E5769">
        <f>IF('Daily Weather Input'!D5762, 'Daily Weather Input'!D5762, ('Daily Weather Input'!E5762+'Daily Weather Input'!F5762)/2)</f>
        <v>64</v>
      </c>
      <c r="F5769">
        <f t="shared" si="181"/>
        <v>1</v>
      </c>
      <c r="G5769">
        <f t="shared" si="182"/>
        <v>0</v>
      </c>
    </row>
    <row r="5770" spans="2:7" x14ac:dyDescent="0.25">
      <c r="B5770">
        <f>YEAR('Daily Weather Input'!C5763)</f>
        <v>2020</v>
      </c>
      <c r="C5770">
        <f>MONTH('Daily Weather Input'!C5763)</f>
        <v>10</v>
      </c>
      <c r="D5770">
        <f>DAY('Daily Weather Input'!C5763)</f>
        <v>8</v>
      </c>
      <c r="E5770">
        <f>IF('Daily Weather Input'!D5763, 'Daily Weather Input'!D5763, ('Daily Weather Input'!E5763+'Daily Weather Input'!F5763)/2)</f>
        <v>65</v>
      </c>
      <c r="F5770">
        <f t="shared" si="181"/>
        <v>0</v>
      </c>
      <c r="G5770">
        <f t="shared" si="182"/>
        <v>0</v>
      </c>
    </row>
    <row r="5771" spans="2:7" x14ac:dyDescent="0.25">
      <c r="B5771">
        <f>YEAR('Daily Weather Input'!C5764)</f>
        <v>2020</v>
      </c>
      <c r="C5771">
        <f>MONTH('Daily Weather Input'!C5764)</f>
        <v>10</v>
      </c>
      <c r="D5771">
        <f>DAY('Daily Weather Input'!C5764)</f>
        <v>9</v>
      </c>
      <c r="E5771">
        <f>IF('Daily Weather Input'!D5764, 'Daily Weather Input'!D5764, ('Daily Weather Input'!E5764+'Daily Weather Input'!F5764)/2)</f>
        <v>55</v>
      </c>
      <c r="F5771">
        <f t="shared" si="181"/>
        <v>10</v>
      </c>
      <c r="G5771">
        <f t="shared" si="182"/>
        <v>0</v>
      </c>
    </row>
    <row r="5772" spans="2:7" x14ac:dyDescent="0.25">
      <c r="B5772">
        <f>YEAR('Daily Weather Input'!C5765)</f>
        <v>2020</v>
      </c>
      <c r="C5772">
        <f>MONTH('Daily Weather Input'!C5765)</f>
        <v>10</v>
      </c>
      <c r="D5772">
        <f>DAY('Daily Weather Input'!C5765)</f>
        <v>10</v>
      </c>
      <c r="E5772">
        <f>IF('Daily Weather Input'!D5765, 'Daily Weather Input'!D5765, ('Daily Weather Input'!E5765+'Daily Weather Input'!F5765)/2)</f>
        <v>62</v>
      </c>
      <c r="F5772">
        <f t="shared" si="181"/>
        <v>3</v>
      </c>
      <c r="G5772">
        <f t="shared" si="182"/>
        <v>0</v>
      </c>
    </row>
    <row r="5773" spans="2:7" x14ac:dyDescent="0.25">
      <c r="B5773">
        <f>YEAR('Daily Weather Input'!C5766)</f>
        <v>2020</v>
      </c>
      <c r="C5773">
        <f>MONTH('Daily Weather Input'!C5766)</f>
        <v>10</v>
      </c>
      <c r="D5773">
        <f>DAY('Daily Weather Input'!C5766)</f>
        <v>11</v>
      </c>
      <c r="E5773">
        <f>IF('Daily Weather Input'!D5766, 'Daily Weather Input'!D5766, ('Daily Weather Input'!E5766+'Daily Weather Input'!F5766)/2)</f>
        <v>67</v>
      </c>
      <c r="F5773">
        <f t="shared" si="181"/>
        <v>0</v>
      </c>
      <c r="G5773">
        <f t="shared" si="182"/>
        <v>2</v>
      </c>
    </row>
    <row r="5774" spans="2:7" x14ac:dyDescent="0.25">
      <c r="B5774">
        <f>YEAR('Daily Weather Input'!C5767)</f>
        <v>2020</v>
      </c>
      <c r="C5774">
        <f>MONTH('Daily Weather Input'!C5767)</f>
        <v>10</v>
      </c>
      <c r="D5774">
        <f>DAY('Daily Weather Input'!C5767)</f>
        <v>12</v>
      </c>
      <c r="E5774">
        <f>IF('Daily Weather Input'!D5767, 'Daily Weather Input'!D5767, ('Daily Weather Input'!E5767+'Daily Weather Input'!F5767)/2)</f>
        <v>62</v>
      </c>
      <c r="F5774">
        <f t="shared" si="181"/>
        <v>3</v>
      </c>
      <c r="G5774">
        <f t="shared" si="182"/>
        <v>0</v>
      </c>
    </row>
    <row r="5775" spans="2:7" x14ac:dyDescent="0.25">
      <c r="B5775">
        <f>YEAR('Daily Weather Input'!C5768)</f>
        <v>2020</v>
      </c>
      <c r="C5775">
        <f>MONTH('Daily Weather Input'!C5768)</f>
        <v>10</v>
      </c>
      <c r="D5775">
        <f>DAY('Daily Weather Input'!C5768)</f>
        <v>13</v>
      </c>
      <c r="E5775">
        <f>IF('Daily Weather Input'!D5768, 'Daily Weather Input'!D5768, ('Daily Weather Input'!E5768+'Daily Weather Input'!F5768)/2)</f>
        <v>60</v>
      </c>
      <c r="F5775">
        <f t="shared" si="181"/>
        <v>5</v>
      </c>
      <c r="G5775">
        <f t="shared" si="182"/>
        <v>0</v>
      </c>
    </row>
    <row r="5776" spans="2:7" x14ac:dyDescent="0.25">
      <c r="B5776">
        <f>YEAR('Daily Weather Input'!C5769)</f>
        <v>2020</v>
      </c>
      <c r="C5776">
        <f>MONTH('Daily Weather Input'!C5769)</f>
        <v>10</v>
      </c>
      <c r="D5776">
        <f>DAY('Daily Weather Input'!C5769)</f>
        <v>14</v>
      </c>
      <c r="E5776">
        <f>IF('Daily Weather Input'!D5769, 'Daily Weather Input'!D5769, ('Daily Weather Input'!E5769+'Daily Weather Input'!F5769)/2)</f>
        <v>58</v>
      </c>
      <c r="F5776">
        <f t="shared" si="181"/>
        <v>7</v>
      </c>
      <c r="G5776">
        <f t="shared" si="182"/>
        <v>0</v>
      </c>
    </row>
    <row r="5777" spans="2:7" x14ac:dyDescent="0.25">
      <c r="B5777">
        <f>YEAR('Daily Weather Input'!C5770)</f>
        <v>2020</v>
      </c>
      <c r="C5777">
        <f>MONTH('Daily Weather Input'!C5770)</f>
        <v>10</v>
      </c>
      <c r="D5777">
        <f>DAY('Daily Weather Input'!C5770)</f>
        <v>15</v>
      </c>
      <c r="E5777">
        <f>IF('Daily Weather Input'!D5770, 'Daily Weather Input'!D5770, ('Daily Weather Input'!E5770+'Daily Weather Input'!F5770)/2)</f>
        <v>63</v>
      </c>
      <c r="F5777">
        <f t="shared" si="181"/>
        <v>2</v>
      </c>
      <c r="G5777">
        <f t="shared" si="182"/>
        <v>0</v>
      </c>
    </row>
    <row r="5778" spans="2:7" x14ac:dyDescent="0.25">
      <c r="B5778">
        <f>YEAR('Daily Weather Input'!C5771)</f>
        <v>2020</v>
      </c>
      <c r="C5778">
        <f>MONTH('Daily Weather Input'!C5771)</f>
        <v>10</v>
      </c>
      <c r="D5778">
        <f>DAY('Daily Weather Input'!C5771)</f>
        <v>16</v>
      </c>
      <c r="E5778">
        <f>IF('Daily Weather Input'!D5771, 'Daily Weather Input'!D5771, ('Daily Weather Input'!E5771+'Daily Weather Input'!F5771)/2)</f>
        <v>61</v>
      </c>
      <c r="F5778">
        <f t="shared" si="181"/>
        <v>4</v>
      </c>
      <c r="G5778">
        <f t="shared" si="182"/>
        <v>0</v>
      </c>
    </row>
    <row r="5779" spans="2:7" x14ac:dyDescent="0.25">
      <c r="B5779">
        <f>YEAR('Daily Weather Input'!C5772)</f>
        <v>2020</v>
      </c>
      <c r="C5779">
        <f>MONTH('Daily Weather Input'!C5772)</f>
        <v>10</v>
      </c>
      <c r="D5779">
        <f>DAY('Daily Weather Input'!C5772)</f>
        <v>17</v>
      </c>
      <c r="E5779">
        <f>IF('Daily Weather Input'!D5772, 'Daily Weather Input'!D5772, ('Daily Weather Input'!E5772+'Daily Weather Input'!F5772)/2)</f>
        <v>51</v>
      </c>
      <c r="F5779">
        <f t="shared" si="181"/>
        <v>14</v>
      </c>
      <c r="G5779">
        <f t="shared" si="182"/>
        <v>0</v>
      </c>
    </row>
    <row r="5780" spans="2:7" x14ac:dyDescent="0.25">
      <c r="B5780">
        <f>YEAR('Daily Weather Input'!C5773)</f>
        <v>2020</v>
      </c>
      <c r="C5780">
        <f>MONTH('Daily Weather Input'!C5773)</f>
        <v>10</v>
      </c>
      <c r="D5780">
        <f>DAY('Daily Weather Input'!C5773)</f>
        <v>18</v>
      </c>
      <c r="E5780">
        <f>IF('Daily Weather Input'!D5773, 'Daily Weather Input'!D5773, ('Daily Weather Input'!E5773+'Daily Weather Input'!F5773)/2)</f>
        <v>48</v>
      </c>
      <c r="F5780">
        <f t="shared" si="181"/>
        <v>17</v>
      </c>
      <c r="G5780">
        <f t="shared" si="182"/>
        <v>0</v>
      </c>
    </row>
    <row r="5781" spans="2:7" x14ac:dyDescent="0.25">
      <c r="B5781">
        <f>YEAR('Daily Weather Input'!C5774)</f>
        <v>2020</v>
      </c>
      <c r="C5781">
        <f>MONTH('Daily Weather Input'!C5774)</f>
        <v>10</v>
      </c>
      <c r="D5781">
        <f>DAY('Daily Weather Input'!C5774)</f>
        <v>19</v>
      </c>
      <c r="E5781">
        <f>IF('Daily Weather Input'!D5774, 'Daily Weather Input'!D5774, ('Daily Weather Input'!E5774+'Daily Weather Input'!F5774)/2)</f>
        <v>59</v>
      </c>
      <c r="F5781">
        <f t="shared" si="181"/>
        <v>6</v>
      </c>
      <c r="G5781">
        <f t="shared" si="182"/>
        <v>0</v>
      </c>
    </row>
    <row r="5782" spans="2:7" x14ac:dyDescent="0.25">
      <c r="B5782">
        <f>YEAR('Daily Weather Input'!C5775)</f>
        <v>2020</v>
      </c>
      <c r="C5782">
        <f>MONTH('Daily Weather Input'!C5775)</f>
        <v>10</v>
      </c>
      <c r="D5782">
        <f>DAY('Daily Weather Input'!C5775)</f>
        <v>20</v>
      </c>
      <c r="E5782">
        <f>IF('Daily Weather Input'!D5775, 'Daily Weather Input'!D5775, ('Daily Weather Input'!E5775+'Daily Weather Input'!F5775)/2)</f>
        <v>63</v>
      </c>
      <c r="F5782">
        <f t="shared" si="181"/>
        <v>2</v>
      </c>
      <c r="G5782">
        <f t="shared" si="182"/>
        <v>0</v>
      </c>
    </row>
    <row r="5783" spans="2:7" x14ac:dyDescent="0.25">
      <c r="B5783">
        <f>YEAR('Daily Weather Input'!C5776)</f>
        <v>2020</v>
      </c>
      <c r="C5783">
        <f>MONTH('Daily Weather Input'!C5776)</f>
        <v>10</v>
      </c>
      <c r="D5783">
        <f>DAY('Daily Weather Input'!C5776)</f>
        <v>21</v>
      </c>
      <c r="E5783">
        <f>IF('Daily Weather Input'!D5776, 'Daily Weather Input'!D5776, ('Daily Weather Input'!E5776+'Daily Weather Input'!F5776)/2)</f>
        <v>67</v>
      </c>
      <c r="F5783">
        <f t="shared" si="181"/>
        <v>0</v>
      </c>
      <c r="G5783">
        <f t="shared" si="182"/>
        <v>2</v>
      </c>
    </row>
    <row r="5784" spans="2:7" x14ac:dyDescent="0.25">
      <c r="B5784">
        <f>YEAR('Daily Weather Input'!C5777)</f>
        <v>2020</v>
      </c>
      <c r="C5784">
        <f>MONTH('Daily Weather Input'!C5777)</f>
        <v>10</v>
      </c>
      <c r="D5784">
        <f>DAY('Daily Weather Input'!C5777)</f>
        <v>22</v>
      </c>
      <c r="E5784">
        <f>IF('Daily Weather Input'!D5777, 'Daily Weather Input'!D5777, ('Daily Weather Input'!E5777+'Daily Weather Input'!F5777)/2)</f>
        <v>67</v>
      </c>
      <c r="F5784">
        <f t="shared" ref="F5784:F5847" si="183">IF(B$8&gt;$E5784,(B$8-$E5784),0)</f>
        <v>0</v>
      </c>
      <c r="G5784">
        <f t="shared" ref="G5784:G5847" si="184">IF($E5784&gt;C$8,$E5784-C$8,0)</f>
        <v>2</v>
      </c>
    </row>
    <row r="5785" spans="2:7" x14ac:dyDescent="0.25">
      <c r="B5785">
        <f>YEAR('Daily Weather Input'!C5778)</f>
        <v>2020</v>
      </c>
      <c r="C5785">
        <f>MONTH('Daily Weather Input'!C5778)</f>
        <v>10</v>
      </c>
      <c r="D5785">
        <f>DAY('Daily Weather Input'!C5778)</f>
        <v>23</v>
      </c>
      <c r="E5785">
        <f>IF('Daily Weather Input'!D5778, 'Daily Weather Input'!D5778, ('Daily Weather Input'!E5778+'Daily Weather Input'!F5778)/2)</f>
        <v>68</v>
      </c>
      <c r="F5785">
        <f t="shared" si="183"/>
        <v>0</v>
      </c>
      <c r="G5785">
        <f t="shared" si="184"/>
        <v>3</v>
      </c>
    </row>
    <row r="5786" spans="2:7" x14ac:dyDescent="0.25">
      <c r="B5786">
        <f>YEAR('Daily Weather Input'!C5779)</f>
        <v>2020</v>
      </c>
      <c r="C5786">
        <f>MONTH('Daily Weather Input'!C5779)</f>
        <v>10</v>
      </c>
      <c r="D5786">
        <f>DAY('Daily Weather Input'!C5779)</f>
        <v>24</v>
      </c>
      <c r="E5786">
        <f>IF('Daily Weather Input'!D5779, 'Daily Weather Input'!D5779, ('Daily Weather Input'!E5779+'Daily Weather Input'!F5779)/2)</f>
        <v>65</v>
      </c>
      <c r="F5786">
        <f t="shared" si="183"/>
        <v>0</v>
      </c>
      <c r="G5786">
        <f t="shared" si="184"/>
        <v>0</v>
      </c>
    </row>
    <row r="5787" spans="2:7" x14ac:dyDescent="0.25">
      <c r="B5787">
        <f>YEAR('Daily Weather Input'!C5780)</f>
        <v>2020</v>
      </c>
      <c r="C5787">
        <f>MONTH('Daily Weather Input'!C5780)</f>
        <v>10</v>
      </c>
      <c r="D5787">
        <f>DAY('Daily Weather Input'!C5780)</f>
        <v>25</v>
      </c>
      <c r="E5787">
        <f>IF('Daily Weather Input'!D5780, 'Daily Weather Input'!D5780, ('Daily Weather Input'!E5780+'Daily Weather Input'!F5780)/2)</f>
        <v>50</v>
      </c>
      <c r="F5787">
        <f t="shared" si="183"/>
        <v>15</v>
      </c>
      <c r="G5787">
        <f t="shared" si="184"/>
        <v>0</v>
      </c>
    </row>
    <row r="5788" spans="2:7" x14ac:dyDescent="0.25">
      <c r="B5788">
        <f>YEAR('Daily Weather Input'!C5781)</f>
        <v>2020</v>
      </c>
      <c r="C5788">
        <f>MONTH('Daily Weather Input'!C5781)</f>
        <v>10</v>
      </c>
      <c r="D5788">
        <f>DAY('Daily Weather Input'!C5781)</f>
        <v>26</v>
      </c>
      <c r="E5788">
        <f>IF('Daily Weather Input'!D5781, 'Daily Weather Input'!D5781, ('Daily Weather Input'!E5781+'Daily Weather Input'!F5781)/2)</f>
        <v>51</v>
      </c>
      <c r="F5788">
        <f t="shared" si="183"/>
        <v>14</v>
      </c>
      <c r="G5788">
        <f t="shared" si="184"/>
        <v>0</v>
      </c>
    </row>
    <row r="5789" spans="2:7" x14ac:dyDescent="0.25">
      <c r="B5789">
        <f>YEAR('Daily Weather Input'!C5782)</f>
        <v>2020</v>
      </c>
      <c r="C5789">
        <f>MONTH('Daily Weather Input'!C5782)</f>
        <v>10</v>
      </c>
      <c r="D5789">
        <f>DAY('Daily Weather Input'!C5782)</f>
        <v>27</v>
      </c>
      <c r="E5789">
        <f>IF('Daily Weather Input'!D5782, 'Daily Weather Input'!D5782, ('Daily Weather Input'!E5782+'Daily Weather Input'!F5782)/2)</f>
        <v>58</v>
      </c>
      <c r="F5789">
        <f t="shared" si="183"/>
        <v>7</v>
      </c>
      <c r="G5789">
        <f t="shared" si="184"/>
        <v>0</v>
      </c>
    </row>
    <row r="5790" spans="2:7" x14ac:dyDescent="0.25">
      <c r="B5790">
        <f>YEAR('Daily Weather Input'!C5783)</f>
        <v>2020</v>
      </c>
      <c r="C5790">
        <f>MONTH('Daily Weather Input'!C5783)</f>
        <v>10</v>
      </c>
      <c r="D5790">
        <f>DAY('Daily Weather Input'!C5783)</f>
        <v>28</v>
      </c>
      <c r="E5790">
        <f>IF('Daily Weather Input'!D5783, 'Daily Weather Input'!D5783, ('Daily Weather Input'!E5783+'Daily Weather Input'!F5783)/2)</f>
        <v>63</v>
      </c>
      <c r="F5790">
        <f t="shared" si="183"/>
        <v>2</v>
      </c>
      <c r="G5790">
        <f t="shared" si="184"/>
        <v>0</v>
      </c>
    </row>
    <row r="5791" spans="2:7" x14ac:dyDescent="0.25">
      <c r="B5791">
        <f>YEAR('Daily Weather Input'!C5784)</f>
        <v>2020</v>
      </c>
      <c r="C5791">
        <f>MONTH('Daily Weather Input'!C5784)</f>
        <v>10</v>
      </c>
      <c r="D5791">
        <f>DAY('Daily Weather Input'!C5784)</f>
        <v>29</v>
      </c>
      <c r="E5791">
        <f>IF('Daily Weather Input'!D5784, 'Daily Weather Input'!D5784, ('Daily Weather Input'!E5784+'Daily Weather Input'!F5784)/2)</f>
        <v>59</v>
      </c>
      <c r="F5791">
        <f t="shared" si="183"/>
        <v>6</v>
      </c>
      <c r="G5791">
        <f t="shared" si="184"/>
        <v>0</v>
      </c>
    </row>
    <row r="5792" spans="2:7" x14ac:dyDescent="0.25">
      <c r="B5792">
        <f>YEAR('Daily Weather Input'!C5785)</f>
        <v>2020</v>
      </c>
      <c r="C5792">
        <f>MONTH('Daily Weather Input'!C5785)</f>
        <v>10</v>
      </c>
      <c r="D5792">
        <f>DAY('Daily Weather Input'!C5785)</f>
        <v>30</v>
      </c>
      <c r="E5792">
        <f>IF('Daily Weather Input'!D5785, 'Daily Weather Input'!D5785, ('Daily Weather Input'!E5785+'Daily Weather Input'!F5785)/2)</f>
        <v>51</v>
      </c>
      <c r="F5792">
        <f t="shared" si="183"/>
        <v>14</v>
      </c>
      <c r="G5792">
        <f t="shared" si="184"/>
        <v>0</v>
      </c>
    </row>
    <row r="5793" spans="2:7" x14ac:dyDescent="0.25">
      <c r="B5793">
        <f>YEAR('Daily Weather Input'!C5786)</f>
        <v>2020</v>
      </c>
      <c r="C5793">
        <f>MONTH('Daily Weather Input'!C5786)</f>
        <v>10</v>
      </c>
      <c r="D5793">
        <f>DAY('Daily Weather Input'!C5786)</f>
        <v>31</v>
      </c>
      <c r="E5793">
        <f>IF('Daily Weather Input'!D5786, 'Daily Weather Input'!D5786, ('Daily Weather Input'!E5786+'Daily Weather Input'!F5786)/2)</f>
        <v>44</v>
      </c>
      <c r="F5793">
        <f t="shared" si="183"/>
        <v>21</v>
      </c>
      <c r="G5793">
        <f t="shared" si="184"/>
        <v>0</v>
      </c>
    </row>
    <row r="5794" spans="2:7" x14ac:dyDescent="0.25">
      <c r="B5794">
        <f>YEAR('Daily Weather Input'!C5787)</f>
        <v>2020</v>
      </c>
      <c r="C5794">
        <f>MONTH('Daily Weather Input'!C5787)</f>
        <v>11</v>
      </c>
      <c r="D5794">
        <f>DAY('Daily Weather Input'!C5787)</f>
        <v>1</v>
      </c>
      <c r="E5794">
        <f>IF('Daily Weather Input'!D5787, 'Daily Weather Input'!D5787, ('Daily Weather Input'!E5787+'Daily Weather Input'!F5787)/2)</f>
        <v>49</v>
      </c>
      <c r="F5794">
        <f t="shared" si="183"/>
        <v>16</v>
      </c>
      <c r="G5794">
        <f t="shared" si="184"/>
        <v>0</v>
      </c>
    </row>
    <row r="5795" spans="2:7" x14ac:dyDescent="0.25">
      <c r="B5795">
        <f>YEAR('Daily Weather Input'!C5788)</f>
        <v>2020</v>
      </c>
      <c r="C5795">
        <f>MONTH('Daily Weather Input'!C5788)</f>
        <v>11</v>
      </c>
      <c r="D5795">
        <f>DAY('Daily Weather Input'!C5788)</f>
        <v>2</v>
      </c>
      <c r="E5795">
        <f>IF('Daily Weather Input'!D5788, 'Daily Weather Input'!D5788, ('Daily Weather Input'!E5788+'Daily Weather Input'!F5788)/2)</f>
        <v>43</v>
      </c>
      <c r="F5795">
        <f t="shared" si="183"/>
        <v>22</v>
      </c>
      <c r="G5795">
        <f t="shared" si="184"/>
        <v>0</v>
      </c>
    </row>
    <row r="5796" spans="2:7" x14ac:dyDescent="0.25">
      <c r="B5796">
        <f>YEAR('Daily Weather Input'!C5789)</f>
        <v>2020</v>
      </c>
      <c r="C5796">
        <f>MONTH('Daily Weather Input'!C5789)</f>
        <v>11</v>
      </c>
      <c r="D5796">
        <f>DAY('Daily Weather Input'!C5789)</f>
        <v>3</v>
      </c>
      <c r="E5796">
        <f>IF('Daily Weather Input'!D5789, 'Daily Weather Input'!D5789, ('Daily Weather Input'!E5789+'Daily Weather Input'!F5789)/2)</f>
        <v>48</v>
      </c>
      <c r="F5796">
        <f t="shared" si="183"/>
        <v>17</v>
      </c>
      <c r="G5796">
        <f t="shared" si="184"/>
        <v>0</v>
      </c>
    </row>
    <row r="5797" spans="2:7" x14ac:dyDescent="0.25">
      <c r="B5797">
        <f>YEAR('Daily Weather Input'!C5790)</f>
        <v>2020</v>
      </c>
      <c r="C5797">
        <f>MONTH('Daily Weather Input'!C5790)</f>
        <v>11</v>
      </c>
      <c r="D5797">
        <f>DAY('Daily Weather Input'!C5790)</f>
        <v>4</v>
      </c>
      <c r="E5797">
        <f>IF('Daily Weather Input'!D5790, 'Daily Weather Input'!D5790, ('Daily Weather Input'!E5790+'Daily Weather Input'!F5790)/2)</f>
        <v>48</v>
      </c>
      <c r="F5797">
        <f t="shared" si="183"/>
        <v>17</v>
      </c>
      <c r="G5797">
        <f t="shared" si="184"/>
        <v>0</v>
      </c>
    </row>
    <row r="5798" spans="2:7" x14ac:dyDescent="0.25">
      <c r="B5798">
        <f>YEAR('Daily Weather Input'!C5791)</f>
        <v>2020</v>
      </c>
      <c r="C5798">
        <f>MONTH('Daily Weather Input'!C5791)</f>
        <v>11</v>
      </c>
      <c r="D5798">
        <f>DAY('Daily Weather Input'!C5791)</f>
        <v>5</v>
      </c>
      <c r="E5798">
        <f>IF('Daily Weather Input'!D5791, 'Daily Weather Input'!D5791, ('Daily Weather Input'!E5791+'Daily Weather Input'!F5791)/2)</f>
        <v>55</v>
      </c>
      <c r="F5798">
        <f t="shared" si="183"/>
        <v>10</v>
      </c>
      <c r="G5798">
        <f t="shared" si="184"/>
        <v>0</v>
      </c>
    </row>
    <row r="5799" spans="2:7" x14ac:dyDescent="0.25">
      <c r="B5799">
        <f>YEAR('Daily Weather Input'!C5792)</f>
        <v>2020</v>
      </c>
      <c r="C5799">
        <f>MONTH('Daily Weather Input'!C5792)</f>
        <v>11</v>
      </c>
      <c r="D5799">
        <f>DAY('Daily Weather Input'!C5792)</f>
        <v>6</v>
      </c>
      <c r="E5799">
        <f>IF('Daily Weather Input'!D5792, 'Daily Weather Input'!D5792, ('Daily Weather Input'!E5792+'Daily Weather Input'!F5792)/2)</f>
        <v>55</v>
      </c>
      <c r="F5799">
        <f t="shared" si="183"/>
        <v>10</v>
      </c>
      <c r="G5799">
        <f t="shared" si="184"/>
        <v>0</v>
      </c>
    </row>
    <row r="5800" spans="2:7" x14ac:dyDescent="0.25">
      <c r="B5800">
        <f>YEAR('Daily Weather Input'!C5793)</f>
        <v>2020</v>
      </c>
      <c r="C5800">
        <f>MONTH('Daily Weather Input'!C5793)</f>
        <v>11</v>
      </c>
      <c r="D5800">
        <f>DAY('Daily Weather Input'!C5793)</f>
        <v>7</v>
      </c>
      <c r="E5800">
        <f>IF('Daily Weather Input'!D5793, 'Daily Weather Input'!D5793, ('Daily Weather Input'!E5793+'Daily Weather Input'!F5793)/2)</f>
        <v>55</v>
      </c>
      <c r="F5800">
        <f t="shared" si="183"/>
        <v>10</v>
      </c>
      <c r="G5800">
        <f t="shared" si="184"/>
        <v>0</v>
      </c>
    </row>
    <row r="5801" spans="2:7" x14ac:dyDescent="0.25">
      <c r="B5801">
        <f>YEAR('Daily Weather Input'!C5794)</f>
        <v>2020</v>
      </c>
      <c r="C5801">
        <f>MONTH('Daily Weather Input'!C5794)</f>
        <v>11</v>
      </c>
      <c r="D5801">
        <f>DAY('Daily Weather Input'!C5794)</f>
        <v>8</v>
      </c>
      <c r="E5801">
        <f>IF('Daily Weather Input'!D5794, 'Daily Weather Input'!D5794, ('Daily Weather Input'!E5794+'Daily Weather Input'!F5794)/2)</f>
        <v>56</v>
      </c>
      <c r="F5801">
        <f t="shared" si="183"/>
        <v>9</v>
      </c>
      <c r="G5801">
        <f t="shared" si="184"/>
        <v>0</v>
      </c>
    </row>
    <row r="5802" spans="2:7" x14ac:dyDescent="0.25">
      <c r="B5802">
        <f>YEAR('Daily Weather Input'!C5795)</f>
        <v>2020</v>
      </c>
      <c r="C5802">
        <f>MONTH('Daily Weather Input'!C5795)</f>
        <v>11</v>
      </c>
      <c r="D5802">
        <f>DAY('Daily Weather Input'!C5795)</f>
        <v>9</v>
      </c>
      <c r="E5802">
        <f>IF('Daily Weather Input'!D5795, 'Daily Weather Input'!D5795, ('Daily Weather Input'!E5795+'Daily Weather Input'!F5795)/2)</f>
        <v>59</v>
      </c>
      <c r="F5802">
        <f t="shared" si="183"/>
        <v>6</v>
      </c>
      <c r="G5802">
        <f t="shared" si="184"/>
        <v>0</v>
      </c>
    </row>
    <row r="5803" spans="2:7" x14ac:dyDescent="0.25">
      <c r="B5803">
        <f>YEAR('Daily Weather Input'!C5796)</f>
        <v>2020</v>
      </c>
      <c r="C5803">
        <f>MONTH('Daily Weather Input'!C5796)</f>
        <v>11</v>
      </c>
      <c r="D5803">
        <f>DAY('Daily Weather Input'!C5796)</f>
        <v>10</v>
      </c>
      <c r="E5803">
        <f>IF('Daily Weather Input'!D5796, 'Daily Weather Input'!D5796, ('Daily Weather Input'!E5796+'Daily Weather Input'!F5796)/2)</f>
        <v>63</v>
      </c>
      <c r="F5803">
        <f t="shared" si="183"/>
        <v>2</v>
      </c>
      <c r="G5803">
        <f t="shared" si="184"/>
        <v>0</v>
      </c>
    </row>
    <row r="5804" spans="2:7" x14ac:dyDescent="0.25">
      <c r="B5804">
        <f>YEAR('Daily Weather Input'!C5797)</f>
        <v>2020</v>
      </c>
      <c r="C5804">
        <f>MONTH('Daily Weather Input'!C5797)</f>
        <v>11</v>
      </c>
      <c r="D5804">
        <f>DAY('Daily Weather Input'!C5797)</f>
        <v>11</v>
      </c>
      <c r="E5804">
        <f>IF('Daily Weather Input'!D5797, 'Daily Weather Input'!D5797, ('Daily Weather Input'!E5797+'Daily Weather Input'!F5797)/2)</f>
        <v>67</v>
      </c>
      <c r="F5804">
        <f t="shared" si="183"/>
        <v>0</v>
      </c>
      <c r="G5804">
        <f t="shared" si="184"/>
        <v>2</v>
      </c>
    </row>
    <row r="5805" spans="2:7" x14ac:dyDescent="0.25">
      <c r="B5805">
        <f>YEAR('Daily Weather Input'!C5798)</f>
        <v>2020</v>
      </c>
      <c r="C5805">
        <f>MONTH('Daily Weather Input'!C5798)</f>
        <v>11</v>
      </c>
      <c r="D5805">
        <f>DAY('Daily Weather Input'!C5798)</f>
        <v>12</v>
      </c>
      <c r="E5805">
        <f>IF('Daily Weather Input'!D5798, 'Daily Weather Input'!D5798, ('Daily Weather Input'!E5798+'Daily Weather Input'!F5798)/2)</f>
        <v>61</v>
      </c>
      <c r="F5805">
        <f t="shared" si="183"/>
        <v>4</v>
      </c>
      <c r="G5805">
        <f t="shared" si="184"/>
        <v>0</v>
      </c>
    </row>
    <row r="5806" spans="2:7" x14ac:dyDescent="0.25">
      <c r="B5806">
        <f>YEAR('Daily Weather Input'!C5799)</f>
        <v>2020</v>
      </c>
      <c r="C5806">
        <f>MONTH('Daily Weather Input'!C5799)</f>
        <v>11</v>
      </c>
      <c r="D5806">
        <f>DAY('Daily Weather Input'!C5799)</f>
        <v>13</v>
      </c>
      <c r="E5806">
        <f>IF('Daily Weather Input'!D5799, 'Daily Weather Input'!D5799, ('Daily Weather Input'!E5799+'Daily Weather Input'!F5799)/2)</f>
        <v>52</v>
      </c>
      <c r="F5806">
        <f t="shared" si="183"/>
        <v>13</v>
      </c>
      <c r="G5806">
        <f t="shared" si="184"/>
        <v>0</v>
      </c>
    </row>
    <row r="5807" spans="2:7" x14ac:dyDescent="0.25">
      <c r="B5807">
        <f>YEAR('Daily Weather Input'!C5800)</f>
        <v>2020</v>
      </c>
      <c r="C5807">
        <f>MONTH('Daily Weather Input'!C5800)</f>
        <v>11</v>
      </c>
      <c r="D5807">
        <f>DAY('Daily Weather Input'!C5800)</f>
        <v>14</v>
      </c>
      <c r="E5807">
        <f>IF('Daily Weather Input'!D5800, 'Daily Weather Input'!D5800, ('Daily Weather Input'!E5800+'Daily Weather Input'!F5800)/2)</f>
        <v>49</v>
      </c>
      <c r="F5807">
        <f t="shared" si="183"/>
        <v>16</v>
      </c>
      <c r="G5807">
        <f t="shared" si="184"/>
        <v>0</v>
      </c>
    </row>
    <row r="5808" spans="2:7" x14ac:dyDescent="0.25">
      <c r="B5808">
        <f>YEAR('Daily Weather Input'!C5801)</f>
        <v>2020</v>
      </c>
      <c r="C5808">
        <f>MONTH('Daily Weather Input'!C5801)</f>
        <v>11</v>
      </c>
      <c r="D5808">
        <f>DAY('Daily Weather Input'!C5801)</f>
        <v>15</v>
      </c>
      <c r="E5808">
        <f>IF('Daily Weather Input'!D5801, 'Daily Weather Input'!D5801, ('Daily Weather Input'!E5801+'Daily Weather Input'!F5801)/2)</f>
        <v>53</v>
      </c>
      <c r="F5808">
        <f t="shared" si="183"/>
        <v>12</v>
      </c>
      <c r="G5808">
        <f t="shared" si="184"/>
        <v>0</v>
      </c>
    </row>
    <row r="5809" spans="2:7" x14ac:dyDescent="0.25">
      <c r="B5809">
        <f>YEAR('Daily Weather Input'!C5802)</f>
        <v>2020</v>
      </c>
      <c r="C5809">
        <f>MONTH('Daily Weather Input'!C5802)</f>
        <v>11</v>
      </c>
      <c r="D5809">
        <f>DAY('Daily Weather Input'!C5802)</f>
        <v>16</v>
      </c>
      <c r="E5809">
        <f>IF('Daily Weather Input'!D5802, 'Daily Weather Input'!D5802, ('Daily Weather Input'!E5802+'Daily Weather Input'!F5802)/2)</f>
        <v>54</v>
      </c>
      <c r="F5809">
        <f t="shared" si="183"/>
        <v>11</v>
      </c>
      <c r="G5809">
        <f t="shared" si="184"/>
        <v>0</v>
      </c>
    </row>
    <row r="5810" spans="2:7" x14ac:dyDescent="0.25">
      <c r="B5810">
        <f>YEAR('Daily Weather Input'!C5803)</f>
        <v>2020</v>
      </c>
      <c r="C5810">
        <f>MONTH('Daily Weather Input'!C5803)</f>
        <v>11</v>
      </c>
      <c r="D5810">
        <f>DAY('Daily Weather Input'!C5803)</f>
        <v>17</v>
      </c>
      <c r="E5810">
        <f>IF('Daily Weather Input'!D5803, 'Daily Weather Input'!D5803, ('Daily Weather Input'!E5803+'Daily Weather Input'!F5803)/2)</f>
        <v>44</v>
      </c>
      <c r="F5810">
        <f t="shared" si="183"/>
        <v>21</v>
      </c>
      <c r="G5810">
        <f t="shared" si="184"/>
        <v>0</v>
      </c>
    </row>
    <row r="5811" spans="2:7" x14ac:dyDescent="0.25">
      <c r="B5811">
        <f>YEAR('Daily Weather Input'!C5804)</f>
        <v>2020</v>
      </c>
      <c r="C5811">
        <f>MONTH('Daily Weather Input'!C5804)</f>
        <v>11</v>
      </c>
      <c r="D5811">
        <f>DAY('Daily Weather Input'!C5804)</f>
        <v>18</v>
      </c>
      <c r="E5811">
        <f>IF('Daily Weather Input'!D5804, 'Daily Weather Input'!D5804, ('Daily Weather Input'!E5804+'Daily Weather Input'!F5804)/2)</f>
        <v>39</v>
      </c>
      <c r="F5811">
        <f t="shared" si="183"/>
        <v>26</v>
      </c>
      <c r="G5811">
        <f t="shared" si="184"/>
        <v>0</v>
      </c>
    </row>
    <row r="5812" spans="2:7" x14ac:dyDescent="0.25">
      <c r="B5812">
        <f>YEAR('Daily Weather Input'!C5805)</f>
        <v>2020</v>
      </c>
      <c r="C5812">
        <f>MONTH('Daily Weather Input'!C5805)</f>
        <v>11</v>
      </c>
      <c r="D5812">
        <f>DAY('Daily Weather Input'!C5805)</f>
        <v>19</v>
      </c>
      <c r="E5812">
        <f>IF('Daily Weather Input'!D5805, 'Daily Weather Input'!D5805, ('Daily Weather Input'!E5805+'Daily Weather Input'!F5805)/2)</f>
        <v>36</v>
      </c>
      <c r="F5812">
        <f t="shared" si="183"/>
        <v>29</v>
      </c>
      <c r="G5812">
        <f t="shared" si="184"/>
        <v>0</v>
      </c>
    </row>
    <row r="5813" spans="2:7" x14ac:dyDescent="0.25">
      <c r="B5813">
        <f>YEAR('Daily Weather Input'!C5806)</f>
        <v>2020</v>
      </c>
      <c r="C5813">
        <f>MONTH('Daily Weather Input'!C5806)</f>
        <v>11</v>
      </c>
      <c r="D5813">
        <f>DAY('Daily Weather Input'!C5806)</f>
        <v>20</v>
      </c>
      <c r="E5813">
        <f>IF('Daily Weather Input'!D5806, 'Daily Weather Input'!D5806, ('Daily Weather Input'!E5806+'Daily Weather Input'!F5806)/2)</f>
        <v>50</v>
      </c>
      <c r="F5813">
        <f t="shared" si="183"/>
        <v>15</v>
      </c>
      <c r="G5813">
        <f t="shared" si="184"/>
        <v>0</v>
      </c>
    </row>
    <row r="5814" spans="2:7" x14ac:dyDescent="0.25">
      <c r="B5814">
        <f>YEAR('Daily Weather Input'!C5807)</f>
        <v>2020</v>
      </c>
      <c r="C5814">
        <f>MONTH('Daily Weather Input'!C5807)</f>
        <v>11</v>
      </c>
      <c r="D5814">
        <f>DAY('Daily Weather Input'!C5807)</f>
        <v>21</v>
      </c>
      <c r="E5814">
        <f>IF('Daily Weather Input'!D5807, 'Daily Weather Input'!D5807, ('Daily Weather Input'!E5807+'Daily Weather Input'!F5807)/2)</f>
        <v>53</v>
      </c>
      <c r="F5814">
        <f t="shared" si="183"/>
        <v>12</v>
      </c>
      <c r="G5814">
        <f t="shared" si="184"/>
        <v>0</v>
      </c>
    </row>
    <row r="5815" spans="2:7" x14ac:dyDescent="0.25">
      <c r="B5815">
        <f>YEAR('Daily Weather Input'!C5808)</f>
        <v>2020</v>
      </c>
      <c r="C5815">
        <f>MONTH('Daily Weather Input'!C5808)</f>
        <v>11</v>
      </c>
      <c r="D5815">
        <f>DAY('Daily Weather Input'!C5808)</f>
        <v>22</v>
      </c>
      <c r="E5815">
        <f>IF('Daily Weather Input'!D5808, 'Daily Weather Input'!D5808, ('Daily Weather Input'!E5808+'Daily Weather Input'!F5808)/2)</f>
        <v>56</v>
      </c>
      <c r="F5815">
        <f t="shared" si="183"/>
        <v>9</v>
      </c>
      <c r="G5815">
        <f t="shared" si="184"/>
        <v>0</v>
      </c>
    </row>
    <row r="5816" spans="2:7" x14ac:dyDescent="0.25">
      <c r="B5816">
        <f>YEAR('Daily Weather Input'!C5809)</f>
        <v>2020</v>
      </c>
      <c r="C5816">
        <f>MONTH('Daily Weather Input'!C5809)</f>
        <v>11</v>
      </c>
      <c r="D5816">
        <f>DAY('Daily Weather Input'!C5809)</f>
        <v>23</v>
      </c>
      <c r="E5816">
        <f>IF('Daily Weather Input'!D5809, 'Daily Weather Input'!D5809, ('Daily Weather Input'!E5809+'Daily Weather Input'!F5809)/2)</f>
        <v>52</v>
      </c>
      <c r="F5816">
        <f t="shared" si="183"/>
        <v>13</v>
      </c>
      <c r="G5816">
        <f t="shared" si="184"/>
        <v>0</v>
      </c>
    </row>
    <row r="5817" spans="2:7" x14ac:dyDescent="0.25">
      <c r="B5817">
        <f>YEAR('Daily Weather Input'!C5810)</f>
        <v>2020</v>
      </c>
      <c r="C5817">
        <f>MONTH('Daily Weather Input'!C5810)</f>
        <v>11</v>
      </c>
      <c r="D5817">
        <f>DAY('Daily Weather Input'!C5810)</f>
        <v>24</v>
      </c>
      <c r="E5817">
        <f>IF('Daily Weather Input'!D5810, 'Daily Weather Input'!D5810, ('Daily Weather Input'!E5810+'Daily Weather Input'!F5810)/2)</f>
        <v>43</v>
      </c>
      <c r="F5817">
        <f t="shared" si="183"/>
        <v>22</v>
      </c>
      <c r="G5817">
        <f t="shared" si="184"/>
        <v>0</v>
      </c>
    </row>
    <row r="5818" spans="2:7" x14ac:dyDescent="0.25">
      <c r="B5818">
        <f>YEAR('Daily Weather Input'!C5811)</f>
        <v>2020</v>
      </c>
      <c r="C5818">
        <f>MONTH('Daily Weather Input'!C5811)</f>
        <v>11</v>
      </c>
      <c r="D5818">
        <f>DAY('Daily Weather Input'!C5811)</f>
        <v>25</v>
      </c>
      <c r="E5818">
        <f>IF('Daily Weather Input'!D5811, 'Daily Weather Input'!D5811, ('Daily Weather Input'!E5811+'Daily Weather Input'!F5811)/2)</f>
        <v>48</v>
      </c>
      <c r="F5818">
        <f t="shared" si="183"/>
        <v>17</v>
      </c>
      <c r="G5818">
        <f t="shared" si="184"/>
        <v>0</v>
      </c>
    </row>
    <row r="5819" spans="2:7" x14ac:dyDescent="0.25">
      <c r="B5819">
        <f>YEAR('Daily Weather Input'!C5812)</f>
        <v>2020</v>
      </c>
      <c r="C5819">
        <f>MONTH('Daily Weather Input'!C5812)</f>
        <v>11</v>
      </c>
      <c r="D5819">
        <f>DAY('Daily Weather Input'!C5812)</f>
        <v>26</v>
      </c>
      <c r="E5819">
        <f>IF('Daily Weather Input'!D5812, 'Daily Weather Input'!D5812, ('Daily Weather Input'!E5812+'Daily Weather Input'!F5812)/2)</f>
        <v>57</v>
      </c>
      <c r="F5819">
        <f t="shared" si="183"/>
        <v>8</v>
      </c>
      <c r="G5819">
        <f t="shared" si="184"/>
        <v>0</v>
      </c>
    </row>
    <row r="5820" spans="2:7" x14ac:dyDescent="0.25">
      <c r="B5820">
        <f>YEAR('Daily Weather Input'!C5813)</f>
        <v>2020</v>
      </c>
      <c r="C5820">
        <f>MONTH('Daily Weather Input'!C5813)</f>
        <v>11</v>
      </c>
      <c r="D5820">
        <f>DAY('Daily Weather Input'!C5813)</f>
        <v>27</v>
      </c>
      <c r="E5820">
        <f>IF('Daily Weather Input'!D5813, 'Daily Weather Input'!D5813, ('Daily Weather Input'!E5813+'Daily Weather Input'!F5813)/2)</f>
        <v>54</v>
      </c>
      <c r="F5820">
        <f t="shared" si="183"/>
        <v>11</v>
      </c>
      <c r="G5820">
        <f t="shared" si="184"/>
        <v>0</v>
      </c>
    </row>
    <row r="5821" spans="2:7" x14ac:dyDescent="0.25">
      <c r="B5821">
        <f>YEAR('Daily Weather Input'!C5814)</f>
        <v>2020</v>
      </c>
      <c r="C5821">
        <f>MONTH('Daily Weather Input'!C5814)</f>
        <v>11</v>
      </c>
      <c r="D5821">
        <f>DAY('Daily Weather Input'!C5814)</f>
        <v>28</v>
      </c>
      <c r="E5821">
        <f>IF('Daily Weather Input'!D5814, 'Daily Weather Input'!D5814, ('Daily Weather Input'!E5814+'Daily Weather Input'!F5814)/2)</f>
        <v>50</v>
      </c>
      <c r="F5821">
        <f t="shared" si="183"/>
        <v>15</v>
      </c>
      <c r="G5821">
        <f t="shared" si="184"/>
        <v>0</v>
      </c>
    </row>
    <row r="5822" spans="2:7" x14ac:dyDescent="0.25">
      <c r="B5822">
        <f>YEAR('Daily Weather Input'!C5815)</f>
        <v>2020</v>
      </c>
      <c r="C5822">
        <f>MONTH('Daily Weather Input'!C5815)</f>
        <v>11</v>
      </c>
      <c r="D5822">
        <f>DAY('Daily Weather Input'!C5815)</f>
        <v>29</v>
      </c>
      <c r="E5822">
        <f>IF('Daily Weather Input'!D5815, 'Daily Weather Input'!D5815, ('Daily Weather Input'!E5815+'Daily Weather Input'!F5815)/2)</f>
        <v>42</v>
      </c>
      <c r="F5822">
        <f t="shared" si="183"/>
        <v>23</v>
      </c>
      <c r="G5822">
        <f t="shared" si="184"/>
        <v>0</v>
      </c>
    </row>
    <row r="5823" spans="2:7" x14ac:dyDescent="0.25">
      <c r="B5823">
        <f>YEAR('Daily Weather Input'!C5816)</f>
        <v>2020</v>
      </c>
      <c r="C5823">
        <f>MONTH('Daily Weather Input'!C5816)</f>
        <v>11</v>
      </c>
      <c r="D5823">
        <f>DAY('Daily Weather Input'!C5816)</f>
        <v>30</v>
      </c>
      <c r="E5823">
        <f>IF('Daily Weather Input'!D5816, 'Daily Weather Input'!D5816, ('Daily Weather Input'!E5816+'Daily Weather Input'!F5816)/2)</f>
        <v>54</v>
      </c>
      <c r="F5823">
        <f t="shared" si="183"/>
        <v>11</v>
      </c>
      <c r="G5823">
        <f t="shared" si="184"/>
        <v>0</v>
      </c>
    </row>
    <row r="5824" spans="2:7" x14ac:dyDescent="0.25">
      <c r="B5824">
        <f>YEAR('Daily Weather Input'!C5817)</f>
        <v>2020</v>
      </c>
      <c r="C5824">
        <f>MONTH('Daily Weather Input'!C5817)</f>
        <v>12</v>
      </c>
      <c r="D5824">
        <f>DAY('Daily Weather Input'!C5817)</f>
        <v>1</v>
      </c>
      <c r="E5824">
        <f>IF('Daily Weather Input'!D5817, 'Daily Weather Input'!D5817, ('Daily Weather Input'!E5817+'Daily Weather Input'!F5817)/2)</f>
        <v>45</v>
      </c>
      <c r="F5824">
        <f t="shared" si="183"/>
        <v>20</v>
      </c>
      <c r="G5824">
        <f t="shared" si="184"/>
        <v>0</v>
      </c>
    </row>
    <row r="5825" spans="2:7" x14ac:dyDescent="0.25">
      <c r="B5825">
        <f>YEAR('Daily Weather Input'!C5818)</f>
        <v>2020</v>
      </c>
      <c r="C5825">
        <f>MONTH('Daily Weather Input'!C5818)</f>
        <v>12</v>
      </c>
      <c r="D5825">
        <f>DAY('Daily Weather Input'!C5818)</f>
        <v>2</v>
      </c>
      <c r="E5825">
        <f>IF('Daily Weather Input'!D5818, 'Daily Weather Input'!D5818, ('Daily Weather Input'!E5818+'Daily Weather Input'!F5818)/2)</f>
        <v>41</v>
      </c>
      <c r="F5825">
        <f t="shared" si="183"/>
        <v>24</v>
      </c>
      <c r="G5825">
        <f t="shared" si="184"/>
        <v>0</v>
      </c>
    </row>
    <row r="5826" spans="2:7" x14ac:dyDescent="0.25">
      <c r="B5826">
        <f>YEAR('Daily Weather Input'!C5819)</f>
        <v>2020</v>
      </c>
      <c r="C5826">
        <f>MONTH('Daily Weather Input'!C5819)</f>
        <v>12</v>
      </c>
      <c r="D5826">
        <f>DAY('Daily Weather Input'!C5819)</f>
        <v>3</v>
      </c>
      <c r="E5826">
        <f>IF('Daily Weather Input'!D5819, 'Daily Weather Input'!D5819, ('Daily Weather Input'!E5819+'Daily Weather Input'!F5819)/2)</f>
        <v>38</v>
      </c>
      <c r="F5826">
        <f t="shared" si="183"/>
        <v>27</v>
      </c>
      <c r="G5826">
        <f t="shared" si="184"/>
        <v>0</v>
      </c>
    </row>
    <row r="5827" spans="2:7" x14ac:dyDescent="0.25">
      <c r="B5827">
        <f>YEAR('Daily Weather Input'!C5820)</f>
        <v>2020</v>
      </c>
      <c r="C5827">
        <f>MONTH('Daily Weather Input'!C5820)</f>
        <v>12</v>
      </c>
      <c r="D5827">
        <f>DAY('Daily Weather Input'!C5820)</f>
        <v>4</v>
      </c>
      <c r="E5827">
        <f>IF('Daily Weather Input'!D5820, 'Daily Weather Input'!D5820, ('Daily Weather Input'!E5820+'Daily Weather Input'!F5820)/2)</f>
        <v>46</v>
      </c>
      <c r="F5827">
        <f t="shared" si="183"/>
        <v>19</v>
      </c>
      <c r="G5827">
        <f t="shared" si="184"/>
        <v>0</v>
      </c>
    </row>
    <row r="5828" spans="2:7" x14ac:dyDescent="0.25">
      <c r="B5828">
        <f>YEAR('Daily Weather Input'!C5821)</f>
        <v>2020</v>
      </c>
      <c r="C5828">
        <f>MONTH('Daily Weather Input'!C5821)</f>
        <v>12</v>
      </c>
      <c r="D5828">
        <f>DAY('Daily Weather Input'!C5821)</f>
        <v>5</v>
      </c>
      <c r="E5828">
        <f>IF('Daily Weather Input'!D5821, 'Daily Weather Input'!D5821, ('Daily Weather Input'!E5821+'Daily Weather Input'!F5821)/2)</f>
        <v>45</v>
      </c>
      <c r="F5828">
        <f t="shared" si="183"/>
        <v>20</v>
      </c>
      <c r="G5828">
        <f t="shared" si="184"/>
        <v>0</v>
      </c>
    </row>
    <row r="5829" spans="2:7" x14ac:dyDescent="0.25">
      <c r="B5829">
        <f>YEAR('Daily Weather Input'!C5822)</f>
        <v>2020</v>
      </c>
      <c r="C5829">
        <f>MONTH('Daily Weather Input'!C5822)</f>
        <v>12</v>
      </c>
      <c r="D5829">
        <f>DAY('Daily Weather Input'!C5822)</f>
        <v>6</v>
      </c>
      <c r="E5829">
        <f>IF('Daily Weather Input'!D5822, 'Daily Weather Input'!D5822, ('Daily Weather Input'!E5822+'Daily Weather Input'!F5822)/2)</f>
        <v>41</v>
      </c>
      <c r="F5829">
        <f t="shared" si="183"/>
        <v>24</v>
      </c>
      <c r="G5829">
        <f t="shared" si="184"/>
        <v>0</v>
      </c>
    </row>
    <row r="5830" spans="2:7" x14ac:dyDescent="0.25">
      <c r="B5830">
        <f>YEAR('Daily Weather Input'!C5823)</f>
        <v>2020</v>
      </c>
      <c r="C5830">
        <f>MONTH('Daily Weather Input'!C5823)</f>
        <v>12</v>
      </c>
      <c r="D5830">
        <f>DAY('Daily Weather Input'!C5823)</f>
        <v>7</v>
      </c>
      <c r="E5830">
        <f>IF('Daily Weather Input'!D5823, 'Daily Weather Input'!D5823, ('Daily Weather Input'!E5823+'Daily Weather Input'!F5823)/2)</f>
        <v>35</v>
      </c>
      <c r="F5830">
        <f t="shared" si="183"/>
        <v>30</v>
      </c>
      <c r="G5830">
        <f t="shared" si="184"/>
        <v>0</v>
      </c>
    </row>
    <row r="5831" spans="2:7" x14ac:dyDescent="0.25">
      <c r="B5831">
        <f>YEAR('Daily Weather Input'!C5824)</f>
        <v>2020</v>
      </c>
      <c r="C5831">
        <f>MONTH('Daily Weather Input'!C5824)</f>
        <v>12</v>
      </c>
      <c r="D5831">
        <f>DAY('Daily Weather Input'!C5824)</f>
        <v>8</v>
      </c>
      <c r="E5831">
        <f>IF('Daily Weather Input'!D5824, 'Daily Weather Input'!D5824, ('Daily Weather Input'!E5824+'Daily Weather Input'!F5824)/2)</f>
        <v>36</v>
      </c>
      <c r="F5831">
        <f t="shared" si="183"/>
        <v>29</v>
      </c>
      <c r="G5831">
        <f t="shared" si="184"/>
        <v>0</v>
      </c>
    </row>
    <row r="5832" spans="2:7" x14ac:dyDescent="0.25">
      <c r="B5832">
        <f>YEAR('Daily Weather Input'!C5825)</f>
        <v>2020</v>
      </c>
      <c r="C5832">
        <f>MONTH('Daily Weather Input'!C5825)</f>
        <v>12</v>
      </c>
      <c r="D5832">
        <f>DAY('Daily Weather Input'!C5825)</f>
        <v>9</v>
      </c>
      <c r="E5832">
        <f>IF('Daily Weather Input'!D5825, 'Daily Weather Input'!D5825, ('Daily Weather Input'!E5825+'Daily Weather Input'!F5825)/2)</f>
        <v>34</v>
      </c>
      <c r="F5832">
        <f t="shared" si="183"/>
        <v>31</v>
      </c>
      <c r="G5832">
        <f t="shared" si="184"/>
        <v>0</v>
      </c>
    </row>
    <row r="5833" spans="2:7" x14ac:dyDescent="0.25">
      <c r="B5833">
        <f>YEAR('Daily Weather Input'!C5826)</f>
        <v>2020</v>
      </c>
      <c r="C5833">
        <f>MONTH('Daily Weather Input'!C5826)</f>
        <v>12</v>
      </c>
      <c r="D5833">
        <f>DAY('Daily Weather Input'!C5826)</f>
        <v>10</v>
      </c>
      <c r="E5833">
        <f>IF('Daily Weather Input'!D5826, 'Daily Weather Input'!D5826, ('Daily Weather Input'!E5826+'Daily Weather Input'!F5826)/2)</f>
        <v>36</v>
      </c>
      <c r="F5833">
        <f t="shared" si="183"/>
        <v>29</v>
      </c>
      <c r="G5833">
        <f t="shared" si="184"/>
        <v>0</v>
      </c>
    </row>
    <row r="5834" spans="2:7" x14ac:dyDescent="0.25">
      <c r="B5834">
        <f>YEAR('Daily Weather Input'!C5827)</f>
        <v>2020</v>
      </c>
      <c r="C5834">
        <f>MONTH('Daily Weather Input'!C5827)</f>
        <v>12</v>
      </c>
      <c r="D5834">
        <f>DAY('Daily Weather Input'!C5827)</f>
        <v>11</v>
      </c>
      <c r="E5834">
        <f>IF('Daily Weather Input'!D5827, 'Daily Weather Input'!D5827, ('Daily Weather Input'!E5827+'Daily Weather Input'!F5827)/2)</f>
        <v>44</v>
      </c>
      <c r="F5834">
        <f t="shared" si="183"/>
        <v>21</v>
      </c>
      <c r="G5834">
        <f t="shared" si="184"/>
        <v>0</v>
      </c>
    </row>
    <row r="5835" spans="2:7" x14ac:dyDescent="0.25">
      <c r="B5835">
        <f>YEAR('Daily Weather Input'!C5828)</f>
        <v>2020</v>
      </c>
      <c r="C5835">
        <f>MONTH('Daily Weather Input'!C5828)</f>
        <v>12</v>
      </c>
      <c r="D5835">
        <f>DAY('Daily Weather Input'!C5828)</f>
        <v>12</v>
      </c>
      <c r="E5835">
        <f>IF('Daily Weather Input'!D5828, 'Daily Weather Input'!D5828, ('Daily Weather Input'!E5828+'Daily Weather Input'!F5828)/2)</f>
        <v>49</v>
      </c>
      <c r="F5835">
        <f t="shared" si="183"/>
        <v>16</v>
      </c>
      <c r="G5835">
        <f t="shared" si="184"/>
        <v>0</v>
      </c>
    </row>
    <row r="5836" spans="2:7" x14ac:dyDescent="0.25">
      <c r="B5836">
        <f>YEAR('Daily Weather Input'!C5829)</f>
        <v>2020</v>
      </c>
      <c r="C5836">
        <f>MONTH('Daily Weather Input'!C5829)</f>
        <v>12</v>
      </c>
      <c r="D5836">
        <f>DAY('Daily Weather Input'!C5829)</f>
        <v>13</v>
      </c>
      <c r="E5836">
        <f>IF('Daily Weather Input'!D5829, 'Daily Weather Input'!D5829, ('Daily Weather Input'!E5829+'Daily Weather Input'!F5829)/2)</f>
        <v>56</v>
      </c>
      <c r="F5836">
        <f t="shared" si="183"/>
        <v>9</v>
      </c>
      <c r="G5836">
        <f t="shared" si="184"/>
        <v>0</v>
      </c>
    </row>
    <row r="5837" spans="2:7" x14ac:dyDescent="0.25">
      <c r="B5837">
        <f>YEAR('Daily Weather Input'!C5830)</f>
        <v>2020</v>
      </c>
      <c r="C5837">
        <f>MONTH('Daily Weather Input'!C5830)</f>
        <v>12</v>
      </c>
      <c r="D5837">
        <f>DAY('Daily Weather Input'!C5830)</f>
        <v>14</v>
      </c>
      <c r="E5837">
        <f>IF('Daily Weather Input'!D5830, 'Daily Weather Input'!D5830, ('Daily Weather Input'!E5830+'Daily Weather Input'!F5830)/2)</f>
        <v>41</v>
      </c>
      <c r="F5837">
        <f t="shared" si="183"/>
        <v>24</v>
      </c>
      <c r="G5837">
        <f t="shared" si="184"/>
        <v>0</v>
      </c>
    </row>
    <row r="5838" spans="2:7" x14ac:dyDescent="0.25">
      <c r="B5838">
        <f>YEAR('Daily Weather Input'!C5831)</f>
        <v>2020</v>
      </c>
      <c r="C5838">
        <f>MONTH('Daily Weather Input'!C5831)</f>
        <v>12</v>
      </c>
      <c r="D5838">
        <f>DAY('Daily Weather Input'!C5831)</f>
        <v>15</v>
      </c>
      <c r="E5838">
        <f>IF('Daily Weather Input'!D5831, 'Daily Weather Input'!D5831, ('Daily Weather Input'!E5831+'Daily Weather Input'!F5831)/2)</f>
        <v>35</v>
      </c>
      <c r="F5838">
        <f t="shared" si="183"/>
        <v>30</v>
      </c>
      <c r="G5838">
        <f t="shared" si="184"/>
        <v>0</v>
      </c>
    </row>
    <row r="5839" spans="2:7" x14ac:dyDescent="0.25">
      <c r="B5839">
        <f>YEAR('Daily Weather Input'!C5832)</f>
        <v>2020</v>
      </c>
      <c r="C5839">
        <f>MONTH('Daily Weather Input'!C5832)</f>
        <v>12</v>
      </c>
      <c r="D5839">
        <f>DAY('Daily Weather Input'!C5832)</f>
        <v>16</v>
      </c>
      <c r="E5839">
        <f>IF('Daily Weather Input'!D5832, 'Daily Weather Input'!D5832, ('Daily Weather Input'!E5832+'Daily Weather Input'!F5832)/2)</f>
        <v>31</v>
      </c>
      <c r="F5839">
        <f t="shared" si="183"/>
        <v>34</v>
      </c>
      <c r="G5839">
        <f t="shared" si="184"/>
        <v>0</v>
      </c>
    </row>
    <row r="5840" spans="2:7" x14ac:dyDescent="0.25">
      <c r="B5840">
        <f>YEAR('Daily Weather Input'!C5833)</f>
        <v>2020</v>
      </c>
      <c r="C5840">
        <f>MONTH('Daily Weather Input'!C5833)</f>
        <v>12</v>
      </c>
      <c r="D5840">
        <f>DAY('Daily Weather Input'!C5833)</f>
        <v>17</v>
      </c>
      <c r="E5840">
        <f>IF('Daily Weather Input'!D5833, 'Daily Weather Input'!D5833, ('Daily Weather Input'!E5833+'Daily Weather Input'!F5833)/2)</f>
        <v>31</v>
      </c>
      <c r="F5840">
        <f t="shared" si="183"/>
        <v>34</v>
      </c>
      <c r="G5840">
        <f t="shared" si="184"/>
        <v>0</v>
      </c>
    </row>
    <row r="5841" spans="2:7" x14ac:dyDescent="0.25">
      <c r="B5841">
        <f>YEAR('Daily Weather Input'!C5834)</f>
        <v>2020</v>
      </c>
      <c r="C5841">
        <f>MONTH('Daily Weather Input'!C5834)</f>
        <v>12</v>
      </c>
      <c r="D5841">
        <f>DAY('Daily Weather Input'!C5834)</f>
        <v>18</v>
      </c>
      <c r="E5841">
        <f>IF('Daily Weather Input'!D5834, 'Daily Weather Input'!D5834, ('Daily Weather Input'!E5834+'Daily Weather Input'!F5834)/2)</f>
        <v>34</v>
      </c>
      <c r="F5841">
        <f t="shared" si="183"/>
        <v>31</v>
      </c>
      <c r="G5841">
        <f t="shared" si="184"/>
        <v>0</v>
      </c>
    </row>
    <row r="5842" spans="2:7" x14ac:dyDescent="0.25">
      <c r="B5842">
        <f>YEAR('Daily Weather Input'!C5835)</f>
        <v>2020</v>
      </c>
      <c r="C5842">
        <f>MONTH('Daily Weather Input'!C5835)</f>
        <v>12</v>
      </c>
      <c r="D5842">
        <f>DAY('Daily Weather Input'!C5835)</f>
        <v>19</v>
      </c>
      <c r="E5842">
        <f>IF('Daily Weather Input'!D5835, 'Daily Weather Input'!D5835, ('Daily Weather Input'!E5835+'Daily Weather Input'!F5835)/2)</f>
        <v>30</v>
      </c>
      <c r="F5842">
        <f t="shared" si="183"/>
        <v>35</v>
      </c>
      <c r="G5842">
        <f t="shared" si="184"/>
        <v>0</v>
      </c>
    </row>
    <row r="5843" spans="2:7" x14ac:dyDescent="0.25">
      <c r="B5843">
        <f>YEAR('Daily Weather Input'!C5836)</f>
        <v>2020</v>
      </c>
      <c r="C5843">
        <f>MONTH('Daily Weather Input'!C5836)</f>
        <v>12</v>
      </c>
      <c r="D5843">
        <f>DAY('Daily Weather Input'!C5836)</f>
        <v>20</v>
      </c>
      <c r="E5843">
        <f>IF('Daily Weather Input'!D5836, 'Daily Weather Input'!D5836, ('Daily Weather Input'!E5836+'Daily Weather Input'!F5836)/2)</f>
        <v>37</v>
      </c>
      <c r="F5843">
        <f t="shared" si="183"/>
        <v>28</v>
      </c>
      <c r="G5843">
        <f t="shared" si="184"/>
        <v>0</v>
      </c>
    </row>
    <row r="5844" spans="2:7" x14ac:dyDescent="0.25">
      <c r="B5844">
        <f>YEAR('Daily Weather Input'!C5837)</f>
        <v>2020</v>
      </c>
      <c r="C5844">
        <f>MONTH('Daily Weather Input'!C5837)</f>
        <v>12</v>
      </c>
      <c r="D5844">
        <f>DAY('Daily Weather Input'!C5837)</f>
        <v>21</v>
      </c>
      <c r="E5844">
        <f>IF('Daily Weather Input'!D5837, 'Daily Weather Input'!D5837, ('Daily Weather Input'!E5837+'Daily Weather Input'!F5837)/2)</f>
        <v>38</v>
      </c>
      <c r="F5844">
        <f t="shared" si="183"/>
        <v>27</v>
      </c>
      <c r="G5844">
        <f t="shared" si="184"/>
        <v>0</v>
      </c>
    </row>
    <row r="5845" spans="2:7" x14ac:dyDescent="0.25">
      <c r="B5845">
        <f>YEAR('Daily Weather Input'!C5838)</f>
        <v>2020</v>
      </c>
      <c r="C5845">
        <f>MONTH('Daily Weather Input'!C5838)</f>
        <v>12</v>
      </c>
      <c r="D5845">
        <f>DAY('Daily Weather Input'!C5838)</f>
        <v>22</v>
      </c>
      <c r="E5845">
        <f>IF('Daily Weather Input'!D5838, 'Daily Weather Input'!D5838, ('Daily Weather Input'!E5838+'Daily Weather Input'!F5838)/2)</f>
        <v>42</v>
      </c>
      <c r="F5845">
        <f t="shared" si="183"/>
        <v>23</v>
      </c>
      <c r="G5845">
        <f t="shared" si="184"/>
        <v>0</v>
      </c>
    </row>
    <row r="5846" spans="2:7" x14ac:dyDescent="0.25">
      <c r="B5846">
        <f>YEAR('Daily Weather Input'!C5839)</f>
        <v>2020</v>
      </c>
      <c r="C5846">
        <f>MONTH('Daily Weather Input'!C5839)</f>
        <v>12</v>
      </c>
      <c r="D5846">
        <f>DAY('Daily Weather Input'!C5839)</f>
        <v>23</v>
      </c>
      <c r="E5846">
        <f>IF('Daily Weather Input'!D5839, 'Daily Weather Input'!D5839, ('Daily Weather Input'!E5839+'Daily Weather Input'!F5839)/2)</f>
        <v>38</v>
      </c>
      <c r="F5846">
        <f t="shared" si="183"/>
        <v>27</v>
      </c>
      <c r="G5846">
        <f t="shared" si="184"/>
        <v>0</v>
      </c>
    </row>
    <row r="5847" spans="2:7" x14ac:dyDescent="0.25">
      <c r="B5847">
        <f>YEAR('Daily Weather Input'!C5840)</f>
        <v>2020</v>
      </c>
      <c r="C5847">
        <f>MONTH('Daily Weather Input'!C5840)</f>
        <v>12</v>
      </c>
      <c r="D5847">
        <f>DAY('Daily Weather Input'!C5840)</f>
        <v>24</v>
      </c>
      <c r="E5847">
        <f>IF('Daily Weather Input'!D5840, 'Daily Weather Input'!D5840, ('Daily Weather Input'!E5840+'Daily Weather Input'!F5840)/2)</f>
        <v>47</v>
      </c>
      <c r="F5847">
        <f t="shared" si="183"/>
        <v>18</v>
      </c>
      <c r="G5847">
        <f t="shared" si="184"/>
        <v>0</v>
      </c>
    </row>
    <row r="5848" spans="2:7" x14ac:dyDescent="0.25">
      <c r="B5848">
        <f>YEAR('Daily Weather Input'!C5841)</f>
        <v>2020</v>
      </c>
      <c r="C5848">
        <f>MONTH('Daily Weather Input'!C5841)</f>
        <v>12</v>
      </c>
      <c r="D5848">
        <f>DAY('Daily Weather Input'!C5841)</f>
        <v>25</v>
      </c>
      <c r="E5848">
        <f>IF('Daily Weather Input'!D5841, 'Daily Weather Input'!D5841, ('Daily Weather Input'!E5841+'Daily Weather Input'!F5841)/2)</f>
        <v>40</v>
      </c>
      <c r="F5848">
        <f t="shared" ref="F5848:F5911" si="185">IF(B$8&gt;$E5848,(B$8-$E5848),0)</f>
        <v>25</v>
      </c>
      <c r="G5848">
        <f t="shared" ref="G5848:G5911" si="186">IF($E5848&gt;C$8,$E5848-C$8,0)</f>
        <v>0</v>
      </c>
    </row>
    <row r="5849" spans="2:7" x14ac:dyDescent="0.25">
      <c r="B5849">
        <f>YEAR('Daily Weather Input'!C5842)</f>
        <v>2020</v>
      </c>
      <c r="C5849">
        <f>MONTH('Daily Weather Input'!C5842)</f>
        <v>12</v>
      </c>
      <c r="D5849">
        <f>DAY('Daily Weather Input'!C5842)</f>
        <v>26</v>
      </c>
      <c r="E5849">
        <f>IF('Daily Weather Input'!D5842, 'Daily Weather Input'!D5842, ('Daily Weather Input'!E5842+'Daily Weather Input'!F5842)/2)</f>
        <v>26</v>
      </c>
      <c r="F5849">
        <f t="shared" si="185"/>
        <v>39</v>
      </c>
      <c r="G5849">
        <f t="shared" si="186"/>
        <v>0</v>
      </c>
    </row>
    <row r="5850" spans="2:7" x14ac:dyDescent="0.25">
      <c r="B5850">
        <f>YEAR('Daily Weather Input'!C5843)</f>
        <v>2020</v>
      </c>
      <c r="C5850">
        <f>MONTH('Daily Weather Input'!C5843)</f>
        <v>12</v>
      </c>
      <c r="D5850">
        <f>DAY('Daily Weather Input'!C5843)</f>
        <v>27</v>
      </c>
      <c r="E5850">
        <f>IF('Daily Weather Input'!D5843, 'Daily Weather Input'!D5843, ('Daily Weather Input'!E5843+'Daily Weather Input'!F5843)/2)</f>
        <v>29</v>
      </c>
      <c r="F5850">
        <f t="shared" si="185"/>
        <v>36</v>
      </c>
      <c r="G5850">
        <f t="shared" si="186"/>
        <v>0</v>
      </c>
    </row>
    <row r="5851" spans="2:7" x14ac:dyDescent="0.25">
      <c r="B5851">
        <f>YEAR('Daily Weather Input'!C5844)</f>
        <v>2020</v>
      </c>
      <c r="C5851">
        <f>MONTH('Daily Weather Input'!C5844)</f>
        <v>12</v>
      </c>
      <c r="D5851">
        <f>DAY('Daily Weather Input'!C5844)</f>
        <v>28</v>
      </c>
      <c r="E5851">
        <f>IF('Daily Weather Input'!D5844, 'Daily Weather Input'!D5844, ('Daily Weather Input'!E5844+'Daily Weather Input'!F5844)/2)</f>
        <v>41</v>
      </c>
      <c r="F5851">
        <f t="shared" si="185"/>
        <v>24</v>
      </c>
      <c r="G5851">
        <f t="shared" si="186"/>
        <v>0</v>
      </c>
    </row>
    <row r="5852" spans="2:7" x14ac:dyDescent="0.25">
      <c r="B5852">
        <f>YEAR('Daily Weather Input'!C5845)</f>
        <v>2020</v>
      </c>
      <c r="C5852">
        <f>MONTH('Daily Weather Input'!C5845)</f>
        <v>12</v>
      </c>
      <c r="D5852">
        <f>DAY('Daily Weather Input'!C5845)</f>
        <v>29</v>
      </c>
      <c r="E5852">
        <f>IF('Daily Weather Input'!D5845, 'Daily Weather Input'!D5845, ('Daily Weather Input'!E5845+'Daily Weather Input'!F5845)/2)</f>
        <v>40</v>
      </c>
      <c r="F5852">
        <f t="shared" si="185"/>
        <v>25</v>
      </c>
      <c r="G5852">
        <f t="shared" si="186"/>
        <v>0</v>
      </c>
    </row>
    <row r="5853" spans="2:7" x14ac:dyDescent="0.25">
      <c r="B5853">
        <f>YEAR('Daily Weather Input'!C5846)</f>
        <v>2020</v>
      </c>
      <c r="C5853">
        <f>MONTH('Daily Weather Input'!C5846)</f>
        <v>12</v>
      </c>
      <c r="D5853">
        <f>DAY('Daily Weather Input'!C5846)</f>
        <v>30</v>
      </c>
      <c r="E5853">
        <f>IF('Daily Weather Input'!D5846, 'Daily Weather Input'!D5846, ('Daily Weather Input'!E5846+'Daily Weather Input'!F5846)/2)</f>
        <v>33</v>
      </c>
      <c r="F5853">
        <f t="shared" si="185"/>
        <v>32</v>
      </c>
      <c r="G5853">
        <f t="shared" si="186"/>
        <v>0</v>
      </c>
    </row>
    <row r="5854" spans="2:7" x14ac:dyDescent="0.25">
      <c r="B5854">
        <f>YEAR('Daily Weather Input'!C5847)</f>
        <v>2020</v>
      </c>
      <c r="C5854">
        <f>MONTH('Daily Weather Input'!C5847)</f>
        <v>12</v>
      </c>
      <c r="D5854">
        <f>DAY('Daily Weather Input'!C5847)</f>
        <v>31</v>
      </c>
      <c r="E5854">
        <f>IF('Daily Weather Input'!D5847, 'Daily Weather Input'!D5847, ('Daily Weather Input'!E5847+'Daily Weather Input'!F5847)/2)</f>
        <v>46</v>
      </c>
      <c r="F5854">
        <f t="shared" si="185"/>
        <v>19</v>
      </c>
      <c r="G5854">
        <f t="shared" si="186"/>
        <v>0</v>
      </c>
    </row>
    <row r="5855" spans="2:7" x14ac:dyDescent="0.25">
      <c r="B5855">
        <f>YEAR('Daily Weather Input'!C5848)</f>
        <v>2021</v>
      </c>
      <c r="C5855">
        <f>MONTH('Daily Weather Input'!C5848)</f>
        <v>1</v>
      </c>
      <c r="D5855">
        <f>DAY('Daily Weather Input'!C5848)</f>
        <v>1</v>
      </c>
      <c r="E5855">
        <f>IF('Daily Weather Input'!D5848, 'Daily Weather Input'!D5848, ('Daily Weather Input'!E5848+'Daily Weather Input'!F5848)/2)</f>
        <v>37</v>
      </c>
      <c r="F5855">
        <f t="shared" si="185"/>
        <v>28</v>
      </c>
      <c r="G5855">
        <f t="shared" si="186"/>
        <v>0</v>
      </c>
    </row>
    <row r="5856" spans="2:7" x14ac:dyDescent="0.25">
      <c r="B5856">
        <f>YEAR('Daily Weather Input'!C5849)</f>
        <v>2021</v>
      </c>
      <c r="C5856">
        <f>MONTH('Daily Weather Input'!C5849)</f>
        <v>1</v>
      </c>
      <c r="D5856">
        <f>DAY('Daily Weather Input'!C5849)</f>
        <v>2</v>
      </c>
      <c r="E5856">
        <f>IF('Daily Weather Input'!D5849, 'Daily Weather Input'!D5849, ('Daily Weather Input'!E5849+'Daily Weather Input'!F5849)/2)</f>
        <v>41</v>
      </c>
      <c r="F5856">
        <f t="shared" si="185"/>
        <v>24</v>
      </c>
      <c r="G5856">
        <f t="shared" si="186"/>
        <v>0</v>
      </c>
    </row>
    <row r="5857" spans="2:7" x14ac:dyDescent="0.25">
      <c r="B5857">
        <f>YEAR('Daily Weather Input'!C5850)</f>
        <v>2021</v>
      </c>
      <c r="C5857">
        <f>MONTH('Daily Weather Input'!C5850)</f>
        <v>1</v>
      </c>
      <c r="D5857">
        <f>DAY('Daily Weather Input'!C5850)</f>
        <v>3</v>
      </c>
      <c r="E5857">
        <f>IF('Daily Weather Input'!D5850, 'Daily Weather Input'!D5850, ('Daily Weather Input'!E5850+'Daily Weather Input'!F5850)/2)</f>
        <v>40</v>
      </c>
      <c r="F5857">
        <f t="shared" si="185"/>
        <v>25</v>
      </c>
      <c r="G5857">
        <f t="shared" si="186"/>
        <v>0</v>
      </c>
    </row>
    <row r="5858" spans="2:7" x14ac:dyDescent="0.25">
      <c r="B5858">
        <f>YEAR('Daily Weather Input'!C5851)</f>
        <v>2021</v>
      </c>
      <c r="C5858">
        <f>MONTH('Daily Weather Input'!C5851)</f>
        <v>1</v>
      </c>
      <c r="D5858">
        <f>DAY('Daily Weather Input'!C5851)</f>
        <v>4</v>
      </c>
      <c r="E5858">
        <f>IF('Daily Weather Input'!D5851, 'Daily Weather Input'!D5851, ('Daily Weather Input'!E5851+'Daily Weather Input'!F5851)/2)</f>
        <v>37</v>
      </c>
      <c r="F5858">
        <f t="shared" si="185"/>
        <v>28</v>
      </c>
      <c r="G5858">
        <f t="shared" si="186"/>
        <v>0</v>
      </c>
    </row>
    <row r="5859" spans="2:7" x14ac:dyDescent="0.25">
      <c r="B5859">
        <f>YEAR('Daily Weather Input'!C5852)</f>
        <v>2021</v>
      </c>
      <c r="C5859">
        <f>MONTH('Daily Weather Input'!C5852)</f>
        <v>1</v>
      </c>
      <c r="D5859">
        <f>DAY('Daily Weather Input'!C5852)</f>
        <v>5</v>
      </c>
      <c r="E5859">
        <f>IF('Daily Weather Input'!D5852, 'Daily Weather Input'!D5852, ('Daily Weather Input'!E5852+'Daily Weather Input'!F5852)/2)</f>
        <v>38</v>
      </c>
      <c r="F5859">
        <f t="shared" si="185"/>
        <v>27</v>
      </c>
      <c r="G5859">
        <f t="shared" si="186"/>
        <v>0</v>
      </c>
    </row>
    <row r="5860" spans="2:7" x14ac:dyDescent="0.25">
      <c r="B5860">
        <f>YEAR('Daily Weather Input'!C5853)</f>
        <v>2021</v>
      </c>
      <c r="C5860">
        <f>MONTH('Daily Weather Input'!C5853)</f>
        <v>1</v>
      </c>
      <c r="D5860">
        <f>DAY('Daily Weather Input'!C5853)</f>
        <v>6</v>
      </c>
      <c r="E5860">
        <f>IF('Daily Weather Input'!D5853, 'Daily Weather Input'!D5853, ('Daily Weather Input'!E5853+'Daily Weather Input'!F5853)/2)</f>
        <v>39</v>
      </c>
      <c r="F5860">
        <f t="shared" si="185"/>
        <v>26</v>
      </c>
      <c r="G5860">
        <f t="shared" si="186"/>
        <v>0</v>
      </c>
    </row>
    <row r="5861" spans="2:7" x14ac:dyDescent="0.25">
      <c r="B5861">
        <f>YEAR('Daily Weather Input'!C5854)</f>
        <v>2021</v>
      </c>
      <c r="C5861">
        <f>MONTH('Daily Weather Input'!C5854)</f>
        <v>1</v>
      </c>
      <c r="D5861">
        <f>DAY('Daily Weather Input'!C5854)</f>
        <v>7</v>
      </c>
      <c r="E5861">
        <f>IF('Daily Weather Input'!D5854, 'Daily Weather Input'!D5854, ('Daily Weather Input'!E5854+'Daily Weather Input'!F5854)/2)</f>
        <v>38</v>
      </c>
      <c r="F5861">
        <f t="shared" si="185"/>
        <v>27</v>
      </c>
      <c r="G5861">
        <f t="shared" si="186"/>
        <v>0</v>
      </c>
    </row>
    <row r="5862" spans="2:7" x14ac:dyDescent="0.25">
      <c r="B5862">
        <f>YEAR('Daily Weather Input'!C5855)</f>
        <v>2021</v>
      </c>
      <c r="C5862">
        <f>MONTH('Daily Weather Input'!C5855)</f>
        <v>1</v>
      </c>
      <c r="D5862">
        <f>DAY('Daily Weather Input'!C5855)</f>
        <v>8</v>
      </c>
      <c r="E5862">
        <f>IF('Daily Weather Input'!D5855, 'Daily Weather Input'!D5855, ('Daily Weather Input'!E5855+'Daily Weather Input'!F5855)/2)</f>
        <v>34</v>
      </c>
      <c r="F5862">
        <f t="shared" si="185"/>
        <v>31</v>
      </c>
      <c r="G5862">
        <f t="shared" si="186"/>
        <v>0</v>
      </c>
    </row>
    <row r="5863" spans="2:7" x14ac:dyDescent="0.25">
      <c r="B5863">
        <f>YEAR('Daily Weather Input'!C5856)</f>
        <v>2021</v>
      </c>
      <c r="C5863">
        <f>MONTH('Daily Weather Input'!C5856)</f>
        <v>1</v>
      </c>
      <c r="D5863">
        <f>DAY('Daily Weather Input'!C5856)</f>
        <v>9</v>
      </c>
      <c r="E5863">
        <f>IF('Daily Weather Input'!D5856, 'Daily Weather Input'!D5856, ('Daily Weather Input'!E5856+'Daily Weather Input'!F5856)/2)</f>
        <v>36</v>
      </c>
      <c r="F5863">
        <f t="shared" si="185"/>
        <v>29</v>
      </c>
      <c r="G5863">
        <f t="shared" si="186"/>
        <v>0</v>
      </c>
    </row>
    <row r="5864" spans="2:7" x14ac:dyDescent="0.25">
      <c r="B5864">
        <f>YEAR('Daily Weather Input'!C5857)</f>
        <v>2021</v>
      </c>
      <c r="C5864">
        <f>MONTH('Daily Weather Input'!C5857)</f>
        <v>1</v>
      </c>
      <c r="D5864">
        <f>DAY('Daily Weather Input'!C5857)</f>
        <v>10</v>
      </c>
      <c r="E5864">
        <f>IF('Daily Weather Input'!D5857, 'Daily Weather Input'!D5857, ('Daily Weather Input'!E5857+'Daily Weather Input'!F5857)/2)</f>
        <v>39</v>
      </c>
      <c r="F5864">
        <f t="shared" si="185"/>
        <v>26</v>
      </c>
      <c r="G5864">
        <f t="shared" si="186"/>
        <v>0</v>
      </c>
    </row>
    <row r="5865" spans="2:7" x14ac:dyDescent="0.25">
      <c r="B5865">
        <f>YEAR('Daily Weather Input'!C5858)</f>
        <v>2021</v>
      </c>
      <c r="C5865">
        <f>MONTH('Daily Weather Input'!C5858)</f>
        <v>1</v>
      </c>
      <c r="D5865">
        <f>DAY('Daily Weather Input'!C5858)</f>
        <v>11</v>
      </c>
      <c r="E5865">
        <f>IF('Daily Weather Input'!D5858, 'Daily Weather Input'!D5858, ('Daily Weather Input'!E5858+'Daily Weather Input'!F5858)/2)</f>
        <v>31</v>
      </c>
      <c r="F5865">
        <f t="shared" si="185"/>
        <v>34</v>
      </c>
      <c r="G5865">
        <f t="shared" si="186"/>
        <v>0</v>
      </c>
    </row>
    <row r="5866" spans="2:7" x14ac:dyDescent="0.25">
      <c r="B5866">
        <f>YEAR('Daily Weather Input'!C5859)</f>
        <v>2021</v>
      </c>
      <c r="C5866">
        <f>MONTH('Daily Weather Input'!C5859)</f>
        <v>1</v>
      </c>
      <c r="D5866">
        <f>DAY('Daily Weather Input'!C5859)</f>
        <v>12</v>
      </c>
      <c r="E5866">
        <f>IF('Daily Weather Input'!D5859, 'Daily Weather Input'!D5859, ('Daily Weather Input'!E5859+'Daily Weather Input'!F5859)/2)</f>
        <v>32</v>
      </c>
      <c r="F5866">
        <f t="shared" si="185"/>
        <v>33</v>
      </c>
      <c r="G5866">
        <f t="shared" si="186"/>
        <v>0</v>
      </c>
    </row>
    <row r="5867" spans="2:7" x14ac:dyDescent="0.25">
      <c r="B5867">
        <f>YEAR('Daily Weather Input'!C5860)</f>
        <v>2021</v>
      </c>
      <c r="C5867">
        <f>MONTH('Daily Weather Input'!C5860)</f>
        <v>1</v>
      </c>
      <c r="D5867">
        <f>DAY('Daily Weather Input'!C5860)</f>
        <v>13</v>
      </c>
      <c r="E5867">
        <f>IF('Daily Weather Input'!D5860, 'Daily Weather Input'!D5860, ('Daily Weather Input'!E5860+'Daily Weather Input'!F5860)/2)</f>
        <v>34</v>
      </c>
      <c r="F5867">
        <f t="shared" si="185"/>
        <v>31</v>
      </c>
      <c r="G5867">
        <f t="shared" si="186"/>
        <v>0</v>
      </c>
    </row>
    <row r="5868" spans="2:7" x14ac:dyDescent="0.25">
      <c r="B5868">
        <f>YEAR('Daily Weather Input'!C5861)</f>
        <v>2021</v>
      </c>
      <c r="C5868">
        <f>MONTH('Daily Weather Input'!C5861)</f>
        <v>1</v>
      </c>
      <c r="D5868">
        <f>DAY('Daily Weather Input'!C5861)</f>
        <v>14</v>
      </c>
      <c r="E5868">
        <f>IF('Daily Weather Input'!D5861, 'Daily Weather Input'!D5861, ('Daily Weather Input'!E5861+'Daily Weather Input'!F5861)/2)</f>
        <v>37</v>
      </c>
      <c r="F5868">
        <f t="shared" si="185"/>
        <v>28</v>
      </c>
      <c r="G5868">
        <f t="shared" si="186"/>
        <v>0</v>
      </c>
    </row>
    <row r="5869" spans="2:7" x14ac:dyDescent="0.25">
      <c r="B5869">
        <f>YEAR('Daily Weather Input'!C5862)</f>
        <v>2021</v>
      </c>
      <c r="C5869">
        <f>MONTH('Daily Weather Input'!C5862)</f>
        <v>1</v>
      </c>
      <c r="D5869">
        <f>DAY('Daily Weather Input'!C5862)</f>
        <v>15</v>
      </c>
      <c r="E5869">
        <f>IF('Daily Weather Input'!D5862, 'Daily Weather Input'!D5862, ('Daily Weather Input'!E5862+'Daily Weather Input'!F5862)/2)</f>
        <v>40</v>
      </c>
      <c r="F5869">
        <f t="shared" si="185"/>
        <v>25</v>
      </c>
      <c r="G5869">
        <f t="shared" si="186"/>
        <v>0</v>
      </c>
    </row>
    <row r="5870" spans="2:7" x14ac:dyDescent="0.25">
      <c r="B5870">
        <f>YEAR('Daily Weather Input'!C5863)</f>
        <v>2021</v>
      </c>
      <c r="C5870">
        <f>MONTH('Daily Weather Input'!C5863)</f>
        <v>1</v>
      </c>
      <c r="D5870">
        <f>DAY('Daily Weather Input'!C5863)</f>
        <v>16</v>
      </c>
      <c r="E5870">
        <f>IF('Daily Weather Input'!D5863, 'Daily Weather Input'!D5863, ('Daily Weather Input'!E5863+'Daily Weather Input'!F5863)/2)</f>
        <v>40</v>
      </c>
      <c r="F5870">
        <f t="shared" si="185"/>
        <v>25</v>
      </c>
      <c r="G5870">
        <f t="shared" si="186"/>
        <v>0</v>
      </c>
    </row>
    <row r="5871" spans="2:7" x14ac:dyDescent="0.25">
      <c r="B5871">
        <f>YEAR('Daily Weather Input'!C5864)</f>
        <v>2021</v>
      </c>
      <c r="C5871">
        <f>MONTH('Daily Weather Input'!C5864)</f>
        <v>1</v>
      </c>
      <c r="D5871">
        <f>DAY('Daily Weather Input'!C5864)</f>
        <v>17</v>
      </c>
      <c r="E5871">
        <f>IF('Daily Weather Input'!D5864, 'Daily Weather Input'!D5864, ('Daily Weather Input'!E5864+'Daily Weather Input'!F5864)/2)</f>
        <v>38</v>
      </c>
      <c r="F5871">
        <f t="shared" si="185"/>
        <v>27</v>
      </c>
      <c r="G5871">
        <f t="shared" si="186"/>
        <v>0</v>
      </c>
    </row>
    <row r="5872" spans="2:7" x14ac:dyDescent="0.25">
      <c r="B5872">
        <f>YEAR('Daily Weather Input'!C5865)</f>
        <v>2021</v>
      </c>
      <c r="C5872">
        <f>MONTH('Daily Weather Input'!C5865)</f>
        <v>1</v>
      </c>
      <c r="D5872">
        <f>DAY('Daily Weather Input'!C5865)</f>
        <v>18</v>
      </c>
      <c r="E5872">
        <f>IF('Daily Weather Input'!D5865, 'Daily Weather Input'!D5865, ('Daily Weather Input'!E5865+'Daily Weather Input'!F5865)/2)</f>
        <v>37</v>
      </c>
      <c r="F5872">
        <f t="shared" si="185"/>
        <v>28</v>
      </c>
      <c r="G5872">
        <f t="shared" si="186"/>
        <v>0</v>
      </c>
    </row>
    <row r="5873" spans="2:7" x14ac:dyDescent="0.25">
      <c r="B5873">
        <f>YEAR('Daily Weather Input'!C5866)</f>
        <v>2021</v>
      </c>
      <c r="C5873">
        <f>MONTH('Daily Weather Input'!C5866)</f>
        <v>1</v>
      </c>
      <c r="D5873">
        <f>DAY('Daily Weather Input'!C5866)</f>
        <v>19</v>
      </c>
      <c r="E5873">
        <f>IF('Daily Weather Input'!D5866, 'Daily Weather Input'!D5866, ('Daily Weather Input'!E5866+'Daily Weather Input'!F5866)/2)</f>
        <v>39</v>
      </c>
      <c r="F5873">
        <f t="shared" si="185"/>
        <v>26</v>
      </c>
      <c r="G5873">
        <f t="shared" si="186"/>
        <v>0</v>
      </c>
    </row>
    <row r="5874" spans="2:7" x14ac:dyDescent="0.25">
      <c r="B5874">
        <f>YEAR('Daily Weather Input'!C5867)</f>
        <v>2021</v>
      </c>
      <c r="C5874">
        <f>MONTH('Daily Weather Input'!C5867)</f>
        <v>1</v>
      </c>
      <c r="D5874">
        <f>DAY('Daily Weather Input'!C5867)</f>
        <v>20</v>
      </c>
      <c r="E5874">
        <f>IF('Daily Weather Input'!D5867, 'Daily Weather Input'!D5867, ('Daily Weather Input'!E5867+'Daily Weather Input'!F5867)/2)</f>
        <v>36</v>
      </c>
      <c r="F5874">
        <f t="shared" si="185"/>
        <v>29</v>
      </c>
      <c r="G5874">
        <f t="shared" si="186"/>
        <v>0</v>
      </c>
    </row>
    <row r="5875" spans="2:7" x14ac:dyDescent="0.25">
      <c r="B5875">
        <f>YEAR('Daily Weather Input'!C5868)</f>
        <v>2021</v>
      </c>
      <c r="C5875">
        <f>MONTH('Daily Weather Input'!C5868)</f>
        <v>1</v>
      </c>
      <c r="D5875">
        <f>DAY('Daily Weather Input'!C5868)</f>
        <v>21</v>
      </c>
      <c r="E5875">
        <f>IF('Daily Weather Input'!D5868, 'Daily Weather Input'!D5868, ('Daily Weather Input'!E5868+'Daily Weather Input'!F5868)/2)</f>
        <v>34</v>
      </c>
      <c r="F5875">
        <f t="shared" si="185"/>
        <v>31</v>
      </c>
      <c r="G5875">
        <f t="shared" si="186"/>
        <v>0</v>
      </c>
    </row>
    <row r="5876" spans="2:7" x14ac:dyDescent="0.25">
      <c r="B5876">
        <f>YEAR('Daily Weather Input'!C5869)</f>
        <v>2021</v>
      </c>
      <c r="C5876">
        <f>MONTH('Daily Weather Input'!C5869)</f>
        <v>1</v>
      </c>
      <c r="D5876">
        <f>DAY('Daily Weather Input'!C5869)</f>
        <v>22</v>
      </c>
      <c r="E5876">
        <f>IF('Daily Weather Input'!D5869, 'Daily Weather Input'!D5869, ('Daily Weather Input'!E5869+'Daily Weather Input'!F5869)/2)</f>
        <v>38</v>
      </c>
      <c r="F5876">
        <f t="shared" si="185"/>
        <v>27</v>
      </c>
      <c r="G5876">
        <f t="shared" si="186"/>
        <v>0</v>
      </c>
    </row>
    <row r="5877" spans="2:7" x14ac:dyDescent="0.25">
      <c r="B5877">
        <f>YEAR('Daily Weather Input'!C5870)</f>
        <v>2021</v>
      </c>
      <c r="C5877">
        <f>MONTH('Daily Weather Input'!C5870)</f>
        <v>1</v>
      </c>
      <c r="D5877">
        <f>DAY('Daily Weather Input'!C5870)</f>
        <v>23</v>
      </c>
      <c r="E5877">
        <f>IF('Daily Weather Input'!D5870, 'Daily Weather Input'!D5870, ('Daily Weather Input'!E5870+'Daily Weather Input'!F5870)/2)</f>
        <v>33</v>
      </c>
      <c r="F5877">
        <f t="shared" si="185"/>
        <v>32</v>
      </c>
      <c r="G5877">
        <f t="shared" si="186"/>
        <v>0</v>
      </c>
    </row>
    <row r="5878" spans="2:7" x14ac:dyDescent="0.25">
      <c r="B5878">
        <f>YEAR('Daily Weather Input'!C5871)</f>
        <v>2021</v>
      </c>
      <c r="C5878">
        <f>MONTH('Daily Weather Input'!C5871)</f>
        <v>1</v>
      </c>
      <c r="D5878">
        <f>DAY('Daily Weather Input'!C5871)</f>
        <v>24</v>
      </c>
      <c r="E5878">
        <f>IF('Daily Weather Input'!D5871, 'Daily Weather Input'!D5871, ('Daily Weather Input'!E5871+'Daily Weather Input'!F5871)/2)</f>
        <v>28</v>
      </c>
      <c r="F5878">
        <f t="shared" si="185"/>
        <v>37</v>
      </c>
      <c r="G5878">
        <f t="shared" si="186"/>
        <v>0</v>
      </c>
    </row>
    <row r="5879" spans="2:7" x14ac:dyDescent="0.25">
      <c r="B5879">
        <f>YEAR('Daily Weather Input'!C5872)</f>
        <v>2021</v>
      </c>
      <c r="C5879">
        <f>MONTH('Daily Weather Input'!C5872)</f>
        <v>1</v>
      </c>
      <c r="D5879">
        <f>DAY('Daily Weather Input'!C5872)</f>
        <v>25</v>
      </c>
      <c r="E5879">
        <f>IF('Daily Weather Input'!D5872, 'Daily Weather Input'!D5872, ('Daily Weather Input'!E5872+'Daily Weather Input'!F5872)/2)</f>
        <v>35</v>
      </c>
      <c r="F5879">
        <f t="shared" si="185"/>
        <v>30</v>
      </c>
      <c r="G5879">
        <f t="shared" si="186"/>
        <v>0</v>
      </c>
    </row>
    <row r="5880" spans="2:7" x14ac:dyDescent="0.25">
      <c r="B5880">
        <f>YEAR('Daily Weather Input'!C5873)</f>
        <v>2021</v>
      </c>
      <c r="C5880">
        <f>MONTH('Daily Weather Input'!C5873)</f>
        <v>1</v>
      </c>
      <c r="D5880">
        <f>DAY('Daily Weather Input'!C5873)</f>
        <v>26</v>
      </c>
      <c r="E5880">
        <f>IF('Daily Weather Input'!D5873, 'Daily Weather Input'!D5873, ('Daily Weather Input'!E5873+'Daily Weather Input'!F5873)/2)</f>
        <v>33</v>
      </c>
      <c r="F5880">
        <f t="shared" si="185"/>
        <v>32</v>
      </c>
      <c r="G5880">
        <f t="shared" si="186"/>
        <v>0</v>
      </c>
    </row>
    <row r="5881" spans="2:7" x14ac:dyDescent="0.25">
      <c r="B5881">
        <f>YEAR('Daily Weather Input'!C5874)</f>
        <v>2021</v>
      </c>
      <c r="C5881">
        <f>MONTH('Daily Weather Input'!C5874)</f>
        <v>1</v>
      </c>
      <c r="D5881">
        <f>DAY('Daily Weather Input'!C5874)</f>
        <v>27</v>
      </c>
      <c r="E5881">
        <f>IF('Daily Weather Input'!D5874, 'Daily Weather Input'!D5874, ('Daily Weather Input'!E5874+'Daily Weather Input'!F5874)/2)</f>
        <v>38</v>
      </c>
      <c r="F5881">
        <f t="shared" si="185"/>
        <v>27</v>
      </c>
      <c r="G5881">
        <f t="shared" si="186"/>
        <v>0</v>
      </c>
    </row>
    <row r="5882" spans="2:7" x14ac:dyDescent="0.25">
      <c r="B5882">
        <f>YEAR('Daily Weather Input'!C5875)</f>
        <v>2021</v>
      </c>
      <c r="C5882">
        <f>MONTH('Daily Weather Input'!C5875)</f>
        <v>1</v>
      </c>
      <c r="D5882">
        <f>DAY('Daily Weather Input'!C5875)</f>
        <v>28</v>
      </c>
      <c r="E5882">
        <f>IF('Daily Weather Input'!D5875, 'Daily Weather Input'!D5875, ('Daily Weather Input'!E5875+'Daily Weather Input'!F5875)/2)</f>
        <v>33</v>
      </c>
      <c r="F5882">
        <f t="shared" si="185"/>
        <v>32</v>
      </c>
      <c r="G5882">
        <f t="shared" si="186"/>
        <v>0</v>
      </c>
    </row>
    <row r="5883" spans="2:7" x14ac:dyDescent="0.25">
      <c r="B5883">
        <f>YEAR('Daily Weather Input'!C5876)</f>
        <v>2021</v>
      </c>
      <c r="C5883">
        <f>MONTH('Daily Weather Input'!C5876)</f>
        <v>1</v>
      </c>
      <c r="D5883">
        <f>DAY('Daily Weather Input'!C5876)</f>
        <v>29</v>
      </c>
      <c r="E5883">
        <f>IF('Daily Weather Input'!D5876, 'Daily Weather Input'!D5876, ('Daily Weather Input'!E5876+'Daily Weather Input'!F5876)/2)</f>
        <v>27</v>
      </c>
      <c r="F5883">
        <f t="shared" si="185"/>
        <v>38</v>
      </c>
      <c r="G5883">
        <f t="shared" si="186"/>
        <v>0</v>
      </c>
    </row>
    <row r="5884" spans="2:7" x14ac:dyDescent="0.25">
      <c r="B5884">
        <f>YEAR('Daily Weather Input'!C5877)</f>
        <v>2021</v>
      </c>
      <c r="C5884">
        <f>MONTH('Daily Weather Input'!C5877)</f>
        <v>1</v>
      </c>
      <c r="D5884">
        <f>DAY('Daily Weather Input'!C5877)</f>
        <v>30</v>
      </c>
      <c r="E5884">
        <f>IF('Daily Weather Input'!D5877, 'Daily Weather Input'!D5877, ('Daily Weather Input'!E5877+'Daily Weather Input'!F5877)/2)</f>
        <v>28</v>
      </c>
      <c r="F5884">
        <f t="shared" si="185"/>
        <v>37</v>
      </c>
      <c r="G5884">
        <f t="shared" si="186"/>
        <v>0</v>
      </c>
    </row>
    <row r="5885" spans="2:7" x14ac:dyDescent="0.25">
      <c r="B5885">
        <f>YEAR('Daily Weather Input'!C5878)</f>
        <v>2021</v>
      </c>
      <c r="C5885">
        <f>MONTH('Daily Weather Input'!C5878)</f>
        <v>1</v>
      </c>
      <c r="D5885">
        <f>DAY('Daily Weather Input'!C5878)</f>
        <v>31</v>
      </c>
      <c r="E5885">
        <f>IF('Daily Weather Input'!D5878, 'Daily Weather Input'!D5878, ('Daily Weather Input'!E5878+'Daily Weather Input'!F5878)/2)</f>
        <v>30</v>
      </c>
      <c r="F5885">
        <f t="shared" si="185"/>
        <v>35</v>
      </c>
      <c r="G5885">
        <f t="shared" si="186"/>
        <v>0</v>
      </c>
    </row>
    <row r="5886" spans="2:7" x14ac:dyDescent="0.25">
      <c r="B5886">
        <f>YEAR('Daily Weather Input'!C5879)</f>
        <v>2021</v>
      </c>
      <c r="C5886">
        <f>MONTH('Daily Weather Input'!C5879)</f>
        <v>2</v>
      </c>
      <c r="D5886">
        <f>DAY('Daily Weather Input'!C5879)</f>
        <v>1</v>
      </c>
      <c r="E5886">
        <f>IF('Daily Weather Input'!D5879, 'Daily Weather Input'!D5879, ('Daily Weather Input'!E5879+'Daily Weather Input'!F5879)/2)</f>
        <v>29</v>
      </c>
      <c r="F5886">
        <f t="shared" si="185"/>
        <v>36</v>
      </c>
      <c r="G5886">
        <f t="shared" si="186"/>
        <v>0</v>
      </c>
    </row>
    <row r="5887" spans="2:7" x14ac:dyDescent="0.25">
      <c r="B5887">
        <f>YEAR('Daily Weather Input'!C5880)</f>
        <v>2021</v>
      </c>
      <c r="C5887">
        <f>MONTH('Daily Weather Input'!C5880)</f>
        <v>2</v>
      </c>
      <c r="D5887">
        <f>DAY('Daily Weather Input'!C5880)</f>
        <v>2</v>
      </c>
      <c r="E5887">
        <f>IF('Daily Weather Input'!D5880, 'Daily Weather Input'!D5880, ('Daily Weather Input'!E5880+'Daily Weather Input'!F5880)/2)</f>
        <v>33</v>
      </c>
      <c r="F5887">
        <f t="shared" si="185"/>
        <v>32</v>
      </c>
      <c r="G5887">
        <f t="shared" si="186"/>
        <v>0</v>
      </c>
    </row>
    <row r="5888" spans="2:7" x14ac:dyDescent="0.25">
      <c r="B5888">
        <f>YEAR('Daily Weather Input'!C5881)</f>
        <v>2021</v>
      </c>
      <c r="C5888">
        <f>MONTH('Daily Weather Input'!C5881)</f>
        <v>2</v>
      </c>
      <c r="D5888">
        <f>DAY('Daily Weather Input'!C5881)</f>
        <v>3</v>
      </c>
      <c r="E5888">
        <f>IF('Daily Weather Input'!D5881, 'Daily Weather Input'!D5881, ('Daily Weather Input'!E5881+'Daily Weather Input'!F5881)/2)</f>
        <v>35</v>
      </c>
      <c r="F5888">
        <f t="shared" si="185"/>
        <v>30</v>
      </c>
      <c r="G5888">
        <f t="shared" si="186"/>
        <v>0</v>
      </c>
    </row>
    <row r="5889" spans="2:7" x14ac:dyDescent="0.25">
      <c r="B5889">
        <f>YEAR('Daily Weather Input'!C5882)</f>
        <v>2021</v>
      </c>
      <c r="C5889">
        <f>MONTH('Daily Weather Input'!C5882)</f>
        <v>2</v>
      </c>
      <c r="D5889">
        <f>DAY('Daily Weather Input'!C5882)</f>
        <v>4</v>
      </c>
      <c r="E5889">
        <f>IF('Daily Weather Input'!D5882, 'Daily Weather Input'!D5882, ('Daily Weather Input'!E5882+'Daily Weather Input'!F5882)/2)</f>
        <v>36</v>
      </c>
      <c r="F5889">
        <f t="shared" si="185"/>
        <v>29</v>
      </c>
      <c r="G5889">
        <f t="shared" si="186"/>
        <v>0</v>
      </c>
    </row>
    <row r="5890" spans="2:7" x14ac:dyDescent="0.25">
      <c r="B5890">
        <f>YEAR('Daily Weather Input'!C5883)</f>
        <v>2021</v>
      </c>
      <c r="C5890">
        <f>MONTH('Daily Weather Input'!C5883)</f>
        <v>2</v>
      </c>
      <c r="D5890">
        <f>DAY('Daily Weather Input'!C5883)</f>
        <v>5</v>
      </c>
      <c r="E5890">
        <f>IF('Daily Weather Input'!D5883, 'Daily Weather Input'!D5883, ('Daily Weather Input'!E5883+'Daily Weather Input'!F5883)/2)</f>
        <v>44</v>
      </c>
      <c r="F5890">
        <f t="shared" si="185"/>
        <v>21</v>
      </c>
      <c r="G5890">
        <f t="shared" si="186"/>
        <v>0</v>
      </c>
    </row>
    <row r="5891" spans="2:7" x14ac:dyDescent="0.25">
      <c r="B5891">
        <f>YEAR('Daily Weather Input'!C5884)</f>
        <v>2021</v>
      </c>
      <c r="C5891">
        <f>MONTH('Daily Weather Input'!C5884)</f>
        <v>2</v>
      </c>
      <c r="D5891">
        <f>DAY('Daily Weather Input'!C5884)</f>
        <v>6</v>
      </c>
      <c r="E5891">
        <f>IF('Daily Weather Input'!D5884, 'Daily Weather Input'!D5884, ('Daily Weather Input'!E5884+'Daily Weather Input'!F5884)/2)</f>
        <v>38</v>
      </c>
      <c r="F5891">
        <f t="shared" si="185"/>
        <v>27</v>
      </c>
      <c r="G5891">
        <f t="shared" si="186"/>
        <v>0</v>
      </c>
    </row>
    <row r="5892" spans="2:7" x14ac:dyDescent="0.25">
      <c r="B5892">
        <f>YEAR('Daily Weather Input'!C5885)</f>
        <v>2021</v>
      </c>
      <c r="C5892">
        <f>MONTH('Daily Weather Input'!C5885)</f>
        <v>2</v>
      </c>
      <c r="D5892">
        <f>DAY('Daily Weather Input'!C5885)</f>
        <v>7</v>
      </c>
      <c r="E5892">
        <f>IF('Daily Weather Input'!D5885, 'Daily Weather Input'!D5885, ('Daily Weather Input'!E5885+'Daily Weather Input'!F5885)/2)</f>
        <v>38</v>
      </c>
      <c r="F5892">
        <f t="shared" si="185"/>
        <v>27</v>
      </c>
      <c r="G5892">
        <f t="shared" si="186"/>
        <v>0</v>
      </c>
    </row>
    <row r="5893" spans="2:7" x14ac:dyDescent="0.25">
      <c r="B5893">
        <f>YEAR('Daily Weather Input'!C5886)</f>
        <v>2021</v>
      </c>
      <c r="C5893">
        <f>MONTH('Daily Weather Input'!C5886)</f>
        <v>2</v>
      </c>
      <c r="D5893">
        <f>DAY('Daily Weather Input'!C5886)</f>
        <v>8</v>
      </c>
      <c r="E5893">
        <f>IF('Daily Weather Input'!D5886, 'Daily Weather Input'!D5886, ('Daily Weather Input'!E5886+'Daily Weather Input'!F5886)/2)</f>
        <v>30</v>
      </c>
      <c r="F5893">
        <f t="shared" si="185"/>
        <v>35</v>
      </c>
      <c r="G5893">
        <f t="shared" si="186"/>
        <v>0</v>
      </c>
    </row>
    <row r="5894" spans="2:7" x14ac:dyDescent="0.25">
      <c r="B5894">
        <f>YEAR('Daily Weather Input'!C5887)</f>
        <v>2021</v>
      </c>
      <c r="C5894">
        <f>MONTH('Daily Weather Input'!C5887)</f>
        <v>2</v>
      </c>
      <c r="D5894">
        <f>DAY('Daily Weather Input'!C5887)</f>
        <v>9</v>
      </c>
      <c r="E5894">
        <f>IF('Daily Weather Input'!D5887, 'Daily Weather Input'!D5887, ('Daily Weather Input'!E5887+'Daily Weather Input'!F5887)/2)</f>
        <v>35</v>
      </c>
      <c r="F5894">
        <f t="shared" si="185"/>
        <v>30</v>
      </c>
      <c r="G5894">
        <f t="shared" si="186"/>
        <v>0</v>
      </c>
    </row>
    <row r="5895" spans="2:7" x14ac:dyDescent="0.25">
      <c r="B5895">
        <f>YEAR('Daily Weather Input'!C5888)</f>
        <v>2021</v>
      </c>
      <c r="C5895">
        <f>MONTH('Daily Weather Input'!C5888)</f>
        <v>2</v>
      </c>
      <c r="D5895">
        <f>DAY('Daily Weather Input'!C5888)</f>
        <v>10</v>
      </c>
      <c r="E5895">
        <f>IF('Daily Weather Input'!D5888, 'Daily Weather Input'!D5888, ('Daily Weather Input'!E5888+'Daily Weather Input'!F5888)/2)</f>
        <v>36</v>
      </c>
      <c r="F5895">
        <f t="shared" si="185"/>
        <v>29</v>
      </c>
      <c r="G5895">
        <f t="shared" si="186"/>
        <v>0</v>
      </c>
    </row>
    <row r="5896" spans="2:7" x14ac:dyDescent="0.25">
      <c r="B5896">
        <f>YEAR('Daily Weather Input'!C5889)</f>
        <v>2021</v>
      </c>
      <c r="C5896">
        <f>MONTH('Daily Weather Input'!C5889)</f>
        <v>2</v>
      </c>
      <c r="D5896">
        <f>DAY('Daily Weather Input'!C5889)</f>
        <v>11</v>
      </c>
      <c r="E5896">
        <f>IF('Daily Weather Input'!D5889, 'Daily Weather Input'!D5889, ('Daily Weather Input'!E5889+'Daily Weather Input'!F5889)/2)</f>
        <v>33</v>
      </c>
      <c r="F5896">
        <f t="shared" si="185"/>
        <v>32</v>
      </c>
      <c r="G5896">
        <f t="shared" si="186"/>
        <v>0</v>
      </c>
    </row>
    <row r="5897" spans="2:7" x14ac:dyDescent="0.25">
      <c r="B5897">
        <f>YEAR('Daily Weather Input'!C5890)</f>
        <v>2021</v>
      </c>
      <c r="C5897">
        <f>MONTH('Daily Weather Input'!C5890)</f>
        <v>2</v>
      </c>
      <c r="D5897">
        <f>DAY('Daily Weather Input'!C5890)</f>
        <v>12</v>
      </c>
      <c r="E5897">
        <f>IF('Daily Weather Input'!D5890, 'Daily Weather Input'!D5890, ('Daily Weather Input'!E5890+'Daily Weather Input'!F5890)/2)</f>
        <v>30</v>
      </c>
      <c r="F5897">
        <f t="shared" si="185"/>
        <v>35</v>
      </c>
      <c r="G5897">
        <f t="shared" si="186"/>
        <v>0</v>
      </c>
    </row>
    <row r="5898" spans="2:7" x14ac:dyDescent="0.25">
      <c r="B5898">
        <f>YEAR('Daily Weather Input'!C5891)</f>
        <v>2021</v>
      </c>
      <c r="C5898">
        <f>MONTH('Daily Weather Input'!C5891)</f>
        <v>2</v>
      </c>
      <c r="D5898">
        <f>DAY('Daily Weather Input'!C5891)</f>
        <v>13</v>
      </c>
      <c r="E5898">
        <f>IF('Daily Weather Input'!D5891, 'Daily Weather Input'!D5891, ('Daily Weather Input'!E5891+'Daily Weather Input'!F5891)/2)</f>
        <v>29</v>
      </c>
      <c r="F5898">
        <f t="shared" si="185"/>
        <v>36</v>
      </c>
      <c r="G5898">
        <f t="shared" si="186"/>
        <v>0</v>
      </c>
    </row>
    <row r="5899" spans="2:7" x14ac:dyDescent="0.25">
      <c r="B5899">
        <f>YEAR('Daily Weather Input'!C5892)</f>
        <v>2021</v>
      </c>
      <c r="C5899">
        <f>MONTH('Daily Weather Input'!C5892)</f>
        <v>2</v>
      </c>
      <c r="D5899">
        <f>DAY('Daily Weather Input'!C5892)</f>
        <v>14</v>
      </c>
      <c r="E5899">
        <f>IF('Daily Weather Input'!D5892, 'Daily Weather Input'!D5892, ('Daily Weather Input'!E5892+'Daily Weather Input'!F5892)/2)</f>
        <v>30</v>
      </c>
      <c r="F5899">
        <f t="shared" si="185"/>
        <v>35</v>
      </c>
      <c r="G5899">
        <f t="shared" si="186"/>
        <v>0</v>
      </c>
    </row>
    <row r="5900" spans="2:7" x14ac:dyDescent="0.25">
      <c r="B5900">
        <f>YEAR('Daily Weather Input'!C5893)</f>
        <v>2021</v>
      </c>
      <c r="C5900">
        <f>MONTH('Daily Weather Input'!C5893)</f>
        <v>2</v>
      </c>
      <c r="D5900">
        <f>DAY('Daily Weather Input'!C5893)</f>
        <v>15</v>
      </c>
      <c r="E5900">
        <f>IF('Daily Weather Input'!D5893, 'Daily Weather Input'!D5893, ('Daily Weather Input'!E5893+'Daily Weather Input'!F5893)/2)</f>
        <v>35</v>
      </c>
      <c r="F5900">
        <f t="shared" si="185"/>
        <v>30</v>
      </c>
      <c r="G5900">
        <f t="shared" si="186"/>
        <v>0</v>
      </c>
    </row>
    <row r="5901" spans="2:7" x14ac:dyDescent="0.25">
      <c r="B5901">
        <f>YEAR('Daily Weather Input'!C5894)</f>
        <v>2021</v>
      </c>
      <c r="C5901">
        <f>MONTH('Daily Weather Input'!C5894)</f>
        <v>2</v>
      </c>
      <c r="D5901">
        <f>DAY('Daily Weather Input'!C5894)</f>
        <v>16</v>
      </c>
      <c r="E5901">
        <f>IF('Daily Weather Input'!D5894, 'Daily Weather Input'!D5894, ('Daily Weather Input'!E5894+'Daily Weather Input'!F5894)/2)</f>
        <v>37</v>
      </c>
      <c r="F5901">
        <f t="shared" si="185"/>
        <v>28</v>
      </c>
      <c r="G5901">
        <f t="shared" si="186"/>
        <v>0</v>
      </c>
    </row>
    <row r="5902" spans="2:7" x14ac:dyDescent="0.25">
      <c r="B5902">
        <f>YEAR('Daily Weather Input'!C5895)</f>
        <v>2021</v>
      </c>
      <c r="C5902">
        <f>MONTH('Daily Weather Input'!C5895)</f>
        <v>2</v>
      </c>
      <c r="D5902">
        <f>DAY('Daily Weather Input'!C5895)</f>
        <v>17</v>
      </c>
      <c r="E5902">
        <f>IF('Daily Weather Input'!D5895, 'Daily Weather Input'!D5895, ('Daily Weather Input'!E5895+'Daily Weather Input'!F5895)/2)</f>
        <v>28</v>
      </c>
      <c r="F5902">
        <f t="shared" si="185"/>
        <v>37</v>
      </c>
      <c r="G5902">
        <f t="shared" si="186"/>
        <v>0</v>
      </c>
    </row>
    <row r="5903" spans="2:7" x14ac:dyDescent="0.25">
      <c r="B5903">
        <f>YEAR('Daily Weather Input'!C5896)</f>
        <v>2021</v>
      </c>
      <c r="C5903">
        <f>MONTH('Daily Weather Input'!C5896)</f>
        <v>2</v>
      </c>
      <c r="D5903">
        <f>DAY('Daily Weather Input'!C5896)</f>
        <v>18</v>
      </c>
      <c r="E5903">
        <f>IF('Daily Weather Input'!D5896, 'Daily Weather Input'!D5896, ('Daily Weather Input'!E5896+'Daily Weather Input'!F5896)/2)</f>
        <v>28</v>
      </c>
      <c r="F5903">
        <f t="shared" si="185"/>
        <v>37</v>
      </c>
      <c r="G5903">
        <f t="shared" si="186"/>
        <v>0</v>
      </c>
    </row>
    <row r="5904" spans="2:7" x14ac:dyDescent="0.25">
      <c r="B5904">
        <f>YEAR('Daily Weather Input'!C5897)</f>
        <v>2021</v>
      </c>
      <c r="C5904">
        <f>MONTH('Daily Weather Input'!C5897)</f>
        <v>2</v>
      </c>
      <c r="D5904">
        <f>DAY('Daily Weather Input'!C5897)</f>
        <v>19</v>
      </c>
      <c r="E5904">
        <f>IF('Daily Weather Input'!D5897, 'Daily Weather Input'!D5897, ('Daily Weather Input'!E5897+'Daily Weather Input'!F5897)/2)</f>
        <v>31</v>
      </c>
      <c r="F5904">
        <f t="shared" si="185"/>
        <v>34</v>
      </c>
      <c r="G5904">
        <f t="shared" si="186"/>
        <v>0</v>
      </c>
    </row>
    <row r="5905" spans="2:7" x14ac:dyDescent="0.25">
      <c r="B5905">
        <f>YEAR('Daily Weather Input'!C5898)</f>
        <v>2021</v>
      </c>
      <c r="C5905">
        <f>MONTH('Daily Weather Input'!C5898)</f>
        <v>2</v>
      </c>
      <c r="D5905">
        <f>DAY('Daily Weather Input'!C5898)</f>
        <v>20</v>
      </c>
      <c r="E5905">
        <f>IF('Daily Weather Input'!D5898, 'Daily Weather Input'!D5898, ('Daily Weather Input'!E5898+'Daily Weather Input'!F5898)/2)</f>
        <v>29</v>
      </c>
      <c r="F5905">
        <f t="shared" si="185"/>
        <v>36</v>
      </c>
      <c r="G5905">
        <f t="shared" si="186"/>
        <v>0</v>
      </c>
    </row>
    <row r="5906" spans="2:7" x14ac:dyDescent="0.25">
      <c r="B5906">
        <f>YEAR('Daily Weather Input'!C5899)</f>
        <v>2021</v>
      </c>
      <c r="C5906">
        <f>MONTH('Daily Weather Input'!C5899)</f>
        <v>2</v>
      </c>
      <c r="D5906">
        <f>DAY('Daily Weather Input'!C5899)</f>
        <v>21</v>
      </c>
      <c r="E5906">
        <f>IF('Daily Weather Input'!D5899, 'Daily Weather Input'!D5899, ('Daily Weather Input'!E5899+'Daily Weather Input'!F5899)/2)</f>
        <v>28</v>
      </c>
      <c r="F5906">
        <f t="shared" si="185"/>
        <v>37</v>
      </c>
      <c r="G5906">
        <f t="shared" si="186"/>
        <v>0</v>
      </c>
    </row>
    <row r="5907" spans="2:7" x14ac:dyDescent="0.25">
      <c r="B5907">
        <f>YEAR('Daily Weather Input'!C5900)</f>
        <v>2021</v>
      </c>
      <c r="C5907">
        <f>MONTH('Daily Weather Input'!C5900)</f>
        <v>2</v>
      </c>
      <c r="D5907">
        <f>DAY('Daily Weather Input'!C5900)</f>
        <v>22</v>
      </c>
      <c r="E5907">
        <f>IF('Daily Weather Input'!D5900, 'Daily Weather Input'!D5900, ('Daily Weather Input'!E5900+'Daily Weather Input'!F5900)/2)</f>
        <v>33</v>
      </c>
      <c r="F5907">
        <f t="shared" si="185"/>
        <v>32</v>
      </c>
      <c r="G5907">
        <f t="shared" si="186"/>
        <v>0</v>
      </c>
    </row>
    <row r="5908" spans="2:7" x14ac:dyDescent="0.25">
      <c r="B5908">
        <f>YEAR('Daily Weather Input'!C5901)</f>
        <v>2021</v>
      </c>
      <c r="C5908">
        <f>MONTH('Daily Weather Input'!C5901)</f>
        <v>2</v>
      </c>
      <c r="D5908">
        <f>DAY('Daily Weather Input'!C5901)</f>
        <v>23</v>
      </c>
      <c r="E5908">
        <f>IF('Daily Weather Input'!D5901, 'Daily Weather Input'!D5901, ('Daily Weather Input'!E5901+'Daily Weather Input'!F5901)/2)</f>
        <v>39</v>
      </c>
      <c r="F5908">
        <f t="shared" si="185"/>
        <v>26</v>
      </c>
      <c r="G5908">
        <f t="shared" si="186"/>
        <v>0</v>
      </c>
    </row>
    <row r="5909" spans="2:7" x14ac:dyDescent="0.25">
      <c r="B5909">
        <f>YEAR('Daily Weather Input'!C5902)</f>
        <v>2021</v>
      </c>
      <c r="C5909">
        <f>MONTH('Daily Weather Input'!C5902)</f>
        <v>2</v>
      </c>
      <c r="D5909">
        <f>DAY('Daily Weather Input'!C5902)</f>
        <v>24</v>
      </c>
      <c r="E5909">
        <f>IF('Daily Weather Input'!D5902, 'Daily Weather Input'!D5902, ('Daily Weather Input'!E5902+'Daily Weather Input'!F5902)/2)</f>
        <v>44</v>
      </c>
      <c r="F5909">
        <f t="shared" si="185"/>
        <v>21</v>
      </c>
      <c r="G5909">
        <f t="shared" si="186"/>
        <v>0</v>
      </c>
    </row>
    <row r="5910" spans="2:7" x14ac:dyDescent="0.25">
      <c r="B5910">
        <f>YEAR('Daily Weather Input'!C5903)</f>
        <v>2021</v>
      </c>
      <c r="C5910">
        <f>MONTH('Daily Weather Input'!C5903)</f>
        <v>2</v>
      </c>
      <c r="D5910">
        <f>DAY('Daily Weather Input'!C5903)</f>
        <v>25</v>
      </c>
      <c r="E5910">
        <f>IF('Daily Weather Input'!D5903, 'Daily Weather Input'!D5903, ('Daily Weather Input'!E5903+'Daily Weather Input'!F5903)/2)</f>
        <v>51</v>
      </c>
      <c r="F5910">
        <f t="shared" si="185"/>
        <v>14</v>
      </c>
      <c r="G5910">
        <f t="shared" si="186"/>
        <v>0</v>
      </c>
    </row>
    <row r="5911" spans="2:7" x14ac:dyDescent="0.25">
      <c r="B5911">
        <f>YEAR('Daily Weather Input'!C5904)</f>
        <v>2021</v>
      </c>
      <c r="C5911">
        <f>MONTH('Daily Weather Input'!C5904)</f>
        <v>2</v>
      </c>
      <c r="D5911">
        <f>DAY('Daily Weather Input'!C5904)</f>
        <v>26</v>
      </c>
      <c r="E5911">
        <f>IF('Daily Weather Input'!D5904, 'Daily Weather Input'!D5904, ('Daily Weather Input'!E5904+'Daily Weather Input'!F5904)/2)</f>
        <v>41</v>
      </c>
      <c r="F5911">
        <f t="shared" si="185"/>
        <v>24</v>
      </c>
      <c r="G5911">
        <f t="shared" si="186"/>
        <v>0</v>
      </c>
    </row>
    <row r="5912" spans="2:7" x14ac:dyDescent="0.25">
      <c r="B5912">
        <f>YEAR('Daily Weather Input'!C5905)</f>
        <v>2021</v>
      </c>
      <c r="C5912">
        <f>MONTH('Daily Weather Input'!C5905)</f>
        <v>2</v>
      </c>
      <c r="D5912">
        <f>DAY('Daily Weather Input'!C5905)</f>
        <v>27</v>
      </c>
      <c r="E5912">
        <f>IF('Daily Weather Input'!D5905, 'Daily Weather Input'!D5905, ('Daily Weather Input'!E5905+'Daily Weather Input'!F5905)/2)</f>
        <v>41</v>
      </c>
      <c r="F5912">
        <f t="shared" ref="F5912:F5975" si="187">IF(B$8&gt;$E5912,(B$8-$E5912),0)</f>
        <v>24</v>
      </c>
      <c r="G5912">
        <f t="shared" ref="G5912:G5975" si="188">IF($E5912&gt;C$8,$E5912-C$8,0)</f>
        <v>0</v>
      </c>
    </row>
    <row r="5913" spans="2:7" x14ac:dyDescent="0.25">
      <c r="B5913">
        <f>YEAR('Daily Weather Input'!C5906)</f>
        <v>2021</v>
      </c>
      <c r="C5913">
        <f>MONTH('Daily Weather Input'!C5906)</f>
        <v>2</v>
      </c>
      <c r="D5913">
        <f>DAY('Daily Weather Input'!C5906)</f>
        <v>28</v>
      </c>
      <c r="E5913">
        <f>IF('Daily Weather Input'!D5906, 'Daily Weather Input'!D5906, ('Daily Weather Input'!E5906+'Daily Weather Input'!F5906)/2)</f>
        <v>45</v>
      </c>
      <c r="F5913">
        <f t="shared" si="187"/>
        <v>20</v>
      </c>
      <c r="G5913">
        <f t="shared" si="188"/>
        <v>0</v>
      </c>
    </row>
    <row r="5914" spans="2:7" x14ac:dyDescent="0.25">
      <c r="B5914">
        <f>YEAR('Daily Weather Input'!C5907)</f>
        <v>2021</v>
      </c>
      <c r="C5914">
        <f>MONTH('Daily Weather Input'!C5907)</f>
        <v>3</v>
      </c>
      <c r="D5914">
        <f>DAY('Daily Weather Input'!C5907)</f>
        <v>1</v>
      </c>
      <c r="E5914">
        <f>IF('Daily Weather Input'!D5907, 'Daily Weather Input'!D5907, ('Daily Weather Input'!E5907+'Daily Weather Input'!F5907)/2)</f>
        <v>46</v>
      </c>
      <c r="F5914">
        <f t="shared" si="187"/>
        <v>19</v>
      </c>
      <c r="G5914">
        <f t="shared" si="188"/>
        <v>0</v>
      </c>
    </row>
    <row r="5915" spans="2:7" x14ac:dyDescent="0.25">
      <c r="B5915">
        <f>YEAR('Daily Weather Input'!C5908)</f>
        <v>2021</v>
      </c>
      <c r="C5915">
        <f>MONTH('Daily Weather Input'!C5908)</f>
        <v>3</v>
      </c>
      <c r="D5915">
        <f>DAY('Daily Weather Input'!C5908)</f>
        <v>2</v>
      </c>
      <c r="E5915">
        <f>IF('Daily Weather Input'!D5908, 'Daily Weather Input'!D5908, ('Daily Weather Input'!E5908+'Daily Weather Input'!F5908)/2)</f>
        <v>38</v>
      </c>
      <c r="F5915">
        <f t="shared" si="187"/>
        <v>27</v>
      </c>
      <c r="G5915">
        <f t="shared" si="188"/>
        <v>0</v>
      </c>
    </row>
    <row r="5916" spans="2:7" x14ac:dyDescent="0.25">
      <c r="B5916">
        <f>YEAR('Daily Weather Input'!C5909)</f>
        <v>2021</v>
      </c>
      <c r="C5916">
        <f>MONTH('Daily Weather Input'!C5909)</f>
        <v>3</v>
      </c>
      <c r="D5916">
        <f>DAY('Daily Weather Input'!C5909)</f>
        <v>3</v>
      </c>
      <c r="E5916">
        <f>IF('Daily Weather Input'!D5909, 'Daily Weather Input'!D5909, ('Daily Weather Input'!E5909+'Daily Weather Input'!F5909)/2)</f>
        <v>40</v>
      </c>
      <c r="F5916">
        <f t="shared" si="187"/>
        <v>25</v>
      </c>
      <c r="G5916">
        <f t="shared" si="188"/>
        <v>0</v>
      </c>
    </row>
    <row r="5917" spans="2:7" x14ac:dyDescent="0.25">
      <c r="B5917">
        <f>YEAR('Daily Weather Input'!C5910)</f>
        <v>2021</v>
      </c>
      <c r="C5917">
        <f>MONTH('Daily Weather Input'!C5910)</f>
        <v>3</v>
      </c>
      <c r="D5917">
        <f>DAY('Daily Weather Input'!C5910)</f>
        <v>4</v>
      </c>
      <c r="E5917">
        <f>IF('Daily Weather Input'!D5910, 'Daily Weather Input'!D5910, ('Daily Weather Input'!E5910+'Daily Weather Input'!F5910)/2)</f>
        <v>45</v>
      </c>
      <c r="F5917">
        <f t="shared" si="187"/>
        <v>20</v>
      </c>
      <c r="G5917">
        <f t="shared" si="188"/>
        <v>0</v>
      </c>
    </row>
    <row r="5918" spans="2:7" x14ac:dyDescent="0.25">
      <c r="B5918">
        <f>YEAR('Daily Weather Input'!C5911)</f>
        <v>2021</v>
      </c>
      <c r="C5918">
        <f>MONTH('Daily Weather Input'!C5911)</f>
        <v>3</v>
      </c>
      <c r="D5918">
        <f>DAY('Daily Weather Input'!C5911)</f>
        <v>5</v>
      </c>
      <c r="E5918">
        <f>IF('Daily Weather Input'!D5911, 'Daily Weather Input'!D5911, ('Daily Weather Input'!E5911+'Daily Weather Input'!F5911)/2)</f>
        <v>34</v>
      </c>
      <c r="F5918">
        <f t="shared" si="187"/>
        <v>31</v>
      </c>
      <c r="G5918">
        <f t="shared" si="188"/>
        <v>0</v>
      </c>
    </row>
    <row r="5919" spans="2:7" x14ac:dyDescent="0.25">
      <c r="B5919">
        <f>YEAR('Daily Weather Input'!C5912)</f>
        <v>2021</v>
      </c>
      <c r="C5919">
        <f>MONTH('Daily Weather Input'!C5912)</f>
        <v>3</v>
      </c>
      <c r="D5919">
        <f>DAY('Daily Weather Input'!C5912)</f>
        <v>6</v>
      </c>
      <c r="E5919">
        <f>IF('Daily Weather Input'!D5912, 'Daily Weather Input'!D5912, ('Daily Weather Input'!E5912+'Daily Weather Input'!F5912)/2)</f>
        <v>37</v>
      </c>
      <c r="F5919">
        <f t="shared" si="187"/>
        <v>28</v>
      </c>
      <c r="G5919">
        <f t="shared" si="188"/>
        <v>0</v>
      </c>
    </row>
    <row r="5920" spans="2:7" x14ac:dyDescent="0.25">
      <c r="B5920">
        <f>YEAR('Daily Weather Input'!C5913)</f>
        <v>2021</v>
      </c>
      <c r="C5920">
        <f>MONTH('Daily Weather Input'!C5913)</f>
        <v>3</v>
      </c>
      <c r="D5920">
        <f>DAY('Daily Weather Input'!C5913)</f>
        <v>7</v>
      </c>
      <c r="E5920">
        <f>IF('Daily Weather Input'!D5913, 'Daily Weather Input'!D5913, ('Daily Weather Input'!E5913+'Daily Weather Input'!F5913)/2)</f>
        <v>34</v>
      </c>
      <c r="F5920">
        <f t="shared" si="187"/>
        <v>31</v>
      </c>
      <c r="G5920">
        <f t="shared" si="188"/>
        <v>0</v>
      </c>
    </row>
    <row r="5921" spans="2:7" x14ac:dyDescent="0.25">
      <c r="B5921">
        <f>YEAR('Daily Weather Input'!C5914)</f>
        <v>2021</v>
      </c>
      <c r="C5921">
        <f>MONTH('Daily Weather Input'!C5914)</f>
        <v>3</v>
      </c>
      <c r="D5921">
        <f>DAY('Daily Weather Input'!C5914)</f>
        <v>8</v>
      </c>
      <c r="E5921">
        <f>IF('Daily Weather Input'!D5914, 'Daily Weather Input'!D5914, ('Daily Weather Input'!E5914+'Daily Weather Input'!F5914)/2)</f>
        <v>35</v>
      </c>
      <c r="F5921">
        <f t="shared" si="187"/>
        <v>30</v>
      </c>
      <c r="G5921">
        <f t="shared" si="188"/>
        <v>0</v>
      </c>
    </row>
    <row r="5922" spans="2:7" x14ac:dyDescent="0.25">
      <c r="B5922">
        <f>YEAR('Daily Weather Input'!C5915)</f>
        <v>2021</v>
      </c>
      <c r="C5922">
        <f>MONTH('Daily Weather Input'!C5915)</f>
        <v>3</v>
      </c>
      <c r="D5922">
        <f>DAY('Daily Weather Input'!C5915)</f>
        <v>9</v>
      </c>
      <c r="E5922">
        <f>IF('Daily Weather Input'!D5915, 'Daily Weather Input'!D5915, ('Daily Weather Input'!E5915+'Daily Weather Input'!F5915)/2)</f>
        <v>50</v>
      </c>
      <c r="F5922">
        <f t="shared" si="187"/>
        <v>15</v>
      </c>
      <c r="G5922">
        <f t="shared" si="188"/>
        <v>0</v>
      </c>
    </row>
    <row r="5923" spans="2:7" x14ac:dyDescent="0.25">
      <c r="B5923">
        <f>YEAR('Daily Weather Input'!C5916)</f>
        <v>2021</v>
      </c>
      <c r="C5923">
        <f>MONTH('Daily Weather Input'!C5916)</f>
        <v>3</v>
      </c>
      <c r="D5923">
        <f>DAY('Daily Weather Input'!C5916)</f>
        <v>10</v>
      </c>
      <c r="E5923">
        <f>IF('Daily Weather Input'!D5916, 'Daily Weather Input'!D5916, ('Daily Weather Input'!E5916+'Daily Weather Input'!F5916)/2)</f>
        <v>53</v>
      </c>
      <c r="F5923">
        <f t="shared" si="187"/>
        <v>12</v>
      </c>
      <c r="G5923">
        <f t="shared" si="188"/>
        <v>0</v>
      </c>
    </row>
    <row r="5924" spans="2:7" x14ac:dyDescent="0.25">
      <c r="B5924">
        <f>YEAR('Daily Weather Input'!C5917)</f>
        <v>2021</v>
      </c>
      <c r="C5924">
        <f>MONTH('Daily Weather Input'!C5917)</f>
        <v>3</v>
      </c>
      <c r="D5924">
        <f>DAY('Daily Weather Input'!C5917)</f>
        <v>11</v>
      </c>
      <c r="E5924">
        <f>IF('Daily Weather Input'!D5917, 'Daily Weather Input'!D5917, ('Daily Weather Input'!E5917+'Daily Weather Input'!F5917)/2)</f>
        <v>63</v>
      </c>
      <c r="F5924">
        <f t="shared" si="187"/>
        <v>2</v>
      </c>
      <c r="G5924">
        <f t="shared" si="188"/>
        <v>0</v>
      </c>
    </row>
    <row r="5925" spans="2:7" x14ac:dyDescent="0.25">
      <c r="B5925">
        <f>YEAR('Daily Weather Input'!C5918)</f>
        <v>2021</v>
      </c>
      <c r="C5925">
        <f>MONTH('Daily Weather Input'!C5918)</f>
        <v>3</v>
      </c>
      <c r="D5925">
        <f>DAY('Daily Weather Input'!C5918)</f>
        <v>12</v>
      </c>
      <c r="E5925">
        <f>IF('Daily Weather Input'!D5918, 'Daily Weather Input'!D5918, ('Daily Weather Input'!E5918+'Daily Weather Input'!F5918)/2)</f>
        <v>63</v>
      </c>
      <c r="F5925">
        <f t="shared" si="187"/>
        <v>2</v>
      </c>
      <c r="G5925">
        <f t="shared" si="188"/>
        <v>0</v>
      </c>
    </row>
    <row r="5926" spans="2:7" x14ac:dyDescent="0.25">
      <c r="B5926">
        <f>YEAR('Daily Weather Input'!C5919)</f>
        <v>2021</v>
      </c>
      <c r="C5926">
        <f>MONTH('Daily Weather Input'!C5919)</f>
        <v>3</v>
      </c>
      <c r="D5926">
        <f>DAY('Daily Weather Input'!C5919)</f>
        <v>13</v>
      </c>
      <c r="E5926">
        <f>IF('Daily Weather Input'!D5919, 'Daily Weather Input'!D5919, ('Daily Weather Input'!E5919+'Daily Weather Input'!F5919)/2)</f>
        <v>53</v>
      </c>
      <c r="F5926">
        <f t="shared" si="187"/>
        <v>12</v>
      </c>
      <c r="G5926">
        <f t="shared" si="188"/>
        <v>0</v>
      </c>
    </row>
    <row r="5927" spans="2:7" x14ac:dyDescent="0.25">
      <c r="B5927">
        <f>YEAR('Daily Weather Input'!C5920)</f>
        <v>2021</v>
      </c>
      <c r="C5927">
        <f>MONTH('Daily Weather Input'!C5920)</f>
        <v>3</v>
      </c>
      <c r="D5927">
        <f>DAY('Daily Weather Input'!C5920)</f>
        <v>14</v>
      </c>
      <c r="E5927">
        <f>IF('Daily Weather Input'!D5920, 'Daily Weather Input'!D5920, ('Daily Weather Input'!E5920+'Daily Weather Input'!F5920)/2)</f>
        <v>51</v>
      </c>
      <c r="F5927">
        <f t="shared" si="187"/>
        <v>14</v>
      </c>
      <c r="G5927">
        <f t="shared" si="188"/>
        <v>0</v>
      </c>
    </row>
    <row r="5928" spans="2:7" x14ac:dyDescent="0.25">
      <c r="B5928">
        <f>YEAR('Daily Weather Input'!C5921)</f>
        <v>2021</v>
      </c>
      <c r="C5928">
        <f>MONTH('Daily Weather Input'!C5921)</f>
        <v>3</v>
      </c>
      <c r="D5928">
        <f>DAY('Daily Weather Input'!C5921)</f>
        <v>15</v>
      </c>
      <c r="E5928">
        <f>IF('Daily Weather Input'!D5921, 'Daily Weather Input'!D5921, ('Daily Weather Input'!E5921+'Daily Weather Input'!F5921)/2)</f>
        <v>40</v>
      </c>
      <c r="F5928">
        <f t="shared" si="187"/>
        <v>25</v>
      </c>
      <c r="G5928">
        <f t="shared" si="188"/>
        <v>0</v>
      </c>
    </row>
    <row r="5929" spans="2:7" x14ac:dyDescent="0.25">
      <c r="B5929">
        <f>YEAR('Daily Weather Input'!C5922)</f>
        <v>2021</v>
      </c>
      <c r="C5929">
        <f>MONTH('Daily Weather Input'!C5922)</f>
        <v>3</v>
      </c>
      <c r="D5929">
        <f>DAY('Daily Weather Input'!C5922)</f>
        <v>16</v>
      </c>
      <c r="E5929">
        <f>IF('Daily Weather Input'!D5922, 'Daily Weather Input'!D5922, ('Daily Weather Input'!E5922+'Daily Weather Input'!F5922)/2)</f>
        <v>41</v>
      </c>
      <c r="F5929">
        <f t="shared" si="187"/>
        <v>24</v>
      </c>
      <c r="G5929">
        <f t="shared" si="188"/>
        <v>0</v>
      </c>
    </row>
    <row r="5930" spans="2:7" x14ac:dyDescent="0.25">
      <c r="B5930">
        <f>YEAR('Daily Weather Input'!C5923)</f>
        <v>2021</v>
      </c>
      <c r="C5930">
        <f>MONTH('Daily Weather Input'!C5923)</f>
        <v>3</v>
      </c>
      <c r="D5930">
        <f>DAY('Daily Weather Input'!C5923)</f>
        <v>17</v>
      </c>
      <c r="E5930">
        <f>IF('Daily Weather Input'!D5923, 'Daily Weather Input'!D5923, ('Daily Weather Input'!E5923+'Daily Weather Input'!F5923)/2)</f>
        <v>44</v>
      </c>
      <c r="F5930">
        <f t="shared" si="187"/>
        <v>21</v>
      </c>
      <c r="G5930">
        <f t="shared" si="188"/>
        <v>0</v>
      </c>
    </row>
    <row r="5931" spans="2:7" x14ac:dyDescent="0.25">
      <c r="B5931">
        <f>YEAR('Daily Weather Input'!C5924)</f>
        <v>2021</v>
      </c>
      <c r="C5931">
        <f>MONTH('Daily Weather Input'!C5924)</f>
        <v>3</v>
      </c>
      <c r="D5931">
        <f>DAY('Daily Weather Input'!C5924)</f>
        <v>18</v>
      </c>
      <c r="E5931">
        <f>IF('Daily Weather Input'!D5924, 'Daily Weather Input'!D5924, ('Daily Weather Input'!E5924+'Daily Weather Input'!F5924)/2)</f>
        <v>49</v>
      </c>
      <c r="F5931">
        <f t="shared" si="187"/>
        <v>16</v>
      </c>
      <c r="G5931">
        <f t="shared" si="188"/>
        <v>0</v>
      </c>
    </row>
    <row r="5932" spans="2:7" x14ac:dyDescent="0.25">
      <c r="B5932">
        <f>YEAR('Daily Weather Input'!C5925)</f>
        <v>2021</v>
      </c>
      <c r="C5932">
        <f>MONTH('Daily Weather Input'!C5925)</f>
        <v>3</v>
      </c>
      <c r="D5932">
        <f>DAY('Daily Weather Input'!C5925)</f>
        <v>19</v>
      </c>
      <c r="E5932">
        <f>IF('Daily Weather Input'!D5925, 'Daily Weather Input'!D5925, ('Daily Weather Input'!E5925+'Daily Weather Input'!F5925)/2)</f>
        <v>44</v>
      </c>
      <c r="F5932">
        <f t="shared" si="187"/>
        <v>21</v>
      </c>
      <c r="G5932">
        <f t="shared" si="188"/>
        <v>0</v>
      </c>
    </row>
    <row r="5933" spans="2:7" x14ac:dyDescent="0.25">
      <c r="B5933">
        <f>YEAR('Daily Weather Input'!C5926)</f>
        <v>2021</v>
      </c>
      <c r="C5933">
        <f>MONTH('Daily Weather Input'!C5926)</f>
        <v>3</v>
      </c>
      <c r="D5933">
        <f>DAY('Daily Weather Input'!C5926)</f>
        <v>20</v>
      </c>
      <c r="E5933">
        <f>IF('Daily Weather Input'!D5926, 'Daily Weather Input'!D5926, ('Daily Weather Input'!E5926+'Daily Weather Input'!F5926)/2)</f>
        <v>42</v>
      </c>
      <c r="F5933">
        <f t="shared" si="187"/>
        <v>23</v>
      </c>
      <c r="G5933">
        <f t="shared" si="188"/>
        <v>0</v>
      </c>
    </row>
    <row r="5934" spans="2:7" x14ac:dyDescent="0.25">
      <c r="B5934">
        <f>YEAR('Daily Weather Input'!C5927)</f>
        <v>2021</v>
      </c>
      <c r="C5934">
        <f>MONTH('Daily Weather Input'!C5927)</f>
        <v>3</v>
      </c>
      <c r="D5934">
        <f>DAY('Daily Weather Input'!C5927)</f>
        <v>21</v>
      </c>
      <c r="E5934">
        <f>IF('Daily Weather Input'!D5927, 'Daily Weather Input'!D5927, ('Daily Weather Input'!E5927+'Daily Weather Input'!F5927)/2)</f>
        <v>44</v>
      </c>
      <c r="F5934">
        <f t="shared" si="187"/>
        <v>21</v>
      </c>
      <c r="G5934">
        <f t="shared" si="188"/>
        <v>0</v>
      </c>
    </row>
    <row r="5935" spans="2:7" x14ac:dyDescent="0.25">
      <c r="B5935">
        <f>YEAR('Daily Weather Input'!C5928)</f>
        <v>2021</v>
      </c>
      <c r="C5935">
        <f>MONTH('Daily Weather Input'!C5928)</f>
        <v>3</v>
      </c>
      <c r="D5935">
        <f>DAY('Daily Weather Input'!C5928)</f>
        <v>22</v>
      </c>
      <c r="E5935">
        <f>IF('Daily Weather Input'!D5928, 'Daily Weather Input'!D5928, ('Daily Weather Input'!E5928+'Daily Weather Input'!F5928)/2)</f>
        <v>46</v>
      </c>
      <c r="F5935">
        <f t="shared" si="187"/>
        <v>19</v>
      </c>
      <c r="G5935">
        <f t="shared" si="188"/>
        <v>0</v>
      </c>
    </row>
    <row r="5936" spans="2:7" x14ac:dyDescent="0.25">
      <c r="B5936">
        <f>YEAR('Daily Weather Input'!C5929)</f>
        <v>2021</v>
      </c>
      <c r="C5936">
        <f>MONTH('Daily Weather Input'!C5929)</f>
        <v>3</v>
      </c>
      <c r="D5936">
        <f>DAY('Daily Weather Input'!C5929)</f>
        <v>23</v>
      </c>
      <c r="E5936">
        <f>IF('Daily Weather Input'!D5929, 'Daily Weather Input'!D5929, ('Daily Weather Input'!E5929+'Daily Weather Input'!F5929)/2)</f>
        <v>51</v>
      </c>
      <c r="F5936">
        <f t="shared" si="187"/>
        <v>14</v>
      </c>
      <c r="G5936">
        <f t="shared" si="188"/>
        <v>0</v>
      </c>
    </row>
    <row r="5937" spans="2:7" x14ac:dyDescent="0.25">
      <c r="B5937">
        <f>YEAR('Daily Weather Input'!C5930)</f>
        <v>2021</v>
      </c>
      <c r="C5937">
        <f>MONTH('Daily Weather Input'!C5930)</f>
        <v>3</v>
      </c>
      <c r="D5937">
        <f>DAY('Daily Weather Input'!C5930)</f>
        <v>24</v>
      </c>
      <c r="E5937">
        <f>IF('Daily Weather Input'!D5930, 'Daily Weather Input'!D5930, ('Daily Weather Input'!E5930+'Daily Weather Input'!F5930)/2)</f>
        <v>56</v>
      </c>
      <c r="F5937">
        <f t="shared" si="187"/>
        <v>9</v>
      </c>
      <c r="G5937">
        <f t="shared" si="188"/>
        <v>0</v>
      </c>
    </row>
    <row r="5938" spans="2:7" x14ac:dyDescent="0.25">
      <c r="B5938">
        <f>YEAR('Daily Weather Input'!C5931)</f>
        <v>2021</v>
      </c>
      <c r="C5938">
        <f>MONTH('Daily Weather Input'!C5931)</f>
        <v>3</v>
      </c>
      <c r="D5938">
        <f>DAY('Daily Weather Input'!C5931)</f>
        <v>25</v>
      </c>
      <c r="E5938">
        <f>IF('Daily Weather Input'!D5931, 'Daily Weather Input'!D5931, ('Daily Weather Input'!E5931+'Daily Weather Input'!F5931)/2)</f>
        <v>58</v>
      </c>
      <c r="F5938">
        <f t="shared" si="187"/>
        <v>7</v>
      </c>
      <c r="G5938">
        <f t="shared" si="188"/>
        <v>0</v>
      </c>
    </row>
    <row r="5939" spans="2:7" x14ac:dyDescent="0.25">
      <c r="B5939">
        <f>YEAR('Daily Weather Input'!C5932)</f>
        <v>2021</v>
      </c>
      <c r="C5939">
        <f>MONTH('Daily Weather Input'!C5932)</f>
        <v>3</v>
      </c>
      <c r="D5939">
        <f>DAY('Daily Weather Input'!C5932)</f>
        <v>26</v>
      </c>
      <c r="E5939">
        <f>IF('Daily Weather Input'!D5932, 'Daily Weather Input'!D5932, ('Daily Weather Input'!E5932+'Daily Weather Input'!F5932)/2)</f>
        <v>70</v>
      </c>
      <c r="F5939">
        <f t="shared" si="187"/>
        <v>0</v>
      </c>
      <c r="G5939">
        <f t="shared" si="188"/>
        <v>5</v>
      </c>
    </row>
    <row r="5940" spans="2:7" x14ac:dyDescent="0.25">
      <c r="B5940">
        <f>YEAR('Daily Weather Input'!C5933)</f>
        <v>2021</v>
      </c>
      <c r="C5940">
        <f>MONTH('Daily Weather Input'!C5933)</f>
        <v>3</v>
      </c>
      <c r="D5940">
        <f>DAY('Daily Weather Input'!C5933)</f>
        <v>27</v>
      </c>
      <c r="E5940">
        <f>IF('Daily Weather Input'!D5933, 'Daily Weather Input'!D5933, ('Daily Weather Input'!E5933+'Daily Weather Input'!F5933)/2)</f>
        <v>59</v>
      </c>
      <c r="F5940">
        <f t="shared" si="187"/>
        <v>6</v>
      </c>
      <c r="G5940">
        <f t="shared" si="188"/>
        <v>0</v>
      </c>
    </row>
    <row r="5941" spans="2:7" x14ac:dyDescent="0.25">
      <c r="B5941">
        <f>YEAR('Daily Weather Input'!C5934)</f>
        <v>2021</v>
      </c>
      <c r="C5941">
        <f>MONTH('Daily Weather Input'!C5934)</f>
        <v>3</v>
      </c>
      <c r="D5941">
        <f>DAY('Daily Weather Input'!C5934)</f>
        <v>28</v>
      </c>
      <c r="E5941">
        <f>IF('Daily Weather Input'!D5934, 'Daily Weather Input'!D5934, ('Daily Weather Input'!E5934+'Daily Weather Input'!F5934)/2)</f>
        <v>60</v>
      </c>
      <c r="F5941">
        <f t="shared" si="187"/>
        <v>5</v>
      </c>
      <c r="G5941">
        <f t="shared" si="188"/>
        <v>0</v>
      </c>
    </row>
    <row r="5942" spans="2:7" x14ac:dyDescent="0.25">
      <c r="B5942">
        <f>YEAR('Daily Weather Input'!C5935)</f>
        <v>2021</v>
      </c>
      <c r="C5942">
        <f>MONTH('Daily Weather Input'!C5935)</f>
        <v>3</v>
      </c>
      <c r="D5942">
        <f>DAY('Daily Weather Input'!C5935)</f>
        <v>29</v>
      </c>
      <c r="E5942">
        <f>IF('Daily Weather Input'!D5935, 'Daily Weather Input'!D5935, ('Daily Weather Input'!E5935+'Daily Weather Input'!F5935)/2)</f>
        <v>50</v>
      </c>
      <c r="F5942">
        <f t="shared" si="187"/>
        <v>15</v>
      </c>
      <c r="G5942">
        <f t="shared" si="188"/>
        <v>0</v>
      </c>
    </row>
    <row r="5943" spans="2:7" x14ac:dyDescent="0.25">
      <c r="B5943">
        <f>YEAR('Daily Weather Input'!C5936)</f>
        <v>2021</v>
      </c>
      <c r="C5943">
        <f>MONTH('Daily Weather Input'!C5936)</f>
        <v>3</v>
      </c>
      <c r="D5943">
        <f>DAY('Daily Weather Input'!C5936)</f>
        <v>30</v>
      </c>
      <c r="E5943">
        <f>IF('Daily Weather Input'!D5936, 'Daily Weather Input'!D5936, ('Daily Weather Input'!E5936+'Daily Weather Input'!F5936)/2)</f>
        <v>50</v>
      </c>
      <c r="F5943">
        <f t="shared" si="187"/>
        <v>15</v>
      </c>
      <c r="G5943">
        <f t="shared" si="188"/>
        <v>0</v>
      </c>
    </row>
    <row r="5944" spans="2:7" x14ac:dyDescent="0.25">
      <c r="B5944">
        <f>YEAR('Daily Weather Input'!C5937)</f>
        <v>2021</v>
      </c>
      <c r="C5944">
        <f>MONTH('Daily Weather Input'!C5937)</f>
        <v>3</v>
      </c>
      <c r="D5944">
        <f>DAY('Daily Weather Input'!C5937)</f>
        <v>31</v>
      </c>
      <c r="E5944">
        <f>IF('Daily Weather Input'!D5937, 'Daily Weather Input'!D5937, ('Daily Weather Input'!E5937+'Daily Weather Input'!F5937)/2)</f>
        <v>60</v>
      </c>
      <c r="F5944">
        <f t="shared" si="187"/>
        <v>5</v>
      </c>
      <c r="G5944">
        <f t="shared" si="188"/>
        <v>0</v>
      </c>
    </row>
    <row r="5945" spans="2:7" x14ac:dyDescent="0.25">
      <c r="B5945">
        <f>YEAR('Daily Weather Input'!C5938)</f>
        <v>2021</v>
      </c>
      <c r="C5945">
        <f>MONTH('Daily Weather Input'!C5938)</f>
        <v>4</v>
      </c>
      <c r="D5945">
        <f>DAY('Daily Weather Input'!C5938)</f>
        <v>1</v>
      </c>
      <c r="E5945">
        <f>IF('Daily Weather Input'!D5938, 'Daily Weather Input'!D5938, ('Daily Weather Input'!E5938+'Daily Weather Input'!F5938)/2)</f>
        <v>48</v>
      </c>
      <c r="F5945">
        <f t="shared" si="187"/>
        <v>17</v>
      </c>
      <c r="G5945">
        <f t="shared" si="188"/>
        <v>0</v>
      </c>
    </row>
    <row r="5946" spans="2:7" x14ac:dyDescent="0.25">
      <c r="B5946">
        <f>YEAR('Daily Weather Input'!C5939)</f>
        <v>2021</v>
      </c>
      <c r="C5946">
        <f>MONTH('Daily Weather Input'!C5939)</f>
        <v>4</v>
      </c>
      <c r="D5946">
        <f>DAY('Daily Weather Input'!C5939)</f>
        <v>2</v>
      </c>
      <c r="E5946">
        <f>IF('Daily Weather Input'!D5939, 'Daily Weather Input'!D5939, ('Daily Weather Input'!E5939+'Daily Weather Input'!F5939)/2)</f>
        <v>36</v>
      </c>
      <c r="F5946">
        <f t="shared" si="187"/>
        <v>29</v>
      </c>
      <c r="G5946">
        <f t="shared" si="188"/>
        <v>0</v>
      </c>
    </row>
    <row r="5947" spans="2:7" x14ac:dyDescent="0.25">
      <c r="B5947">
        <f>YEAR('Daily Weather Input'!C5940)</f>
        <v>2021</v>
      </c>
      <c r="C5947">
        <f>MONTH('Daily Weather Input'!C5940)</f>
        <v>4</v>
      </c>
      <c r="D5947">
        <f>DAY('Daily Weather Input'!C5940)</f>
        <v>3</v>
      </c>
      <c r="E5947">
        <f>IF('Daily Weather Input'!D5940, 'Daily Weather Input'!D5940, ('Daily Weather Input'!E5940+'Daily Weather Input'!F5940)/2)</f>
        <v>40</v>
      </c>
      <c r="F5947">
        <f t="shared" si="187"/>
        <v>25</v>
      </c>
      <c r="G5947">
        <f t="shared" si="188"/>
        <v>0</v>
      </c>
    </row>
    <row r="5948" spans="2:7" x14ac:dyDescent="0.25">
      <c r="B5948">
        <f>YEAR('Daily Weather Input'!C5941)</f>
        <v>2021</v>
      </c>
      <c r="C5948">
        <f>MONTH('Daily Weather Input'!C5941)</f>
        <v>4</v>
      </c>
      <c r="D5948">
        <f>DAY('Daily Weather Input'!C5941)</f>
        <v>4</v>
      </c>
      <c r="E5948">
        <f>IF('Daily Weather Input'!D5941, 'Daily Weather Input'!D5941, ('Daily Weather Input'!E5941+'Daily Weather Input'!F5941)/2)</f>
        <v>53</v>
      </c>
      <c r="F5948">
        <f t="shared" si="187"/>
        <v>12</v>
      </c>
      <c r="G5948">
        <f t="shared" si="188"/>
        <v>0</v>
      </c>
    </row>
    <row r="5949" spans="2:7" x14ac:dyDescent="0.25">
      <c r="B5949">
        <f>YEAR('Daily Weather Input'!C5942)</f>
        <v>2021</v>
      </c>
      <c r="C5949">
        <f>MONTH('Daily Weather Input'!C5942)</f>
        <v>4</v>
      </c>
      <c r="D5949">
        <f>DAY('Daily Weather Input'!C5942)</f>
        <v>5</v>
      </c>
      <c r="E5949">
        <f>IF('Daily Weather Input'!D5942, 'Daily Weather Input'!D5942, ('Daily Weather Input'!E5942+'Daily Weather Input'!F5942)/2)</f>
        <v>58</v>
      </c>
      <c r="F5949">
        <f t="shared" si="187"/>
        <v>7</v>
      </c>
      <c r="G5949">
        <f t="shared" si="188"/>
        <v>0</v>
      </c>
    </row>
    <row r="5950" spans="2:7" x14ac:dyDescent="0.25">
      <c r="B5950">
        <f>YEAR('Daily Weather Input'!C5943)</f>
        <v>2021</v>
      </c>
      <c r="C5950">
        <f>MONTH('Daily Weather Input'!C5943)</f>
        <v>4</v>
      </c>
      <c r="D5950">
        <f>DAY('Daily Weather Input'!C5943)</f>
        <v>6</v>
      </c>
      <c r="E5950">
        <f>IF('Daily Weather Input'!D5943, 'Daily Weather Input'!D5943, ('Daily Weather Input'!E5943+'Daily Weather Input'!F5943)/2)</f>
        <v>62</v>
      </c>
      <c r="F5950">
        <f t="shared" si="187"/>
        <v>3</v>
      </c>
      <c r="G5950">
        <f t="shared" si="188"/>
        <v>0</v>
      </c>
    </row>
    <row r="5951" spans="2:7" x14ac:dyDescent="0.25">
      <c r="B5951">
        <f>YEAR('Daily Weather Input'!C5944)</f>
        <v>2021</v>
      </c>
      <c r="C5951">
        <f>MONTH('Daily Weather Input'!C5944)</f>
        <v>4</v>
      </c>
      <c r="D5951">
        <f>DAY('Daily Weather Input'!C5944)</f>
        <v>7</v>
      </c>
      <c r="E5951">
        <f>IF('Daily Weather Input'!D5944, 'Daily Weather Input'!D5944, ('Daily Weather Input'!E5944+'Daily Weather Input'!F5944)/2)</f>
        <v>64</v>
      </c>
      <c r="F5951">
        <f t="shared" si="187"/>
        <v>1</v>
      </c>
      <c r="G5951">
        <f t="shared" si="188"/>
        <v>0</v>
      </c>
    </row>
    <row r="5952" spans="2:7" x14ac:dyDescent="0.25">
      <c r="B5952">
        <f>YEAR('Daily Weather Input'!C5945)</f>
        <v>2021</v>
      </c>
      <c r="C5952">
        <f>MONTH('Daily Weather Input'!C5945)</f>
        <v>4</v>
      </c>
      <c r="D5952">
        <f>DAY('Daily Weather Input'!C5945)</f>
        <v>8</v>
      </c>
      <c r="E5952">
        <f>IF('Daily Weather Input'!D5945, 'Daily Weather Input'!D5945, ('Daily Weather Input'!E5945+'Daily Weather Input'!F5945)/2)</f>
        <v>65</v>
      </c>
      <c r="F5952">
        <f t="shared" si="187"/>
        <v>0</v>
      </c>
      <c r="G5952">
        <f t="shared" si="188"/>
        <v>0</v>
      </c>
    </row>
    <row r="5953" spans="2:7" x14ac:dyDescent="0.25">
      <c r="B5953">
        <f>YEAR('Daily Weather Input'!C5946)</f>
        <v>2021</v>
      </c>
      <c r="C5953">
        <f>MONTH('Daily Weather Input'!C5946)</f>
        <v>4</v>
      </c>
      <c r="D5953">
        <f>DAY('Daily Weather Input'!C5946)</f>
        <v>9</v>
      </c>
      <c r="E5953">
        <f>IF('Daily Weather Input'!D5946, 'Daily Weather Input'!D5946, ('Daily Weather Input'!E5946+'Daily Weather Input'!F5946)/2)</f>
        <v>57</v>
      </c>
      <c r="F5953">
        <f t="shared" si="187"/>
        <v>8</v>
      </c>
      <c r="G5953">
        <f t="shared" si="188"/>
        <v>0</v>
      </c>
    </row>
    <row r="5954" spans="2:7" x14ac:dyDescent="0.25">
      <c r="B5954">
        <f>YEAR('Daily Weather Input'!C5947)</f>
        <v>2021</v>
      </c>
      <c r="C5954">
        <f>MONTH('Daily Weather Input'!C5947)</f>
        <v>4</v>
      </c>
      <c r="D5954">
        <f>DAY('Daily Weather Input'!C5947)</f>
        <v>10</v>
      </c>
      <c r="E5954">
        <f>IF('Daily Weather Input'!D5947, 'Daily Weather Input'!D5947, ('Daily Weather Input'!E5947+'Daily Weather Input'!F5947)/2)</f>
        <v>59</v>
      </c>
      <c r="F5954">
        <f t="shared" si="187"/>
        <v>6</v>
      </c>
      <c r="G5954">
        <f t="shared" si="188"/>
        <v>0</v>
      </c>
    </row>
    <row r="5955" spans="2:7" x14ac:dyDescent="0.25">
      <c r="B5955">
        <f>YEAR('Daily Weather Input'!C5948)</f>
        <v>2021</v>
      </c>
      <c r="C5955">
        <f>MONTH('Daily Weather Input'!C5948)</f>
        <v>4</v>
      </c>
      <c r="D5955">
        <f>DAY('Daily Weather Input'!C5948)</f>
        <v>11</v>
      </c>
      <c r="E5955">
        <f>IF('Daily Weather Input'!D5948, 'Daily Weather Input'!D5948, ('Daily Weather Input'!E5948+'Daily Weather Input'!F5948)/2)</f>
        <v>68</v>
      </c>
      <c r="F5955">
        <f t="shared" si="187"/>
        <v>0</v>
      </c>
      <c r="G5955">
        <f t="shared" si="188"/>
        <v>3</v>
      </c>
    </row>
    <row r="5956" spans="2:7" x14ac:dyDescent="0.25">
      <c r="B5956">
        <f>YEAR('Daily Weather Input'!C5949)</f>
        <v>2021</v>
      </c>
      <c r="C5956">
        <f>MONTH('Daily Weather Input'!C5949)</f>
        <v>4</v>
      </c>
      <c r="D5956">
        <f>DAY('Daily Weather Input'!C5949)</f>
        <v>12</v>
      </c>
      <c r="E5956">
        <f>IF('Daily Weather Input'!D5949, 'Daily Weather Input'!D5949, ('Daily Weather Input'!E5949+'Daily Weather Input'!F5949)/2)</f>
        <v>61</v>
      </c>
      <c r="F5956">
        <f t="shared" si="187"/>
        <v>4</v>
      </c>
      <c r="G5956">
        <f t="shared" si="188"/>
        <v>0</v>
      </c>
    </row>
    <row r="5957" spans="2:7" x14ac:dyDescent="0.25">
      <c r="B5957">
        <f>YEAR('Daily Weather Input'!C5950)</f>
        <v>2021</v>
      </c>
      <c r="C5957">
        <f>MONTH('Daily Weather Input'!C5950)</f>
        <v>4</v>
      </c>
      <c r="D5957">
        <f>DAY('Daily Weather Input'!C5950)</f>
        <v>13</v>
      </c>
      <c r="E5957">
        <f>IF('Daily Weather Input'!D5950, 'Daily Weather Input'!D5950, ('Daily Weather Input'!E5950+'Daily Weather Input'!F5950)/2)</f>
        <v>56</v>
      </c>
      <c r="F5957">
        <f t="shared" si="187"/>
        <v>9</v>
      </c>
      <c r="G5957">
        <f t="shared" si="188"/>
        <v>0</v>
      </c>
    </row>
    <row r="5958" spans="2:7" x14ac:dyDescent="0.25">
      <c r="B5958">
        <f>YEAR('Daily Weather Input'!C5951)</f>
        <v>2021</v>
      </c>
      <c r="C5958">
        <f>MONTH('Daily Weather Input'!C5951)</f>
        <v>4</v>
      </c>
      <c r="D5958">
        <f>DAY('Daily Weather Input'!C5951)</f>
        <v>14</v>
      </c>
      <c r="E5958">
        <f>IF('Daily Weather Input'!D5951, 'Daily Weather Input'!D5951, ('Daily Weather Input'!E5951+'Daily Weather Input'!F5951)/2)</f>
        <v>55</v>
      </c>
      <c r="F5958">
        <f t="shared" si="187"/>
        <v>10</v>
      </c>
      <c r="G5958">
        <f t="shared" si="188"/>
        <v>0</v>
      </c>
    </row>
    <row r="5959" spans="2:7" x14ac:dyDescent="0.25">
      <c r="B5959">
        <f>YEAR('Daily Weather Input'!C5952)</f>
        <v>2021</v>
      </c>
      <c r="C5959">
        <f>MONTH('Daily Weather Input'!C5952)</f>
        <v>4</v>
      </c>
      <c r="D5959">
        <f>DAY('Daily Weather Input'!C5952)</f>
        <v>15</v>
      </c>
      <c r="E5959">
        <f>IF('Daily Weather Input'!D5952, 'Daily Weather Input'!D5952, ('Daily Weather Input'!E5952+'Daily Weather Input'!F5952)/2)</f>
        <v>57</v>
      </c>
      <c r="F5959">
        <f t="shared" si="187"/>
        <v>8</v>
      </c>
      <c r="G5959">
        <f t="shared" si="188"/>
        <v>0</v>
      </c>
    </row>
    <row r="5960" spans="2:7" x14ac:dyDescent="0.25">
      <c r="B5960">
        <f>YEAR('Daily Weather Input'!C5953)</f>
        <v>2021</v>
      </c>
      <c r="C5960">
        <f>MONTH('Daily Weather Input'!C5953)</f>
        <v>4</v>
      </c>
      <c r="D5960">
        <f>DAY('Daily Weather Input'!C5953)</f>
        <v>16</v>
      </c>
      <c r="E5960">
        <f>IF('Daily Weather Input'!D5953, 'Daily Weather Input'!D5953, ('Daily Weather Input'!E5953+'Daily Weather Input'!F5953)/2)</f>
        <v>49</v>
      </c>
      <c r="F5960">
        <f t="shared" si="187"/>
        <v>16</v>
      </c>
      <c r="G5960">
        <f t="shared" si="188"/>
        <v>0</v>
      </c>
    </row>
    <row r="5961" spans="2:7" x14ac:dyDescent="0.25">
      <c r="B5961">
        <f>YEAR('Daily Weather Input'!C5954)</f>
        <v>2021</v>
      </c>
      <c r="C5961">
        <f>MONTH('Daily Weather Input'!C5954)</f>
        <v>4</v>
      </c>
      <c r="D5961">
        <f>DAY('Daily Weather Input'!C5954)</f>
        <v>17</v>
      </c>
      <c r="E5961">
        <f>IF('Daily Weather Input'!D5954, 'Daily Weather Input'!D5954, ('Daily Weather Input'!E5954+'Daily Weather Input'!F5954)/2)</f>
        <v>51</v>
      </c>
      <c r="F5961">
        <f t="shared" si="187"/>
        <v>14</v>
      </c>
      <c r="G5961">
        <f t="shared" si="188"/>
        <v>0</v>
      </c>
    </row>
    <row r="5962" spans="2:7" x14ac:dyDescent="0.25">
      <c r="B5962">
        <f>YEAR('Daily Weather Input'!C5955)</f>
        <v>2021</v>
      </c>
      <c r="C5962">
        <f>MONTH('Daily Weather Input'!C5955)</f>
        <v>4</v>
      </c>
      <c r="D5962">
        <f>DAY('Daily Weather Input'!C5955)</f>
        <v>18</v>
      </c>
      <c r="E5962">
        <f>IF('Daily Weather Input'!D5955, 'Daily Weather Input'!D5955, ('Daily Weather Input'!E5955+'Daily Weather Input'!F5955)/2)</f>
        <v>54</v>
      </c>
      <c r="F5962">
        <f t="shared" si="187"/>
        <v>11</v>
      </c>
      <c r="G5962">
        <f t="shared" si="188"/>
        <v>0</v>
      </c>
    </row>
    <row r="5963" spans="2:7" x14ac:dyDescent="0.25">
      <c r="B5963">
        <f>YEAR('Daily Weather Input'!C5956)</f>
        <v>2021</v>
      </c>
      <c r="C5963">
        <f>MONTH('Daily Weather Input'!C5956)</f>
        <v>4</v>
      </c>
      <c r="D5963">
        <f>DAY('Daily Weather Input'!C5956)</f>
        <v>19</v>
      </c>
      <c r="E5963">
        <f>IF('Daily Weather Input'!D5956, 'Daily Weather Input'!D5956, ('Daily Weather Input'!E5956+'Daily Weather Input'!F5956)/2)</f>
        <v>55</v>
      </c>
      <c r="F5963">
        <f t="shared" si="187"/>
        <v>10</v>
      </c>
      <c r="G5963">
        <f t="shared" si="188"/>
        <v>0</v>
      </c>
    </row>
    <row r="5964" spans="2:7" x14ac:dyDescent="0.25">
      <c r="B5964">
        <f>YEAR('Daily Weather Input'!C5957)</f>
        <v>2021</v>
      </c>
      <c r="C5964">
        <f>MONTH('Daily Weather Input'!C5957)</f>
        <v>4</v>
      </c>
      <c r="D5964">
        <f>DAY('Daily Weather Input'!C5957)</f>
        <v>20</v>
      </c>
      <c r="E5964">
        <f>IF('Daily Weather Input'!D5957, 'Daily Weather Input'!D5957, ('Daily Weather Input'!E5957+'Daily Weather Input'!F5957)/2)</f>
        <v>60</v>
      </c>
      <c r="F5964">
        <f t="shared" si="187"/>
        <v>5</v>
      </c>
      <c r="G5964">
        <f t="shared" si="188"/>
        <v>0</v>
      </c>
    </row>
    <row r="5965" spans="2:7" x14ac:dyDescent="0.25">
      <c r="B5965">
        <f>YEAR('Daily Weather Input'!C5958)</f>
        <v>2021</v>
      </c>
      <c r="C5965">
        <f>MONTH('Daily Weather Input'!C5958)</f>
        <v>4</v>
      </c>
      <c r="D5965">
        <f>DAY('Daily Weather Input'!C5958)</f>
        <v>21</v>
      </c>
      <c r="E5965">
        <f>IF('Daily Weather Input'!D5958, 'Daily Weather Input'!D5958, ('Daily Weather Input'!E5958+'Daily Weather Input'!F5958)/2)</f>
        <v>58</v>
      </c>
      <c r="F5965">
        <f t="shared" si="187"/>
        <v>7</v>
      </c>
      <c r="G5965">
        <f t="shared" si="188"/>
        <v>0</v>
      </c>
    </row>
    <row r="5966" spans="2:7" x14ac:dyDescent="0.25">
      <c r="B5966">
        <f>YEAR('Daily Weather Input'!C5959)</f>
        <v>2021</v>
      </c>
      <c r="C5966">
        <f>MONTH('Daily Weather Input'!C5959)</f>
        <v>4</v>
      </c>
      <c r="D5966">
        <f>DAY('Daily Weather Input'!C5959)</f>
        <v>22</v>
      </c>
      <c r="E5966">
        <f>IF('Daily Weather Input'!D5959, 'Daily Weather Input'!D5959, ('Daily Weather Input'!E5959+'Daily Weather Input'!F5959)/2)</f>
        <v>42</v>
      </c>
      <c r="F5966">
        <f t="shared" si="187"/>
        <v>23</v>
      </c>
      <c r="G5966">
        <f t="shared" si="188"/>
        <v>0</v>
      </c>
    </row>
    <row r="5967" spans="2:7" x14ac:dyDescent="0.25">
      <c r="B5967">
        <f>YEAR('Daily Weather Input'!C5960)</f>
        <v>2021</v>
      </c>
      <c r="C5967">
        <f>MONTH('Daily Weather Input'!C5960)</f>
        <v>4</v>
      </c>
      <c r="D5967">
        <f>DAY('Daily Weather Input'!C5960)</f>
        <v>23</v>
      </c>
      <c r="E5967">
        <f>IF('Daily Weather Input'!D5960, 'Daily Weather Input'!D5960, ('Daily Weather Input'!E5960+'Daily Weather Input'!F5960)/2)</f>
        <v>48</v>
      </c>
      <c r="F5967">
        <f t="shared" si="187"/>
        <v>17</v>
      </c>
      <c r="G5967">
        <f t="shared" si="188"/>
        <v>0</v>
      </c>
    </row>
    <row r="5968" spans="2:7" x14ac:dyDescent="0.25">
      <c r="B5968">
        <f>YEAR('Daily Weather Input'!C5961)</f>
        <v>2021</v>
      </c>
      <c r="C5968">
        <f>MONTH('Daily Weather Input'!C5961)</f>
        <v>4</v>
      </c>
      <c r="D5968">
        <f>DAY('Daily Weather Input'!C5961)</f>
        <v>24</v>
      </c>
      <c r="E5968">
        <f>IF('Daily Weather Input'!D5961, 'Daily Weather Input'!D5961, ('Daily Weather Input'!E5961+'Daily Weather Input'!F5961)/2)</f>
        <v>51</v>
      </c>
      <c r="F5968">
        <f t="shared" si="187"/>
        <v>14</v>
      </c>
      <c r="G5968">
        <f t="shared" si="188"/>
        <v>0</v>
      </c>
    </row>
    <row r="5969" spans="2:7" x14ac:dyDescent="0.25">
      <c r="B5969">
        <f>YEAR('Daily Weather Input'!C5962)</f>
        <v>2021</v>
      </c>
      <c r="C5969">
        <f>MONTH('Daily Weather Input'!C5962)</f>
        <v>4</v>
      </c>
      <c r="D5969">
        <f>DAY('Daily Weather Input'!C5962)</f>
        <v>25</v>
      </c>
      <c r="E5969">
        <f>IF('Daily Weather Input'!D5962, 'Daily Weather Input'!D5962, ('Daily Weather Input'!E5962+'Daily Weather Input'!F5962)/2)</f>
        <v>54</v>
      </c>
      <c r="F5969">
        <f t="shared" si="187"/>
        <v>11</v>
      </c>
      <c r="G5969">
        <f t="shared" si="188"/>
        <v>0</v>
      </c>
    </row>
    <row r="5970" spans="2:7" x14ac:dyDescent="0.25">
      <c r="B5970">
        <f>YEAR('Daily Weather Input'!C5963)</f>
        <v>2021</v>
      </c>
      <c r="C5970">
        <f>MONTH('Daily Weather Input'!C5963)</f>
        <v>4</v>
      </c>
      <c r="D5970">
        <f>DAY('Daily Weather Input'!C5963)</f>
        <v>26</v>
      </c>
      <c r="E5970">
        <f>IF('Daily Weather Input'!D5963, 'Daily Weather Input'!D5963, ('Daily Weather Input'!E5963+'Daily Weather Input'!F5963)/2)</f>
        <v>55</v>
      </c>
      <c r="F5970">
        <f t="shared" si="187"/>
        <v>10</v>
      </c>
      <c r="G5970">
        <f t="shared" si="188"/>
        <v>0</v>
      </c>
    </row>
    <row r="5971" spans="2:7" x14ac:dyDescent="0.25">
      <c r="B5971">
        <f>YEAR('Daily Weather Input'!C5964)</f>
        <v>2021</v>
      </c>
      <c r="C5971">
        <f>MONTH('Daily Weather Input'!C5964)</f>
        <v>4</v>
      </c>
      <c r="D5971">
        <f>DAY('Daily Weather Input'!C5964)</f>
        <v>27</v>
      </c>
      <c r="E5971">
        <f>IF('Daily Weather Input'!D5964, 'Daily Weather Input'!D5964, ('Daily Weather Input'!E5964+'Daily Weather Input'!F5964)/2)</f>
        <v>61</v>
      </c>
      <c r="F5971">
        <f t="shared" si="187"/>
        <v>4</v>
      </c>
      <c r="G5971">
        <f t="shared" si="188"/>
        <v>0</v>
      </c>
    </row>
    <row r="5972" spans="2:7" x14ac:dyDescent="0.25">
      <c r="B5972">
        <f>YEAR('Daily Weather Input'!C5965)</f>
        <v>2021</v>
      </c>
      <c r="C5972">
        <f>MONTH('Daily Weather Input'!C5965)</f>
        <v>4</v>
      </c>
      <c r="D5972">
        <f>DAY('Daily Weather Input'!C5965)</f>
        <v>28</v>
      </c>
      <c r="E5972">
        <f>IF('Daily Weather Input'!D5965, 'Daily Weather Input'!D5965, ('Daily Weather Input'!E5965+'Daily Weather Input'!F5965)/2)</f>
        <v>76</v>
      </c>
      <c r="F5972">
        <f t="shared" si="187"/>
        <v>0</v>
      </c>
      <c r="G5972">
        <f t="shared" si="188"/>
        <v>11</v>
      </c>
    </row>
    <row r="5973" spans="2:7" x14ac:dyDescent="0.25">
      <c r="B5973">
        <f>YEAR('Daily Weather Input'!C5966)</f>
        <v>2021</v>
      </c>
      <c r="C5973">
        <f>MONTH('Daily Weather Input'!C5966)</f>
        <v>4</v>
      </c>
      <c r="D5973">
        <f>DAY('Daily Weather Input'!C5966)</f>
        <v>29</v>
      </c>
      <c r="E5973">
        <f>IF('Daily Weather Input'!D5966, 'Daily Weather Input'!D5966, ('Daily Weather Input'!E5966+'Daily Weather Input'!F5966)/2)</f>
        <v>74</v>
      </c>
      <c r="F5973">
        <f t="shared" si="187"/>
        <v>0</v>
      </c>
      <c r="G5973">
        <f t="shared" si="188"/>
        <v>9</v>
      </c>
    </row>
    <row r="5974" spans="2:7" x14ac:dyDescent="0.25">
      <c r="B5974">
        <f>YEAR('Daily Weather Input'!C5967)</f>
        <v>2021</v>
      </c>
      <c r="C5974">
        <f>MONTH('Daily Weather Input'!C5967)</f>
        <v>4</v>
      </c>
      <c r="D5974">
        <f>DAY('Daily Weather Input'!C5967)</f>
        <v>30</v>
      </c>
      <c r="E5974">
        <f>IF('Daily Weather Input'!D5967, 'Daily Weather Input'!D5967, ('Daily Weather Input'!E5967+'Daily Weather Input'!F5967)/2)</f>
        <v>67</v>
      </c>
      <c r="F5974">
        <f t="shared" si="187"/>
        <v>0</v>
      </c>
      <c r="G5974">
        <f t="shared" si="188"/>
        <v>2</v>
      </c>
    </row>
    <row r="5975" spans="2:7" x14ac:dyDescent="0.25">
      <c r="B5975">
        <f>YEAR('Daily Weather Input'!C5968)</f>
        <v>2021</v>
      </c>
      <c r="C5975">
        <f>MONTH('Daily Weather Input'!C5968)</f>
        <v>5</v>
      </c>
      <c r="D5975">
        <f>DAY('Daily Weather Input'!C5968)</f>
        <v>1</v>
      </c>
      <c r="E5975">
        <f>IF('Daily Weather Input'!D5968, 'Daily Weather Input'!D5968, ('Daily Weather Input'!E5968+'Daily Weather Input'!F5968)/2)</f>
        <v>55</v>
      </c>
      <c r="F5975">
        <f t="shared" si="187"/>
        <v>10</v>
      </c>
      <c r="G5975">
        <f t="shared" si="188"/>
        <v>0</v>
      </c>
    </row>
    <row r="5976" spans="2:7" x14ac:dyDescent="0.25">
      <c r="B5976">
        <f>YEAR('Daily Weather Input'!C5969)</f>
        <v>2021</v>
      </c>
      <c r="C5976">
        <f>MONTH('Daily Weather Input'!C5969)</f>
        <v>5</v>
      </c>
      <c r="D5976">
        <f>DAY('Daily Weather Input'!C5969)</f>
        <v>2</v>
      </c>
      <c r="E5976">
        <f>IF('Daily Weather Input'!D5969, 'Daily Weather Input'!D5969, ('Daily Weather Input'!E5969+'Daily Weather Input'!F5969)/2)</f>
        <v>66</v>
      </c>
      <c r="F5976">
        <f t="shared" ref="F5976:F6039" si="189">IF(B$8&gt;$E5976,(B$8-$E5976),0)</f>
        <v>0</v>
      </c>
      <c r="G5976">
        <f t="shared" ref="G5976:G6039" si="190">IF($E5976&gt;C$8,$E5976-C$8,0)</f>
        <v>1</v>
      </c>
    </row>
    <row r="5977" spans="2:7" x14ac:dyDescent="0.25">
      <c r="B5977">
        <f>YEAR('Daily Weather Input'!C5970)</f>
        <v>2021</v>
      </c>
      <c r="C5977">
        <f>MONTH('Daily Weather Input'!C5970)</f>
        <v>5</v>
      </c>
      <c r="D5977">
        <f>DAY('Daily Weather Input'!C5970)</f>
        <v>3</v>
      </c>
      <c r="E5977">
        <f>IF('Daily Weather Input'!D5970, 'Daily Weather Input'!D5970, ('Daily Weather Input'!E5970+'Daily Weather Input'!F5970)/2)</f>
        <v>70</v>
      </c>
      <c r="F5977">
        <f t="shared" si="189"/>
        <v>0</v>
      </c>
      <c r="G5977">
        <f t="shared" si="190"/>
        <v>5</v>
      </c>
    </row>
    <row r="5978" spans="2:7" x14ac:dyDescent="0.25">
      <c r="B5978">
        <f>YEAR('Daily Weather Input'!C5971)</f>
        <v>2021</v>
      </c>
      <c r="C5978">
        <f>MONTH('Daily Weather Input'!C5971)</f>
        <v>5</v>
      </c>
      <c r="D5978">
        <f>DAY('Daily Weather Input'!C5971)</f>
        <v>4</v>
      </c>
      <c r="E5978">
        <f>IF('Daily Weather Input'!D5971, 'Daily Weather Input'!D5971, ('Daily Weather Input'!E5971+'Daily Weather Input'!F5971)/2)</f>
        <v>72</v>
      </c>
      <c r="F5978">
        <f t="shared" si="189"/>
        <v>0</v>
      </c>
      <c r="G5978">
        <f t="shared" si="190"/>
        <v>7</v>
      </c>
    </row>
    <row r="5979" spans="2:7" x14ac:dyDescent="0.25">
      <c r="B5979">
        <f>YEAR('Daily Weather Input'!C5972)</f>
        <v>2021</v>
      </c>
      <c r="C5979">
        <f>MONTH('Daily Weather Input'!C5972)</f>
        <v>5</v>
      </c>
      <c r="D5979">
        <f>DAY('Daily Weather Input'!C5972)</f>
        <v>5</v>
      </c>
      <c r="E5979">
        <f>IF('Daily Weather Input'!D5972, 'Daily Weather Input'!D5972, ('Daily Weather Input'!E5972+'Daily Weather Input'!F5972)/2)</f>
        <v>67</v>
      </c>
      <c r="F5979">
        <f t="shared" si="189"/>
        <v>0</v>
      </c>
      <c r="G5979">
        <f t="shared" si="190"/>
        <v>2</v>
      </c>
    </row>
    <row r="5980" spans="2:7" x14ac:dyDescent="0.25">
      <c r="B5980">
        <f>YEAR('Daily Weather Input'!C5973)</f>
        <v>2021</v>
      </c>
      <c r="C5980">
        <f>MONTH('Daily Weather Input'!C5973)</f>
        <v>5</v>
      </c>
      <c r="D5980">
        <f>DAY('Daily Weather Input'!C5973)</f>
        <v>6</v>
      </c>
      <c r="E5980">
        <f>IF('Daily Weather Input'!D5973, 'Daily Weather Input'!D5973, ('Daily Weather Input'!E5973+'Daily Weather Input'!F5973)/2)</f>
        <v>56</v>
      </c>
      <c r="F5980">
        <f t="shared" si="189"/>
        <v>9</v>
      </c>
      <c r="G5980">
        <f t="shared" si="190"/>
        <v>0</v>
      </c>
    </row>
    <row r="5981" spans="2:7" x14ac:dyDescent="0.25">
      <c r="B5981">
        <f>YEAR('Daily Weather Input'!C5974)</f>
        <v>2021</v>
      </c>
      <c r="C5981">
        <f>MONTH('Daily Weather Input'!C5974)</f>
        <v>5</v>
      </c>
      <c r="D5981">
        <f>DAY('Daily Weather Input'!C5974)</f>
        <v>7</v>
      </c>
      <c r="E5981">
        <f>IF('Daily Weather Input'!D5974, 'Daily Weather Input'!D5974, ('Daily Weather Input'!E5974+'Daily Weather Input'!F5974)/2)</f>
        <v>51</v>
      </c>
      <c r="F5981">
        <f t="shared" si="189"/>
        <v>14</v>
      </c>
      <c r="G5981">
        <f t="shared" si="190"/>
        <v>0</v>
      </c>
    </row>
    <row r="5982" spans="2:7" x14ac:dyDescent="0.25">
      <c r="B5982">
        <f>YEAR('Daily Weather Input'!C5975)</f>
        <v>2021</v>
      </c>
      <c r="C5982">
        <f>MONTH('Daily Weather Input'!C5975)</f>
        <v>5</v>
      </c>
      <c r="D5982">
        <f>DAY('Daily Weather Input'!C5975)</f>
        <v>8</v>
      </c>
      <c r="E5982">
        <f>IF('Daily Weather Input'!D5975, 'Daily Weather Input'!D5975, ('Daily Weather Input'!E5975+'Daily Weather Input'!F5975)/2)</f>
        <v>50</v>
      </c>
      <c r="F5982">
        <f t="shared" si="189"/>
        <v>15</v>
      </c>
      <c r="G5982">
        <f t="shared" si="190"/>
        <v>0</v>
      </c>
    </row>
    <row r="5983" spans="2:7" x14ac:dyDescent="0.25">
      <c r="B5983">
        <f>YEAR('Daily Weather Input'!C5976)</f>
        <v>2021</v>
      </c>
      <c r="C5983">
        <f>MONTH('Daily Weather Input'!C5976)</f>
        <v>5</v>
      </c>
      <c r="D5983">
        <f>DAY('Daily Weather Input'!C5976)</f>
        <v>9</v>
      </c>
      <c r="E5983">
        <f>IF('Daily Weather Input'!D5976, 'Daily Weather Input'!D5976, ('Daily Weather Input'!E5976+'Daily Weather Input'!F5976)/2)</f>
        <v>53</v>
      </c>
      <c r="F5983">
        <f t="shared" si="189"/>
        <v>12</v>
      </c>
      <c r="G5983">
        <f t="shared" si="190"/>
        <v>0</v>
      </c>
    </row>
    <row r="5984" spans="2:7" x14ac:dyDescent="0.25">
      <c r="B5984">
        <f>YEAR('Daily Weather Input'!C5977)</f>
        <v>2021</v>
      </c>
      <c r="C5984">
        <f>MONTH('Daily Weather Input'!C5977)</f>
        <v>5</v>
      </c>
      <c r="D5984">
        <f>DAY('Daily Weather Input'!C5977)</f>
        <v>10</v>
      </c>
      <c r="E5984">
        <f>IF('Daily Weather Input'!D5977, 'Daily Weather Input'!D5977, ('Daily Weather Input'!E5977+'Daily Weather Input'!F5977)/2)</f>
        <v>61</v>
      </c>
      <c r="F5984">
        <f t="shared" si="189"/>
        <v>4</v>
      </c>
      <c r="G5984">
        <f t="shared" si="190"/>
        <v>0</v>
      </c>
    </row>
    <row r="5985" spans="2:7" x14ac:dyDescent="0.25">
      <c r="B5985">
        <f>YEAR('Daily Weather Input'!C5978)</f>
        <v>2021</v>
      </c>
      <c r="C5985">
        <f>MONTH('Daily Weather Input'!C5978)</f>
        <v>5</v>
      </c>
      <c r="D5985">
        <f>DAY('Daily Weather Input'!C5978)</f>
        <v>11</v>
      </c>
      <c r="E5985">
        <f>IF('Daily Weather Input'!D5978, 'Daily Weather Input'!D5978, ('Daily Weather Input'!E5978+'Daily Weather Input'!F5978)/2)</f>
        <v>57</v>
      </c>
      <c r="F5985">
        <f t="shared" si="189"/>
        <v>8</v>
      </c>
      <c r="G5985">
        <f t="shared" si="190"/>
        <v>0</v>
      </c>
    </row>
    <row r="5986" spans="2:7" x14ac:dyDescent="0.25">
      <c r="B5986">
        <f>YEAR('Daily Weather Input'!C5979)</f>
        <v>2021</v>
      </c>
      <c r="C5986">
        <f>MONTH('Daily Weather Input'!C5979)</f>
        <v>5</v>
      </c>
      <c r="D5986">
        <f>DAY('Daily Weather Input'!C5979)</f>
        <v>12</v>
      </c>
      <c r="E5986">
        <f>IF('Daily Weather Input'!D5979, 'Daily Weather Input'!D5979, ('Daily Weather Input'!E5979+'Daily Weather Input'!F5979)/2)</f>
        <v>56</v>
      </c>
      <c r="F5986">
        <f t="shared" si="189"/>
        <v>9</v>
      </c>
      <c r="G5986">
        <f t="shared" si="190"/>
        <v>0</v>
      </c>
    </row>
    <row r="5987" spans="2:7" x14ac:dyDescent="0.25">
      <c r="B5987">
        <f>YEAR('Daily Weather Input'!C5980)</f>
        <v>2021</v>
      </c>
      <c r="C5987">
        <f>MONTH('Daily Weather Input'!C5980)</f>
        <v>5</v>
      </c>
      <c r="D5987">
        <f>DAY('Daily Weather Input'!C5980)</f>
        <v>13</v>
      </c>
      <c r="E5987">
        <f>IF('Daily Weather Input'!D5980, 'Daily Weather Input'!D5980, ('Daily Weather Input'!E5980+'Daily Weather Input'!F5980)/2)</f>
        <v>57</v>
      </c>
      <c r="F5987">
        <f t="shared" si="189"/>
        <v>8</v>
      </c>
      <c r="G5987">
        <f t="shared" si="190"/>
        <v>0</v>
      </c>
    </row>
    <row r="5988" spans="2:7" x14ac:dyDescent="0.25">
      <c r="B5988">
        <f>YEAR('Daily Weather Input'!C5981)</f>
        <v>2021</v>
      </c>
      <c r="C5988">
        <f>MONTH('Daily Weather Input'!C5981)</f>
        <v>5</v>
      </c>
      <c r="D5988">
        <f>DAY('Daily Weather Input'!C5981)</f>
        <v>14</v>
      </c>
      <c r="E5988">
        <f>IF('Daily Weather Input'!D5981, 'Daily Weather Input'!D5981, ('Daily Weather Input'!E5981+'Daily Weather Input'!F5981)/2)</f>
        <v>57</v>
      </c>
      <c r="F5988">
        <f t="shared" si="189"/>
        <v>8</v>
      </c>
      <c r="G5988">
        <f t="shared" si="190"/>
        <v>0</v>
      </c>
    </row>
    <row r="5989" spans="2:7" x14ac:dyDescent="0.25">
      <c r="B5989">
        <f>YEAR('Daily Weather Input'!C5982)</f>
        <v>2021</v>
      </c>
      <c r="C5989">
        <f>MONTH('Daily Weather Input'!C5982)</f>
        <v>5</v>
      </c>
      <c r="D5989">
        <f>DAY('Daily Weather Input'!C5982)</f>
        <v>15</v>
      </c>
      <c r="E5989">
        <f>IF('Daily Weather Input'!D5982, 'Daily Weather Input'!D5982, ('Daily Weather Input'!E5982+'Daily Weather Input'!F5982)/2)</f>
        <v>60</v>
      </c>
      <c r="F5989">
        <f t="shared" si="189"/>
        <v>5</v>
      </c>
      <c r="G5989">
        <f t="shared" si="190"/>
        <v>0</v>
      </c>
    </row>
    <row r="5990" spans="2:7" x14ac:dyDescent="0.25">
      <c r="B5990">
        <f>YEAR('Daily Weather Input'!C5983)</f>
        <v>2021</v>
      </c>
      <c r="C5990">
        <f>MONTH('Daily Weather Input'!C5983)</f>
        <v>5</v>
      </c>
      <c r="D5990">
        <f>DAY('Daily Weather Input'!C5983)</f>
        <v>16</v>
      </c>
      <c r="E5990">
        <f>IF('Daily Weather Input'!D5983, 'Daily Weather Input'!D5983, ('Daily Weather Input'!E5983+'Daily Weather Input'!F5983)/2)</f>
        <v>60</v>
      </c>
      <c r="F5990">
        <f t="shared" si="189"/>
        <v>5</v>
      </c>
      <c r="G5990">
        <f t="shared" si="190"/>
        <v>0</v>
      </c>
    </row>
    <row r="5991" spans="2:7" x14ac:dyDescent="0.25">
      <c r="B5991">
        <f>YEAR('Daily Weather Input'!C5984)</f>
        <v>2021</v>
      </c>
      <c r="C5991">
        <f>MONTH('Daily Weather Input'!C5984)</f>
        <v>5</v>
      </c>
      <c r="D5991">
        <f>DAY('Daily Weather Input'!C5984)</f>
        <v>17</v>
      </c>
      <c r="E5991">
        <f>IF('Daily Weather Input'!D5984, 'Daily Weather Input'!D5984, ('Daily Weather Input'!E5984+'Daily Weather Input'!F5984)/2)</f>
        <v>61</v>
      </c>
      <c r="F5991">
        <f t="shared" si="189"/>
        <v>4</v>
      </c>
      <c r="G5991">
        <f t="shared" si="190"/>
        <v>0</v>
      </c>
    </row>
    <row r="5992" spans="2:7" x14ac:dyDescent="0.25">
      <c r="B5992">
        <f>YEAR('Daily Weather Input'!C5985)</f>
        <v>2021</v>
      </c>
      <c r="C5992">
        <f>MONTH('Daily Weather Input'!C5985)</f>
        <v>5</v>
      </c>
      <c r="D5992">
        <f>DAY('Daily Weather Input'!C5985)</f>
        <v>18</v>
      </c>
      <c r="E5992">
        <f>IF('Daily Weather Input'!D5985, 'Daily Weather Input'!D5985, ('Daily Weather Input'!E5985+'Daily Weather Input'!F5985)/2)</f>
        <v>64</v>
      </c>
      <c r="F5992">
        <f t="shared" si="189"/>
        <v>1</v>
      </c>
      <c r="G5992">
        <f t="shared" si="190"/>
        <v>0</v>
      </c>
    </row>
    <row r="5993" spans="2:7" x14ac:dyDescent="0.25">
      <c r="B5993">
        <f>YEAR('Daily Weather Input'!C5986)</f>
        <v>2021</v>
      </c>
      <c r="C5993">
        <f>MONTH('Daily Weather Input'!C5986)</f>
        <v>5</v>
      </c>
      <c r="D5993">
        <f>DAY('Daily Weather Input'!C5986)</f>
        <v>19</v>
      </c>
      <c r="E5993">
        <f>IF('Daily Weather Input'!D5986, 'Daily Weather Input'!D5986, ('Daily Weather Input'!E5986+'Daily Weather Input'!F5986)/2)</f>
        <v>69</v>
      </c>
      <c r="F5993">
        <f t="shared" si="189"/>
        <v>0</v>
      </c>
      <c r="G5993">
        <f t="shared" si="190"/>
        <v>4</v>
      </c>
    </row>
    <row r="5994" spans="2:7" x14ac:dyDescent="0.25">
      <c r="B5994">
        <f>YEAR('Daily Weather Input'!C5987)</f>
        <v>2021</v>
      </c>
      <c r="C5994">
        <f>MONTH('Daily Weather Input'!C5987)</f>
        <v>5</v>
      </c>
      <c r="D5994">
        <f>DAY('Daily Weather Input'!C5987)</f>
        <v>20</v>
      </c>
      <c r="E5994">
        <f>IF('Daily Weather Input'!D5987, 'Daily Weather Input'!D5987, ('Daily Weather Input'!E5987+'Daily Weather Input'!F5987)/2)</f>
        <v>71</v>
      </c>
      <c r="F5994">
        <f t="shared" si="189"/>
        <v>0</v>
      </c>
      <c r="G5994">
        <f t="shared" si="190"/>
        <v>6</v>
      </c>
    </row>
    <row r="5995" spans="2:7" x14ac:dyDescent="0.25">
      <c r="B5995">
        <f>YEAR('Daily Weather Input'!C5988)</f>
        <v>2021</v>
      </c>
      <c r="C5995">
        <f>MONTH('Daily Weather Input'!C5988)</f>
        <v>5</v>
      </c>
      <c r="D5995">
        <f>DAY('Daily Weather Input'!C5988)</f>
        <v>21</v>
      </c>
      <c r="E5995">
        <f>IF('Daily Weather Input'!D5988, 'Daily Weather Input'!D5988, ('Daily Weather Input'!E5988+'Daily Weather Input'!F5988)/2)</f>
        <v>69</v>
      </c>
      <c r="F5995">
        <f t="shared" si="189"/>
        <v>0</v>
      </c>
      <c r="G5995">
        <f t="shared" si="190"/>
        <v>4</v>
      </c>
    </row>
    <row r="5996" spans="2:7" x14ac:dyDescent="0.25">
      <c r="B5996">
        <f>YEAR('Daily Weather Input'!C5989)</f>
        <v>2021</v>
      </c>
      <c r="C5996">
        <f>MONTH('Daily Weather Input'!C5989)</f>
        <v>5</v>
      </c>
      <c r="D5996">
        <f>DAY('Daily Weather Input'!C5989)</f>
        <v>22</v>
      </c>
      <c r="E5996">
        <f>IF('Daily Weather Input'!D5989, 'Daily Weather Input'!D5989, ('Daily Weather Input'!E5989+'Daily Weather Input'!F5989)/2)</f>
        <v>73</v>
      </c>
      <c r="F5996">
        <f t="shared" si="189"/>
        <v>0</v>
      </c>
      <c r="G5996">
        <f t="shared" si="190"/>
        <v>8</v>
      </c>
    </row>
    <row r="5997" spans="2:7" x14ac:dyDescent="0.25">
      <c r="B5997">
        <f>YEAR('Daily Weather Input'!C5990)</f>
        <v>2021</v>
      </c>
      <c r="C5997">
        <f>MONTH('Daily Weather Input'!C5990)</f>
        <v>5</v>
      </c>
      <c r="D5997">
        <f>DAY('Daily Weather Input'!C5990)</f>
        <v>23</v>
      </c>
      <c r="E5997">
        <f>IF('Daily Weather Input'!D5990, 'Daily Weather Input'!D5990, ('Daily Weather Input'!E5990+'Daily Weather Input'!F5990)/2)</f>
        <v>80</v>
      </c>
      <c r="F5997">
        <f t="shared" si="189"/>
        <v>0</v>
      </c>
      <c r="G5997">
        <f t="shared" si="190"/>
        <v>15</v>
      </c>
    </row>
    <row r="5998" spans="2:7" x14ac:dyDescent="0.25">
      <c r="B5998">
        <f>YEAR('Daily Weather Input'!C5991)</f>
        <v>2021</v>
      </c>
      <c r="C5998">
        <f>MONTH('Daily Weather Input'!C5991)</f>
        <v>5</v>
      </c>
      <c r="D5998">
        <f>DAY('Daily Weather Input'!C5991)</f>
        <v>24</v>
      </c>
      <c r="E5998">
        <f>IF('Daily Weather Input'!D5991, 'Daily Weather Input'!D5991, ('Daily Weather Input'!E5991+'Daily Weather Input'!F5991)/2)</f>
        <v>70</v>
      </c>
      <c r="F5998">
        <f t="shared" si="189"/>
        <v>0</v>
      </c>
      <c r="G5998">
        <f t="shared" si="190"/>
        <v>5</v>
      </c>
    </row>
    <row r="5999" spans="2:7" x14ac:dyDescent="0.25">
      <c r="B5999">
        <f>YEAR('Daily Weather Input'!C5992)</f>
        <v>2021</v>
      </c>
      <c r="C5999">
        <f>MONTH('Daily Weather Input'!C5992)</f>
        <v>5</v>
      </c>
      <c r="D5999">
        <f>DAY('Daily Weather Input'!C5992)</f>
        <v>25</v>
      </c>
      <c r="E5999">
        <f>IF('Daily Weather Input'!D5992, 'Daily Weather Input'!D5992, ('Daily Weather Input'!E5992+'Daily Weather Input'!F5992)/2)</f>
        <v>65</v>
      </c>
      <c r="F5999">
        <f t="shared" si="189"/>
        <v>0</v>
      </c>
      <c r="G5999">
        <f t="shared" si="190"/>
        <v>0</v>
      </c>
    </row>
    <row r="6000" spans="2:7" x14ac:dyDescent="0.25">
      <c r="B6000">
        <f>YEAR('Daily Weather Input'!C5993)</f>
        <v>2021</v>
      </c>
      <c r="C6000">
        <f>MONTH('Daily Weather Input'!C5993)</f>
        <v>5</v>
      </c>
      <c r="D6000">
        <f>DAY('Daily Weather Input'!C5993)</f>
        <v>26</v>
      </c>
      <c r="E6000">
        <f>IF('Daily Weather Input'!D5993, 'Daily Weather Input'!D5993, ('Daily Weather Input'!E5993+'Daily Weather Input'!F5993)/2)</f>
        <v>77</v>
      </c>
      <c r="F6000">
        <f t="shared" si="189"/>
        <v>0</v>
      </c>
      <c r="G6000">
        <f t="shared" si="190"/>
        <v>12</v>
      </c>
    </row>
    <row r="6001" spans="2:7" x14ac:dyDescent="0.25">
      <c r="B6001">
        <f>YEAR('Daily Weather Input'!C5994)</f>
        <v>2021</v>
      </c>
      <c r="C6001">
        <f>MONTH('Daily Weather Input'!C5994)</f>
        <v>5</v>
      </c>
      <c r="D6001">
        <f>DAY('Daily Weather Input'!C5994)</f>
        <v>27</v>
      </c>
      <c r="E6001">
        <f>IF('Daily Weather Input'!D5994, 'Daily Weather Input'!D5994, ('Daily Weather Input'!E5994+'Daily Weather Input'!F5994)/2)</f>
        <v>75</v>
      </c>
      <c r="F6001">
        <f t="shared" si="189"/>
        <v>0</v>
      </c>
      <c r="G6001">
        <f t="shared" si="190"/>
        <v>10</v>
      </c>
    </row>
    <row r="6002" spans="2:7" x14ac:dyDescent="0.25">
      <c r="B6002">
        <f>YEAR('Daily Weather Input'!C5995)</f>
        <v>2021</v>
      </c>
      <c r="C6002">
        <f>MONTH('Daily Weather Input'!C5995)</f>
        <v>5</v>
      </c>
      <c r="D6002">
        <f>DAY('Daily Weather Input'!C5995)</f>
        <v>28</v>
      </c>
      <c r="E6002">
        <f>IF('Daily Weather Input'!D5995, 'Daily Weather Input'!D5995, ('Daily Weather Input'!E5995+'Daily Weather Input'!F5995)/2)</f>
        <v>71</v>
      </c>
      <c r="F6002">
        <f t="shared" si="189"/>
        <v>0</v>
      </c>
      <c r="G6002">
        <f t="shared" si="190"/>
        <v>6</v>
      </c>
    </row>
    <row r="6003" spans="2:7" x14ac:dyDescent="0.25">
      <c r="B6003">
        <f>YEAR('Daily Weather Input'!C5996)</f>
        <v>2021</v>
      </c>
      <c r="C6003">
        <f>MONTH('Daily Weather Input'!C5996)</f>
        <v>5</v>
      </c>
      <c r="D6003">
        <f>DAY('Daily Weather Input'!C5996)</f>
        <v>29</v>
      </c>
      <c r="E6003">
        <f>IF('Daily Weather Input'!D5996, 'Daily Weather Input'!D5996, ('Daily Weather Input'!E5996+'Daily Weather Input'!F5996)/2)</f>
        <v>56</v>
      </c>
      <c r="F6003">
        <f t="shared" si="189"/>
        <v>9</v>
      </c>
      <c r="G6003">
        <f t="shared" si="190"/>
        <v>0</v>
      </c>
    </row>
    <row r="6004" spans="2:7" x14ac:dyDescent="0.25">
      <c r="B6004">
        <f>YEAR('Daily Weather Input'!C5997)</f>
        <v>2021</v>
      </c>
      <c r="C6004">
        <f>MONTH('Daily Weather Input'!C5997)</f>
        <v>5</v>
      </c>
      <c r="D6004">
        <f>DAY('Daily Weather Input'!C5997)</f>
        <v>30</v>
      </c>
      <c r="E6004">
        <f>IF('Daily Weather Input'!D5997, 'Daily Weather Input'!D5997, ('Daily Weather Input'!E5997+'Daily Weather Input'!F5997)/2)</f>
        <v>52</v>
      </c>
      <c r="F6004">
        <f t="shared" si="189"/>
        <v>13</v>
      </c>
      <c r="G6004">
        <f t="shared" si="190"/>
        <v>0</v>
      </c>
    </row>
    <row r="6005" spans="2:7" x14ac:dyDescent="0.25">
      <c r="B6005">
        <f>YEAR('Daily Weather Input'!C5998)</f>
        <v>2021</v>
      </c>
      <c r="C6005">
        <f>MONTH('Daily Weather Input'!C5998)</f>
        <v>5</v>
      </c>
      <c r="D6005">
        <f>DAY('Daily Weather Input'!C5998)</f>
        <v>31</v>
      </c>
      <c r="E6005">
        <f>IF('Daily Weather Input'!D5998, 'Daily Weather Input'!D5998, ('Daily Weather Input'!E5998+'Daily Weather Input'!F5998)/2)</f>
        <v>59</v>
      </c>
      <c r="F6005">
        <f t="shared" si="189"/>
        <v>6</v>
      </c>
      <c r="G6005">
        <f t="shared" si="190"/>
        <v>0</v>
      </c>
    </row>
    <row r="6006" spans="2:7" x14ac:dyDescent="0.25">
      <c r="B6006">
        <f>YEAR('Daily Weather Input'!C5999)</f>
        <v>2021</v>
      </c>
      <c r="C6006">
        <f>MONTH('Daily Weather Input'!C5999)</f>
        <v>6</v>
      </c>
      <c r="D6006">
        <f>DAY('Daily Weather Input'!C5999)</f>
        <v>1</v>
      </c>
      <c r="E6006">
        <f>IF('Daily Weather Input'!D5999, 'Daily Weather Input'!D5999, ('Daily Weather Input'!E5999+'Daily Weather Input'!F5999)/2)</f>
        <v>65</v>
      </c>
      <c r="F6006">
        <f t="shared" si="189"/>
        <v>0</v>
      </c>
      <c r="G6006">
        <f t="shared" si="190"/>
        <v>0</v>
      </c>
    </row>
    <row r="6007" spans="2:7" x14ac:dyDescent="0.25">
      <c r="B6007">
        <f>YEAR('Daily Weather Input'!C6000)</f>
        <v>2021</v>
      </c>
      <c r="C6007">
        <f>MONTH('Daily Weather Input'!C6000)</f>
        <v>6</v>
      </c>
      <c r="D6007">
        <f>DAY('Daily Weather Input'!C6000)</f>
        <v>2</v>
      </c>
      <c r="E6007">
        <f>IF('Daily Weather Input'!D6000, 'Daily Weather Input'!D6000, ('Daily Weather Input'!E6000+'Daily Weather Input'!F6000)/2)</f>
        <v>71</v>
      </c>
      <c r="F6007">
        <f t="shared" si="189"/>
        <v>0</v>
      </c>
      <c r="G6007">
        <f t="shared" si="190"/>
        <v>6</v>
      </c>
    </row>
    <row r="6008" spans="2:7" x14ac:dyDescent="0.25">
      <c r="B6008">
        <f>YEAR('Daily Weather Input'!C6001)</f>
        <v>2021</v>
      </c>
      <c r="C6008">
        <f>MONTH('Daily Weather Input'!C6001)</f>
        <v>6</v>
      </c>
      <c r="D6008">
        <f>DAY('Daily Weather Input'!C6001)</f>
        <v>3</v>
      </c>
      <c r="E6008">
        <f>IF('Daily Weather Input'!D6001, 'Daily Weather Input'!D6001, ('Daily Weather Input'!E6001+'Daily Weather Input'!F6001)/2)</f>
        <v>73</v>
      </c>
      <c r="F6008">
        <f t="shared" si="189"/>
        <v>0</v>
      </c>
      <c r="G6008">
        <f t="shared" si="190"/>
        <v>8</v>
      </c>
    </row>
    <row r="6009" spans="2:7" x14ac:dyDescent="0.25">
      <c r="B6009">
        <f>YEAR('Daily Weather Input'!C6002)</f>
        <v>2021</v>
      </c>
      <c r="C6009">
        <f>MONTH('Daily Weather Input'!C6002)</f>
        <v>6</v>
      </c>
      <c r="D6009">
        <f>DAY('Daily Weather Input'!C6002)</f>
        <v>4</v>
      </c>
      <c r="E6009">
        <f>IF('Daily Weather Input'!D6002, 'Daily Weather Input'!D6002, ('Daily Weather Input'!E6002+'Daily Weather Input'!F6002)/2)</f>
        <v>74</v>
      </c>
      <c r="F6009">
        <f t="shared" si="189"/>
        <v>0</v>
      </c>
      <c r="G6009">
        <f t="shared" si="190"/>
        <v>9</v>
      </c>
    </row>
    <row r="6010" spans="2:7" x14ac:dyDescent="0.25">
      <c r="B6010">
        <f>YEAR('Daily Weather Input'!C6003)</f>
        <v>2021</v>
      </c>
      <c r="C6010">
        <f>MONTH('Daily Weather Input'!C6003)</f>
        <v>6</v>
      </c>
      <c r="D6010">
        <f>DAY('Daily Weather Input'!C6003)</f>
        <v>5</v>
      </c>
      <c r="E6010">
        <f>IF('Daily Weather Input'!D6003, 'Daily Weather Input'!D6003, ('Daily Weather Input'!E6003+'Daily Weather Input'!F6003)/2)</f>
        <v>77</v>
      </c>
      <c r="F6010">
        <f t="shared" si="189"/>
        <v>0</v>
      </c>
      <c r="G6010">
        <f t="shared" si="190"/>
        <v>12</v>
      </c>
    </row>
    <row r="6011" spans="2:7" x14ac:dyDescent="0.25">
      <c r="B6011">
        <f>YEAR('Daily Weather Input'!C6004)</f>
        <v>2021</v>
      </c>
      <c r="C6011">
        <f>MONTH('Daily Weather Input'!C6004)</f>
        <v>6</v>
      </c>
      <c r="D6011">
        <f>DAY('Daily Weather Input'!C6004)</f>
        <v>6</v>
      </c>
      <c r="E6011">
        <f>IF('Daily Weather Input'!D6004, 'Daily Weather Input'!D6004, ('Daily Weather Input'!E6004+'Daily Weather Input'!F6004)/2)</f>
        <v>80</v>
      </c>
      <c r="F6011">
        <f t="shared" si="189"/>
        <v>0</v>
      </c>
      <c r="G6011">
        <f t="shared" si="190"/>
        <v>15</v>
      </c>
    </row>
    <row r="6012" spans="2:7" x14ac:dyDescent="0.25">
      <c r="B6012">
        <f>YEAR('Daily Weather Input'!C6005)</f>
        <v>2021</v>
      </c>
      <c r="C6012">
        <f>MONTH('Daily Weather Input'!C6005)</f>
        <v>6</v>
      </c>
      <c r="D6012">
        <f>DAY('Daily Weather Input'!C6005)</f>
        <v>7</v>
      </c>
      <c r="E6012">
        <f>IF('Daily Weather Input'!D6005, 'Daily Weather Input'!D6005, ('Daily Weather Input'!E6005+'Daily Weather Input'!F6005)/2)</f>
        <v>83</v>
      </c>
      <c r="F6012">
        <f t="shared" si="189"/>
        <v>0</v>
      </c>
      <c r="G6012">
        <f t="shared" si="190"/>
        <v>18</v>
      </c>
    </row>
    <row r="6013" spans="2:7" x14ac:dyDescent="0.25">
      <c r="B6013">
        <f>YEAR('Daily Weather Input'!C6006)</f>
        <v>2021</v>
      </c>
      <c r="C6013">
        <f>MONTH('Daily Weather Input'!C6006)</f>
        <v>6</v>
      </c>
      <c r="D6013">
        <f>DAY('Daily Weather Input'!C6006)</f>
        <v>8</v>
      </c>
      <c r="E6013">
        <f>IF('Daily Weather Input'!D6006, 'Daily Weather Input'!D6006, ('Daily Weather Input'!E6006+'Daily Weather Input'!F6006)/2)</f>
        <v>82</v>
      </c>
      <c r="F6013">
        <f t="shared" si="189"/>
        <v>0</v>
      </c>
      <c r="G6013">
        <f t="shared" si="190"/>
        <v>17</v>
      </c>
    </row>
    <row r="6014" spans="2:7" x14ac:dyDescent="0.25">
      <c r="B6014">
        <f>YEAR('Daily Weather Input'!C6007)</f>
        <v>2021</v>
      </c>
      <c r="C6014">
        <f>MONTH('Daily Weather Input'!C6007)</f>
        <v>6</v>
      </c>
      <c r="D6014">
        <f>DAY('Daily Weather Input'!C6007)</f>
        <v>9</v>
      </c>
      <c r="E6014">
        <f>IF('Daily Weather Input'!D6007, 'Daily Weather Input'!D6007, ('Daily Weather Input'!E6007+'Daily Weather Input'!F6007)/2)</f>
        <v>79</v>
      </c>
      <c r="F6014">
        <f t="shared" si="189"/>
        <v>0</v>
      </c>
      <c r="G6014">
        <f t="shared" si="190"/>
        <v>14</v>
      </c>
    </row>
    <row r="6015" spans="2:7" x14ac:dyDescent="0.25">
      <c r="B6015">
        <f>YEAR('Daily Weather Input'!C6008)</f>
        <v>2021</v>
      </c>
      <c r="C6015">
        <f>MONTH('Daily Weather Input'!C6008)</f>
        <v>6</v>
      </c>
      <c r="D6015">
        <f>DAY('Daily Weather Input'!C6008)</f>
        <v>10</v>
      </c>
      <c r="E6015">
        <f>IF('Daily Weather Input'!D6008, 'Daily Weather Input'!D6008, ('Daily Weather Input'!E6008+'Daily Weather Input'!F6008)/2)</f>
        <v>78</v>
      </c>
      <c r="F6015">
        <f t="shared" si="189"/>
        <v>0</v>
      </c>
      <c r="G6015">
        <f t="shared" si="190"/>
        <v>13</v>
      </c>
    </row>
    <row r="6016" spans="2:7" x14ac:dyDescent="0.25">
      <c r="B6016">
        <f>YEAR('Daily Weather Input'!C6009)</f>
        <v>2021</v>
      </c>
      <c r="C6016">
        <f>MONTH('Daily Weather Input'!C6009)</f>
        <v>6</v>
      </c>
      <c r="D6016">
        <f>DAY('Daily Weather Input'!C6009)</f>
        <v>11</v>
      </c>
      <c r="E6016">
        <f>IF('Daily Weather Input'!D6009, 'Daily Weather Input'!D6009, ('Daily Weather Input'!E6009+'Daily Weather Input'!F6009)/2)</f>
        <v>69</v>
      </c>
      <c r="F6016">
        <f t="shared" si="189"/>
        <v>0</v>
      </c>
      <c r="G6016">
        <f t="shared" si="190"/>
        <v>4</v>
      </c>
    </row>
    <row r="6017" spans="2:7" x14ac:dyDescent="0.25">
      <c r="B6017">
        <f>YEAR('Daily Weather Input'!C6010)</f>
        <v>2021</v>
      </c>
      <c r="C6017">
        <f>MONTH('Daily Weather Input'!C6010)</f>
        <v>6</v>
      </c>
      <c r="D6017">
        <f>DAY('Daily Weather Input'!C6010)</f>
        <v>12</v>
      </c>
      <c r="E6017">
        <f>IF('Daily Weather Input'!D6010, 'Daily Weather Input'!D6010, ('Daily Weather Input'!E6010+'Daily Weather Input'!F6010)/2)</f>
        <v>68</v>
      </c>
      <c r="F6017">
        <f t="shared" si="189"/>
        <v>0</v>
      </c>
      <c r="G6017">
        <f t="shared" si="190"/>
        <v>3</v>
      </c>
    </row>
    <row r="6018" spans="2:7" x14ac:dyDescent="0.25">
      <c r="B6018">
        <f>YEAR('Daily Weather Input'!C6011)</f>
        <v>2021</v>
      </c>
      <c r="C6018">
        <f>MONTH('Daily Weather Input'!C6011)</f>
        <v>6</v>
      </c>
      <c r="D6018">
        <f>DAY('Daily Weather Input'!C6011)</f>
        <v>13</v>
      </c>
      <c r="E6018">
        <f>IF('Daily Weather Input'!D6011, 'Daily Weather Input'!D6011, ('Daily Weather Input'!E6011+'Daily Weather Input'!F6011)/2)</f>
        <v>72</v>
      </c>
      <c r="F6018">
        <f t="shared" si="189"/>
        <v>0</v>
      </c>
      <c r="G6018">
        <f t="shared" si="190"/>
        <v>7</v>
      </c>
    </row>
    <row r="6019" spans="2:7" x14ac:dyDescent="0.25">
      <c r="B6019">
        <f>YEAR('Daily Weather Input'!C6012)</f>
        <v>2021</v>
      </c>
      <c r="C6019">
        <f>MONTH('Daily Weather Input'!C6012)</f>
        <v>6</v>
      </c>
      <c r="D6019">
        <f>DAY('Daily Weather Input'!C6012)</f>
        <v>14</v>
      </c>
      <c r="E6019">
        <f>IF('Daily Weather Input'!D6012, 'Daily Weather Input'!D6012, ('Daily Weather Input'!E6012+'Daily Weather Input'!F6012)/2)</f>
        <v>76</v>
      </c>
      <c r="F6019">
        <f t="shared" si="189"/>
        <v>0</v>
      </c>
      <c r="G6019">
        <f t="shared" si="190"/>
        <v>11</v>
      </c>
    </row>
    <row r="6020" spans="2:7" x14ac:dyDescent="0.25">
      <c r="B6020">
        <f>YEAR('Daily Weather Input'!C6013)</f>
        <v>2021</v>
      </c>
      <c r="C6020">
        <f>MONTH('Daily Weather Input'!C6013)</f>
        <v>6</v>
      </c>
      <c r="D6020">
        <f>DAY('Daily Weather Input'!C6013)</f>
        <v>15</v>
      </c>
      <c r="E6020">
        <f>IF('Daily Weather Input'!D6013, 'Daily Weather Input'!D6013, ('Daily Weather Input'!E6013+'Daily Weather Input'!F6013)/2)</f>
        <v>72</v>
      </c>
      <c r="F6020">
        <f t="shared" si="189"/>
        <v>0</v>
      </c>
      <c r="G6020">
        <f t="shared" si="190"/>
        <v>7</v>
      </c>
    </row>
    <row r="6021" spans="2:7" x14ac:dyDescent="0.25">
      <c r="B6021">
        <f>YEAR('Daily Weather Input'!C6014)</f>
        <v>2021</v>
      </c>
      <c r="C6021">
        <f>MONTH('Daily Weather Input'!C6014)</f>
        <v>6</v>
      </c>
      <c r="D6021">
        <f>DAY('Daily Weather Input'!C6014)</f>
        <v>16</v>
      </c>
      <c r="E6021">
        <f>IF('Daily Weather Input'!D6014, 'Daily Weather Input'!D6014, ('Daily Weather Input'!E6014+'Daily Weather Input'!F6014)/2)</f>
        <v>70</v>
      </c>
      <c r="F6021">
        <f t="shared" si="189"/>
        <v>0</v>
      </c>
      <c r="G6021">
        <f t="shared" si="190"/>
        <v>5</v>
      </c>
    </row>
    <row r="6022" spans="2:7" x14ac:dyDescent="0.25">
      <c r="B6022">
        <f>YEAR('Daily Weather Input'!C6015)</f>
        <v>2021</v>
      </c>
      <c r="C6022">
        <f>MONTH('Daily Weather Input'!C6015)</f>
        <v>6</v>
      </c>
      <c r="D6022">
        <f>DAY('Daily Weather Input'!C6015)</f>
        <v>17</v>
      </c>
      <c r="E6022">
        <f>IF('Daily Weather Input'!D6015, 'Daily Weather Input'!D6015, ('Daily Weather Input'!E6015+'Daily Weather Input'!F6015)/2)</f>
        <v>68</v>
      </c>
      <c r="F6022">
        <f t="shared" si="189"/>
        <v>0</v>
      </c>
      <c r="G6022">
        <f t="shared" si="190"/>
        <v>3</v>
      </c>
    </row>
    <row r="6023" spans="2:7" x14ac:dyDescent="0.25">
      <c r="B6023">
        <f>YEAR('Daily Weather Input'!C6016)</f>
        <v>2021</v>
      </c>
      <c r="C6023">
        <f>MONTH('Daily Weather Input'!C6016)</f>
        <v>6</v>
      </c>
      <c r="D6023">
        <f>DAY('Daily Weather Input'!C6016)</f>
        <v>18</v>
      </c>
      <c r="E6023">
        <f>IF('Daily Weather Input'!D6016, 'Daily Weather Input'!D6016, ('Daily Weather Input'!E6016+'Daily Weather Input'!F6016)/2)</f>
        <v>69</v>
      </c>
      <c r="F6023">
        <f t="shared" si="189"/>
        <v>0</v>
      </c>
      <c r="G6023">
        <f t="shared" si="190"/>
        <v>4</v>
      </c>
    </row>
    <row r="6024" spans="2:7" x14ac:dyDescent="0.25">
      <c r="B6024">
        <f>YEAR('Daily Weather Input'!C6017)</f>
        <v>2021</v>
      </c>
      <c r="C6024">
        <f>MONTH('Daily Weather Input'!C6017)</f>
        <v>6</v>
      </c>
      <c r="D6024">
        <f>DAY('Daily Weather Input'!C6017)</f>
        <v>19</v>
      </c>
      <c r="E6024">
        <f>IF('Daily Weather Input'!D6017, 'Daily Weather Input'!D6017, ('Daily Weather Input'!E6017+'Daily Weather Input'!F6017)/2)</f>
        <v>77</v>
      </c>
      <c r="F6024">
        <f t="shared" si="189"/>
        <v>0</v>
      </c>
      <c r="G6024">
        <f t="shared" si="190"/>
        <v>12</v>
      </c>
    </row>
    <row r="6025" spans="2:7" x14ac:dyDescent="0.25">
      <c r="B6025">
        <f>YEAR('Daily Weather Input'!C6018)</f>
        <v>2021</v>
      </c>
      <c r="C6025">
        <f>MONTH('Daily Weather Input'!C6018)</f>
        <v>6</v>
      </c>
      <c r="D6025">
        <f>DAY('Daily Weather Input'!C6018)</f>
        <v>20</v>
      </c>
      <c r="E6025">
        <f>IF('Daily Weather Input'!D6018, 'Daily Weather Input'!D6018, ('Daily Weather Input'!E6018+'Daily Weather Input'!F6018)/2)</f>
        <v>78</v>
      </c>
      <c r="F6025">
        <f t="shared" si="189"/>
        <v>0</v>
      </c>
      <c r="G6025">
        <f t="shared" si="190"/>
        <v>13</v>
      </c>
    </row>
    <row r="6026" spans="2:7" x14ac:dyDescent="0.25">
      <c r="B6026">
        <f>YEAR('Daily Weather Input'!C6019)</f>
        <v>2021</v>
      </c>
      <c r="C6026">
        <f>MONTH('Daily Weather Input'!C6019)</f>
        <v>6</v>
      </c>
      <c r="D6026">
        <f>DAY('Daily Weather Input'!C6019)</f>
        <v>21</v>
      </c>
      <c r="E6026">
        <f>IF('Daily Weather Input'!D6019, 'Daily Weather Input'!D6019, ('Daily Weather Input'!E6019+'Daily Weather Input'!F6019)/2)</f>
        <v>80</v>
      </c>
      <c r="F6026">
        <f t="shared" si="189"/>
        <v>0</v>
      </c>
      <c r="G6026">
        <f t="shared" si="190"/>
        <v>15</v>
      </c>
    </row>
    <row r="6027" spans="2:7" x14ac:dyDescent="0.25">
      <c r="B6027">
        <f>YEAR('Daily Weather Input'!C6020)</f>
        <v>2021</v>
      </c>
      <c r="C6027">
        <f>MONTH('Daily Weather Input'!C6020)</f>
        <v>6</v>
      </c>
      <c r="D6027">
        <f>DAY('Daily Weather Input'!C6020)</f>
        <v>22</v>
      </c>
      <c r="E6027">
        <f>IF('Daily Weather Input'!D6020, 'Daily Weather Input'!D6020, ('Daily Weather Input'!E6020+'Daily Weather Input'!F6020)/2)</f>
        <v>70</v>
      </c>
      <c r="F6027">
        <f t="shared" si="189"/>
        <v>0</v>
      </c>
      <c r="G6027">
        <f t="shared" si="190"/>
        <v>5</v>
      </c>
    </row>
    <row r="6028" spans="2:7" x14ac:dyDescent="0.25">
      <c r="B6028">
        <f>YEAR('Daily Weather Input'!C6021)</f>
        <v>2021</v>
      </c>
      <c r="C6028">
        <f>MONTH('Daily Weather Input'!C6021)</f>
        <v>6</v>
      </c>
      <c r="D6028">
        <f>DAY('Daily Weather Input'!C6021)</f>
        <v>23</v>
      </c>
      <c r="E6028">
        <f>IF('Daily Weather Input'!D6021, 'Daily Weather Input'!D6021, ('Daily Weather Input'!E6021+'Daily Weather Input'!F6021)/2)</f>
        <v>65</v>
      </c>
      <c r="F6028">
        <f t="shared" si="189"/>
        <v>0</v>
      </c>
      <c r="G6028">
        <f t="shared" si="190"/>
        <v>0</v>
      </c>
    </row>
    <row r="6029" spans="2:7" x14ac:dyDescent="0.25">
      <c r="B6029">
        <f>YEAR('Daily Weather Input'!C6022)</f>
        <v>2021</v>
      </c>
      <c r="C6029">
        <f>MONTH('Daily Weather Input'!C6022)</f>
        <v>6</v>
      </c>
      <c r="D6029">
        <f>DAY('Daily Weather Input'!C6022)</f>
        <v>24</v>
      </c>
      <c r="E6029">
        <f>IF('Daily Weather Input'!D6022, 'Daily Weather Input'!D6022, ('Daily Weather Input'!E6022+'Daily Weather Input'!F6022)/2)</f>
        <v>66</v>
      </c>
      <c r="F6029">
        <f t="shared" si="189"/>
        <v>0</v>
      </c>
      <c r="G6029">
        <f t="shared" si="190"/>
        <v>1</v>
      </c>
    </row>
    <row r="6030" spans="2:7" x14ac:dyDescent="0.25">
      <c r="B6030">
        <f>YEAR('Daily Weather Input'!C6023)</f>
        <v>2021</v>
      </c>
      <c r="C6030">
        <f>MONTH('Daily Weather Input'!C6023)</f>
        <v>6</v>
      </c>
      <c r="D6030">
        <f>DAY('Daily Weather Input'!C6023)</f>
        <v>25</v>
      </c>
      <c r="E6030">
        <f>IF('Daily Weather Input'!D6023, 'Daily Weather Input'!D6023, ('Daily Weather Input'!E6023+'Daily Weather Input'!F6023)/2)</f>
        <v>69</v>
      </c>
      <c r="F6030">
        <f t="shared" si="189"/>
        <v>0</v>
      </c>
      <c r="G6030">
        <f t="shared" si="190"/>
        <v>4</v>
      </c>
    </row>
    <row r="6031" spans="2:7" x14ac:dyDescent="0.25">
      <c r="B6031">
        <f>YEAR('Daily Weather Input'!C6024)</f>
        <v>2021</v>
      </c>
      <c r="C6031">
        <f>MONTH('Daily Weather Input'!C6024)</f>
        <v>6</v>
      </c>
      <c r="D6031">
        <f>DAY('Daily Weather Input'!C6024)</f>
        <v>26</v>
      </c>
      <c r="E6031">
        <f>IF('Daily Weather Input'!D6024, 'Daily Weather Input'!D6024, ('Daily Weather Input'!E6024+'Daily Weather Input'!F6024)/2)</f>
        <v>76</v>
      </c>
      <c r="F6031">
        <f t="shared" si="189"/>
        <v>0</v>
      </c>
      <c r="G6031">
        <f t="shared" si="190"/>
        <v>11</v>
      </c>
    </row>
    <row r="6032" spans="2:7" x14ac:dyDescent="0.25">
      <c r="B6032">
        <f>YEAR('Daily Weather Input'!C6025)</f>
        <v>2021</v>
      </c>
      <c r="C6032">
        <f>MONTH('Daily Weather Input'!C6025)</f>
        <v>6</v>
      </c>
      <c r="D6032">
        <f>DAY('Daily Weather Input'!C6025)</f>
        <v>27</v>
      </c>
      <c r="E6032">
        <f>IF('Daily Weather Input'!D6025, 'Daily Weather Input'!D6025, ('Daily Weather Input'!E6025+'Daily Weather Input'!F6025)/2)</f>
        <v>80</v>
      </c>
      <c r="F6032">
        <f t="shared" si="189"/>
        <v>0</v>
      </c>
      <c r="G6032">
        <f t="shared" si="190"/>
        <v>15</v>
      </c>
    </row>
    <row r="6033" spans="2:7" x14ac:dyDescent="0.25">
      <c r="B6033">
        <f>YEAR('Daily Weather Input'!C6026)</f>
        <v>2021</v>
      </c>
      <c r="C6033">
        <f>MONTH('Daily Weather Input'!C6026)</f>
        <v>6</v>
      </c>
      <c r="D6033">
        <f>DAY('Daily Weather Input'!C6026)</f>
        <v>28</v>
      </c>
      <c r="E6033">
        <f>IF('Daily Weather Input'!D6026, 'Daily Weather Input'!D6026, ('Daily Weather Input'!E6026+'Daily Weather Input'!F6026)/2)</f>
        <v>83</v>
      </c>
      <c r="F6033">
        <f t="shared" si="189"/>
        <v>0</v>
      </c>
      <c r="G6033">
        <f t="shared" si="190"/>
        <v>18</v>
      </c>
    </row>
    <row r="6034" spans="2:7" x14ac:dyDescent="0.25">
      <c r="B6034">
        <f>YEAR('Daily Weather Input'!C6027)</f>
        <v>2021</v>
      </c>
      <c r="C6034">
        <f>MONTH('Daily Weather Input'!C6027)</f>
        <v>6</v>
      </c>
      <c r="D6034">
        <f>DAY('Daily Weather Input'!C6027)</f>
        <v>29</v>
      </c>
      <c r="E6034">
        <f>IF('Daily Weather Input'!D6027, 'Daily Weather Input'!D6027, ('Daily Weather Input'!E6027+'Daily Weather Input'!F6027)/2)</f>
        <v>83</v>
      </c>
      <c r="F6034">
        <f t="shared" si="189"/>
        <v>0</v>
      </c>
      <c r="G6034">
        <f t="shared" si="190"/>
        <v>18</v>
      </c>
    </row>
    <row r="6035" spans="2:7" x14ac:dyDescent="0.25">
      <c r="B6035">
        <f>YEAR('Daily Weather Input'!C6028)</f>
        <v>2021</v>
      </c>
      <c r="C6035">
        <f>MONTH('Daily Weather Input'!C6028)</f>
        <v>6</v>
      </c>
      <c r="D6035">
        <f>DAY('Daily Weather Input'!C6028)</f>
        <v>30</v>
      </c>
      <c r="E6035">
        <f>IF('Daily Weather Input'!D6028, 'Daily Weather Input'!D6028, ('Daily Weather Input'!E6028+'Daily Weather Input'!F6028)/2)</f>
        <v>85</v>
      </c>
      <c r="F6035">
        <f t="shared" si="189"/>
        <v>0</v>
      </c>
      <c r="G6035">
        <f t="shared" si="190"/>
        <v>20</v>
      </c>
    </row>
    <row r="6036" spans="2:7" x14ac:dyDescent="0.25">
      <c r="B6036">
        <f>YEAR('Daily Weather Input'!C6029)</f>
        <v>2021</v>
      </c>
      <c r="C6036">
        <f>MONTH('Daily Weather Input'!C6029)</f>
        <v>7</v>
      </c>
      <c r="D6036">
        <f>DAY('Daily Weather Input'!C6029)</f>
        <v>1</v>
      </c>
      <c r="E6036">
        <f>IF('Daily Weather Input'!D6029, 'Daily Weather Input'!D6029, ('Daily Weather Input'!E6029+'Daily Weather Input'!F6029)/2)</f>
        <v>76</v>
      </c>
      <c r="F6036">
        <f t="shared" si="189"/>
        <v>0</v>
      </c>
      <c r="G6036">
        <f t="shared" si="190"/>
        <v>11</v>
      </c>
    </row>
    <row r="6037" spans="2:7" x14ac:dyDescent="0.25">
      <c r="B6037">
        <f>YEAR('Daily Weather Input'!C6030)</f>
        <v>2021</v>
      </c>
      <c r="C6037">
        <f>MONTH('Daily Weather Input'!C6030)</f>
        <v>7</v>
      </c>
      <c r="D6037">
        <f>DAY('Daily Weather Input'!C6030)</f>
        <v>2</v>
      </c>
      <c r="E6037">
        <f>IF('Daily Weather Input'!D6030, 'Daily Weather Input'!D6030, ('Daily Weather Input'!E6030+'Daily Weather Input'!F6030)/2)</f>
        <v>74</v>
      </c>
      <c r="F6037">
        <f t="shared" si="189"/>
        <v>0</v>
      </c>
      <c r="G6037">
        <f t="shared" si="190"/>
        <v>9</v>
      </c>
    </row>
    <row r="6038" spans="2:7" x14ac:dyDescent="0.25">
      <c r="B6038">
        <f>YEAR('Daily Weather Input'!C6031)</f>
        <v>2021</v>
      </c>
      <c r="C6038">
        <f>MONTH('Daily Weather Input'!C6031)</f>
        <v>7</v>
      </c>
      <c r="D6038">
        <f>DAY('Daily Weather Input'!C6031)</f>
        <v>3</v>
      </c>
      <c r="E6038">
        <f>IF('Daily Weather Input'!D6031, 'Daily Weather Input'!D6031, ('Daily Weather Input'!E6031+'Daily Weather Input'!F6031)/2)</f>
        <v>70</v>
      </c>
      <c r="F6038">
        <f t="shared" si="189"/>
        <v>0</v>
      </c>
      <c r="G6038">
        <f t="shared" si="190"/>
        <v>5</v>
      </c>
    </row>
    <row r="6039" spans="2:7" x14ac:dyDescent="0.25">
      <c r="B6039">
        <f>YEAR('Daily Weather Input'!C6032)</f>
        <v>2021</v>
      </c>
      <c r="C6039">
        <f>MONTH('Daily Weather Input'!C6032)</f>
        <v>7</v>
      </c>
      <c r="D6039">
        <f>DAY('Daily Weather Input'!C6032)</f>
        <v>4</v>
      </c>
      <c r="E6039">
        <f>IF('Daily Weather Input'!D6032, 'Daily Weather Input'!D6032, ('Daily Weather Input'!E6032+'Daily Weather Input'!F6032)/2)</f>
        <v>72</v>
      </c>
      <c r="F6039">
        <f t="shared" si="189"/>
        <v>0</v>
      </c>
      <c r="G6039">
        <f t="shared" si="190"/>
        <v>7</v>
      </c>
    </row>
    <row r="6040" spans="2:7" x14ac:dyDescent="0.25">
      <c r="B6040">
        <f>YEAR('Daily Weather Input'!C6033)</f>
        <v>2021</v>
      </c>
      <c r="C6040">
        <f>MONTH('Daily Weather Input'!C6033)</f>
        <v>7</v>
      </c>
      <c r="D6040">
        <f>DAY('Daily Weather Input'!C6033)</f>
        <v>5</v>
      </c>
      <c r="E6040">
        <f>IF('Daily Weather Input'!D6033, 'Daily Weather Input'!D6033, ('Daily Weather Input'!E6033+'Daily Weather Input'!F6033)/2)</f>
        <v>77</v>
      </c>
      <c r="F6040">
        <f t="shared" ref="F6040:F6103" si="191">IF(B$8&gt;$E6040,(B$8-$E6040),0)</f>
        <v>0</v>
      </c>
      <c r="G6040">
        <f t="shared" ref="G6040:G6103" si="192">IF($E6040&gt;C$8,$E6040-C$8,0)</f>
        <v>12</v>
      </c>
    </row>
    <row r="6041" spans="2:7" x14ac:dyDescent="0.25">
      <c r="B6041">
        <f>YEAR('Daily Weather Input'!C6034)</f>
        <v>2021</v>
      </c>
      <c r="C6041">
        <f>MONTH('Daily Weather Input'!C6034)</f>
        <v>7</v>
      </c>
      <c r="D6041">
        <f>DAY('Daily Weather Input'!C6034)</f>
        <v>6</v>
      </c>
      <c r="E6041">
        <f>IF('Daily Weather Input'!D6034, 'Daily Weather Input'!D6034, ('Daily Weather Input'!E6034+'Daily Weather Input'!F6034)/2)</f>
        <v>82</v>
      </c>
      <c r="F6041">
        <f t="shared" si="191"/>
        <v>0</v>
      </c>
      <c r="G6041">
        <f t="shared" si="192"/>
        <v>17</v>
      </c>
    </row>
    <row r="6042" spans="2:7" x14ac:dyDescent="0.25">
      <c r="B6042">
        <f>YEAR('Daily Weather Input'!C6035)</f>
        <v>2021</v>
      </c>
      <c r="C6042">
        <f>MONTH('Daily Weather Input'!C6035)</f>
        <v>7</v>
      </c>
      <c r="D6042">
        <f>DAY('Daily Weather Input'!C6035)</f>
        <v>7</v>
      </c>
      <c r="E6042">
        <f>IF('Daily Weather Input'!D6035, 'Daily Weather Input'!D6035, ('Daily Weather Input'!E6035+'Daily Weather Input'!F6035)/2)</f>
        <v>84</v>
      </c>
      <c r="F6042">
        <f t="shared" si="191"/>
        <v>0</v>
      </c>
      <c r="G6042">
        <f t="shared" si="192"/>
        <v>19</v>
      </c>
    </row>
    <row r="6043" spans="2:7" x14ac:dyDescent="0.25">
      <c r="B6043">
        <f>YEAR('Daily Weather Input'!C6036)</f>
        <v>2021</v>
      </c>
      <c r="C6043">
        <f>MONTH('Daily Weather Input'!C6036)</f>
        <v>7</v>
      </c>
      <c r="D6043">
        <f>DAY('Daily Weather Input'!C6036)</f>
        <v>8</v>
      </c>
      <c r="E6043">
        <f>IF('Daily Weather Input'!D6036, 'Daily Weather Input'!D6036, ('Daily Weather Input'!E6036+'Daily Weather Input'!F6036)/2)</f>
        <v>78</v>
      </c>
      <c r="F6043">
        <f t="shared" si="191"/>
        <v>0</v>
      </c>
      <c r="G6043">
        <f t="shared" si="192"/>
        <v>13</v>
      </c>
    </row>
    <row r="6044" spans="2:7" x14ac:dyDescent="0.25">
      <c r="B6044">
        <f>YEAR('Daily Weather Input'!C6037)</f>
        <v>2021</v>
      </c>
      <c r="C6044">
        <f>MONTH('Daily Weather Input'!C6037)</f>
        <v>7</v>
      </c>
      <c r="D6044">
        <f>DAY('Daily Weather Input'!C6037)</f>
        <v>9</v>
      </c>
      <c r="E6044">
        <f>IF('Daily Weather Input'!D6037, 'Daily Weather Input'!D6037, ('Daily Weather Input'!E6037+'Daily Weather Input'!F6037)/2)</f>
        <v>76</v>
      </c>
      <c r="F6044">
        <f t="shared" si="191"/>
        <v>0</v>
      </c>
      <c r="G6044">
        <f t="shared" si="192"/>
        <v>11</v>
      </c>
    </row>
    <row r="6045" spans="2:7" x14ac:dyDescent="0.25">
      <c r="B6045">
        <f>YEAR('Daily Weather Input'!C6038)</f>
        <v>2021</v>
      </c>
      <c r="C6045">
        <f>MONTH('Daily Weather Input'!C6038)</f>
        <v>7</v>
      </c>
      <c r="D6045">
        <f>DAY('Daily Weather Input'!C6038)</f>
        <v>10</v>
      </c>
      <c r="E6045">
        <f>IF('Daily Weather Input'!D6038, 'Daily Weather Input'!D6038, ('Daily Weather Input'!E6038+'Daily Weather Input'!F6038)/2)</f>
        <v>76</v>
      </c>
      <c r="F6045">
        <f t="shared" si="191"/>
        <v>0</v>
      </c>
      <c r="G6045">
        <f t="shared" si="192"/>
        <v>11</v>
      </c>
    </row>
    <row r="6046" spans="2:7" x14ac:dyDescent="0.25">
      <c r="B6046">
        <f>YEAR('Daily Weather Input'!C6039)</f>
        <v>2021</v>
      </c>
      <c r="C6046">
        <f>MONTH('Daily Weather Input'!C6039)</f>
        <v>7</v>
      </c>
      <c r="D6046">
        <f>DAY('Daily Weather Input'!C6039)</f>
        <v>11</v>
      </c>
      <c r="E6046">
        <f>IF('Daily Weather Input'!D6039, 'Daily Weather Input'!D6039, ('Daily Weather Input'!E6039+'Daily Weather Input'!F6039)/2)</f>
        <v>79</v>
      </c>
      <c r="F6046">
        <f t="shared" si="191"/>
        <v>0</v>
      </c>
      <c r="G6046">
        <f t="shared" si="192"/>
        <v>14</v>
      </c>
    </row>
    <row r="6047" spans="2:7" x14ac:dyDescent="0.25">
      <c r="B6047">
        <f>YEAR('Daily Weather Input'!C6040)</f>
        <v>2021</v>
      </c>
      <c r="C6047">
        <f>MONTH('Daily Weather Input'!C6040)</f>
        <v>7</v>
      </c>
      <c r="D6047">
        <f>DAY('Daily Weather Input'!C6040)</f>
        <v>12</v>
      </c>
      <c r="E6047">
        <f>IF('Daily Weather Input'!D6040, 'Daily Weather Input'!D6040, ('Daily Weather Input'!E6040+'Daily Weather Input'!F6040)/2)</f>
        <v>83</v>
      </c>
      <c r="F6047">
        <f t="shared" si="191"/>
        <v>0</v>
      </c>
      <c r="G6047">
        <f t="shared" si="192"/>
        <v>18</v>
      </c>
    </row>
    <row r="6048" spans="2:7" x14ac:dyDescent="0.25">
      <c r="B6048">
        <f>YEAR('Daily Weather Input'!C6041)</f>
        <v>2021</v>
      </c>
      <c r="C6048">
        <f>MONTH('Daily Weather Input'!C6041)</f>
        <v>7</v>
      </c>
      <c r="D6048">
        <f>DAY('Daily Weather Input'!C6041)</f>
        <v>13</v>
      </c>
      <c r="E6048">
        <f>IF('Daily Weather Input'!D6041, 'Daily Weather Input'!D6041, ('Daily Weather Input'!E6041+'Daily Weather Input'!F6041)/2)</f>
        <v>85</v>
      </c>
      <c r="F6048">
        <f t="shared" si="191"/>
        <v>0</v>
      </c>
      <c r="G6048">
        <f t="shared" si="192"/>
        <v>20</v>
      </c>
    </row>
    <row r="6049" spans="2:7" x14ac:dyDescent="0.25">
      <c r="B6049">
        <f>YEAR('Daily Weather Input'!C6042)</f>
        <v>2021</v>
      </c>
      <c r="C6049">
        <f>MONTH('Daily Weather Input'!C6042)</f>
        <v>7</v>
      </c>
      <c r="D6049">
        <f>DAY('Daily Weather Input'!C6042)</f>
        <v>14</v>
      </c>
      <c r="E6049">
        <f>IF('Daily Weather Input'!D6042, 'Daily Weather Input'!D6042, ('Daily Weather Input'!E6042+'Daily Weather Input'!F6042)/2)</f>
        <v>82</v>
      </c>
      <c r="F6049">
        <f t="shared" si="191"/>
        <v>0</v>
      </c>
      <c r="G6049">
        <f t="shared" si="192"/>
        <v>17</v>
      </c>
    </row>
    <row r="6050" spans="2:7" x14ac:dyDescent="0.25">
      <c r="B6050">
        <f>YEAR('Daily Weather Input'!C6043)</f>
        <v>2021</v>
      </c>
      <c r="C6050">
        <f>MONTH('Daily Weather Input'!C6043)</f>
        <v>7</v>
      </c>
      <c r="D6050">
        <f>DAY('Daily Weather Input'!C6043)</f>
        <v>15</v>
      </c>
      <c r="E6050">
        <f>IF('Daily Weather Input'!D6043, 'Daily Weather Input'!D6043, ('Daily Weather Input'!E6043+'Daily Weather Input'!F6043)/2)</f>
        <v>79</v>
      </c>
      <c r="F6050">
        <f t="shared" si="191"/>
        <v>0</v>
      </c>
      <c r="G6050">
        <f t="shared" si="192"/>
        <v>14</v>
      </c>
    </row>
    <row r="6051" spans="2:7" x14ac:dyDescent="0.25">
      <c r="B6051">
        <f>YEAR('Daily Weather Input'!C6044)</f>
        <v>2021</v>
      </c>
      <c r="C6051">
        <f>MONTH('Daily Weather Input'!C6044)</f>
        <v>7</v>
      </c>
      <c r="D6051">
        <f>DAY('Daily Weather Input'!C6044)</f>
        <v>16</v>
      </c>
      <c r="E6051">
        <f>IF('Daily Weather Input'!D6044, 'Daily Weather Input'!D6044, ('Daily Weather Input'!E6044+'Daily Weather Input'!F6044)/2)</f>
        <v>82</v>
      </c>
      <c r="F6051">
        <f t="shared" si="191"/>
        <v>0</v>
      </c>
      <c r="G6051">
        <f t="shared" si="192"/>
        <v>17</v>
      </c>
    </row>
    <row r="6052" spans="2:7" x14ac:dyDescent="0.25">
      <c r="B6052">
        <f>YEAR('Daily Weather Input'!C6045)</f>
        <v>2021</v>
      </c>
      <c r="C6052">
        <f>MONTH('Daily Weather Input'!C6045)</f>
        <v>7</v>
      </c>
      <c r="D6052">
        <f>DAY('Daily Weather Input'!C6045)</f>
        <v>17</v>
      </c>
      <c r="E6052">
        <f>IF('Daily Weather Input'!D6045, 'Daily Weather Input'!D6045, ('Daily Weather Input'!E6045+'Daily Weather Input'!F6045)/2)</f>
        <v>82</v>
      </c>
      <c r="F6052">
        <f t="shared" si="191"/>
        <v>0</v>
      </c>
      <c r="G6052">
        <f t="shared" si="192"/>
        <v>17</v>
      </c>
    </row>
    <row r="6053" spans="2:7" x14ac:dyDescent="0.25">
      <c r="B6053">
        <f>YEAR('Daily Weather Input'!C6046)</f>
        <v>2021</v>
      </c>
      <c r="C6053">
        <f>MONTH('Daily Weather Input'!C6046)</f>
        <v>7</v>
      </c>
      <c r="D6053">
        <f>DAY('Daily Weather Input'!C6046)</f>
        <v>18</v>
      </c>
      <c r="E6053">
        <f>IF('Daily Weather Input'!D6046, 'Daily Weather Input'!D6046, ('Daily Weather Input'!E6046+'Daily Weather Input'!F6046)/2)</f>
        <v>76</v>
      </c>
      <c r="F6053">
        <f t="shared" si="191"/>
        <v>0</v>
      </c>
      <c r="G6053">
        <f t="shared" si="192"/>
        <v>11</v>
      </c>
    </row>
    <row r="6054" spans="2:7" x14ac:dyDescent="0.25">
      <c r="B6054">
        <f>YEAR('Daily Weather Input'!C6047)</f>
        <v>2021</v>
      </c>
      <c r="C6054">
        <f>MONTH('Daily Weather Input'!C6047)</f>
        <v>7</v>
      </c>
      <c r="D6054">
        <f>DAY('Daily Weather Input'!C6047)</f>
        <v>19</v>
      </c>
      <c r="E6054">
        <f>IF('Daily Weather Input'!D6047, 'Daily Weather Input'!D6047, ('Daily Weather Input'!E6047+'Daily Weather Input'!F6047)/2)</f>
        <v>77</v>
      </c>
      <c r="F6054">
        <f t="shared" si="191"/>
        <v>0</v>
      </c>
      <c r="G6054">
        <f t="shared" si="192"/>
        <v>12</v>
      </c>
    </row>
    <row r="6055" spans="2:7" x14ac:dyDescent="0.25">
      <c r="B6055">
        <f>YEAR('Daily Weather Input'!C6048)</f>
        <v>2021</v>
      </c>
      <c r="C6055">
        <f>MONTH('Daily Weather Input'!C6048)</f>
        <v>7</v>
      </c>
      <c r="D6055">
        <f>DAY('Daily Weather Input'!C6048)</f>
        <v>20</v>
      </c>
      <c r="E6055">
        <f>IF('Daily Weather Input'!D6048, 'Daily Weather Input'!D6048, ('Daily Weather Input'!E6048+'Daily Weather Input'!F6048)/2)</f>
        <v>79</v>
      </c>
      <c r="F6055">
        <f t="shared" si="191"/>
        <v>0</v>
      </c>
      <c r="G6055">
        <f t="shared" si="192"/>
        <v>14</v>
      </c>
    </row>
    <row r="6056" spans="2:7" x14ac:dyDescent="0.25">
      <c r="B6056">
        <f>YEAR('Daily Weather Input'!C6049)</f>
        <v>2021</v>
      </c>
      <c r="C6056">
        <f>MONTH('Daily Weather Input'!C6049)</f>
        <v>7</v>
      </c>
      <c r="D6056">
        <f>DAY('Daily Weather Input'!C6049)</f>
        <v>21</v>
      </c>
      <c r="E6056">
        <f>IF('Daily Weather Input'!D6049, 'Daily Weather Input'!D6049, ('Daily Weather Input'!E6049+'Daily Weather Input'!F6049)/2)</f>
        <v>80</v>
      </c>
      <c r="F6056">
        <f t="shared" si="191"/>
        <v>0</v>
      </c>
      <c r="G6056">
        <f t="shared" si="192"/>
        <v>15</v>
      </c>
    </row>
    <row r="6057" spans="2:7" x14ac:dyDescent="0.25">
      <c r="B6057">
        <f>YEAR('Daily Weather Input'!C6050)</f>
        <v>2021</v>
      </c>
      <c r="C6057">
        <f>MONTH('Daily Weather Input'!C6050)</f>
        <v>7</v>
      </c>
      <c r="D6057">
        <f>DAY('Daily Weather Input'!C6050)</f>
        <v>22</v>
      </c>
      <c r="E6057">
        <f>IF('Daily Weather Input'!D6050, 'Daily Weather Input'!D6050, ('Daily Weather Input'!E6050+'Daily Weather Input'!F6050)/2)</f>
        <v>76</v>
      </c>
      <c r="F6057">
        <f t="shared" si="191"/>
        <v>0</v>
      </c>
      <c r="G6057">
        <f t="shared" si="192"/>
        <v>11</v>
      </c>
    </row>
    <row r="6058" spans="2:7" x14ac:dyDescent="0.25">
      <c r="B6058">
        <f>YEAR('Daily Weather Input'!C6051)</f>
        <v>2021</v>
      </c>
      <c r="C6058">
        <f>MONTH('Daily Weather Input'!C6051)</f>
        <v>7</v>
      </c>
      <c r="D6058">
        <f>DAY('Daily Weather Input'!C6051)</f>
        <v>23</v>
      </c>
      <c r="E6058">
        <f>IF('Daily Weather Input'!D6051, 'Daily Weather Input'!D6051, ('Daily Weather Input'!E6051+'Daily Weather Input'!F6051)/2)</f>
        <v>72</v>
      </c>
      <c r="F6058">
        <f t="shared" si="191"/>
        <v>0</v>
      </c>
      <c r="G6058">
        <f t="shared" si="192"/>
        <v>7</v>
      </c>
    </row>
    <row r="6059" spans="2:7" x14ac:dyDescent="0.25">
      <c r="B6059">
        <f>YEAR('Daily Weather Input'!C6052)</f>
        <v>2021</v>
      </c>
      <c r="C6059">
        <f>MONTH('Daily Weather Input'!C6052)</f>
        <v>7</v>
      </c>
      <c r="D6059">
        <f>DAY('Daily Weather Input'!C6052)</f>
        <v>24</v>
      </c>
      <c r="E6059">
        <f>IF('Daily Weather Input'!D6052, 'Daily Weather Input'!D6052, ('Daily Weather Input'!E6052+'Daily Weather Input'!F6052)/2)</f>
        <v>74</v>
      </c>
      <c r="F6059">
        <f t="shared" si="191"/>
        <v>0</v>
      </c>
      <c r="G6059">
        <f t="shared" si="192"/>
        <v>9</v>
      </c>
    </row>
    <row r="6060" spans="2:7" x14ac:dyDescent="0.25">
      <c r="B6060">
        <f>YEAR('Daily Weather Input'!C6053)</f>
        <v>2021</v>
      </c>
      <c r="C6060">
        <f>MONTH('Daily Weather Input'!C6053)</f>
        <v>7</v>
      </c>
      <c r="D6060">
        <f>DAY('Daily Weather Input'!C6053)</f>
        <v>25</v>
      </c>
      <c r="E6060">
        <f>IF('Daily Weather Input'!D6053, 'Daily Weather Input'!D6053, ('Daily Weather Input'!E6053+'Daily Weather Input'!F6053)/2)</f>
        <v>80</v>
      </c>
      <c r="F6060">
        <f t="shared" si="191"/>
        <v>0</v>
      </c>
      <c r="G6060">
        <f t="shared" si="192"/>
        <v>15</v>
      </c>
    </row>
    <row r="6061" spans="2:7" x14ac:dyDescent="0.25">
      <c r="B6061">
        <f>YEAR('Daily Weather Input'!C6054)</f>
        <v>2021</v>
      </c>
      <c r="C6061">
        <f>MONTH('Daily Weather Input'!C6054)</f>
        <v>7</v>
      </c>
      <c r="D6061">
        <f>DAY('Daily Weather Input'!C6054)</f>
        <v>26</v>
      </c>
      <c r="E6061">
        <f>IF('Daily Weather Input'!D6054, 'Daily Weather Input'!D6054, ('Daily Weather Input'!E6054+'Daily Weather Input'!F6054)/2)</f>
        <v>83</v>
      </c>
      <c r="F6061">
        <f t="shared" si="191"/>
        <v>0</v>
      </c>
      <c r="G6061">
        <f t="shared" si="192"/>
        <v>18</v>
      </c>
    </row>
    <row r="6062" spans="2:7" x14ac:dyDescent="0.25">
      <c r="B6062">
        <f>YEAR('Daily Weather Input'!C6055)</f>
        <v>2021</v>
      </c>
      <c r="C6062">
        <f>MONTH('Daily Weather Input'!C6055)</f>
        <v>7</v>
      </c>
      <c r="D6062">
        <f>DAY('Daily Weather Input'!C6055)</f>
        <v>27</v>
      </c>
      <c r="E6062">
        <f>IF('Daily Weather Input'!D6055, 'Daily Weather Input'!D6055, ('Daily Weather Input'!E6055+'Daily Weather Input'!F6055)/2)</f>
        <v>81</v>
      </c>
      <c r="F6062">
        <f t="shared" si="191"/>
        <v>0</v>
      </c>
      <c r="G6062">
        <f t="shared" si="192"/>
        <v>16</v>
      </c>
    </row>
    <row r="6063" spans="2:7" x14ac:dyDescent="0.25">
      <c r="B6063">
        <f>YEAR('Daily Weather Input'!C6056)</f>
        <v>2021</v>
      </c>
      <c r="C6063">
        <f>MONTH('Daily Weather Input'!C6056)</f>
        <v>7</v>
      </c>
      <c r="D6063">
        <f>DAY('Daily Weather Input'!C6056)</f>
        <v>28</v>
      </c>
      <c r="E6063">
        <f>IF('Daily Weather Input'!D6056, 'Daily Weather Input'!D6056, ('Daily Weather Input'!E6056+'Daily Weather Input'!F6056)/2)</f>
        <v>80</v>
      </c>
      <c r="F6063">
        <f t="shared" si="191"/>
        <v>0</v>
      </c>
      <c r="G6063">
        <f t="shared" si="192"/>
        <v>15</v>
      </c>
    </row>
    <row r="6064" spans="2:7" x14ac:dyDescent="0.25">
      <c r="B6064">
        <f>YEAR('Daily Weather Input'!C6057)</f>
        <v>2021</v>
      </c>
      <c r="C6064">
        <f>MONTH('Daily Weather Input'!C6057)</f>
        <v>7</v>
      </c>
      <c r="D6064">
        <f>DAY('Daily Weather Input'!C6057)</f>
        <v>29</v>
      </c>
      <c r="E6064">
        <f>IF('Daily Weather Input'!D6057, 'Daily Weather Input'!D6057, ('Daily Weather Input'!E6057+'Daily Weather Input'!F6057)/2)</f>
        <v>78</v>
      </c>
      <c r="F6064">
        <f t="shared" si="191"/>
        <v>0</v>
      </c>
      <c r="G6064">
        <f t="shared" si="192"/>
        <v>13</v>
      </c>
    </row>
    <row r="6065" spans="2:7" x14ac:dyDescent="0.25">
      <c r="B6065">
        <f>YEAR('Daily Weather Input'!C6058)</f>
        <v>2021</v>
      </c>
      <c r="C6065">
        <f>MONTH('Daily Weather Input'!C6058)</f>
        <v>7</v>
      </c>
      <c r="D6065">
        <f>DAY('Daily Weather Input'!C6058)</f>
        <v>30</v>
      </c>
      <c r="E6065">
        <f>IF('Daily Weather Input'!D6058, 'Daily Weather Input'!D6058, ('Daily Weather Input'!E6058+'Daily Weather Input'!F6058)/2)</f>
        <v>81</v>
      </c>
      <c r="F6065">
        <f t="shared" si="191"/>
        <v>0</v>
      </c>
      <c r="G6065">
        <f t="shared" si="192"/>
        <v>16</v>
      </c>
    </row>
    <row r="6066" spans="2:7" x14ac:dyDescent="0.25">
      <c r="B6066">
        <f>YEAR('Daily Weather Input'!C6059)</f>
        <v>2021</v>
      </c>
      <c r="C6066">
        <f>MONTH('Daily Weather Input'!C6059)</f>
        <v>7</v>
      </c>
      <c r="D6066">
        <f>DAY('Daily Weather Input'!C6059)</f>
        <v>31</v>
      </c>
      <c r="E6066">
        <f>IF('Daily Weather Input'!D6059, 'Daily Weather Input'!D6059, ('Daily Weather Input'!E6059+'Daily Weather Input'!F6059)/2)</f>
        <v>75</v>
      </c>
      <c r="F6066">
        <f t="shared" si="191"/>
        <v>0</v>
      </c>
      <c r="G6066">
        <f t="shared" si="192"/>
        <v>10</v>
      </c>
    </row>
    <row r="6067" spans="2:7" x14ac:dyDescent="0.25">
      <c r="B6067">
        <f>YEAR('Daily Weather Input'!C6060)</f>
        <v>2021</v>
      </c>
      <c r="C6067">
        <f>MONTH('Daily Weather Input'!C6060)</f>
        <v>8</v>
      </c>
      <c r="D6067">
        <f>DAY('Daily Weather Input'!C6060)</f>
        <v>1</v>
      </c>
      <c r="E6067">
        <f>IF('Daily Weather Input'!D6060, 'Daily Weather Input'!D6060, ('Daily Weather Input'!E6060+'Daily Weather Input'!F6060)/2)</f>
        <v>73</v>
      </c>
      <c r="F6067">
        <f t="shared" si="191"/>
        <v>0</v>
      </c>
      <c r="G6067">
        <f t="shared" si="192"/>
        <v>8</v>
      </c>
    </row>
    <row r="6068" spans="2:7" x14ac:dyDescent="0.25">
      <c r="B6068">
        <f>YEAR('Daily Weather Input'!C6061)</f>
        <v>2021</v>
      </c>
      <c r="C6068">
        <f>MONTH('Daily Weather Input'!C6061)</f>
        <v>8</v>
      </c>
      <c r="D6068">
        <f>DAY('Daily Weather Input'!C6061)</f>
        <v>2</v>
      </c>
      <c r="E6068">
        <f>IF('Daily Weather Input'!D6061, 'Daily Weather Input'!D6061, ('Daily Weather Input'!E6061+'Daily Weather Input'!F6061)/2)</f>
        <v>71</v>
      </c>
      <c r="F6068">
        <f t="shared" si="191"/>
        <v>0</v>
      </c>
      <c r="G6068">
        <f t="shared" si="192"/>
        <v>6</v>
      </c>
    </row>
    <row r="6069" spans="2:7" x14ac:dyDescent="0.25">
      <c r="B6069">
        <f>YEAR('Daily Weather Input'!C6062)</f>
        <v>2021</v>
      </c>
      <c r="C6069">
        <f>MONTH('Daily Weather Input'!C6062)</f>
        <v>8</v>
      </c>
      <c r="D6069">
        <f>DAY('Daily Weather Input'!C6062)</f>
        <v>3</v>
      </c>
      <c r="E6069">
        <f>IF('Daily Weather Input'!D6062, 'Daily Weather Input'!D6062, ('Daily Weather Input'!E6062+'Daily Weather Input'!F6062)/2)</f>
        <v>70</v>
      </c>
      <c r="F6069">
        <f t="shared" si="191"/>
        <v>0</v>
      </c>
      <c r="G6069">
        <f t="shared" si="192"/>
        <v>5</v>
      </c>
    </row>
    <row r="6070" spans="2:7" x14ac:dyDescent="0.25">
      <c r="B6070">
        <f>YEAR('Daily Weather Input'!C6063)</f>
        <v>2021</v>
      </c>
      <c r="C6070">
        <f>MONTH('Daily Weather Input'!C6063)</f>
        <v>8</v>
      </c>
      <c r="D6070">
        <f>DAY('Daily Weather Input'!C6063)</f>
        <v>4</v>
      </c>
      <c r="E6070">
        <f>IF('Daily Weather Input'!D6063, 'Daily Weather Input'!D6063, ('Daily Weather Input'!E6063+'Daily Weather Input'!F6063)/2)</f>
        <v>71</v>
      </c>
      <c r="F6070">
        <f t="shared" si="191"/>
        <v>0</v>
      </c>
      <c r="G6070">
        <f t="shared" si="192"/>
        <v>6</v>
      </c>
    </row>
    <row r="6071" spans="2:7" x14ac:dyDescent="0.25">
      <c r="B6071">
        <f>YEAR('Daily Weather Input'!C6064)</f>
        <v>2021</v>
      </c>
      <c r="C6071">
        <f>MONTH('Daily Weather Input'!C6064)</f>
        <v>8</v>
      </c>
      <c r="D6071">
        <f>DAY('Daily Weather Input'!C6064)</f>
        <v>5</v>
      </c>
      <c r="E6071">
        <f>IF('Daily Weather Input'!D6064, 'Daily Weather Input'!D6064, ('Daily Weather Input'!E6064+'Daily Weather Input'!F6064)/2)</f>
        <v>72</v>
      </c>
      <c r="F6071">
        <f t="shared" si="191"/>
        <v>0</v>
      </c>
      <c r="G6071">
        <f t="shared" si="192"/>
        <v>7</v>
      </c>
    </row>
    <row r="6072" spans="2:7" x14ac:dyDescent="0.25">
      <c r="B6072">
        <f>YEAR('Daily Weather Input'!C6065)</f>
        <v>2021</v>
      </c>
      <c r="C6072">
        <f>MONTH('Daily Weather Input'!C6065)</f>
        <v>8</v>
      </c>
      <c r="D6072">
        <f>DAY('Daily Weather Input'!C6065)</f>
        <v>6</v>
      </c>
      <c r="E6072">
        <f>IF('Daily Weather Input'!D6065, 'Daily Weather Input'!D6065, ('Daily Weather Input'!E6065+'Daily Weather Input'!F6065)/2)</f>
        <v>78</v>
      </c>
      <c r="F6072">
        <f t="shared" si="191"/>
        <v>0</v>
      </c>
      <c r="G6072">
        <f t="shared" si="192"/>
        <v>13</v>
      </c>
    </row>
    <row r="6073" spans="2:7" x14ac:dyDescent="0.25">
      <c r="B6073">
        <f>YEAR('Daily Weather Input'!C6066)</f>
        <v>2021</v>
      </c>
      <c r="C6073">
        <f>MONTH('Daily Weather Input'!C6066)</f>
        <v>8</v>
      </c>
      <c r="D6073">
        <f>DAY('Daily Weather Input'!C6066)</f>
        <v>7</v>
      </c>
      <c r="E6073">
        <f>IF('Daily Weather Input'!D6066, 'Daily Weather Input'!D6066, ('Daily Weather Input'!E6066+'Daily Weather Input'!F6066)/2)</f>
        <v>74</v>
      </c>
      <c r="F6073">
        <f t="shared" si="191"/>
        <v>0</v>
      </c>
      <c r="G6073">
        <f t="shared" si="192"/>
        <v>9</v>
      </c>
    </row>
    <row r="6074" spans="2:7" x14ac:dyDescent="0.25">
      <c r="B6074">
        <f>YEAR('Daily Weather Input'!C6067)</f>
        <v>2021</v>
      </c>
      <c r="C6074">
        <f>MONTH('Daily Weather Input'!C6067)</f>
        <v>8</v>
      </c>
      <c r="D6074">
        <f>DAY('Daily Weather Input'!C6067)</f>
        <v>8</v>
      </c>
      <c r="E6074">
        <f>IF('Daily Weather Input'!D6067, 'Daily Weather Input'!D6067, ('Daily Weather Input'!E6067+'Daily Weather Input'!F6067)/2)</f>
        <v>74</v>
      </c>
      <c r="F6074">
        <f t="shared" si="191"/>
        <v>0</v>
      </c>
      <c r="G6074">
        <f t="shared" si="192"/>
        <v>9</v>
      </c>
    </row>
    <row r="6075" spans="2:7" x14ac:dyDescent="0.25">
      <c r="B6075">
        <f>YEAR('Daily Weather Input'!C6068)</f>
        <v>2021</v>
      </c>
      <c r="C6075">
        <f>MONTH('Daily Weather Input'!C6068)</f>
        <v>8</v>
      </c>
      <c r="D6075">
        <f>DAY('Daily Weather Input'!C6068)</f>
        <v>9</v>
      </c>
      <c r="E6075">
        <f>IF('Daily Weather Input'!D6068, 'Daily Weather Input'!D6068, ('Daily Weather Input'!E6068+'Daily Weather Input'!F6068)/2)</f>
        <v>81</v>
      </c>
      <c r="F6075">
        <f t="shared" si="191"/>
        <v>0</v>
      </c>
      <c r="G6075">
        <f t="shared" si="192"/>
        <v>16</v>
      </c>
    </row>
    <row r="6076" spans="2:7" x14ac:dyDescent="0.25">
      <c r="B6076">
        <f>YEAR('Daily Weather Input'!C6069)</f>
        <v>2021</v>
      </c>
      <c r="C6076">
        <f>MONTH('Daily Weather Input'!C6069)</f>
        <v>8</v>
      </c>
      <c r="D6076">
        <f>DAY('Daily Weather Input'!C6069)</f>
        <v>10</v>
      </c>
      <c r="E6076">
        <f>IF('Daily Weather Input'!D6069, 'Daily Weather Input'!D6069, ('Daily Weather Input'!E6069+'Daily Weather Input'!F6069)/2)</f>
        <v>82</v>
      </c>
      <c r="F6076">
        <f t="shared" si="191"/>
        <v>0</v>
      </c>
      <c r="G6076">
        <f t="shared" si="192"/>
        <v>17</v>
      </c>
    </row>
    <row r="6077" spans="2:7" x14ac:dyDescent="0.25">
      <c r="B6077">
        <f>YEAR('Daily Weather Input'!C6070)</f>
        <v>2021</v>
      </c>
      <c r="C6077">
        <f>MONTH('Daily Weather Input'!C6070)</f>
        <v>8</v>
      </c>
      <c r="D6077">
        <f>DAY('Daily Weather Input'!C6070)</f>
        <v>11</v>
      </c>
      <c r="E6077">
        <f>IF('Daily Weather Input'!D6070, 'Daily Weather Input'!D6070, ('Daily Weather Input'!E6070+'Daily Weather Input'!F6070)/2)</f>
        <v>79</v>
      </c>
      <c r="F6077">
        <f t="shared" si="191"/>
        <v>0</v>
      </c>
      <c r="G6077">
        <f t="shared" si="192"/>
        <v>14</v>
      </c>
    </row>
    <row r="6078" spans="2:7" x14ac:dyDescent="0.25">
      <c r="B6078">
        <f>YEAR('Daily Weather Input'!C6071)</f>
        <v>2021</v>
      </c>
      <c r="C6078">
        <f>MONTH('Daily Weather Input'!C6071)</f>
        <v>8</v>
      </c>
      <c r="D6078">
        <f>DAY('Daily Weather Input'!C6071)</f>
        <v>12</v>
      </c>
      <c r="E6078">
        <f>IF('Daily Weather Input'!D6071, 'Daily Weather Input'!D6071, ('Daily Weather Input'!E6071+'Daily Weather Input'!F6071)/2)</f>
        <v>82</v>
      </c>
      <c r="F6078">
        <f t="shared" si="191"/>
        <v>0</v>
      </c>
      <c r="G6078">
        <f t="shared" si="192"/>
        <v>17</v>
      </c>
    </row>
    <row r="6079" spans="2:7" x14ac:dyDescent="0.25">
      <c r="B6079">
        <f>YEAR('Daily Weather Input'!C6072)</f>
        <v>2021</v>
      </c>
      <c r="C6079">
        <f>MONTH('Daily Weather Input'!C6072)</f>
        <v>8</v>
      </c>
      <c r="D6079">
        <f>DAY('Daily Weather Input'!C6072)</f>
        <v>13</v>
      </c>
      <c r="E6079">
        <f>IF('Daily Weather Input'!D6072, 'Daily Weather Input'!D6072, ('Daily Weather Input'!E6072+'Daily Weather Input'!F6072)/2)</f>
        <v>85</v>
      </c>
      <c r="F6079">
        <f t="shared" si="191"/>
        <v>0</v>
      </c>
      <c r="G6079">
        <f t="shared" si="192"/>
        <v>20</v>
      </c>
    </row>
    <row r="6080" spans="2:7" x14ac:dyDescent="0.25">
      <c r="B6080">
        <f>YEAR('Daily Weather Input'!C6073)</f>
        <v>2021</v>
      </c>
      <c r="C6080">
        <f>MONTH('Daily Weather Input'!C6073)</f>
        <v>8</v>
      </c>
      <c r="D6080">
        <f>DAY('Daily Weather Input'!C6073)</f>
        <v>14</v>
      </c>
      <c r="E6080">
        <f>IF('Daily Weather Input'!D6073, 'Daily Weather Input'!D6073, ('Daily Weather Input'!E6073+'Daily Weather Input'!F6073)/2)</f>
        <v>80</v>
      </c>
      <c r="F6080">
        <f t="shared" si="191"/>
        <v>0</v>
      </c>
      <c r="G6080">
        <f t="shared" si="192"/>
        <v>15</v>
      </c>
    </row>
    <row r="6081" spans="2:7" x14ac:dyDescent="0.25">
      <c r="B6081">
        <f>YEAR('Daily Weather Input'!C6074)</f>
        <v>2021</v>
      </c>
      <c r="C6081">
        <f>MONTH('Daily Weather Input'!C6074)</f>
        <v>8</v>
      </c>
      <c r="D6081">
        <f>DAY('Daily Weather Input'!C6074)</f>
        <v>15</v>
      </c>
      <c r="E6081">
        <f>IF('Daily Weather Input'!D6074, 'Daily Weather Input'!D6074, ('Daily Weather Input'!E6074+'Daily Weather Input'!F6074)/2)</f>
        <v>77</v>
      </c>
      <c r="F6081">
        <f t="shared" si="191"/>
        <v>0</v>
      </c>
      <c r="G6081">
        <f t="shared" si="192"/>
        <v>12</v>
      </c>
    </row>
    <row r="6082" spans="2:7" x14ac:dyDescent="0.25">
      <c r="B6082">
        <f>YEAR('Daily Weather Input'!C6075)</f>
        <v>2021</v>
      </c>
      <c r="C6082">
        <f>MONTH('Daily Weather Input'!C6075)</f>
        <v>8</v>
      </c>
      <c r="D6082">
        <f>DAY('Daily Weather Input'!C6075)</f>
        <v>16</v>
      </c>
      <c r="E6082">
        <f>IF('Daily Weather Input'!D6075, 'Daily Weather Input'!D6075, ('Daily Weather Input'!E6075+'Daily Weather Input'!F6075)/2)</f>
        <v>75</v>
      </c>
      <c r="F6082">
        <f t="shared" si="191"/>
        <v>0</v>
      </c>
      <c r="G6082">
        <f t="shared" si="192"/>
        <v>10</v>
      </c>
    </row>
    <row r="6083" spans="2:7" x14ac:dyDescent="0.25">
      <c r="B6083">
        <f>YEAR('Daily Weather Input'!C6076)</f>
        <v>2021</v>
      </c>
      <c r="C6083">
        <f>MONTH('Daily Weather Input'!C6076)</f>
        <v>8</v>
      </c>
      <c r="D6083">
        <f>DAY('Daily Weather Input'!C6076)</f>
        <v>17</v>
      </c>
      <c r="E6083">
        <f>IF('Daily Weather Input'!D6076, 'Daily Weather Input'!D6076, ('Daily Weather Input'!E6076+'Daily Weather Input'!F6076)/2)</f>
        <v>77</v>
      </c>
      <c r="F6083">
        <f t="shared" si="191"/>
        <v>0</v>
      </c>
      <c r="G6083">
        <f t="shared" si="192"/>
        <v>12</v>
      </c>
    </row>
    <row r="6084" spans="2:7" x14ac:dyDescent="0.25">
      <c r="B6084">
        <f>YEAR('Daily Weather Input'!C6077)</f>
        <v>2021</v>
      </c>
      <c r="C6084">
        <f>MONTH('Daily Weather Input'!C6077)</f>
        <v>8</v>
      </c>
      <c r="D6084">
        <f>DAY('Daily Weather Input'!C6077)</f>
        <v>18</v>
      </c>
      <c r="E6084">
        <f>IF('Daily Weather Input'!D6077, 'Daily Weather Input'!D6077, ('Daily Weather Input'!E6077+'Daily Weather Input'!F6077)/2)</f>
        <v>80</v>
      </c>
      <c r="F6084">
        <f t="shared" si="191"/>
        <v>0</v>
      </c>
      <c r="G6084">
        <f t="shared" si="192"/>
        <v>15</v>
      </c>
    </row>
    <row r="6085" spans="2:7" x14ac:dyDescent="0.25">
      <c r="B6085">
        <f>YEAR('Daily Weather Input'!C6078)</f>
        <v>2021</v>
      </c>
      <c r="C6085">
        <f>MONTH('Daily Weather Input'!C6078)</f>
        <v>8</v>
      </c>
      <c r="D6085">
        <f>DAY('Daily Weather Input'!C6078)</f>
        <v>19</v>
      </c>
      <c r="E6085">
        <f>IF('Daily Weather Input'!D6078, 'Daily Weather Input'!D6078, ('Daily Weather Input'!E6078+'Daily Weather Input'!F6078)/2)</f>
        <v>81</v>
      </c>
      <c r="F6085">
        <f t="shared" si="191"/>
        <v>0</v>
      </c>
      <c r="G6085">
        <f t="shared" si="192"/>
        <v>16</v>
      </c>
    </row>
    <row r="6086" spans="2:7" x14ac:dyDescent="0.25">
      <c r="B6086">
        <f>YEAR('Daily Weather Input'!C6079)</f>
        <v>2021</v>
      </c>
      <c r="C6086">
        <f>MONTH('Daily Weather Input'!C6079)</f>
        <v>8</v>
      </c>
      <c r="D6086">
        <f>DAY('Daily Weather Input'!C6079)</f>
        <v>20</v>
      </c>
      <c r="E6086">
        <f>IF('Daily Weather Input'!D6079, 'Daily Weather Input'!D6079, ('Daily Weather Input'!E6079+'Daily Weather Input'!F6079)/2)</f>
        <v>76</v>
      </c>
      <c r="F6086">
        <f t="shared" si="191"/>
        <v>0</v>
      </c>
      <c r="G6086">
        <f t="shared" si="192"/>
        <v>11</v>
      </c>
    </row>
    <row r="6087" spans="2:7" x14ac:dyDescent="0.25">
      <c r="B6087">
        <f>YEAR('Daily Weather Input'!C6080)</f>
        <v>2021</v>
      </c>
      <c r="C6087">
        <f>MONTH('Daily Weather Input'!C6080)</f>
        <v>8</v>
      </c>
      <c r="D6087">
        <f>DAY('Daily Weather Input'!C6080)</f>
        <v>21</v>
      </c>
      <c r="E6087">
        <f>IF('Daily Weather Input'!D6080, 'Daily Weather Input'!D6080, ('Daily Weather Input'!E6080+'Daily Weather Input'!F6080)/2)</f>
        <v>78</v>
      </c>
      <c r="F6087">
        <f t="shared" si="191"/>
        <v>0</v>
      </c>
      <c r="G6087">
        <f t="shared" si="192"/>
        <v>13</v>
      </c>
    </row>
    <row r="6088" spans="2:7" x14ac:dyDescent="0.25">
      <c r="B6088">
        <f>YEAR('Daily Weather Input'!C6081)</f>
        <v>2021</v>
      </c>
      <c r="C6088">
        <f>MONTH('Daily Weather Input'!C6081)</f>
        <v>8</v>
      </c>
      <c r="D6088">
        <f>DAY('Daily Weather Input'!C6081)</f>
        <v>22</v>
      </c>
      <c r="E6088">
        <f>IF('Daily Weather Input'!D6081, 'Daily Weather Input'!D6081, ('Daily Weather Input'!E6081+'Daily Weather Input'!F6081)/2)</f>
        <v>77</v>
      </c>
      <c r="F6088">
        <f t="shared" si="191"/>
        <v>0</v>
      </c>
      <c r="G6088">
        <f t="shared" si="192"/>
        <v>12</v>
      </c>
    </row>
    <row r="6089" spans="2:7" x14ac:dyDescent="0.25">
      <c r="B6089">
        <f>YEAR('Daily Weather Input'!C6082)</f>
        <v>2021</v>
      </c>
      <c r="C6089">
        <f>MONTH('Daily Weather Input'!C6082)</f>
        <v>8</v>
      </c>
      <c r="D6089">
        <f>DAY('Daily Weather Input'!C6082)</f>
        <v>23</v>
      </c>
      <c r="E6089">
        <f>IF('Daily Weather Input'!D6082, 'Daily Weather Input'!D6082, ('Daily Weather Input'!E6082+'Daily Weather Input'!F6082)/2)</f>
        <v>81</v>
      </c>
      <c r="F6089">
        <f t="shared" si="191"/>
        <v>0</v>
      </c>
      <c r="G6089">
        <f t="shared" si="192"/>
        <v>16</v>
      </c>
    </row>
    <row r="6090" spans="2:7" x14ac:dyDescent="0.25">
      <c r="B6090">
        <f>YEAR('Daily Weather Input'!C6083)</f>
        <v>2021</v>
      </c>
      <c r="C6090">
        <f>MONTH('Daily Weather Input'!C6083)</f>
        <v>8</v>
      </c>
      <c r="D6090">
        <f>DAY('Daily Weather Input'!C6083)</f>
        <v>24</v>
      </c>
      <c r="E6090">
        <f>IF('Daily Weather Input'!D6083, 'Daily Weather Input'!D6083, ('Daily Weather Input'!E6083+'Daily Weather Input'!F6083)/2)</f>
        <v>84</v>
      </c>
      <c r="F6090">
        <f t="shared" si="191"/>
        <v>0</v>
      </c>
      <c r="G6090">
        <f t="shared" si="192"/>
        <v>19</v>
      </c>
    </row>
    <row r="6091" spans="2:7" x14ac:dyDescent="0.25">
      <c r="B6091">
        <f>YEAR('Daily Weather Input'!C6084)</f>
        <v>2021</v>
      </c>
      <c r="C6091">
        <f>MONTH('Daily Weather Input'!C6084)</f>
        <v>8</v>
      </c>
      <c r="D6091">
        <f>DAY('Daily Weather Input'!C6084)</f>
        <v>25</v>
      </c>
      <c r="E6091">
        <f>IF('Daily Weather Input'!D6084, 'Daily Weather Input'!D6084, ('Daily Weather Input'!E6084+'Daily Weather Input'!F6084)/2)</f>
        <v>81</v>
      </c>
      <c r="F6091">
        <f t="shared" si="191"/>
        <v>0</v>
      </c>
      <c r="G6091">
        <f t="shared" si="192"/>
        <v>16</v>
      </c>
    </row>
    <row r="6092" spans="2:7" x14ac:dyDescent="0.25">
      <c r="B6092">
        <f>YEAR('Daily Weather Input'!C6085)</f>
        <v>2021</v>
      </c>
      <c r="C6092">
        <f>MONTH('Daily Weather Input'!C6085)</f>
        <v>8</v>
      </c>
      <c r="D6092">
        <f>DAY('Daily Weather Input'!C6085)</f>
        <v>26</v>
      </c>
      <c r="E6092">
        <f>IF('Daily Weather Input'!D6085, 'Daily Weather Input'!D6085, ('Daily Weather Input'!E6085+'Daily Weather Input'!F6085)/2)</f>
        <v>79</v>
      </c>
      <c r="F6092">
        <f t="shared" si="191"/>
        <v>0</v>
      </c>
      <c r="G6092">
        <f t="shared" si="192"/>
        <v>14</v>
      </c>
    </row>
    <row r="6093" spans="2:7" x14ac:dyDescent="0.25">
      <c r="B6093">
        <f>YEAR('Daily Weather Input'!C6086)</f>
        <v>2021</v>
      </c>
      <c r="C6093">
        <f>MONTH('Daily Weather Input'!C6086)</f>
        <v>8</v>
      </c>
      <c r="D6093">
        <f>DAY('Daily Weather Input'!C6086)</f>
        <v>27</v>
      </c>
      <c r="E6093">
        <f>IF('Daily Weather Input'!D6086, 'Daily Weather Input'!D6086, ('Daily Weather Input'!E6086+'Daily Weather Input'!F6086)/2)</f>
        <v>80</v>
      </c>
      <c r="F6093">
        <f t="shared" si="191"/>
        <v>0</v>
      </c>
      <c r="G6093">
        <f t="shared" si="192"/>
        <v>15</v>
      </c>
    </row>
    <row r="6094" spans="2:7" x14ac:dyDescent="0.25">
      <c r="B6094">
        <f>YEAR('Daily Weather Input'!C6087)</f>
        <v>2021</v>
      </c>
      <c r="C6094">
        <f>MONTH('Daily Weather Input'!C6087)</f>
        <v>8</v>
      </c>
      <c r="D6094">
        <f>DAY('Daily Weather Input'!C6087)</f>
        <v>28</v>
      </c>
      <c r="E6094">
        <f>IF('Daily Weather Input'!D6087, 'Daily Weather Input'!D6087, ('Daily Weather Input'!E6087+'Daily Weather Input'!F6087)/2)</f>
        <v>81</v>
      </c>
      <c r="F6094">
        <f t="shared" si="191"/>
        <v>0</v>
      </c>
      <c r="G6094">
        <f t="shared" si="192"/>
        <v>16</v>
      </c>
    </row>
    <row r="6095" spans="2:7" x14ac:dyDescent="0.25">
      <c r="B6095">
        <f>YEAR('Daily Weather Input'!C6088)</f>
        <v>2021</v>
      </c>
      <c r="C6095">
        <f>MONTH('Daily Weather Input'!C6088)</f>
        <v>8</v>
      </c>
      <c r="D6095">
        <f>DAY('Daily Weather Input'!C6088)</f>
        <v>29</v>
      </c>
      <c r="E6095">
        <f>IF('Daily Weather Input'!D6088, 'Daily Weather Input'!D6088, ('Daily Weather Input'!E6088+'Daily Weather Input'!F6088)/2)</f>
        <v>77</v>
      </c>
      <c r="F6095">
        <f t="shared" si="191"/>
        <v>0</v>
      </c>
      <c r="G6095">
        <f t="shared" si="192"/>
        <v>12</v>
      </c>
    </row>
    <row r="6096" spans="2:7" x14ac:dyDescent="0.25">
      <c r="B6096">
        <f>YEAR('Daily Weather Input'!C6089)</f>
        <v>2021</v>
      </c>
      <c r="C6096">
        <f>MONTH('Daily Weather Input'!C6089)</f>
        <v>8</v>
      </c>
      <c r="D6096">
        <f>DAY('Daily Weather Input'!C6089)</f>
        <v>30</v>
      </c>
      <c r="E6096">
        <f>IF('Daily Weather Input'!D6089, 'Daily Weather Input'!D6089, ('Daily Weather Input'!E6089+'Daily Weather Input'!F6089)/2)</f>
        <v>78</v>
      </c>
      <c r="F6096">
        <f t="shared" si="191"/>
        <v>0</v>
      </c>
      <c r="G6096">
        <f t="shared" si="192"/>
        <v>13</v>
      </c>
    </row>
    <row r="6097" spans="2:7" x14ac:dyDescent="0.25">
      <c r="B6097">
        <f>YEAR('Daily Weather Input'!C6090)</f>
        <v>2021</v>
      </c>
      <c r="C6097">
        <f>MONTH('Daily Weather Input'!C6090)</f>
        <v>8</v>
      </c>
      <c r="D6097">
        <f>DAY('Daily Weather Input'!C6090)</f>
        <v>31</v>
      </c>
      <c r="E6097">
        <f>IF('Daily Weather Input'!D6090, 'Daily Weather Input'!D6090, ('Daily Weather Input'!E6090+'Daily Weather Input'!F6090)/2)</f>
        <v>77</v>
      </c>
      <c r="F6097">
        <f t="shared" si="191"/>
        <v>0</v>
      </c>
      <c r="G6097">
        <f t="shared" si="192"/>
        <v>12</v>
      </c>
    </row>
    <row r="6098" spans="2:7" x14ac:dyDescent="0.25">
      <c r="B6098">
        <f>YEAR('Daily Weather Input'!C6091)</f>
        <v>2021</v>
      </c>
      <c r="C6098">
        <f>MONTH('Daily Weather Input'!C6091)</f>
        <v>9</v>
      </c>
      <c r="D6098">
        <f>DAY('Daily Weather Input'!C6091)</f>
        <v>1</v>
      </c>
      <c r="E6098">
        <f>IF('Daily Weather Input'!D6091, 'Daily Weather Input'!D6091, ('Daily Weather Input'!E6091+'Daily Weather Input'!F6091)/2)</f>
        <v>75</v>
      </c>
      <c r="F6098">
        <f t="shared" si="191"/>
        <v>0</v>
      </c>
      <c r="G6098">
        <f t="shared" si="192"/>
        <v>10</v>
      </c>
    </row>
    <row r="6099" spans="2:7" x14ac:dyDescent="0.25">
      <c r="B6099">
        <f>YEAR('Daily Weather Input'!C6092)</f>
        <v>2021</v>
      </c>
      <c r="C6099">
        <f>MONTH('Daily Weather Input'!C6092)</f>
        <v>9</v>
      </c>
      <c r="D6099">
        <f>DAY('Daily Weather Input'!C6092)</f>
        <v>2</v>
      </c>
      <c r="E6099">
        <f>IF('Daily Weather Input'!D6092, 'Daily Weather Input'!D6092, ('Daily Weather Input'!E6092+'Daily Weather Input'!F6092)/2)</f>
        <v>70</v>
      </c>
      <c r="F6099">
        <f t="shared" si="191"/>
        <v>0</v>
      </c>
      <c r="G6099">
        <f t="shared" si="192"/>
        <v>5</v>
      </c>
    </row>
    <row r="6100" spans="2:7" x14ac:dyDescent="0.25">
      <c r="B6100">
        <f>YEAR('Daily Weather Input'!C6093)</f>
        <v>2021</v>
      </c>
      <c r="C6100">
        <f>MONTH('Daily Weather Input'!C6093)</f>
        <v>9</v>
      </c>
      <c r="D6100">
        <f>DAY('Daily Weather Input'!C6093)</f>
        <v>3</v>
      </c>
      <c r="E6100">
        <f>IF('Daily Weather Input'!D6093, 'Daily Weather Input'!D6093, ('Daily Weather Input'!E6093+'Daily Weather Input'!F6093)/2)</f>
        <v>66</v>
      </c>
      <c r="F6100">
        <f t="shared" si="191"/>
        <v>0</v>
      </c>
      <c r="G6100">
        <f t="shared" si="192"/>
        <v>1</v>
      </c>
    </row>
    <row r="6101" spans="2:7" x14ac:dyDescent="0.25">
      <c r="B6101">
        <f>YEAR('Daily Weather Input'!C6094)</f>
        <v>2021</v>
      </c>
      <c r="C6101">
        <f>MONTH('Daily Weather Input'!C6094)</f>
        <v>9</v>
      </c>
      <c r="D6101">
        <f>DAY('Daily Weather Input'!C6094)</f>
        <v>4</v>
      </c>
      <c r="E6101">
        <f>IF('Daily Weather Input'!D6094, 'Daily Weather Input'!D6094, ('Daily Weather Input'!E6094+'Daily Weather Input'!F6094)/2)</f>
        <v>67</v>
      </c>
      <c r="F6101">
        <f t="shared" si="191"/>
        <v>0</v>
      </c>
      <c r="G6101">
        <f t="shared" si="192"/>
        <v>2</v>
      </c>
    </row>
    <row r="6102" spans="2:7" x14ac:dyDescent="0.25">
      <c r="B6102">
        <f>YEAR('Daily Weather Input'!C6095)</f>
        <v>2021</v>
      </c>
      <c r="C6102">
        <f>MONTH('Daily Weather Input'!C6095)</f>
        <v>9</v>
      </c>
      <c r="D6102">
        <f>DAY('Daily Weather Input'!C6095)</f>
        <v>5</v>
      </c>
      <c r="E6102">
        <f>IF('Daily Weather Input'!D6095, 'Daily Weather Input'!D6095, ('Daily Weather Input'!E6095+'Daily Weather Input'!F6095)/2)</f>
        <v>71</v>
      </c>
      <c r="F6102">
        <f t="shared" si="191"/>
        <v>0</v>
      </c>
      <c r="G6102">
        <f t="shared" si="192"/>
        <v>6</v>
      </c>
    </row>
    <row r="6103" spans="2:7" x14ac:dyDescent="0.25">
      <c r="B6103">
        <f>YEAR('Daily Weather Input'!C6096)</f>
        <v>2021</v>
      </c>
      <c r="C6103">
        <f>MONTH('Daily Weather Input'!C6096)</f>
        <v>9</v>
      </c>
      <c r="D6103">
        <f>DAY('Daily Weather Input'!C6096)</f>
        <v>6</v>
      </c>
      <c r="E6103">
        <f>IF('Daily Weather Input'!D6096, 'Daily Weather Input'!D6096, ('Daily Weather Input'!E6096+'Daily Weather Input'!F6096)/2)</f>
        <v>75</v>
      </c>
      <c r="F6103">
        <f t="shared" si="191"/>
        <v>0</v>
      </c>
      <c r="G6103">
        <f t="shared" si="192"/>
        <v>10</v>
      </c>
    </row>
    <row r="6104" spans="2:7" x14ac:dyDescent="0.25">
      <c r="B6104">
        <f>YEAR('Daily Weather Input'!C6097)</f>
        <v>2021</v>
      </c>
      <c r="C6104">
        <f>MONTH('Daily Weather Input'!C6097)</f>
        <v>9</v>
      </c>
      <c r="D6104">
        <f>DAY('Daily Weather Input'!C6097)</f>
        <v>7</v>
      </c>
      <c r="E6104">
        <f>IF('Daily Weather Input'!D6097, 'Daily Weather Input'!D6097, ('Daily Weather Input'!E6097+'Daily Weather Input'!F6097)/2)</f>
        <v>72</v>
      </c>
      <c r="F6104">
        <f t="shared" ref="F6104:F6167" si="193">IF(B$8&gt;$E6104,(B$8-$E6104),0)</f>
        <v>0</v>
      </c>
      <c r="G6104">
        <f t="shared" ref="G6104:G6167" si="194">IF($E6104&gt;C$8,$E6104-C$8,0)</f>
        <v>7</v>
      </c>
    </row>
    <row r="6105" spans="2:7" x14ac:dyDescent="0.25">
      <c r="B6105">
        <f>YEAR('Daily Weather Input'!C6098)</f>
        <v>2021</v>
      </c>
      <c r="C6105">
        <f>MONTH('Daily Weather Input'!C6098)</f>
        <v>9</v>
      </c>
      <c r="D6105">
        <f>DAY('Daily Weather Input'!C6098)</f>
        <v>8</v>
      </c>
      <c r="E6105">
        <f>IF('Daily Weather Input'!D6098, 'Daily Weather Input'!D6098, ('Daily Weather Input'!E6098+'Daily Weather Input'!F6098)/2)</f>
        <v>75</v>
      </c>
      <c r="F6105">
        <f t="shared" si="193"/>
        <v>0</v>
      </c>
      <c r="G6105">
        <f t="shared" si="194"/>
        <v>10</v>
      </c>
    </row>
    <row r="6106" spans="2:7" x14ac:dyDescent="0.25">
      <c r="B6106">
        <f>YEAR('Daily Weather Input'!C6099)</f>
        <v>2021</v>
      </c>
      <c r="C6106">
        <f>MONTH('Daily Weather Input'!C6099)</f>
        <v>9</v>
      </c>
      <c r="D6106">
        <f>DAY('Daily Weather Input'!C6099)</f>
        <v>9</v>
      </c>
      <c r="E6106">
        <f>IF('Daily Weather Input'!D6099, 'Daily Weather Input'!D6099, ('Daily Weather Input'!E6099+'Daily Weather Input'!F6099)/2)</f>
        <v>72</v>
      </c>
      <c r="F6106">
        <f t="shared" si="193"/>
        <v>0</v>
      </c>
      <c r="G6106">
        <f t="shared" si="194"/>
        <v>7</v>
      </c>
    </row>
    <row r="6107" spans="2:7" x14ac:dyDescent="0.25">
      <c r="B6107">
        <f>YEAR('Daily Weather Input'!C6100)</f>
        <v>2021</v>
      </c>
      <c r="C6107">
        <f>MONTH('Daily Weather Input'!C6100)</f>
        <v>9</v>
      </c>
      <c r="D6107">
        <f>DAY('Daily Weather Input'!C6100)</f>
        <v>10</v>
      </c>
      <c r="E6107">
        <f>IF('Daily Weather Input'!D6100, 'Daily Weather Input'!D6100, ('Daily Weather Input'!E6100+'Daily Weather Input'!F6100)/2)</f>
        <v>67</v>
      </c>
      <c r="F6107">
        <f t="shared" si="193"/>
        <v>0</v>
      </c>
      <c r="G6107">
        <f t="shared" si="194"/>
        <v>2</v>
      </c>
    </row>
    <row r="6108" spans="2:7" x14ac:dyDescent="0.25">
      <c r="B6108">
        <f>YEAR('Daily Weather Input'!C6101)</f>
        <v>2021</v>
      </c>
      <c r="C6108">
        <f>MONTH('Daily Weather Input'!C6101)</f>
        <v>9</v>
      </c>
      <c r="D6108">
        <f>DAY('Daily Weather Input'!C6101)</f>
        <v>11</v>
      </c>
      <c r="E6108">
        <f>IF('Daily Weather Input'!D6101, 'Daily Weather Input'!D6101, ('Daily Weather Input'!E6101+'Daily Weather Input'!F6101)/2)</f>
        <v>65</v>
      </c>
      <c r="F6108">
        <f t="shared" si="193"/>
        <v>0</v>
      </c>
      <c r="G6108">
        <f t="shared" si="194"/>
        <v>0</v>
      </c>
    </row>
    <row r="6109" spans="2:7" x14ac:dyDescent="0.25">
      <c r="B6109">
        <f>YEAR('Daily Weather Input'!C6102)</f>
        <v>2021</v>
      </c>
      <c r="C6109">
        <f>MONTH('Daily Weather Input'!C6102)</f>
        <v>9</v>
      </c>
      <c r="D6109">
        <f>DAY('Daily Weather Input'!C6102)</f>
        <v>12</v>
      </c>
      <c r="E6109">
        <f>IF('Daily Weather Input'!D6102, 'Daily Weather Input'!D6102, ('Daily Weather Input'!E6102+'Daily Weather Input'!F6102)/2)</f>
        <v>72</v>
      </c>
      <c r="F6109">
        <f t="shared" si="193"/>
        <v>0</v>
      </c>
      <c r="G6109">
        <f t="shared" si="194"/>
        <v>7</v>
      </c>
    </row>
    <row r="6110" spans="2:7" x14ac:dyDescent="0.25">
      <c r="B6110">
        <f>YEAR('Daily Weather Input'!C6103)</f>
        <v>2021</v>
      </c>
      <c r="C6110">
        <f>MONTH('Daily Weather Input'!C6103)</f>
        <v>9</v>
      </c>
      <c r="D6110">
        <f>DAY('Daily Weather Input'!C6103)</f>
        <v>13</v>
      </c>
      <c r="E6110">
        <f>IF('Daily Weather Input'!D6103, 'Daily Weather Input'!D6103, ('Daily Weather Input'!E6103+'Daily Weather Input'!F6103)/2)</f>
        <v>78</v>
      </c>
      <c r="F6110">
        <f t="shared" si="193"/>
        <v>0</v>
      </c>
      <c r="G6110">
        <f t="shared" si="194"/>
        <v>13</v>
      </c>
    </row>
    <row r="6111" spans="2:7" x14ac:dyDescent="0.25">
      <c r="B6111">
        <f>YEAR('Daily Weather Input'!C6104)</f>
        <v>2021</v>
      </c>
      <c r="C6111">
        <f>MONTH('Daily Weather Input'!C6104)</f>
        <v>9</v>
      </c>
      <c r="D6111">
        <f>DAY('Daily Weather Input'!C6104)</f>
        <v>14</v>
      </c>
      <c r="E6111">
        <f>IF('Daily Weather Input'!D6104, 'Daily Weather Input'!D6104, ('Daily Weather Input'!E6104+'Daily Weather Input'!F6104)/2)</f>
        <v>77</v>
      </c>
      <c r="F6111">
        <f t="shared" si="193"/>
        <v>0</v>
      </c>
      <c r="G6111">
        <f t="shared" si="194"/>
        <v>12</v>
      </c>
    </row>
    <row r="6112" spans="2:7" x14ac:dyDescent="0.25">
      <c r="B6112">
        <f>YEAR('Daily Weather Input'!C6105)</f>
        <v>2021</v>
      </c>
      <c r="C6112">
        <f>MONTH('Daily Weather Input'!C6105)</f>
        <v>9</v>
      </c>
      <c r="D6112">
        <f>DAY('Daily Weather Input'!C6105)</f>
        <v>15</v>
      </c>
      <c r="E6112">
        <f>IF('Daily Weather Input'!D6105, 'Daily Weather Input'!D6105, ('Daily Weather Input'!E6105+'Daily Weather Input'!F6105)/2)</f>
        <v>79</v>
      </c>
      <c r="F6112">
        <f t="shared" si="193"/>
        <v>0</v>
      </c>
      <c r="G6112">
        <f t="shared" si="194"/>
        <v>14</v>
      </c>
    </row>
    <row r="6113" spans="2:7" x14ac:dyDescent="0.25">
      <c r="B6113">
        <f>YEAR('Daily Weather Input'!C6106)</f>
        <v>2021</v>
      </c>
      <c r="C6113">
        <f>MONTH('Daily Weather Input'!C6106)</f>
        <v>9</v>
      </c>
      <c r="D6113">
        <f>DAY('Daily Weather Input'!C6106)</f>
        <v>16</v>
      </c>
      <c r="E6113">
        <f>IF('Daily Weather Input'!D6106, 'Daily Weather Input'!D6106, ('Daily Weather Input'!E6106+'Daily Weather Input'!F6106)/2)</f>
        <v>75</v>
      </c>
      <c r="F6113">
        <f t="shared" si="193"/>
        <v>0</v>
      </c>
      <c r="G6113">
        <f t="shared" si="194"/>
        <v>10</v>
      </c>
    </row>
    <row r="6114" spans="2:7" x14ac:dyDescent="0.25">
      <c r="B6114">
        <f>YEAR('Daily Weather Input'!C6107)</f>
        <v>2021</v>
      </c>
      <c r="C6114">
        <f>MONTH('Daily Weather Input'!C6107)</f>
        <v>9</v>
      </c>
      <c r="D6114">
        <f>DAY('Daily Weather Input'!C6107)</f>
        <v>17</v>
      </c>
      <c r="E6114">
        <f>IF('Daily Weather Input'!D6107, 'Daily Weather Input'!D6107, ('Daily Weather Input'!E6107+'Daily Weather Input'!F6107)/2)</f>
        <v>75</v>
      </c>
      <c r="F6114">
        <f t="shared" si="193"/>
        <v>0</v>
      </c>
      <c r="G6114">
        <f t="shared" si="194"/>
        <v>10</v>
      </c>
    </row>
    <row r="6115" spans="2:7" x14ac:dyDescent="0.25">
      <c r="B6115">
        <f>YEAR('Daily Weather Input'!C6108)</f>
        <v>2021</v>
      </c>
      <c r="C6115">
        <f>MONTH('Daily Weather Input'!C6108)</f>
        <v>9</v>
      </c>
      <c r="D6115">
        <f>DAY('Daily Weather Input'!C6108)</f>
        <v>18</v>
      </c>
      <c r="E6115">
        <f>IF('Daily Weather Input'!D6108, 'Daily Weather Input'!D6108, ('Daily Weather Input'!E6108+'Daily Weather Input'!F6108)/2)</f>
        <v>76</v>
      </c>
      <c r="F6115">
        <f t="shared" si="193"/>
        <v>0</v>
      </c>
      <c r="G6115">
        <f t="shared" si="194"/>
        <v>11</v>
      </c>
    </row>
    <row r="6116" spans="2:7" x14ac:dyDescent="0.25">
      <c r="B6116">
        <f>YEAR('Daily Weather Input'!C6109)</f>
        <v>2021</v>
      </c>
      <c r="C6116">
        <f>MONTH('Daily Weather Input'!C6109)</f>
        <v>9</v>
      </c>
      <c r="D6116">
        <f>DAY('Daily Weather Input'!C6109)</f>
        <v>19</v>
      </c>
      <c r="E6116">
        <f>IF('Daily Weather Input'!D6109, 'Daily Weather Input'!D6109, ('Daily Weather Input'!E6109+'Daily Weather Input'!F6109)/2)</f>
        <v>74</v>
      </c>
      <c r="F6116">
        <f t="shared" si="193"/>
        <v>0</v>
      </c>
      <c r="G6116">
        <f t="shared" si="194"/>
        <v>9</v>
      </c>
    </row>
    <row r="6117" spans="2:7" x14ac:dyDescent="0.25">
      <c r="B6117">
        <f>YEAR('Daily Weather Input'!C6110)</f>
        <v>2021</v>
      </c>
      <c r="C6117">
        <f>MONTH('Daily Weather Input'!C6110)</f>
        <v>9</v>
      </c>
      <c r="D6117">
        <f>DAY('Daily Weather Input'!C6110)</f>
        <v>20</v>
      </c>
      <c r="E6117">
        <f>IF('Daily Weather Input'!D6110, 'Daily Weather Input'!D6110, ('Daily Weather Input'!E6110+'Daily Weather Input'!F6110)/2)</f>
        <v>69</v>
      </c>
      <c r="F6117">
        <f t="shared" si="193"/>
        <v>0</v>
      </c>
      <c r="G6117">
        <f t="shared" si="194"/>
        <v>4</v>
      </c>
    </row>
    <row r="6118" spans="2:7" x14ac:dyDescent="0.25">
      <c r="B6118">
        <f>YEAR('Daily Weather Input'!C6111)</f>
        <v>2021</v>
      </c>
      <c r="C6118">
        <f>MONTH('Daily Weather Input'!C6111)</f>
        <v>9</v>
      </c>
      <c r="D6118">
        <f>DAY('Daily Weather Input'!C6111)</f>
        <v>21</v>
      </c>
      <c r="E6118">
        <f>IF('Daily Weather Input'!D6111, 'Daily Weather Input'!D6111, ('Daily Weather Input'!E6111+'Daily Weather Input'!F6111)/2)</f>
        <v>70</v>
      </c>
      <c r="F6118">
        <f t="shared" si="193"/>
        <v>0</v>
      </c>
      <c r="G6118">
        <f t="shared" si="194"/>
        <v>5</v>
      </c>
    </row>
    <row r="6119" spans="2:7" x14ac:dyDescent="0.25">
      <c r="B6119">
        <f>YEAR('Daily Weather Input'!C6112)</f>
        <v>2021</v>
      </c>
      <c r="C6119">
        <f>MONTH('Daily Weather Input'!C6112)</f>
        <v>9</v>
      </c>
      <c r="D6119">
        <f>DAY('Daily Weather Input'!C6112)</f>
        <v>22</v>
      </c>
      <c r="E6119">
        <f>IF('Daily Weather Input'!D6112, 'Daily Weather Input'!D6112, ('Daily Weather Input'!E6112+'Daily Weather Input'!F6112)/2)</f>
        <v>74</v>
      </c>
      <c r="F6119">
        <f t="shared" si="193"/>
        <v>0</v>
      </c>
      <c r="G6119">
        <f t="shared" si="194"/>
        <v>9</v>
      </c>
    </row>
    <row r="6120" spans="2:7" x14ac:dyDescent="0.25">
      <c r="B6120">
        <f>YEAR('Daily Weather Input'!C6113)</f>
        <v>2021</v>
      </c>
      <c r="C6120">
        <f>MONTH('Daily Weather Input'!C6113)</f>
        <v>9</v>
      </c>
      <c r="D6120">
        <f>DAY('Daily Weather Input'!C6113)</f>
        <v>23</v>
      </c>
      <c r="E6120">
        <f>IF('Daily Weather Input'!D6113, 'Daily Weather Input'!D6113, ('Daily Weather Input'!E6113+'Daily Weather Input'!F6113)/2)</f>
        <v>70</v>
      </c>
      <c r="F6120">
        <f t="shared" si="193"/>
        <v>0</v>
      </c>
      <c r="G6120">
        <f t="shared" si="194"/>
        <v>5</v>
      </c>
    </row>
    <row r="6121" spans="2:7" x14ac:dyDescent="0.25">
      <c r="B6121">
        <f>YEAR('Daily Weather Input'!C6114)</f>
        <v>2021</v>
      </c>
      <c r="C6121">
        <f>MONTH('Daily Weather Input'!C6114)</f>
        <v>9</v>
      </c>
      <c r="D6121">
        <f>DAY('Daily Weather Input'!C6114)</f>
        <v>24</v>
      </c>
      <c r="E6121">
        <f>IF('Daily Weather Input'!D6114, 'Daily Weather Input'!D6114, ('Daily Weather Input'!E6114+'Daily Weather Input'!F6114)/2)</f>
        <v>61</v>
      </c>
      <c r="F6121">
        <f t="shared" si="193"/>
        <v>4</v>
      </c>
      <c r="G6121">
        <f t="shared" si="194"/>
        <v>0</v>
      </c>
    </row>
    <row r="6122" spans="2:7" x14ac:dyDescent="0.25">
      <c r="B6122">
        <f>YEAR('Daily Weather Input'!C6115)</f>
        <v>2021</v>
      </c>
      <c r="C6122">
        <f>MONTH('Daily Weather Input'!C6115)</f>
        <v>9</v>
      </c>
      <c r="D6122">
        <f>DAY('Daily Weather Input'!C6115)</f>
        <v>25</v>
      </c>
      <c r="E6122">
        <f>IF('Daily Weather Input'!D6115, 'Daily Weather Input'!D6115, ('Daily Weather Input'!E6115+'Daily Weather Input'!F6115)/2)</f>
        <v>60</v>
      </c>
      <c r="F6122">
        <f t="shared" si="193"/>
        <v>5</v>
      </c>
      <c r="G6122">
        <f t="shared" si="194"/>
        <v>0</v>
      </c>
    </row>
    <row r="6123" spans="2:7" x14ac:dyDescent="0.25">
      <c r="B6123">
        <f>YEAR('Daily Weather Input'!C6116)</f>
        <v>2021</v>
      </c>
      <c r="C6123">
        <f>MONTH('Daily Weather Input'!C6116)</f>
        <v>9</v>
      </c>
      <c r="D6123">
        <f>DAY('Daily Weather Input'!C6116)</f>
        <v>26</v>
      </c>
      <c r="E6123">
        <f>IF('Daily Weather Input'!D6116, 'Daily Weather Input'!D6116, ('Daily Weather Input'!E6116+'Daily Weather Input'!F6116)/2)</f>
        <v>65</v>
      </c>
      <c r="F6123">
        <f t="shared" si="193"/>
        <v>0</v>
      </c>
      <c r="G6123">
        <f t="shared" si="194"/>
        <v>0</v>
      </c>
    </row>
    <row r="6124" spans="2:7" x14ac:dyDescent="0.25">
      <c r="B6124">
        <f>YEAR('Daily Weather Input'!C6117)</f>
        <v>2021</v>
      </c>
      <c r="C6124">
        <f>MONTH('Daily Weather Input'!C6117)</f>
        <v>9</v>
      </c>
      <c r="D6124">
        <f>DAY('Daily Weather Input'!C6117)</f>
        <v>27</v>
      </c>
      <c r="E6124">
        <f>IF('Daily Weather Input'!D6117, 'Daily Weather Input'!D6117, ('Daily Weather Input'!E6117+'Daily Weather Input'!F6117)/2)</f>
        <v>64</v>
      </c>
      <c r="F6124">
        <f t="shared" si="193"/>
        <v>1</v>
      </c>
      <c r="G6124">
        <f t="shared" si="194"/>
        <v>0</v>
      </c>
    </row>
    <row r="6125" spans="2:7" x14ac:dyDescent="0.25">
      <c r="B6125">
        <f>YEAR('Daily Weather Input'!C6118)</f>
        <v>2021</v>
      </c>
      <c r="C6125">
        <f>MONTH('Daily Weather Input'!C6118)</f>
        <v>9</v>
      </c>
      <c r="D6125">
        <f>DAY('Daily Weather Input'!C6118)</f>
        <v>28</v>
      </c>
      <c r="E6125">
        <f>IF('Daily Weather Input'!D6118, 'Daily Weather Input'!D6118, ('Daily Weather Input'!E6118+'Daily Weather Input'!F6118)/2)</f>
        <v>69</v>
      </c>
      <c r="F6125">
        <f t="shared" si="193"/>
        <v>0</v>
      </c>
      <c r="G6125">
        <f t="shared" si="194"/>
        <v>4</v>
      </c>
    </row>
    <row r="6126" spans="2:7" x14ac:dyDescent="0.25">
      <c r="B6126">
        <f>YEAR('Daily Weather Input'!C6119)</f>
        <v>2021</v>
      </c>
      <c r="C6126">
        <f>MONTH('Daily Weather Input'!C6119)</f>
        <v>9</v>
      </c>
      <c r="D6126">
        <f>DAY('Daily Weather Input'!C6119)</f>
        <v>29</v>
      </c>
      <c r="E6126">
        <f>IF('Daily Weather Input'!D6119, 'Daily Weather Input'!D6119, ('Daily Weather Input'!E6119+'Daily Weather Input'!F6119)/2)</f>
        <v>66</v>
      </c>
      <c r="F6126">
        <f t="shared" si="193"/>
        <v>0</v>
      </c>
      <c r="G6126">
        <f t="shared" si="194"/>
        <v>1</v>
      </c>
    </row>
    <row r="6127" spans="2:7" x14ac:dyDescent="0.25">
      <c r="B6127">
        <f>YEAR('Daily Weather Input'!C6120)</f>
        <v>2021</v>
      </c>
      <c r="C6127">
        <f>MONTH('Daily Weather Input'!C6120)</f>
        <v>9</v>
      </c>
      <c r="D6127">
        <f>DAY('Daily Weather Input'!C6120)</f>
        <v>30</v>
      </c>
      <c r="E6127">
        <f>IF('Daily Weather Input'!D6120, 'Daily Weather Input'!D6120, ('Daily Weather Input'!E6120+'Daily Weather Input'!F6120)/2)</f>
        <v>60</v>
      </c>
      <c r="F6127">
        <f t="shared" si="193"/>
        <v>5</v>
      </c>
      <c r="G6127">
        <f t="shared" si="194"/>
        <v>0</v>
      </c>
    </row>
    <row r="6128" spans="2:7" x14ac:dyDescent="0.25">
      <c r="B6128">
        <f>YEAR('Daily Weather Input'!C6121)</f>
        <v>2021</v>
      </c>
      <c r="C6128">
        <f>MONTH('Daily Weather Input'!C6121)</f>
        <v>10</v>
      </c>
      <c r="D6128">
        <f>DAY('Daily Weather Input'!C6121)</f>
        <v>1</v>
      </c>
      <c r="E6128">
        <f>IF('Daily Weather Input'!D6121, 'Daily Weather Input'!D6121, ('Daily Weather Input'!E6121+'Daily Weather Input'!F6121)/2)</f>
        <v>60</v>
      </c>
      <c r="F6128">
        <f t="shared" si="193"/>
        <v>5</v>
      </c>
      <c r="G6128">
        <f t="shared" si="194"/>
        <v>0</v>
      </c>
    </row>
    <row r="6129" spans="2:7" x14ac:dyDescent="0.25">
      <c r="B6129">
        <f>YEAR('Daily Weather Input'!C6122)</f>
        <v>2021</v>
      </c>
      <c r="C6129">
        <f>MONTH('Daily Weather Input'!C6122)</f>
        <v>10</v>
      </c>
      <c r="D6129">
        <f>DAY('Daily Weather Input'!C6122)</f>
        <v>2</v>
      </c>
      <c r="E6129">
        <f>IF('Daily Weather Input'!D6122, 'Daily Weather Input'!D6122, ('Daily Weather Input'!E6122+'Daily Weather Input'!F6122)/2)</f>
        <v>61</v>
      </c>
      <c r="F6129">
        <f t="shared" si="193"/>
        <v>4</v>
      </c>
      <c r="G6129">
        <f t="shared" si="194"/>
        <v>0</v>
      </c>
    </row>
    <row r="6130" spans="2:7" x14ac:dyDescent="0.25">
      <c r="B6130">
        <f>YEAR('Daily Weather Input'!C6123)</f>
        <v>2021</v>
      </c>
      <c r="C6130">
        <f>MONTH('Daily Weather Input'!C6123)</f>
        <v>10</v>
      </c>
      <c r="D6130">
        <f>DAY('Daily Weather Input'!C6123)</f>
        <v>3</v>
      </c>
      <c r="E6130">
        <f>IF('Daily Weather Input'!D6123, 'Daily Weather Input'!D6123, ('Daily Weather Input'!E6123+'Daily Weather Input'!F6123)/2)</f>
        <v>68</v>
      </c>
      <c r="F6130">
        <f t="shared" si="193"/>
        <v>0</v>
      </c>
      <c r="G6130">
        <f t="shared" si="194"/>
        <v>3</v>
      </c>
    </row>
    <row r="6131" spans="2:7" x14ac:dyDescent="0.25">
      <c r="B6131">
        <f>YEAR('Daily Weather Input'!C6124)</f>
        <v>2021</v>
      </c>
      <c r="C6131">
        <f>MONTH('Daily Weather Input'!C6124)</f>
        <v>10</v>
      </c>
      <c r="D6131">
        <f>DAY('Daily Weather Input'!C6124)</f>
        <v>4</v>
      </c>
      <c r="E6131">
        <f>IF('Daily Weather Input'!D6124, 'Daily Weather Input'!D6124, ('Daily Weather Input'!E6124+'Daily Weather Input'!F6124)/2)</f>
        <v>74</v>
      </c>
      <c r="F6131">
        <f t="shared" si="193"/>
        <v>0</v>
      </c>
      <c r="G6131">
        <f t="shared" si="194"/>
        <v>9</v>
      </c>
    </row>
    <row r="6132" spans="2:7" x14ac:dyDescent="0.25">
      <c r="B6132">
        <f>YEAR('Daily Weather Input'!C6125)</f>
        <v>2021</v>
      </c>
      <c r="C6132">
        <f>MONTH('Daily Weather Input'!C6125)</f>
        <v>10</v>
      </c>
      <c r="D6132">
        <f>DAY('Daily Weather Input'!C6125)</f>
        <v>5</v>
      </c>
      <c r="E6132">
        <f>IF('Daily Weather Input'!D6125, 'Daily Weather Input'!D6125, ('Daily Weather Input'!E6125+'Daily Weather Input'!F6125)/2)</f>
        <v>71</v>
      </c>
      <c r="F6132">
        <f t="shared" si="193"/>
        <v>0</v>
      </c>
      <c r="G6132">
        <f t="shared" si="194"/>
        <v>6</v>
      </c>
    </row>
    <row r="6133" spans="2:7" x14ac:dyDescent="0.25">
      <c r="B6133">
        <f>YEAR('Daily Weather Input'!C6126)</f>
        <v>2021</v>
      </c>
      <c r="C6133">
        <f>MONTH('Daily Weather Input'!C6126)</f>
        <v>10</v>
      </c>
      <c r="D6133">
        <f>DAY('Daily Weather Input'!C6126)</f>
        <v>6</v>
      </c>
      <c r="E6133">
        <f>IF('Daily Weather Input'!D6126, 'Daily Weather Input'!D6126, ('Daily Weather Input'!E6126+'Daily Weather Input'!F6126)/2)</f>
        <v>69</v>
      </c>
      <c r="F6133">
        <f t="shared" si="193"/>
        <v>0</v>
      </c>
      <c r="G6133">
        <f t="shared" si="194"/>
        <v>4</v>
      </c>
    </row>
    <row r="6134" spans="2:7" x14ac:dyDescent="0.25">
      <c r="B6134">
        <f>YEAR('Daily Weather Input'!C6127)</f>
        <v>2021</v>
      </c>
      <c r="C6134">
        <f>MONTH('Daily Weather Input'!C6127)</f>
        <v>10</v>
      </c>
      <c r="D6134">
        <f>DAY('Daily Weather Input'!C6127)</f>
        <v>7</v>
      </c>
      <c r="E6134">
        <f>IF('Daily Weather Input'!D6127, 'Daily Weather Input'!D6127, ('Daily Weather Input'!E6127+'Daily Weather Input'!F6127)/2)</f>
        <v>68</v>
      </c>
      <c r="F6134">
        <f t="shared" si="193"/>
        <v>0</v>
      </c>
      <c r="G6134">
        <f t="shared" si="194"/>
        <v>3</v>
      </c>
    </row>
    <row r="6135" spans="2:7" x14ac:dyDescent="0.25">
      <c r="B6135">
        <f>YEAR('Daily Weather Input'!C6128)</f>
        <v>2021</v>
      </c>
      <c r="C6135">
        <f>MONTH('Daily Weather Input'!C6128)</f>
        <v>10</v>
      </c>
      <c r="D6135">
        <f>DAY('Daily Weather Input'!C6128)</f>
        <v>8</v>
      </c>
      <c r="E6135">
        <f>IF('Daily Weather Input'!D6128, 'Daily Weather Input'!D6128, ('Daily Weather Input'!E6128+'Daily Weather Input'!F6128)/2)</f>
        <v>67</v>
      </c>
      <c r="F6135">
        <f t="shared" si="193"/>
        <v>0</v>
      </c>
      <c r="G6135">
        <f t="shared" si="194"/>
        <v>2</v>
      </c>
    </row>
    <row r="6136" spans="2:7" x14ac:dyDescent="0.25">
      <c r="B6136">
        <f>YEAR('Daily Weather Input'!C6129)</f>
        <v>2021</v>
      </c>
      <c r="C6136">
        <f>MONTH('Daily Weather Input'!C6129)</f>
        <v>10</v>
      </c>
      <c r="D6136">
        <f>DAY('Daily Weather Input'!C6129)</f>
        <v>9</v>
      </c>
      <c r="E6136">
        <f>IF('Daily Weather Input'!D6129, 'Daily Weather Input'!D6129, ('Daily Weather Input'!E6129+'Daily Weather Input'!F6129)/2)</f>
        <v>67</v>
      </c>
      <c r="F6136">
        <f t="shared" si="193"/>
        <v>0</v>
      </c>
      <c r="G6136">
        <f t="shared" si="194"/>
        <v>2</v>
      </c>
    </row>
    <row r="6137" spans="2:7" x14ac:dyDescent="0.25">
      <c r="B6137">
        <f>YEAR('Daily Weather Input'!C6130)</f>
        <v>2021</v>
      </c>
      <c r="C6137">
        <f>MONTH('Daily Weather Input'!C6130)</f>
        <v>10</v>
      </c>
      <c r="D6137">
        <f>DAY('Daily Weather Input'!C6130)</f>
        <v>10</v>
      </c>
      <c r="E6137">
        <f>IF('Daily Weather Input'!D6130, 'Daily Weather Input'!D6130, ('Daily Weather Input'!E6130+'Daily Weather Input'!F6130)/2)</f>
        <v>67</v>
      </c>
      <c r="F6137">
        <f t="shared" si="193"/>
        <v>0</v>
      </c>
      <c r="G6137">
        <f t="shared" si="194"/>
        <v>2</v>
      </c>
    </row>
    <row r="6138" spans="2:7" x14ac:dyDescent="0.25">
      <c r="B6138">
        <f>YEAR('Daily Weather Input'!C6131)</f>
        <v>2021</v>
      </c>
      <c r="C6138">
        <f>MONTH('Daily Weather Input'!C6131)</f>
        <v>10</v>
      </c>
      <c r="D6138">
        <f>DAY('Daily Weather Input'!C6131)</f>
        <v>11</v>
      </c>
      <c r="E6138">
        <f>IF('Daily Weather Input'!D6131, 'Daily Weather Input'!D6131, ('Daily Weather Input'!E6131+'Daily Weather Input'!F6131)/2)</f>
        <v>66</v>
      </c>
      <c r="F6138">
        <f t="shared" si="193"/>
        <v>0</v>
      </c>
      <c r="G6138">
        <f t="shared" si="194"/>
        <v>1</v>
      </c>
    </row>
    <row r="6139" spans="2:7" x14ac:dyDescent="0.25">
      <c r="B6139">
        <f>YEAR('Daily Weather Input'!C6132)</f>
        <v>2021</v>
      </c>
      <c r="C6139">
        <f>MONTH('Daily Weather Input'!C6132)</f>
        <v>10</v>
      </c>
      <c r="D6139">
        <f>DAY('Daily Weather Input'!C6132)</f>
        <v>12</v>
      </c>
      <c r="E6139">
        <f>IF('Daily Weather Input'!D6132, 'Daily Weather Input'!D6132, ('Daily Weather Input'!E6132+'Daily Weather Input'!F6132)/2)</f>
        <v>67</v>
      </c>
      <c r="F6139">
        <f t="shared" si="193"/>
        <v>0</v>
      </c>
      <c r="G6139">
        <f t="shared" si="194"/>
        <v>2</v>
      </c>
    </row>
    <row r="6140" spans="2:7" x14ac:dyDescent="0.25">
      <c r="B6140">
        <f>YEAR('Daily Weather Input'!C6133)</f>
        <v>2021</v>
      </c>
      <c r="C6140">
        <f>MONTH('Daily Weather Input'!C6133)</f>
        <v>10</v>
      </c>
      <c r="D6140">
        <f>DAY('Daily Weather Input'!C6133)</f>
        <v>13</v>
      </c>
      <c r="E6140">
        <f>IF('Daily Weather Input'!D6133, 'Daily Weather Input'!D6133, ('Daily Weather Input'!E6133+'Daily Weather Input'!F6133)/2)</f>
        <v>67</v>
      </c>
      <c r="F6140">
        <f t="shared" si="193"/>
        <v>0</v>
      </c>
      <c r="G6140">
        <f t="shared" si="194"/>
        <v>2</v>
      </c>
    </row>
    <row r="6141" spans="2:7" x14ac:dyDescent="0.25">
      <c r="B6141">
        <f>YEAR('Daily Weather Input'!C6134)</f>
        <v>2021</v>
      </c>
      <c r="C6141">
        <f>MONTH('Daily Weather Input'!C6134)</f>
        <v>10</v>
      </c>
      <c r="D6141">
        <f>DAY('Daily Weather Input'!C6134)</f>
        <v>14</v>
      </c>
      <c r="E6141">
        <f>IF('Daily Weather Input'!D6134, 'Daily Weather Input'!D6134, ('Daily Weather Input'!E6134+'Daily Weather Input'!F6134)/2)</f>
        <v>67</v>
      </c>
      <c r="F6141">
        <f t="shared" si="193"/>
        <v>0</v>
      </c>
      <c r="G6141">
        <f t="shared" si="194"/>
        <v>2</v>
      </c>
    </row>
    <row r="6142" spans="2:7" x14ac:dyDescent="0.25">
      <c r="B6142">
        <f>YEAR('Daily Weather Input'!C6135)</f>
        <v>2021</v>
      </c>
      <c r="C6142">
        <f>MONTH('Daily Weather Input'!C6135)</f>
        <v>10</v>
      </c>
      <c r="D6142">
        <f>DAY('Daily Weather Input'!C6135)</f>
        <v>15</v>
      </c>
      <c r="E6142">
        <f>IF('Daily Weather Input'!D6135, 'Daily Weather Input'!D6135, ('Daily Weather Input'!E6135+'Daily Weather Input'!F6135)/2)</f>
        <v>68</v>
      </c>
      <c r="F6142">
        <f t="shared" si="193"/>
        <v>0</v>
      </c>
      <c r="G6142">
        <f t="shared" si="194"/>
        <v>3</v>
      </c>
    </row>
    <row r="6143" spans="2:7" x14ac:dyDescent="0.25">
      <c r="B6143">
        <f>YEAR('Daily Weather Input'!C6136)</f>
        <v>2021</v>
      </c>
      <c r="C6143">
        <f>MONTH('Daily Weather Input'!C6136)</f>
        <v>10</v>
      </c>
      <c r="D6143">
        <f>DAY('Daily Weather Input'!C6136)</f>
        <v>16</v>
      </c>
      <c r="E6143">
        <f>IF('Daily Weather Input'!D6136, 'Daily Weather Input'!D6136, ('Daily Weather Input'!E6136+'Daily Weather Input'!F6136)/2)</f>
        <v>69</v>
      </c>
      <c r="F6143">
        <f t="shared" si="193"/>
        <v>0</v>
      </c>
      <c r="G6143">
        <f t="shared" si="194"/>
        <v>4</v>
      </c>
    </row>
    <row r="6144" spans="2:7" x14ac:dyDescent="0.25">
      <c r="B6144">
        <f>YEAR('Daily Weather Input'!C6137)</f>
        <v>2021</v>
      </c>
      <c r="C6144">
        <f>MONTH('Daily Weather Input'!C6137)</f>
        <v>10</v>
      </c>
      <c r="D6144">
        <f>DAY('Daily Weather Input'!C6137)</f>
        <v>17</v>
      </c>
      <c r="E6144">
        <f>IF('Daily Weather Input'!D6137, 'Daily Weather Input'!D6137, ('Daily Weather Input'!E6137+'Daily Weather Input'!F6137)/2)</f>
        <v>56</v>
      </c>
      <c r="F6144">
        <f t="shared" si="193"/>
        <v>9</v>
      </c>
      <c r="G6144">
        <f t="shared" si="194"/>
        <v>0</v>
      </c>
    </row>
    <row r="6145" spans="2:7" x14ac:dyDescent="0.25">
      <c r="B6145">
        <f>YEAR('Daily Weather Input'!C6138)</f>
        <v>2021</v>
      </c>
      <c r="C6145">
        <f>MONTH('Daily Weather Input'!C6138)</f>
        <v>10</v>
      </c>
      <c r="D6145">
        <f>DAY('Daily Weather Input'!C6138)</f>
        <v>18</v>
      </c>
      <c r="E6145">
        <f>IF('Daily Weather Input'!D6138, 'Daily Weather Input'!D6138, ('Daily Weather Input'!E6138+'Daily Weather Input'!F6138)/2)</f>
        <v>55</v>
      </c>
      <c r="F6145">
        <f t="shared" si="193"/>
        <v>10</v>
      </c>
      <c r="G6145">
        <f t="shared" si="194"/>
        <v>0</v>
      </c>
    </row>
    <row r="6146" spans="2:7" x14ac:dyDescent="0.25">
      <c r="B6146">
        <f>YEAR('Daily Weather Input'!C6139)</f>
        <v>2021</v>
      </c>
      <c r="C6146">
        <f>MONTH('Daily Weather Input'!C6139)</f>
        <v>10</v>
      </c>
      <c r="D6146">
        <f>DAY('Daily Weather Input'!C6139)</f>
        <v>19</v>
      </c>
      <c r="E6146">
        <f>IF('Daily Weather Input'!D6139, 'Daily Weather Input'!D6139, ('Daily Weather Input'!E6139+'Daily Weather Input'!F6139)/2)</f>
        <v>55</v>
      </c>
      <c r="F6146">
        <f t="shared" si="193"/>
        <v>10</v>
      </c>
      <c r="G6146">
        <f t="shared" si="194"/>
        <v>0</v>
      </c>
    </row>
    <row r="6147" spans="2:7" x14ac:dyDescent="0.25">
      <c r="B6147">
        <f>YEAR('Daily Weather Input'!C6140)</f>
        <v>2021</v>
      </c>
      <c r="C6147">
        <f>MONTH('Daily Weather Input'!C6140)</f>
        <v>10</v>
      </c>
      <c r="D6147">
        <f>DAY('Daily Weather Input'!C6140)</f>
        <v>20</v>
      </c>
      <c r="E6147">
        <f>IF('Daily Weather Input'!D6140, 'Daily Weather Input'!D6140, ('Daily Weather Input'!E6140+'Daily Weather Input'!F6140)/2)</f>
        <v>61</v>
      </c>
      <c r="F6147">
        <f t="shared" si="193"/>
        <v>4</v>
      </c>
      <c r="G6147">
        <f t="shared" si="194"/>
        <v>0</v>
      </c>
    </row>
    <row r="6148" spans="2:7" x14ac:dyDescent="0.25">
      <c r="B6148">
        <f>YEAR('Daily Weather Input'!C6141)</f>
        <v>2021</v>
      </c>
      <c r="C6148">
        <f>MONTH('Daily Weather Input'!C6141)</f>
        <v>10</v>
      </c>
      <c r="D6148">
        <f>DAY('Daily Weather Input'!C6141)</f>
        <v>21</v>
      </c>
      <c r="E6148">
        <f>IF('Daily Weather Input'!D6141, 'Daily Weather Input'!D6141, ('Daily Weather Input'!E6141+'Daily Weather Input'!F6141)/2)</f>
        <v>60</v>
      </c>
      <c r="F6148">
        <f t="shared" si="193"/>
        <v>5</v>
      </c>
      <c r="G6148">
        <f t="shared" si="194"/>
        <v>0</v>
      </c>
    </row>
    <row r="6149" spans="2:7" x14ac:dyDescent="0.25">
      <c r="B6149">
        <f>YEAR('Daily Weather Input'!C6142)</f>
        <v>2021</v>
      </c>
      <c r="C6149">
        <f>MONTH('Daily Weather Input'!C6142)</f>
        <v>10</v>
      </c>
      <c r="D6149">
        <f>DAY('Daily Weather Input'!C6142)</f>
        <v>22</v>
      </c>
      <c r="E6149">
        <f>IF('Daily Weather Input'!D6142, 'Daily Weather Input'!D6142, ('Daily Weather Input'!E6142+'Daily Weather Input'!F6142)/2)</f>
        <v>66</v>
      </c>
      <c r="F6149">
        <f t="shared" si="193"/>
        <v>0</v>
      </c>
      <c r="G6149">
        <f t="shared" si="194"/>
        <v>1</v>
      </c>
    </row>
    <row r="6150" spans="2:7" x14ac:dyDescent="0.25">
      <c r="B6150">
        <f>YEAR('Daily Weather Input'!C6143)</f>
        <v>2021</v>
      </c>
      <c r="C6150">
        <f>MONTH('Daily Weather Input'!C6143)</f>
        <v>10</v>
      </c>
      <c r="D6150">
        <f>DAY('Daily Weather Input'!C6143)</f>
        <v>23</v>
      </c>
      <c r="E6150">
        <f>IF('Daily Weather Input'!D6143, 'Daily Weather Input'!D6143, ('Daily Weather Input'!E6143+'Daily Weather Input'!F6143)/2)</f>
        <v>60</v>
      </c>
      <c r="F6150">
        <f t="shared" si="193"/>
        <v>5</v>
      </c>
      <c r="G6150">
        <f t="shared" si="194"/>
        <v>0</v>
      </c>
    </row>
    <row r="6151" spans="2:7" x14ac:dyDescent="0.25">
      <c r="B6151">
        <f>YEAR('Daily Weather Input'!C6144)</f>
        <v>2021</v>
      </c>
      <c r="C6151">
        <f>MONTH('Daily Weather Input'!C6144)</f>
        <v>10</v>
      </c>
      <c r="D6151">
        <f>DAY('Daily Weather Input'!C6144)</f>
        <v>24</v>
      </c>
      <c r="E6151">
        <f>IF('Daily Weather Input'!D6144, 'Daily Weather Input'!D6144, ('Daily Weather Input'!E6144+'Daily Weather Input'!F6144)/2)</f>
        <v>58</v>
      </c>
      <c r="F6151">
        <f t="shared" si="193"/>
        <v>7</v>
      </c>
      <c r="G6151">
        <f t="shared" si="194"/>
        <v>0</v>
      </c>
    </row>
    <row r="6152" spans="2:7" x14ac:dyDescent="0.25">
      <c r="B6152">
        <f>YEAR('Daily Weather Input'!C6145)</f>
        <v>2021</v>
      </c>
      <c r="C6152">
        <f>MONTH('Daily Weather Input'!C6145)</f>
        <v>10</v>
      </c>
      <c r="D6152">
        <f>DAY('Daily Weather Input'!C6145)</f>
        <v>25</v>
      </c>
      <c r="E6152">
        <f>IF('Daily Weather Input'!D6145, 'Daily Weather Input'!D6145, ('Daily Weather Input'!E6145+'Daily Weather Input'!F6145)/2)</f>
        <v>67</v>
      </c>
      <c r="F6152">
        <f t="shared" si="193"/>
        <v>0</v>
      </c>
      <c r="G6152">
        <f t="shared" si="194"/>
        <v>2</v>
      </c>
    </row>
    <row r="6153" spans="2:7" x14ac:dyDescent="0.25">
      <c r="B6153">
        <f>YEAR('Daily Weather Input'!C6146)</f>
        <v>2021</v>
      </c>
      <c r="C6153">
        <f>MONTH('Daily Weather Input'!C6146)</f>
        <v>10</v>
      </c>
      <c r="D6153">
        <f>DAY('Daily Weather Input'!C6146)</f>
        <v>26</v>
      </c>
      <c r="E6153">
        <f>IF('Daily Weather Input'!D6146, 'Daily Weather Input'!D6146, ('Daily Weather Input'!E6146+'Daily Weather Input'!F6146)/2)</f>
        <v>60</v>
      </c>
      <c r="F6153">
        <f t="shared" si="193"/>
        <v>5</v>
      </c>
      <c r="G6153">
        <f t="shared" si="194"/>
        <v>0</v>
      </c>
    </row>
    <row r="6154" spans="2:7" x14ac:dyDescent="0.25">
      <c r="B6154">
        <f>YEAR('Daily Weather Input'!C6147)</f>
        <v>2021</v>
      </c>
      <c r="C6154">
        <f>MONTH('Daily Weather Input'!C6147)</f>
        <v>10</v>
      </c>
      <c r="D6154">
        <f>DAY('Daily Weather Input'!C6147)</f>
        <v>27</v>
      </c>
      <c r="E6154">
        <f>IF('Daily Weather Input'!D6147, 'Daily Weather Input'!D6147, ('Daily Weather Input'!E6147+'Daily Weather Input'!F6147)/2)</f>
        <v>58</v>
      </c>
      <c r="F6154">
        <f t="shared" si="193"/>
        <v>7</v>
      </c>
      <c r="G6154">
        <f t="shared" si="194"/>
        <v>0</v>
      </c>
    </row>
    <row r="6155" spans="2:7" x14ac:dyDescent="0.25">
      <c r="B6155">
        <f>YEAR('Daily Weather Input'!C6148)</f>
        <v>2021</v>
      </c>
      <c r="C6155">
        <f>MONTH('Daily Weather Input'!C6148)</f>
        <v>10</v>
      </c>
      <c r="D6155">
        <f>DAY('Daily Weather Input'!C6148)</f>
        <v>28</v>
      </c>
      <c r="E6155">
        <f>IF('Daily Weather Input'!D6148, 'Daily Weather Input'!D6148, ('Daily Weather Input'!E6148+'Daily Weather Input'!F6148)/2)</f>
        <v>57</v>
      </c>
      <c r="F6155">
        <f t="shared" si="193"/>
        <v>8</v>
      </c>
      <c r="G6155">
        <f t="shared" si="194"/>
        <v>0</v>
      </c>
    </row>
    <row r="6156" spans="2:7" x14ac:dyDescent="0.25">
      <c r="B6156">
        <f>YEAR('Daily Weather Input'!C6149)</f>
        <v>2021</v>
      </c>
      <c r="C6156">
        <f>MONTH('Daily Weather Input'!C6149)</f>
        <v>10</v>
      </c>
      <c r="D6156">
        <f>DAY('Daily Weather Input'!C6149)</f>
        <v>29</v>
      </c>
      <c r="E6156">
        <f>IF('Daily Weather Input'!D6149, 'Daily Weather Input'!D6149, ('Daily Weather Input'!E6149+'Daily Weather Input'!F6149)/2)</f>
        <v>58</v>
      </c>
      <c r="F6156">
        <f t="shared" si="193"/>
        <v>7</v>
      </c>
      <c r="G6156">
        <f t="shared" si="194"/>
        <v>0</v>
      </c>
    </row>
    <row r="6157" spans="2:7" x14ac:dyDescent="0.25">
      <c r="B6157">
        <f>YEAR('Daily Weather Input'!C6150)</f>
        <v>2021</v>
      </c>
      <c r="C6157">
        <f>MONTH('Daily Weather Input'!C6150)</f>
        <v>10</v>
      </c>
      <c r="D6157">
        <f>DAY('Daily Weather Input'!C6150)</f>
        <v>30</v>
      </c>
      <c r="E6157">
        <f>IF('Daily Weather Input'!D6150, 'Daily Weather Input'!D6150, ('Daily Weather Input'!E6150+'Daily Weather Input'!F6150)/2)</f>
        <v>57</v>
      </c>
      <c r="F6157">
        <f t="shared" si="193"/>
        <v>8</v>
      </c>
      <c r="G6157">
        <f t="shared" si="194"/>
        <v>0</v>
      </c>
    </row>
    <row r="6158" spans="2:7" x14ac:dyDescent="0.25">
      <c r="B6158">
        <f>YEAR('Daily Weather Input'!C6151)</f>
        <v>2021</v>
      </c>
      <c r="C6158">
        <f>MONTH('Daily Weather Input'!C6151)</f>
        <v>10</v>
      </c>
      <c r="D6158">
        <f>DAY('Daily Weather Input'!C6151)</f>
        <v>31</v>
      </c>
      <c r="E6158">
        <f>IF('Daily Weather Input'!D6151, 'Daily Weather Input'!D6151, ('Daily Weather Input'!E6151+'Daily Weather Input'!F6151)/2)</f>
        <v>56</v>
      </c>
      <c r="F6158">
        <f t="shared" si="193"/>
        <v>9</v>
      </c>
      <c r="G6158">
        <f t="shared" si="194"/>
        <v>0</v>
      </c>
    </row>
    <row r="6159" spans="2:7" x14ac:dyDescent="0.25">
      <c r="B6159">
        <f>YEAR('Daily Weather Input'!C6152)</f>
        <v>2021</v>
      </c>
      <c r="C6159">
        <f>MONTH('Daily Weather Input'!C6152)</f>
        <v>11</v>
      </c>
      <c r="D6159">
        <f>DAY('Daily Weather Input'!C6152)</f>
        <v>1</v>
      </c>
      <c r="E6159">
        <f>IF('Daily Weather Input'!D6152, 'Daily Weather Input'!D6152, ('Daily Weather Input'!E6152+'Daily Weather Input'!F6152)/2)</f>
        <v>56</v>
      </c>
      <c r="F6159">
        <f t="shared" si="193"/>
        <v>9</v>
      </c>
      <c r="G6159">
        <f t="shared" si="194"/>
        <v>0</v>
      </c>
    </row>
    <row r="6160" spans="2:7" x14ac:dyDescent="0.25">
      <c r="B6160">
        <f>YEAR('Daily Weather Input'!C6153)</f>
        <v>2021</v>
      </c>
      <c r="C6160">
        <f>MONTH('Daily Weather Input'!C6153)</f>
        <v>11</v>
      </c>
      <c r="D6160">
        <f>DAY('Daily Weather Input'!C6153)</f>
        <v>2</v>
      </c>
      <c r="E6160">
        <f>IF('Daily Weather Input'!D6153, 'Daily Weather Input'!D6153, ('Daily Weather Input'!E6153+'Daily Weather Input'!F6153)/2)</f>
        <v>46</v>
      </c>
      <c r="F6160">
        <f t="shared" si="193"/>
        <v>19</v>
      </c>
      <c r="G6160">
        <f t="shared" si="194"/>
        <v>0</v>
      </c>
    </row>
    <row r="6161" spans="2:7" x14ac:dyDescent="0.25">
      <c r="B6161">
        <f>YEAR('Daily Weather Input'!C6154)</f>
        <v>2021</v>
      </c>
      <c r="C6161">
        <f>MONTH('Daily Weather Input'!C6154)</f>
        <v>11</v>
      </c>
      <c r="D6161">
        <f>DAY('Daily Weather Input'!C6154)</f>
        <v>3</v>
      </c>
      <c r="E6161">
        <f>IF('Daily Weather Input'!D6154, 'Daily Weather Input'!D6154, ('Daily Weather Input'!E6154+'Daily Weather Input'!F6154)/2)</f>
        <v>42</v>
      </c>
      <c r="F6161">
        <f t="shared" si="193"/>
        <v>23</v>
      </c>
      <c r="G6161">
        <f t="shared" si="194"/>
        <v>0</v>
      </c>
    </row>
    <row r="6162" spans="2:7" x14ac:dyDescent="0.25">
      <c r="B6162">
        <f>YEAR('Daily Weather Input'!C6155)</f>
        <v>2021</v>
      </c>
      <c r="C6162">
        <f>MONTH('Daily Weather Input'!C6155)</f>
        <v>11</v>
      </c>
      <c r="D6162">
        <f>DAY('Daily Weather Input'!C6155)</f>
        <v>4</v>
      </c>
      <c r="E6162">
        <f>IF('Daily Weather Input'!D6155, 'Daily Weather Input'!D6155, ('Daily Weather Input'!E6155+'Daily Weather Input'!F6155)/2)</f>
        <v>42</v>
      </c>
      <c r="F6162">
        <f t="shared" si="193"/>
        <v>23</v>
      </c>
      <c r="G6162">
        <f t="shared" si="194"/>
        <v>0</v>
      </c>
    </row>
    <row r="6163" spans="2:7" x14ac:dyDescent="0.25">
      <c r="B6163">
        <f>YEAR('Daily Weather Input'!C6156)</f>
        <v>2021</v>
      </c>
      <c r="C6163">
        <f>MONTH('Daily Weather Input'!C6156)</f>
        <v>11</v>
      </c>
      <c r="D6163">
        <f>DAY('Daily Weather Input'!C6156)</f>
        <v>5</v>
      </c>
      <c r="E6163">
        <f>IF('Daily Weather Input'!D6156, 'Daily Weather Input'!D6156, ('Daily Weather Input'!E6156+'Daily Weather Input'!F6156)/2)</f>
        <v>40</v>
      </c>
      <c r="F6163">
        <f t="shared" si="193"/>
        <v>25</v>
      </c>
      <c r="G6163">
        <f t="shared" si="194"/>
        <v>0</v>
      </c>
    </row>
    <row r="6164" spans="2:7" x14ac:dyDescent="0.25">
      <c r="B6164">
        <f>YEAR('Daily Weather Input'!C6157)</f>
        <v>2021</v>
      </c>
      <c r="C6164">
        <f>MONTH('Daily Weather Input'!C6157)</f>
        <v>11</v>
      </c>
      <c r="D6164">
        <f>DAY('Daily Weather Input'!C6157)</f>
        <v>6</v>
      </c>
      <c r="E6164">
        <f>IF('Daily Weather Input'!D6157, 'Daily Weather Input'!D6157, ('Daily Weather Input'!E6157+'Daily Weather Input'!F6157)/2)</f>
        <v>40</v>
      </c>
      <c r="F6164">
        <f t="shared" si="193"/>
        <v>25</v>
      </c>
      <c r="G6164">
        <f t="shared" si="194"/>
        <v>0</v>
      </c>
    </row>
    <row r="6165" spans="2:7" x14ac:dyDescent="0.25">
      <c r="B6165">
        <f>YEAR('Daily Weather Input'!C6158)</f>
        <v>2021</v>
      </c>
      <c r="C6165">
        <f>MONTH('Daily Weather Input'!C6158)</f>
        <v>11</v>
      </c>
      <c r="D6165">
        <f>DAY('Daily Weather Input'!C6158)</f>
        <v>7</v>
      </c>
      <c r="E6165">
        <f>IF('Daily Weather Input'!D6158, 'Daily Weather Input'!D6158, ('Daily Weather Input'!E6158+'Daily Weather Input'!F6158)/2)</f>
        <v>43</v>
      </c>
      <c r="F6165">
        <f t="shared" si="193"/>
        <v>22</v>
      </c>
      <c r="G6165">
        <f t="shared" si="194"/>
        <v>0</v>
      </c>
    </row>
    <row r="6166" spans="2:7" x14ac:dyDescent="0.25">
      <c r="B6166">
        <f>YEAR('Daily Weather Input'!C6159)</f>
        <v>2021</v>
      </c>
      <c r="C6166">
        <f>MONTH('Daily Weather Input'!C6159)</f>
        <v>11</v>
      </c>
      <c r="D6166">
        <f>DAY('Daily Weather Input'!C6159)</f>
        <v>8</v>
      </c>
      <c r="E6166">
        <f>IF('Daily Weather Input'!D6159, 'Daily Weather Input'!D6159, ('Daily Weather Input'!E6159+'Daily Weather Input'!F6159)/2)</f>
        <v>51</v>
      </c>
      <c r="F6166">
        <f t="shared" si="193"/>
        <v>14</v>
      </c>
      <c r="G6166">
        <f t="shared" si="194"/>
        <v>0</v>
      </c>
    </row>
    <row r="6167" spans="2:7" x14ac:dyDescent="0.25">
      <c r="B6167">
        <f>YEAR('Daily Weather Input'!C6160)</f>
        <v>2021</v>
      </c>
      <c r="C6167">
        <f>MONTH('Daily Weather Input'!C6160)</f>
        <v>11</v>
      </c>
      <c r="D6167">
        <f>DAY('Daily Weather Input'!C6160)</f>
        <v>9</v>
      </c>
      <c r="E6167">
        <f>IF('Daily Weather Input'!D6160, 'Daily Weather Input'!D6160, ('Daily Weather Input'!E6160+'Daily Weather Input'!F6160)/2)</f>
        <v>52</v>
      </c>
      <c r="F6167">
        <f t="shared" si="193"/>
        <v>13</v>
      </c>
      <c r="G6167">
        <f t="shared" si="194"/>
        <v>0</v>
      </c>
    </row>
    <row r="6168" spans="2:7" x14ac:dyDescent="0.25">
      <c r="B6168">
        <f>YEAR('Daily Weather Input'!C6161)</f>
        <v>2021</v>
      </c>
      <c r="C6168">
        <f>MONTH('Daily Weather Input'!C6161)</f>
        <v>11</v>
      </c>
      <c r="D6168">
        <f>DAY('Daily Weather Input'!C6161)</f>
        <v>10</v>
      </c>
      <c r="E6168">
        <f>IF('Daily Weather Input'!D6161, 'Daily Weather Input'!D6161, ('Daily Weather Input'!E6161+'Daily Weather Input'!F6161)/2)</f>
        <v>58</v>
      </c>
      <c r="F6168">
        <f t="shared" ref="F6168:F6231" si="195">IF(B$8&gt;$E6168,(B$8-$E6168),0)</f>
        <v>7</v>
      </c>
      <c r="G6168">
        <f t="shared" ref="G6168:G6231" si="196">IF($E6168&gt;C$8,$E6168-C$8,0)</f>
        <v>0</v>
      </c>
    </row>
    <row r="6169" spans="2:7" x14ac:dyDescent="0.25">
      <c r="B6169">
        <f>YEAR('Daily Weather Input'!C6162)</f>
        <v>2021</v>
      </c>
      <c r="C6169">
        <f>MONTH('Daily Weather Input'!C6162)</f>
        <v>11</v>
      </c>
      <c r="D6169">
        <f>DAY('Daily Weather Input'!C6162)</f>
        <v>11</v>
      </c>
      <c r="E6169">
        <f>IF('Daily Weather Input'!D6162, 'Daily Weather Input'!D6162, ('Daily Weather Input'!E6162+'Daily Weather Input'!F6162)/2)</f>
        <v>53</v>
      </c>
      <c r="F6169">
        <f t="shared" si="195"/>
        <v>12</v>
      </c>
      <c r="G6169">
        <f t="shared" si="196"/>
        <v>0</v>
      </c>
    </row>
    <row r="6170" spans="2:7" x14ac:dyDescent="0.25">
      <c r="B6170">
        <f>YEAR('Daily Weather Input'!C6163)</f>
        <v>2021</v>
      </c>
      <c r="C6170">
        <f>MONTH('Daily Weather Input'!C6163)</f>
        <v>11</v>
      </c>
      <c r="D6170">
        <f>DAY('Daily Weather Input'!C6163)</f>
        <v>12</v>
      </c>
      <c r="E6170">
        <f>IF('Daily Weather Input'!D6163, 'Daily Weather Input'!D6163, ('Daily Weather Input'!E6163+'Daily Weather Input'!F6163)/2)</f>
        <v>61</v>
      </c>
      <c r="F6170">
        <f t="shared" si="195"/>
        <v>4</v>
      </c>
      <c r="G6170">
        <f t="shared" si="196"/>
        <v>0</v>
      </c>
    </row>
    <row r="6171" spans="2:7" x14ac:dyDescent="0.25">
      <c r="B6171">
        <f>YEAR('Daily Weather Input'!C6164)</f>
        <v>2021</v>
      </c>
      <c r="C6171">
        <f>MONTH('Daily Weather Input'!C6164)</f>
        <v>11</v>
      </c>
      <c r="D6171">
        <f>DAY('Daily Weather Input'!C6164)</f>
        <v>13</v>
      </c>
      <c r="E6171">
        <f>IF('Daily Weather Input'!D6164, 'Daily Weather Input'!D6164, ('Daily Weather Input'!E6164+'Daily Weather Input'!F6164)/2)</f>
        <v>46</v>
      </c>
      <c r="F6171">
        <f t="shared" si="195"/>
        <v>19</v>
      </c>
      <c r="G6171">
        <f t="shared" si="196"/>
        <v>0</v>
      </c>
    </row>
    <row r="6172" spans="2:7" x14ac:dyDescent="0.25">
      <c r="B6172">
        <f>YEAR('Daily Weather Input'!C6165)</f>
        <v>2021</v>
      </c>
      <c r="C6172">
        <f>MONTH('Daily Weather Input'!C6165)</f>
        <v>11</v>
      </c>
      <c r="D6172">
        <f>DAY('Daily Weather Input'!C6165)</f>
        <v>14</v>
      </c>
      <c r="E6172">
        <f>IF('Daily Weather Input'!D6165, 'Daily Weather Input'!D6165, ('Daily Weather Input'!E6165+'Daily Weather Input'!F6165)/2)</f>
        <v>39</v>
      </c>
      <c r="F6172">
        <f t="shared" si="195"/>
        <v>26</v>
      </c>
      <c r="G6172">
        <f t="shared" si="196"/>
        <v>0</v>
      </c>
    </row>
    <row r="6173" spans="2:7" x14ac:dyDescent="0.25">
      <c r="B6173">
        <f>YEAR('Daily Weather Input'!C6166)</f>
        <v>2021</v>
      </c>
      <c r="C6173">
        <f>MONTH('Daily Weather Input'!C6166)</f>
        <v>11</v>
      </c>
      <c r="D6173">
        <f>DAY('Daily Weather Input'!C6166)</f>
        <v>15</v>
      </c>
      <c r="E6173">
        <f>IF('Daily Weather Input'!D6166, 'Daily Weather Input'!D6166, ('Daily Weather Input'!E6166+'Daily Weather Input'!F6166)/2)</f>
        <v>44</v>
      </c>
      <c r="F6173">
        <f t="shared" si="195"/>
        <v>21</v>
      </c>
      <c r="G6173">
        <f t="shared" si="196"/>
        <v>0</v>
      </c>
    </row>
    <row r="6174" spans="2:7" x14ac:dyDescent="0.25">
      <c r="B6174">
        <f>YEAR('Daily Weather Input'!C6167)</f>
        <v>2021</v>
      </c>
      <c r="C6174">
        <f>MONTH('Daily Weather Input'!C6167)</f>
        <v>11</v>
      </c>
      <c r="D6174">
        <f>DAY('Daily Weather Input'!C6167)</f>
        <v>16</v>
      </c>
      <c r="E6174">
        <f>IF('Daily Weather Input'!D6167, 'Daily Weather Input'!D6167, ('Daily Weather Input'!E6167+'Daily Weather Input'!F6167)/2)</f>
        <v>42</v>
      </c>
      <c r="F6174">
        <f t="shared" si="195"/>
        <v>23</v>
      </c>
      <c r="G6174">
        <f t="shared" si="196"/>
        <v>0</v>
      </c>
    </row>
    <row r="6175" spans="2:7" x14ac:dyDescent="0.25">
      <c r="B6175">
        <f>YEAR('Daily Weather Input'!C6168)</f>
        <v>2021</v>
      </c>
      <c r="C6175">
        <f>MONTH('Daily Weather Input'!C6168)</f>
        <v>11</v>
      </c>
      <c r="D6175">
        <f>DAY('Daily Weather Input'!C6168)</f>
        <v>17</v>
      </c>
      <c r="E6175">
        <f>IF('Daily Weather Input'!D6168, 'Daily Weather Input'!D6168, ('Daily Weather Input'!E6168+'Daily Weather Input'!F6168)/2)</f>
        <v>44</v>
      </c>
      <c r="F6175">
        <f t="shared" si="195"/>
        <v>21</v>
      </c>
      <c r="G6175">
        <f t="shared" si="196"/>
        <v>0</v>
      </c>
    </row>
    <row r="6176" spans="2:7" x14ac:dyDescent="0.25">
      <c r="B6176">
        <f>YEAR('Daily Weather Input'!C6169)</f>
        <v>2021</v>
      </c>
      <c r="C6176">
        <f>MONTH('Daily Weather Input'!C6169)</f>
        <v>11</v>
      </c>
      <c r="D6176">
        <f>DAY('Daily Weather Input'!C6169)</f>
        <v>18</v>
      </c>
      <c r="E6176">
        <f>IF('Daily Weather Input'!D6169, 'Daily Weather Input'!D6169, ('Daily Weather Input'!E6169+'Daily Weather Input'!F6169)/2)</f>
        <v>59</v>
      </c>
      <c r="F6176">
        <f t="shared" si="195"/>
        <v>6</v>
      </c>
      <c r="G6176">
        <f t="shared" si="196"/>
        <v>0</v>
      </c>
    </row>
    <row r="6177" spans="2:7" x14ac:dyDescent="0.25">
      <c r="B6177">
        <f>YEAR('Daily Weather Input'!C6170)</f>
        <v>2021</v>
      </c>
      <c r="C6177">
        <f>MONTH('Daily Weather Input'!C6170)</f>
        <v>11</v>
      </c>
      <c r="D6177">
        <f>DAY('Daily Weather Input'!C6170)</f>
        <v>19</v>
      </c>
      <c r="E6177">
        <f>IF('Daily Weather Input'!D6170, 'Daily Weather Input'!D6170, ('Daily Weather Input'!E6170+'Daily Weather Input'!F6170)/2)</f>
        <v>45</v>
      </c>
      <c r="F6177">
        <f t="shared" si="195"/>
        <v>20</v>
      </c>
      <c r="G6177">
        <f t="shared" si="196"/>
        <v>0</v>
      </c>
    </row>
    <row r="6178" spans="2:7" x14ac:dyDescent="0.25">
      <c r="B6178">
        <f>YEAR('Daily Weather Input'!C6171)</f>
        <v>2021</v>
      </c>
      <c r="C6178">
        <f>MONTH('Daily Weather Input'!C6171)</f>
        <v>11</v>
      </c>
      <c r="D6178">
        <f>DAY('Daily Weather Input'!C6171)</f>
        <v>20</v>
      </c>
      <c r="E6178">
        <f>IF('Daily Weather Input'!D6171, 'Daily Weather Input'!D6171, ('Daily Weather Input'!E6171+'Daily Weather Input'!F6171)/2)</f>
        <v>36</v>
      </c>
      <c r="F6178">
        <f t="shared" si="195"/>
        <v>29</v>
      </c>
      <c r="G6178">
        <f t="shared" si="196"/>
        <v>0</v>
      </c>
    </row>
    <row r="6179" spans="2:7" x14ac:dyDescent="0.25">
      <c r="B6179">
        <f>YEAR('Daily Weather Input'!C6172)</f>
        <v>2021</v>
      </c>
      <c r="C6179">
        <f>MONTH('Daily Weather Input'!C6172)</f>
        <v>11</v>
      </c>
      <c r="D6179">
        <f>DAY('Daily Weather Input'!C6172)</f>
        <v>21</v>
      </c>
      <c r="E6179">
        <f>IF('Daily Weather Input'!D6172, 'Daily Weather Input'!D6172, ('Daily Weather Input'!E6172+'Daily Weather Input'!F6172)/2)</f>
        <v>40</v>
      </c>
      <c r="F6179">
        <f t="shared" si="195"/>
        <v>25</v>
      </c>
      <c r="G6179">
        <f t="shared" si="196"/>
        <v>0</v>
      </c>
    </row>
    <row r="6180" spans="2:7" x14ac:dyDescent="0.25">
      <c r="B6180">
        <f>YEAR('Daily Weather Input'!C6173)</f>
        <v>2021</v>
      </c>
      <c r="C6180">
        <f>MONTH('Daily Weather Input'!C6173)</f>
        <v>11</v>
      </c>
      <c r="D6180">
        <f>DAY('Daily Weather Input'!C6173)</f>
        <v>22</v>
      </c>
      <c r="E6180">
        <f>IF('Daily Weather Input'!D6173, 'Daily Weather Input'!D6173, ('Daily Weather Input'!E6173+'Daily Weather Input'!F6173)/2)</f>
        <v>47</v>
      </c>
      <c r="F6180">
        <f t="shared" si="195"/>
        <v>18</v>
      </c>
      <c r="G6180">
        <f t="shared" si="196"/>
        <v>0</v>
      </c>
    </row>
    <row r="6181" spans="2:7" x14ac:dyDescent="0.25">
      <c r="B6181">
        <f>YEAR('Daily Weather Input'!C6174)</f>
        <v>2021</v>
      </c>
      <c r="C6181">
        <f>MONTH('Daily Weather Input'!C6174)</f>
        <v>11</v>
      </c>
      <c r="D6181">
        <f>DAY('Daily Weather Input'!C6174)</f>
        <v>23</v>
      </c>
      <c r="E6181">
        <f>IF('Daily Weather Input'!D6174, 'Daily Weather Input'!D6174, ('Daily Weather Input'!E6174+'Daily Weather Input'!F6174)/2)</f>
        <v>36</v>
      </c>
      <c r="F6181">
        <f t="shared" si="195"/>
        <v>29</v>
      </c>
      <c r="G6181">
        <f t="shared" si="196"/>
        <v>0</v>
      </c>
    </row>
    <row r="6182" spans="2:7" x14ac:dyDescent="0.25">
      <c r="B6182">
        <f>YEAR('Daily Weather Input'!C6175)</f>
        <v>2021</v>
      </c>
      <c r="C6182">
        <f>MONTH('Daily Weather Input'!C6175)</f>
        <v>11</v>
      </c>
      <c r="D6182">
        <f>DAY('Daily Weather Input'!C6175)</f>
        <v>24</v>
      </c>
      <c r="E6182">
        <f>IF('Daily Weather Input'!D6175, 'Daily Weather Input'!D6175, ('Daily Weather Input'!E6175+'Daily Weather Input'!F6175)/2)</f>
        <v>34</v>
      </c>
      <c r="F6182">
        <f t="shared" si="195"/>
        <v>31</v>
      </c>
      <c r="G6182">
        <f t="shared" si="196"/>
        <v>0</v>
      </c>
    </row>
    <row r="6183" spans="2:7" x14ac:dyDescent="0.25">
      <c r="B6183">
        <f>YEAR('Daily Weather Input'!C6176)</f>
        <v>2021</v>
      </c>
      <c r="C6183">
        <f>MONTH('Daily Weather Input'!C6176)</f>
        <v>11</v>
      </c>
      <c r="D6183">
        <f>DAY('Daily Weather Input'!C6176)</f>
        <v>25</v>
      </c>
      <c r="E6183">
        <f>IF('Daily Weather Input'!D6176, 'Daily Weather Input'!D6176, ('Daily Weather Input'!E6176+'Daily Weather Input'!F6176)/2)</f>
        <v>41</v>
      </c>
      <c r="F6183">
        <f t="shared" si="195"/>
        <v>24</v>
      </c>
      <c r="G6183">
        <f t="shared" si="196"/>
        <v>0</v>
      </c>
    </row>
    <row r="6184" spans="2:7" x14ac:dyDescent="0.25">
      <c r="B6184">
        <f>YEAR('Daily Weather Input'!C6177)</f>
        <v>2021</v>
      </c>
      <c r="C6184">
        <f>MONTH('Daily Weather Input'!C6177)</f>
        <v>11</v>
      </c>
      <c r="D6184">
        <f>DAY('Daily Weather Input'!C6177)</f>
        <v>26</v>
      </c>
      <c r="E6184">
        <f>IF('Daily Weather Input'!D6177, 'Daily Weather Input'!D6177, ('Daily Weather Input'!E6177+'Daily Weather Input'!F6177)/2)</f>
        <v>44</v>
      </c>
      <c r="F6184">
        <f t="shared" si="195"/>
        <v>21</v>
      </c>
      <c r="G6184">
        <f t="shared" si="196"/>
        <v>0</v>
      </c>
    </row>
    <row r="6185" spans="2:7" x14ac:dyDescent="0.25">
      <c r="B6185">
        <f>YEAR('Daily Weather Input'!C6178)</f>
        <v>2021</v>
      </c>
      <c r="C6185">
        <f>MONTH('Daily Weather Input'!C6178)</f>
        <v>11</v>
      </c>
      <c r="D6185">
        <f>DAY('Daily Weather Input'!C6178)</f>
        <v>27</v>
      </c>
      <c r="E6185">
        <f>IF('Daily Weather Input'!D6178, 'Daily Weather Input'!D6178, ('Daily Weather Input'!E6178+'Daily Weather Input'!F6178)/2)</f>
        <v>36</v>
      </c>
      <c r="F6185">
        <f t="shared" si="195"/>
        <v>29</v>
      </c>
      <c r="G6185">
        <f t="shared" si="196"/>
        <v>0</v>
      </c>
    </row>
    <row r="6186" spans="2:7" x14ac:dyDescent="0.25">
      <c r="B6186">
        <f>YEAR('Daily Weather Input'!C6179)</f>
        <v>2021</v>
      </c>
      <c r="C6186">
        <f>MONTH('Daily Weather Input'!C6179)</f>
        <v>11</v>
      </c>
      <c r="D6186">
        <f>DAY('Daily Weather Input'!C6179)</f>
        <v>28</v>
      </c>
      <c r="E6186">
        <f>IF('Daily Weather Input'!D6179, 'Daily Weather Input'!D6179, ('Daily Weather Input'!E6179+'Daily Weather Input'!F6179)/2)</f>
        <v>44</v>
      </c>
      <c r="F6186">
        <f t="shared" si="195"/>
        <v>21</v>
      </c>
      <c r="G6186">
        <f t="shared" si="196"/>
        <v>0</v>
      </c>
    </row>
    <row r="6187" spans="2:7" x14ac:dyDescent="0.25">
      <c r="B6187">
        <f>YEAR('Daily Weather Input'!C6180)</f>
        <v>2021</v>
      </c>
      <c r="C6187">
        <f>MONTH('Daily Weather Input'!C6180)</f>
        <v>11</v>
      </c>
      <c r="D6187">
        <f>DAY('Daily Weather Input'!C6180)</f>
        <v>29</v>
      </c>
      <c r="E6187">
        <f>IF('Daily Weather Input'!D6180, 'Daily Weather Input'!D6180, ('Daily Weather Input'!E6180+'Daily Weather Input'!F6180)/2)</f>
        <v>42</v>
      </c>
      <c r="F6187">
        <f t="shared" si="195"/>
        <v>23</v>
      </c>
      <c r="G6187">
        <f t="shared" si="196"/>
        <v>0</v>
      </c>
    </row>
    <row r="6188" spans="2:7" x14ac:dyDescent="0.25">
      <c r="B6188">
        <f>YEAR('Daily Weather Input'!C6181)</f>
        <v>2021</v>
      </c>
      <c r="C6188">
        <f>MONTH('Daily Weather Input'!C6181)</f>
        <v>11</v>
      </c>
      <c r="D6188">
        <f>DAY('Daily Weather Input'!C6181)</f>
        <v>30</v>
      </c>
      <c r="E6188">
        <f>IF('Daily Weather Input'!D6181, 'Daily Weather Input'!D6181, ('Daily Weather Input'!E6181+'Daily Weather Input'!F6181)/2)</f>
        <v>37</v>
      </c>
      <c r="F6188">
        <f t="shared" si="195"/>
        <v>28</v>
      </c>
      <c r="G6188">
        <f t="shared" si="196"/>
        <v>0</v>
      </c>
    </row>
    <row r="6189" spans="2:7" x14ac:dyDescent="0.25">
      <c r="B6189">
        <f>YEAR('Daily Weather Input'!C6182)</f>
        <v>2021</v>
      </c>
      <c r="C6189">
        <f>MONTH('Daily Weather Input'!C6182)</f>
        <v>12</v>
      </c>
      <c r="D6189">
        <f>DAY('Daily Weather Input'!C6182)</f>
        <v>1</v>
      </c>
      <c r="E6189">
        <f>IF('Daily Weather Input'!D6182, 'Daily Weather Input'!D6182, ('Daily Weather Input'!E6182+'Daily Weather Input'!F6182)/2)</f>
        <v>39</v>
      </c>
      <c r="F6189">
        <f t="shared" si="195"/>
        <v>26</v>
      </c>
      <c r="G6189">
        <f t="shared" si="196"/>
        <v>0</v>
      </c>
    </row>
    <row r="6190" spans="2:7" x14ac:dyDescent="0.25">
      <c r="B6190">
        <f>YEAR('Daily Weather Input'!C6183)</f>
        <v>2021</v>
      </c>
      <c r="C6190">
        <f>MONTH('Daily Weather Input'!C6183)</f>
        <v>12</v>
      </c>
      <c r="D6190">
        <f>DAY('Daily Weather Input'!C6183)</f>
        <v>2</v>
      </c>
      <c r="E6190">
        <f>IF('Daily Weather Input'!D6183, 'Daily Weather Input'!D6183, ('Daily Weather Input'!E6183+'Daily Weather Input'!F6183)/2)</f>
        <v>53</v>
      </c>
      <c r="F6190">
        <f t="shared" si="195"/>
        <v>12</v>
      </c>
      <c r="G6190">
        <f t="shared" si="196"/>
        <v>0</v>
      </c>
    </row>
    <row r="6191" spans="2:7" x14ac:dyDescent="0.25">
      <c r="B6191">
        <f>YEAR('Daily Weather Input'!C6184)</f>
        <v>2021</v>
      </c>
      <c r="C6191">
        <f>MONTH('Daily Weather Input'!C6184)</f>
        <v>12</v>
      </c>
      <c r="D6191">
        <f>DAY('Daily Weather Input'!C6184)</f>
        <v>3</v>
      </c>
      <c r="E6191">
        <f>IF('Daily Weather Input'!D6184, 'Daily Weather Input'!D6184, ('Daily Weather Input'!E6184+'Daily Weather Input'!F6184)/2)</f>
        <v>53</v>
      </c>
      <c r="F6191">
        <f t="shared" si="195"/>
        <v>12</v>
      </c>
      <c r="G6191">
        <f t="shared" si="196"/>
        <v>0</v>
      </c>
    </row>
    <row r="6192" spans="2:7" x14ac:dyDescent="0.25">
      <c r="B6192">
        <f>YEAR('Daily Weather Input'!C6185)</f>
        <v>2021</v>
      </c>
      <c r="C6192">
        <f>MONTH('Daily Weather Input'!C6185)</f>
        <v>12</v>
      </c>
      <c r="D6192">
        <f>DAY('Daily Weather Input'!C6185)</f>
        <v>4</v>
      </c>
      <c r="E6192">
        <f>IF('Daily Weather Input'!D6185, 'Daily Weather Input'!D6185, ('Daily Weather Input'!E6185+'Daily Weather Input'!F6185)/2)</f>
        <v>46</v>
      </c>
      <c r="F6192">
        <f t="shared" si="195"/>
        <v>19</v>
      </c>
      <c r="G6192">
        <f t="shared" si="196"/>
        <v>0</v>
      </c>
    </row>
    <row r="6193" spans="2:7" x14ac:dyDescent="0.25">
      <c r="B6193">
        <f>YEAR('Daily Weather Input'!C6186)</f>
        <v>2021</v>
      </c>
      <c r="C6193">
        <f>MONTH('Daily Weather Input'!C6186)</f>
        <v>12</v>
      </c>
      <c r="D6193">
        <f>DAY('Daily Weather Input'!C6186)</f>
        <v>5</v>
      </c>
      <c r="E6193">
        <f>IF('Daily Weather Input'!D6186, 'Daily Weather Input'!D6186, ('Daily Weather Input'!E6186+'Daily Weather Input'!F6186)/2)</f>
        <v>44</v>
      </c>
      <c r="F6193">
        <f t="shared" si="195"/>
        <v>21</v>
      </c>
      <c r="G6193">
        <f t="shared" si="196"/>
        <v>0</v>
      </c>
    </row>
    <row r="6194" spans="2:7" x14ac:dyDescent="0.25">
      <c r="B6194">
        <f>YEAR('Daily Weather Input'!C6187)</f>
        <v>2021</v>
      </c>
      <c r="C6194">
        <f>MONTH('Daily Weather Input'!C6187)</f>
        <v>12</v>
      </c>
      <c r="D6194">
        <f>DAY('Daily Weather Input'!C6187)</f>
        <v>6</v>
      </c>
      <c r="E6194">
        <f>IF('Daily Weather Input'!D6187, 'Daily Weather Input'!D6187, ('Daily Weather Input'!E6187+'Daily Weather Input'!F6187)/2)</f>
        <v>54</v>
      </c>
      <c r="F6194">
        <f t="shared" si="195"/>
        <v>11</v>
      </c>
      <c r="G6194">
        <f t="shared" si="196"/>
        <v>0</v>
      </c>
    </row>
    <row r="6195" spans="2:7" x14ac:dyDescent="0.25">
      <c r="B6195">
        <f>YEAR('Daily Weather Input'!C6188)</f>
        <v>2021</v>
      </c>
      <c r="C6195">
        <f>MONTH('Daily Weather Input'!C6188)</f>
        <v>12</v>
      </c>
      <c r="D6195">
        <f>DAY('Daily Weather Input'!C6188)</f>
        <v>7</v>
      </c>
      <c r="E6195">
        <f>IF('Daily Weather Input'!D6188, 'Daily Weather Input'!D6188, ('Daily Weather Input'!E6188+'Daily Weather Input'!F6188)/2)</f>
        <v>39</v>
      </c>
      <c r="F6195">
        <f t="shared" si="195"/>
        <v>26</v>
      </c>
      <c r="G6195">
        <f t="shared" si="196"/>
        <v>0</v>
      </c>
    </row>
    <row r="6196" spans="2:7" x14ac:dyDescent="0.25">
      <c r="B6196">
        <f>YEAR('Daily Weather Input'!C6189)</f>
        <v>2021</v>
      </c>
      <c r="C6196">
        <f>MONTH('Daily Weather Input'!C6189)</f>
        <v>12</v>
      </c>
      <c r="D6196">
        <f>DAY('Daily Weather Input'!C6189)</f>
        <v>8</v>
      </c>
      <c r="E6196">
        <f>IF('Daily Weather Input'!D6189, 'Daily Weather Input'!D6189, ('Daily Weather Input'!E6189+'Daily Weather Input'!F6189)/2)</f>
        <v>36</v>
      </c>
      <c r="F6196">
        <f t="shared" si="195"/>
        <v>29</v>
      </c>
      <c r="G6196">
        <f t="shared" si="196"/>
        <v>0</v>
      </c>
    </row>
    <row r="6197" spans="2:7" x14ac:dyDescent="0.25">
      <c r="B6197">
        <f>YEAR('Daily Weather Input'!C6190)</f>
        <v>2021</v>
      </c>
      <c r="C6197">
        <f>MONTH('Daily Weather Input'!C6190)</f>
        <v>12</v>
      </c>
      <c r="D6197">
        <f>DAY('Daily Weather Input'!C6190)</f>
        <v>9</v>
      </c>
      <c r="E6197">
        <f>IF('Daily Weather Input'!D6190, 'Daily Weather Input'!D6190, ('Daily Weather Input'!E6190+'Daily Weather Input'!F6190)/2)</f>
        <v>35</v>
      </c>
      <c r="F6197">
        <f t="shared" si="195"/>
        <v>30</v>
      </c>
      <c r="G6197">
        <f t="shared" si="196"/>
        <v>0</v>
      </c>
    </row>
    <row r="6198" spans="2:7" x14ac:dyDescent="0.25">
      <c r="B6198">
        <f>YEAR('Daily Weather Input'!C6191)</f>
        <v>2021</v>
      </c>
      <c r="C6198">
        <f>MONTH('Daily Weather Input'!C6191)</f>
        <v>12</v>
      </c>
      <c r="D6198">
        <f>DAY('Daily Weather Input'!C6191)</f>
        <v>10</v>
      </c>
      <c r="E6198">
        <f>IF('Daily Weather Input'!D6191, 'Daily Weather Input'!D6191, ('Daily Weather Input'!E6191+'Daily Weather Input'!F6191)/2)</f>
        <v>43</v>
      </c>
      <c r="F6198">
        <f t="shared" si="195"/>
        <v>22</v>
      </c>
      <c r="G6198">
        <f t="shared" si="196"/>
        <v>0</v>
      </c>
    </row>
    <row r="6199" spans="2:7" x14ac:dyDescent="0.25">
      <c r="B6199">
        <f>YEAR('Daily Weather Input'!C6192)</f>
        <v>2021</v>
      </c>
      <c r="C6199">
        <f>MONTH('Daily Weather Input'!C6192)</f>
        <v>12</v>
      </c>
      <c r="D6199">
        <f>DAY('Daily Weather Input'!C6192)</f>
        <v>11</v>
      </c>
      <c r="E6199">
        <f>IF('Daily Weather Input'!D6192, 'Daily Weather Input'!D6192, ('Daily Weather Input'!E6192+'Daily Weather Input'!F6192)/2)</f>
        <v>56</v>
      </c>
      <c r="F6199">
        <f t="shared" si="195"/>
        <v>9</v>
      </c>
      <c r="G6199">
        <f t="shared" si="196"/>
        <v>0</v>
      </c>
    </row>
    <row r="6200" spans="2:7" x14ac:dyDescent="0.25">
      <c r="B6200">
        <f>YEAR('Daily Weather Input'!C6193)</f>
        <v>2021</v>
      </c>
      <c r="C6200">
        <f>MONTH('Daily Weather Input'!C6193)</f>
        <v>12</v>
      </c>
      <c r="D6200">
        <f>DAY('Daily Weather Input'!C6193)</f>
        <v>12</v>
      </c>
      <c r="E6200">
        <f>IF('Daily Weather Input'!D6193, 'Daily Weather Input'!D6193, ('Daily Weather Input'!E6193+'Daily Weather Input'!F6193)/2)</f>
        <v>47</v>
      </c>
      <c r="F6200">
        <f t="shared" si="195"/>
        <v>18</v>
      </c>
      <c r="G6200">
        <f t="shared" si="196"/>
        <v>0</v>
      </c>
    </row>
    <row r="6201" spans="2:7" x14ac:dyDescent="0.25">
      <c r="B6201">
        <f>YEAR('Daily Weather Input'!C6194)</f>
        <v>2021</v>
      </c>
      <c r="C6201">
        <f>MONTH('Daily Weather Input'!C6194)</f>
        <v>12</v>
      </c>
      <c r="D6201">
        <f>DAY('Daily Weather Input'!C6194)</f>
        <v>13</v>
      </c>
      <c r="E6201">
        <f>IF('Daily Weather Input'!D6194, 'Daily Weather Input'!D6194, ('Daily Weather Input'!E6194+'Daily Weather Input'!F6194)/2)</f>
        <v>35</v>
      </c>
      <c r="F6201">
        <f t="shared" si="195"/>
        <v>30</v>
      </c>
      <c r="G6201">
        <f t="shared" si="196"/>
        <v>0</v>
      </c>
    </row>
    <row r="6202" spans="2:7" x14ac:dyDescent="0.25">
      <c r="B6202">
        <f>YEAR('Daily Weather Input'!C6195)</f>
        <v>2021</v>
      </c>
      <c r="C6202">
        <f>MONTH('Daily Weather Input'!C6195)</f>
        <v>12</v>
      </c>
      <c r="D6202">
        <f>DAY('Daily Weather Input'!C6195)</f>
        <v>14</v>
      </c>
      <c r="E6202">
        <f>IF('Daily Weather Input'!D6195, 'Daily Weather Input'!D6195, ('Daily Weather Input'!E6195+'Daily Weather Input'!F6195)/2)</f>
        <v>40</v>
      </c>
      <c r="F6202">
        <f t="shared" si="195"/>
        <v>25</v>
      </c>
      <c r="G6202">
        <f t="shared" si="196"/>
        <v>0</v>
      </c>
    </row>
    <row r="6203" spans="2:7" x14ac:dyDescent="0.25">
      <c r="B6203">
        <f>YEAR('Daily Weather Input'!C6196)</f>
        <v>2021</v>
      </c>
      <c r="C6203">
        <f>MONTH('Daily Weather Input'!C6196)</f>
        <v>12</v>
      </c>
      <c r="D6203">
        <f>DAY('Daily Weather Input'!C6196)</f>
        <v>15</v>
      </c>
      <c r="E6203">
        <f>IF('Daily Weather Input'!D6196, 'Daily Weather Input'!D6196, ('Daily Weather Input'!E6196+'Daily Weather Input'!F6196)/2)</f>
        <v>40</v>
      </c>
      <c r="F6203">
        <f t="shared" si="195"/>
        <v>25</v>
      </c>
      <c r="G6203">
        <f t="shared" si="196"/>
        <v>0</v>
      </c>
    </row>
    <row r="6204" spans="2:7" x14ac:dyDescent="0.25">
      <c r="B6204">
        <f>YEAR('Daily Weather Input'!C6197)</f>
        <v>2021</v>
      </c>
      <c r="C6204">
        <f>MONTH('Daily Weather Input'!C6197)</f>
        <v>12</v>
      </c>
      <c r="D6204">
        <f>DAY('Daily Weather Input'!C6197)</f>
        <v>16</v>
      </c>
      <c r="E6204">
        <f>IF('Daily Weather Input'!D6197, 'Daily Weather Input'!D6197, ('Daily Weather Input'!E6197+'Daily Weather Input'!F6197)/2)</f>
        <v>52</v>
      </c>
      <c r="F6204">
        <f t="shared" si="195"/>
        <v>13</v>
      </c>
      <c r="G6204">
        <f t="shared" si="196"/>
        <v>0</v>
      </c>
    </row>
    <row r="6205" spans="2:7" x14ac:dyDescent="0.25">
      <c r="B6205">
        <f>YEAR('Daily Weather Input'!C6198)</f>
        <v>2021</v>
      </c>
      <c r="C6205">
        <f>MONTH('Daily Weather Input'!C6198)</f>
        <v>12</v>
      </c>
      <c r="D6205">
        <f>DAY('Daily Weather Input'!C6198)</f>
        <v>17</v>
      </c>
      <c r="E6205">
        <f>IF('Daily Weather Input'!D6198, 'Daily Weather Input'!D6198, ('Daily Weather Input'!E6198+'Daily Weather Input'!F6198)/2)</f>
        <v>59</v>
      </c>
      <c r="F6205">
        <f t="shared" si="195"/>
        <v>6</v>
      </c>
      <c r="G6205">
        <f t="shared" si="196"/>
        <v>0</v>
      </c>
    </row>
    <row r="6206" spans="2:7" x14ac:dyDescent="0.25">
      <c r="B6206">
        <f>YEAR('Daily Weather Input'!C6199)</f>
        <v>2021</v>
      </c>
      <c r="C6206">
        <f>MONTH('Daily Weather Input'!C6199)</f>
        <v>12</v>
      </c>
      <c r="D6206">
        <f>DAY('Daily Weather Input'!C6199)</f>
        <v>18</v>
      </c>
      <c r="E6206">
        <f>IF('Daily Weather Input'!D6199, 'Daily Weather Input'!D6199, ('Daily Weather Input'!E6199+'Daily Weather Input'!F6199)/2)</f>
        <v>51</v>
      </c>
      <c r="F6206">
        <f t="shared" si="195"/>
        <v>14</v>
      </c>
      <c r="G6206">
        <f t="shared" si="196"/>
        <v>0</v>
      </c>
    </row>
    <row r="6207" spans="2:7" x14ac:dyDescent="0.25">
      <c r="B6207">
        <f>YEAR('Daily Weather Input'!C6200)</f>
        <v>2021</v>
      </c>
      <c r="C6207">
        <f>MONTH('Daily Weather Input'!C6200)</f>
        <v>12</v>
      </c>
      <c r="D6207">
        <f>DAY('Daily Weather Input'!C6200)</f>
        <v>19</v>
      </c>
      <c r="E6207">
        <f>IF('Daily Weather Input'!D6200, 'Daily Weather Input'!D6200, ('Daily Weather Input'!E6200+'Daily Weather Input'!F6200)/2)</f>
        <v>47</v>
      </c>
      <c r="F6207">
        <f t="shared" si="195"/>
        <v>18</v>
      </c>
      <c r="G6207">
        <f t="shared" si="196"/>
        <v>0</v>
      </c>
    </row>
    <row r="6208" spans="2:7" x14ac:dyDescent="0.25">
      <c r="B6208">
        <f>YEAR('Daily Weather Input'!C6201)</f>
        <v>2021</v>
      </c>
      <c r="C6208">
        <f>MONTH('Daily Weather Input'!C6201)</f>
        <v>12</v>
      </c>
      <c r="D6208">
        <f>DAY('Daily Weather Input'!C6201)</f>
        <v>20</v>
      </c>
      <c r="E6208">
        <f>IF('Daily Weather Input'!D6201, 'Daily Weather Input'!D6201, ('Daily Weather Input'!E6201+'Daily Weather Input'!F6201)/2)</f>
        <v>33</v>
      </c>
      <c r="F6208">
        <f t="shared" si="195"/>
        <v>32</v>
      </c>
      <c r="G6208">
        <f t="shared" si="196"/>
        <v>0</v>
      </c>
    </row>
    <row r="6209" spans="2:7" x14ac:dyDescent="0.25">
      <c r="B6209">
        <f>YEAR('Daily Weather Input'!C6202)</f>
        <v>2021</v>
      </c>
      <c r="C6209">
        <f>MONTH('Daily Weather Input'!C6202)</f>
        <v>12</v>
      </c>
      <c r="D6209">
        <f>DAY('Daily Weather Input'!C6202)</f>
        <v>21</v>
      </c>
      <c r="E6209">
        <f>IF('Daily Weather Input'!D6202, 'Daily Weather Input'!D6202, ('Daily Weather Input'!E6202+'Daily Weather Input'!F6202)/2)</f>
        <v>32</v>
      </c>
      <c r="F6209">
        <f t="shared" si="195"/>
        <v>33</v>
      </c>
      <c r="G6209">
        <f t="shared" si="196"/>
        <v>0</v>
      </c>
    </row>
    <row r="6210" spans="2:7" x14ac:dyDescent="0.25">
      <c r="B6210">
        <f>YEAR('Daily Weather Input'!C6203)</f>
        <v>2021</v>
      </c>
      <c r="C6210">
        <f>MONTH('Daily Weather Input'!C6203)</f>
        <v>12</v>
      </c>
      <c r="D6210">
        <f>DAY('Daily Weather Input'!C6203)</f>
        <v>22</v>
      </c>
      <c r="E6210">
        <f>IF('Daily Weather Input'!D6203, 'Daily Weather Input'!D6203, ('Daily Weather Input'!E6203+'Daily Weather Input'!F6203)/2)</f>
        <v>40</v>
      </c>
      <c r="F6210">
        <f t="shared" si="195"/>
        <v>25</v>
      </c>
      <c r="G6210">
        <f t="shared" si="196"/>
        <v>0</v>
      </c>
    </row>
    <row r="6211" spans="2:7" x14ac:dyDescent="0.25">
      <c r="B6211">
        <f>YEAR('Daily Weather Input'!C6204)</f>
        <v>2021</v>
      </c>
      <c r="C6211">
        <f>MONTH('Daily Weather Input'!C6204)</f>
        <v>12</v>
      </c>
      <c r="D6211">
        <f>DAY('Daily Weather Input'!C6204)</f>
        <v>23</v>
      </c>
      <c r="E6211">
        <f>IF('Daily Weather Input'!D6204, 'Daily Weather Input'!D6204, ('Daily Weather Input'!E6204+'Daily Weather Input'!F6204)/2)</f>
        <v>33</v>
      </c>
      <c r="F6211">
        <f t="shared" si="195"/>
        <v>32</v>
      </c>
      <c r="G6211">
        <f t="shared" si="196"/>
        <v>0</v>
      </c>
    </row>
    <row r="6212" spans="2:7" x14ac:dyDescent="0.25">
      <c r="B6212">
        <f>YEAR('Daily Weather Input'!C6205)</f>
        <v>2021</v>
      </c>
      <c r="C6212">
        <f>MONTH('Daily Weather Input'!C6205)</f>
        <v>12</v>
      </c>
      <c r="D6212">
        <f>DAY('Daily Weather Input'!C6205)</f>
        <v>24</v>
      </c>
      <c r="E6212">
        <f>IF('Daily Weather Input'!D6205, 'Daily Weather Input'!D6205, ('Daily Weather Input'!E6205+'Daily Weather Input'!F6205)/2)</f>
        <v>43</v>
      </c>
      <c r="F6212">
        <f t="shared" si="195"/>
        <v>22</v>
      </c>
      <c r="G6212">
        <f t="shared" si="196"/>
        <v>0</v>
      </c>
    </row>
    <row r="6213" spans="2:7" x14ac:dyDescent="0.25">
      <c r="B6213">
        <f>YEAR('Daily Weather Input'!C6206)</f>
        <v>2021</v>
      </c>
      <c r="C6213">
        <f>MONTH('Daily Weather Input'!C6206)</f>
        <v>12</v>
      </c>
      <c r="D6213">
        <f>DAY('Daily Weather Input'!C6206)</f>
        <v>25</v>
      </c>
      <c r="E6213">
        <f>IF('Daily Weather Input'!D6206, 'Daily Weather Input'!D6206, ('Daily Weather Input'!E6206+'Daily Weather Input'!F6206)/2)</f>
        <v>55</v>
      </c>
      <c r="F6213">
        <f t="shared" si="195"/>
        <v>10</v>
      </c>
      <c r="G6213">
        <f t="shared" si="196"/>
        <v>0</v>
      </c>
    </row>
    <row r="6214" spans="2:7" x14ac:dyDescent="0.25">
      <c r="B6214">
        <f>YEAR('Daily Weather Input'!C6207)</f>
        <v>2021</v>
      </c>
      <c r="C6214">
        <f>MONTH('Daily Weather Input'!C6207)</f>
        <v>12</v>
      </c>
      <c r="D6214">
        <f>DAY('Daily Weather Input'!C6207)</f>
        <v>26</v>
      </c>
      <c r="E6214">
        <f>IF('Daily Weather Input'!D6207, 'Daily Weather Input'!D6207, ('Daily Weather Input'!E6207+'Daily Weather Input'!F6207)/2)</f>
        <v>57</v>
      </c>
      <c r="F6214">
        <f t="shared" si="195"/>
        <v>8</v>
      </c>
      <c r="G6214">
        <f t="shared" si="196"/>
        <v>0</v>
      </c>
    </row>
    <row r="6215" spans="2:7" x14ac:dyDescent="0.25">
      <c r="B6215">
        <f>YEAR('Daily Weather Input'!C6208)</f>
        <v>2021</v>
      </c>
      <c r="C6215">
        <f>MONTH('Daily Weather Input'!C6208)</f>
        <v>12</v>
      </c>
      <c r="D6215">
        <f>DAY('Daily Weather Input'!C6208)</f>
        <v>27</v>
      </c>
      <c r="E6215">
        <f>IF('Daily Weather Input'!D6208, 'Daily Weather Input'!D6208, ('Daily Weather Input'!E6208+'Daily Weather Input'!F6208)/2)</f>
        <v>42</v>
      </c>
      <c r="F6215">
        <f t="shared" si="195"/>
        <v>23</v>
      </c>
      <c r="G6215">
        <f t="shared" si="196"/>
        <v>0</v>
      </c>
    </row>
    <row r="6216" spans="2:7" x14ac:dyDescent="0.25">
      <c r="B6216">
        <f>YEAR('Daily Weather Input'!C6209)</f>
        <v>2021</v>
      </c>
      <c r="C6216">
        <f>MONTH('Daily Weather Input'!C6209)</f>
        <v>12</v>
      </c>
      <c r="D6216">
        <f>DAY('Daily Weather Input'!C6209)</f>
        <v>28</v>
      </c>
      <c r="E6216">
        <f>IF('Daily Weather Input'!D6209, 'Daily Weather Input'!D6209, ('Daily Weather Input'!E6209+'Daily Weather Input'!F6209)/2)</f>
        <v>44</v>
      </c>
      <c r="F6216">
        <f t="shared" si="195"/>
        <v>21</v>
      </c>
      <c r="G6216">
        <f t="shared" si="196"/>
        <v>0</v>
      </c>
    </row>
    <row r="6217" spans="2:7" x14ac:dyDescent="0.25">
      <c r="B6217">
        <f>YEAR('Daily Weather Input'!C6210)</f>
        <v>2021</v>
      </c>
      <c r="C6217">
        <f>MONTH('Daily Weather Input'!C6210)</f>
        <v>12</v>
      </c>
      <c r="D6217">
        <f>DAY('Daily Weather Input'!C6210)</f>
        <v>29</v>
      </c>
      <c r="E6217">
        <f>IF('Daily Weather Input'!D6210, 'Daily Weather Input'!D6210, ('Daily Weather Input'!E6210+'Daily Weather Input'!F6210)/2)</f>
        <v>52</v>
      </c>
      <c r="F6217">
        <f t="shared" si="195"/>
        <v>13</v>
      </c>
      <c r="G6217">
        <f t="shared" si="196"/>
        <v>0</v>
      </c>
    </row>
    <row r="6218" spans="2:7" x14ac:dyDescent="0.25">
      <c r="B6218">
        <f>YEAR('Daily Weather Input'!C6211)</f>
        <v>2021</v>
      </c>
      <c r="C6218">
        <f>MONTH('Daily Weather Input'!C6211)</f>
        <v>12</v>
      </c>
      <c r="D6218">
        <f>DAY('Daily Weather Input'!C6211)</f>
        <v>30</v>
      </c>
      <c r="E6218">
        <f>IF('Daily Weather Input'!D6211, 'Daily Weather Input'!D6211, ('Daily Weather Input'!E6211+'Daily Weather Input'!F6211)/2)</f>
        <v>50</v>
      </c>
      <c r="F6218">
        <f t="shared" si="195"/>
        <v>15</v>
      </c>
      <c r="G6218">
        <f t="shared" si="196"/>
        <v>0</v>
      </c>
    </row>
    <row r="6219" spans="2:7" x14ac:dyDescent="0.25">
      <c r="B6219">
        <f>YEAR('Daily Weather Input'!C6212)</f>
        <v>2021</v>
      </c>
      <c r="C6219">
        <f>MONTH('Daily Weather Input'!C6212)</f>
        <v>12</v>
      </c>
      <c r="D6219">
        <f>DAY('Daily Weather Input'!C6212)</f>
        <v>31</v>
      </c>
      <c r="E6219">
        <f>IF('Daily Weather Input'!D6212, 'Daily Weather Input'!D6212, ('Daily Weather Input'!E6212+'Daily Weather Input'!F6212)/2)</f>
        <v>53</v>
      </c>
      <c r="F6219">
        <f t="shared" si="195"/>
        <v>12</v>
      </c>
      <c r="G6219">
        <f t="shared" si="196"/>
        <v>0</v>
      </c>
    </row>
    <row r="6220" spans="2:7" x14ac:dyDescent="0.25">
      <c r="B6220">
        <f>YEAR('Daily Weather Input'!C6213)</f>
        <v>2022</v>
      </c>
      <c r="C6220">
        <f>MONTH('Daily Weather Input'!C6213)</f>
        <v>1</v>
      </c>
      <c r="D6220">
        <f>DAY('Daily Weather Input'!C6213)</f>
        <v>1</v>
      </c>
      <c r="E6220">
        <f>IF('Daily Weather Input'!D6213, 'Daily Weather Input'!D6213, ('Daily Weather Input'!E6213+'Daily Weather Input'!F6213)/2)</f>
        <v>58</v>
      </c>
      <c r="F6220">
        <f t="shared" si="195"/>
        <v>7</v>
      </c>
      <c r="G6220">
        <f t="shared" si="196"/>
        <v>0</v>
      </c>
    </row>
    <row r="6221" spans="2:7" x14ac:dyDescent="0.25">
      <c r="B6221">
        <f>YEAR('Daily Weather Input'!C6214)</f>
        <v>2022</v>
      </c>
      <c r="C6221">
        <f>MONTH('Daily Weather Input'!C6214)</f>
        <v>1</v>
      </c>
      <c r="D6221">
        <f>DAY('Daily Weather Input'!C6214)</f>
        <v>2</v>
      </c>
      <c r="E6221">
        <f>IF('Daily Weather Input'!D6214, 'Daily Weather Input'!D6214, ('Daily Weather Input'!E6214+'Daily Weather Input'!F6214)/2)</f>
        <v>58</v>
      </c>
      <c r="F6221">
        <f t="shared" si="195"/>
        <v>7</v>
      </c>
      <c r="G6221">
        <f t="shared" si="196"/>
        <v>0</v>
      </c>
    </row>
    <row r="6222" spans="2:7" x14ac:dyDescent="0.25">
      <c r="B6222">
        <f>YEAR('Daily Weather Input'!C6215)</f>
        <v>2022</v>
      </c>
      <c r="C6222">
        <f>MONTH('Daily Weather Input'!C6215)</f>
        <v>1</v>
      </c>
      <c r="D6222">
        <f>DAY('Daily Weather Input'!C6215)</f>
        <v>3</v>
      </c>
      <c r="E6222">
        <f>IF('Daily Weather Input'!D6215, 'Daily Weather Input'!D6215, ('Daily Weather Input'!E6215+'Daily Weather Input'!F6215)/2)</f>
        <v>37</v>
      </c>
      <c r="F6222">
        <f t="shared" si="195"/>
        <v>28</v>
      </c>
      <c r="G6222">
        <f t="shared" si="196"/>
        <v>0</v>
      </c>
    </row>
    <row r="6223" spans="2:7" x14ac:dyDescent="0.25">
      <c r="B6223">
        <f>YEAR('Daily Weather Input'!C6216)</f>
        <v>2022</v>
      </c>
      <c r="C6223">
        <f>MONTH('Daily Weather Input'!C6216)</f>
        <v>1</v>
      </c>
      <c r="D6223">
        <f>DAY('Daily Weather Input'!C6216)</f>
        <v>4</v>
      </c>
      <c r="E6223">
        <f>IF('Daily Weather Input'!D6216, 'Daily Weather Input'!D6216, ('Daily Weather Input'!E6216+'Daily Weather Input'!F6216)/2)</f>
        <v>26</v>
      </c>
      <c r="F6223">
        <f t="shared" si="195"/>
        <v>39</v>
      </c>
      <c r="G6223">
        <f t="shared" si="196"/>
        <v>0</v>
      </c>
    </row>
    <row r="6224" spans="2:7" x14ac:dyDescent="0.25">
      <c r="B6224">
        <f>YEAR('Daily Weather Input'!C6217)</f>
        <v>2022</v>
      </c>
      <c r="C6224">
        <f>MONTH('Daily Weather Input'!C6217)</f>
        <v>1</v>
      </c>
      <c r="D6224">
        <f>DAY('Daily Weather Input'!C6217)</f>
        <v>5</v>
      </c>
      <c r="E6224">
        <f>IF('Daily Weather Input'!D6217, 'Daily Weather Input'!D6217, ('Daily Weather Input'!E6217+'Daily Weather Input'!F6217)/2)</f>
        <v>31</v>
      </c>
      <c r="F6224">
        <f t="shared" si="195"/>
        <v>34</v>
      </c>
      <c r="G6224">
        <f t="shared" si="196"/>
        <v>0</v>
      </c>
    </row>
    <row r="6225" spans="2:7" x14ac:dyDescent="0.25">
      <c r="B6225">
        <f>YEAR('Daily Weather Input'!C6218)</f>
        <v>2022</v>
      </c>
      <c r="C6225">
        <f>MONTH('Daily Weather Input'!C6218)</f>
        <v>1</v>
      </c>
      <c r="D6225">
        <f>DAY('Daily Weather Input'!C6218)</f>
        <v>6</v>
      </c>
      <c r="E6225">
        <f>IF('Daily Weather Input'!D6218, 'Daily Weather Input'!D6218, ('Daily Weather Input'!E6218+'Daily Weather Input'!F6218)/2)</f>
        <v>35</v>
      </c>
      <c r="F6225">
        <f t="shared" si="195"/>
        <v>30</v>
      </c>
      <c r="G6225">
        <f t="shared" si="196"/>
        <v>0</v>
      </c>
    </row>
    <row r="6226" spans="2:7" x14ac:dyDescent="0.25">
      <c r="B6226">
        <f>YEAR('Daily Weather Input'!C6219)</f>
        <v>2022</v>
      </c>
      <c r="C6226">
        <f>MONTH('Daily Weather Input'!C6219)</f>
        <v>1</v>
      </c>
      <c r="D6226">
        <f>DAY('Daily Weather Input'!C6219)</f>
        <v>7</v>
      </c>
      <c r="E6226">
        <f>IF('Daily Weather Input'!D6219, 'Daily Weather Input'!D6219, ('Daily Weather Input'!E6219+'Daily Weather Input'!F6219)/2)</f>
        <v>30</v>
      </c>
      <c r="F6226">
        <f t="shared" si="195"/>
        <v>35</v>
      </c>
      <c r="G6226">
        <f t="shared" si="196"/>
        <v>0</v>
      </c>
    </row>
    <row r="6227" spans="2:7" x14ac:dyDescent="0.25">
      <c r="B6227">
        <f>YEAR('Daily Weather Input'!C6220)</f>
        <v>2022</v>
      </c>
      <c r="C6227">
        <f>MONTH('Daily Weather Input'!C6220)</f>
        <v>1</v>
      </c>
      <c r="D6227">
        <f>DAY('Daily Weather Input'!C6220)</f>
        <v>8</v>
      </c>
      <c r="E6227">
        <f>IF('Daily Weather Input'!D6220, 'Daily Weather Input'!D6220, ('Daily Weather Input'!E6220+'Daily Weather Input'!F6220)/2)</f>
        <v>24</v>
      </c>
      <c r="F6227">
        <f t="shared" si="195"/>
        <v>41</v>
      </c>
      <c r="G6227">
        <f t="shared" si="196"/>
        <v>0</v>
      </c>
    </row>
    <row r="6228" spans="2:7" x14ac:dyDescent="0.25">
      <c r="B6228">
        <f>YEAR('Daily Weather Input'!C6221)</f>
        <v>2022</v>
      </c>
      <c r="C6228">
        <f>MONTH('Daily Weather Input'!C6221)</f>
        <v>1</v>
      </c>
      <c r="D6228">
        <f>DAY('Daily Weather Input'!C6221)</f>
        <v>9</v>
      </c>
      <c r="E6228">
        <f>IF('Daily Weather Input'!D6221, 'Daily Weather Input'!D6221, ('Daily Weather Input'!E6221+'Daily Weather Input'!F6221)/2)</f>
        <v>33</v>
      </c>
      <c r="F6228">
        <f t="shared" si="195"/>
        <v>32</v>
      </c>
      <c r="G6228">
        <f t="shared" si="196"/>
        <v>0</v>
      </c>
    </row>
    <row r="6229" spans="2:7" x14ac:dyDescent="0.25">
      <c r="B6229">
        <f>YEAR('Daily Weather Input'!C6222)</f>
        <v>2022</v>
      </c>
      <c r="C6229">
        <f>MONTH('Daily Weather Input'!C6222)</f>
        <v>1</v>
      </c>
      <c r="D6229">
        <f>DAY('Daily Weather Input'!C6222)</f>
        <v>10</v>
      </c>
      <c r="E6229">
        <f>IF('Daily Weather Input'!D6222, 'Daily Weather Input'!D6222, ('Daily Weather Input'!E6222+'Daily Weather Input'!F6222)/2)</f>
        <v>36</v>
      </c>
      <c r="F6229">
        <f t="shared" si="195"/>
        <v>29</v>
      </c>
      <c r="G6229">
        <f t="shared" si="196"/>
        <v>0</v>
      </c>
    </row>
    <row r="6230" spans="2:7" x14ac:dyDescent="0.25">
      <c r="B6230">
        <f>YEAR('Daily Weather Input'!C6223)</f>
        <v>2022</v>
      </c>
      <c r="C6230">
        <f>MONTH('Daily Weather Input'!C6223)</f>
        <v>1</v>
      </c>
      <c r="D6230">
        <f>DAY('Daily Weather Input'!C6223)</f>
        <v>11</v>
      </c>
      <c r="E6230">
        <f>IF('Daily Weather Input'!D6223, 'Daily Weather Input'!D6223, ('Daily Weather Input'!E6223+'Daily Weather Input'!F6223)/2)</f>
        <v>25</v>
      </c>
      <c r="F6230">
        <f t="shared" si="195"/>
        <v>40</v>
      </c>
      <c r="G6230">
        <f t="shared" si="196"/>
        <v>0</v>
      </c>
    </row>
    <row r="6231" spans="2:7" x14ac:dyDescent="0.25">
      <c r="B6231">
        <f>YEAR('Daily Weather Input'!C6224)</f>
        <v>2022</v>
      </c>
      <c r="C6231">
        <f>MONTH('Daily Weather Input'!C6224)</f>
        <v>1</v>
      </c>
      <c r="D6231">
        <f>DAY('Daily Weather Input'!C6224)</f>
        <v>12</v>
      </c>
      <c r="E6231">
        <f>IF('Daily Weather Input'!D6224, 'Daily Weather Input'!D6224, ('Daily Weather Input'!E6224+'Daily Weather Input'!F6224)/2)</f>
        <v>30</v>
      </c>
      <c r="F6231">
        <f t="shared" si="195"/>
        <v>35</v>
      </c>
      <c r="G6231">
        <f t="shared" si="196"/>
        <v>0</v>
      </c>
    </row>
    <row r="6232" spans="2:7" x14ac:dyDescent="0.25">
      <c r="B6232">
        <f>YEAR('Daily Weather Input'!C6225)</f>
        <v>2022</v>
      </c>
      <c r="C6232">
        <f>MONTH('Daily Weather Input'!C6225)</f>
        <v>1</v>
      </c>
      <c r="D6232">
        <f>DAY('Daily Weather Input'!C6225)</f>
        <v>13</v>
      </c>
      <c r="E6232">
        <f>IF('Daily Weather Input'!D6225, 'Daily Weather Input'!D6225, ('Daily Weather Input'!E6225+'Daily Weather Input'!F6225)/2)</f>
        <v>38</v>
      </c>
      <c r="F6232">
        <f t="shared" ref="F6232:F6295" si="197">IF(B$8&gt;$E6232,(B$8-$E6232),0)</f>
        <v>27</v>
      </c>
      <c r="G6232">
        <f t="shared" ref="G6232:G6295" si="198">IF($E6232&gt;C$8,$E6232-C$8,0)</f>
        <v>0</v>
      </c>
    </row>
    <row r="6233" spans="2:7" x14ac:dyDescent="0.25">
      <c r="B6233">
        <f>YEAR('Daily Weather Input'!C6226)</f>
        <v>2022</v>
      </c>
      <c r="C6233">
        <f>MONTH('Daily Weather Input'!C6226)</f>
        <v>1</v>
      </c>
      <c r="D6233">
        <f>DAY('Daily Weather Input'!C6226)</f>
        <v>14</v>
      </c>
      <c r="E6233">
        <f>IF('Daily Weather Input'!D6226, 'Daily Weather Input'!D6226, ('Daily Weather Input'!E6226+'Daily Weather Input'!F6226)/2)</f>
        <v>38</v>
      </c>
      <c r="F6233">
        <f t="shared" si="197"/>
        <v>27</v>
      </c>
      <c r="G6233">
        <f t="shared" si="198"/>
        <v>0</v>
      </c>
    </row>
    <row r="6234" spans="2:7" x14ac:dyDescent="0.25">
      <c r="B6234">
        <f>YEAR('Daily Weather Input'!C6227)</f>
        <v>2022</v>
      </c>
      <c r="C6234">
        <f>MONTH('Daily Weather Input'!C6227)</f>
        <v>1</v>
      </c>
      <c r="D6234">
        <f>DAY('Daily Weather Input'!C6227)</f>
        <v>15</v>
      </c>
      <c r="E6234">
        <f>IF('Daily Weather Input'!D6227, 'Daily Weather Input'!D6227, ('Daily Weather Input'!E6227+'Daily Weather Input'!F6227)/2)</f>
        <v>29</v>
      </c>
      <c r="F6234">
        <f t="shared" si="197"/>
        <v>36</v>
      </c>
      <c r="G6234">
        <f t="shared" si="198"/>
        <v>0</v>
      </c>
    </row>
    <row r="6235" spans="2:7" x14ac:dyDescent="0.25">
      <c r="B6235">
        <f>YEAR('Daily Weather Input'!C6228)</f>
        <v>2022</v>
      </c>
      <c r="C6235">
        <f>MONTH('Daily Weather Input'!C6228)</f>
        <v>1</v>
      </c>
      <c r="D6235">
        <f>DAY('Daily Weather Input'!C6228)</f>
        <v>16</v>
      </c>
      <c r="E6235">
        <f>IF('Daily Weather Input'!D6228, 'Daily Weather Input'!D6228, ('Daily Weather Input'!E6228+'Daily Weather Input'!F6228)/2)</f>
        <v>19</v>
      </c>
      <c r="F6235">
        <f t="shared" si="197"/>
        <v>46</v>
      </c>
      <c r="G6235">
        <f t="shared" si="198"/>
        <v>0</v>
      </c>
    </row>
    <row r="6236" spans="2:7" x14ac:dyDescent="0.25">
      <c r="B6236">
        <f>YEAR('Daily Weather Input'!C6229)</f>
        <v>2022</v>
      </c>
      <c r="C6236">
        <f>MONTH('Daily Weather Input'!C6229)</f>
        <v>1</v>
      </c>
      <c r="D6236">
        <f>DAY('Daily Weather Input'!C6229)</f>
        <v>17</v>
      </c>
      <c r="E6236">
        <f>IF('Daily Weather Input'!D6229, 'Daily Weather Input'!D6229, ('Daily Weather Input'!E6229+'Daily Weather Input'!F6229)/2)</f>
        <v>35</v>
      </c>
      <c r="F6236">
        <f t="shared" si="197"/>
        <v>30</v>
      </c>
      <c r="G6236">
        <f t="shared" si="198"/>
        <v>0</v>
      </c>
    </row>
    <row r="6237" spans="2:7" x14ac:dyDescent="0.25">
      <c r="B6237">
        <f>YEAR('Daily Weather Input'!C6230)</f>
        <v>2022</v>
      </c>
      <c r="C6237">
        <f>MONTH('Daily Weather Input'!C6230)</f>
        <v>1</v>
      </c>
      <c r="D6237">
        <f>DAY('Daily Weather Input'!C6230)</f>
        <v>18</v>
      </c>
      <c r="E6237">
        <f>IF('Daily Weather Input'!D6230, 'Daily Weather Input'!D6230, ('Daily Weather Input'!E6230+'Daily Weather Input'!F6230)/2)</f>
        <v>35</v>
      </c>
      <c r="F6237">
        <f t="shared" si="197"/>
        <v>30</v>
      </c>
      <c r="G6237">
        <f t="shared" si="198"/>
        <v>0</v>
      </c>
    </row>
    <row r="6238" spans="2:7" x14ac:dyDescent="0.25">
      <c r="B6238">
        <f>YEAR('Daily Weather Input'!C6231)</f>
        <v>2022</v>
      </c>
      <c r="C6238">
        <f>MONTH('Daily Weather Input'!C6231)</f>
        <v>1</v>
      </c>
      <c r="D6238">
        <f>DAY('Daily Weather Input'!C6231)</f>
        <v>19</v>
      </c>
      <c r="E6238">
        <f>IF('Daily Weather Input'!D6231, 'Daily Weather Input'!D6231, ('Daily Weather Input'!E6231+'Daily Weather Input'!F6231)/2)</f>
        <v>36</v>
      </c>
      <c r="F6238">
        <f t="shared" si="197"/>
        <v>29</v>
      </c>
      <c r="G6238">
        <f t="shared" si="198"/>
        <v>0</v>
      </c>
    </row>
    <row r="6239" spans="2:7" x14ac:dyDescent="0.25">
      <c r="B6239">
        <f>YEAR('Daily Weather Input'!C6232)</f>
        <v>2022</v>
      </c>
      <c r="C6239">
        <f>MONTH('Daily Weather Input'!C6232)</f>
        <v>1</v>
      </c>
      <c r="D6239">
        <f>DAY('Daily Weather Input'!C6232)</f>
        <v>20</v>
      </c>
      <c r="E6239">
        <f>IF('Daily Weather Input'!D6232, 'Daily Weather Input'!D6232, ('Daily Weather Input'!E6232+'Daily Weather Input'!F6232)/2)</f>
        <v>39</v>
      </c>
      <c r="F6239">
        <f t="shared" si="197"/>
        <v>26</v>
      </c>
      <c r="G6239">
        <f t="shared" si="198"/>
        <v>0</v>
      </c>
    </row>
    <row r="6240" spans="2:7" x14ac:dyDescent="0.25">
      <c r="B6240">
        <f>YEAR('Daily Weather Input'!C6233)</f>
        <v>2022</v>
      </c>
      <c r="C6240">
        <f>MONTH('Daily Weather Input'!C6233)</f>
        <v>1</v>
      </c>
      <c r="D6240">
        <f>DAY('Daily Weather Input'!C6233)</f>
        <v>21</v>
      </c>
      <c r="E6240">
        <f>IF('Daily Weather Input'!D6233, 'Daily Weather Input'!D6233, ('Daily Weather Input'!E6233+'Daily Weather Input'!F6233)/2)</f>
        <v>22</v>
      </c>
      <c r="F6240">
        <f t="shared" si="197"/>
        <v>43</v>
      </c>
      <c r="G6240">
        <f t="shared" si="198"/>
        <v>0</v>
      </c>
    </row>
    <row r="6241" spans="2:7" x14ac:dyDescent="0.25">
      <c r="B6241">
        <f>YEAR('Daily Weather Input'!C6234)</f>
        <v>2022</v>
      </c>
      <c r="C6241">
        <f>MONTH('Daily Weather Input'!C6234)</f>
        <v>1</v>
      </c>
      <c r="D6241">
        <f>DAY('Daily Weather Input'!C6234)</f>
        <v>22</v>
      </c>
      <c r="E6241">
        <f>IF('Daily Weather Input'!D6234, 'Daily Weather Input'!D6234, ('Daily Weather Input'!E6234+'Daily Weather Input'!F6234)/2)</f>
        <v>22</v>
      </c>
      <c r="F6241">
        <f t="shared" si="197"/>
        <v>43</v>
      </c>
      <c r="G6241">
        <f t="shared" si="198"/>
        <v>0</v>
      </c>
    </row>
    <row r="6242" spans="2:7" x14ac:dyDescent="0.25">
      <c r="B6242">
        <f>YEAR('Daily Weather Input'!C6235)</f>
        <v>2022</v>
      </c>
      <c r="C6242">
        <f>MONTH('Daily Weather Input'!C6235)</f>
        <v>1</v>
      </c>
      <c r="D6242">
        <f>DAY('Daily Weather Input'!C6235)</f>
        <v>23</v>
      </c>
      <c r="E6242">
        <f>IF('Daily Weather Input'!D6235, 'Daily Weather Input'!D6235, ('Daily Weather Input'!E6235+'Daily Weather Input'!F6235)/2)</f>
        <v>27</v>
      </c>
      <c r="F6242">
        <f t="shared" si="197"/>
        <v>38</v>
      </c>
      <c r="G6242">
        <f t="shared" si="198"/>
        <v>0</v>
      </c>
    </row>
    <row r="6243" spans="2:7" x14ac:dyDescent="0.25">
      <c r="B6243">
        <f>YEAR('Daily Weather Input'!C6236)</f>
        <v>2022</v>
      </c>
      <c r="C6243">
        <f>MONTH('Daily Weather Input'!C6236)</f>
        <v>1</v>
      </c>
      <c r="D6243">
        <f>DAY('Daily Weather Input'!C6236)</f>
        <v>24</v>
      </c>
      <c r="E6243">
        <f>IF('Daily Weather Input'!D6236, 'Daily Weather Input'!D6236, ('Daily Weather Input'!E6236+'Daily Weather Input'!F6236)/2)</f>
        <v>35</v>
      </c>
      <c r="F6243">
        <f t="shared" si="197"/>
        <v>30</v>
      </c>
      <c r="G6243">
        <f t="shared" si="198"/>
        <v>0</v>
      </c>
    </row>
    <row r="6244" spans="2:7" x14ac:dyDescent="0.25">
      <c r="B6244">
        <f>YEAR('Daily Weather Input'!C6237)</f>
        <v>2022</v>
      </c>
      <c r="C6244">
        <f>MONTH('Daily Weather Input'!C6237)</f>
        <v>1</v>
      </c>
      <c r="D6244">
        <f>DAY('Daily Weather Input'!C6237)</f>
        <v>25</v>
      </c>
      <c r="E6244">
        <f>IF('Daily Weather Input'!D6237, 'Daily Weather Input'!D6237, ('Daily Weather Input'!E6237+'Daily Weather Input'!F6237)/2)</f>
        <v>36</v>
      </c>
      <c r="F6244">
        <f t="shared" si="197"/>
        <v>29</v>
      </c>
      <c r="G6244">
        <f t="shared" si="198"/>
        <v>0</v>
      </c>
    </row>
    <row r="6245" spans="2:7" x14ac:dyDescent="0.25">
      <c r="B6245">
        <f>YEAR('Daily Weather Input'!C6238)</f>
        <v>2022</v>
      </c>
      <c r="C6245">
        <f>MONTH('Daily Weather Input'!C6238)</f>
        <v>1</v>
      </c>
      <c r="D6245">
        <f>DAY('Daily Weather Input'!C6238)</f>
        <v>26</v>
      </c>
      <c r="E6245">
        <f>IF('Daily Weather Input'!D6238, 'Daily Weather Input'!D6238, ('Daily Weather Input'!E6238+'Daily Weather Input'!F6238)/2)</f>
        <v>27</v>
      </c>
      <c r="F6245">
        <f t="shared" si="197"/>
        <v>38</v>
      </c>
      <c r="G6245">
        <f t="shared" si="198"/>
        <v>0</v>
      </c>
    </row>
    <row r="6246" spans="2:7" x14ac:dyDescent="0.25">
      <c r="B6246">
        <f>YEAR('Daily Weather Input'!C6239)</f>
        <v>2022</v>
      </c>
      <c r="C6246">
        <f>MONTH('Daily Weather Input'!C6239)</f>
        <v>1</v>
      </c>
      <c r="D6246">
        <f>DAY('Daily Weather Input'!C6239)</f>
        <v>27</v>
      </c>
      <c r="E6246">
        <f>IF('Daily Weather Input'!D6239, 'Daily Weather Input'!D6239, ('Daily Weather Input'!E6239+'Daily Weather Input'!F6239)/2)</f>
        <v>23</v>
      </c>
      <c r="F6246">
        <f t="shared" si="197"/>
        <v>42</v>
      </c>
      <c r="G6246">
        <f t="shared" si="198"/>
        <v>0</v>
      </c>
    </row>
    <row r="6247" spans="2:7" x14ac:dyDescent="0.25">
      <c r="B6247">
        <f>YEAR('Daily Weather Input'!C6240)</f>
        <v>2022</v>
      </c>
      <c r="C6247">
        <f>MONTH('Daily Weather Input'!C6240)</f>
        <v>1</v>
      </c>
      <c r="D6247">
        <f>DAY('Daily Weather Input'!C6240)</f>
        <v>28</v>
      </c>
      <c r="E6247">
        <f>IF('Daily Weather Input'!D6240, 'Daily Weather Input'!D6240, ('Daily Weather Input'!E6240+'Daily Weather Input'!F6240)/2)</f>
        <v>33</v>
      </c>
      <c r="F6247">
        <f t="shared" si="197"/>
        <v>32</v>
      </c>
      <c r="G6247">
        <f t="shared" si="198"/>
        <v>0</v>
      </c>
    </row>
    <row r="6248" spans="2:7" x14ac:dyDescent="0.25">
      <c r="B6248">
        <f>YEAR('Daily Weather Input'!C6241)</f>
        <v>2022</v>
      </c>
      <c r="C6248">
        <f>MONTH('Daily Weather Input'!C6241)</f>
        <v>1</v>
      </c>
      <c r="D6248">
        <f>DAY('Daily Weather Input'!C6241)</f>
        <v>29</v>
      </c>
      <c r="E6248">
        <f>IF('Daily Weather Input'!D6241, 'Daily Weather Input'!D6241, ('Daily Weather Input'!E6241+'Daily Weather Input'!F6241)/2)</f>
        <v>27</v>
      </c>
      <c r="F6248">
        <f t="shared" si="197"/>
        <v>38</v>
      </c>
      <c r="G6248">
        <f t="shared" si="198"/>
        <v>0</v>
      </c>
    </row>
    <row r="6249" spans="2:7" x14ac:dyDescent="0.25">
      <c r="B6249">
        <f>YEAR('Daily Weather Input'!C6242)</f>
        <v>2022</v>
      </c>
      <c r="C6249">
        <f>MONTH('Daily Weather Input'!C6242)</f>
        <v>1</v>
      </c>
      <c r="D6249">
        <f>DAY('Daily Weather Input'!C6242)</f>
        <v>30</v>
      </c>
      <c r="E6249">
        <f>IF('Daily Weather Input'!D6242, 'Daily Weather Input'!D6242, ('Daily Weather Input'!E6242+'Daily Weather Input'!F6242)/2)</f>
        <v>21</v>
      </c>
      <c r="F6249">
        <f t="shared" si="197"/>
        <v>44</v>
      </c>
      <c r="G6249">
        <f t="shared" si="198"/>
        <v>0</v>
      </c>
    </row>
    <row r="6250" spans="2:7" x14ac:dyDescent="0.25">
      <c r="B6250">
        <f>YEAR('Daily Weather Input'!C6243)</f>
        <v>2022</v>
      </c>
      <c r="C6250">
        <f>MONTH('Daily Weather Input'!C6243)</f>
        <v>1</v>
      </c>
      <c r="D6250">
        <f>DAY('Daily Weather Input'!C6243)</f>
        <v>31</v>
      </c>
      <c r="E6250">
        <f>IF('Daily Weather Input'!D6243, 'Daily Weather Input'!D6243, ('Daily Weather Input'!E6243+'Daily Weather Input'!F6243)/2)</f>
        <v>28</v>
      </c>
      <c r="F6250">
        <f t="shared" si="197"/>
        <v>37</v>
      </c>
      <c r="G6250">
        <f t="shared" si="198"/>
        <v>0</v>
      </c>
    </row>
    <row r="6251" spans="2:7" x14ac:dyDescent="0.25">
      <c r="B6251">
        <f>YEAR('Daily Weather Input'!C6244)</f>
        <v>2022</v>
      </c>
      <c r="C6251">
        <f>MONTH('Daily Weather Input'!C6244)</f>
        <v>2</v>
      </c>
      <c r="D6251">
        <f>DAY('Daily Weather Input'!C6244)</f>
        <v>1</v>
      </c>
      <c r="E6251">
        <f>IF('Daily Weather Input'!D6244, 'Daily Weather Input'!D6244, ('Daily Weather Input'!E6244+'Daily Weather Input'!F6244)/2)</f>
        <v>30</v>
      </c>
      <c r="F6251">
        <f t="shared" si="197"/>
        <v>35</v>
      </c>
      <c r="G6251">
        <f t="shared" si="198"/>
        <v>0</v>
      </c>
    </row>
    <row r="6252" spans="2:7" x14ac:dyDescent="0.25">
      <c r="B6252">
        <f>YEAR('Daily Weather Input'!C6245)</f>
        <v>2022</v>
      </c>
      <c r="C6252">
        <f>MONTH('Daily Weather Input'!C6245)</f>
        <v>2</v>
      </c>
      <c r="D6252">
        <f>DAY('Daily Weather Input'!C6245)</f>
        <v>2</v>
      </c>
      <c r="E6252">
        <f>IF('Daily Weather Input'!D6245, 'Daily Weather Input'!D6245, ('Daily Weather Input'!E6245+'Daily Weather Input'!F6245)/2)</f>
        <v>35</v>
      </c>
      <c r="F6252">
        <f t="shared" si="197"/>
        <v>30</v>
      </c>
      <c r="G6252">
        <f t="shared" si="198"/>
        <v>0</v>
      </c>
    </row>
    <row r="6253" spans="2:7" x14ac:dyDescent="0.25">
      <c r="B6253">
        <f>YEAR('Daily Weather Input'!C6246)</f>
        <v>2022</v>
      </c>
      <c r="C6253">
        <f>MONTH('Daily Weather Input'!C6246)</f>
        <v>2</v>
      </c>
      <c r="D6253">
        <f>DAY('Daily Weather Input'!C6246)</f>
        <v>3</v>
      </c>
      <c r="E6253">
        <f>IF('Daily Weather Input'!D6246, 'Daily Weather Input'!D6246, ('Daily Weather Input'!E6246+'Daily Weather Input'!F6246)/2)</f>
        <v>44</v>
      </c>
      <c r="F6253">
        <f t="shared" si="197"/>
        <v>21</v>
      </c>
      <c r="G6253">
        <f t="shared" si="198"/>
        <v>0</v>
      </c>
    </row>
    <row r="6254" spans="2:7" x14ac:dyDescent="0.25">
      <c r="B6254">
        <f>YEAR('Daily Weather Input'!C6247)</f>
        <v>2022</v>
      </c>
      <c r="C6254">
        <f>MONTH('Daily Weather Input'!C6247)</f>
        <v>2</v>
      </c>
      <c r="D6254">
        <f>DAY('Daily Weather Input'!C6247)</f>
        <v>4</v>
      </c>
      <c r="E6254">
        <f>IF('Daily Weather Input'!D6247, 'Daily Weather Input'!D6247, ('Daily Weather Input'!E6247+'Daily Weather Input'!F6247)/2)</f>
        <v>48</v>
      </c>
      <c r="F6254">
        <f t="shared" si="197"/>
        <v>17</v>
      </c>
      <c r="G6254">
        <f t="shared" si="198"/>
        <v>0</v>
      </c>
    </row>
    <row r="6255" spans="2:7" x14ac:dyDescent="0.25">
      <c r="B6255">
        <f>YEAR('Daily Weather Input'!C6248)</f>
        <v>2022</v>
      </c>
      <c r="C6255">
        <f>MONTH('Daily Weather Input'!C6248)</f>
        <v>2</v>
      </c>
      <c r="D6255">
        <f>DAY('Daily Weather Input'!C6248)</f>
        <v>5</v>
      </c>
      <c r="E6255">
        <f>IF('Daily Weather Input'!D6248, 'Daily Weather Input'!D6248, ('Daily Weather Input'!E6248+'Daily Weather Input'!F6248)/2)</f>
        <v>32</v>
      </c>
      <c r="F6255">
        <f t="shared" si="197"/>
        <v>33</v>
      </c>
      <c r="G6255">
        <f t="shared" si="198"/>
        <v>0</v>
      </c>
    </row>
    <row r="6256" spans="2:7" x14ac:dyDescent="0.25">
      <c r="B6256">
        <f>YEAR('Daily Weather Input'!C6249)</f>
        <v>2022</v>
      </c>
      <c r="C6256">
        <f>MONTH('Daily Weather Input'!C6249)</f>
        <v>2</v>
      </c>
      <c r="D6256">
        <f>DAY('Daily Weather Input'!C6249)</f>
        <v>6</v>
      </c>
      <c r="E6256">
        <f>IF('Daily Weather Input'!D6249, 'Daily Weather Input'!D6249, ('Daily Weather Input'!E6249+'Daily Weather Input'!F6249)/2)</f>
        <v>29</v>
      </c>
      <c r="F6256">
        <f t="shared" si="197"/>
        <v>36</v>
      </c>
      <c r="G6256">
        <f t="shared" si="198"/>
        <v>0</v>
      </c>
    </row>
    <row r="6257" spans="2:7" x14ac:dyDescent="0.25">
      <c r="B6257">
        <f>YEAR('Daily Weather Input'!C6250)</f>
        <v>2022</v>
      </c>
      <c r="C6257">
        <f>MONTH('Daily Weather Input'!C6250)</f>
        <v>2</v>
      </c>
      <c r="D6257">
        <f>DAY('Daily Weather Input'!C6250)</f>
        <v>7</v>
      </c>
      <c r="E6257">
        <f>IF('Daily Weather Input'!D6250, 'Daily Weather Input'!D6250, ('Daily Weather Input'!E6250+'Daily Weather Input'!F6250)/2)</f>
        <v>32</v>
      </c>
      <c r="F6257">
        <f t="shared" si="197"/>
        <v>33</v>
      </c>
      <c r="G6257">
        <f t="shared" si="198"/>
        <v>0</v>
      </c>
    </row>
    <row r="6258" spans="2:7" x14ac:dyDescent="0.25">
      <c r="B6258">
        <f>YEAR('Daily Weather Input'!C6251)</f>
        <v>2022</v>
      </c>
      <c r="C6258">
        <f>MONTH('Daily Weather Input'!C6251)</f>
        <v>2</v>
      </c>
      <c r="D6258">
        <f>DAY('Daily Weather Input'!C6251)</f>
        <v>8</v>
      </c>
      <c r="E6258">
        <f>IF('Daily Weather Input'!D6251, 'Daily Weather Input'!D6251, ('Daily Weather Input'!E6251+'Daily Weather Input'!F6251)/2)</f>
        <v>36</v>
      </c>
      <c r="F6258">
        <f t="shared" si="197"/>
        <v>29</v>
      </c>
      <c r="G6258">
        <f t="shared" si="198"/>
        <v>0</v>
      </c>
    </row>
    <row r="6259" spans="2:7" x14ac:dyDescent="0.25">
      <c r="B6259">
        <f>YEAR('Daily Weather Input'!C6252)</f>
        <v>2022</v>
      </c>
      <c r="C6259">
        <f>MONTH('Daily Weather Input'!C6252)</f>
        <v>2</v>
      </c>
      <c r="D6259">
        <f>DAY('Daily Weather Input'!C6252)</f>
        <v>9</v>
      </c>
      <c r="E6259">
        <f>IF('Daily Weather Input'!D6252, 'Daily Weather Input'!D6252, ('Daily Weather Input'!E6252+'Daily Weather Input'!F6252)/2)</f>
        <v>36</v>
      </c>
      <c r="F6259">
        <f t="shared" si="197"/>
        <v>29</v>
      </c>
      <c r="G6259">
        <f t="shared" si="198"/>
        <v>0</v>
      </c>
    </row>
    <row r="6260" spans="2:7" x14ac:dyDescent="0.25">
      <c r="B6260">
        <f>YEAR('Daily Weather Input'!C6253)</f>
        <v>2022</v>
      </c>
      <c r="C6260">
        <f>MONTH('Daily Weather Input'!C6253)</f>
        <v>2</v>
      </c>
      <c r="D6260">
        <f>DAY('Daily Weather Input'!C6253)</f>
        <v>10</v>
      </c>
      <c r="E6260">
        <f>IF('Daily Weather Input'!D6253, 'Daily Weather Input'!D6253, ('Daily Weather Input'!E6253+'Daily Weather Input'!F6253)/2)</f>
        <v>47</v>
      </c>
      <c r="F6260">
        <f t="shared" si="197"/>
        <v>18</v>
      </c>
      <c r="G6260">
        <f t="shared" si="198"/>
        <v>0</v>
      </c>
    </row>
    <row r="6261" spans="2:7" x14ac:dyDescent="0.25">
      <c r="B6261">
        <f>YEAR('Daily Weather Input'!C6254)</f>
        <v>2022</v>
      </c>
      <c r="C6261">
        <f>MONTH('Daily Weather Input'!C6254)</f>
        <v>2</v>
      </c>
      <c r="D6261">
        <f>DAY('Daily Weather Input'!C6254)</f>
        <v>11</v>
      </c>
      <c r="E6261">
        <f>IF('Daily Weather Input'!D6254, 'Daily Weather Input'!D6254, ('Daily Weather Input'!E6254+'Daily Weather Input'!F6254)/2)</f>
        <v>43</v>
      </c>
      <c r="F6261">
        <f t="shared" si="197"/>
        <v>22</v>
      </c>
      <c r="G6261">
        <f t="shared" si="198"/>
        <v>0</v>
      </c>
    </row>
    <row r="6262" spans="2:7" x14ac:dyDescent="0.25">
      <c r="B6262">
        <f>YEAR('Daily Weather Input'!C6255)</f>
        <v>2022</v>
      </c>
      <c r="C6262">
        <f>MONTH('Daily Weather Input'!C6255)</f>
        <v>2</v>
      </c>
      <c r="D6262">
        <f>DAY('Daily Weather Input'!C6255)</f>
        <v>12</v>
      </c>
      <c r="E6262">
        <f>IF('Daily Weather Input'!D6255, 'Daily Weather Input'!D6255, ('Daily Weather Input'!E6255+'Daily Weather Input'!F6255)/2)</f>
        <v>55</v>
      </c>
      <c r="F6262">
        <f t="shared" si="197"/>
        <v>10</v>
      </c>
      <c r="G6262">
        <f t="shared" si="198"/>
        <v>0</v>
      </c>
    </row>
    <row r="6263" spans="2:7" x14ac:dyDescent="0.25">
      <c r="B6263">
        <f>YEAR('Daily Weather Input'!C6256)</f>
        <v>2022</v>
      </c>
      <c r="C6263">
        <f>MONTH('Daily Weather Input'!C6256)</f>
        <v>2</v>
      </c>
      <c r="D6263">
        <f>DAY('Daily Weather Input'!C6256)</f>
        <v>13</v>
      </c>
      <c r="E6263">
        <f>IF('Daily Weather Input'!D6256, 'Daily Weather Input'!D6256, ('Daily Weather Input'!E6256+'Daily Weather Input'!F6256)/2)</f>
        <v>37</v>
      </c>
      <c r="F6263">
        <f t="shared" si="197"/>
        <v>28</v>
      </c>
      <c r="G6263">
        <f t="shared" si="198"/>
        <v>0</v>
      </c>
    </row>
    <row r="6264" spans="2:7" x14ac:dyDescent="0.25">
      <c r="B6264">
        <f>YEAR('Daily Weather Input'!C6257)</f>
        <v>2022</v>
      </c>
      <c r="C6264">
        <f>MONTH('Daily Weather Input'!C6257)</f>
        <v>2</v>
      </c>
      <c r="D6264">
        <f>DAY('Daily Weather Input'!C6257)</f>
        <v>14</v>
      </c>
      <c r="E6264">
        <f>IF('Daily Weather Input'!D6257, 'Daily Weather Input'!D6257, ('Daily Weather Input'!E6257+'Daily Weather Input'!F6257)/2)</f>
        <v>27</v>
      </c>
      <c r="F6264">
        <f t="shared" si="197"/>
        <v>38</v>
      </c>
      <c r="G6264">
        <f t="shared" si="198"/>
        <v>0</v>
      </c>
    </row>
    <row r="6265" spans="2:7" x14ac:dyDescent="0.25">
      <c r="B6265">
        <f>YEAR('Daily Weather Input'!C6258)</f>
        <v>2022</v>
      </c>
      <c r="C6265">
        <f>MONTH('Daily Weather Input'!C6258)</f>
        <v>2</v>
      </c>
      <c r="D6265">
        <f>DAY('Daily Weather Input'!C6258)</f>
        <v>15</v>
      </c>
      <c r="E6265">
        <f>IF('Daily Weather Input'!D6258, 'Daily Weather Input'!D6258, ('Daily Weather Input'!E6258+'Daily Weather Input'!F6258)/2)</f>
        <v>27</v>
      </c>
      <c r="F6265">
        <f t="shared" si="197"/>
        <v>38</v>
      </c>
      <c r="G6265">
        <f t="shared" si="198"/>
        <v>0</v>
      </c>
    </row>
    <row r="6266" spans="2:7" x14ac:dyDescent="0.25">
      <c r="B6266">
        <f>YEAR('Daily Weather Input'!C6259)</f>
        <v>2022</v>
      </c>
      <c r="C6266">
        <f>MONTH('Daily Weather Input'!C6259)</f>
        <v>2</v>
      </c>
      <c r="D6266">
        <f>DAY('Daily Weather Input'!C6259)</f>
        <v>16</v>
      </c>
      <c r="E6266">
        <f>IF('Daily Weather Input'!D6259, 'Daily Weather Input'!D6259, ('Daily Weather Input'!E6259+'Daily Weather Input'!F6259)/2)</f>
        <v>37</v>
      </c>
      <c r="F6266">
        <f t="shared" si="197"/>
        <v>28</v>
      </c>
      <c r="G6266">
        <f t="shared" si="198"/>
        <v>0</v>
      </c>
    </row>
    <row r="6267" spans="2:7" x14ac:dyDescent="0.25">
      <c r="B6267">
        <f>YEAR('Daily Weather Input'!C6260)</f>
        <v>2022</v>
      </c>
      <c r="C6267">
        <f>MONTH('Daily Weather Input'!C6260)</f>
        <v>2</v>
      </c>
      <c r="D6267">
        <f>DAY('Daily Weather Input'!C6260)</f>
        <v>17</v>
      </c>
      <c r="E6267">
        <f>IF('Daily Weather Input'!D6260, 'Daily Weather Input'!D6260, ('Daily Weather Input'!E6260+'Daily Weather Input'!F6260)/2)</f>
        <v>54</v>
      </c>
      <c r="F6267">
        <f t="shared" si="197"/>
        <v>11</v>
      </c>
      <c r="G6267">
        <f t="shared" si="198"/>
        <v>0</v>
      </c>
    </row>
    <row r="6268" spans="2:7" x14ac:dyDescent="0.25">
      <c r="B6268">
        <f>YEAR('Daily Weather Input'!C6261)</f>
        <v>2022</v>
      </c>
      <c r="C6268">
        <f>MONTH('Daily Weather Input'!C6261)</f>
        <v>2</v>
      </c>
      <c r="D6268">
        <f>DAY('Daily Weather Input'!C6261)</f>
        <v>18</v>
      </c>
      <c r="E6268">
        <f>IF('Daily Weather Input'!D6261, 'Daily Weather Input'!D6261, ('Daily Weather Input'!E6261+'Daily Weather Input'!F6261)/2)</f>
        <v>54</v>
      </c>
      <c r="F6268">
        <f t="shared" si="197"/>
        <v>11</v>
      </c>
      <c r="G6268">
        <f t="shared" si="198"/>
        <v>0</v>
      </c>
    </row>
    <row r="6269" spans="2:7" x14ac:dyDescent="0.25">
      <c r="B6269">
        <f>YEAR('Daily Weather Input'!C6262)</f>
        <v>2022</v>
      </c>
      <c r="C6269">
        <f>MONTH('Daily Weather Input'!C6262)</f>
        <v>2</v>
      </c>
      <c r="D6269">
        <f>DAY('Daily Weather Input'!C6262)</f>
        <v>19</v>
      </c>
      <c r="E6269">
        <f>IF('Daily Weather Input'!D6262, 'Daily Weather Input'!D6262, ('Daily Weather Input'!E6262+'Daily Weather Input'!F6262)/2)</f>
        <v>32</v>
      </c>
      <c r="F6269">
        <f t="shared" si="197"/>
        <v>33</v>
      </c>
      <c r="G6269">
        <f t="shared" si="198"/>
        <v>0</v>
      </c>
    </row>
    <row r="6270" spans="2:7" x14ac:dyDescent="0.25">
      <c r="B6270">
        <f>YEAR('Daily Weather Input'!C6263)</f>
        <v>2022</v>
      </c>
      <c r="C6270">
        <f>MONTH('Daily Weather Input'!C6263)</f>
        <v>2</v>
      </c>
      <c r="D6270">
        <f>DAY('Daily Weather Input'!C6263)</f>
        <v>20</v>
      </c>
      <c r="E6270">
        <f>IF('Daily Weather Input'!D6263, 'Daily Weather Input'!D6263, ('Daily Weather Input'!E6263+'Daily Weather Input'!F6263)/2)</f>
        <v>29</v>
      </c>
      <c r="F6270">
        <f t="shared" si="197"/>
        <v>36</v>
      </c>
      <c r="G6270">
        <f t="shared" si="198"/>
        <v>0</v>
      </c>
    </row>
    <row r="6271" spans="2:7" x14ac:dyDescent="0.25">
      <c r="B6271">
        <f>YEAR('Daily Weather Input'!C6264)</f>
        <v>2022</v>
      </c>
      <c r="C6271">
        <f>MONTH('Daily Weather Input'!C6264)</f>
        <v>2</v>
      </c>
      <c r="D6271">
        <f>DAY('Daily Weather Input'!C6264)</f>
        <v>21</v>
      </c>
      <c r="E6271">
        <f>IF('Daily Weather Input'!D6264, 'Daily Weather Input'!D6264, ('Daily Weather Input'!E6264+'Daily Weather Input'!F6264)/2)</f>
        <v>45</v>
      </c>
      <c r="F6271">
        <f t="shared" si="197"/>
        <v>20</v>
      </c>
      <c r="G6271">
        <f t="shared" si="198"/>
        <v>0</v>
      </c>
    </row>
    <row r="6272" spans="2:7" x14ac:dyDescent="0.25">
      <c r="B6272">
        <f>YEAR('Daily Weather Input'!C6265)</f>
        <v>2022</v>
      </c>
      <c r="C6272">
        <f>MONTH('Daily Weather Input'!C6265)</f>
        <v>2</v>
      </c>
      <c r="D6272">
        <f>DAY('Daily Weather Input'!C6265)</f>
        <v>22</v>
      </c>
      <c r="E6272">
        <f>IF('Daily Weather Input'!D6265, 'Daily Weather Input'!D6265, ('Daily Weather Input'!E6265+'Daily Weather Input'!F6265)/2)</f>
        <v>54</v>
      </c>
      <c r="F6272">
        <f t="shared" si="197"/>
        <v>11</v>
      </c>
      <c r="G6272">
        <f t="shared" si="198"/>
        <v>0</v>
      </c>
    </row>
    <row r="6273" spans="2:7" x14ac:dyDescent="0.25">
      <c r="B6273">
        <f>YEAR('Daily Weather Input'!C6266)</f>
        <v>2022</v>
      </c>
      <c r="C6273">
        <f>MONTH('Daily Weather Input'!C6266)</f>
        <v>2</v>
      </c>
      <c r="D6273">
        <f>DAY('Daily Weather Input'!C6266)</f>
        <v>23</v>
      </c>
      <c r="E6273">
        <f>IF('Daily Weather Input'!D6266, 'Daily Weather Input'!D6266, ('Daily Weather Input'!E6266+'Daily Weather Input'!F6266)/2)</f>
        <v>65</v>
      </c>
      <c r="F6273">
        <f t="shared" si="197"/>
        <v>0</v>
      </c>
      <c r="G6273">
        <f t="shared" si="198"/>
        <v>0</v>
      </c>
    </row>
    <row r="6274" spans="2:7" x14ac:dyDescent="0.25">
      <c r="B6274">
        <f>YEAR('Daily Weather Input'!C6267)</f>
        <v>2022</v>
      </c>
      <c r="C6274">
        <f>MONTH('Daily Weather Input'!C6267)</f>
        <v>2</v>
      </c>
      <c r="D6274">
        <f>DAY('Daily Weather Input'!C6267)</f>
        <v>24</v>
      </c>
      <c r="E6274">
        <f>IF('Daily Weather Input'!D6267, 'Daily Weather Input'!D6267, ('Daily Weather Input'!E6267+'Daily Weather Input'!F6267)/2)</f>
        <v>38</v>
      </c>
      <c r="F6274">
        <f t="shared" si="197"/>
        <v>27</v>
      </c>
      <c r="G6274">
        <f t="shared" si="198"/>
        <v>0</v>
      </c>
    </row>
    <row r="6275" spans="2:7" x14ac:dyDescent="0.25">
      <c r="B6275">
        <f>YEAR('Daily Weather Input'!C6268)</f>
        <v>2022</v>
      </c>
      <c r="C6275">
        <f>MONTH('Daily Weather Input'!C6268)</f>
        <v>2</v>
      </c>
      <c r="D6275">
        <f>DAY('Daily Weather Input'!C6268)</f>
        <v>25</v>
      </c>
      <c r="E6275">
        <f>IF('Daily Weather Input'!D6268, 'Daily Weather Input'!D6268, ('Daily Weather Input'!E6268+'Daily Weather Input'!F6268)/2)</f>
        <v>39</v>
      </c>
      <c r="F6275">
        <f t="shared" si="197"/>
        <v>26</v>
      </c>
      <c r="G6275">
        <f t="shared" si="198"/>
        <v>0</v>
      </c>
    </row>
    <row r="6276" spans="2:7" x14ac:dyDescent="0.25">
      <c r="B6276">
        <f>YEAR('Daily Weather Input'!C6269)</f>
        <v>2022</v>
      </c>
      <c r="C6276">
        <f>MONTH('Daily Weather Input'!C6269)</f>
        <v>2</v>
      </c>
      <c r="D6276">
        <f>DAY('Daily Weather Input'!C6269)</f>
        <v>26</v>
      </c>
      <c r="E6276">
        <f>IF('Daily Weather Input'!D6269, 'Daily Weather Input'!D6269, ('Daily Weather Input'!E6269+'Daily Weather Input'!F6269)/2)</f>
        <v>37</v>
      </c>
      <c r="F6276">
        <f t="shared" si="197"/>
        <v>28</v>
      </c>
      <c r="G6276">
        <f t="shared" si="198"/>
        <v>0</v>
      </c>
    </row>
    <row r="6277" spans="2:7" x14ac:dyDescent="0.25">
      <c r="B6277">
        <f>YEAR('Daily Weather Input'!C6270)</f>
        <v>2022</v>
      </c>
      <c r="C6277">
        <f>MONTH('Daily Weather Input'!C6270)</f>
        <v>2</v>
      </c>
      <c r="D6277">
        <f>DAY('Daily Weather Input'!C6270)</f>
        <v>27</v>
      </c>
      <c r="E6277">
        <f>IF('Daily Weather Input'!D6270, 'Daily Weather Input'!D6270, ('Daily Weather Input'!E6270+'Daily Weather Input'!F6270)/2)</f>
        <v>39</v>
      </c>
      <c r="F6277">
        <f t="shared" si="197"/>
        <v>26</v>
      </c>
      <c r="G6277">
        <f t="shared" si="198"/>
        <v>0</v>
      </c>
    </row>
    <row r="6278" spans="2:7" x14ac:dyDescent="0.25">
      <c r="B6278">
        <f>YEAR('Daily Weather Input'!C6271)</f>
        <v>2022</v>
      </c>
      <c r="C6278">
        <f>MONTH('Daily Weather Input'!C6271)</f>
        <v>2</v>
      </c>
      <c r="D6278">
        <f>DAY('Daily Weather Input'!C6271)</f>
        <v>28</v>
      </c>
      <c r="E6278">
        <f>IF('Daily Weather Input'!D6271, 'Daily Weather Input'!D6271, ('Daily Weather Input'!E6271+'Daily Weather Input'!F6271)/2)</f>
        <v>42</v>
      </c>
      <c r="F6278">
        <f t="shared" si="197"/>
        <v>23</v>
      </c>
      <c r="G6278">
        <f t="shared" si="198"/>
        <v>0</v>
      </c>
    </row>
    <row r="6279" spans="2:7" x14ac:dyDescent="0.25">
      <c r="B6279">
        <f>YEAR('Daily Weather Input'!C6272)</f>
        <v>2022</v>
      </c>
      <c r="C6279">
        <f>MONTH('Daily Weather Input'!C6272)</f>
        <v>3</v>
      </c>
      <c r="D6279">
        <f>DAY('Daily Weather Input'!C6272)</f>
        <v>1</v>
      </c>
      <c r="E6279">
        <f>IF('Daily Weather Input'!D6272, 'Daily Weather Input'!D6272, ('Daily Weather Input'!E6272+'Daily Weather Input'!F6272)/2)</f>
        <v>41</v>
      </c>
      <c r="F6279">
        <f t="shared" si="197"/>
        <v>24</v>
      </c>
      <c r="G6279">
        <f t="shared" si="198"/>
        <v>0</v>
      </c>
    </row>
    <row r="6280" spans="2:7" x14ac:dyDescent="0.25">
      <c r="B6280">
        <f>YEAR('Daily Weather Input'!C6273)</f>
        <v>2022</v>
      </c>
      <c r="C6280">
        <f>MONTH('Daily Weather Input'!C6273)</f>
        <v>3</v>
      </c>
      <c r="D6280">
        <f>DAY('Daily Weather Input'!C6273)</f>
        <v>2</v>
      </c>
      <c r="E6280">
        <f>IF('Daily Weather Input'!D6273, 'Daily Weather Input'!D6273, ('Daily Weather Input'!E6273+'Daily Weather Input'!F6273)/2)</f>
        <v>49</v>
      </c>
      <c r="F6280">
        <f t="shared" si="197"/>
        <v>16</v>
      </c>
      <c r="G6280">
        <f t="shared" si="198"/>
        <v>0</v>
      </c>
    </row>
    <row r="6281" spans="2:7" x14ac:dyDescent="0.25">
      <c r="B6281">
        <f>YEAR('Daily Weather Input'!C6274)</f>
        <v>2022</v>
      </c>
      <c r="C6281">
        <f>MONTH('Daily Weather Input'!C6274)</f>
        <v>3</v>
      </c>
      <c r="D6281">
        <f>DAY('Daily Weather Input'!C6274)</f>
        <v>3</v>
      </c>
      <c r="E6281">
        <f>IF('Daily Weather Input'!D6274, 'Daily Weather Input'!D6274, ('Daily Weather Input'!E6274+'Daily Weather Input'!F6274)/2)</f>
        <v>50</v>
      </c>
      <c r="F6281">
        <f t="shared" si="197"/>
        <v>15</v>
      </c>
      <c r="G6281">
        <f t="shared" si="198"/>
        <v>0</v>
      </c>
    </row>
    <row r="6282" spans="2:7" x14ac:dyDescent="0.25">
      <c r="B6282">
        <f>YEAR('Daily Weather Input'!C6275)</f>
        <v>2022</v>
      </c>
      <c r="C6282">
        <f>MONTH('Daily Weather Input'!C6275)</f>
        <v>3</v>
      </c>
      <c r="D6282">
        <f>DAY('Daily Weather Input'!C6275)</f>
        <v>4</v>
      </c>
      <c r="E6282">
        <f>IF('Daily Weather Input'!D6275, 'Daily Weather Input'!D6275, ('Daily Weather Input'!E6275+'Daily Weather Input'!F6275)/2)</f>
        <v>36</v>
      </c>
      <c r="F6282">
        <f t="shared" si="197"/>
        <v>29</v>
      </c>
      <c r="G6282">
        <f t="shared" si="198"/>
        <v>0</v>
      </c>
    </row>
    <row r="6283" spans="2:7" x14ac:dyDescent="0.25">
      <c r="B6283">
        <f>YEAR('Daily Weather Input'!C6276)</f>
        <v>2022</v>
      </c>
      <c r="C6283">
        <f>MONTH('Daily Weather Input'!C6276)</f>
        <v>3</v>
      </c>
      <c r="D6283">
        <f>DAY('Daily Weather Input'!C6276)</f>
        <v>5</v>
      </c>
      <c r="E6283">
        <f>IF('Daily Weather Input'!D6276, 'Daily Weather Input'!D6276, ('Daily Weather Input'!E6276+'Daily Weather Input'!F6276)/2)</f>
        <v>43</v>
      </c>
      <c r="F6283">
        <f t="shared" si="197"/>
        <v>22</v>
      </c>
      <c r="G6283">
        <f t="shared" si="198"/>
        <v>0</v>
      </c>
    </row>
    <row r="6284" spans="2:7" x14ac:dyDescent="0.25">
      <c r="B6284">
        <f>YEAR('Daily Weather Input'!C6277)</f>
        <v>2022</v>
      </c>
      <c r="C6284">
        <f>MONTH('Daily Weather Input'!C6277)</f>
        <v>3</v>
      </c>
      <c r="D6284">
        <f>DAY('Daily Weather Input'!C6277)</f>
        <v>6</v>
      </c>
      <c r="E6284">
        <f>IF('Daily Weather Input'!D6277, 'Daily Weather Input'!D6277, ('Daily Weather Input'!E6277+'Daily Weather Input'!F6277)/2)</f>
        <v>63</v>
      </c>
      <c r="F6284">
        <f t="shared" si="197"/>
        <v>2</v>
      </c>
      <c r="G6284">
        <f t="shared" si="198"/>
        <v>0</v>
      </c>
    </row>
    <row r="6285" spans="2:7" x14ac:dyDescent="0.25">
      <c r="B6285">
        <f>YEAR('Daily Weather Input'!C6278)</f>
        <v>2022</v>
      </c>
      <c r="C6285">
        <f>MONTH('Daily Weather Input'!C6278)</f>
        <v>3</v>
      </c>
      <c r="D6285">
        <f>DAY('Daily Weather Input'!C6278)</f>
        <v>7</v>
      </c>
      <c r="E6285">
        <f>IF('Daily Weather Input'!D6278, 'Daily Weather Input'!D6278, ('Daily Weather Input'!E6278+'Daily Weather Input'!F6278)/2)</f>
        <v>68</v>
      </c>
      <c r="F6285">
        <f t="shared" si="197"/>
        <v>0</v>
      </c>
      <c r="G6285">
        <f t="shared" si="198"/>
        <v>3</v>
      </c>
    </row>
    <row r="6286" spans="2:7" x14ac:dyDescent="0.25">
      <c r="B6286">
        <f>YEAR('Daily Weather Input'!C6279)</f>
        <v>2022</v>
      </c>
      <c r="C6286">
        <f>MONTH('Daily Weather Input'!C6279)</f>
        <v>3</v>
      </c>
      <c r="D6286">
        <f>DAY('Daily Weather Input'!C6279)</f>
        <v>8</v>
      </c>
      <c r="E6286">
        <f>IF('Daily Weather Input'!D6279, 'Daily Weather Input'!D6279, ('Daily Weather Input'!E6279+'Daily Weather Input'!F6279)/2)</f>
        <v>51</v>
      </c>
      <c r="F6286">
        <f t="shared" si="197"/>
        <v>14</v>
      </c>
      <c r="G6286">
        <f t="shared" si="198"/>
        <v>0</v>
      </c>
    </row>
    <row r="6287" spans="2:7" x14ac:dyDescent="0.25">
      <c r="B6287">
        <f>YEAR('Daily Weather Input'!C6280)</f>
        <v>2022</v>
      </c>
      <c r="C6287">
        <f>MONTH('Daily Weather Input'!C6280)</f>
        <v>3</v>
      </c>
      <c r="D6287">
        <f>DAY('Daily Weather Input'!C6280)</f>
        <v>9</v>
      </c>
      <c r="E6287">
        <f>IF('Daily Weather Input'!D6280, 'Daily Weather Input'!D6280, ('Daily Weather Input'!E6280+'Daily Weather Input'!F6280)/2)</f>
        <v>43</v>
      </c>
      <c r="F6287">
        <f t="shared" si="197"/>
        <v>22</v>
      </c>
      <c r="G6287">
        <f t="shared" si="198"/>
        <v>0</v>
      </c>
    </row>
    <row r="6288" spans="2:7" x14ac:dyDescent="0.25">
      <c r="B6288">
        <f>YEAR('Daily Weather Input'!C6281)</f>
        <v>2022</v>
      </c>
      <c r="C6288">
        <f>MONTH('Daily Weather Input'!C6281)</f>
        <v>3</v>
      </c>
      <c r="D6288">
        <f>DAY('Daily Weather Input'!C6281)</f>
        <v>10</v>
      </c>
      <c r="E6288">
        <f>IF('Daily Weather Input'!D6281, 'Daily Weather Input'!D6281, ('Daily Weather Input'!E6281+'Daily Weather Input'!F6281)/2)</f>
        <v>42</v>
      </c>
      <c r="F6288">
        <f t="shared" si="197"/>
        <v>23</v>
      </c>
      <c r="G6288">
        <f t="shared" si="198"/>
        <v>0</v>
      </c>
    </row>
    <row r="6289" spans="2:7" x14ac:dyDescent="0.25">
      <c r="B6289">
        <f>YEAR('Daily Weather Input'!C6282)</f>
        <v>2022</v>
      </c>
      <c r="C6289">
        <f>MONTH('Daily Weather Input'!C6282)</f>
        <v>3</v>
      </c>
      <c r="D6289">
        <f>DAY('Daily Weather Input'!C6282)</f>
        <v>11</v>
      </c>
      <c r="E6289">
        <f>IF('Daily Weather Input'!D6282, 'Daily Weather Input'!D6282, ('Daily Weather Input'!E6282+'Daily Weather Input'!F6282)/2)</f>
        <v>46</v>
      </c>
      <c r="F6289">
        <f t="shared" si="197"/>
        <v>19</v>
      </c>
      <c r="G6289">
        <f t="shared" si="198"/>
        <v>0</v>
      </c>
    </row>
    <row r="6290" spans="2:7" x14ac:dyDescent="0.25">
      <c r="B6290">
        <f>YEAR('Daily Weather Input'!C6283)</f>
        <v>2022</v>
      </c>
      <c r="C6290">
        <f>MONTH('Daily Weather Input'!C6283)</f>
        <v>3</v>
      </c>
      <c r="D6290">
        <f>DAY('Daily Weather Input'!C6283)</f>
        <v>12</v>
      </c>
      <c r="E6290">
        <f>IF('Daily Weather Input'!D6283, 'Daily Weather Input'!D6283, ('Daily Weather Input'!E6283+'Daily Weather Input'!F6283)/2)</f>
        <v>39</v>
      </c>
      <c r="F6290">
        <f t="shared" si="197"/>
        <v>26</v>
      </c>
      <c r="G6290">
        <f t="shared" si="198"/>
        <v>0</v>
      </c>
    </row>
    <row r="6291" spans="2:7" x14ac:dyDescent="0.25">
      <c r="B6291">
        <f>YEAR('Daily Weather Input'!C6284)</f>
        <v>2022</v>
      </c>
      <c r="C6291">
        <f>MONTH('Daily Weather Input'!C6284)</f>
        <v>3</v>
      </c>
      <c r="D6291">
        <f>DAY('Daily Weather Input'!C6284)</f>
        <v>13</v>
      </c>
      <c r="E6291">
        <f>IF('Daily Weather Input'!D6284, 'Daily Weather Input'!D6284, ('Daily Weather Input'!E6284+'Daily Weather Input'!F6284)/2)</f>
        <v>27</v>
      </c>
      <c r="F6291">
        <f t="shared" si="197"/>
        <v>38</v>
      </c>
      <c r="G6291">
        <f t="shared" si="198"/>
        <v>0</v>
      </c>
    </row>
    <row r="6292" spans="2:7" x14ac:dyDescent="0.25">
      <c r="B6292">
        <f>YEAR('Daily Weather Input'!C6285)</f>
        <v>2022</v>
      </c>
      <c r="C6292">
        <f>MONTH('Daily Weather Input'!C6285)</f>
        <v>3</v>
      </c>
      <c r="D6292">
        <f>DAY('Daily Weather Input'!C6285)</f>
        <v>14</v>
      </c>
      <c r="E6292">
        <f>IF('Daily Weather Input'!D6285, 'Daily Weather Input'!D6285, ('Daily Weather Input'!E6285+'Daily Weather Input'!F6285)/2)</f>
        <v>41</v>
      </c>
      <c r="F6292">
        <f t="shared" si="197"/>
        <v>24</v>
      </c>
      <c r="G6292">
        <f t="shared" si="198"/>
        <v>0</v>
      </c>
    </row>
    <row r="6293" spans="2:7" x14ac:dyDescent="0.25">
      <c r="B6293">
        <f>YEAR('Daily Weather Input'!C6286)</f>
        <v>2022</v>
      </c>
      <c r="C6293">
        <f>MONTH('Daily Weather Input'!C6286)</f>
        <v>3</v>
      </c>
      <c r="D6293">
        <f>DAY('Daily Weather Input'!C6286)</f>
        <v>15</v>
      </c>
      <c r="E6293">
        <f>IF('Daily Weather Input'!D6286, 'Daily Weather Input'!D6286, ('Daily Weather Input'!E6286+'Daily Weather Input'!F6286)/2)</f>
        <v>54</v>
      </c>
      <c r="F6293">
        <f t="shared" si="197"/>
        <v>11</v>
      </c>
      <c r="G6293">
        <f t="shared" si="198"/>
        <v>0</v>
      </c>
    </row>
    <row r="6294" spans="2:7" x14ac:dyDescent="0.25">
      <c r="B6294">
        <f>YEAR('Daily Weather Input'!C6287)</f>
        <v>2022</v>
      </c>
      <c r="C6294">
        <f>MONTH('Daily Weather Input'!C6287)</f>
        <v>3</v>
      </c>
      <c r="D6294">
        <f>DAY('Daily Weather Input'!C6287)</f>
        <v>16</v>
      </c>
      <c r="E6294">
        <f>IF('Daily Weather Input'!D6287, 'Daily Weather Input'!D6287, ('Daily Weather Input'!E6287+'Daily Weather Input'!F6287)/2)</f>
        <v>54</v>
      </c>
      <c r="F6294">
        <f t="shared" si="197"/>
        <v>11</v>
      </c>
      <c r="G6294">
        <f t="shared" si="198"/>
        <v>0</v>
      </c>
    </row>
    <row r="6295" spans="2:7" x14ac:dyDescent="0.25">
      <c r="B6295">
        <f>YEAR('Daily Weather Input'!C6288)</f>
        <v>2022</v>
      </c>
      <c r="C6295">
        <f>MONTH('Daily Weather Input'!C6288)</f>
        <v>3</v>
      </c>
      <c r="D6295">
        <f>DAY('Daily Weather Input'!C6288)</f>
        <v>17</v>
      </c>
      <c r="E6295">
        <f>IF('Daily Weather Input'!D6288, 'Daily Weather Input'!D6288, ('Daily Weather Input'!E6288+'Daily Weather Input'!F6288)/2)</f>
        <v>56</v>
      </c>
      <c r="F6295">
        <f t="shared" si="197"/>
        <v>9</v>
      </c>
      <c r="G6295">
        <f t="shared" si="198"/>
        <v>0</v>
      </c>
    </row>
    <row r="6296" spans="2:7" x14ac:dyDescent="0.25">
      <c r="B6296">
        <f>YEAR('Daily Weather Input'!C6289)</f>
        <v>2022</v>
      </c>
      <c r="C6296">
        <f>MONTH('Daily Weather Input'!C6289)</f>
        <v>3</v>
      </c>
      <c r="D6296">
        <f>DAY('Daily Weather Input'!C6289)</f>
        <v>18</v>
      </c>
      <c r="E6296">
        <f>IF('Daily Weather Input'!D6289, 'Daily Weather Input'!D6289, ('Daily Weather Input'!E6289+'Daily Weather Input'!F6289)/2)</f>
        <v>57</v>
      </c>
      <c r="F6296">
        <f t="shared" ref="F6296:F6359" si="199">IF(B$8&gt;$E6296,(B$8-$E6296),0)</f>
        <v>8</v>
      </c>
      <c r="G6296">
        <f t="shared" ref="G6296:G6359" si="200">IF($E6296&gt;C$8,$E6296-C$8,0)</f>
        <v>0</v>
      </c>
    </row>
    <row r="6297" spans="2:7" x14ac:dyDescent="0.25">
      <c r="B6297">
        <f>YEAR('Daily Weather Input'!C6290)</f>
        <v>2022</v>
      </c>
      <c r="C6297">
        <f>MONTH('Daily Weather Input'!C6290)</f>
        <v>3</v>
      </c>
      <c r="D6297">
        <f>DAY('Daily Weather Input'!C6290)</f>
        <v>19</v>
      </c>
      <c r="E6297">
        <f>IF('Daily Weather Input'!D6290, 'Daily Weather Input'!D6290, ('Daily Weather Input'!E6290+'Daily Weather Input'!F6290)/2)</f>
        <v>65</v>
      </c>
      <c r="F6297">
        <f t="shared" si="199"/>
        <v>0</v>
      </c>
      <c r="G6297">
        <f t="shared" si="200"/>
        <v>0</v>
      </c>
    </row>
    <row r="6298" spans="2:7" x14ac:dyDescent="0.25">
      <c r="B6298">
        <f>YEAR('Daily Weather Input'!C6291)</f>
        <v>2022</v>
      </c>
      <c r="C6298">
        <f>MONTH('Daily Weather Input'!C6291)</f>
        <v>3</v>
      </c>
      <c r="D6298">
        <f>DAY('Daily Weather Input'!C6291)</f>
        <v>20</v>
      </c>
      <c r="E6298">
        <f>IF('Daily Weather Input'!D6291, 'Daily Weather Input'!D6291, ('Daily Weather Input'!E6291+'Daily Weather Input'!F6291)/2)</f>
        <v>57</v>
      </c>
      <c r="F6298">
        <f t="shared" si="199"/>
        <v>8</v>
      </c>
      <c r="G6298">
        <f t="shared" si="200"/>
        <v>0</v>
      </c>
    </row>
    <row r="6299" spans="2:7" x14ac:dyDescent="0.25">
      <c r="B6299">
        <f>YEAR('Daily Weather Input'!C6292)</f>
        <v>2022</v>
      </c>
      <c r="C6299">
        <f>MONTH('Daily Weather Input'!C6292)</f>
        <v>3</v>
      </c>
      <c r="D6299">
        <f>DAY('Daily Weather Input'!C6292)</f>
        <v>21</v>
      </c>
      <c r="E6299">
        <f>IF('Daily Weather Input'!D6292, 'Daily Weather Input'!D6292, ('Daily Weather Input'!E6292+'Daily Weather Input'!F6292)/2)</f>
        <v>54</v>
      </c>
      <c r="F6299">
        <f t="shared" si="199"/>
        <v>11</v>
      </c>
      <c r="G6299">
        <f t="shared" si="200"/>
        <v>0</v>
      </c>
    </row>
    <row r="6300" spans="2:7" x14ac:dyDescent="0.25">
      <c r="B6300">
        <f>YEAR('Daily Weather Input'!C6293)</f>
        <v>2022</v>
      </c>
      <c r="C6300">
        <f>MONTH('Daily Weather Input'!C6293)</f>
        <v>3</v>
      </c>
      <c r="D6300">
        <f>DAY('Daily Weather Input'!C6293)</f>
        <v>22</v>
      </c>
      <c r="E6300">
        <f>IF('Daily Weather Input'!D6293, 'Daily Weather Input'!D6293, ('Daily Weather Input'!E6293+'Daily Weather Input'!F6293)/2)</f>
        <v>55</v>
      </c>
      <c r="F6300">
        <f t="shared" si="199"/>
        <v>10</v>
      </c>
      <c r="G6300">
        <f t="shared" si="200"/>
        <v>0</v>
      </c>
    </row>
    <row r="6301" spans="2:7" x14ac:dyDescent="0.25">
      <c r="B6301">
        <f>YEAR('Daily Weather Input'!C6294)</f>
        <v>2022</v>
      </c>
      <c r="C6301">
        <f>MONTH('Daily Weather Input'!C6294)</f>
        <v>3</v>
      </c>
      <c r="D6301">
        <f>DAY('Daily Weather Input'!C6294)</f>
        <v>23</v>
      </c>
      <c r="E6301">
        <f>IF('Daily Weather Input'!D6294, 'Daily Weather Input'!D6294, ('Daily Weather Input'!E6294+'Daily Weather Input'!F6294)/2)</f>
        <v>51</v>
      </c>
      <c r="F6301">
        <f t="shared" si="199"/>
        <v>14</v>
      </c>
      <c r="G6301">
        <f t="shared" si="200"/>
        <v>0</v>
      </c>
    </row>
    <row r="6302" spans="2:7" x14ac:dyDescent="0.25">
      <c r="B6302">
        <f>YEAR('Daily Weather Input'!C6295)</f>
        <v>2022</v>
      </c>
      <c r="C6302">
        <f>MONTH('Daily Weather Input'!C6295)</f>
        <v>3</v>
      </c>
      <c r="D6302">
        <f>DAY('Daily Weather Input'!C6295)</f>
        <v>24</v>
      </c>
      <c r="E6302">
        <f>IF('Daily Weather Input'!D6295, 'Daily Weather Input'!D6295, ('Daily Weather Input'!E6295+'Daily Weather Input'!F6295)/2)</f>
        <v>52</v>
      </c>
      <c r="F6302">
        <f t="shared" si="199"/>
        <v>13</v>
      </c>
      <c r="G6302">
        <f t="shared" si="200"/>
        <v>0</v>
      </c>
    </row>
    <row r="6303" spans="2:7" x14ac:dyDescent="0.25">
      <c r="B6303">
        <f>YEAR('Daily Weather Input'!C6296)</f>
        <v>2022</v>
      </c>
      <c r="C6303">
        <f>MONTH('Daily Weather Input'!C6296)</f>
        <v>3</v>
      </c>
      <c r="D6303">
        <f>DAY('Daily Weather Input'!C6296)</f>
        <v>25</v>
      </c>
      <c r="E6303">
        <f>IF('Daily Weather Input'!D6296, 'Daily Weather Input'!D6296, ('Daily Weather Input'!E6296+'Daily Weather Input'!F6296)/2)</f>
        <v>53</v>
      </c>
      <c r="F6303">
        <f t="shared" si="199"/>
        <v>12</v>
      </c>
      <c r="G6303">
        <f t="shared" si="200"/>
        <v>0</v>
      </c>
    </row>
    <row r="6304" spans="2:7" x14ac:dyDescent="0.25">
      <c r="B6304">
        <f>YEAR('Daily Weather Input'!C6297)</f>
        <v>2022</v>
      </c>
      <c r="C6304">
        <f>MONTH('Daily Weather Input'!C6297)</f>
        <v>3</v>
      </c>
      <c r="D6304">
        <f>DAY('Daily Weather Input'!C6297)</f>
        <v>26</v>
      </c>
      <c r="E6304">
        <f>IF('Daily Weather Input'!D6297, 'Daily Weather Input'!D6297, ('Daily Weather Input'!E6297+'Daily Weather Input'!F6297)/2)</f>
        <v>48</v>
      </c>
      <c r="F6304">
        <f t="shared" si="199"/>
        <v>17</v>
      </c>
      <c r="G6304">
        <f t="shared" si="200"/>
        <v>0</v>
      </c>
    </row>
    <row r="6305" spans="2:7" x14ac:dyDescent="0.25">
      <c r="B6305">
        <f>YEAR('Daily Weather Input'!C6298)</f>
        <v>2022</v>
      </c>
      <c r="C6305">
        <f>MONTH('Daily Weather Input'!C6298)</f>
        <v>3</v>
      </c>
      <c r="D6305">
        <f>DAY('Daily Weather Input'!C6298)</f>
        <v>27</v>
      </c>
      <c r="E6305">
        <f>IF('Daily Weather Input'!D6298, 'Daily Weather Input'!D6298, ('Daily Weather Input'!E6298+'Daily Weather Input'!F6298)/2)</f>
        <v>40</v>
      </c>
      <c r="F6305">
        <f t="shared" si="199"/>
        <v>25</v>
      </c>
      <c r="G6305">
        <f t="shared" si="200"/>
        <v>0</v>
      </c>
    </row>
    <row r="6306" spans="2:7" x14ac:dyDescent="0.25">
      <c r="B6306">
        <f>YEAR('Daily Weather Input'!C6299)</f>
        <v>2022</v>
      </c>
      <c r="C6306">
        <f>MONTH('Daily Weather Input'!C6299)</f>
        <v>3</v>
      </c>
      <c r="D6306">
        <f>DAY('Daily Weather Input'!C6299)</f>
        <v>28</v>
      </c>
      <c r="E6306">
        <f>IF('Daily Weather Input'!D6299, 'Daily Weather Input'!D6299, ('Daily Weather Input'!E6299+'Daily Weather Input'!F6299)/2)</f>
        <v>33</v>
      </c>
      <c r="F6306">
        <f t="shared" si="199"/>
        <v>32</v>
      </c>
      <c r="G6306">
        <f t="shared" si="200"/>
        <v>0</v>
      </c>
    </row>
    <row r="6307" spans="2:7" x14ac:dyDescent="0.25">
      <c r="B6307">
        <f>YEAR('Daily Weather Input'!C6300)</f>
        <v>2022</v>
      </c>
      <c r="C6307">
        <f>MONTH('Daily Weather Input'!C6300)</f>
        <v>3</v>
      </c>
      <c r="D6307">
        <f>DAY('Daily Weather Input'!C6300)</f>
        <v>29</v>
      </c>
      <c r="E6307">
        <f>IF('Daily Weather Input'!D6300, 'Daily Weather Input'!D6300, ('Daily Weather Input'!E6300+'Daily Weather Input'!F6300)/2)</f>
        <v>32</v>
      </c>
      <c r="F6307">
        <f t="shared" si="199"/>
        <v>33</v>
      </c>
      <c r="G6307">
        <f t="shared" si="200"/>
        <v>0</v>
      </c>
    </row>
    <row r="6308" spans="2:7" x14ac:dyDescent="0.25">
      <c r="B6308">
        <f>YEAR('Daily Weather Input'!C6301)</f>
        <v>2022</v>
      </c>
      <c r="C6308">
        <f>MONTH('Daily Weather Input'!C6301)</f>
        <v>3</v>
      </c>
      <c r="D6308">
        <f>DAY('Daily Weather Input'!C6301)</f>
        <v>30</v>
      </c>
      <c r="E6308">
        <f>IF('Daily Weather Input'!D6301, 'Daily Weather Input'!D6301, ('Daily Weather Input'!E6301+'Daily Weather Input'!F6301)/2)</f>
        <v>42</v>
      </c>
      <c r="F6308">
        <f t="shared" si="199"/>
        <v>23</v>
      </c>
      <c r="G6308">
        <f t="shared" si="200"/>
        <v>0</v>
      </c>
    </row>
    <row r="6309" spans="2:7" x14ac:dyDescent="0.25">
      <c r="B6309">
        <f>YEAR('Daily Weather Input'!C6302)</f>
        <v>2022</v>
      </c>
      <c r="C6309">
        <f>MONTH('Daily Weather Input'!C6302)</f>
        <v>3</v>
      </c>
      <c r="D6309">
        <f>DAY('Daily Weather Input'!C6302)</f>
        <v>31</v>
      </c>
      <c r="E6309">
        <f>IF('Daily Weather Input'!D6302, 'Daily Weather Input'!D6302, ('Daily Weather Input'!E6302+'Daily Weather Input'!F6302)/2)</f>
        <v>64</v>
      </c>
      <c r="F6309">
        <f t="shared" si="199"/>
        <v>1</v>
      </c>
      <c r="G6309">
        <f t="shared" si="200"/>
        <v>0</v>
      </c>
    </row>
    <row r="6310" spans="2:7" x14ac:dyDescent="0.25">
      <c r="B6310">
        <f>YEAR('Daily Weather Input'!C6303)</f>
        <v>2022</v>
      </c>
      <c r="C6310">
        <f>MONTH('Daily Weather Input'!C6303)</f>
        <v>4</v>
      </c>
      <c r="D6310">
        <f>DAY('Daily Weather Input'!C6303)</f>
        <v>1</v>
      </c>
      <c r="E6310">
        <f>IF('Daily Weather Input'!D6303, 'Daily Weather Input'!D6303, ('Daily Weather Input'!E6303+'Daily Weather Input'!F6303)/2)</f>
        <v>55</v>
      </c>
      <c r="F6310">
        <f t="shared" si="199"/>
        <v>10</v>
      </c>
      <c r="G6310">
        <f t="shared" si="200"/>
        <v>0</v>
      </c>
    </row>
    <row r="6311" spans="2:7" x14ac:dyDescent="0.25">
      <c r="B6311">
        <f>YEAR('Daily Weather Input'!C6304)</f>
        <v>2022</v>
      </c>
      <c r="C6311">
        <f>MONTH('Daily Weather Input'!C6304)</f>
        <v>4</v>
      </c>
      <c r="D6311">
        <f>DAY('Daily Weather Input'!C6304)</f>
        <v>2</v>
      </c>
      <c r="E6311">
        <f>IF('Daily Weather Input'!D6304, 'Daily Weather Input'!D6304, ('Daily Weather Input'!E6304+'Daily Weather Input'!F6304)/2)</f>
        <v>46</v>
      </c>
      <c r="F6311">
        <f t="shared" si="199"/>
        <v>19</v>
      </c>
      <c r="G6311">
        <f t="shared" si="200"/>
        <v>0</v>
      </c>
    </row>
    <row r="6312" spans="2:7" x14ac:dyDescent="0.25">
      <c r="B6312">
        <f>YEAR('Daily Weather Input'!C6305)</f>
        <v>2022</v>
      </c>
      <c r="C6312">
        <f>MONTH('Daily Weather Input'!C6305)</f>
        <v>4</v>
      </c>
      <c r="D6312">
        <f>DAY('Daily Weather Input'!C6305)</f>
        <v>3</v>
      </c>
      <c r="E6312">
        <f>IF('Daily Weather Input'!D6305, 'Daily Weather Input'!D6305, ('Daily Weather Input'!E6305+'Daily Weather Input'!F6305)/2)</f>
        <v>50</v>
      </c>
      <c r="F6312">
        <f t="shared" si="199"/>
        <v>15</v>
      </c>
      <c r="G6312">
        <f t="shared" si="200"/>
        <v>0</v>
      </c>
    </row>
    <row r="6313" spans="2:7" x14ac:dyDescent="0.25">
      <c r="B6313">
        <f>YEAR('Daily Weather Input'!C6306)</f>
        <v>2022</v>
      </c>
      <c r="C6313">
        <f>MONTH('Daily Weather Input'!C6306)</f>
        <v>4</v>
      </c>
      <c r="D6313">
        <f>DAY('Daily Weather Input'!C6306)</f>
        <v>4</v>
      </c>
      <c r="E6313">
        <f>IF('Daily Weather Input'!D6306, 'Daily Weather Input'!D6306, ('Daily Weather Input'!E6306+'Daily Weather Input'!F6306)/2)</f>
        <v>45</v>
      </c>
      <c r="F6313">
        <f t="shared" si="199"/>
        <v>20</v>
      </c>
      <c r="G6313">
        <f t="shared" si="200"/>
        <v>0</v>
      </c>
    </row>
    <row r="6314" spans="2:7" x14ac:dyDescent="0.25">
      <c r="B6314">
        <f>YEAR('Daily Weather Input'!C6307)</f>
        <v>2022</v>
      </c>
      <c r="C6314">
        <f>MONTH('Daily Weather Input'!C6307)</f>
        <v>4</v>
      </c>
      <c r="D6314">
        <f>DAY('Daily Weather Input'!C6307)</f>
        <v>5</v>
      </c>
      <c r="E6314">
        <f>IF('Daily Weather Input'!D6307, 'Daily Weather Input'!D6307, ('Daily Weather Input'!E6307+'Daily Weather Input'!F6307)/2)</f>
        <v>49</v>
      </c>
      <c r="F6314">
        <f t="shared" si="199"/>
        <v>16</v>
      </c>
      <c r="G6314">
        <f t="shared" si="200"/>
        <v>0</v>
      </c>
    </row>
    <row r="6315" spans="2:7" x14ac:dyDescent="0.25">
      <c r="B6315">
        <f>YEAR('Daily Weather Input'!C6308)</f>
        <v>2022</v>
      </c>
      <c r="C6315">
        <f>MONTH('Daily Weather Input'!C6308)</f>
        <v>4</v>
      </c>
      <c r="D6315">
        <f>DAY('Daily Weather Input'!C6308)</f>
        <v>6</v>
      </c>
      <c r="E6315">
        <f>IF('Daily Weather Input'!D6308, 'Daily Weather Input'!D6308, ('Daily Weather Input'!E6308+'Daily Weather Input'!F6308)/2)</f>
        <v>54</v>
      </c>
      <c r="F6315">
        <f t="shared" si="199"/>
        <v>11</v>
      </c>
      <c r="G6315">
        <f t="shared" si="200"/>
        <v>0</v>
      </c>
    </row>
    <row r="6316" spans="2:7" x14ac:dyDescent="0.25">
      <c r="B6316">
        <f>YEAR('Daily Weather Input'!C6309)</f>
        <v>2022</v>
      </c>
      <c r="C6316">
        <f>MONTH('Daily Weather Input'!C6309)</f>
        <v>4</v>
      </c>
      <c r="D6316">
        <f>DAY('Daily Weather Input'!C6309)</f>
        <v>7</v>
      </c>
      <c r="E6316">
        <f>IF('Daily Weather Input'!D6309, 'Daily Weather Input'!D6309, ('Daily Weather Input'!E6309+'Daily Weather Input'!F6309)/2)</f>
        <v>52</v>
      </c>
      <c r="F6316">
        <f t="shared" si="199"/>
        <v>13</v>
      </c>
      <c r="G6316">
        <f t="shared" si="200"/>
        <v>0</v>
      </c>
    </row>
    <row r="6317" spans="2:7" x14ac:dyDescent="0.25">
      <c r="B6317">
        <f>YEAR('Daily Weather Input'!C6310)</f>
        <v>2022</v>
      </c>
      <c r="C6317">
        <f>MONTH('Daily Weather Input'!C6310)</f>
        <v>4</v>
      </c>
      <c r="D6317">
        <f>DAY('Daily Weather Input'!C6310)</f>
        <v>8</v>
      </c>
      <c r="E6317">
        <f>IF('Daily Weather Input'!D6310, 'Daily Weather Input'!D6310, ('Daily Weather Input'!E6310+'Daily Weather Input'!F6310)/2)</f>
        <v>51</v>
      </c>
      <c r="F6317">
        <f t="shared" si="199"/>
        <v>14</v>
      </c>
      <c r="G6317">
        <f t="shared" si="200"/>
        <v>0</v>
      </c>
    </row>
    <row r="6318" spans="2:7" x14ac:dyDescent="0.25">
      <c r="B6318">
        <f>YEAR('Daily Weather Input'!C6311)</f>
        <v>2022</v>
      </c>
      <c r="C6318">
        <f>MONTH('Daily Weather Input'!C6311)</f>
        <v>4</v>
      </c>
      <c r="D6318">
        <f>DAY('Daily Weather Input'!C6311)</f>
        <v>9</v>
      </c>
      <c r="E6318">
        <f>IF('Daily Weather Input'!D6311, 'Daily Weather Input'!D6311, ('Daily Weather Input'!E6311+'Daily Weather Input'!F6311)/2)</f>
        <v>48</v>
      </c>
      <c r="F6318">
        <f t="shared" si="199"/>
        <v>17</v>
      </c>
      <c r="G6318">
        <f t="shared" si="200"/>
        <v>0</v>
      </c>
    </row>
    <row r="6319" spans="2:7" x14ac:dyDescent="0.25">
      <c r="B6319">
        <f>YEAR('Daily Weather Input'!C6312)</f>
        <v>2022</v>
      </c>
      <c r="C6319">
        <f>MONTH('Daily Weather Input'!C6312)</f>
        <v>4</v>
      </c>
      <c r="D6319">
        <f>DAY('Daily Weather Input'!C6312)</f>
        <v>10</v>
      </c>
      <c r="E6319">
        <f>IF('Daily Weather Input'!D6312, 'Daily Weather Input'!D6312, ('Daily Weather Input'!E6312+'Daily Weather Input'!F6312)/2)</f>
        <v>46</v>
      </c>
      <c r="F6319">
        <f t="shared" si="199"/>
        <v>19</v>
      </c>
      <c r="G6319">
        <f t="shared" si="200"/>
        <v>0</v>
      </c>
    </row>
    <row r="6320" spans="2:7" x14ac:dyDescent="0.25">
      <c r="B6320">
        <f>YEAR('Daily Weather Input'!C6313)</f>
        <v>2022</v>
      </c>
      <c r="C6320">
        <f>MONTH('Daily Weather Input'!C6313)</f>
        <v>4</v>
      </c>
      <c r="D6320">
        <f>DAY('Daily Weather Input'!C6313)</f>
        <v>11</v>
      </c>
      <c r="E6320">
        <f>IF('Daily Weather Input'!D6313, 'Daily Weather Input'!D6313, ('Daily Weather Input'!E6313+'Daily Weather Input'!F6313)/2)</f>
        <v>47</v>
      </c>
      <c r="F6320">
        <f t="shared" si="199"/>
        <v>18</v>
      </c>
      <c r="G6320">
        <f t="shared" si="200"/>
        <v>0</v>
      </c>
    </row>
    <row r="6321" spans="2:7" x14ac:dyDescent="0.25">
      <c r="B6321">
        <f>YEAR('Daily Weather Input'!C6314)</f>
        <v>2022</v>
      </c>
      <c r="C6321">
        <f>MONTH('Daily Weather Input'!C6314)</f>
        <v>4</v>
      </c>
      <c r="D6321">
        <f>DAY('Daily Weather Input'!C6314)</f>
        <v>12</v>
      </c>
      <c r="E6321">
        <f>IF('Daily Weather Input'!D6314, 'Daily Weather Input'!D6314, ('Daily Weather Input'!E6314+'Daily Weather Input'!F6314)/2)</f>
        <v>63</v>
      </c>
      <c r="F6321">
        <f t="shared" si="199"/>
        <v>2</v>
      </c>
      <c r="G6321">
        <f t="shared" si="200"/>
        <v>0</v>
      </c>
    </row>
    <row r="6322" spans="2:7" x14ac:dyDescent="0.25">
      <c r="B6322">
        <f>YEAR('Daily Weather Input'!C6315)</f>
        <v>2022</v>
      </c>
      <c r="C6322">
        <f>MONTH('Daily Weather Input'!C6315)</f>
        <v>4</v>
      </c>
      <c r="D6322">
        <f>DAY('Daily Weather Input'!C6315)</f>
        <v>13</v>
      </c>
      <c r="E6322">
        <f>IF('Daily Weather Input'!D6315, 'Daily Weather Input'!D6315, ('Daily Weather Input'!E6315+'Daily Weather Input'!F6315)/2)</f>
        <v>68</v>
      </c>
      <c r="F6322">
        <f t="shared" si="199"/>
        <v>0</v>
      </c>
      <c r="G6322">
        <f t="shared" si="200"/>
        <v>3</v>
      </c>
    </row>
    <row r="6323" spans="2:7" x14ac:dyDescent="0.25">
      <c r="B6323">
        <f>YEAR('Daily Weather Input'!C6316)</f>
        <v>2022</v>
      </c>
      <c r="C6323">
        <f>MONTH('Daily Weather Input'!C6316)</f>
        <v>4</v>
      </c>
      <c r="D6323">
        <f>DAY('Daily Weather Input'!C6316)</f>
        <v>14</v>
      </c>
      <c r="E6323">
        <f>IF('Daily Weather Input'!D6316, 'Daily Weather Input'!D6316, ('Daily Weather Input'!E6316+'Daily Weather Input'!F6316)/2)</f>
        <v>74</v>
      </c>
      <c r="F6323">
        <f t="shared" si="199"/>
        <v>0</v>
      </c>
      <c r="G6323">
        <f t="shared" si="200"/>
        <v>9</v>
      </c>
    </row>
    <row r="6324" spans="2:7" x14ac:dyDescent="0.25">
      <c r="B6324">
        <f>YEAR('Daily Weather Input'!C6317)</f>
        <v>2022</v>
      </c>
      <c r="C6324">
        <f>MONTH('Daily Weather Input'!C6317)</f>
        <v>4</v>
      </c>
      <c r="D6324">
        <f>DAY('Daily Weather Input'!C6317)</f>
        <v>15</v>
      </c>
      <c r="E6324">
        <f>IF('Daily Weather Input'!D6317, 'Daily Weather Input'!D6317, ('Daily Weather Input'!E6317+'Daily Weather Input'!F6317)/2)</f>
        <v>58</v>
      </c>
      <c r="F6324">
        <f t="shared" si="199"/>
        <v>7</v>
      </c>
      <c r="G6324">
        <f t="shared" si="200"/>
        <v>0</v>
      </c>
    </row>
    <row r="6325" spans="2:7" x14ac:dyDescent="0.25">
      <c r="B6325">
        <f>YEAR('Daily Weather Input'!C6318)</f>
        <v>2022</v>
      </c>
      <c r="C6325">
        <f>MONTH('Daily Weather Input'!C6318)</f>
        <v>4</v>
      </c>
      <c r="D6325">
        <f>DAY('Daily Weather Input'!C6318)</f>
        <v>16</v>
      </c>
      <c r="E6325">
        <f>IF('Daily Weather Input'!D6318, 'Daily Weather Input'!D6318, ('Daily Weather Input'!E6318+'Daily Weather Input'!F6318)/2)</f>
        <v>66</v>
      </c>
      <c r="F6325">
        <f t="shared" si="199"/>
        <v>0</v>
      </c>
      <c r="G6325">
        <f t="shared" si="200"/>
        <v>1</v>
      </c>
    </row>
    <row r="6326" spans="2:7" x14ac:dyDescent="0.25">
      <c r="B6326">
        <f>YEAR('Daily Weather Input'!C6319)</f>
        <v>2022</v>
      </c>
      <c r="C6326">
        <f>MONTH('Daily Weather Input'!C6319)</f>
        <v>4</v>
      </c>
      <c r="D6326">
        <f>DAY('Daily Weather Input'!C6319)</f>
        <v>17</v>
      </c>
      <c r="E6326">
        <f>IF('Daily Weather Input'!D6319, 'Daily Weather Input'!D6319, ('Daily Weather Input'!E6319+'Daily Weather Input'!F6319)/2)</f>
        <v>55</v>
      </c>
      <c r="F6326">
        <f t="shared" si="199"/>
        <v>10</v>
      </c>
      <c r="G6326">
        <f t="shared" si="200"/>
        <v>0</v>
      </c>
    </row>
    <row r="6327" spans="2:7" x14ac:dyDescent="0.25">
      <c r="B6327">
        <f>YEAR('Daily Weather Input'!C6320)</f>
        <v>2022</v>
      </c>
      <c r="C6327">
        <f>MONTH('Daily Weather Input'!C6320)</f>
        <v>4</v>
      </c>
      <c r="D6327">
        <f>DAY('Daily Weather Input'!C6320)</f>
        <v>18</v>
      </c>
      <c r="E6327">
        <f>IF('Daily Weather Input'!D6320, 'Daily Weather Input'!D6320, ('Daily Weather Input'!E6320+'Daily Weather Input'!F6320)/2)</f>
        <v>43</v>
      </c>
      <c r="F6327">
        <f t="shared" si="199"/>
        <v>22</v>
      </c>
      <c r="G6327">
        <f t="shared" si="200"/>
        <v>0</v>
      </c>
    </row>
    <row r="6328" spans="2:7" x14ac:dyDescent="0.25">
      <c r="B6328">
        <f>YEAR('Daily Weather Input'!C6321)</f>
        <v>2022</v>
      </c>
      <c r="C6328">
        <f>MONTH('Daily Weather Input'!C6321)</f>
        <v>4</v>
      </c>
      <c r="D6328">
        <f>DAY('Daily Weather Input'!C6321)</f>
        <v>19</v>
      </c>
      <c r="E6328">
        <f>IF('Daily Weather Input'!D6321, 'Daily Weather Input'!D6321, ('Daily Weather Input'!E6321+'Daily Weather Input'!F6321)/2)</f>
        <v>43</v>
      </c>
      <c r="F6328">
        <f t="shared" si="199"/>
        <v>22</v>
      </c>
      <c r="G6328">
        <f t="shared" si="200"/>
        <v>0</v>
      </c>
    </row>
    <row r="6329" spans="2:7" x14ac:dyDescent="0.25">
      <c r="B6329">
        <f>YEAR('Daily Weather Input'!C6322)</f>
        <v>2022</v>
      </c>
      <c r="C6329">
        <f>MONTH('Daily Weather Input'!C6322)</f>
        <v>4</v>
      </c>
      <c r="D6329">
        <f>DAY('Daily Weather Input'!C6322)</f>
        <v>20</v>
      </c>
      <c r="E6329">
        <f>IF('Daily Weather Input'!D6322, 'Daily Weather Input'!D6322, ('Daily Weather Input'!E6322+'Daily Weather Input'!F6322)/2)</f>
        <v>48</v>
      </c>
      <c r="F6329">
        <f t="shared" si="199"/>
        <v>17</v>
      </c>
      <c r="G6329">
        <f t="shared" si="200"/>
        <v>0</v>
      </c>
    </row>
    <row r="6330" spans="2:7" x14ac:dyDescent="0.25">
      <c r="B6330">
        <f>YEAR('Daily Weather Input'!C6323)</f>
        <v>2022</v>
      </c>
      <c r="C6330">
        <f>MONTH('Daily Weather Input'!C6323)</f>
        <v>4</v>
      </c>
      <c r="D6330">
        <f>DAY('Daily Weather Input'!C6323)</f>
        <v>21</v>
      </c>
      <c r="E6330">
        <f>IF('Daily Weather Input'!D6323, 'Daily Weather Input'!D6323, ('Daily Weather Input'!E6323+'Daily Weather Input'!F6323)/2)</f>
        <v>56</v>
      </c>
      <c r="F6330">
        <f t="shared" si="199"/>
        <v>9</v>
      </c>
      <c r="G6330">
        <f t="shared" si="200"/>
        <v>0</v>
      </c>
    </row>
    <row r="6331" spans="2:7" x14ac:dyDescent="0.25">
      <c r="B6331">
        <f>YEAR('Daily Weather Input'!C6324)</f>
        <v>2022</v>
      </c>
      <c r="C6331">
        <f>MONTH('Daily Weather Input'!C6324)</f>
        <v>4</v>
      </c>
      <c r="D6331">
        <f>DAY('Daily Weather Input'!C6324)</f>
        <v>22</v>
      </c>
      <c r="E6331">
        <f>IF('Daily Weather Input'!D6324, 'Daily Weather Input'!D6324, ('Daily Weather Input'!E6324+'Daily Weather Input'!F6324)/2)</f>
        <v>61</v>
      </c>
      <c r="F6331">
        <f t="shared" si="199"/>
        <v>4</v>
      </c>
      <c r="G6331">
        <f t="shared" si="200"/>
        <v>0</v>
      </c>
    </row>
    <row r="6332" spans="2:7" x14ac:dyDescent="0.25">
      <c r="B6332">
        <f>YEAR('Daily Weather Input'!C6325)</f>
        <v>2022</v>
      </c>
      <c r="C6332">
        <f>MONTH('Daily Weather Input'!C6325)</f>
        <v>4</v>
      </c>
      <c r="D6332">
        <f>DAY('Daily Weather Input'!C6325)</f>
        <v>23</v>
      </c>
      <c r="E6332">
        <f>IF('Daily Weather Input'!D6325, 'Daily Weather Input'!D6325, ('Daily Weather Input'!E6325+'Daily Weather Input'!F6325)/2)</f>
        <v>63</v>
      </c>
      <c r="F6332">
        <f t="shared" si="199"/>
        <v>2</v>
      </c>
      <c r="G6332">
        <f t="shared" si="200"/>
        <v>0</v>
      </c>
    </row>
    <row r="6333" spans="2:7" x14ac:dyDescent="0.25">
      <c r="B6333">
        <f>YEAR('Daily Weather Input'!C6326)</f>
        <v>2022</v>
      </c>
      <c r="C6333">
        <f>MONTH('Daily Weather Input'!C6326)</f>
        <v>4</v>
      </c>
      <c r="D6333">
        <f>DAY('Daily Weather Input'!C6326)</f>
        <v>24</v>
      </c>
      <c r="E6333">
        <f>IF('Daily Weather Input'!D6326, 'Daily Weather Input'!D6326, ('Daily Weather Input'!E6326+'Daily Weather Input'!F6326)/2)</f>
        <v>67</v>
      </c>
      <c r="F6333">
        <f t="shared" si="199"/>
        <v>0</v>
      </c>
      <c r="G6333">
        <f t="shared" si="200"/>
        <v>2</v>
      </c>
    </row>
    <row r="6334" spans="2:7" x14ac:dyDescent="0.25">
      <c r="B6334">
        <f>YEAR('Daily Weather Input'!C6327)</f>
        <v>2022</v>
      </c>
      <c r="C6334">
        <f>MONTH('Daily Weather Input'!C6327)</f>
        <v>4</v>
      </c>
      <c r="D6334">
        <f>DAY('Daily Weather Input'!C6327)</f>
        <v>25</v>
      </c>
      <c r="E6334">
        <f>IF('Daily Weather Input'!D6327, 'Daily Weather Input'!D6327, ('Daily Weather Input'!E6327+'Daily Weather Input'!F6327)/2)</f>
        <v>62</v>
      </c>
      <c r="F6334">
        <f t="shared" si="199"/>
        <v>3</v>
      </c>
      <c r="G6334">
        <f t="shared" si="200"/>
        <v>0</v>
      </c>
    </row>
    <row r="6335" spans="2:7" x14ac:dyDescent="0.25">
      <c r="B6335">
        <f>YEAR('Daily Weather Input'!C6328)</f>
        <v>2022</v>
      </c>
      <c r="C6335">
        <f>MONTH('Daily Weather Input'!C6328)</f>
        <v>4</v>
      </c>
      <c r="D6335">
        <f>DAY('Daily Weather Input'!C6328)</f>
        <v>26</v>
      </c>
      <c r="E6335">
        <f>IF('Daily Weather Input'!D6328, 'Daily Weather Input'!D6328, ('Daily Weather Input'!E6328+'Daily Weather Input'!F6328)/2)</f>
        <v>61</v>
      </c>
      <c r="F6335">
        <f t="shared" si="199"/>
        <v>4</v>
      </c>
      <c r="G6335">
        <f t="shared" si="200"/>
        <v>0</v>
      </c>
    </row>
    <row r="6336" spans="2:7" x14ac:dyDescent="0.25">
      <c r="B6336">
        <f>YEAR('Daily Weather Input'!C6329)</f>
        <v>2022</v>
      </c>
      <c r="C6336">
        <f>MONTH('Daily Weather Input'!C6329)</f>
        <v>4</v>
      </c>
      <c r="D6336">
        <f>DAY('Daily Weather Input'!C6329)</f>
        <v>27</v>
      </c>
      <c r="E6336">
        <f>IF('Daily Weather Input'!D6329, 'Daily Weather Input'!D6329, ('Daily Weather Input'!E6329+'Daily Weather Input'!F6329)/2)</f>
        <v>54</v>
      </c>
      <c r="F6336">
        <f t="shared" si="199"/>
        <v>11</v>
      </c>
      <c r="G6336">
        <f t="shared" si="200"/>
        <v>0</v>
      </c>
    </row>
    <row r="6337" spans="2:7" x14ac:dyDescent="0.25">
      <c r="B6337">
        <f>YEAR('Daily Weather Input'!C6330)</f>
        <v>2022</v>
      </c>
      <c r="C6337">
        <f>MONTH('Daily Weather Input'!C6330)</f>
        <v>4</v>
      </c>
      <c r="D6337">
        <f>DAY('Daily Weather Input'!C6330)</f>
        <v>28</v>
      </c>
      <c r="E6337">
        <f>IF('Daily Weather Input'!D6330, 'Daily Weather Input'!D6330, ('Daily Weather Input'!E6330+'Daily Weather Input'!F6330)/2)</f>
        <v>47</v>
      </c>
      <c r="F6337">
        <f t="shared" si="199"/>
        <v>18</v>
      </c>
      <c r="G6337">
        <f t="shared" si="200"/>
        <v>0</v>
      </c>
    </row>
    <row r="6338" spans="2:7" x14ac:dyDescent="0.25">
      <c r="B6338">
        <f>YEAR('Daily Weather Input'!C6331)</f>
        <v>2022</v>
      </c>
      <c r="C6338">
        <f>MONTH('Daily Weather Input'!C6331)</f>
        <v>4</v>
      </c>
      <c r="D6338">
        <f>DAY('Daily Weather Input'!C6331)</f>
        <v>29</v>
      </c>
      <c r="E6338">
        <f>IF('Daily Weather Input'!D6331, 'Daily Weather Input'!D6331, ('Daily Weather Input'!E6331+'Daily Weather Input'!F6331)/2)</f>
        <v>52</v>
      </c>
      <c r="F6338">
        <f t="shared" si="199"/>
        <v>13</v>
      </c>
      <c r="G6338">
        <f t="shared" si="200"/>
        <v>0</v>
      </c>
    </row>
    <row r="6339" spans="2:7" x14ac:dyDescent="0.25">
      <c r="B6339">
        <f>YEAR('Daily Weather Input'!C6332)</f>
        <v>2022</v>
      </c>
      <c r="C6339">
        <f>MONTH('Daily Weather Input'!C6332)</f>
        <v>4</v>
      </c>
      <c r="D6339">
        <f>DAY('Daily Weather Input'!C6332)</f>
        <v>30</v>
      </c>
      <c r="E6339">
        <f>IF('Daily Weather Input'!D6332, 'Daily Weather Input'!D6332, ('Daily Weather Input'!E6332+'Daily Weather Input'!F6332)/2)</f>
        <v>52</v>
      </c>
      <c r="F6339">
        <f t="shared" si="199"/>
        <v>13</v>
      </c>
      <c r="G6339">
        <f t="shared" si="200"/>
        <v>0</v>
      </c>
    </row>
    <row r="6340" spans="2:7" x14ac:dyDescent="0.25">
      <c r="B6340">
        <f>YEAR('Daily Weather Input'!C6333)</f>
        <v>2022</v>
      </c>
      <c r="C6340">
        <f>MONTH('Daily Weather Input'!C6333)</f>
        <v>5</v>
      </c>
      <c r="D6340">
        <f>DAY('Daily Weather Input'!C6333)</f>
        <v>1</v>
      </c>
      <c r="E6340">
        <f>IF('Daily Weather Input'!D6333, 'Daily Weather Input'!D6333, ('Daily Weather Input'!E6333+'Daily Weather Input'!F6333)/2)</f>
        <v>56</v>
      </c>
      <c r="F6340">
        <f t="shared" si="199"/>
        <v>9</v>
      </c>
      <c r="G6340">
        <f t="shared" si="200"/>
        <v>0</v>
      </c>
    </row>
    <row r="6341" spans="2:7" x14ac:dyDescent="0.25">
      <c r="B6341">
        <f>YEAR('Daily Weather Input'!C6334)</f>
        <v>2022</v>
      </c>
      <c r="C6341">
        <f>MONTH('Daily Weather Input'!C6334)</f>
        <v>5</v>
      </c>
      <c r="D6341">
        <f>DAY('Daily Weather Input'!C6334)</f>
        <v>2</v>
      </c>
      <c r="E6341">
        <f>IF('Daily Weather Input'!D6334, 'Daily Weather Input'!D6334, ('Daily Weather Input'!E6334+'Daily Weather Input'!F6334)/2)</f>
        <v>63</v>
      </c>
      <c r="F6341">
        <f t="shared" si="199"/>
        <v>2</v>
      </c>
      <c r="G6341">
        <f t="shared" si="200"/>
        <v>0</v>
      </c>
    </row>
    <row r="6342" spans="2:7" x14ac:dyDescent="0.25">
      <c r="B6342">
        <f>YEAR('Daily Weather Input'!C6335)</f>
        <v>2022</v>
      </c>
      <c r="C6342">
        <f>MONTH('Daily Weather Input'!C6335)</f>
        <v>5</v>
      </c>
      <c r="D6342">
        <f>DAY('Daily Weather Input'!C6335)</f>
        <v>3</v>
      </c>
      <c r="E6342">
        <f>IF('Daily Weather Input'!D6335, 'Daily Weather Input'!D6335, ('Daily Weather Input'!E6335+'Daily Weather Input'!F6335)/2)</f>
        <v>62</v>
      </c>
      <c r="F6342">
        <f t="shared" si="199"/>
        <v>3</v>
      </c>
      <c r="G6342">
        <f t="shared" si="200"/>
        <v>0</v>
      </c>
    </row>
    <row r="6343" spans="2:7" x14ac:dyDescent="0.25">
      <c r="B6343">
        <f>YEAR('Daily Weather Input'!C6336)</f>
        <v>2022</v>
      </c>
      <c r="C6343">
        <f>MONTH('Daily Weather Input'!C6336)</f>
        <v>5</v>
      </c>
      <c r="D6343">
        <f>DAY('Daily Weather Input'!C6336)</f>
        <v>4</v>
      </c>
      <c r="E6343">
        <f>IF('Daily Weather Input'!D6336, 'Daily Weather Input'!D6336, ('Daily Weather Input'!E6336+'Daily Weather Input'!F6336)/2)</f>
        <v>64</v>
      </c>
      <c r="F6343">
        <f t="shared" si="199"/>
        <v>1</v>
      </c>
      <c r="G6343">
        <f t="shared" si="200"/>
        <v>0</v>
      </c>
    </row>
    <row r="6344" spans="2:7" x14ac:dyDescent="0.25">
      <c r="B6344">
        <f>YEAR('Daily Weather Input'!C6337)</f>
        <v>2022</v>
      </c>
      <c r="C6344">
        <f>MONTH('Daily Weather Input'!C6337)</f>
        <v>5</v>
      </c>
      <c r="D6344">
        <f>DAY('Daily Weather Input'!C6337)</f>
        <v>5</v>
      </c>
      <c r="E6344">
        <f>IF('Daily Weather Input'!D6337, 'Daily Weather Input'!D6337, ('Daily Weather Input'!E6337+'Daily Weather Input'!F6337)/2)</f>
        <v>64</v>
      </c>
      <c r="F6344">
        <f t="shared" si="199"/>
        <v>1</v>
      </c>
      <c r="G6344">
        <f t="shared" si="200"/>
        <v>0</v>
      </c>
    </row>
    <row r="6345" spans="2:7" x14ac:dyDescent="0.25">
      <c r="B6345">
        <f>YEAR('Daily Weather Input'!C6338)</f>
        <v>2022</v>
      </c>
      <c r="C6345">
        <f>MONTH('Daily Weather Input'!C6338)</f>
        <v>5</v>
      </c>
      <c r="D6345">
        <f>DAY('Daily Weather Input'!C6338)</f>
        <v>6</v>
      </c>
      <c r="E6345">
        <f>IF('Daily Weather Input'!D6338, 'Daily Weather Input'!D6338, ('Daily Weather Input'!E6338+'Daily Weather Input'!F6338)/2)</f>
        <v>60</v>
      </c>
      <c r="F6345">
        <f t="shared" si="199"/>
        <v>5</v>
      </c>
      <c r="G6345">
        <f t="shared" si="200"/>
        <v>0</v>
      </c>
    </row>
    <row r="6346" spans="2:7" x14ac:dyDescent="0.25">
      <c r="B6346">
        <f>YEAR('Daily Weather Input'!C6339)</f>
        <v>2022</v>
      </c>
      <c r="C6346">
        <f>MONTH('Daily Weather Input'!C6339)</f>
        <v>5</v>
      </c>
      <c r="D6346">
        <f>DAY('Daily Weather Input'!C6339)</f>
        <v>7</v>
      </c>
      <c r="E6346">
        <f>IF('Daily Weather Input'!D6339, 'Daily Weather Input'!D6339, ('Daily Weather Input'!E6339+'Daily Weather Input'!F6339)/2)</f>
        <v>53</v>
      </c>
      <c r="F6346">
        <f t="shared" si="199"/>
        <v>12</v>
      </c>
      <c r="G6346">
        <f t="shared" si="200"/>
        <v>0</v>
      </c>
    </row>
    <row r="6347" spans="2:7" x14ac:dyDescent="0.25">
      <c r="B6347">
        <f>YEAR('Daily Weather Input'!C6340)</f>
        <v>2022</v>
      </c>
      <c r="C6347">
        <f>MONTH('Daily Weather Input'!C6340)</f>
        <v>5</v>
      </c>
      <c r="D6347">
        <f>DAY('Daily Weather Input'!C6340)</f>
        <v>8</v>
      </c>
      <c r="E6347">
        <f>IF('Daily Weather Input'!D6340, 'Daily Weather Input'!D6340, ('Daily Weather Input'!E6340+'Daily Weather Input'!F6340)/2)</f>
        <v>49</v>
      </c>
      <c r="F6347">
        <f t="shared" si="199"/>
        <v>16</v>
      </c>
      <c r="G6347">
        <f t="shared" si="200"/>
        <v>0</v>
      </c>
    </row>
    <row r="6348" spans="2:7" x14ac:dyDescent="0.25">
      <c r="B6348">
        <f>YEAR('Daily Weather Input'!C6341)</f>
        <v>2022</v>
      </c>
      <c r="C6348">
        <f>MONTH('Daily Weather Input'!C6341)</f>
        <v>5</v>
      </c>
      <c r="D6348">
        <f>DAY('Daily Weather Input'!C6341)</f>
        <v>9</v>
      </c>
      <c r="E6348">
        <f>IF('Daily Weather Input'!D6341, 'Daily Weather Input'!D6341, ('Daily Weather Input'!E6341+'Daily Weather Input'!F6341)/2)</f>
        <v>53</v>
      </c>
      <c r="F6348">
        <f t="shared" si="199"/>
        <v>12</v>
      </c>
      <c r="G6348">
        <f t="shared" si="200"/>
        <v>0</v>
      </c>
    </row>
    <row r="6349" spans="2:7" x14ac:dyDescent="0.25">
      <c r="B6349">
        <f>YEAR('Daily Weather Input'!C6342)</f>
        <v>2022</v>
      </c>
      <c r="C6349">
        <f>MONTH('Daily Weather Input'!C6342)</f>
        <v>5</v>
      </c>
      <c r="D6349">
        <f>DAY('Daily Weather Input'!C6342)</f>
        <v>10</v>
      </c>
      <c r="E6349">
        <f>IF('Daily Weather Input'!D6342, 'Daily Weather Input'!D6342, ('Daily Weather Input'!E6342+'Daily Weather Input'!F6342)/2)</f>
        <v>60</v>
      </c>
      <c r="F6349">
        <f t="shared" si="199"/>
        <v>5</v>
      </c>
      <c r="G6349">
        <f t="shared" si="200"/>
        <v>0</v>
      </c>
    </row>
    <row r="6350" spans="2:7" x14ac:dyDescent="0.25">
      <c r="B6350">
        <f>YEAR('Daily Weather Input'!C6343)</f>
        <v>2022</v>
      </c>
      <c r="C6350">
        <f>MONTH('Daily Weather Input'!C6343)</f>
        <v>5</v>
      </c>
      <c r="D6350">
        <f>DAY('Daily Weather Input'!C6343)</f>
        <v>11</v>
      </c>
      <c r="E6350">
        <f>IF('Daily Weather Input'!D6343, 'Daily Weather Input'!D6343, ('Daily Weather Input'!E6343+'Daily Weather Input'!F6343)/2)</f>
        <v>61</v>
      </c>
      <c r="F6350">
        <f t="shared" si="199"/>
        <v>4</v>
      </c>
      <c r="G6350">
        <f t="shared" si="200"/>
        <v>0</v>
      </c>
    </row>
    <row r="6351" spans="2:7" x14ac:dyDescent="0.25">
      <c r="B6351">
        <f>YEAR('Daily Weather Input'!C6344)</f>
        <v>2022</v>
      </c>
      <c r="C6351">
        <f>MONTH('Daily Weather Input'!C6344)</f>
        <v>5</v>
      </c>
      <c r="D6351">
        <f>DAY('Daily Weather Input'!C6344)</f>
        <v>12</v>
      </c>
      <c r="E6351">
        <f>IF('Daily Weather Input'!D6344, 'Daily Weather Input'!D6344, ('Daily Weather Input'!E6344+'Daily Weather Input'!F6344)/2)</f>
        <v>63</v>
      </c>
      <c r="F6351">
        <f t="shared" si="199"/>
        <v>2</v>
      </c>
      <c r="G6351">
        <f t="shared" si="200"/>
        <v>0</v>
      </c>
    </row>
    <row r="6352" spans="2:7" x14ac:dyDescent="0.25">
      <c r="B6352">
        <f>YEAR('Daily Weather Input'!C6345)</f>
        <v>2022</v>
      </c>
      <c r="C6352">
        <f>MONTH('Daily Weather Input'!C6345)</f>
        <v>5</v>
      </c>
      <c r="D6352">
        <f>DAY('Daily Weather Input'!C6345)</f>
        <v>13</v>
      </c>
      <c r="E6352">
        <f>IF('Daily Weather Input'!D6345, 'Daily Weather Input'!D6345, ('Daily Weather Input'!E6345+'Daily Weather Input'!F6345)/2)</f>
        <v>67</v>
      </c>
      <c r="F6352">
        <f t="shared" si="199"/>
        <v>0</v>
      </c>
      <c r="G6352">
        <f t="shared" si="200"/>
        <v>2</v>
      </c>
    </row>
    <row r="6353" spans="2:7" x14ac:dyDescent="0.25">
      <c r="B6353">
        <f>YEAR('Daily Weather Input'!C6346)</f>
        <v>2022</v>
      </c>
      <c r="C6353">
        <f>MONTH('Daily Weather Input'!C6346)</f>
        <v>5</v>
      </c>
      <c r="D6353">
        <f>DAY('Daily Weather Input'!C6346)</f>
        <v>14</v>
      </c>
      <c r="E6353">
        <f>IF('Daily Weather Input'!D6346, 'Daily Weather Input'!D6346, ('Daily Weather Input'!E6346+'Daily Weather Input'!F6346)/2)</f>
        <v>69</v>
      </c>
      <c r="F6353">
        <f t="shared" si="199"/>
        <v>0</v>
      </c>
      <c r="G6353">
        <f t="shared" si="200"/>
        <v>4</v>
      </c>
    </row>
    <row r="6354" spans="2:7" x14ac:dyDescent="0.25">
      <c r="B6354">
        <f>YEAR('Daily Weather Input'!C6347)</f>
        <v>2022</v>
      </c>
      <c r="C6354">
        <f>MONTH('Daily Weather Input'!C6347)</f>
        <v>5</v>
      </c>
      <c r="D6354">
        <f>DAY('Daily Weather Input'!C6347)</f>
        <v>15</v>
      </c>
      <c r="E6354">
        <f>IF('Daily Weather Input'!D6347, 'Daily Weather Input'!D6347, ('Daily Weather Input'!E6347+'Daily Weather Input'!F6347)/2)</f>
        <v>69</v>
      </c>
      <c r="F6354">
        <f t="shared" si="199"/>
        <v>0</v>
      </c>
      <c r="G6354">
        <f t="shared" si="200"/>
        <v>4</v>
      </c>
    </row>
    <row r="6355" spans="2:7" x14ac:dyDescent="0.25">
      <c r="B6355">
        <f>YEAR('Daily Weather Input'!C6348)</f>
        <v>2022</v>
      </c>
      <c r="C6355">
        <f>MONTH('Daily Weather Input'!C6348)</f>
        <v>5</v>
      </c>
      <c r="D6355">
        <f>DAY('Daily Weather Input'!C6348)</f>
        <v>16</v>
      </c>
      <c r="E6355">
        <f>IF('Daily Weather Input'!D6348, 'Daily Weather Input'!D6348, ('Daily Weather Input'!E6348+'Daily Weather Input'!F6348)/2)</f>
        <v>70</v>
      </c>
      <c r="F6355">
        <f t="shared" si="199"/>
        <v>0</v>
      </c>
      <c r="G6355">
        <f t="shared" si="200"/>
        <v>5</v>
      </c>
    </row>
    <row r="6356" spans="2:7" x14ac:dyDescent="0.25">
      <c r="B6356">
        <f>YEAR('Daily Weather Input'!C6349)</f>
        <v>2022</v>
      </c>
      <c r="C6356">
        <f>MONTH('Daily Weather Input'!C6349)</f>
        <v>5</v>
      </c>
      <c r="D6356">
        <f>DAY('Daily Weather Input'!C6349)</f>
        <v>17</v>
      </c>
      <c r="E6356">
        <f>IF('Daily Weather Input'!D6349, 'Daily Weather Input'!D6349, ('Daily Weather Input'!E6349+'Daily Weather Input'!F6349)/2)</f>
        <v>67</v>
      </c>
      <c r="F6356">
        <f t="shared" si="199"/>
        <v>0</v>
      </c>
      <c r="G6356">
        <f t="shared" si="200"/>
        <v>2</v>
      </c>
    </row>
    <row r="6357" spans="2:7" x14ac:dyDescent="0.25">
      <c r="B6357">
        <f>YEAR('Daily Weather Input'!C6350)</f>
        <v>2022</v>
      </c>
      <c r="C6357">
        <f>MONTH('Daily Weather Input'!C6350)</f>
        <v>5</v>
      </c>
      <c r="D6357">
        <f>DAY('Daily Weather Input'!C6350)</f>
        <v>18</v>
      </c>
      <c r="E6357">
        <f>IF('Daily Weather Input'!D6350, 'Daily Weather Input'!D6350, ('Daily Weather Input'!E6350+'Daily Weather Input'!F6350)/2)</f>
        <v>66</v>
      </c>
      <c r="F6357">
        <f t="shared" si="199"/>
        <v>0</v>
      </c>
      <c r="G6357">
        <f t="shared" si="200"/>
        <v>1</v>
      </c>
    </row>
    <row r="6358" spans="2:7" x14ac:dyDescent="0.25">
      <c r="B6358">
        <f>YEAR('Daily Weather Input'!C6351)</f>
        <v>2022</v>
      </c>
      <c r="C6358">
        <f>MONTH('Daily Weather Input'!C6351)</f>
        <v>5</v>
      </c>
      <c r="D6358">
        <f>DAY('Daily Weather Input'!C6351)</f>
        <v>19</v>
      </c>
      <c r="E6358">
        <f>IF('Daily Weather Input'!D6351, 'Daily Weather Input'!D6351, ('Daily Weather Input'!E6351+'Daily Weather Input'!F6351)/2)</f>
        <v>70</v>
      </c>
      <c r="F6358">
        <f t="shared" si="199"/>
        <v>0</v>
      </c>
      <c r="G6358">
        <f t="shared" si="200"/>
        <v>5</v>
      </c>
    </row>
    <row r="6359" spans="2:7" x14ac:dyDescent="0.25">
      <c r="B6359">
        <f>YEAR('Daily Weather Input'!C6352)</f>
        <v>2022</v>
      </c>
      <c r="C6359">
        <f>MONTH('Daily Weather Input'!C6352)</f>
        <v>5</v>
      </c>
      <c r="D6359">
        <f>DAY('Daily Weather Input'!C6352)</f>
        <v>20</v>
      </c>
      <c r="E6359">
        <f>IF('Daily Weather Input'!D6352, 'Daily Weather Input'!D6352, ('Daily Weather Input'!E6352+'Daily Weather Input'!F6352)/2)</f>
        <v>74</v>
      </c>
      <c r="F6359">
        <f t="shared" si="199"/>
        <v>0</v>
      </c>
      <c r="G6359">
        <f t="shared" si="200"/>
        <v>9</v>
      </c>
    </row>
    <row r="6360" spans="2:7" x14ac:dyDescent="0.25">
      <c r="B6360">
        <f>YEAR('Daily Weather Input'!C6353)</f>
        <v>2022</v>
      </c>
      <c r="C6360">
        <f>MONTH('Daily Weather Input'!C6353)</f>
        <v>5</v>
      </c>
      <c r="D6360">
        <f>DAY('Daily Weather Input'!C6353)</f>
        <v>21</v>
      </c>
      <c r="E6360">
        <f>IF('Daily Weather Input'!D6353, 'Daily Weather Input'!D6353, ('Daily Weather Input'!E6353+'Daily Weather Input'!F6353)/2)</f>
        <v>83</v>
      </c>
      <c r="F6360">
        <f t="shared" ref="F6360:F6423" si="201">IF(B$8&gt;$E6360,(B$8-$E6360),0)</f>
        <v>0</v>
      </c>
      <c r="G6360">
        <f t="shared" ref="G6360:G6423" si="202">IF($E6360&gt;C$8,$E6360-C$8,0)</f>
        <v>18</v>
      </c>
    </row>
    <row r="6361" spans="2:7" x14ac:dyDescent="0.25">
      <c r="B6361">
        <f>YEAR('Daily Weather Input'!C6354)</f>
        <v>2022</v>
      </c>
      <c r="C6361">
        <f>MONTH('Daily Weather Input'!C6354)</f>
        <v>5</v>
      </c>
      <c r="D6361">
        <f>DAY('Daily Weather Input'!C6354)</f>
        <v>22</v>
      </c>
      <c r="E6361">
        <f>IF('Daily Weather Input'!D6354, 'Daily Weather Input'!D6354, ('Daily Weather Input'!E6354+'Daily Weather Input'!F6354)/2)</f>
        <v>80</v>
      </c>
      <c r="F6361">
        <f t="shared" si="201"/>
        <v>0</v>
      </c>
      <c r="G6361">
        <f t="shared" si="202"/>
        <v>15</v>
      </c>
    </row>
    <row r="6362" spans="2:7" x14ac:dyDescent="0.25">
      <c r="B6362">
        <f>YEAR('Daily Weather Input'!C6355)</f>
        <v>2022</v>
      </c>
      <c r="C6362">
        <f>MONTH('Daily Weather Input'!C6355)</f>
        <v>5</v>
      </c>
      <c r="D6362">
        <f>DAY('Daily Weather Input'!C6355)</f>
        <v>23</v>
      </c>
      <c r="E6362">
        <f>IF('Daily Weather Input'!D6355, 'Daily Weather Input'!D6355, ('Daily Weather Input'!E6355+'Daily Weather Input'!F6355)/2)</f>
        <v>67</v>
      </c>
      <c r="F6362">
        <f t="shared" si="201"/>
        <v>0</v>
      </c>
      <c r="G6362">
        <f t="shared" si="202"/>
        <v>2</v>
      </c>
    </row>
    <row r="6363" spans="2:7" x14ac:dyDescent="0.25">
      <c r="B6363">
        <f>YEAR('Daily Weather Input'!C6356)</f>
        <v>2022</v>
      </c>
      <c r="C6363">
        <f>MONTH('Daily Weather Input'!C6356)</f>
        <v>5</v>
      </c>
      <c r="D6363">
        <f>DAY('Daily Weather Input'!C6356)</f>
        <v>24</v>
      </c>
      <c r="E6363">
        <f>IF('Daily Weather Input'!D6356, 'Daily Weather Input'!D6356, ('Daily Weather Input'!E6356+'Daily Weather Input'!F6356)/2)</f>
        <v>60</v>
      </c>
      <c r="F6363">
        <f t="shared" si="201"/>
        <v>5</v>
      </c>
      <c r="G6363">
        <f t="shared" si="202"/>
        <v>0</v>
      </c>
    </row>
    <row r="6364" spans="2:7" x14ac:dyDescent="0.25">
      <c r="B6364">
        <f>YEAR('Daily Weather Input'!C6357)</f>
        <v>2022</v>
      </c>
      <c r="C6364">
        <f>MONTH('Daily Weather Input'!C6357)</f>
        <v>5</v>
      </c>
      <c r="D6364">
        <f>DAY('Daily Weather Input'!C6357)</f>
        <v>25</v>
      </c>
      <c r="E6364">
        <f>IF('Daily Weather Input'!D6357, 'Daily Weather Input'!D6357, ('Daily Weather Input'!E6357+'Daily Weather Input'!F6357)/2)</f>
        <v>62</v>
      </c>
      <c r="F6364">
        <f t="shared" si="201"/>
        <v>3</v>
      </c>
      <c r="G6364">
        <f t="shared" si="202"/>
        <v>0</v>
      </c>
    </row>
    <row r="6365" spans="2:7" x14ac:dyDescent="0.25">
      <c r="B6365">
        <f>YEAR('Daily Weather Input'!C6358)</f>
        <v>2022</v>
      </c>
      <c r="C6365">
        <f>MONTH('Daily Weather Input'!C6358)</f>
        <v>5</v>
      </c>
      <c r="D6365">
        <f>DAY('Daily Weather Input'!C6358)</f>
        <v>26</v>
      </c>
      <c r="E6365">
        <f>IF('Daily Weather Input'!D6358, 'Daily Weather Input'!D6358, ('Daily Weather Input'!E6358+'Daily Weather Input'!F6358)/2)</f>
        <v>64</v>
      </c>
      <c r="F6365">
        <f t="shared" si="201"/>
        <v>1</v>
      </c>
      <c r="G6365">
        <f t="shared" si="202"/>
        <v>0</v>
      </c>
    </row>
    <row r="6366" spans="2:7" x14ac:dyDescent="0.25">
      <c r="B6366">
        <f>YEAR('Daily Weather Input'!C6359)</f>
        <v>2022</v>
      </c>
      <c r="C6366">
        <f>MONTH('Daily Weather Input'!C6359)</f>
        <v>5</v>
      </c>
      <c r="D6366">
        <f>DAY('Daily Weather Input'!C6359)</f>
        <v>27</v>
      </c>
      <c r="E6366">
        <f>IF('Daily Weather Input'!D6359, 'Daily Weather Input'!D6359, ('Daily Weather Input'!E6359+'Daily Weather Input'!F6359)/2)</f>
        <v>70</v>
      </c>
      <c r="F6366">
        <f t="shared" si="201"/>
        <v>0</v>
      </c>
      <c r="G6366">
        <f t="shared" si="202"/>
        <v>5</v>
      </c>
    </row>
    <row r="6367" spans="2:7" x14ac:dyDescent="0.25">
      <c r="B6367">
        <f>YEAR('Daily Weather Input'!C6360)</f>
        <v>2022</v>
      </c>
      <c r="C6367">
        <f>MONTH('Daily Weather Input'!C6360)</f>
        <v>5</v>
      </c>
      <c r="D6367">
        <f>DAY('Daily Weather Input'!C6360)</f>
        <v>28</v>
      </c>
      <c r="E6367">
        <f>IF('Daily Weather Input'!D6360, 'Daily Weather Input'!D6360, ('Daily Weather Input'!E6360+'Daily Weather Input'!F6360)/2)</f>
        <v>68</v>
      </c>
      <c r="F6367">
        <f t="shared" si="201"/>
        <v>0</v>
      </c>
      <c r="G6367">
        <f t="shared" si="202"/>
        <v>3</v>
      </c>
    </row>
    <row r="6368" spans="2:7" x14ac:dyDescent="0.25">
      <c r="B6368">
        <f>YEAR('Daily Weather Input'!C6361)</f>
        <v>2022</v>
      </c>
      <c r="C6368">
        <f>MONTH('Daily Weather Input'!C6361)</f>
        <v>5</v>
      </c>
      <c r="D6368">
        <f>DAY('Daily Weather Input'!C6361)</f>
        <v>29</v>
      </c>
      <c r="E6368">
        <f>IF('Daily Weather Input'!D6361, 'Daily Weather Input'!D6361, ('Daily Weather Input'!E6361+'Daily Weather Input'!F6361)/2)</f>
        <v>71</v>
      </c>
      <c r="F6368">
        <f t="shared" si="201"/>
        <v>0</v>
      </c>
      <c r="G6368">
        <f t="shared" si="202"/>
        <v>6</v>
      </c>
    </row>
    <row r="6369" spans="2:7" x14ac:dyDescent="0.25">
      <c r="B6369">
        <f>YEAR('Daily Weather Input'!C6362)</f>
        <v>2022</v>
      </c>
      <c r="C6369">
        <f>MONTH('Daily Weather Input'!C6362)</f>
        <v>5</v>
      </c>
      <c r="D6369">
        <f>DAY('Daily Weather Input'!C6362)</f>
        <v>30</v>
      </c>
      <c r="E6369">
        <f>IF('Daily Weather Input'!D6362, 'Daily Weather Input'!D6362, ('Daily Weather Input'!E6362+'Daily Weather Input'!F6362)/2)</f>
        <v>76</v>
      </c>
      <c r="F6369">
        <f t="shared" si="201"/>
        <v>0</v>
      </c>
      <c r="G6369">
        <f t="shared" si="202"/>
        <v>11</v>
      </c>
    </row>
    <row r="6370" spans="2:7" x14ac:dyDescent="0.25">
      <c r="B6370">
        <f>YEAR('Daily Weather Input'!C6363)</f>
        <v>2022</v>
      </c>
      <c r="C6370">
        <f>MONTH('Daily Weather Input'!C6363)</f>
        <v>5</v>
      </c>
      <c r="D6370">
        <f>DAY('Daily Weather Input'!C6363)</f>
        <v>31</v>
      </c>
      <c r="E6370">
        <f>IF('Daily Weather Input'!D6363, 'Daily Weather Input'!D6363, ('Daily Weather Input'!E6363+'Daily Weather Input'!F6363)/2)</f>
        <v>80</v>
      </c>
      <c r="F6370">
        <f t="shared" si="201"/>
        <v>0</v>
      </c>
      <c r="G6370">
        <f t="shared" si="202"/>
        <v>15</v>
      </c>
    </row>
    <row r="6371" spans="2:7" x14ac:dyDescent="0.25">
      <c r="B6371">
        <f>YEAR('Daily Weather Input'!C6364)</f>
        <v>2022</v>
      </c>
      <c r="C6371">
        <f>MONTH('Daily Weather Input'!C6364)</f>
        <v>6</v>
      </c>
      <c r="D6371">
        <f>DAY('Daily Weather Input'!C6364)</f>
        <v>1</v>
      </c>
      <c r="E6371">
        <f>IF('Daily Weather Input'!D6364, 'Daily Weather Input'!D6364, ('Daily Weather Input'!E6364+'Daily Weather Input'!F6364)/2)</f>
        <v>82</v>
      </c>
      <c r="F6371">
        <f t="shared" si="201"/>
        <v>0</v>
      </c>
      <c r="G6371">
        <f t="shared" si="202"/>
        <v>17</v>
      </c>
    </row>
    <row r="6372" spans="2:7" x14ac:dyDescent="0.25">
      <c r="B6372">
        <f>YEAR('Daily Weather Input'!C6365)</f>
        <v>2022</v>
      </c>
      <c r="C6372">
        <f>MONTH('Daily Weather Input'!C6365)</f>
        <v>6</v>
      </c>
      <c r="D6372">
        <f>DAY('Daily Weather Input'!C6365)</f>
        <v>2</v>
      </c>
      <c r="E6372">
        <f>IF('Daily Weather Input'!D6365, 'Daily Weather Input'!D6365, ('Daily Weather Input'!E6365+'Daily Weather Input'!F6365)/2)</f>
        <v>78</v>
      </c>
      <c r="F6372">
        <f t="shared" si="201"/>
        <v>0</v>
      </c>
      <c r="G6372">
        <f t="shared" si="202"/>
        <v>13</v>
      </c>
    </row>
    <row r="6373" spans="2:7" x14ac:dyDescent="0.25">
      <c r="B6373">
        <f>YEAR('Daily Weather Input'!C6366)</f>
        <v>2022</v>
      </c>
      <c r="C6373">
        <f>MONTH('Daily Weather Input'!C6366)</f>
        <v>6</v>
      </c>
      <c r="D6373">
        <f>DAY('Daily Weather Input'!C6366)</f>
        <v>3</v>
      </c>
      <c r="E6373">
        <f>IF('Daily Weather Input'!D6366, 'Daily Weather Input'!D6366, ('Daily Weather Input'!E6366+'Daily Weather Input'!F6366)/2)</f>
        <v>71</v>
      </c>
      <c r="F6373">
        <f t="shared" si="201"/>
        <v>0</v>
      </c>
      <c r="G6373">
        <f t="shared" si="202"/>
        <v>6</v>
      </c>
    </row>
    <row r="6374" spans="2:7" x14ac:dyDescent="0.25">
      <c r="B6374">
        <f>YEAR('Daily Weather Input'!C6367)</f>
        <v>2022</v>
      </c>
      <c r="C6374">
        <f>MONTH('Daily Weather Input'!C6367)</f>
        <v>6</v>
      </c>
      <c r="D6374">
        <f>DAY('Daily Weather Input'!C6367)</f>
        <v>4</v>
      </c>
      <c r="E6374">
        <f>IF('Daily Weather Input'!D6367, 'Daily Weather Input'!D6367, ('Daily Weather Input'!E6367+'Daily Weather Input'!F6367)/2)</f>
        <v>60</v>
      </c>
      <c r="F6374">
        <f t="shared" si="201"/>
        <v>5</v>
      </c>
      <c r="G6374">
        <f t="shared" si="202"/>
        <v>0</v>
      </c>
    </row>
    <row r="6375" spans="2:7" x14ac:dyDescent="0.25">
      <c r="B6375">
        <f>YEAR('Daily Weather Input'!C6368)</f>
        <v>1900</v>
      </c>
      <c r="C6375">
        <f>MONTH('Daily Weather Input'!C6368)</f>
        <v>1</v>
      </c>
      <c r="D6375">
        <f>DAY('Daily Weather Input'!C6368)</f>
        <v>0</v>
      </c>
      <c r="E6375">
        <f>IF('Daily Weather Input'!D6368, 'Daily Weather Input'!D6368, ('Daily Weather Input'!E6368+'Daily Weather Input'!F6368)/2)</f>
        <v>0</v>
      </c>
      <c r="F6375">
        <f t="shared" si="201"/>
        <v>65</v>
      </c>
      <c r="G6375">
        <f t="shared" si="202"/>
        <v>0</v>
      </c>
    </row>
    <row r="6376" spans="2:7" x14ac:dyDescent="0.25">
      <c r="B6376">
        <f>YEAR('Daily Weather Input'!C6369)</f>
        <v>1900</v>
      </c>
      <c r="C6376">
        <f>MONTH('Daily Weather Input'!C6369)</f>
        <v>1</v>
      </c>
      <c r="D6376">
        <f>DAY('Daily Weather Input'!C6369)</f>
        <v>0</v>
      </c>
      <c r="E6376">
        <f>IF('Daily Weather Input'!D6369, 'Daily Weather Input'!D6369, ('Daily Weather Input'!E6369+'Daily Weather Input'!F6369)/2)</f>
        <v>0</v>
      </c>
      <c r="F6376">
        <f t="shared" si="201"/>
        <v>65</v>
      </c>
      <c r="G6376">
        <f t="shared" si="202"/>
        <v>0</v>
      </c>
    </row>
    <row r="6377" spans="2:7" x14ac:dyDescent="0.25">
      <c r="B6377">
        <f>YEAR('Daily Weather Input'!C6370)</f>
        <v>1900</v>
      </c>
      <c r="C6377">
        <f>MONTH('Daily Weather Input'!C6370)</f>
        <v>1</v>
      </c>
      <c r="D6377">
        <f>DAY('Daily Weather Input'!C6370)</f>
        <v>0</v>
      </c>
      <c r="E6377">
        <f>IF('Daily Weather Input'!D6370, 'Daily Weather Input'!D6370, ('Daily Weather Input'!E6370+'Daily Weather Input'!F6370)/2)</f>
        <v>0</v>
      </c>
      <c r="F6377">
        <f t="shared" si="201"/>
        <v>65</v>
      </c>
      <c r="G6377">
        <f t="shared" si="202"/>
        <v>0</v>
      </c>
    </row>
    <row r="6378" spans="2:7" x14ac:dyDescent="0.25">
      <c r="B6378">
        <f>YEAR('Daily Weather Input'!C6371)</f>
        <v>1900</v>
      </c>
      <c r="C6378">
        <f>MONTH('Daily Weather Input'!C6371)</f>
        <v>1</v>
      </c>
      <c r="D6378">
        <f>DAY('Daily Weather Input'!C6371)</f>
        <v>0</v>
      </c>
      <c r="E6378">
        <f>IF('Daily Weather Input'!D6371, 'Daily Weather Input'!D6371, ('Daily Weather Input'!E6371+'Daily Weather Input'!F6371)/2)</f>
        <v>0</v>
      </c>
      <c r="F6378">
        <f t="shared" si="201"/>
        <v>65</v>
      </c>
      <c r="G6378">
        <f t="shared" si="202"/>
        <v>0</v>
      </c>
    </row>
    <row r="6379" spans="2:7" x14ac:dyDescent="0.25">
      <c r="B6379">
        <f>YEAR('Daily Weather Input'!C6372)</f>
        <v>1900</v>
      </c>
      <c r="C6379">
        <f>MONTH('Daily Weather Input'!C6372)</f>
        <v>1</v>
      </c>
      <c r="D6379">
        <f>DAY('Daily Weather Input'!C6372)</f>
        <v>0</v>
      </c>
      <c r="E6379">
        <f>IF('Daily Weather Input'!D6372, 'Daily Weather Input'!D6372, ('Daily Weather Input'!E6372+'Daily Weather Input'!F6372)/2)</f>
        <v>0</v>
      </c>
      <c r="F6379">
        <f t="shared" si="201"/>
        <v>65</v>
      </c>
      <c r="G6379">
        <f t="shared" si="202"/>
        <v>0</v>
      </c>
    </row>
    <row r="6380" spans="2:7" x14ac:dyDescent="0.25">
      <c r="B6380">
        <f>YEAR('Daily Weather Input'!C6373)</f>
        <v>1900</v>
      </c>
      <c r="C6380">
        <f>MONTH('Daily Weather Input'!C6373)</f>
        <v>1</v>
      </c>
      <c r="D6380">
        <f>DAY('Daily Weather Input'!C6373)</f>
        <v>0</v>
      </c>
      <c r="E6380">
        <f>IF('Daily Weather Input'!D6373, 'Daily Weather Input'!D6373, ('Daily Weather Input'!E6373+'Daily Weather Input'!F6373)/2)</f>
        <v>0</v>
      </c>
      <c r="F6380">
        <f t="shared" si="201"/>
        <v>65</v>
      </c>
      <c r="G6380">
        <f t="shared" si="202"/>
        <v>0</v>
      </c>
    </row>
    <row r="6381" spans="2:7" x14ac:dyDescent="0.25">
      <c r="B6381">
        <f>YEAR('Daily Weather Input'!C6374)</f>
        <v>1900</v>
      </c>
      <c r="C6381">
        <f>MONTH('Daily Weather Input'!C6374)</f>
        <v>1</v>
      </c>
      <c r="D6381">
        <f>DAY('Daily Weather Input'!C6374)</f>
        <v>0</v>
      </c>
      <c r="E6381">
        <f>IF('Daily Weather Input'!D6374, 'Daily Weather Input'!D6374, ('Daily Weather Input'!E6374+'Daily Weather Input'!F6374)/2)</f>
        <v>0</v>
      </c>
      <c r="F6381">
        <f t="shared" si="201"/>
        <v>65</v>
      </c>
      <c r="G6381">
        <f t="shared" si="202"/>
        <v>0</v>
      </c>
    </row>
    <row r="6382" spans="2:7" x14ac:dyDescent="0.25">
      <c r="B6382">
        <f>YEAR('Daily Weather Input'!C6375)</f>
        <v>1900</v>
      </c>
      <c r="C6382">
        <f>MONTH('Daily Weather Input'!C6375)</f>
        <v>1</v>
      </c>
      <c r="D6382">
        <f>DAY('Daily Weather Input'!C6375)</f>
        <v>0</v>
      </c>
      <c r="E6382">
        <f>IF('Daily Weather Input'!D6375, 'Daily Weather Input'!D6375, ('Daily Weather Input'!E6375+'Daily Weather Input'!F6375)/2)</f>
        <v>0</v>
      </c>
      <c r="F6382">
        <f t="shared" si="201"/>
        <v>65</v>
      </c>
      <c r="G6382">
        <f t="shared" si="202"/>
        <v>0</v>
      </c>
    </row>
    <row r="6383" spans="2:7" x14ac:dyDescent="0.25">
      <c r="B6383">
        <f>YEAR('Daily Weather Input'!C6376)</f>
        <v>1900</v>
      </c>
      <c r="C6383">
        <f>MONTH('Daily Weather Input'!C6376)</f>
        <v>1</v>
      </c>
      <c r="D6383">
        <f>DAY('Daily Weather Input'!C6376)</f>
        <v>0</v>
      </c>
      <c r="E6383">
        <f>IF('Daily Weather Input'!D6376, 'Daily Weather Input'!D6376, ('Daily Weather Input'!E6376+'Daily Weather Input'!F6376)/2)</f>
        <v>0</v>
      </c>
      <c r="F6383">
        <f t="shared" si="201"/>
        <v>65</v>
      </c>
      <c r="G6383">
        <f t="shared" si="202"/>
        <v>0</v>
      </c>
    </row>
    <row r="6384" spans="2:7" x14ac:dyDescent="0.25">
      <c r="B6384">
        <f>YEAR('Daily Weather Input'!C6377)</f>
        <v>1900</v>
      </c>
      <c r="C6384">
        <f>MONTH('Daily Weather Input'!C6377)</f>
        <v>1</v>
      </c>
      <c r="D6384">
        <f>DAY('Daily Weather Input'!C6377)</f>
        <v>0</v>
      </c>
      <c r="E6384">
        <f>IF('Daily Weather Input'!D6377, 'Daily Weather Input'!D6377, ('Daily Weather Input'!E6377+'Daily Weather Input'!F6377)/2)</f>
        <v>0</v>
      </c>
      <c r="F6384">
        <f t="shared" si="201"/>
        <v>65</v>
      </c>
      <c r="G6384">
        <f t="shared" si="202"/>
        <v>0</v>
      </c>
    </row>
    <row r="6385" spans="2:7" x14ac:dyDescent="0.25">
      <c r="B6385">
        <f>YEAR('Daily Weather Input'!C6378)</f>
        <v>1900</v>
      </c>
      <c r="C6385">
        <f>MONTH('Daily Weather Input'!C6378)</f>
        <v>1</v>
      </c>
      <c r="D6385">
        <f>DAY('Daily Weather Input'!C6378)</f>
        <v>0</v>
      </c>
      <c r="E6385">
        <f>IF('Daily Weather Input'!D6378, 'Daily Weather Input'!D6378, ('Daily Weather Input'!E6378+'Daily Weather Input'!F6378)/2)</f>
        <v>0</v>
      </c>
      <c r="F6385">
        <f t="shared" si="201"/>
        <v>65</v>
      </c>
      <c r="G6385">
        <f t="shared" si="202"/>
        <v>0</v>
      </c>
    </row>
    <row r="6386" spans="2:7" x14ac:dyDescent="0.25">
      <c r="B6386">
        <f>YEAR('Daily Weather Input'!C6379)</f>
        <v>1900</v>
      </c>
      <c r="C6386">
        <f>MONTH('Daily Weather Input'!C6379)</f>
        <v>1</v>
      </c>
      <c r="D6386">
        <f>DAY('Daily Weather Input'!C6379)</f>
        <v>0</v>
      </c>
      <c r="E6386">
        <f>IF('Daily Weather Input'!D6379, 'Daily Weather Input'!D6379, ('Daily Weather Input'!E6379+'Daily Weather Input'!F6379)/2)</f>
        <v>0</v>
      </c>
      <c r="F6386">
        <f t="shared" si="201"/>
        <v>65</v>
      </c>
      <c r="G6386">
        <f t="shared" si="202"/>
        <v>0</v>
      </c>
    </row>
    <row r="6387" spans="2:7" x14ac:dyDescent="0.25">
      <c r="B6387">
        <f>YEAR('Daily Weather Input'!C6380)</f>
        <v>1900</v>
      </c>
      <c r="C6387">
        <f>MONTH('Daily Weather Input'!C6380)</f>
        <v>1</v>
      </c>
      <c r="D6387">
        <f>DAY('Daily Weather Input'!C6380)</f>
        <v>0</v>
      </c>
      <c r="E6387">
        <f>IF('Daily Weather Input'!D6380, 'Daily Weather Input'!D6380, ('Daily Weather Input'!E6380+'Daily Weather Input'!F6380)/2)</f>
        <v>0</v>
      </c>
      <c r="F6387">
        <f t="shared" si="201"/>
        <v>65</v>
      </c>
      <c r="G6387">
        <f t="shared" si="202"/>
        <v>0</v>
      </c>
    </row>
    <row r="6388" spans="2:7" x14ac:dyDescent="0.25">
      <c r="B6388">
        <f>YEAR('Daily Weather Input'!C6381)</f>
        <v>1900</v>
      </c>
      <c r="C6388">
        <f>MONTH('Daily Weather Input'!C6381)</f>
        <v>1</v>
      </c>
      <c r="D6388">
        <f>DAY('Daily Weather Input'!C6381)</f>
        <v>0</v>
      </c>
      <c r="E6388">
        <f>IF('Daily Weather Input'!D6381, 'Daily Weather Input'!D6381, ('Daily Weather Input'!E6381+'Daily Weather Input'!F6381)/2)</f>
        <v>0</v>
      </c>
      <c r="F6388">
        <f t="shared" si="201"/>
        <v>65</v>
      </c>
      <c r="G6388">
        <f t="shared" si="202"/>
        <v>0</v>
      </c>
    </row>
    <row r="6389" spans="2:7" x14ac:dyDescent="0.25">
      <c r="B6389">
        <f>YEAR('Daily Weather Input'!C6382)</f>
        <v>1900</v>
      </c>
      <c r="C6389">
        <f>MONTH('Daily Weather Input'!C6382)</f>
        <v>1</v>
      </c>
      <c r="D6389">
        <f>DAY('Daily Weather Input'!C6382)</f>
        <v>0</v>
      </c>
      <c r="E6389">
        <f>IF('Daily Weather Input'!D6382, 'Daily Weather Input'!D6382, ('Daily Weather Input'!E6382+'Daily Weather Input'!F6382)/2)</f>
        <v>0</v>
      </c>
      <c r="F6389">
        <f t="shared" si="201"/>
        <v>65</v>
      </c>
      <c r="G6389">
        <f t="shared" si="202"/>
        <v>0</v>
      </c>
    </row>
    <row r="6390" spans="2:7" x14ac:dyDescent="0.25">
      <c r="B6390">
        <f>YEAR('Daily Weather Input'!C6383)</f>
        <v>1900</v>
      </c>
      <c r="C6390">
        <f>MONTH('Daily Weather Input'!C6383)</f>
        <v>1</v>
      </c>
      <c r="D6390">
        <f>DAY('Daily Weather Input'!C6383)</f>
        <v>0</v>
      </c>
      <c r="E6390">
        <f>IF('Daily Weather Input'!D6383, 'Daily Weather Input'!D6383, ('Daily Weather Input'!E6383+'Daily Weather Input'!F6383)/2)</f>
        <v>0</v>
      </c>
      <c r="F6390">
        <f t="shared" si="201"/>
        <v>65</v>
      </c>
      <c r="G6390">
        <f t="shared" si="202"/>
        <v>0</v>
      </c>
    </row>
    <row r="6391" spans="2:7" x14ac:dyDescent="0.25">
      <c r="B6391">
        <f>YEAR('Daily Weather Input'!C6384)</f>
        <v>1900</v>
      </c>
      <c r="C6391">
        <f>MONTH('Daily Weather Input'!C6384)</f>
        <v>1</v>
      </c>
      <c r="D6391">
        <f>DAY('Daily Weather Input'!C6384)</f>
        <v>0</v>
      </c>
      <c r="E6391">
        <f>IF('Daily Weather Input'!D6384, 'Daily Weather Input'!D6384, ('Daily Weather Input'!E6384+'Daily Weather Input'!F6384)/2)</f>
        <v>0</v>
      </c>
      <c r="F6391">
        <f t="shared" si="201"/>
        <v>65</v>
      </c>
      <c r="G6391">
        <f t="shared" si="202"/>
        <v>0</v>
      </c>
    </row>
    <row r="6392" spans="2:7" x14ac:dyDescent="0.25">
      <c r="B6392">
        <f>YEAR('Daily Weather Input'!C6385)</f>
        <v>1900</v>
      </c>
      <c r="C6392">
        <f>MONTH('Daily Weather Input'!C6385)</f>
        <v>1</v>
      </c>
      <c r="D6392">
        <f>DAY('Daily Weather Input'!C6385)</f>
        <v>0</v>
      </c>
      <c r="E6392">
        <f>IF('Daily Weather Input'!D6385, 'Daily Weather Input'!D6385, ('Daily Weather Input'!E6385+'Daily Weather Input'!F6385)/2)</f>
        <v>0</v>
      </c>
      <c r="F6392">
        <f t="shared" si="201"/>
        <v>65</v>
      </c>
      <c r="G6392">
        <f t="shared" si="202"/>
        <v>0</v>
      </c>
    </row>
    <row r="6393" spans="2:7" x14ac:dyDescent="0.25">
      <c r="B6393">
        <f>YEAR('Daily Weather Input'!C6386)</f>
        <v>1900</v>
      </c>
      <c r="C6393">
        <f>MONTH('Daily Weather Input'!C6386)</f>
        <v>1</v>
      </c>
      <c r="D6393">
        <f>DAY('Daily Weather Input'!C6386)</f>
        <v>0</v>
      </c>
      <c r="E6393">
        <f>IF('Daily Weather Input'!D6386, 'Daily Weather Input'!D6386, ('Daily Weather Input'!E6386+'Daily Weather Input'!F6386)/2)</f>
        <v>0</v>
      </c>
      <c r="F6393">
        <f t="shared" si="201"/>
        <v>65</v>
      </c>
      <c r="G6393">
        <f t="shared" si="202"/>
        <v>0</v>
      </c>
    </row>
    <row r="6394" spans="2:7" x14ac:dyDescent="0.25">
      <c r="B6394">
        <f>YEAR('Daily Weather Input'!C6387)</f>
        <v>1900</v>
      </c>
      <c r="C6394">
        <f>MONTH('Daily Weather Input'!C6387)</f>
        <v>1</v>
      </c>
      <c r="D6394">
        <f>DAY('Daily Weather Input'!C6387)</f>
        <v>0</v>
      </c>
      <c r="E6394">
        <f>IF('Daily Weather Input'!D6387, 'Daily Weather Input'!D6387, ('Daily Weather Input'!E6387+'Daily Weather Input'!F6387)/2)</f>
        <v>0</v>
      </c>
      <c r="F6394">
        <f t="shared" si="201"/>
        <v>65</v>
      </c>
      <c r="G6394">
        <f t="shared" si="202"/>
        <v>0</v>
      </c>
    </row>
    <row r="6395" spans="2:7" x14ac:dyDescent="0.25">
      <c r="B6395">
        <f>YEAR('Daily Weather Input'!C6388)</f>
        <v>1900</v>
      </c>
      <c r="C6395">
        <f>MONTH('Daily Weather Input'!C6388)</f>
        <v>1</v>
      </c>
      <c r="D6395">
        <f>DAY('Daily Weather Input'!C6388)</f>
        <v>0</v>
      </c>
      <c r="E6395">
        <f>IF('Daily Weather Input'!D6388, 'Daily Weather Input'!D6388, ('Daily Weather Input'!E6388+'Daily Weather Input'!F6388)/2)</f>
        <v>0</v>
      </c>
      <c r="F6395">
        <f t="shared" si="201"/>
        <v>65</v>
      </c>
      <c r="G6395">
        <f t="shared" si="202"/>
        <v>0</v>
      </c>
    </row>
    <row r="6396" spans="2:7" x14ac:dyDescent="0.25">
      <c r="B6396">
        <f>YEAR('Daily Weather Input'!C6389)</f>
        <v>1900</v>
      </c>
      <c r="C6396">
        <f>MONTH('Daily Weather Input'!C6389)</f>
        <v>1</v>
      </c>
      <c r="D6396">
        <f>DAY('Daily Weather Input'!C6389)</f>
        <v>0</v>
      </c>
      <c r="E6396">
        <f>IF('Daily Weather Input'!D6389, 'Daily Weather Input'!D6389, ('Daily Weather Input'!E6389+'Daily Weather Input'!F6389)/2)</f>
        <v>0</v>
      </c>
      <c r="F6396">
        <f t="shared" si="201"/>
        <v>65</v>
      </c>
      <c r="G6396">
        <f t="shared" si="202"/>
        <v>0</v>
      </c>
    </row>
    <row r="6397" spans="2:7" x14ac:dyDescent="0.25">
      <c r="B6397">
        <f>YEAR('Daily Weather Input'!C6390)</f>
        <v>1900</v>
      </c>
      <c r="C6397">
        <f>MONTH('Daily Weather Input'!C6390)</f>
        <v>1</v>
      </c>
      <c r="D6397">
        <f>DAY('Daily Weather Input'!C6390)</f>
        <v>0</v>
      </c>
      <c r="E6397">
        <f>IF('Daily Weather Input'!D6390, 'Daily Weather Input'!D6390, ('Daily Weather Input'!E6390+'Daily Weather Input'!F6390)/2)</f>
        <v>0</v>
      </c>
      <c r="F6397">
        <f t="shared" si="201"/>
        <v>65</v>
      </c>
      <c r="G6397">
        <f t="shared" si="202"/>
        <v>0</v>
      </c>
    </row>
    <row r="6398" spans="2:7" x14ac:dyDescent="0.25">
      <c r="B6398">
        <f>YEAR('Daily Weather Input'!C6391)</f>
        <v>1900</v>
      </c>
      <c r="C6398">
        <f>MONTH('Daily Weather Input'!C6391)</f>
        <v>1</v>
      </c>
      <c r="D6398">
        <f>DAY('Daily Weather Input'!C6391)</f>
        <v>0</v>
      </c>
      <c r="E6398">
        <f>IF('Daily Weather Input'!D6391, 'Daily Weather Input'!D6391, ('Daily Weather Input'!E6391+'Daily Weather Input'!F6391)/2)</f>
        <v>0</v>
      </c>
      <c r="F6398">
        <f t="shared" si="201"/>
        <v>65</v>
      </c>
      <c r="G6398">
        <f t="shared" si="202"/>
        <v>0</v>
      </c>
    </row>
    <row r="6399" spans="2:7" x14ac:dyDescent="0.25">
      <c r="B6399">
        <f>YEAR('Daily Weather Input'!C6392)</f>
        <v>1900</v>
      </c>
      <c r="C6399">
        <f>MONTH('Daily Weather Input'!C6392)</f>
        <v>1</v>
      </c>
      <c r="D6399">
        <f>DAY('Daily Weather Input'!C6392)</f>
        <v>0</v>
      </c>
      <c r="E6399">
        <f>IF('Daily Weather Input'!D6392, 'Daily Weather Input'!D6392, ('Daily Weather Input'!E6392+'Daily Weather Input'!F6392)/2)</f>
        <v>0</v>
      </c>
      <c r="F6399">
        <f t="shared" si="201"/>
        <v>65</v>
      </c>
      <c r="G6399">
        <f t="shared" si="202"/>
        <v>0</v>
      </c>
    </row>
    <row r="6400" spans="2:7" x14ac:dyDescent="0.25">
      <c r="B6400">
        <f>YEAR('Daily Weather Input'!C6393)</f>
        <v>1900</v>
      </c>
      <c r="C6400">
        <f>MONTH('Daily Weather Input'!C6393)</f>
        <v>1</v>
      </c>
      <c r="D6400">
        <f>DAY('Daily Weather Input'!C6393)</f>
        <v>0</v>
      </c>
      <c r="E6400">
        <f>IF('Daily Weather Input'!D6393, 'Daily Weather Input'!D6393, ('Daily Weather Input'!E6393+'Daily Weather Input'!F6393)/2)</f>
        <v>0</v>
      </c>
      <c r="F6400">
        <f t="shared" si="201"/>
        <v>65</v>
      </c>
      <c r="G6400">
        <f t="shared" si="202"/>
        <v>0</v>
      </c>
    </row>
    <row r="6401" spans="2:7" x14ac:dyDescent="0.25">
      <c r="B6401">
        <f>YEAR('Daily Weather Input'!C6394)</f>
        <v>1900</v>
      </c>
      <c r="C6401">
        <f>MONTH('Daily Weather Input'!C6394)</f>
        <v>1</v>
      </c>
      <c r="D6401">
        <f>DAY('Daily Weather Input'!C6394)</f>
        <v>0</v>
      </c>
      <c r="E6401">
        <f>IF('Daily Weather Input'!D6394, 'Daily Weather Input'!D6394, ('Daily Weather Input'!E6394+'Daily Weather Input'!F6394)/2)</f>
        <v>0</v>
      </c>
      <c r="F6401">
        <f t="shared" si="201"/>
        <v>65</v>
      </c>
      <c r="G6401">
        <f t="shared" si="202"/>
        <v>0</v>
      </c>
    </row>
    <row r="6402" spans="2:7" x14ac:dyDescent="0.25">
      <c r="B6402">
        <f>YEAR('Daily Weather Input'!C6395)</f>
        <v>1900</v>
      </c>
      <c r="C6402">
        <f>MONTH('Daily Weather Input'!C6395)</f>
        <v>1</v>
      </c>
      <c r="D6402">
        <f>DAY('Daily Weather Input'!C6395)</f>
        <v>0</v>
      </c>
      <c r="E6402">
        <f>IF('Daily Weather Input'!D6395, 'Daily Weather Input'!D6395, ('Daily Weather Input'!E6395+'Daily Weather Input'!F6395)/2)</f>
        <v>0</v>
      </c>
      <c r="F6402">
        <f t="shared" si="201"/>
        <v>65</v>
      </c>
      <c r="G6402">
        <f t="shared" si="202"/>
        <v>0</v>
      </c>
    </row>
    <row r="6403" spans="2:7" x14ac:dyDescent="0.25">
      <c r="B6403">
        <f>YEAR('Daily Weather Input'!C6396)</f>
        <v>1900</v>
      </c>
      <c r="C6403">
        <f>MONTH('Daily Weather Input'!C6396)</f>
        <v>1</v>
      </c>
      <c r="D6403">
        <f>DAY('Daily Weather Input'!C6396)</f>
        <v>0</v>
      </c>
      <c r="E6403">
        <f>IF('Daily Weather Input'!D6396, 'Daily Weather Input'!D6396, ('Daily Weather Input'!E6396+'Daily Weather Input'!F6396)/2)</f>
        <v>0</v>
      </c>
      <c r="F6403">
        <f t="shared" si="201"/>
        <v>65</v>
      </c>
      <c r="G6403">
        <f t="shared" si="202"/>
        <v>0</v>
      </c>
    </row>
    <row r="6404" spans="2:7" x14ac:dyDescent="0.25">
      <c r="B6404">
        <f>YEAR('Daily Weather Input'!C6397)</f>
        <v>1900</v>
      </c>
      <c r="C6404">
        <f>MONTH('Daily Weather Input'!C6397)</f>
        <v>1</v>
      </c>
      <c r="D6404">
        <f>DAY('Daily Weather Input'!C6397)</f>
        <v>0</v>
      </c>
      <c r="E6404">
        <f>IF('Daily Weather Input'!D6397, 'Daily Weather Input'!D6397, ('Daily Weather Input'!E6397+'Daily Weather Input'!F6397)/2)</f>
        <v>0</v>
      </c>
      <c r="F6404">
        <f t="shared" si="201"/>
        <v>65</v>
      </c>
      <c r="G6404">
        <f t="shared" si="202"/>
        <v>0</v>
      </c>
    </row>
    <row r="6405" spans="2:7" x14ac:dyDescent="0.25">
      <c r="B6405">
        <f>YEAR('Daily Weather Input'!C6398)</f>
        <v>1900</v>
      </c>
      <c r="C6405">
        <f>MONTH('Daily Weather Input'!C6398)</f>
        <v>1</v>
      </c>
      <c r="D6405">
        <f>DAY('Daily Weather Input'!C6398)</f>
        <v>0</v>
      </c>
      <c r="E6405">
        <f>IF('Daily Weather Input'!D6398, 'Daily Weather Input'!D6398, ('Daily Weather Input'!E6398+'Daily Weather Input'!F6398)/2)</f>
        <v>0</v>
      </c>
      <c r="F6405">
        <f t="shared" si="201"/>
        <v>65</v>
      </c>
      <c r="G6405">
        <f t="shared" si="202"/>
        <v>0</v>
      </c>
    </row>
    <row r="6406" spans="2:7" x14ac:dyDescent="0.25">
      <c r="B6406">
        <f>YEAR('Daily Weather Input'!C6399)</f>
        <v>1900</v>
      </c>
      <c r="C6406">
        <f>MONTH('Daily Weather Input'!C6399)</f>
        <v>1</v>
      </c>
      <c r="D6406">
        <f>DAY('Daily Weather Input'!C6399)</f>
        <v>0</v>
      </c>
      <c r="E6406">
        <f>IF('Daily Weather Input'!D6399, 'Daily Weather Input'!D6399, ('Daily Weather Input'!E6399+'Daily Weather Input'!F6399)/2)</f>
        <v>0</v>
      </c>
      <c r="F6406">
        <f t="shared" si="201"/>
        <v>65</v>
      </c>
      <c r="G6406">
        <f t="shared" si="202"/>
        <v>0</v>
      </c>
    </row>
    <row r="6407" spans="2:7" x14ac:dyDescent="0.25">
      <c r="B6407">
        <f>YEAR('Daily Weather Input'!C6400)</f>
        <v>1900</v>
      </c>
      <c r="C6407">
        <f>MONTH('Daily Weather Input'!C6400)</f>
        <v>1</v>
      </c>
      <c r="D6407">
        <f>DAY('Daily Weather Input'!C6400)</f>
        <v>0</v>
      </c>
      <c r="E6407">
        <f>IF('Daily Weather Input'!D6400, 'Daily Weather Input'!D6400, ('Daily Weather Input'!E6400+'Daily Weather Input'!F6400)/2)</f>
        <v>0</v>
      </c>
      <c r="F6407">
        <f t="shared" si="201"/>
        <v>65</v>
      </c>
      <c r="G6407">
        <f t="shared" si="202"/>
        <v>0</v>
      </c>
    </row>
    <row r="6408" spans="2:7" x14ac:dyDescent="0.25">
      <c r="B6408">
        <f>YEAR('Daily Weather Input'!C6401)</f>
        <v>1900</v>
      </c>
      <c r="C6408">
        <f>MONTH('Daily Weather Input'!C6401)</f>
        <v>1</v>
      </c>
      <c r="D6408">
        <f>DAY('Daily Weather Input'!C6401)</f>
        <v>0</v>
      </c>
      <c r="E6408">
        <f>IF('Daily Weather Input'!D6401, 'Daily Weather Input'!D6401, ('Daily Weather Input'!E6401+'Daily Weather Input'!F6401)/2)</f>
        <v>0</v>
      </c>
      <c r="F6408">
        <f t="shared" si="201"/>
        <v>65</v>
      </c>
      <c r="G6408">
        <f t="shared" si="202"/>
        <v>0</v>
      </c>
    </row>
    <row r="6409" spans="2:7" x14ac:dyDescent="0.25">
      <c r="B6409">
        <f>YEAR('Daily Weather Input'!C6402)</f>
        <v>1900</v>
      </c>
      <c r="C6409">
        <f>MONTH('Daily Weather Input'!C6402)</f>
        <v>1</v>
      </c>
      <c r="D6409">
        <f>DAY('Daily Weather Input'!C6402)</f>
        <v>0</v>
      </c>
      <c r="E6409">
        <f>IF('Daily Weather Input'!D6402, 'Daily Weather Input'!D6402, ('Daily Weather Input'!E6402+'Daily Weather Input'!F6402)/2)</f>
        <v>0</v>
      </c>
      <c r="F6409">
        <f t="shared" si="201"/>
        <v>65</v>
      </c>
      <c r="G6409">
        <f t="shared" si="202"/>
        <v>0</v>
      </c>
    </row>
    <row r="6410" spans="2:7" x14ac:dyDescent="0.25">
      <c r="B6410">
        <f>YEAR('Daily Weather Input'!C6403)</f>
        <v>1900</v>
      </c>
      <c r="C6410">
        <f>MONTH('Daily Weather Input'!C6403)</f>
        <v>1</v>
      </c>
      <c r="D6410">
        <f>DAY('Daily Weather Input'!C6403)</f>
        <v>0</v>
      </c>
      <c r="E6410">
        <f>IF('Daily Weather Input'!D6403, 'Daily Weather Input'!D6403, ('Daily Weather Input'!E6403+'Daily Weather Input'!F6403)/2)</f>
        <v>0</v>
      </c>
      <c r="F6410">
        <f t="shared" si="201"/>
        <v>65</v>
      </c>
      <c r="G6410">
        <f t="shared" si="202"/>
        <v>0</v>
      </c>
    </row>
    <row r="6411" spans="2:7" x14ac:dyDescent="0.25">
      <c r="B6411">
        <f>YEAR('Daily Weather Input'!C6404)</f>
        <v>1900</v>
      </c>
      <c r="C6411">
        <f>MONTH('Daily Weather Input'!C6404)</f>
        <v>1</v>
      </c>
      <c r="D6411">
        <f>DAY('Daily Weather Input'!C6404)</f>
        <v>0</v>
      </c>
      <c r="E6411">
        <f>IF('Daily Weather Input'!D6404, 'Daily Weather Input'!D6404, ('Daily Weather Input'!E6404+'Daily Weather Input'!F6404)/2)</f>
        <v>0</v>
      </c>
      <c r="F6411">
        <f t="shared" si="201"/>
        <v>65</v>
      </c>
      <c r="G6411">
        <f t="shared" si="202"/>
        <v>0</v>
      </c>
    </row>
    <row r="6412" spans="2:7" x14ac:dyDescent="0.25">
      <c r="B6412">
        <f>YEAR('Daily Weather Input'!C6405)</f>
        <v>1900</v>
      </c>
      <c r="C6412">
        <f>MONTH('Daily Weather Input'!C6405)</f>
        <v>1</v>
      </c>
      <c r="D6412">
        <f>DAY('Daily Weather Input'!C6405)</f>
        <v>0</v>
      </c>
      <c r="E6412">
        <f>IF('Daily Weather Input'!D6405, 'Daily Weather Input'!D6405, ('Daily Weather Input'!E6405+'Daily Weather Input'!F6405)/2)</f>
        <v>0</v>
      </c>
      <c r="F6412">
        <f t="shared" si="201"/>
        <v>65</v>
      </c>
      <c r="G6412">
        <f t="shared" si="202"/>
        <v>0</v>
      </c>
    </row>
    <row r="6413" spans="2:7" x14ac:dyDescent="0.25">
      <c r="B6413">
        <f>YEAR('Daily Weather Input'!C6406)</f>
        <v>1900</v>
      </c>
      <c r="C6413">
        <f>MONTH('Daily Weather Input'!C6406)</f>
        <v>1</v>
      </c>
      <c r="D6413">
        <f>DAY('Daily Weather Input'!C6406)</f>
        <v>0</v>
      </c>
      <c r="E6413">
        <f>IF('Daily Weather Input'!D6406, 'Daily Weather Input'!D6406, ('Daily Weather Input'!E6406+'Daily Weather Input'!F6406)/2)</f>
        <v>0</v>
      </c>
      <c r="F6413">
        <f t="shared" si="201"/>
        <v>65</v>
      </c>
      <c r="G6413">
        <f t="shared" si="202"/>
        <v>0</v>
      </c>
    </row>
    <row r="6414" spans="2:7" x14ac:dyDescent="0.25">
      <c r="B6414">
        <f>YEAR('Daily Weather Input'!C6407)</f>
        <v>1900</v>
      </c>
      <c r="C6414">
        <f>MONTH('Daily Weather Input'!C6407)</f>
        <v>1</v>
      </c>
      <c r="D6414">
        <f>DAY('Daily Weather Input'!C6407)</f>
        <v>0</v>
      </c>
      <c r="E6414">
        <f>IF('Daily Weather Input'!D6407, 'Daily Weather Input'!D6407, ('Daily Weather Input'!E6407+'Daily Weather Input'!F6407)/2)</f>
        <v>0</v>
      </c>
      <c r="F6414">
        <f t="shared" si="201"/>
        <v>65</v>
      </c>
      <c r="G6414">
        <f t="shared" si="202"/>
        <v>0</v>
      </c>
    </row>
    <row r="6415" spans="2:7" x14ac:dyDescent="0.25">
      <c r="B6415">
        <f>YEAR('Daily Weather Input'!C6408)</f>
        <v>1900</v>
      </c>
      <c r="C6415">
        <f>MONTH('Daily Weather Input'!C6408)</f>
        <v>1</v>
      </c>
      <c r="D6415">
        <f>DAY('Daily Weather Input'!C6408)</f>
        <v>0</v>
      </c>
      <c r="E6415">
        <f>IF('Daily Weather Input'!D6408, 'Daily Weather Input'!D6408, ('Daily Weather Input'!E6408+'Daily Weather Input'!F6408)/2)</f>
        <v>0</v>
      </c>
      <c r="F6415">
        <f t="shared" si="201"/>
        <v>65</v>
      </c>
      <c r="G6415">
        <f t="shared" si="202"/>
        <v>0</v>
      </c>
    </row>
    <row r="6416" spans="2:7" x14ac:dyDescent="0.25">
      <c r="B6416">
        <f>YEAR('Daily Weather Input'!C6409)</f>
        <v>1900</v>
      </c>
      <c r="C6416">
        <f>MONTH('Daily Weather Input'!C6409)</f>
        <v>1</v>
      </c>
      <c r="D6416">
        <f>DAY('Daily Weather Input'!C6409)</f>
        <v>0</v>
      </c>
      <c r="E6416">
        <f>IF('Daily Weather Input'!D6409, 'Daily Weather Input'!D6409, ('Daily Weather Input'!E6409+'Daily Weather Input'!F6409)/2)</f>
        <v>0</v>
      </c>
      <c r="F6416">
        <f t="shared" si="201"/>
        <v>65</v>
      </c>
      <c r="G6416">
        <f t="shared" si="202"/>
        <v>0</v>
      </c>
    </row>
    <row r="6417" spans="2:7" x14ac:dyDescent="0.25">
      <c r="B6417">
        <f>YEAR('Daily Weather Input'!C6410)</f>
        <v>1900</v>
      </c>
      <c r="C6417">
        <f>MONTH('Daily Weather Input'!C6410)</f>
        <v>1</v>
      </c>
      <c r="D6417">
        <f>DAY('Daily Weather Input'!C6410)</f>
        <v>0</v>
      </c>
      <c r="E6417">
        <f>IF('Daily Weather Input'!D6410, 'Daily Weather Input'!D6410, ('Daily Weather Input'!E6410+'Daily Weather Input'!F6410)/2)</f>
        <v>0</v>
      </c>
      <c r="F6417">
        <f t="shared" si="201"/>
        <v>65</v>
      </c>
      <c r="G6417">
        <f t="shared" si="202"/>
        <v>0</v>
      </c>
    </row>
    <row r="6418" spans="2:7" x14ac:dyDescent="0.25">
      <c r="B6418">
        <f>YEAR('Daily Weather Input'!C6411)</f>
        <v>1900</v>
      </c>
      <c r="C6418">
        <f>MONTH('Daily Weather Input'!C6411)</f>
        <v>1</v>
      </c>
      <c r="D6418">
        <f>DAY('Daily Weather Input'!C6411)</f>
        <v>0</v>
      </c>
      <c r="E6418">
        <f>IF('Daily Weather Input'!D6411, 'Daily Weather Input'!D6411, ('Daily Weather Input'!E6411+'Daily Weather Input'!F6411)/2)</f>
        <v>0</v>
      </c>
      <c r="F6418">
        <f t="shared" si="201"/>
        <v>65</v>
      </c>
      <c r="G6418">
        <f t="shared" si="202"/>
        <v>0</v>
      </c>
    </row>
    <row r="6419" spans="2:7" x14ac:dyDescent="0.25">
      <c r="B6419">
        <f>YEAR('Daily Weather Input'!C6412)</f>
        <v>1900</v>
      </c>
      <c r="C6419">
        <f>MONTH('Daily Weather Input'!C6412)</f>
        <v>1</v>
      </c>
      <c r="D6419">
        <f>DAY('Daily Weather Input'!C6412)</f>
        <v>0</v>
      </c>
      <c r="E6419">
        <f>IF('Daily Weather Input'!D6412, 'Daily Weather Input'!D6412, ('Daily Weather Input'!E6412+'Daily Weather Input'!F6412)/2)</f>
        <v>0</v>
      </c>
      <c r="F6419">
        <f t="shared" si="201"/>
        <v>65</v>
      </c>
      <c r="G6419">
        <f t="shared" si="202"/>
        <v>0</v>
      </c>
    </row>
    <row r="6420" spans="2:7" x14ac:dyDescent="0.25">
      <c r="B6420">
        <f>YEAR('Daily Weather Input'!C6413)</f>
        <v>1900</v>
      </c>
      <c r="C6420">
        <f>MONTH('Daily Weather Input'!C6413)</f>
        <v>1</v>
      </c>
      <c r="D6420">
        <f>DAY('Daily Weather Input'!C6413)</f>
        <v>0</v>
      </c>
      <c r="E6420">
        <f>IF('Daily Weather Input'!D6413, 'Daily Weather Input'!D6413, ('Daily Weather Input'!E6413+'Daily Weather Input'!F6413)/2)</f>
        <v>0</v>
      </c>
      <c r="F6420">
        <f t="shared" si="201"/>
        <v>65</v>
      </c>
      <c r="G6420">
        <f t="shared" si="202"/>
        <v>0</v>
      </c>
    </row>
    <row r="6421" spans="2:7" x14ac:dyDescent="0.25">
      <c r="B6421">
        <f>YEAR('Daily Weather Input'!C6414)</f>
        <v>1900</v>
      </c>
      <c r="C6421">
        <f>MONTH('Daily Weather Input'!C6414)</f>
        <v>1</v>
      </c>
      <c r="D6421">
        <f>DAY('Daily Weather Input'!C6414)</f>
        <v>0</v>
      </c>
      <c r="E6421">
        <f>IF('Daily Weather Input'!D6414, 'Daily Weather Input'!D6414, ('Daily Weather Input'!E6414+'Daily Weather Input'!F6414)/2)</f>
        <v>0</v>
      </c>
      <c r="F6421">
        <f t="shared" si="201"/>
        <v>65</v>
      </c>
      <c r="G6421">
        <f t="shared" si="202"/>
        <v>0</v>
      </c>
    </row>
    <row r="6422" spans="2:7" x14ac:dyDescent="0.25">
      <c r="B6422">
        <f>YEAR('Daily Weather Input'!C6415)</f>
        <v>1900</v>
      </c>
      <c r="C6422">
        <f>MONTH('Daily Weather Input'!C6415)</f>
        <v>1</v>
      </c>
      <c r="D6422">
        <f>DAY('Daily Weather Input'!C6415)</f>
        <v>0</v>
      </c>
      <c r="E6422">
        <f>IF('Daily Weather Input'!D6415, 'Daily Weather Input'!D6415, ('Daily Weather Input'!E6415+'Daily Weather Input'!F6415)/2)</f>
        <v>0</v>
      </c>
      <c r="F6422">
        <f t="shared" si="201"/>
        <v>65</v>
      </c>
      <c r="G6422">
        <f t="shared" si="202"/>
        <v>0</v>
      </c>
    </row>
    <row r="6423" spans="2:7" x14ac:dyDescent="0.25">
      <c r="B6423">
        <f>YEAR('Daily Weather Input'!C6416)</f>
        <v>1900</v>
      </c>
      <c r="C6423">
        <f>MONTH('Daily Weather Input'!C6416)</f>
        <v>1</v>
      </c>
      <c r="D6423">
        <f>DAY('Daily Weather Input'!C6416)</f>
        <v>0</v>
      </c>
      <c r="E6423">
        <f>IF('Daily Weather Input'!D6416, 'Daily Weather Input'!D6416, ('Daily Weather Input'!E6416+'Daily Weather Input'!F6416)/2)</f>
        <v>0</v>
      </c>
      <c r="F6423">
        <f t="shared" si="201"/>
        <v>65</v>
      </c>
      <c r="G6423">
        <f t="shared" si="202"/>
        <v>0</v>
      </c>
    </row>
    <row r="6424" spans="2:7" x14ac:dyDescent="0.25">
      <c r="B6424">
        <f>YEAR('Daily Weather Input'!C6417)</f>
        <v>1900</v>
      </c>
      <c r="C6424">
        <f>MONTH('Daily Weather Input'!C6417)</f>
        <v>1</v>
      </c>
      <c r="D6424">
        <f>DAY('Daily Weather Input'!C6417)</f>
        <v>0</v>
      </c>
      <c r="E6424">
        <f>IF('Daily Weather Input'!D6417, 'Daily Weather Input'!D6417, ('Daily Weather Input'!E6417+'Daily Weather Input'!F6417)/2)</f>
        <v>0</v>
      </c>
      <c r="F6424">
        <f t="shared" ref="F6424:F6487" si="203">IF(B$8&gt;$E6424,(B$8-$E6424),0)</f>
        <v>65</v>
      </c>
      <c r="G6424">
        <f t="shared" ref="G6424:G6487" si="204">IF($E6424&gt;C$8,$E6424-C$8,0)</f>
        <v>0</v>
      </c>
    </row>
    <row r="6425" spans="2:7" x14ac:dyDescent="0.25">
      <c r="B6425">
        <f>YEAR('Daily Weather Input'!C6418)</f>
        <v>1900</v>
      </c>
      <c r="C6425">
        <f>MONTH('Daily Weather Input'!C6418)</f>
        <v>1</v>
      </c>
      <c r="D6425">
        <f>DAY('Daily Weather Input'!C6418)</f>
        <v>0</v>
      </c>
      <c r="E6425">
        <f>IF('Daily Weather Input'!D6418, 'Daily Weather Input'!D6418, ('Daily Weather Input'!E6418+'Daily Weather Input'!F6418)/2)</f>
        <v>0</v>
      </c>
      <c r="F6425">
        <f t="shared" si="203"/>
        <v>65</v>
      </c>
      <c r="G6425">
        <f t="shared" si="204"/>
        <v>0</v>
      </c>
    </row>
    <row r="6426" spans="2:7" x14ac:dyDescent="0.25">
      <c r="B6426">
        <f>YEAR('Daily Weather Input'!C6419)</f>
        <v>1900</v>
      </c>
      <c r="C6426">
        <f>MONTH('Daily Weather Input'!C6419)</f>
        <v>1</v>
      </c>
      <c r="D6426">
        <f>DAY('Daily Weather Input'!C6419)</f>
        <v>0</v>
      </c>
      <c r="E6426">
        <f>IF('Daily Weather Input'!D6419, 'Daily Weather Input'!D6419, ('Daily Weather Input'!E6419+'Daily Weather Input'!F6419)/2)</f>
        <v>0</v>
      </c>
      <c r="F6426">
        <f t="shared" si="203"/>
        <v>65</v>
      </c>
      <c r="G6426">
        <f t="shared" si="204"/>
        <v>0</v>
      </c>
    </row>
    <row r="6427" spans="2:7" x14ac:dyDescent="0.25">
      <c r="B6427">
        <f>YEAR('Daily Weather Input'!C6420)</f>
        <v>1900</v>
      </c>
      <c r="C6427">
        <f>MONTH('Daily Weather Input'!C6420)</f>
        <v>1</v>
      </c>
      <c r="D6427">
        <f>DAY('Daily Weather Input'!C6420)</f>
        <v>0</v>
      </c>
      <c r="E6427">
        <f>IF('Daily Weather Input'!D6420, 'Daily Weather Input'!D6420, ('Daily Weather Input'!E6420+'Daily Weather Input'!F6420)/2)</f>
        <v>0</v>
      </c>
      <c r="F6427">
        <f t="shared" si="203"/>
        <v>65</v>
      </c>
      <c r="G6427">
        <f t="shared" si="204"/>
        <v>0</v>
      </c>
    </row>
    <row r="6428" spans="2:7" x14ac:dyDescent="0.25">
      <c r="B6428">
        <f>YEAR('Daily Weather Input'!C6421)</f>
        <v>1900</v>
      </c>
      <c r="C6428">
        <f>MONTH('Daily Weather Input'!C6421)</f>
        <v>1</v>
      </c>
      <c r="D6428">
        <f>DAY('Daily Weather Input'!C6421)</f>
        <v>0</v>
      </c>
      <c r="E6428">
        <f>IF('Daily Weather Input'!D6421, 'Daily Weather Input'!D6421, ('Daily Weather Input'!E6421+'Daily Weather Input'!F6421)/2)</f>
        <v>0</v>
      </c>
      <c r="F6428">
        <f t="shared" si="203"/>
        <v>65</v>
      </c>
      <c r="G6428">
        <f t="shared" si="204"/>
        <v>0</v>
      </c>
    </row>
    <row r="6429" spans="2:7" x14ac:dyDescent="0.25">
      <c r="B6429">
        <f>YEAR('Daily Weather Input'!C6422)</f>
        <v>1900</v>
      </c>
      <c r="C6429">
        <f>MONTH('Daily Weather Input'!C6422)</f>
        <v>1</v>
      </c>
      <c r="D6429">
        <f>DAY('Daily Weather Input'!C6422)</f>
        <v>0</v>
      </c>
      <c r="E6429">
        <f>IF('Daily Weather Input'!D6422, 'Daily Weather Input'!D6422, ('Daily Weather Input'!E6422+'Daily Weather Input'!F6422)/2)</f>
        <v>0</v>
      </c>
      <c r="F6429">
        <f t="shared" si="203"/>
        <v>65</v>
      </c>
      <c r="G6429">
        <f t="shared" si="204"/>
        <v>0</v>
      </c>
    </row>
    <row r="6430" spans="2:7" x14ac:dyDescent="0.25">
      <c r="B6430">
        <f>YEAR('Daily Weather Input'!C6423)</f>
        <v>1900</v>
      </c>
      <c r="C6430">
        <f>MONTH('Daily Weather Input'!C6423)</f>
        <v>1</v>
      </c>
      <c r="D6430">
        <f>DAY('Daily Weather Input'!C6423)</f>
        <v>0</v>
      </c>
      <c r="E6430">
        <f>IF('Daily Weather Input'!D6423, 'Daily Weather Input'!D6423, ('Daily Weather Input'!E6423+'Daily Weather Input'!F6423)/2)</f>
        <v>0</v>
      </c>
      <c r="F6430">
        <f t="shared" si="203"/>
        <v>65</v>
      </c>
      <c r="G6430">
        <f t="shared" si="204"/>
        <v>0</v>
      </c>
    </row>
    <row r="6431" spans="2:7" x14ac:dyDescent="0.25">
      <c r="B6431">
        <f>YEAR('Daily Weather Input'!C6424)</f>
        <v>1900</v>
      </c>
      <c r="C6431">
        <f>MONTH('Daily Weather Input'!C6424)</f>
        <v>1</v>
      </c>
      <c r="D6431">
        <f>DAY('Daily Weather Input'!C6424)</f>
        <v>0</v>
      </c>
      <c r="E6431">
        <f>IF('Daily Weather Input'!D6424, 'Daily Weather Input'!D6424, ('Daily Weather Input'!E6424+'Daily Weather Input'!F6424)/2)</f>
        <v>0</v>
      </c>
      <c r="F6431">
        <f t="shared" si="203"/>
        <v>65</v>
      </c>
      <c r="G6431">
        <f t="shared" si="204"/>
        <v>0</v>
      </c>
    </row>
    <row r="6432" spans="2:7" x14ac:dyDescent="0.25">
      <c r="B6432">
        <f>YEAR('Daily Weather Input'!C6425)</f>
        <v>1900</v>
      </c>
      <c r="C6432">
        <f>MONTH('Daily Weather Input'!C6425)</f>
        <v>1</v>
      </c>
      <c r="D6432">
        <f>DAY('Daily Weather Input'!C6425)</f>
        <v>0</v>
      </c>
      <c r="E6432">
        <f>IF('Daily Weather Input'!D6425, 'Daily Weather Input'!D6425, ('Daily Weather Input'!E6425+'Daily Weather Input'!F6425)/2)</f>
        <v>0</v>
      </c>
      <c r="F6432">
        <f t="shared" si="203"/>
        <v>65</v>
      </c>
      <c r="G6432">
        <f t="shared" si="204"/>
        <v>0</v>
      </c>
    </row>
    <row r="6433" spans="2:7" x14ac:dyDescent="0.25">
      <c r="B6433">
        <f>YEAR('Daily Weather Input'!C6426)</f>
        <v>1900</v>
      </c>
      <c r="C6433">
        <f>MONTH('Daily Weather Input'!C6426)</f>
        <v>1</v>
      </c>
      <c r="D6433">
        <f>DAY('Daily Weather Input'!C6426)</f>
        <v>0</v>
      </c>
      <c r="E6433">
        <f>IF('Daily Weather Input'!D6426, 'Daily Weather Input'!D6426, ('Daily Weather Input'!E6426+'Daily Weather Input'!F6426)/2)</f>
        <v>0</v>
      </c>
      <c r="F6433">
        <f t="shared" si="203"/>
        <v>65</v>
      </c>
      <c r="G6433">
        <f t="shared" si="204"/>
        <v>0</v>
      </c>
    </row>
    <row r="6434" spans="2:7" x14ac:dyDescent="0.25">
      <c r="B6434">
        <f>YEAR('Daily Weather Input'!C6427)</f>
        <v>1900</v>
      </c>
      <c r="C6434">
        <f>MONTH('Daily Weather Input'!C6427)</f>
        <v>1</v>
      </c>
      <c r="D6434">
        <f>DAY('Daily Weather Input'!C6427)</f>
        <v>0</v>
      </c>
      <c r="E6434">
        <f>IF('Daily Weather Input'!D6427, 'Daily Weather Input'!D6427, ('Daily Weather Input'!E6427+'Daily Weather Input'!F6427)/2)</f>
        <v>0</v>
      </c>
      <c r="F6434">
        <f t="shared" si="203"/>
        <v>65</v>
      </c>
      <c r="G6434">
        <f t="shared" si="204"/>
        <v>0</v>
      </c>
    </row>
    <row r="6435" spans="2:7" x14ac:dyDescent="0.25">
      <c r="B6435">
        <f>YEAR('Daily Weather Input'!C6428)</f>
        <v>1900</v>
      </c>
      <c r="C6435">
        <f>MONTH('Daily Weather Input'!C6428)</f>
        <v>1</v>
      </c>
      <c r="D6435">
        <f>DAY('Daily Weather Input'!C6428)</f>
        <v>0</v>
      </c>
      <c r="E6435">
        <f>IF('Daily Weather Input'!D6428, 'Daily Weather Input'!D6428, ('Daily Weather Input'!E6428+'Daily Weather Input'!F6428)/2)</f>
        <v>0</v>
      </c>
      <c r="F6435">
        <f t="shared" si="203"/>
        <v>65</v>
      </c>
      <c r="G6435">
        <f t="shared" si="204"/>
        <v>0</v>
      </c>
    </row>
    <row r="6436" spans="2:7" x14ac:dyDescent="0.25">
      <c r="B6436">
        <f>YEAR('Daily Weather Input'!C6429)</f>
        <v>1900</v>
      </c>
      <c r="C6436">
        <f>MONTH('Daily Weather Input'!C6429)</f>
        <v>1</v>
      </c>
      <c r="D6436">
        <f>DAY('Daily Weather Input'!C6429)</f>
        <v>0</v>
      </c>
      <c r="E6436">
        <f>IF('Daily Weather Input'!D6429, 'Daily Weather Input'!D6429, ('Daily Weather Input'!E6429+'Daily Weather Input'!F6429)/2)</f>
        <v>0</v>
      </c>
      <c r="F6436">
        <f t="shared" si="203"/>
        <v>65</v>
      </c>
      <c r="G6436">
        <f t="shared" si="204"/>
        <v>0</v>
      </c>
    </row>
    <row r="6437" spans="2:7" x14ac:dyDescent="0.25">
      <c r="B6437">
        <f>YEAR('Daily Weather Input'!C6430)</f>
        <v>1900</v>
      </c>
      <c r="C6437">
        <f>MONTH('Daily Weather Input'!C6430)</f>
        <v>1</v>
      </c>
      <c r="D6437">
        <f>DAY('Daily Weather Input'!C6430)</f>
        <v>0</v>
      </c>
      <c r="E6437">
        <f>IF('Daily Weather Input'!D6430, 'Daily Weather Input'!D6430, ('Daily Weather Input'!E6430+'Daily Weather Input'!F6430)/2)</f>
        <v>0</v>
      </c>
      <c r="F6437">
        <f t="shared" si="203"/>
        <v>65</v>
      </c>
      <c r="G6437">
        <f t="shared" si="204"/>
        <v>0</v>
      </c>
    </row>
    <row r="6438" spans="2:7" x14ac:dyDescent="0.25">
      <c r="B6438">
        <f>YEAR('Daily Weather Input'!C6431)</f>
        <v>1900</v>
      </c>
      <c r="C6438">
        <f>MONTH('Daily Weather Input'!C6431)</f>
        <v>1</v>
      </c>
      <c r="D6438">
        <f>DAY('Daily Weather Input'!C6431)</f>
        <v>0</v>
      </c>
      <c r="E6438">
        <f>IF('Daily Weather Input'!D6431, 'Daily Weather Input'!D6431, ('Daily Weather Input'!E6431+'Daily Weather Input'!F6431)/2)</f>
        <v>0</v>
      </c>
      <c r="F6438">
        <f t="shared" si="203"/>
        <v>65</v>
      </c>
      <c r="G6438">
        <f t="shared" si="204"/>
        <v>0</v>
      </c>
    </row>
    <row r="6439" spans="2:7" x14ac:dyDescent="0.25">
      <c r="B6439">
        <f>YEAR('Daily Weather Input'!C6432)</f>
        <v>1900</v>
      </c>
      <c r="C6439">
        <f>MONTH('Daily Weather Input'!C6432)</f>
        <v>1</v>
      </c>
      <c r="D6439">
        <f>DAY('Daily Weather Input'!C6432)</f>
        <v>0</v>
      </c>
      <c r="E6439">
        <f>IF('Daily Weather Input'!D6432, 'Daily Weather Input'!D6432, ('Daily Weather Input'!E6432+'Daily Weather Input'!F6432)/2)</f>
        <v>0</v>
      </c>
      <c r="F6439">
        <f t="shared" si="203"/>
        <v>65</v>
      </c>
      <c r="G6439">
        <f t="shared" si="204"/>
        <v>0</v>
      </c>
    </row>
    <row r="6440" spans="2:7" x14ac:dyDescent="0.25">
      <c r="B6440">
        <f>YEAR('Daily Weather Input'!C6433)</f>
        <v>1900</v>
      </c>
      <c r="C6440">
        <f>MONTH('Daily Weather Input'!C6433)</f>
        <v>1</v>
      </c>
      <c r="D6440">
        <f>DAY('Daily Weather Input'!C6433)</f>
        <v>0</v>
      </c>
      <c r="E6440">
        <f>IF('Daily Weather Input'!D6433, 'Daily Weather Input'!D6433, ('Daily Weather Input'!E6433+'Daily Weather Input'!F6433)/2)</f>
        <v>0</v>
      </c>
      <c r="F6440">
        <f t="shared" si="203"/>
        <v>65</v>
      </c>
      <c r="G6440">
        <f t="shared" si="204"/>
        <v>0</v>
      </c>
    </row>
    <row r="6441" spans="2:7" x14ac:dyDescent="0.25">
      <c r="B6441">
        <f>YEAR('Daily Weather Input'!C6434)</f>
        <v>1900</v>
      </c>
      <c r="C6441">
        <f>MONTH('Daily Weather Input'!C6434)</f>
        <v>1</v>
      </c>
      <c r="D6441">
        <f>DAY('Daily Weather Input'!C6434)</f>
        <v>0</v>
      </c>
      <c r="E6441">
        <f>IF('Daily Weather Input'!D6434, 'Daily Weather Input'!D6434, ('Daily Weather Input'!E6434+'Daily Weather Input'!F6434)/2)</f>
        <v>0</v>
      </c>
      <c r="F6441">
        <f t="shared" si="203"/>
        <v>65</v>
      </c>
      <c r="G6441">
        <f t="shared" si="204"/>
        <v>0</v>
      </c>
    </row>
    <row r="6442" spans="2:7" x14ac:dyDescent="0.25">
      <c r="B6442">
        <f>YEAR('Daily Weather Input'!C6435)</f>
        <v>1900</v>
      </c>
      <c r="C6442">
        <f>MONTH('Daily Weather Input'!C6435)</f>
        <v>1</v>
      </c>
      <c r="D6442">
        <f>DAY('Daily Weather Input'!C6435)</f>
        <v>0</v>
      </c>
      <c r="E6442">
        <f>IF('Daily Weather Input'!D6435, 'Daily Weather Input'!D6435, ('Daily Weather Input'!E6435+'Daily Weather Input'!F6435)/2)</f>
        <v>0</v>
      </c>
      <c r="F6442">
        <f t="shared" si="203"/>
        <v>65</v>
      </c>
      <c r="G6442">
        <f t="shared" si="204"/>
        <v>0</v>
      </c>
    </row>
    <row r="6443" spans="2:7" x14ac:dyDescent="0.25">
      <c r="B6443">
        <f>YEAR('Daily Weather Input'!C6436)</f>
        <v>1900</v>
      </c>
      <c r="C6443">
        <f>MONTH('Daily Weather Input'!C6436)</f>
        <v>1</v>
      </c>
      <c r="D6443">
        <f>DAY('Daily Weather Input'!C6436)</f>
        <v>0</v>
      </c>
      <c r="E6443">
        <f>IF('Daily Weather Input'!D6436, 'Daily Weather Input'!D6436, ('Daily Weather Input'!E6436+'Daily Weather Input'!F6436)/2)</f>
        <v>0</v>
      </c>
      <c r="F6443">
        <f t="shared" si="203"/>
        <v>65</v>
      </c>
      <c r="G6443">
        <f t="shared" si="204"/>
        <v>0</v>
      </c>
    </row>
    <row r="6444" spans="2:7" x14ac:dyDescent="0.25">
      <c r="B6444">
        <f>YEAR('Daily Weather Input'!C6437)</f>
        <v>1900</v>
      </c>
      <c r="C6444">
        <f>MONTH('Daily Weather Input'!C6437)</f>
        <v>1</v>
      </c>
      <c r="D6444">
        <f>DAY('Daily Weather Input'!C6437)</f>
        <v>0</v>
      </c>
      <c r="E6444">
        <f>IF('Daily Weather Input'!D6437, 'Daily Weather Input'!D6437, ('Daily Weather Input'!E6437+'Daily Weather Input'!F6437)/2)</f>
        <v>0</v>
      </c>
      <c r="F6444">
        <f t="shared" si="203"/>
        <v>65</v>
      </c>
      <c r="G6444">
        <f t="shared" si="204"/>
        <v>0</v>
      </c>
    </row>
    <row r="6445" spans="2:7" x14ac:dyDescent="0.25">
      <c r="B6445">
        <f>YEAR('Daily Weather Input'!C6438)</f>
        <v>1900</v>
      </c>
      <c r="C6445">
        <f>MONTH('Daily Weather Input'!C6438)</f>
        <v>1</v>
      </c>
      <c r="D6445">
        <f>DAY('Daily Weather Input'!C6438)</f>
        <v>0</v>
      </c>
      <c r="E6445">
        <f>IF('Daily Weather Input'!D6438, 'Daily Weather Input'!D6438, ('Daily Weather Input'!E6438+'Daily Weather Input'!F6438)/2)</f>
        <v>0</v>
      </c>
      <c r="F6445">
        <f t="shared" si="203"/>
        <v>65</v>
      </c>
      <c r="G6445">
        <f t="shared" si="204"/>
        <v>0</v>
      </c>
    </row>
    <row r="6446" spans="2:7" x14ac:dyDescent="0.25">
      <c r="B6446">
        <f>YEAR('Daily Weather Input'!C6439)</f>
        <v>1900</v>
      </c>
      <c r="C6446">
        <f>MONTH('Daily Weather Input'!C6439)</f>
        <v>1</v>
      </c>
      <c r="D6446">
        <f>DAY('Daily Weather Input'!C6439)</f>
        <v>0</v>
      </c>
      <c r="E6446">
        <f>IF('Daily Weather Input'!D6439, 'Daily Weather Input'!D6439, ('Daily Weather Input'!E6439+'Daily Weather Input'!F6439)/2)</f>
        <v>0</v>
      </c>
      <c r="F6446">
        <f t="shared" si="203"/>
        <v>65</v>
      </c>
      <c r="G6446">
        <f t="shared" si="204"/>
        <v>0</v>
      </c>
    </row>
    <row r="6447" spans="2:7" x14ac:dyDescent="0.25">
      <c r="B6447">
        <f>YEAR('Daily Weather Input'!C6440)</f>
        <v>1900</v>
      </c>
      <c r="C6447">
        <f>MONTH('Daily Weather Input'!C6440)</f>
        <v>1</v>
      </c>
      <c r="D6447">
        <f>DAY('Daily Weather Input'!C6440)</f>
        <v>0</v>
      </c>
      <c r="E6447">
        <f>IF('Daily Weather Input'!D6440, 'Daily Weather Input'!D6440, ('Daily Weather Input'!E6440+'Daily Weather Input'!F6440)/2)</f>
        <v>0</v>
      </c>
      <c r="F6447">
        <f t="shared" si="203"/>
        <v>65</v>
      </c>
      <c r="G6447">
        <f t="shared" si="204"/>
        <v>0</v>
      </c>
    </row>
    <row r="6448" spans="2:7" x14ac:dyDescent="0.25">
      <c r="B6448">
        <f>YEAR('Daily Weather Input'!C6441)</f>
        <v>1900</v>
      </c>
      <c r="C6448">
        <f>MONTH('Daily Weather Input'!C6441)</f>
        <v>1</v>
      </c>
      <c r="D6448">
        <f>DAY('Daily Weather Input'!C6441)</f>
        <v>0</v>
      </c>
      <c r="E6448">
        <f>IF('Daily Weather Input'!D6441, 'Daily Weather Input'!D6441, ('Daily Weather Input'!E6441+'Daily Weather Input'!F6441)/2)</f>
        <v>0</v>
      </c>
      <c r="F6448">
        <f t="shared" si="203"/>
        <v>65</v>
      </c>
      <c r="G6448">
        <f t="shared" si="204"/>
        <v>0</v>
      </c>
    </row>
    <row r="6449" spans="2:7" x14ac:dyDescent="0.25">
      <c r="B6449">
        <f>YEAR('Daily Weather Input'!C6442)</f>
        <v>1900</v>
      </c>
      <c r="C6449">
        <f>MONTH('Daily Weather Input'!C6442)</f>
        <v>1</v>
      </c>
      <c r="D6449">
        <f>DAY('Daily Weather Input'!C6442)</f>
        <v>0</v>
      </c>
      <c r="E6449">
        <f>IF('Daily Weather Input'!D6442, 'Daily Weather Input'!D6442, ('Daily Weather Input'!E6442+'Daily Weather Input'!F6442)/2)</f>
        <v>0</v>
      </c>
      <c r="F6449">
        <f t="shared" si="203"/>
        <v>65</v>
      </c>
      <c r="G6449">
        <f t="shared" si="204"/>
        <v>0</v>
      </c>
    </row>
    <row r="6450" spans="2:7" x14ac:dyDescent="0.25">
      <c r="B6450">
        <f>YEAR('Daily Weather Input'!C6443)</f>
        <v>1900</v>
      </c>
      <c r="C6450">
        <f>MONTH('Daily Weather Input'!C6443)</f>
        <v>1</v>
      </c>
      <c r="D6450">
        <f>DAY('Daily Weather Input'!C6443)</f>
        <v>0</v>
      </c>
      <c r="E6450">
        <f>IF('Daily Weather Input'!D6443, 'Daily Weather Input'!D6443, ('Daily Weather Input'!E6443+'Daily Weather Input'!F6443)/2)</f>
        <v>0</v>
      </c>
      <c r="F6450">
        <f t="shared" si="203"/>
        <v>65</v>
      </c>
      <c r="G6450">
        <f t="shared" si="204"/>
        <v>0</v>
      </c>
    </row>
    <row r="6451" spans="2:7" x14ac:dyDescent="0.25">
      <c r="B6451">
        <f>YEAR('Daily Weather Input'!C6444)</f>
        <v>1900</v>
      </c>
      <c r="C6451">
        <f>MONTH('Daily Weather Input'!C6444)</f>
        <v>1</v>
      </c>
      <c r="D6451">
        <f>DAY('Daily Weather Input'!C6444)</f>
        <v>0</v>
      </c>
      <c r="E6451">
        <f>IF('Daily Weather Input'!D6444, 'Daily Weather Input'!D6444, ('Daily Weather Input'!E6444+'Daily Weather Input'!F6444)/2)</f>
        <v>0</v>
      </c>
      <c r="F6451">
        <f t="shared" si="203"/>
        <v>65</v>
      </c>
      <c r="G6451">
        <f t="shared" si="204"/>
        <v>0</v>
      </c>
    </row>
    <row r="6452" spans="2:7" x14ac:dyDescent="0.25">
      <c r="B6452">
        <f>YEAR('Daily Weather Input'!C6445)</f>
        <v>1900</v>
      </c>
      <c r="C6452">
        <f>MONTH('Daily Weather Input'!C6445)</f>
        <v>1</v>
      </c>
      <c r="D6452">
        <f>DAY('Daily Weather Input'!C6445)</f>
        <v>0</v>
      </c>
      <c r="E6452">
        <f>IF('Daily Weather Input'!D6445, 'Daily Weather Input'!D6445, ('Daily Weather Input'!E6445+'Daily Weather Input'!F6445)/2)</f>
        <v>0</v>
      </c>
      <c r="F6452">
        <f t="shared" si="203"/>
        <v>65</v>
      </c>
      <c r="G6452">
        <f t="shared" si="204"/>
        <v>0</v>
      </c>
    </row>
    <row r="6453" spans="2:7" x14ac:dyDescent="0.25">
      <c r="B6453">
        <f>YEAR('Daily Weather Input'!C6446)</f>
        <v>1900</v>
      </c>
      <c r="C6453">
        <f>MONTH('Daily Weather Input'!C6446)</f>
        <v>1</v>
      </c>
      <c r="D6453">
        <f>DAY('Daily Weather Input'!C6446)</f>
        <v>0</v>
      </c>
      <c r="E6453">
        <f>IF('Daily Weather Input'!D6446, 'Daily Weather Input'!D6446, ('Daily Weather Input'!E6446+'Daily Weather Input'!F6446)/2)</f>
        <v>0</v>
      </c>
      <c r="F6453">
        <f t="shared" si="203"/>
        <v>65</v>
      </c>
      <c r="G6453">
        <f t="shared" si="204"/>
        <v>0</v>
      </c>
    </row>
    <row r="6454" spans="2:7" x14ac:dyDescent="0.25">
      <c r="B6454">
        <f>YEAR('Daily Weather Input'!C6447)</f>
        <v>1900</v>
      </c>
      <c r="C6454">
        <f>MONTH('Daily Weather Input'!C6447)</f>
        <v>1</v>
      </c>
      <c r="D6454">
        <f>DAY('Daily Weather Input'!C6447)</f>
        <v>0</v>
      </c>
      <c r="E6454">
        <f>IF('Daily Weather Input'!D6447, 'Daily Weather Input'!D6447, ('Daily Weather Input'!E6447+'Daily Weather Input'!F6447)/2)</f>
        <v>0</v>
      </c>
      <c r="F6454">
        <f t="shared" si="203"/>
        <v>65</v>
      </c>
      <c r="G6454">
        <f t="shared" si="204"/>
        <v>0</v>
      </c>
    </row>
    <row r="6455" spans="2:7" x14ac:dyDescent="0.25">
      <c r="B6455">
        <f>YEAR('Daily Weather Input'!C6448)</f>
        <v>1900</v>
      </c>
      <c r="C6455">
        <f>MONTH('Daily Weather Input'!C6448)</f>
        <v>1</v>
      </c>
      <c r="D6455">
        <f>DAY('Daily Weather Input'!C6448)</f>
        <v>0</v>
      </c>
      <c r="E6455">
        <f>IF('Daily Weather Input'!D6448, 'Daily Weather Input'!D6448, ('Daily Weather Input'!E6448+'Daily Weather Input'!F6448)/2)</f>
        <v>0</v>
      </c>
      <c r="F6455">
        <f t="shared" si="203"/>
        <v>65</v>
      </c>
      <c r="G6455">
        <f t="shared" si="204"/>
        <v>0</v>
      </c>
    </row>
    <row r="6456" spans="2:7" x14ac:dyDescent="0.25">
      <c r="B6456">
        <f>YEAR('Daily Weather Input'!C6449)</f>
        <v>1900</v>
      </c>
      <c r="C6456">
        <f>MONTH('Daily Weather Input'!C6449)</f>
        <v>1</v>
      </c>
      <c r="D6456">
        <f>DAY('Daily Weather Input'!C6449)</f>
        <v>0</v>
      </c>
      <c r="E6456">
        <f>IF('Daily Weather Input'!D6449, 'Daily Weather Input'!D6449, ('Daily Weather Input'!E6449+'Daily Weather Input'!F6449)/2)</f>
        <v>0</v>
      </c>
      <c r="F6456">
        <f t="shared" si="203"/>
        <v>65</v>
      </c>
      <c r="G6456">
        <f t="shared" si="204"/>
        <v>0</v>
      </c>
    </row>
    <row r="6457" spans="2:7" x14ac:dyDescent="0.25">
      <c r="B6457">
        <f>YEAR('Daily Weather Input'!C6450)</f>
        <v>1900</v>
      </c>
      <c r="C6457">
        <f>MONTH('Daily Weather Input'!C6450)</f>
        <v>1</v>
      </c>
      <c r="D6457">
        <f>DAY('Daily Weather Input'!C6450)</f>
        <v>0</v>
      </c>
      <c r="E6457">
        <f>IF('Daily Weather Input'!D6450, 'Daily Weather Input'!D6450, ('Daily Weather Input'!E6450+'Daily Weather Input'!F6450)/2)</f>
        <v>0</v>
      </c>
      <c r="F6457">
        <f t="shared" si="203"/>
        <v>65</v>
      </c>
      <c r="G6457">
        <f t="shared" si="204"/>
        <v>0</v>
      </c>
    </row>
    <row r="6458" spans="2:7" x14ac:dyDescent="0.25">
      <c r="B6458">
        <f>YEAR('Daily Weather Input'!C6451)</f>
        <v>1900</v>
      </c>
      <c r="C6458">
        <f>MONTH('Daily Weather Input'!C6451)</f>
        <v>1</v>
      </c>
      <c r="D6458">
        <f>DAY('Daily Weather Input'!C6451)</f>
        <v>0</v>
      </c>
      <c r="E6458">
        <f>IF('Daily Weather Input'!D6451, 'Daily Weather Input'!D6451, ('Daily Weather Input'!E6451+'Daily Weather Input'!F6451)/2)</f>
        <v>0</v>
      </c>
      <c r="F6458">
        <f t="shared" si="203"/>
        <v>65</v>
      </c>
      <c r="G6458">
        <f t="shared" si="204"/>
        <v>0</v>
      </c>
    </row>
    <row r="6459" spans="2:7" x14ac:dyDescent="0.25">
      <c r="B6459">
        <f>YEAR('Daily Weather Input'!C6452)</f>
        <v>1900</v>
      </c>
      <c r="C6459">
        <f>MONTH('Daily Weather Input'!C6452)</f>
        <v>1</v>
      </c>
      <c r="D6459">
        <f>DAY('Daily Weather Input'!C6452)</f>
        <v>0</v>
      </c>
      <c r="E6459">
        <f>IF('Daily Weather Input'!D6452, 'Daily Weather Input'!D6452, ('Daily Weather Input'!E6452+'Daily Weather Input'!F6452)/2)</f>
        <v>0</v>
      </c>
      <c r="F6459">
        <f t="shared" si="203"/>
        <v>65</v>
      </c>
      <c r="G6459">
        <f t="shared" si="204"/>
        <v>0</v>
      </c>
    </row>
    <row r="6460" spans="2:7" x14ac:dyDescent="0.25">
      <c r="B6460">
        <f>YEAR('Daily Weather Input'!C6453)</f>
        <v>1900</v>
      </c>
      <c r="C6460">
        <f>MONTH('Daily Weather Input'!C6453)</f>
        <v>1</v>
      </c>
      <c r="D6460">
        <f>DAY('Daily Weather Input'!C6453)</f>
        <v>0</v>
      </c>
      <c r="E6460">
        <f>IF('Daily Weather Input'!D6453, 'Daily Weather Input'!D6453, ('Daily Weather Input'!E6453+'Daily Weather Input'!F6453)/2)</f>
        <v>0</v>
      </c>
      <c r="F6460">
        <f t="shared" si="203"/>
        <v>65</v>
      </c>
      <c r="G6460">
        <f t="shared" si="204"/>
        <v>0</v>
      </c>
    </row>
    <row r="6461" spans="2:7" x14ac:dyDescent="0.25">
      <c r="B6461">
        <f>YEAR('Daily Weather Input'!C6454)</f>
        <v>1900</v>
      </c>
      <c r="C6461">
        <f>MONTH('Daily Weather Input'!C6454)</f>
        <v>1</v>
      </c>
      <c r="D6461">
        <f>DAY('Daily Weather Input'!C6454)</f>
        <v>0</v>
      </c>
      <c r="E6461">
        <f>IF('Daily Weather Input'!D6454, 'Daily Weather Input'!D6454, ('Daily Weather Input'!E6454+'Daily Weather Input'!F6454)/2)</f>
        <v>0</v>
      </c>
      <c r="F6461">
        <f t="shared" si="203"/>
        <v>65</v>
      </c>
      <c r="G6461">
        <f t="shared" si="204"/>
        <v>0</v>
      </c>
    </row>
    <row r="6462" spans="2:7" x14ac:dyDescent="0.25">
      <c r="B6462">
        <f>YEAR('Daily Weather Input'!C6455)</f>
        <v>1900</v>
      </c>
      <c r="C6462">
        <f>MONTH('Daily Weather Input'!C6455)</f>
        <v>1</v>
      </c>
      <c r="D6462">
        <f>DAY('Daily Weather Input'!C6455)</f>
        <v>0</v>
      </c>
      <c r="E6462">
        <f>IF('Daily Weather Input'!D6455, 'Daily Weather Input'!D6455, ('Daily Weather Input'!E6455+'Daily Weather Input'!F6455)/2)</f>
        <v>0</v>
      </c>
      <c r="F6462">
        <f t="shared" si="203"/>
        <v>65</v>
      </c>
      <c r="G6462">
        <f t="shared" si="204"/>
        <v>0</v>
      </c>
    </row>
    <row r="6463" spans="2:7" x14ac:dyDescent="0.25">
      <c r="B6463">
        <f>YEAR('Daily Weather Input'!C6456)</f>
        <v>1900</v>
      </c>
      <c r="C6463">
        <f>MONTH('Daily Weather Input'!C6456)</f>
        <v>1</v>
      </c>
      <c r="D6463">
        <f>DAY('Daily Weather Input'!C6456)</f>
        <v>0</v>
      </c>
      <c r="E6463">
        <f>IF('Daily Weather Input'!D6456, 'Daily Weather Input'!D6456, ('Daily Weather Input'!E6456+'Daily Weather Input'!F6456)/2)</f>
        <v>0</v>
      </c>
      <c r="F6463">
        <f t="shared" si="203"/>
        <v>65</v>
      </c>
      <c r="G6463">
        <f t="shared" si="204"/>
        <v>0</v>
      </c>
    </row>
    <row r="6464" spans="2:7" x14ac:dyDescent="0.25">
      <c r="B6464">
        <f>YEAR('Daily Weather Input'!C6457)</f>
        <v>1900</v>
      </c>
      <c r="C6464">
        <f>MONTH('Daily Weather Input'!C6457)</f>
        <v>1</v>
      </c>
      <c r="D6464">
        <f>DAY('Daily Weather Input'!C6457)</f>
        <v>0</v>
      </c>
      <c r="E6464">
        <f>IF('Daily Weather Input'!D6457, 'Daily Weather Input'!D6457, ('Daily Weather Input'!E6457+'Daily Weather Input'!F6457)/2)</f>
        <v>0</v>
      </c>
      <c r="F6464">
        <f t="shared" si="203"/>
        <v>65</v>
      </c>
      <c r="G6464">
        <f t="shared" si="204"/>
        <v>0</v>
      </c>
    </row>
    <row r="6465" spans="2:7" x14ac:dyDescent="0.25">
      <c r="B6465">
        <f>YEAR('Daily Weather Input'!C6458)</f>
        <v>1900</v>
      </c>
      <c r="C6465">
        <f>MONTH('Daily Weather Input'!C6458)</f>
        <v>1</v>
      </c>
      <c r="D6465">
        <f>DAY('Daily Weather Input'!C6458)</f>
        <v>0</v>
      </c>
      <c r="E6465">
        <f>IF('Daily Weather Input'!D6458, 'Daily Weather Input'!D6458, ('Daily Weather Input'!E6458+'Daily Weather Input'!F6458)/2)</f>
        <v>0</v>
      </c>
      <c r="F6465">
        <f t="shared" si="203"/>
        <v>65</v>
      </c>
      <c r="G6465">
        <f t="shared" si="204"/>
        <v>0</v>
      </c>
    </row>
    <row r="6466" spans="2:7" x14ac:dyDescent="0.25">
      <c r="B6466">
        <f>YEAR('Daily Weather Input'!C6459)</f>
        <v>1900</v>
      </c>
      <c r="C6466">
        <f>MONTH('Daily Weather Input'!C6459)</f>
        <v>1</v>
      </c>
      <c r="D6466">
        <f>DAY('Daily Weather Input'!C6459)</f>
        <v>0</v>
      </c>
      <c r="E6466">
        <f>IF('Daily Weather Input'!D6459, 'Daily Weather Input'!D6459, ('Daily Weather Input'!E6459+'Daily Weather Input'!F6459)/2)</f>
        <v>0</v>
      </c>
      <c r="F6466">
        <f t="shared" si="203"/>
        <v>65</v>
      </c>
      <c r="G6466">
        <f t="shared" si="204"/>
        <v>0</v>
      </c>
    </row>
    <row r="6467" spans="2:7" x14ac:dyDescent="0.25">
      <c r="B6467">
        <f>YEAR('Daily Weather Input'!C6460)</f>
        <v>1900</v>
      </c>
      <c r="C6467">
        <f>MONTH('Daily Weather Input'!C6460)</f>
        <v>1</v>
      </c>
      <c r="D6467">
        <f>DAY('Daily Weather Input'!C6460)</f>
        <v>0</v>
      </c>
      <c r="E6467">
        <f>IF('Daily Weather Input'!D6460, 'Daily Weather Input'!D6460, ('Daily Weather Input'!E6460+'Daily Weather Input'!F6460)/2)</f>
        <v>0</v>
      </c>
      <c r="F6467">
        <f t="shared" si="203"/>
        <v>65</v>
      </c>
      <c r="G6467">
        <f t="shared" si="204"/>
        <v>0</v>
      </c>
    </row>
    <row r="6468" spans="2:7" x14ac:dyDescent="0.25">
      <c r="B6468">
        <f>YEAR('Daily Weather Input'!C6461)</f>
        <v>1900</v>
      </c>
      <c r="C6468">
        <f>MONTH('Daily Weather Input'!C6461)</f>
        <v>1</v>
      </c>
      <c r="D6468">
        <f>DAY('Daily Weather Input'!C6461)</f>
        <v>0</v>
      </c>
      <c r="E6468">
        <f>IF('Daily Weather Input'!D6461, 'Daily Weather Input'!D6461, ('Daily Weather Input'!E6461+'Daily Weather Input'!F6461)/2)</f>
        <v>0</v>
      </c>
      <c r="F6468">
        <f t="shared" si="203"/>
        <v>65</v>
      </c>
      <c r="G6468">
        <f t="shared" si="204"/>
        <v>0</v>
      </c>
    </row>
    <row r="6469" spans="2:7" x14ac:dyDescent="0.25">
      <c r="B6469">
        <f>YEAR('Daily Weather Input'!C6462)</f>
        <v>1900</v>
      </c>
      <c r="C6469">
        <f>MONTH('Daily Weather Input'!C6462)</f>
        <v>1</v>
      </c>
      <c r="D6469">
        <f>DAY('Daily Weather Input'!C6462)</f>
        <v>0</v>
      </c>
      <c r="E6469">
        <f>IF('Daily Weather Input'!D6462, 'Daily Weather Input'!D6462, ('Daily Weather Input'!E6462+'Daily Weather Input'!F6462)/2)</f>
        <v>0</v>
      </c>
      <c r="F6469">
        <f t="shared" si="203"/>
        <v>65</v>
      </c>
      <c r="G6469">
        <f t="shared" si="204"/>
        <v>0</v>
      </c>
    </row>
    <row r="6470" spans="2:7" x14ac:dyDescent="0.25">
      <c r="B6470">
        <f>YEAR('Daily Weather Input'!C6463)</f>
        <v>1900</v>
      </c>
      <c r="C6470">
        <f>MONTH('Daily Weather Input'!C6463)</f>
        <v>1</v>
      </c>
      <c r="D6470">
        <f>DAY('Daily Weather Input'!C6463)</f>
        <v>0</v>
      </c>
      <c r="E6470">
        <f>IF('Daily Weather Input'!D6463, 'Daily Weather Input'!D6463, ('Daily Weather Input'!E6463+'Daily Weather Input'!F6463)/2)</f>
        <v>0</v>
      </c>
      <c r="F6470">
        <f t="shared" si="203"/>
        <v>65</v>
      </c>
      <c r="G6470">
        <f t="shared" si="204"/>
        <v>0</v>
      </c>
    </row>
    <row r="6471" spans="2:7" x14ac:dyDescent="0.25">
      <c r="B6471">
        <f>YEAR('Daily Weather Input'!C6464)</f>
        <v>1900</v>
      </c>
      <c r="C6471">
        <f>MONTH('Daily Weather Input'!C6464)</f>
        <v>1</v>
      </c>
      <c r="D6471">
        <f>DAY('Daily Weather Input'!C6464)</f>
        <v>0</v>
      </c>
      <c r="E6471">
        <f>IF('Daily Weather Input'!D6464, 'Daily Weather Input'!D6464, ('Daily Weather Input'!E6464+'Daily Weather Input'!F6464)/2)</f>
        <v>0</v>
      </c>
      <c r="F6471">
        <f t="shared" si="203"/>
        <v>65</v>
      </c>
      <c r="G6471">
        <f t="shared" si="204"/>
        <v>0</v>
      </c>
    </row>
    <row r="6472" spans="2:7" x14ac:dyDescent="0.25">
      <c r="B6472">
        <f>YEAR('Daily Weather Input'!C6465)</f>
        <v>1900</v>
      </c>
      <c r="C6472">
        <f>MONTH('Daily Weather Input'!C6465)</f>
        <v>1</v>
      </c>
      <c r="D6472">
        <f>DAY('Daily Weather Input'!C6465)</f>
        <v>0</v>
      </c>
      <c r="E6472">
        <f>IF('Daily Weather Input'!D6465, 'Daily Weather Input'!D6465, ('Daily Weather Input'!E6465+'Daily Weather Input'!F6465)/2)</f>
        <v>0</v>
      </c>
      <c r="F6472">
        <f t="shared" si="203"/>
        <v>65</v>
      </c>
      <c r="G6472">
        <f t="shared" si="204"/>
        <v>0</v>
      </c>
    </row>
    <row r="6473" spans="2:7" x14ac:dyDescent="0.25">
      <c r="B6473">
        <f>YEAR('Daily Weather Input'!C6466)</f>
        <v>1900</v>
      </c>
      <c r="C6473">
        <f>MONTH('Daily Weather Input'!C6466)</f>
        <v>1</v>
      </c>
      <c r="D6473">
        <f>DAY('Daily Weather Input'!C6466)</f>
        <v>0</v>
      </c>
      <c r="E6473">
        <f>IF('Daily Weather Input'!D6466, 'Daily Weather Input'!D6466, ('Daily Weather Input'!E6466+'Daily Weather Input'!F6466)/2)</f>
        <v>0</v>
      </c>
      <c r="F6473">
        <f t="shared" si="203"/>
        <v>65</v>
      </c>
      <c r="G6473">
        <f t="shared" si="204"/>
        <v>0</v>
      </c>
    </row>
    <row r="6474" spans="2:7" x14ac:dyDescent="0.25">
      <c r="B6474">
        <f>YEAR('Daily Weather Input'!C6467)</f>
        <v>1900</v>
      </c>
      <c r="C6474">
        <f>MONTH('Daily Weather Input'!C6467)</f>
        <v>1</v>
      </c>
      <c r="D6474">
        <f>DAY('Daily Weather Input'!C6467)</f>
        <v>0</v>
      </c>
      <c r="E6474">
        <f>IF('Daily Weather Input'!D6467, 'Daily Weather Input'!D6467, ('Daily Weather Input'!E6467+'Daily Weather Input'!F6467)/2)</f>
        <v>0</v>
      </c>
      <c r="F6474">
        <f t="shared" si="203"/>
        <v>65</v>
      </c>
      <c r="G6474">
        <f t="shared" si="204"/>
        <v>0</v>
      </c>
    </row>
    <row r="6475" spans="2:7" x14ac:dyDescent="0.25">
      <c r="B6475">
        <f>YEAR('Daily Weather Input'!C6468)</f>
        <v>1900</v>
      </c>
      <c r="C6475">
        <f>MONTH('Daily Weather Input'!C6468)</f>
        <v>1</v>
      </c>
      <c r="D6475">
        <f>DAY('Daily Weather Input'!C6468)</f>
        <v>0</v>
      </c>
      <c r="E6475">
        <f>IF('Daily Weather Input'!D6468, 'Daily Weather Input'!D6468, ('Daily Weather Input'!E6468+'Daily Weather Input'!F6468)/2)</f>
        <v>0</v>
      </c>
      <c r="F6475">
        <f t="shared" si="203"/>
        <v>65</v>
      </c>
      <c r="G6475">
        <f t="shared" si="204"/>
        <v>0</v>
      </c>
    </row>
    <row r="6476" spans="2:7" x14ac:dyDescent="0.25">
      <c r="B6476">
        <f>YEAR('Daily Weather Input'!C6469)</f>
        <v>1900</v>
      </c>
      <c r="C6476">
        <f>MONTH('Daily Weather Input'!C6469)</f>
        <v>1</v>
      </c>
      <c r="D6476">
        <f>DAY('Daily Weather Input'!C6469)</f>
        <v>0</v>
      </c>
      <c r="E6476">
        <f>IF('Daily Weather Input'!D6469, 'Daily Weather Input'!D6469, ('Daily Weather Input'!E6469+'Daily Weather Input'!F6469)/2)</f>
        <v>0</v>
      </c>
      <c r="F6476">
        <f t="shared" si="203"/>
        <v>65</v>
      </c>
      <c r="G6476">
        <f t="shared" si="204"/>
        <v>0</v>
      </c>
    </row>
    <row r="6477" spans="2:7" x14ac:dyDescent="0.25">
      <c r="B6477">
        <f>YEAR('Daily Weather Input'!C6470)</f>
        <v>1900</v>
      </c>
      <c r="C6477">
        <f>MONTH('Daily Weather Input'!C6470)</f>
        <v>1</v>
      </c>
      <c r="D6477">
        <f>DAY('Daily Weather Input'!C6470)</f>
        <v>0</v>
      </c>
      <c r="E6477">
        <f>IF('Daily Weather Input'!D6470, 'Daily Weather Input'!D6470, ('Daily Weather Input'!E6470+'Daily Weather Input'!F6470)/2)</f>
        <v>0</v>
      </c>
      <c r="F6477">
        <f t="shared" si="203"/>
        <v>65</v>
      </c>
      <c r="G6477">
        <f t="shared" si="204"/>
        <v>0</v>
      </c>
    </row>
    <row r="6478" spans="2:7" x14ac:dyDescent="0.25">
      <c r="B6478">
        <f>YEAR('Daily Weather Input'!C6471)</f>
        <v>1900</v>
      </c>
      <c r="C6478">
        <f>MONTH('Daily Weather Input'!C6471)</f>
        <v>1</v>
      </c>
      <c r="D6478">
        <f>DAY('Daily Weather Input'!C6471)</f>
        <v>0</v>
      </c>
      <c r="E6478">
        <f>IF('Daily Weather Input'!D6471, 'Daily Weather Input'!D6471, ('Daily Weather Input'!E6471+'Daily Weather Input'!F6471)/2)</f>
        <v>0</v>
      </c>
      <c r="F6478">
        <f t="shared" si="203"/>
        <v>65</v>
      </c>
      <c r="G6478">
        <f t="shared" si="204"/>
        <v>0</v>
      </c>
    </row>
    <row r="6479" spans="2:7" x14ac:dyDescent="0.25">
      <c r="B6479">
        <f>YEAR('Daily Weather Input'!C6472)</f>
        <v>1900</v>
      </c>
      <c r="C6479">
        <f>MONTH('Daily Weather Input'!C6472)</f>
        <v>1</v>
      </c>
      <c r="D6479">
        <f>DAY('Daily Weather Input'!C6472)</f>
        <v>0</v>
      </c>
      <c r="E6479">
        <f>IF('Daily Weather Input'!D6472, 'Daily Weather Input'!D6472, ('Daily Weather Input'!E6472+'Daily Weather Input'!F6472)/2)</f>
        <v>0</v>
      </c>
      <c r="F6479">
        <f t="shared" si="203"/>
        <v>65</v>
      </c>
      <c r="G6479">
        <f t="shared" si="204"/>
        <v>0</v>
      </c>
    </row>
    <row r="6480" spans="2:7" x14ac:dyDescent="0.25">
      <c r="B6480">
        <f>YEAR('Daily Weather Input'!C6473)</f>
        <v>1900</v>
      </c>
      <c r="C6480">
        <f>MONTH('Daily Weather Input'!C6473)</f>
        <v>1</v>
      </c>
      <c r="D6480">
        <f>DAY('Daily Weather Input'!C6473)</f>
        <v>0</v>
      </c>
      <c r="E6480">
        <f>IF('Daily Weather Input'!D6473, 'Daily Weather Input'!D6473, ('Daily Weather Input'!E6473+'Daily Weather Input'!F6473)/2)</f>
        <v>0</v>
      </c>
      <c r="F6480">
        <f t="shared" si="203"/>
        <v>65</v>
      </c>
      <c r="G6480">
        <f t="shared" si="204"/>
        <v>0</v>
      </c>
    </row>
    <row r="6481" spans="2:7" x14ac:dyDescent="0.25">
      <c r="B6481">
        <f>YEAR('Daily Weather Input'!C6474)</f>
        <v>1900</v>
      </c>
      <c r="C6481">
        <f>MONTH('Daily Weather Input'!C6474)</f>
        <v>1</v>
      </c>
      <c r="D6481">
        <f>DAY('Daily Weather Input'!C6474)</f>
        <v>0</v>
      </c>
      <c r="E6481">
        <f>IF('Daily Weather Input'!D6474, 'Daily Weather Input'!D6474, ('Daily Weather Input'!E6474+'Daily Weather Input'!F6474)/2)</f>
        <v>0</v>
      </c>
      <c r="F6481">
        <f t="shared" si="203"/>
        <v>65</v>
      </c>
      <c r="G6481">
        <f t="shared" si="204"/>
        <v>0</v>
      </c>
    </row>
    <row r="6482" spans="2:7" x14ac:dyDescent="0.25">
      <c r="B6482">
        <f>YEAR('Daily Weather Input'!C6475)</f>
        <v>1900</v>
      </c>
      <c r="C6482">
        <f>MONTH('Daily Weather Input'!C6475)</f>
        <v>1</v>
      </c>
      <c r="D6482">
        <f>DAY('Daily Weather Input'!C6475)</f>
        <v>0</v>
      </c>
      <c r="E6482">
        <f>IF('Daily Weather Input'!D6475, 'Daily Weather Input'!D6475, ('Daily Weather Input'!E6475+'Daily Weather Input'!F6475)/2)</f>
        <v>0</v>
      </c>
      <c r="F6482">
        <f t="shared" si="203"/>
        <v>65</v>
      </c>
      <c r="G6482">
        <f t="shared" si="204"/>
        <v>0</v>
      </c>
    </row>
    <row r="6483" spans="2:7" x14ac:dyDescent="0.25">
      <c r="B6483">
        <f>YEAR('Daily Weather Input'!C6476)</f>
        <v>1900</v>
      </c>
      <c r="C6483">
        <f>MONTH('Daily Weather Input'!C6476)</f>
        <v>1</v>
      </c>
      <c r="D6483">
        <f>DAY('Daily Weather Input'!C6476)</f>
        <v>0</v>
      </c>
      <c r="E6483">
        <f>IF('Daily Weather Input'!D6476, 'Daily Weather Input'!D6476, ('Daily Weather Input'!E6476+'Daily Weather Input'!F6476)/2)</f>
        <v>0</v>
      </c>
      <c r="F6483">
        <f t="shared" si="203"/>
        <v>65</v>
      </c>
      <c r="G6483">
        <f t="shared" si="204"/>
        <v>0</v>
      </c>
    </row>
    <row r="6484" spans="2:7" x14ac:dyDescent="0.25">
      <c r="B6484">
        <f>YEAR('Daily Weather Input'!C6477)</f>
        <v>1900</v>
      </c>
      <c r="C6484">
        <f>MONTH('Daily Weather Input'!C6477)</f>
        <v>1</v>
      </c>
      <c r="D6484">
        <f>DAY('Daily Weather Input'!C6477)</f>
        <v>0</v>
      </c>
      <c r="E6484">
        <f>IF('Daily Weather Input'!D6477, 'Daily Weather Input'!D6477, ('Daily Weather Input'!E6477+'Daily Weather Input'!F6477)/2)</f>
        <v>0</v>
      </c>
      <c r="F6484">
        <f t="shared" si="203"/>
        <v>65</v>
      </c>
      <c r="G6484">
        <f t="shared" si="204"/>
        <v>0</v>
      </c>
    </row>
    <row r="6485" spans="2:7" x14ac:dyDescent="0.25">
      <c r="B6485">
        <f>YEAR('Daily Weather Input'!C6478)</f>
        <v>1900</v>
      </c>
      <c r="C6485">
        <f>MONTH('Daily Weather Input'!C6478)</f>
        <v>1</v>
      </c>
      <c r="D6485">
        <f>DAY('Daily Weather Input'!C6478)</f>
        <v>0</v>
      </c>
      <c r="E6485">
        <f>IF('Daily Weather Input'!D6478, 'Daily Weather Input'!D6478, ('Daily Weather Input'!E6478+'Daily Weather Input'!F6478)/2)</f>
        <v>0</v>
      </c>
      <c r="F6485">
        <f t="shared" si="203"/>
        <v>65</v>
      </c>
      <c r="G6485">
        <f t="shared" si="204"/>
        <v>0</v>
      </c>
    </row>
    <row r="6486" spans="2:7" x14ac:dyDescent="0.25">
      <c r="B6486">
        <f>YEAR('Daily Weather Input'!C6479)</f>
        <v>1900</v>
      </c>
      <c r="C6486">
        <f>MONTH('Daily Weather Input'!C6479)</f>
        <v>1</v>
      </c>
      <c r="D6486">
        <f>DAY('Daily Weather Input'!C6479)</f>
        <v>0</v>
      </c>
      <c r="E6486">
        <f>IF('Daily Weather Input'!D6479, 'Daily Weather Input'!D6479, ('Daily Weather Input'!E6479+'Daily Weather Input'!F6479)/2)</f>
        <v>0</v>
      </c>
      <c r="F6486">
        <f t="shared" si="203"/>
        <v>65</v>
      </c>
      <c r="G6486">
        <f t="shared" si="204"/>
        <v>0</v>
      </c>
    </row>
    <row r="6487" spans="2:7" x14ac:dyDescent="0.25">
      <c r="B6487">
        <f>YEAR('Daily Weather Input'!C6480)</f>
        <v>1900</v>
      </c>
      <c r="C6487">
        <f>MONTH('Daily Weather Input'!C6480)</f>
        <v>1</v>
      </c>
      <c r="D6487">
        <f>DAY('Daily Weather Input'!C6480)</f>
        <v>0</v>
      </c>
      <c r="E6487">
        <f>IF('Daily Weather Input'!D6480, 'Daily Weather Input'!D6480, ('Daily Weather Input'!E6480+'Daily Weather Input'!F6480)/2)</f>
        <v>0</v>
      </c>
      <c r="F6487">
        <f t="shared" si="203"/>
        <v>65</v>
      </c>
      <c r="G6487">
        <f t="shared" si="204"/>
        <v>0</v>
      </c>
    </row>
    <row r="6488" spans="2:7" x14ac:dyDescent="0.25">
      <c r="B6488">
        <f>YEAR('Daily Weather Input'!C6481)</f>
        <v>1900</v>
      </c>
      <c r="C6488">
        <f>MONTH('Daily Weather Input'!C6481)</f>
        <v>1</v>
      </c>
      <c r="D6488">
        <f>DAY('Daily Weather Input'!C6481)</f>
        <v>0</v>
      </c>
      <c r="E6488">
        <f>IF('Daily Weather Input'!D6481, 'Daily Weather Input'!D6481, ('Daily Weather Input'!E6481+'Daily Weather Input'!F6481)/2)</f>
        <v>0</v>
      </c>
      <c r="F6488">
        <f t="shared" ref="F6488:F6551" si="205">IF(B$8&gt;$E6488,(B$8-$E6488),0)</f>
        <v>65</v>
      </c>
      <c r="G6488">
        <f t="shared" ref="G6488:G6551" si="206">IF($E6488&gt;C$8,$E6488-C$8,0)</f>
        <v>0</v>
      </c>
    </row>
    <row r="6489" spans="2:7" x14ac:dyDescent="0.25">
      <c r="B6489">
        <f>YEAR('Daily Weather Input'!C6482)</f>
        <v>1900</v>
      </c>
      <c r="C6489">
        <f>MONTH('Daily Weather Input'!C6482)</f>
        <v>1</v>
      </c>
      <c r="D6489">
        <f>DAY('Daily Weather Input'!C6482)</f>
        <v>0</v>
      </c>
      <c r="E6489">
        <f>IF('Daily Weather Input'!D6482, 'Daily Weather Input'!D6482, ('Daily Weather Input'!E6482+'Daily Weather Input'!F6482)/2)</f>
        <v>0</v>
      </c>
      <c r="F6489">
        <f t="shared" si="205"/>
        <v>65</v>
      </c>
      <c r="G6489">
        <f t="shared" si="206"/>
        <v>0</v>
      </c>
    </row>
    <row r="6490" spans="2:7" x14ac:dyDescent="0.25">
      <c r="B6490">
        <f>YEAR('Daily Weather Input'!C6483)</f>
        <v>1900</v>
      </c>
      <c r="C6490">
        <f>MONTH('Daily Weather Input'!C6483)</f>
        <v>1</v>
      </c>
      <c r="D6490">
        <f>DAY('Daily Weather Input'!C6483)</f>
        <v>0</v>
      </c>
      <c r="E6490">
        <f>IF('Daily Weather Input'!D6483, 'Daily Weather Input'!D6483, ('Daily Weather Input'!E6483+'Daily Weather Input'!F6483)/2)</f>
        <v>0</v>
      </c>
      <c r="F6490">
        <f t="shared" si="205"/>
        <v>65</v>
      </c>
      <c r="G6490">
        <f t="shared" si="206"/>
        <v>0</v>
      </c>
    </row>
    <row r="6491" spans="2:7" x14ac:dyDescent="0.25">
      <c r="B6491">
        <f>YEAR('Daily Weather Input'!C6484)</f>
        <v>1900</v>
      </c>
      <c r="C6491">
        <f>MONTH('Daily Weather Input'!C6484)</f>
        <v>1</v>
      </c>
      <c r="D6491">
        <f>DAY('Daily Weather Input'!C6484)</f>
        <v>0</v>
      </c>
      <c r="E6491">
        <f>IF('Daily Weather Input'!D6484, 'Daily Weather Input'!D6484, ('Daily Weather Input'!E6484+'Daily Weather Input'!F6484)/2)</f>
        <v>0</v>
      </c>
      <c r="F6491">
        <f t="shared" si="205"/>
        <v>65</v>
      </c>
      <c r="G6491">
        <f t="shared" si="206"/>
        <v>0</v>
      </c>
    </row>
    <row r="6492" spans="2:7" x14ac:dyDescent="0.25">
      <c r="B6492">
        <f>YEAR('Daily Weather Input'!C6485)</f>
        <v>1900</v>
      </c>
      <c r="C6492">
        <f>MONTH('Daily Weather Input'!C6485)</f>
        <v>1</v>
      </c>
      <c r="D6492">
        <f>DAY('Daily Weather Input'!C6485)</f>
        <v>0</v>
      </c>
      <c r="E6492">
        <f>IF('Daily Weather Input'!D6485, 'Daily Weather Input'!D6485, ('Daily Weather Input'!E6485+'Daily Weather Input'!F6485)/2)</f>
        <v>0</v>
      </c>
      <c r="F6492">
        <f t="shared" si="205"/>
        <v>65</v>
      </c>
      <c r="G6492">
        <f t="shared" si="206"/>
        <v>0</v>
      </c>
    </row>
    <row r="6493" spans="2:7" x14ac:dyDescent="0.25">
      <c r="B6493">
        <f>YEAR('Daily Weather Input'!C6486)</f>
        <v>1900</v>
      </c>
      <c r="C6493">
        <f>MONTH('Daily Weather Input'!C6486)</f>
        <v>1</v>
      </c>
      <c r="D6493">
        <f>DAY('Daily Weather Input'!C6486)</f>
        <v>0</v>
      </c>
      <c r="E6493">
        <f>IF('Daily Weather Input'!D6486, 'Daily Weather Input'!D6486, ('Daily Weather Input'!E6486+'Daily Weather Input'!F6486)/2)</f>
        <v>0</v>
      </c>
      <c r="F6493">
        <f t="shared" si="205"/>
        <v>65</v>
      </c>
      <c r="G6493">
        <f t="shared" si="206"/>
        <v>0</v>
      </c>
    </row>
    <row r="6494" spans="2:7" x14ac:dyDescent="0.25">
      <c r="B6494">
        <f>YEAR('Daily Weather Input'!C6487)</f>
        <v>1900</v>
      </c>
      <c r="C6494">
        <f>MONTH('Daily Weather Input'!C6487)</f>
        <v>1</v>
      </c>
      <c r="D6494">
        <f>DAY('Daily Weather Input'!C6487)</f>
        <v>0</v>
      </c>
      <c r="E6494">
        <f>IF('Daily Weather Input'!D6487, 'Daily Weather Input'!D6487, ('Daily Weather Input'!E6487+'Daily Weather Input'!F6487)/2)</f>
        <v>0</v>
      </c>
      <c r="F6494">
        <f t="shared" si="205"/>
        <v>65</v>
      </c>
      <c r="G6494">
        <f t="shared" si="206"/>
        <v>0</v>
      </c>
    </row>
    <row r="6495" spans="2:7" x14ac:dyDescent="0.25">
      <c r="B6495">
        <f>YEAR('Daily Weather Input'!C6488)</f>
        <v>1900</v>
      </c>
      <c r="C6495">
        <f>MONTH('Daily Weather Input'!C6488)</f>
        <v>1</v>
      </c>
      <c r="D6495">
        <f>DAY('Daily Weather Input'!C6488)</f>
        <v>0</v>
      </c>
      <c r="E6495">
        <f>IF('Daily Weather Input'!D6488, 'Daily Weather Input'!D6488, ('Daily Weather Input'!E6488+'Daily Weather Input'!F6488)/2)</f>
        <v>0</v>
      </c>
      <c r="F6495">
        <f t="shared" si="205"/>
        <v>65</v>
      </c>
      <c r="G6495">
        <f t="shared" si="206"/>
        <v>0</v>
      </c>
    </row>
    <row r="6496" spans="2:7" x14ac:dyDescent="0.25">
      <c r="B6496">
        <f>YEAR('Daily Weather Input'!C6489)</f>
        <v>1900</v>
      </c>
      <c r="C6496">
        <f>MONTH('Daily Weather Input'!C6489)</f>
        <v>1</v>
      </c>
      <c r="D6496">
        <f>DAY('Daily Weather Input'!C6489)</f>
        <v>0</v>
      </c>
      <c r="E6496">
        <f>IF('Daily Weather Input'!D6489, 'Daily Weather Input'!D6489, ('Daily Weather Input'!E6489+'Daily Weather Input'!F6489)/2)</f>
        <v>0</v>
      </c>
      <c r="F6496">
        <f t="shared" si="205"/>
        <v>65</v>
      </c>
      <c r="G6496">
        <f t="shared" si="206"/>
        <v>0</v>
      </c>
    </row>
    <row r="6497" spans="2:7" x14ac:dyDescent="0.25">
      <c r="B6497">
        <f>YEAR('Daily Weather Input'!C6490)</f>
        <v>1900</v>
      </c>
      <c r="C6497">
        <f>MONTH('Daily Weather Input'!C6490)</f>
        <v>1</v>
      </c>
      <c r="D6497">
        <f>DAY('Daily Weather Input'!C6490)</f>
        <v>0</v>
      </c>
      <c r="E6497">
        <f>IF('Daily Weather Input'!D6490, 'Daily Weather Input'!D6490, ('Daily Weather Input'!E6490+'Daily Weather Input'!F6490)/2)</f>
        <v>0</v>
      </c>
      <c r="F6497">
        <f t="shared" si="205"/>
        <v>65</v>
      </c>
      <c r="G6497">
        <f t="shared" si="206"/>
        <v>0</v>
      </c>
    </row>
    <row r="6498" spans="2:7" x14ac:dyDescent="0.25">
      <c r="B6498">
        <f>YEAR('Daily Weather Input'!C6491)</f>
        <v>1900</v>
      </c>
      <c r="C6498">
        <f>MONTH('Daily Weather Input'!C6491)</f>
        <v>1</v>
      </c>
      <c r="D6498">
        <f>DAY('Daily Weather Input'!C6491)</f>
        <v>0</v>
      </c>
      <c r="E6498">
        <f>IF('Daily Weather Input'!D6491, 'Daily Weather Input'!D6491, ('Daily Weather Input'!E6491+'Daily Weather Input'!F6491)/2)</f>
        <v>0</v>
      </c>
      <c r="F6498">
        <f t="shared" si="205"/>
        <v>65</v>
      </c>
      <c r="G6498">
        <f t="shared" si="206"/>
        <v>0</v>
      </c>
    </row>
    <row r="6499" spans="2:7" x14ac:dyDescent="0.25">
      <c r="B6499">
        <f>YEAR('Daily Weather Input'!C6492)</f>
        <v>1900</v>
      </c>
      <c r="C6499">
        <f>MONTH('Daily Weather Input'!C6492)</f>
        <v>1</v>
      </c>
      <c r="D6499">
        <f>DAY('Daily Weather Input'!C6492)</f>
        <v>0</v>
      </c>
      <c r="E6499">
        <f>IF('Daily Weather Input'!D6492, 'Daily Weather Input'!D6492, ('Daily Weather Input'!E6492+'Daily Weather Input'!F6492)/2)</f>
        <v>0</v>
      </c>
      <c r="F6499">
        <f t="shared" si="205"/>
        <v>65</v>
      </c>
      <c r="G6499">
        <f t="shared" si="206"/>
        <v>0</v>
      </c>
    </row>
    <row r="6500" spans="2:7" x14ac:dyDescent="0.25">
      <c r="B6500">
        <f>YEAR('Daily Weather Input'!C6493)</f>
        <v>1900</v>
      </c>
      <c r="C6500">
        <f>MONTH('Daily Weather Input'!C6493)</f>
        <v>1</v>
      </c>
      <c r="D6500">
        <f>DAY('Daily Weather Input'!C6493)</f>
        <v>0</v>
      </c>
      <c r="E6500">
        <f>IF('Daily Weather Input'!D6493, 'Daily Weather Input'!D6493, ('Daily Weather Input'!E6493+'Daily Weather Input'!F6493)/2)</f>
        <v>0</v>
      </c>
      <c r="F6500">
        <f t="shared" si="205"/>
        <v>65</v>
      </c>
      <c r="G6500">
        <f t="shared" si="206"/>
        <v>0</v>
      </c>
    </row>
    <row r="6501" spans="2:7" x14ac:dyDescent="0.25">
      <c r="B6501">
        <f>YEAR('Daily Weather Input'!C6494)</f>
        <v>1900</v>
      </c>
      <c r="C6501">
        <f>MONTH('Daily Weather Input'!C6494)</f>
        <v>1</v>
      </c>
      <c r="D6501">
        <f>DAY('Daily Weather Input'!C6494)</f>
        <v>0</v>
      </c>
      <c r="E6501">
        <f>IF('Daily Weather Input'!D6494, 'Daily Weather Input'!D6494, ('Daily Weather Input'!E6494+'Daily Weather Input'!F6494)/2)</f>
        <v>0</v>
      </c>
      <c r="F6501">
        <f t="shared" si="205"/>
        <v>65</v>
      </c>
      <c r="G6501">
        <f t="shared" si="206"/>
        <v>0</v>
      </c>
    </row>
    <row r="6502" spans="2:7" x14ac:dyDescent="0.25">
      <c r="B6502">
        <f>YEAR('Daily Weather Input'!C6495)</f>
        <v>1900</v>
      </c>
      <c r="C6502">
        <f>MONTH('Daily Weather Input'!C6495)</f>
        <v>1</v>
      </c>
      <c r="D6502">
        <f>DAY('Daily Weather Input'!C6495)</f>
        <v>0</v>
      </c>
      <c r="E6502">
        <f>IF('Daily Weather Input'!D6495, 'Daily Weather Input'!D6495, ('Daily Weather Input'!E6495+'Daily Weather Input'!F6495)/2)</f>
        <v>0</v>
      </c>
      <c r="F6502">
        <f t="shared" si="205"/>
        <v>65</v>
      </c>
      <c r="G6502">
        <f t="shared" si="206"/>
        <v>0</v>
      </c>
    </row>
    <row r="6503" spans="2:7" x14ac:dyDescent="0.25">
      <c r="B6503">
        <f>YEAR('Daily Weather Input'!C6496)</f>
        <v>1900</v>
      </c>
      <c r="C6503">
        <f>MONTH('Daily Weather Input'!C6496)</f>
        <v>1</v>
      </c>
      <c r="D6503">
        <f>DAY('Daily Weather Input'!C6496)</f>
        <v>0</v>
      </c>
      <c r="E6503">
        <f>IF('Daily Weather Input'!D6496, 'Daily Weather Input'!D6496, ('Daily Weather Input'!E6496+'Daily Weather Input'!F6496)/2)</f>
        <v>0</v>
      </c>
      <c r="F6503">
        <f t="shared" si="205"/>
        <v>65</v>
      </c>
      <c r="G6503">
        <f t="shared" si="206"/>
        <v>0</v>
      </c>
    </row>
    <row r="6504" spans="2:7" x14ac:dyDescent="0.25">
      <c r="B6504">
        <f>YEAR('Daily Weather Input'!C6497)</f>
        <v>1900</v>
      </c>
      <c r="C6504">
        <f>MONTH('Daily Weather Input'!C6497)</f>
        <v>1</v>
      </c>
      <c r="D6504">
        <f>DAY('Daily Weather Input'!C6497)</f>
        <v>0</v>
      </c>
      <c r="E6504">
        <f>IF('Daily Weather Input'!D6497, 'Daily Weather Input'!D6497, ('Daily Weather Input'!E6497+'Daily Weather Input'!F6497)/2)</f>
        <v>0</v>
      </c>
      <c r="F6504">
        <f t="shared" si="205"/>
        <v>65</v>
      </c>
      <c r="G6504">
        <f t="shared" si="206"/>
        <v>0</v>
      </c>
    </row>
    <row r="6505" spans="2:7" x14ac:dyDescent="0.25">
      <c r="B6505">
        <f>YEAR('Daily Weather Input'!C6498)</f>
        <v>1900</v>
      </c>
      <c r="C6505">
        <f>MONTH('Daily Weather Input'!C6498)</f>
        <v>1</v>
      </c>
      <c r="D6505">
        <f>DAY('Daily Weather Input'!C6498)</f>
        <v>0</v>
      </c>
      <c r="E6505">
        <f>IF('Daily Weather Input'!D6498, 'Daily Weather Input'!D6498, ('Daily Weather Input'!E6498+'Daily Weather Input'!F6498)/2)</f>
        <v>0</v>
      </c>
      <c r="F6505">
        <f t="shared" si="205"/>
        <v>65</v>
      </c>
      <c r="G6505">
        <f t="shared" si="206"/>
        <v>0</v>
      </c>
    </row>
    <row r="6506" spans="2:7" x14ac:dyDescent="0.25">
      <c r="B6506">
        <f>YEAR('Daily Weather Input'!C6499)</f>
        <v>1900</v>
      </c>
      <c r="C6506">
        <f>MONTH('Daily Weather Input'!C6499)</f>
        <v>1</v>
      </c>
      <c r="D6506">
        <f>DAY('Daily Weather Input'!C6499)</f>
        <v>0</v>
      </c>
      <c r="E6506">
        <f>IF('Daily Weather Input'!D6499, 'Daily Weather Input'!D6499, ('Daily Weather Input'!E6499+'Daily Weather Input'!F6499)/2)</f>
        <v>0</v>
      </c>
      <c r="F6506">
        <f t="shared" si="205"/>
        <v>65</v>
      </c>
      <c r="G6506">
        <f t="shared" si="206"/>
        <v>0</v>
      </c>
    </row>
    <row r="6507" spans="2:7" x14ac:dyDescent="0.25">
      <c r="B6507">
        <f>YEAR('Daily Weather Input'!C6500)</f>
        <v>1900</v>
      </c>
      <c r="C6507">
        <f>MONTH('Daily Weather Input'!C6500)</f>
        <v>1</v>
      </c>
      <c r="D6507">
        <f>DAY('Daily Weather Input'!C6500)</f>
        <v>0</v>
      </c>
      <c r="E6507">
        <f>IF('Daily Weather Input'!D6500, 'Daily Weather Input'!D6500, ('Daily Weather Input'!E6500+'Daily Weather Input'!F6500)/2)</f>
        <v>0</v>
      </c>
      <c r="F6507">
        <f t="shared" si="205"/>
        <v>65</v>
      </c>
      <c r="G6507">
        <f t="shared" si="206"/>
        <v>0</v>
      </c>
    </row>
    <row r="6508" spans="2:7" x14ac:dyDescent="0.25">
      <c r="B6508">
        <f>YEAR('Daily Weather Input'!C6501)</f>
        <v>1900</v>
      </c>
      <c r="C6508">
        <f>MONTH('Daily Weather Input'!C6501)</f>
        <v>1</v>
      </c>
      <c r="D6508">
        <f>DAY('Daily Weather Input'!C6501)</f>
        <v>0</v>
      </c>
      <c r="E6508">
        <f>IF('Daily Weather Input'!D6501, 'Daily Weather Input'!D6501, ('Daily Weather Input'!E6501+'Daily Weather Input'!F6501)/2)</f>
        <v>0</v>
      </c>
      <c r="F6508">
        <f t="shared" si="205"/>
        <v>65</v>
      </c>
      <c r="G6508">
        <f t="shared" si="206"/>
        <v>0</v>
      </c>
    </row>
    <row r="6509" spans="2:7" x14ac:dyDescent="0.25">
      <c r="B6509">
        <f>YEAR('Daily Weather Input'!C6502)</f>
        <v>1900</v>
      </c>
      <c r="C6509">
        <f>MONTH('Daily Weather Input'!C6502)</f>
        <v>1</v>
      </c>
      <c r="D6509">
        <f>DAY('Daily Weather Input'!C6502)</f>
        <v>0</v>
      </c>
      <c r="E6509">
        <f>IF('Daily Weather Input'!D6502, 'Daily Weather Input'!D6502, ('Daily Weather Input'!E6502+'Daily Weather Input'!F6502)/2)</f>
        <v>0</v>
      </c>
      <c r="F6509">
        <f t="shared" si="205"/>
        <v>65</v>
      </c>
      <c r="G6509">
        <f t="shared" si="206"/>
        <v>0</v>
      </c>
    </row>
    <row r="6510" spans="2:7" x14ac:dyDescent="0.25">
      <c r="B6510">
        <f>YEAR('Daily Weather Input'!C6503)</f>
        <v>1900</v>
      </c>
      <c r="C6510">
        <f>MONTH('Daily Weather Input'!C6503)</f>
        <v>1</v>
      </c>
      <c r="D6510">
        <f>DAY('Daily Weather Input'!C6503)</f>
        <v>0</v>
      </c>
      <c r="E6510">
        <f>IF('Daily Weather Input'!D6503, 'Daily Weather Input'!D6503, ('Daily Weather Input'!E6503+'Daily Weather Input'!F6503)/2)</f>
        <v>0</v>
      </c>
      <c r="F6510">
        <f t="shared" si="205"/>
        <v>65</v>
      </c>
      <c r="G6510">
        <f t="shared" si="206"/>
        <v>0</v>
      </c>
    </row>
    <row r="6511" spans="2:7" x14ac:dyDescent="0.25">
      <c r="B6511">
        <f>YEAR('Daily Weather Input'!C6504)</f>
        <v>1900</v>
      </c>
      <c r="C6511">
        <f>MONTH('Daily Weather Input'!C6504)</f>
        <v>1</v>
      </c>
      <c r="D6511">
        <f>DAY('Daily Weather Input'!C6504)</f>
        <v>0</v>
      </c>
      <c r="E6511">
        <f>IF('Daily Weather Input'!D6504, 'Daily Weather Input'!D6504, ('Daily Weather Input'!E6504+'Daily Weather Input'!F6504)/2)</f>
        <v>0</v>
      </c>
      <c r="F6511">
        <f t="shared" si="205"/>
        <v>65</v>
      </c>
      <c r="G6511">
        <f t="shared" si="206"/>
        <v>0</v>
      </c>
    </row>
    <row r="6512" spans="2:7" x14ac:dyDescent="0.25">
      <c r="B6512">
        <f>YEAR('Daily Weather Input'!C6505)</f>
        <v>1900</v>
      </c>
      <c r="C6512">
        <f>MONTH('Daily Weather Input'!C6505)</f>
        <v>1</v>
      </c>
      <c r="D6512">
        <f>DAY('Daily Weather Input'!C6505)</f>
        <v>0</v>
      </c>
      <c r="E6512">
        <f>IF('Daily Weather Input'!D6505, 'Daily Weather Input'!D6505, ('Daily Weather Input'!E6505+'Daily Weather Input'!F6505)/2)</f>
        <v>0</v>
      </c>
      <c r="F6512">
        <f t="shared" si="205"/>
        <v>65</v>
      </c>
      <c r="G6512">
        <f t="shared" si="206"/>
        <v>0</v>
      </c>
    </row>
    <row r="6513" spans="2:7" x14ac:dyDescent="0.25">
      <c r="B6513">
        <f>YEAR('Daily Weather Input'!C6506)</f>
        <v>1900</v>
      </c>
      <c r="C6513">
        <f>MONTH('Daily Weather Input'!C6506)</f>
        <v>1</v>
      </c>
      <c r="D6513">
        <f>DAY('Daily Weather Input'!C6506)</f>
        <v>0</v>
      </c>
      <c r="E6513">
        <f>IF('Daily Weather Input'!D6506, 'Daily Weather Input'!D6506, ('Daily Weather Input'!E6506+'Daily Weather Input'!F6506)/2)</f>
        <v>0</v>
      </c>
      <c r="F6513">
        <f t="shared" si="205"/>
        <v>65</v>
      </c>
      <c r="G6513">
        <f t="shared" si="206"/>
        <v>0</v>
      </c>
    </row>
    <row r="6514" spans="2:7" x14ac:dyDescent="0.25">
      <c r="B6514">
        <f>YEAR('Daily Weather Input'!C6507)</f>
        <v>1900</v>
      </c>
      <c r="C6514">
        <f>MONTH('Daily Weather Input'!C6507)</f>
        <v>1</v>
      </c>
      <c r="D6514">
        <f>DAY('Daily Weather Input'!C6507)</f>
        <v>0</v>
      </c>
      <c r="E6514">
        <f>IF('Daily Weather Input'!D6507, 'Daily Weather Input'!D6507, ('Daily Weather Input'!E6507+'Daily Weather Input'!F6507)/2)</f>
        <v>0</v>
      </c>
      <c r="F6514">
        <f t="shared" si="205"/>
        <v>65</v>
      </c>
      <c r="G6514">
        <f t="shared" si="206"/>
        <v>0</v>
      </c>
    </row>
    <row r="6515" spans="2:7" x14ac:dyDescent="0.25">
      <c r="B6515">
        <f>YEAR('Daily Weather Input'!C6508)</f>
        <v>1900</v>
      </c>
      <c r="C6515">
        <f>MONTH('Daily Weather Input'!C6508)</f>
        <v>1</v>
      </c>
      <c r="D6515">
        <f>DAY('Daily Weather Input'!C6508)</f>
        <v>0</v>
      </c>
      <c r="E6515">
        <f>IF('Daily Weather Input'!D6508, 'Daily Weather Input'!D6508, ('Daily Weather Input'!E6508+'Daily Weather Input'!F6508)/2)</f>
        <v>0</v>
      </c>
      <c r="F6515">
        <f t="shared" si="205"/>
        <v>65</v>
      </c>
      <c r="G6515">
        <f t="shared" si="206"/>
        <v>0</v>
      </c>
    </row>
    <row r="6516" spans="2:7" x14ac:dyDescent="0.25">
      <c r="B6516">
        <f>YEAR('Daily Weather Input'!C6509)</f>
        <v>1900</v>
      </c>
      <c r="C6516">
        <f>MONTH('Daily Weather Input'!C6509)</f>
        <v>1</v>
      </c>
      <c r="D6516">
        <f>DAY('Daily Weather Input'!C6509)</f>
        <v>0</v>
      </c>
      <c r="E6516">
        <f>IF('Daily Weather Input'!D6509, 'Daily Weather Input'!D6509, ('Daily Weather Input'!E6509+'Daily Weather Input'!F6509)/2)</f>
        <v>0</v>
      </c>
      <c r="F6516">
        <f t="shared" si="205"/>
        <v>65</v>
      </c>
      <c r="G6516">
        <f t="shared" si="206"/>
        <v>0</v>
      </c>
    </row>
    <row r="6517" spans="2:7" x14ac:dyDescent="0.25">
      <c r="B6517">
        <f>YEAR('Daily Weather Input'!C6510)</f>
        <v>1900</v>
      </c>
      <c r="C6517">
        <f>MONTH('Daily Weather Input'!C6510)</f>
        <v>1</v>
      </c>
      <c r="D6517">
        <f>DAY('Daily Weather Input'!C6510)</f>
        <v>0</v>
      </c>
      <c r="E6517">
        <f>IF('Daily Weather Input'!D6510, 'Daily Weather Input'!D6510, ('Daily Weather Input'!E6510+'Daily Weather Input'!F6510)/2)</f>
        <v>0</v>
      </c>
      <c r="F6517">
        <f t="shared" si="205"/>
        <v>65</v>
      </c>
      <c r="G6517">
        <f t="shared" si="206"/>
        <v>0</v>
      </c>
    </row>
    <row r="6518" spans="2:7" x14ac:dyDescent="0.25">
      <c r="B6518">
        <f>YEAR('Daily Weather Input'!C6511)</f>
        <v>1900</v>
      </c>
      <c r="C6518">
        <f>MONTH('Daily Weather Input'!C6511)</f>
        <v>1</v>
      </c>
      <c r="D6518">
        <f>DAY('Daily Weather Input'!C6511)</f>
        <v>0</v>
      </c>
      <c r="E6518">
        <f>IF('Daily Weather Input'!D6511, 'Daily Weather Input'!D6511, ('Daily Weather Input'!E6511+'Daily Weather Input'!F6511)/2)</f>
        <v>0</v>
      </c>
      <c r="F6518">
        <f t="shared" si="205"/>
        <v>65</v>
      </c>
      <c r="G6518">
        <f t="shared" si="206"/>
        <v>0</v>
      </c>
    </row>
    <row r="6519" spans="2:7" x14ac:dyDescent="0.25">
      <c r="B6519">
        <f>YEAR('Daily Weather Input'!C6512)</f>
        <v>1900</v>
      </c>
      <c r="C6519">
        <f>MONTH('Daily Weather Input'!C6512)</f>
        <v>1</v>
      </c>
      <c r="D6519">
        <f>DAY('Daily Weather Input'!C6512)</f>
        <v>0</v>
      </c>
      <c r="E6519">
        <f>IF('Daily Weather Input'!D6512, 'Daily Weather Input'!D6512, ('Daily Weather Input'!E6512+'Daily Weather Input'!F6512)/2)</f>
        <v>0</v>
      </c>
      <c r="F6519">
        <f t="shared" si="205"/>
        <v>65</v>
      </c>
      <c r="G6519">
        <f t="shared" si="206"/>
        <v>0</v>
      </c>
    </row>
    <row r="6520" spans="2:7" x14ac:dyDescent="0.25">
      <c r="B6520">
        <f>YEAR('Daily Weather Input'!C6513)</f>
        <v>1900</v>
      </c>
      <c r="C6520">
        <f>MONTH('Daily Weather Input'!C6513)</f>
        <v>1</v>
      </c>
      <c r="D6520">
        <f>DAY('Daily Weather Input'!C6513)</f>
        <v>0</v>
      </c>
      <c r="E6520">
        <f>IF('Daily Weather Input'!D6513, 'Daily Weather Input'!D6513, ('Daily Weather Input'!E6513+'Daily Weather Input'!F6513)/2)</f>
        <v>0</v>
      </c>
      <c r="F6520">
        <f t="shared" si="205"/>
        <v>65</v>
      </c>
      <c r="G6520">
        <f t="shared" si="206"/>
        <v>0</v>
      </c>
    </row>
    <row r="6521" spans="2:7" x14ac:dyDescent="0.25">
      <c r="B6521">
        <f>YEAR('Daily Weather Input'!C6514)</f>
        <v>1900</v>
      </c>
      <c r="C6521">
        <f>MONTH('Daily Weather Input'!C6514)</f>
        <v>1</v>
      </c>
      <c r="D6521">
        <f>DAY('Daily Weather Input'!C6514)</f>
        <v>0</v>
      </c>
      <c r="E6521">
        <f>IF('Daily Weather Input'!D6514, 'Daily Weather Input'!D6514, ('Daily Weather Input'!E6514+'Daily Weather Input'!F6514)/2)</f>
        <v>0</v>
      </c>
      <c r="F6521">
        <f t="shared" si="205"/>
        <v>65</v>
      </c>
      <c r="G6521">
        <f t="shared" si="206"/>
        <v>0</v>
      </c>
    </row>
    <row r="6522" spans="2:7" x14ac:dyDescent="0.25">
      <c r="B6522">
        <f>YEAR('Daily Weather Input'!C6515)</f>
        <v>1900</v>
      </c>
      <c r="C6522">
        <f>MONTH('Daily Weather Input'!C6515)</f>
        <v>1</v>
      </c>
      <c r="D6522">
        <f>DAY('Daily Weather Input'!C6515)</f>
        <v>0</v>
      </c>
      <c r="E6522">
        <f>IF('Daily Weather Input'!D6515, 'Daily Weather Input'!D6515, ('Daily Weather Input'!E6515+'Daily Weather Input'!F6515)/2)</f>
        <v>0</v>
      </c>
      <c r="F6522">
        <f t="shared" si="205"/>
        <v>65</v>
      </c>
      <c r="G6522">
        <f t="shared" si="206"/>
        <v>0</v>
      </c>
    </row>
    <row r="6523" spans="2:7" x14ac:dyDescent="0.25">
      <c r="B6523">
        <f>YEAR('Daily Weather Input'!C6516)</f>
        <v>1900</v>
      </c>
      <c r="C6523">
        <f>MONTH('Daily Weather Input'!C6516)</f>
        <v>1</v>
      </c>
      <c r="D6523">
        <f>DAY('Daily Weather Input'!C6516)</f>
        <v>0</v>
      </c>
      <c r="E6523">
        <f>IF('Daily Weather Input'!D6516, 'Daily Weather Input'!D6516, ('Daily Weather Input'!E6516+'Daily Weather Input'!F6516)/2)</f>
        <v>0</v>
      </c>
      <c r="F6523">
        <f t="shared" si="205"/>
        <v>65</v>
      </c>
      <c r="G6523">
        <f t="shared" si="206"/>
        <v>0</v>
      </c>
    </row>
    <row r="6524" spans="2:7" x14ac:dyDescent="0.25">
      <c r="B6524">
        <f>YEAR('Daily Weather Input'!C6517)</f>
        <v>1900</v>
      </c>
      <c r="C6524">
        <f>MONTH('Daily Weather Input'!C6517)</f>
        <v>1</v>
      </c>
      <c r="D6524">
        <f>DAY('Daily Weather Input'!C6517)</f>
        <v>0</v>
      </c>
      <c r="E6524">
        <f>IF('Daily Weather Input'!D6517, 'Daily Weather Input'!D6517, ('Daily Weather Input'!E6517+'Daily Weather Input'!F6517)/2)</f>
        <v>0</v>
      </c>
      <c r="F6524">
        <f t="shared" si="205"/>
        <v>65</v>
      </c>
      <c r="G6524">
        <f t="shared" si="206"/>
        <v>0</v>
      </c>
    </row>
    <row r="6525" spans="2:7" x14ac:dyDescent="0.25">
      <c r="B6525">
        <f>YEAR('Daily Weather Input'!C6518)</f>
        <v>1900</v>
      </c>
      <c r="C6525">
        <f>MONTH('Daily Weather Input'!C6518)</f>
        <v>1</v>
      </c>
      <c r="D6525">
        <f>DAY('Daily Weather Input'!C6518)</f>
        <v>0</v>
      </c>
      <c r="E6525">
        <f>IF('Daily Weather Input'!D6518, 'Daily Weather Input'!D6518, ('Daily Weather Input'!E6518+'Daily Weather Input'!F6518)/2)</f>
        <v>0</v>
      </c>
      <c r="F6525">
        <f t="shared" si="205"/>
        <v>65</v>
      </c>
      <c r="G6525">
        <f t="shared" si="206"/>
        <v>0</v>
      </c>
    </row>
    <row r="6526" spans="2:7" x14ac:dyDescent="0.25">
      <c r="B6526">
        <f>YEAR('Daily Weather Input'!C6519)</f>
        <v>1900</v>
      </c>
      <c r="C6526">
        <f>MONTH('Daily Weather Input'!C6519)</f>
        <v>1</v>
      </c>
      <c r="D6526">
        <f>DAY('Daily Weather Input'!C6519)</f>
        <v>0</v>
      </c>
      <c r="E6526">
        <f>IF('Daily Weather Input'!D6519, 'Daily Weather Input'!D6519, ('Daily Weather Input'!E6519+'Daily Weather Input'!F6519)/2)</f>
        <v>0</v>
      </c>
      <c r="F6526">
        <f t="shared" si="205"/>
        <v>65</v>
      </c>
      <c r="G6526">
        <f t="shared" si="206"/>
        <v>0</v>
      </c>
    </row>
    <row r="6527" spans="2:7" x14ac:dyDescent="0.25">
      <c r="B6527">
        <f>YEAR('Daily Weather Input'!C6520)</f>
        <v>1900</v>
      </c>
      <c r="C6527">
        <f>MONTH('Daily Weather Input'!C6520)</f>
        <v>1</v>
      </c>
      <c r="D6527">
        <f>DAY('Daily Weather Input'!C6520)</f>
        <v>0</v>
      </c>
      <c r="E6527">
        <f>IF('Daily Weather Input'!D6520, 'Daily Weather Input'!D6520, ('Daily Weather Input'!E6520+'Daily Weather Input'!F6520)/2)</f>
        <v>0</v>
      </c>
      <c r="F6527">
        <f t="shared" si="205"/>
        <v>65</v>
      </c>
      <c r="G6527">
        <f t="shared" si="206"/>
        <v>0</v>
      </c>
    </row>
    <row r="6528" spans="2:7" x14ac:dyDescent="0.25">
      <c r="B6528">
        <f>YEAR('Daily Weather Input'!C6521)</f>
        <v>1900</v>
      </c>
      <c r="C6528">
        <f>MONTH('Daily Weather Input'!C6521)</f>
        <v>1</v>
      </c>
      <c r="D6528">
        <f>DAY('Daily Weather Input'!C6521)</f>
        <v>0</v>
      </c>
      <c r="E6528">
        <f>IF('Daily Weather Input'!D6521, 'Daily Weather Input'!D6521, ('Daily Weather Input'!E6521+'Daily Weather Input'!F6521)/2)</f>
        <v>0</v>
      </c>
      <c r="F6528">
        <f t="shared" si="205"/>
        <v>65</v>
      </c>
      <c r="G6528">
        <f t="shared" si="206"/>
        <v>0</v>
      </c>
    </row>
    <row r="6529" spans="2:7" x14ac:dyDescent="0.25">
      <c r="B6529">
        <f>YEAR('Daily Weather Input'!C6522)</f>
        <v>1900</v>
      </c>
      <c r="C6529">
        <f>MONTH('Daily Weather Input'!C6522)</f>
        <v>1</v>
      </c>
      <c r="D6529">
        <f>DAY('Daily Weather Input'!C6522)</f>
        <v>0</v>
      </c>
      <c r="E6529">
        <f>IF('Daily Weather Input'!D6522, 'Daily Weather Input'!D6522, ('Daily Weather Input'!E6522+'Daily Weather Input'!F6522)/2)</f>
        <v>0</v>
      </c>
      <c r="F6529">
        <f t="shared" si="205"/>
        <v>65</v>
      </c>
      <c r="G6529">
        <f t="shared" si="206"/>
        <v>0</v>
      </c>
    </row>
    <row r="6530" spans="2:7" x14ac:dyDescent="0.25">
      <c r="B6530">
        <f>YEAR('Daily Weather Input'!C6523)</f>
        <v>1900</v>
      </c>
      <c r="C6530">
        <f>MONTH('Daily Weather Input'!C6523)</f>
        <v>1</v>
      </c>
      <c r="D6530">
        <f>DAY('Daily Weather Input'!C6523)</f>
        <v>0</v>
      </c>
      <c r="E6530">
        <f>IF('Daily Weather Input'!D6523, 'Daily Weather Input'!D6523, ('Daily Weather Input'!E6523+'Daily Weather Input'!F6523)/2)</f>
        <v>0</v>
      </c>
      <c r="F6530">
        <f t="shared" si="205"/>
        <v>65</v>
      </c>
      <c r="G6530">
        <f t="shared" si="206"/>
        <v>0</v>
      </c>
    </row>
    <row r="6531" spans="2:7" x14ac:dyDescent="0.25">
      <c r="B6531">
        <f>YEAR('Daily Weather Input'!C6524)</f>
        <v>1900</v>
      </c>
      <c r="C6531">
        <f>MONTH('Daily Weather Input'!C6524)</f>
        <v>1</v>
      </c>
      <c r="D6531">
        <f>DAY('Daily Weather Input'!C6524)</f>
        <v>0</v>
      </c>
      <c r="E6531">
        <f>IF('Daily Weather Input'!D6524, 'Daily Weather Input'!D6524, ('Daily Weather Input'!E6524+'Daily Weather Input'!F6524)/2)</f>
        <v>0</v>
      </c>
      <c r="F6531">
        <f t="shared" si="205"/>
        <v>65</v>
      </c>
      <c r="G6531">
        <f t="shared" si="206"/>
        <v>0</v>
      </c>
    </row>
    <row r="6532" spans="2:7" x14ac:dyDescent="0.25">
      <c r="B6532">
        <f>YEAR('Daily Weather Input'!C6525)</f>
        <v>1900</v>
      </c>
      <c r="C6532">
        <f>MONTH('Daily Weather Input'!C6525)</f>
        <v>1</v>
      </c>
      <c r="D6532">
        <f>DAY('Daily Weather Input'!C6525)</f>
        <v>0</v>
      </c>
      <c r="E6532">
        <f>IF('Daily Weather Input'!D6525, 'Daily Weather Input'!D6525, ('Daily Weather Input'!E6525+'Daily Weather Input'!F6525)/2)</f>
        <v>0</v>
      </c>
      <c r="F6532">
        <f t="shared" si="205"/>
        <v>65</v>
      </c>
      <c r="G6532">
        <f t="shared" si="206"/>
        <v>0</v>
      </c>
    </row>
    <row r="6533" spans="2:7" x14ac:dyDescent="0.25">
      <c r="B6533">
        <f>YEAR('Daily Weather Input'!C6526)</f>
        <v>1900</v>
      </c>
      <c r="C6533">
        <f>MONTH('Daily Weather Input'!C6526)</f>
        <v>1</v>
      </c>
      <c r="D6533">
        <f>DAY('Daily Weather Input'!C6526)</f>
        <v>0</v>
      </c>
      <c r="E6533">
        <f>IF('Daily Weather Input'!D6526, 'Daily Weather Input'!D6526, ('Daily Weather Input'!E6526+'Daily Weather Input'!F6526)/2)</f>
        <v>0</v>
      </c>
      <c r="F6533">
        <f t="shared" si="205"/>
        <v>65</v>
      </c>
      <c r="G6533">
        <f t="shared" si="206"/>
        <v>0</v>
      </c>
    </row>
    <row r="6534" spans="2:7" x14ac:dyDescent="0.25">
      <c r="B6534">
        <f>YEAR('Daily Weather Input'!C6527)</f>
        <v>1900</v>
      </c>
      <c r="C6534">
        <f>MONTH('Daily Weather Input'!C6527)</f>
        <v>1</v>
      </c>
      <c r="D6534">
        <f>DAY('Daily Weather Input'!C6527)</f>
        <v>0</v>
      </c>
      <c r="E6534">
        <f>IF('Daily Weather Input'!D6527, 'Daily Weather Input'!D6527, ('Daily Weather Input'!E6527+'Daily Weather Input'!F6527)/2)</f>
        <v>0</v>
      </c>
      <c r="F6534">
        <f t="shared" si="205"/>
        <v>65</v>
      </c>
      <c r="G6534">
        <f t="shared" si="206"/>
        <v>0</v>
      </c>
    </row>
    <row r="6535" spans="2:7" x14ac:dyDescent="0.25">
      <c r="B6535">
        <f>YEAR('Daily Weather Input'!C6528)</f>
        <v>1900</v>
      </c>
      <c r="C6535">
        <f>MONTH('Daily Weather Input'!C6528)</f>
        <v>1</v>
      </c>
      <c r="D6535">
        <f>DAY('Daily Weather Input'!C6528)</f>
        <v>0</v>
      </c>
      <c r="E6535">
        <f>IF('Daily Weather Input'!D6528, 'Daily Weather Input'!D6528, ('Daily Weather Input'!E6528+'Daily Weather Input'!F6528)/2)</f>
        <v>0</v>
      </c>
      <c r="F6535">
        <f t="shared" si="205"/>
        <v>65</v>
      </c>
      <c r="G6535">
        <f t="shared" si="206"/>
        <v>0</v>
      </c>
    </row>
    <row r="6536" spans="2:7" x14ac:dyDescent="0.25">
      <c r="B6536">
        <f>YEAR('Daily Weather Input'!C6529)</f>
        <v>1900</v>
      </c>
      <c r="C6536">
        <f>MONTH('Daily Weather Input'!C6529)</f>
        <v>1</v>
      </c>
      <c r="D6536">
        <f>DAY('Daily Weather Input'!C6529)</f>
        <v>0</v>
      </c>
      <c r="E6536">
        <f>IF('Daily Weather Input'!D6529, 'Daily Weather Input'!D6529, ('Daily Weather Input'!E6529+'Daily Weather Input'!F6529)/2)</f>
        <v>0</v>
      </c>
      <c r="F6536">
        <f t="shared" si="205"/>
        <v>65</v>
      </c>
      <c r="G6536">
        <f t="shared" si="206"/>
        <v>0</v>
      </c>
    </row>
    <row r="6537" spans="2:7" x14ac:dyDescent="0.25">
      <c r="B6537">
        <f>YEAR('Daily Weather Input'!C6530)</f>
        <v>1900</v>
      </c>
      <c r="C6537">
        <f>MONTH('Daily Weather Input'!C6530)</f>
        <v>1</v>
      </c>
      <c r="D6537">
        <f>DAY('Daily Weather Input'!C6530)</f>
        <v>0</v>
      </c>
      <c r="E6537">
        <f>IF('Daily Weather Input'!D6530, 'Daily Weather Input'!D6530, ('Daily Weather Input'!E6530+'Daily Weather Input'!F6530)/2)</f>
        <v>0</v>
      </c>
      <c r="F6537">
        <f t="shared" si="205"/>
        <v>65</v>
      </c>
      <c r="G6537">
        <f t="shared" si="206"/>
        <v>0</v>
      </c>
    </row>
    <row r="6538" spans="2:7" x14ac:dyDescent="0.25">
      <c r="B6538">
        <f>YEAR('Daily Weather Input'!C6531)</f>
        <v>1900</v>
      </c>
      <c r="C6538">
        <f>MONTH('Daily Weather Input'!C6531)</f>
        <v>1</v>
      </c>
      <c r="D6538">
        <f>DAY('Daily Weather Input'!C6531)</f>
        <v>0</v>
      </c>
      <c r="E6538">
        <f>IF('Daily Weather Input'!D6531, 'Daily Weather Input'!D6531, ('Daily Weather Input'!E6531+'Daily Weather Input'!F6531)/2)</f>
        <v>0</v>
      </c>
      <c r="F6538">
        <f t="shared" si="205"/>
        <v>65</v>
      </c>
      <c r="G6538">
        <f t="shared" si="206"/>
        <v>0</v>
      </c>
    </row>
    <row r="6539" spans="2:7" x14ac:dyDescent="0.25">
      <c r="B6539">
        <f>YEAR('Daily Weather Input'!C6532)</f>
        <v>1900</v>
      </c>
      <c r="C6539">
        <f>MONTH('Daily Weather Input'!C6532)</f>
        <v>1</v>
      </c>
      <c r="D6539">
        <f>DAY('Daily Weather Input'!C6532)</f>
        <v>0</v>
      </c>
      <c r="E6539">
        <f>IF('Daily Weather Input'!D6532, 'Daily Weather Input'!D6532, ('Daily Weather Input'!E6532+'Daily Weather Input'!F6532)/2)</f>
        <v>0</v>
      </c>
      <c r="F6539">
        <f t="shared" si="205"/>
        <v>65</v>
      </c>
      <c r="G6539">
        <f t="shared" si="206"/>
        <v>0</v>
      </c>
    </row>
    <row r="6540" spans="2:7" x14ac:dyDescent="0.25">
      <c r="B6540">
        <f>YEAR('Daily Weather Input'!C6533)</f>
        <v>1900</v>
      </c>
      <c r="C6540">
        <f>MONTH('Daily Weather Input'!C6533)</f>
        <v>1</v>
      </c>
      <c r="D6540">
        <f>DAY('Daily Weather Input'!C6533)</f>
        <v>0</v>
      </c>
      <c r="E6540">
        <f>IF('Daily Weather Input'!D6533, 'Daily Weather Input'!D6533, ('Daily Weather Input'!E6533+'Daily Weather Input'!F6533)/2)</f>
        <v>0</v>
      </c>
      <c r="F6540">
        <f t="shared" si="205"/>
        <v>65</v>
      </c>
      <c r="G6540">
        <f t="shared" si="206"/>
        <v>0</v>
      </c>
    </row>
    <row r="6541" spans="2:7" x14ac:dyDescent="0.25">
      <c r="B6541">
        <f>YEAR('Daily Weather Input'!C6534)</f>
        <v>1900</v>
      </c>
      <c r="C6541">
        <f>MONTH('Daily Weather Input'!C6534)</f>
        <v>1</v>
      </c>
      <c r="D6541">
        <f>DAY('Daily Weather Input'!C6534)</f>
        <v>0</v>
      </c>
      <c r="E6541">
        <f>IF('Daily Weather Input'!D6534, 'Daily Weather Input'!D6534, ('Daily Weather Input'!E6534+'Daily Weather Input'!F6534)/2)</f>
        <v>0</v>
      </c>
      <c r="F6541">
        <f t="shared" si="205"/>
        <v>65</v>
      </c>
      <c r="G6541">
        <f t="shared" si="206"/>
        <v>0</v>
      </c>
    </row>
    <row r="6542" spans="2:7" x14ac:dyDescent="0.25">
      <c r="B6542">
        <f>YEAR('Daily Weather Input'!C6535)</f>
        <v>1900</v>
      </c>
      <c r="C6542">
        <f>MONTH('Daily Weather Input'!C6535)</f>
        <v>1</v>
      </c>
      <c r="D6542">
        <f>DAY('Daily Weather Input'!C6535)</f>
        <v>0</v>
      </c>
      <c r="E6542">
        <f>IF('Daily Weather Input'!D6535, 'Daily Weather Input'!D6535, ('Daily Weather Input'!E6535+'Daily Weather Input'!F6535)/2)</f>
        <v>0</v>
      </c>
      <c r="F6542">
        <f t="shared" si="205"/>
        <v>65</v>
      </c>
      <c r="G6542">
        <f t="shared" si="206"/>
        <v>0</v>
      </c>
    </row>
    <row r="6543" spans="2:7" x14ac:dyDescent="0.25">
      <c r="B6543">
        <f>YEAR('Daily Weather Input'!C6536)</f>
        <v>1900</v>
      </c>
      <c r="C6543">
        <f>MONTH('Daily Weather Input'!C6536)</f>
        <v>1</v>
      </c>
      <c r="D6543">
        <f>DAY('Daily Weather Input'!C6536)</f>
        <v>0</v>
      </c>
      <c r="E6543">
        <f>IF('Daily Weather Input'!D6536, 'Daily Weather Input'!D6536, ('Daily Weather Input'!E6536+'Daily Weather Input'!F6536)/2)</f>
        <v>0</v>
      </c>
      <c r="F6543">
        <f t="shared" si="205"/>
        <v>65</v>
      </c>
      <c r="G6543">
        <f t="shared" si="206"/>
        <v>0</v>
      </c>
    </row>
    <row r="6544" spans="2:7" x14ac:dyDescent="0.25">
      <c r="B6544">
        <f>YEAR('Daily Weather Input'!C6537)</f>
        <v>1900</v>
      </c>
      <c r="C6544">
        <f>MONTH('Daily Weather Input'!C6537)</f>
        <v>1</v>
      </c>
      <c r="D6544">
        <f>DAY('Daily Weather Input'!C6537)</f>
        <v>0</v>
      </c>
      <c r="E6544">
        <f>IF('Daily Weather Input'!D6537, 'Daily Weather Input'!D6537, ('Daily Weather Input'!E6537+'Daily Weather Input'!F6537)/2)</f>
        <v>0</v>
      </c>
      <c r="F6544">
        <f t="shared" si="205"/>
        <v>65</v>
      </c>
      <c r="G6544">
        <f t="shared" si="206"/>
        <v>0</v>
      </c>
    </row>
    <row r="6545" spans="2:7" x14ac:dyDescent="0.25">
      <c r="B6545">
        <f>YEAR('Daily Weather Input'!C6538)</f>
        <v>1900</v>
      </c>
      <c r="C6545">
        <f>MONTH('Daily Weather Input'!C6538)</f>
        <v>1</v>
      </c>
      <c r="D6545">
        <f>DAY('Daily Weather Input'!C6538)</f>
        <v>0</v>
      </c>
      <c r="E6545">
        <f>IF('Daily Weather Input'!D6538, 'Daily Weather Input'!D6538, ('Daily Weather Input'!E6538+'Daily Weather Input'!F6538)/2)</f>
        <v>0</v>
      </c>
      <c r="F6545">
        <f t="shared" si="205"/>
        <v>65</v>
      </c>
      <c r="G6545">
        <f t="shared" si="206"/>
        <v>0</v>
      </c>
    </row>
    <row r="6546" spans="2:7" x14ac:dyDescent="0.25">
      <c r="B6546">
        <f>YEAR('Daily Weather Input'!C6539)</f>
        <v>1900</v>
      </c>
      <c r="C6546">
        <f>MONTH('Daily Weather Input'!C6539)</f>
        <v>1</v>
      </c>
      <c r="D6546">
        <f>DAY('Daily Weather Input'!C6539)</f>
        <v>0</v>
      </c>
      <c r="E6546">
        <f>IF('Daily Weather Input'!D6539, 'Daily Weather Input'!D6539, ('Daily Weather Input'!E6539+'Daily Weather Input'!F6539)/2)</f>
        <v>0</v>
      </c>
      <c r="F6546">
        <f t="shared" si="205"/>
        <v>65</v>
      </c>
      <c r="G6546">
        <f t="shared" si="206"/>
        <v>0</v>
      </c>
    </row>
    <row r="6547" spans="2:7" x14ac:dyDescent="0.25">
      <c r="B6547">
        <f>YEAR('Daily Weather Input'!C6540)</f>
        <v>1900</v>
      </c>
      <c r="C6547">
        <f>MONTH('Daily Weather Input'!C6540)</f>
        <v>1</v>
      </c>
      <c r="D6547">
        <f>DAY('Daily Weather Input'!C6540)</f>
        <v>0</v>
      </c>
      <c r="E6547">
        <f>IF('Daily Weather Input'!D6540, 'Daily Weather Input'!D6540, ('Daily Weather Input'!E6540+'Daily Weather Input'!F6540)/2)</f>
        <v>0</v>
      </c>
      <c r="F6547">
        <f t="shared" si="205"/>
        <v>65</v>
      </c>
      <c r="G6547">
        <f t="shared" si="206"/>
        <v>0</v>
      </c>
    </row>
    <row r="6548" spans="2:7" x14ac:dyDescent="0.25">
      <c r="B6548">
        <f>YEAR('Daily Weather Input'!C6541)</f>
        <v>1900</v>
      </c>
      <c r="C6548">
        <f>MONTH('Daily Weather Input'!C6541)</f>
        <v>1</v>
      </c>
      <c r="D6548">
        <f>DAY('Daily Weather Input'!C6541)</f>
        <v>0</v>
      </c>
      <c r="E6548">
        <f>IF('Daily Weather Input'!D6541, 'Daily Weather Input'!D6541, ('Daily Weather Input'!E6541+'Daily Weather Input'!F6541)/2)</f>
        <v>0</v>
      </c>
      <c r="F6548">
        <f t="shared" si="205"/>
        <v>65</v>
      </c>
      <c r="G6548">
        <f t="shared" si="206"/>
        <v>0</v>
      </c>
    </row>
    <row r="6549" spans="2:7" x14ac:dyDescent="0.25">
      <c r="B6549">
        <f>YEAR('Daily Weather Input'!C6542)</f>
        <v>1900</v>
      </c>
      <c r="C6549">
        <f>MONTH('Daily Weather Input'!C6542)</f>
        <v>1</v>
      </c>
      <c r="D6549">
        <f>DAY('Daily Weather Input'!C6542)</f>
        <v>0</v>
      </c>
      <c r="E6549">
        <f>IF('Daily Weather Input'!D6542, 'Daily Weather Input'!D6542, ('Daily Weather Input'!E6542+'Daily Weather Input'!F6542)/2)</f>
        <v>0</v>
      </c>
      <c r="F6549">
        <f t="shared" si="205"/>
        <v>65</v>
      </c>
      <c r="G6549">
        <f t="shared" si="206"/>
        <v>0</v>
      </c>
    </row>
    <row r="6550" spans="2:7" x14ac:dyDescent="0.25">
      <c r="B6550">
        <f>YEAR('Daily Weather Input'!C6543)</f>
        <v>1900</v>
      </c>
      <c r="C6550">
        <f>MONTH('Daily Weather Input'!C6543)</f>
        <v>1</v>
      </c>
      <c r="D6550">
        <f>DAY('Daily Weather Input'!C6543)</f>
        <v>0</v>
      </c>
      <c r="E6550">
        <f>IF('Daily Weather Input'!D6543, 'Daily Weather Input'!D6543, ('Daily Weather Input'!E6543+'Daily Weather Input'!F6543)/2)</f>
        <v>0</v>
      </c>
      <c r="F6550">
        <f t="shared" si="205"/>
        <v>65</v>
      </c>
      <c r="G6550">
        <f t="shared" si="206"/>
        <v>0</v>
      </c>
    </row>
    <row r="6551" spans="2:7" x14ac:dyDescent="0.25">
      <c r="B6551">
        <f>YEAR('Daily Weather Input'!C6544)</f>
        <v>1900</v>
      </c>
      <c r="C6551">
        <f>MONTH('Daily Weather Input'!C6544)</f>
        <v>1</v>
      </c>
      <c r="D6551">
        <f>DAY('Daily Weather Input'!C6544)</f>
        <v>0</v>
      </c>
      <c r="E6551">
        <f>IF('Daily Weather Input'!D6544, 'Daily Weather Input'!D6544, ('Daily Weather Input'!E6544+'Daily Weather Input'!F6544)/2)</f>
        <v>0</v>
      </c>
      <c r="F6551">
        <f t="shared" si="205"/>
        <v>65</v>
      </c>
      <c r="G6551">
        <f t="shared" si="206"/>
        <v>0</v>
      </c>
    </row>
    <row r="6552" spans="2:7" x14ac:dyDescent="0.25">
      <c r="B6552">
        <f>YEAR('Daily Weather Input'!C6545)</f>
        <v>1900</v>
      </c>
      <c r="C6552">
        <f>MONTH('Daily Weather Input'!C6545)</f>
        <v>1</v>
      </c>
      <c r="D6552">
        <f>DAY('Daily Weather Input'!C6545)</f>
        <v>0</v>
      </c>
      <c r="E6552">
        <f>IF('Daily Weather Input'!D6545, 'Daily Weather Input'!D6545, ('Daily Weather Input'!E6545+'Daily Weather Input'!F6545)/2)</f>
        <v>0</v>
      </c>
      <c r="F6552">
        <f t="shared" ref="F6552:F6615" si="207">IF(B$8&gt;$E6552,(B$8-$E6552),0)</f>
        <v>65</v>
      </c>
      <c r="G6552">
        <f t="shared" ref="G6552:G6615" si="208">IF($E6552&gt;C$8,$E6552-C$8,0)</f>
        <v>0</v>
      </c>
    </row>
    <row r="6553" spans="2:7" x14ac:dyDescent="0.25">
      <c r="B6553">
        <f>YEAR('Daily Weather Input'!C6546)</f>
        <v>1900</v>
      </c>
      <c r="C6553">
        <f>MONTH('Daily Weather Input'!C6546)</f>
        <v>1</v>
      </c>
      <c r="D6553">
        <f>DAY('Daily Weather Input'!C6546)</f>
        <v>0</v>
      </c>
      <c r="E6553">
        <f>IF('Daily Weather Input'!D6546, 'Daily Weather Input'!D6546, ('Daily Weather Input'!E6546+'Daily Weather Input'!F6546)/2)</f>
        <v>0</v>
      </c>
      <c r="F6553">
        <f t="shared" si="207"/>
        <v>65</v>
      </c>
      <c r="G6553">
        <f t="shared" si="208"/>
        <v>0</v>
      </c>
    </row>
    <row r="6554" spans="2:7" x14ac:dyDescent="0.25">
      <c r="B6554">
        <f>YEAR('Daily Weather Input'!C6547)</f>
        <v>1900</v>
      </c>
      <c r="C6554">
        <f>MONTH('Daily Weather Input'!C6547)</f>
        <v>1</v>
      </c>
      <c r="D6554">
        <f>DAY('Daily Weather Input'!C6547)</f>
        <v>0</v>
      </c>
      <c r="E6554">
        <f>IF('Daily Weather Input'!D6547, 'Daily Weather Input'!D6547, ('Daily Weather Input'!E6547+'Daily Weather Input'!F6547)/2)</f>
        <v>0</v>
      </c>
      <c r="F6554">
        <f t="shared" si="207"/>
        <v>65</v>
      </c>
      <c r="G6554">
        <f t="shared" si="208"/>
        <v>0</v>
      </c>
    </row>
    <row r="6555" spans="2:7" x14ac:dyDescent="0.25">
      <c r="B6555">
        <f>YEAR('Daily Weather Input'!C6548)</f>
        <v>1900</v>
      </c>
      <c r="C6555">
        <f>MONTH('Daily Weather Input'!C6548)</f>
        <v>1</v>
      </c>
      <c r="D6555">
        <f>DAY('Daily Weather Input'!C6548)</f>
        <v>0</v>
      </c>
      <c r="E6555">
        <f>IF('Daily Weather Input'!D6548, 'Daily Weather Input'!D6548, ('Daily Weather Input'!E6548+'Daily Weather Input'!F6548)/2)</f>
        <v>0</v>
      </c>
      <c r="F6555">
        <f t="shared" si="207"/>
        <v>65</v>
      </c>
      <c r="G6555">
        <f t="shared" si="208"/>
        <v>0</v>
      </c>
    </row>
    <row r="6556" spans="2:7" x14ac:dyDescent="0.25">
      <c r="B6556">
        <f>YEAR('Daily Weather Input'!C6549)</f>
        <v>1900</v>
      </c>
      <c r="C6556">
        <f>MONTH('Daily Weather Input'!C6549)</f>
        <v>1</v>
      </c>
      <c r="D6556">
        <f>DAY('Daily Weather Input'!C6549)</f>
        <v>0</v>
      </c>
      <c r="E6556">
        <f>IF('Daily Weather Input'!D6549, 'Daily Weather Input'!D6549, ('Daily Weather Input'!E6549+'Daily Weather Input'!F6549)/2)</f>
        <v>0</v>
      </c>
      <c r="F6556">
        <f t="shared" si="207"/>
        <v>65</v>
      </c>
      <c r="G6556">
        <f t="shared" si="208"/>
        <v>0</v>
      </c>
    </row>
    <row r="6557" spans="2:7" x14ac:dyDescent="0.25">
      <c r="B6557">
        <f>YEAR('Daily Weather Input'!C6550)</f>
        <v>1900</v>
      </c>
      <c r="C6557">
        <f>MONTH('Daily Weather Input'!C6550)</f>
        <v>1</v>
      </c>
      <c r="D6557">
        <f>DAY('Daily Weather Input'!C6550)</f>
        <v>0</v>
      </c>
      <c r="E6557">
        <f>IF('Daily Weather Input'!D6550, 'Daily Weather Input'!D6550, ('Daily Weather Input'!E6550+'Daily Weather Input'!F6550)/2)</f>
        <v>0</v>
      </c>
      <c r="F6557">
        <f t="shared" si="207"/>
        <v>65</v>
      </c>
      <c r="G6557">
        <f t="shared" si="208"/>
        <v>0</v>
      </c>
    </row>
    <row r="6558" spans="2:7" x14ac:dyDescent="0.25">
      <c r="B6558">
        <f>YEAR('Daily Weather Input'!C6551)</f>
        <v>1900</v>
      </c>
      <c r="C6558">
        <f>MONTH('Daily Weather Input'!C6551)</f>
        <v>1</v>
      </c>
      <c r="D6558">
        <f>DAY('Daily Weather Input'!C6551)</f>
        <v>0</v>
      </c>
      <c r="E6558">
        <f>IF('Daily Weather Input'!D6551, 'Daily Weather Input'!D6551, ('Daily Weather Input'!E6551+'Daily Weather Input'!F6551)/2)</f>
        <v>0</v>
      </c>
      <c r="F6558">
        <f t="shared" si="207"/>
        <v>65</v>
      </c>
      <c r="G6558">
        <f t="shared" si="208"/>
        <v>0</v>
      </c>
    </row>
    <row r="6559" spans="2:7" x14ac:dyDescent="0.25">
      <c r="B6559">
        <f>YEAR('Daily Weather Input'!C6552)</f>
        <v>1900</v>
      </c>
      <c r="C6559">
        <f>MONTH('Daily Weather Input'!C6552)</f>
        <v>1</v>
      </c>
      <c r="D6559">
        <f>DAY('Daily Weather Input'!C6552)</f>
        <v>0</v>
      </c>
      <c r="E6559">
        <f>IF('Daily Weather Input'!D6552, 'Daily Weather Input'!D6552, ('Daily Weather Input'!E6552+'Daily Weather Input'!F6552)/2)</f>
        <v>0</v>
      </c>
      <c r="F6559">
        <f t="shared" si="207"/>
        <v>65</v>
      </c>
      <c r="G6559">
        <f t="shared" si="208"/>
        <v>0</v>
      </c>
    </row>
    <row r="6560" spans="2:7" x14ac:dyDescent="0.25">
      <c r="B6560">
        <f>YEAR('Daily Weather Input'!C6553)</f>
        <v>1900</v>
      </c>
      <c r="C6560">
        <f>MONTH('Daily Weather Input'!C6553)</f>
        <v>1</v>
      </c>
      <c r="D6560">
        <f>DAY('Daily Weather Input'!C6553)</f>
        <v>0</v>
      </c>
      <c r="E6560">
        <f>IF('Daily Weather Input'!D6553, 'Daily Weather Input'!D6553, ('Daily Weather Input'!E6553+'Daily Weather Input'!F6553)/2)</f>
        <v>0</v>
      </c>
      <c r="F6560">
        <f t="shared" si="207"/>
        <v>65</v>
      </c>
      <c r="G6560">
        <f t="shared" si="208"/>
        <v>0</v>
      </c>
    </row>
    <row r="6561" spans="2:7" x14ac:dyDescent="0.25">
      <c r="B6561">
        <f>YEAR('Daily Weather Input'!C6554)</f>
        <v>1900</v>
      </c>
      <c r="C6561">
        <f>MONTH('Daily Weather Input'!C6554)</f>
        <v>1</v>
      </c>
      <c r="D6561">
        <f>DAY('Daily Weather Input'!C6554)</f>
        <v>0</v>
      </c>
      <c r="E6561">
        <f>IF('Daily Weather Input'!D6554, 'Daily Weather Input'!D6554, ('Daily Weather Input'!E6554+'Daily Weather Input'!F6554)/2)</f>
        <v>0</v>
      </c>
      <c r="F6561">
        <f t="shared" si="207"/>
        <v>65</v>
      </c>
      <c r="G6561">
        <f t="shared" si="208"/>
        <v>0</v>
      </c>
    </row>
    <row r="6562" spans="2:7" x14ac:dyDescent="0.25">
      <c r="B6562">
        <f>YEAR('Daily Weather Input'!C6555)</f>
        <v>1900</v>
      </c>
      <c r="C6562">
        <f>MONTH('Daily Weather Input'!C6555)</f>
        <v>1</v>
      </c>
      <c r="D6562">
        <f>DAY('Daily Weather Input'!C6555)</f>
        <v>0</v>
      </c>
      <c r="E6562">
        <f>IF('Daily Weather Input'!D6555, 'Daily Weather Input'!D6555, ('Daily Weather Input'!E6555+'Daily Weather Input'!F6555)/2)</f>
        <v>0</v>
      </c>
      <c r="F6562">
        <f t="shared" si="207"/>
        <v>65</v>
      </c>
      <c r="G6562">
        <f t="shared" si="208"/>
        <v>0</v>
      </c>
    </row>
    <row r="6563" spans="2:7" x14ac:dyDescent="0.25">
      <c r="B6563">
        <f>YEAR('Daily Weather Input'!C6556)</f>
        <v>1900</v>
      </c>
      <c r="C6563">
        <f>MONTH('Daily Weather Input'!C6556)</f>
        <v>1</v>
      </c>
      <c r="D6563">
        <f>DAY('Daily Weather Input'!C6556)</f>
        <v>0</v>
      </c>
      <c r="E6563">
        <f>IF('Daily Weather Input'!D6556, 'Daily Weather Input'!D6556, ('Daily Weather Input'!E6556+'Daily Weather Input'!F6556)/2)</f>
        <v>0</v>
      </c>
      <c r="F6563">
        <f t="shared" si="207"/>
        <v>65</v>
      </c>
      <c r="G6563">
        <f t="shared" si="208"/>
        <v>0</v>
      </c>
    </row>
    <row r="6564" spans="2:7" x14ac:dyDescent="0.25">
      <c r="B6564">
        <f>YEAR('Daily Weather Input'!C6557)</f>
        <v>1900</v>
      </c>
      <c r="C6564">
        <f>MONTH('Daily Weather Input'!C6557)</f>
        <v>1</v>
      </c>
      <c r="D6564">
        <f>DAY('Daily Weather Input'!C6557)</f>
        <v>0</v>
      </c>
      <c r="E6564">
        <f>IF('Daily Weather Input'!D6557, 'Daily Weather Input'!D6557, ('Daily Weather Input'!E6557+'Daily Weather Input'!F6557)/2)</f>
        <v>0</v>
      </c>
      <c r="F6564">
        <f t="shared" si="207"/>
        <v>65</v>
      </c>
      <c r="G6564">
        <f t="shared" si="208"/>
        <v>0</v>
      </c>
    </row>
    <row r="6565" spans="2:7" x14ac:dyDescent="0.25">
      <c r="B6565">
        <f>YEAR('Daily Weather Input'!C6558)</f>
        <v>1900</v>
      </c>
      <c r="C6565">
        <f>MONTH('Daily Weather Input'!C6558)</f>
        <v>1</v>
      </c>
      <c r="D6565">
        <f>DAY('Daily Weather Input'!C6558)</f>
        <v>0</v>
      </c>
      <c r="E6565">
        <f>IF('Daily Weather Input'!D6558, 'Daily Weather Input'!D6558, ('Daily Weather Input'!E6558+'Daily Weather Input'!F6558)/2)</f>
        <v>0</v>
      </c>
      <c r="F6565">
        <f t="shared" si="207"/>
        <v>65</v>
      </c>
      <c r="G6565">
        <f t="shared" si="208"/>
        <v>0</v>
      </c>
    </row>
    <row r="6566" spans="2:7" x14ac:dyDescent="0.25">
      <c r="B6566">
        <f>YEAR('Daily Weather Input'!C6559)</f>
        <v>1900</v>
      </c>
      <c r="C6566">
        <f>MONTH('Daily Weather Input'!C6559)</f>
        <v>1</v>
      </c>
      <c r="D6566">
        <f>DAY('Daily Weather Input'!C6559)</f>
        <v>0</v>
      </c>
      <c r="E6566">
        <f>IF('Daily Weather Input'!D6559, 'Daily Weather Input'!D6559, ('Daily Weather Input'!E6559+'Daily Weather Input'!F6559)/2)</f>
        <v>0</v>
      </c>
      <c r="F6566">
        <f t="shared" si="207"/>
        <v>65</v>
      </c>
      <c r="G6566">
        <f t="shared" si="208"/>
        <v>0</v>
      </c>
    </row>
    <row r="6567" spans="2:7" x14ac:dyDescent="0.25">
      <c r="B6567">
        <f>YEAR('Daily Weather Input'!C6560)</f>
        <v>1900</v>
      </c>
      <c r="C6567">
        <f>MONTH('Daily Weather Input'!C6560)</f>
        <v>1</v>
      </c>
      <c r="D6567">
        <f>DAY('Daily Weather Input'!C6560)</f>
        <v>0</v>
      </c>
      <c r="E6567">
        <f>IF('Daily Weather Input'!D6560, 'Daily Weather Input'!D6560, ('Daily Weather Input'!E6560+'Daily Weather Input'!F6560)/2)</f>
        <v>0</v>
      </c>
      <c r="F6567">
        <f t="shared" si="207"/>
        <v>65</v>
      </c>
      <c r="G6567">
        <f t="shared" si="208"/>
        <v>0</v>
      </c>
    </row>
    <row r="6568" spans="2:7" x14ac:dyDescent="0.25">
      <c r="B6568">
        <f>YEAR('Daily Weather Input'!C6561)</f>
        <v>1900</v>
      </c>
      <c r="C6568">
        <f>MONTH('Daily Weather Input'!C6561)</f>
        <v>1</v>
      </c>
      <c r="D6568">
        <f>DAY('Daily Weather Input'!C6561)</f>
        <v>0</v>
      </c>
      <c r="E6568">
        <f>IF('Daily Weather Input'!D6561, 'Daily Weather Input'!D6561, ('Daily Weather Input'!E6561+'Daily Weather Input'!F6561)/2)</f>
        <v>0</v>
      </c>
      <c r="F6568">
        <f t="shared" si="207"/>
        <v>65</v>
      </c>
      <c r="G6568">
        <f t="shared" si="208"/>
        <v>0</v>
      </c>
    </row>
    <row r="6569" spans="2:7" x14ac:dyDescent="0.25">
      <c r="B6569">
        <f>YEAR('Daily Weather Input'!C6562)</f>
        <v>1900</v>
      </c>
      <c r="C6569">
        <f>MONTH('Daily Weather Input'!C6562)</f>
        <v>1</v>
      </c>
      <c r="D6569">
        <f>DAY('Daily Weather Input'!C6562)</f>
        <v>0</v>
      </c>
      <c r="E6569">
        <f>IF('Daily Weather Input'!D6562, 'Daily Weather Input'!D6562, ('Daily Weather Input'!E6562+'Daily Weather Input'!F6562)/2)</f>
        <v>0</v>
      </c>
      <c r="F6569">
        <f t="shared" si="207"/>
        <v>65</v>
      </c>
      <c r="G6569">
        <f t="shared" si="208"/>
        <v>0</v>
      </c>
    </row>
    <row r="6570" spans="2:7" x14ac:dyDescent="0.25">
      <c r="B6570">
        <f>YEAR('Daily Weather Input'!C6563)</f>
        <v>1900</v>
      </c>
      <c r="C6570">
        <f>MONTH('Daily Weather Input'!C6563)</f>
        <v>1</v>
      </c>
      <c r="D6570">
        <f>DAY('Daily Weather Input'!C6563)</f>
        <v>0</v>
      </c>
      <c r="E6570">
        <f>IF('Daily Weather Input'!D6563, 'Daily Weather Input'!D6563, ('Daily Weather Input'!E6563+'Daily Weather Input'!F6563)/2)</f>
        <v>0</v>
      </c>
      <c r="F6570">
        <f t="shared" si="207"/>
        <v>65</v>
      </c>
      <c r="G6570">
        <f t="shared" si="208"/>
        <v>0</v>
      </c>
    </row>
    <row r="6571" spans="2:7" x14ac:dyDescent="0.25">
      <c r="B6571">
        <f>YEAR('Daily Weather Input'!C6564)</f>
        <v>1900</v>
      </c>
      <c r="C6571">
        <f>MONTH('Daily Weather Input'!C6564)</f>
        <v>1</v>
      </c>
      <c r="D6571">
        <f>DAY('Daily Weather Input'!C6564)</f>
        <v>0</v>
      </c>
      <c r="E6571">
        <f>IF('Daily Weather Input'!D6564, 'Daily Weather Input'!D6564, ('Daily Weather Input'!E6564+'Daily Weather Input'!F6564)/2)</f>
        <v>0</v>
      </c>
      <c r="F6571">
        <f t="shared" si="207"/>
        <v>65</v>
      </c>
      <c r="G6571">
        <f t="shared" si="208"/>
        <v>0</v>
      </c>
    </row>
    <row r="6572" spans="2:7" x14ac:dyDescent="0.25">
      <c r="B6572">
        <f>YEAR('Daily Weather Input'!C6565)</f>
        <v>1900</v>
      </c>
      <c r="C6572">
        <f>MONTH('Daily Weather Input'!C6565)</f>
        <v>1</v>
      </c>
      <c r="D6572">
        <f>DAY('Daily Weather Input'!C6565)</f>
        <v>0</v>
      </c>
      <c r="E6572">
        <f>IF('Daily Weather Input'!D6565, 'Daily Weather Input'!D6565, ('Daily Weather Input'!E6565+'Daily Weather Input'!F6565)/2)</f>
        <v>0</v>
      </c>
      <c r="F6572">
        <f t="shared" si="207"/>
        <v>65</v>
      </c>
      <c r="G6572">
        <f t="shared" si="208"/>
        <v>0</v>
      </c>
    </row>
    <row r="6573" spans="2:7" x14ac:dyDescent="0.25">
      <c r="B6573">
        <f>YEAR('Daily Weather Input'!C6566)</f>
        <v>1900</v>
      </c>
      <c r="C6573">
        <f>MONTH('Daily Weather Input'!C6566)</f>
        <v>1</v>
      </c>
      <c r="D6573">
        <f>DAY('Daily Weather Input'!C6566)</f>
        <v>0</v>
      </c>
      <c r="E6573">
        <f>IF('Daily Weather Input'!D6566, 'Daily Weather Input'!D6566, ('Daily Weather Input'!E6566+'Daily Weather Input'!F6566)/2)</f>
        <v>0</v>
      </c>
      <c r="F6573">
        <f t="shared" si="207"/>
        <v>65</v>
      </c>
      <c r="G6573">
        <f t="shared" si="208"/>
        <v>0</v>
      </c>
    </row>
    <row r="6574" spans="2:7" x14ac:dyDescent="0.25">
      <c r="B6574">
        <f>YEAR('Daily Weather Input'!C6567)</f>
        <v>1900</v>
      </c>
      <c r="C6574">
        <f>MONTH('Daily Weather Input'!C6567)</f>
        <v>1</v>
      </c>
      <c r="D6574">
        <f>DAY('Daily Weather Input'!C6567)</f>
        <v>0</v>
      </c>
      <c r="E6574">
        <f>IF('Daily Weather Input'!D6567, 'Daily Weather Input'!D6567, ('Daily Weather Input'!E6567+'Daily Weather Input'!F6567)/2)</f>
        <v>0</v>
      </c>
      <c r="F6574">
        <f t="shared" si="207"/>
        <v>65</v>
      </c>
      <c r="G6574">
        <f t="shared" si="208"/>
        <v>0</v>
      </c>
    </row>
    <row r="6575" spans="2:7" x14ac:dyDescent="0.25">
      <c r="B6575">
        <f>YEAR('Daily Weather Input'!C6568)</f>
        <v>1900</v>
      </c>
      <c r="C6575">
        <f>MONTH('Daily Weather Input'!C6568)</f>
        <v>1</v>
      </c>
      <c r="D6575">
        <f>DAY('Daily Weather Input'!C6568)</f>
        <v>0</v>
      </c>
      <c r="E6575">
        <f>IF('Daily Weather Input'!D6568, 'Daily Weather Input'!D6568, ('Daily Weather Input'!E6568+'Daily Weather Input'!F6568)/2)</f>
        <v>0</v>
      </c>
      <c r="F6575">
        <f t="shared" si="207"/>
        <v>65</v>
      </c>
      <c r="G6575">
        <f t="shared" si="208"/>
        <v>0</v>
      </c>
    </row>
    <row r="6576" spans="2:7" x14ac:dyDescent="0.25">
      <c r="B6576">
        <f>YEAR('Daily Weather Input'!C6569)</f>
        <v>1900</v>
      </c>
      <c r="C6576">
        <f>MONTH('Daily Weather Input'!C6569)</f>
        <v>1</v>
      </c>
      <c r="D6576">
        <f>DAY('Daily Weather Input'!C6569)</f>
        <v>0</v>
      </c>
      <c r="E6576">
        <f>IF('Daily Weather Input'!D6569, 'Daily Weather Input'!D6569, ('Daily Weather Input'!E6569+'Daily Weather Input'!F6569)/2)</f>
        <v>0</v>
      </c>
      <c r="F6576">
        <f t="shared" si="207"/>
        <v>65</v>
      </c>
      <c r="G6576">
        <f t="shared" si="208"/>
        <v>0</v>
      </c>
    </row>
    <row r="6577" spans="2:7" x14ac:dyDescent="0.25">
      <c r="B6577">
        <f>YEAR('Daily Weather Input'!C6570)</f>
        <v>1900</v>
      </c>
      <c r="C6577">
        <f>MONTH('Daily Weather Input'!C6570)</f>
        <v>1</v>
      </c>
      <c r="D6577">
        <f>DAY('Daily Weather Input'!C6570)</f>
        <v>0</v>
      </c>
      <c r="E6577">
        <f>IF('Daily Weather Input'!D6570, 'Daily Weather Input'!D6570, ('Daily Weather Input'!E6570+'Daily Weather Input'!F6570)/2)</f>
        <v>0</v>
      </c>
      <c r="F6577">
        <f t="shared" si="207"/>
        <v>65</v>
      </c>
      <c r="G6577">
        <f t="shared" si="208"/>
        <v>0</v>
      </c>
    </row>
    <row r="6578" spans="2:7" x14ac:dyDescent="0.25">
      <c r="B6578">
        <f>YEAR('Daily Weather Input'!C6571)</f>
        <v>1900</v>
      </c>
      <c r="C6578">
        <f>MONTH('Daily Weather Input'!C6571)</f>
        <v>1</v>
      </c>
      <c r="D6578">
        <f>DAY('Daily Weather Input'!C6571)</f>
        <v>0</v>
      </c>
      <c r="E6578">
        <f>IF('Daily Weather Input'!D6571, 'Daily Weather Input'!D6571, ('Daily Weather Input'!E6571+'Daily Weather Input'!F6571)/2)</f>
        <v>0</v>
      </c>
      <c r="F6578">
        <f t="shared" si="207"/>
        <v>65</v>
      </c>
      <c r="G6578">
        <f t="shared" si="208"/>
        <v>0</v>
      </c>
    </row>
    <row r="6579" spans="2:7" x14ac:dyDescent="0.25">
      <c r="B6579">
        <f>YEAR('Daily Weather Input'!C6572)</f>
        <v>1900</v>
      </c>
      <c r="C6579">
        <f>MONTH('Daily Weather Input'!C6572)</f>
        <v>1</v>
      </c>
      <c r="D6579">
        <f>DAY('Daily Weather Input'!C6572)</f>
        <v>0</v>
      </c>
      <c r="E6579">
        <f>IF('Daily Weather Input'!D6572, 'Daily Weather Input'!D6572, ('Daily Weather Input'!E6572+'Daily Weather Input'!F6572)/2)</f>
        <v>0</v>
      </c>
      <c r="F6579">
        <f t="shared" si="207"/>
        <v>65</v>
      </c>
      <c r="G6579">
        <f t="shared" si="208"/>
        <v>0</v>
      </c>
    </row>
    <row r="6580" spans="2:7" x14ac:dyDescent="0.25">
      <c r="B6580">
        <f>YEAR('Daily Weather Input'!C6573)</f>
        <v>1900</v>
      </c>
      <c r="C6580">
        <f>MONTH('Daily Weather Input'!C6573)</f>
        <v>1</v>
      </c>
      <c r="D6580">
        <f>DAY('Daily Weather Input'!C6573)</f>
        <v>0</v>
      </c>
      <c r="E6580">
        <f>IF('Daily Weather Input'!D6573, 'Daily Weather Input'!D6573, ('Daily Weather Input'!E6573+'Daily Weather Input'!F6573)/2)</f>
        <v>0</v>
      </c>
      <c r="F6580">
        <f t="shared" si="207"/>
        <v>65</v>
      </c>
      <c r="G6580">
        <f t="shared" si="208"/>
        <v>0</v>
      </c>
    </row>
    <row r="6581" spans="2:7" x14ac:dyDescent="0.25">
      <c r="B6581">
        <f>YEAR('Daily Weather Input'!C6574)</f>
        <v>1900</v>
      </c>
      <c r="C6581">
        <f>MONTH('Daily Weather Input'!C6574)</f>
        <v>1</v>
      </c>
      <c r="D6581">
        <f>DAY('Daily Weather Input'!C6574)</f>
        <v>0</v>
      </c>
      <c r="E6581">
        <f>IF('Daily Weather Input'!D6574, 'Daily Weather Input'!D6574, ('Daily Weather Input'!E6574+'Daily Weather Input'!F6574)/2)</f>
        <v>0</v>
      </c>
      <c r="F6581">
        <f t="shared" si="207"/>
        <v>65</v>
      </c>
      <c r="G6581">
        <f t="shared" si="208"/>
        <v>0</v>
      </c>
    </row>
    <row r="6582" spans="2:7" x14ac:dyDescent="0.25">
      <c r="B6582">
        <f>YEAR('Daily Weather Input'!C6575)</f>
        <v>1900</v>
      </c>
      <c r="C6582">
        <f>MONTH('Daily Weather Input'!C6575)</f>
        <v>1</v>
      </c>
      <c r="D6582">
        <f>DAY('Daily Weather Input'!C6575)</f>
        <v>0</v>
      </c>
      <c r="E6582">
        <f>IF('Daily Weather Input'!D6575, 'Daily Weather Input'!D6575, ('Daily Weather Input'!E6575+'Daily Weather Input'!F6575)/2)</f>
        <v>0</v>
      </c>
      <c r="F6582">
        <f t="shared" si="207"/>
        <v>65</v>
      </c>
      <c r="G6582">
        <f t="shared" si="208"/>
        <v>0</v>
      </c>
    </row>
    <row r="6583" spans="2:7" x14ac:dyDescent="0.25">
      <c r="B6583">
        <f>YEAR('Daily Weather Input'!C6576)</f>
        <v>1900</v>
      </c>
      <c r="C6583">
        <f>MONTH('Daily Weather Input'!C6576)</f>
        <v>1</v>
      </c>
      <c r="D6583">
        <f>DAY('Daily Weather Input'!C6576)</f>
        <v>0</v>
      </c>
      <c r="E6583">
        <f>IF('Daily Weather Input'!D6576, 'Daily Weather Input'!D6576, ('Daily Weather Input'!E6576+'Daily Weather Input'!F6576)/2)</f>
        <v>0</v>
      </c>
      <c r="F6583">
        <f t="shared" si="207"/>
        <v>65</v>
      </c>
      <c r="G6583">
        <f t="shared" si="208"/>
        <v>0</v>
      </c>
    </row>
    <row r="6584" spans="2:7" x14ac:dyDescent="0.25">
      <c r="B6584">
        <f>YEAR('Daily Weather Input'!C6577)</f>
        <v>1900</v>
      </c>
      <c r="C6584">
        <f>MONTH('Daily Weather Input'!C6577)</f>
        <v>1</v>
      </c>
      <c r="D6584">
        <f>DAY('Daily Weather Input'!C6577)</f>
        <v>0</v>
      </c>
      <c r="E6584">
        <f>IF('Daily Weather Input'!D6577, 'Daily Weather Input'!D6577, ('Daily Weather Input'!E6577+'Daily Weather Input'!F6577)/2)</f>
        <v>0</v>
      </c>
      <c r="F6584">
        <f t="shared" si="207"/>
        <v>65</v>
      </c>
      <c r="G6584">
        <f t="shared" si="208"/>
        <v>0</v>
      </c>
    </row>
    <row r="6585" spans="2:7" x14ac:dyDescent="0.25">
      <c r="B6585">
        <f>YEAR('Daily Weather Input'!C6578)</f>
        <v>1900</v>
      </c>
      <c r="C6585">
        <f>MONTH('Daily Weather Input'!C6578)</f>
        <v>1</v>
      </c>
      <c r="D6585">
        <f>DAY('Daily Weather Input'!C6578)</f>
        <v>0</v>
      </c>
      <c r="E6585">
        <f>IF('Daily Weather Input'!D6578, 'Daily Weather Input'!D6578, ('Daily Weather Input'!E6578+'Daily Weather Input'!F6578)/2)</f>
        <v>0</v>
      </c>
      <c r="F6585">
        <f t="shared" si="207"/>
        <v>65</v>
      </c>
      <c r="G6585">
        <f t="shared" si="208"/>
        <v>0</v>
      </c>
    </row>
    <row r="6586" spans="2:7" x14ac:dyDescent="0.25">
      <c r="B6586">
        <f>YEAR('Daily Weather Input'!C6579)</f>
        <v>1900</v>
      </c>
      <c r="C6586">
        <f>MONTH('Daily Weather Input'!C6579)</f>
        <v>1</v>
      </c>
      <c r="D6586">
        <f>DAY('Daily Weather Input'!C6579)</f>
        <v>0</v>
      </c>
      <c r="E6586">
        <f>IF('Daily Weather Input'!D6579, 'Daily Weather Input'!D6579, ('Daily Weather Input'!E6579+'Daily Weather Input'!F6579)/2)</f>
        <v>0</v>
      </c>
      <c r="F6586">
        <f t="shared" si="207"/>
        <v>65</v>
      </c>
      <c r="G6586">
        <f t="shared" si="208"/>
        <v>0</v>
      </c>
    </row>
    <row r="6587" spans="2:7" x14ac:dyDescent="0.25">
      <c r="B6587">
        <f>YEAR('Daily Weather Input'!C6580)</f>
        <v>1900</v>
      </c>
      <c r="C6587">
        <f>MONTH('Daily Weather Input'!C6580)</f>
        <v>1</v>
      </c>
      <c r="D6587">
        <f>DAY('Daily Weather Input'!C6580)</f>
        <v>0</v>
      </c>
      <c r="E6587">
        <f>IF('Daily Weather Input'!D6580, 'Daily Weather Input'!D6580, ('Daily Weather Input'!E6580+'Daily Weather Input'!F6580)/2)</f>
        <v>0</v>
      </c>
      <c r="F6587">
        <f t="shared" si="207"/>
        <v>65</v>
      </c>
      <c r="G6587">
        <f t="shared" si="208"/>
        <v>0</v>
      </c>
    </row>
    <row r="6588" spans="2:7" x14ac:dyDescent="0.25">
      <c r="B6588">
        <f>YEAR('Daily Weather Input'!C6581)</f>
        <v>1900</v>
      </c>
      <c r="C6588">
        <f>MONTH('Daily Weather Input'!C6581)</f>
        <v>1</v>
      </c>
      <c r="D6588">
        <f>DAY('Daily Weather Input'!C6581)</f>
        <v>0</v>
      </c>
      <c r="E6588">
        <f>IF('Daily Weather Input'!D6581, 'Daily Weather Input'!D6581, ('Daily Weather Input'!E6581+'Daily Weather Input'!F6581)/2)</f>
        <v>0</v>
      </c>
      <c r="F6588">
        <f t="shared" si="207"/>
        <v>65</v>
      </c>
      <c r="G6588">
        <f t="shared" si="208"/>
        <v>0</v>
      </c>
    </row>
    <row r="6589" spans="2:7" x14ac:dyDescent="0.25">
      <c r="B6589">
        <f>YEAR('Daily Weather Input'!C6582)</f>
        <v>1900</v>
      </c>
      <c r="C6589">
        <f>MONTH('Daily Weather Input'!C6582)</f>
        <v>1</v>
      </c>
      <c r="D6589">
        <f>DAY('Daily Weather Input'!C6582)</f>
        <v>0</v>
      </c>
      <c r="E6589">
        <f>IF('Daily Weather Input'!D6582, 'Daily Weather Input'!D6582, ('Daily Weather Input'!E6582+'Daily Weather Input'!F6582)/2)</f>
        <v>0</v>
      </c>
      <c r="F6589">
        <f t="shared" si="207"/>
        <v>65</v>
      </c>
      <c r="G6589">
        <f t="shared" si="208"/>
        <v>0</v>
      </c>
    </row>
    <row r="6590" spans="2:7" x14ac:dyDescent="0.25">
      <c r="B6590">
        <f>YEAR('Daily Weather Input'!C6583)</f>
        <v>1900</v>
      </c>
      <c r="C6590">
        <f>MONTH('Daily Weather Input'!C6583)</f>
        <v>1</v>
      </c>
      <c r="D6590">
        <f>DAY('Daily Weather Input'!C6583)</f>
        <v>0</v>
      </c>
      <c r="E6590">
        <f>IF('Daily Weather Input'!D6583, 'Daily Weather Input'!D6583, ('Daily Weather Input'!E6583+'Daily Weather Input'!F6583)/2)</f>
        <v>0</v>
      </c>
      <c r="F6590">
        <f t="shared" si="207"/>
        <v>65</v>
      </c>
      <c r="G6590">
        <f t="shared" si="208"/>
        <v>0</v>
      </c>
    </row>
    <row r="6591" spans="2:7" x14ac:dyDescent="0.25">
      <c r="B6591">
        <f>YEAR('Daily Weather Input'!C6584)</f>
        <v>1900</v>
      </c>
      <c r="C6591">
        <f>MONTH('Daily Weather Input'!C6584)</f>
        <v>1</v>
      </c>
      <c r="D6591">
        <f>DAY('Daily Weather Input'!C6584)</f>
        <v>0</v>
      </c>
      <c r="E6591">
        <f>IF('Daily Weather Input'!D6584, 'Daily Weather Input'!D6584, ('Daily Weather Input'!E6584+'Daily Weather Input'!F6584)/2)</f>
        <v>0</v>
      </c>
      <c r="F6591">
        <f t="shared" si="207"/>
        <v>65</v>
      </c>
      <c r="G6591">
        <f t="shared" si="208"/>
        <v>0</v>
      </c>
    </row>
    <row r="6592" spans="2:7" x14ac:dyDescent="0.25">
      <c r="B6592">
        <f>YEAR('Daily Weather Input'!C6585)</f>
        <v>1900</v>
      </c>
      <c r="C6592">
        <f>MONTH('Daily Weather Input'!C6585)</f>
        <v>1</v>
      </c>
      <c r="D6592">
        <f>DAY('Daily Weather Input'!C6585)</f>
        <v>0</v>
      </c>
      <c r="E6592">
        <f>IF('Daily Weather Input'!D6585, 'Daily Weather Input'!D6585, ('Daily Weather Input'!E6585+'Daily Weather Input'!F6585)/2)</f>
        <v>0</v>
      </c>
      <c r="F6592">
        <f t="shared" si="207"/>
        <v>65</v>
      </c>
      <c r="G6592">
        <f t="shared" si="208"/>
        <v>0</v>
      </c>
    </row>
    <row r="6593" spans="2:7" x14ac:dyDescent="0.25">
      <c r="B6593">
        <f>YEAR('Daily Weather Input'!C6586)</f>
        <v>1900</v>
      </c>
      <c r="C6593">
        <f>MONTH('Daily Weather Input'!C6586)</f>
        <v>1</v>
      </c>
      <c r="D6593">
        <f>DAY('Daily Weather Input'!C6586)</f>
        <v>0</v>
      </c>
      <c r="E6593">
        <f>IF('Daily Weather Input'!D6586, 'Daily Weather Input'!D6586, ('Daily Weather Input'!E6586+'Daily Weather Input'!F6586)/2)</f>
        <v>0</v>
      </c>
      <c r="F6593">
        <f t="shared" si="207"/>
        <v>65</v>
      </c>
      <c r="G6593">
        <f t="shared" si="208"/>
        <v>0</v>
      </c>
    </row>
    <row r="6594" spans="2:7" x14ac:dyDescent="0.25">
      <c r="B6594">
        <f>YEAR('Daily Weather Input'!C6587)</f>
        <v>1900</v>
      </c>
      <c r="C6594">
        <f>MONTH('Daily Weather Input'!C6587)</f>
        <v>1</v>
      </c>
      <c r="D6594">
        <f>DAY('Daily Weather Input'!C6587)</f>
        <v>0</v>
      </c>
      <c r="E6594">
        <f>IF('Daily Weather Input'!D6587, 'Daily Weather Input'!D6587, ('Daily Weather Input'!E6587+'Daily Weather Input'!F6587)/2)</f>
        <v>0</v>
      </c>
      <c r="F6594">
        <f t="shared" si="207"/>
        <v>65</v>
      </c>
      <c r="G6594">
        <f t="shared" si="208"/>
        <v>0</v>
      </c>
    </row>
    <row r="6595" spans="2:7" x14ac:dyDescent="0.25">
      <c r="B6595">
        <f>YEAR('Daily Weather Input'!C6588)</f>
        <v>1900</v>
      </c>
      <c r="C6595">
        <f>MONTH('Daily Weather Input'!C6588)</f>
        <v>1</v>
      </c>
      <c r="D6595">
        <f>DAY('Daily Weather Input'!C6588)</f>
        <v>0</v>
      </c>
      <c r="E6595">
        <f>IF('Daily Weather Input'!D6588, 'Daily Weather Input'!D6588, ('Daily Weather Input'!E6588+'Daily Weather Input'!F6588)/2)</f>
        <v>0</v>
      </c>
      <c r="F6595">
        <f t="shared" si="207"/>
        <v>65</v>
      </c>
      <c r="G6595">
        <f t="shared" si="208"/>
        <v>0</v>
      </c>
    </row>
    <row r="6596" spans="2:7" x14ac:dyDescent="0.25">
      <c r="B6596">
        <f>YEAR('Daily Weather Input'!C6589)</f>
        <v>1900</v>
      </c>
      <c r="C6596">
        <f>MONTH('Daily Weather Input'!C6589)</f>
        <v>1</v>
      </c>
      <c r="D6596">
        <f>DAY('Daily Weather Input'!C6589)</f>
        <v>0</v>
      </c>
      <c r="E6596">
        <f>IF('Daily Weather Input'!D6589, 'Daily Weather Input'!D6589, ('Daily Weather Input'!E6589+'Daily Weather Input'!F6589)/2)</f>
        <v>0</v>
      </c>
      <c r="F6596">
        <f t="shared" si="207"/>
        <v>65</v>
      </c>
      <c r="G6596">
        <f t="shared" si="208"/>
        <v>0</v>
      </c>
    </row>
    <row r="6597" spans="2:7" x14ac:dyDescent="0.25">
      <c r="B6597">
        <f>YEAR('Daily Weather Input'!C6590)</f>
        <v>1900</v>
      </c>
      <c r="C6597">
        <f>MONTH('Daily Weather Input'!C6590)</f>
        <v>1</v>
      </c>
      <c r="D6597">
        <f>DAY('Daily Weather Input'!C6590)</f>
        <v>0</v>
      </c>
      <c r="E6597">
        <f>IF('Daily Weather Input'!D6590, 'Daily Weather Input'!D6590, ('Daily Weather Input'!E6590+'Daily Weather Input'!F6590)/2)</f>
        <v>0</v>
      </c>
      <c r="F6597">
        <f t="shared" si="207"/>
        <v>65</v>
      </c>
      <c r="G6597">
        <f t="shared" si="208"/>
        <v>0</v>
      </c>
    </row>
    <row r="6598" spans="2:7" x14ac:dyDescent="0.25">
      <c r="B6598">
        <f>YEAR('Daily Weather Input'!C6591)</f>
        <v>1900</v>
      </c>
      <c r="C6598">
        <f>MONTH('Daily Weather Input'!C6591)</f>
        <v>1</v>
      </c>
      <c r="D6598">
        <f>DAY('Daily Weather Input'!C6591)</f>
        <v>0</v>
      </c>
      <c r="E6598">
        <f>IF('Daily Weather Input'!D6591, 'Daily Weather Input'!D6591, ('Daily Weather Input'!E6591+'Daily Weather Input'!F6591)/2)</f>
        <v>0</v>
      </c>
      <c r="F6598">
        <f t="shared" si="207"/>
        <v>65</v>
      </c>
      <c r="G6598">
        <f t="shared" si="208"/>
        <v>0</v>
      </c>
    </row>
    <row r="6599" spans="2:7" x14ac:dyDescent="0.25">
      <c r="B6599">
        <f>YEAR('Daily Weather Input'!C6592)</f>
        <v>1900</v>
      </c>
      <c r="C6599">
        <f>MONTH('Daily Weather Input'!C6592)</f>
        <v>1</v>
      </c>
      <c r="D6599">
        <f>DAY('Daily Weather Input'!C6592)</f>
        <v>0</v>
      </c>
      <c r="E6599">
        <f>IF('Daily Weather Input'!D6592, 'Daily Weather Input'!D6592, ('Daily Weather Input'!E6592+'Daily Weather Input'!F6592)/2)</f>
        <v>0</v>
      </c>
      <c r="F6599">
        <f t="shared" si="207"/>
        <v>65</v>
      </c>
      <c r="G6599">
        <f t="shared" si="208"/>
        <v>0</v>
      </c>
    </row>
    <row r="6600" spans="2:7" x14ac:dyDescent="0.25">
      <c r="B6600">
        <f>YEAR('Daily Weather Input'!C6593)</f>
        <v>1900</v>
      </c>
      <c r="C6600">
        <f>MONTH('Daily Weather Input'!C6593)</f>
        <v>1</v>
      </c>
      <c r="D6600">
        <f>DAY('Daily Weather Input'!C6593)</f>
        <v>0</v>
      </c>
      <c r="E6600">
        <f>IF('Daily Weather Input'!D6593, 'Daily Weather Input'!D6593, ('Daily Weather Input'!E6593+'Daily Weather Input'!F6593)/2)</f>
        <v>0</v>
      </c>
      <c r="F6600">
        <f t="shared" si="207"/>
        <v>65</v>
      </c>
      <c r="G6600">
        <f t="shared" si="208"/>
        <v>0</v>
      </c>
    </row>
    <row r="6601" spans="2:7" x14ac:dyDescent="0.25">
      <c r="B6601">
        <f>YEAR('Daily Weather Input'!C6594)</f>
        <v>1900</v>
      </c>
      <c r="C6601">
        <f>MONTH('Daily Weather Input'!C6594)</f>
        <v>1</v>
      </c>
      <c r="D6601">
        <f>DAY('Daily Weather Input'!C6594)</f>
        <v>0</v>
      </c>
      <c r="E6601">
        <f>IF('Daily Weather Input'!D6594, 'Daily Weather Input'!D6594, ('Daily Weather Input'!E6594+'Daily Weather Input'!F6594)/2)</f>
        <v>0</v>
      </c>
      <c r="F6601">
        <f t="shared" si="207"/>
        <v>65</v>
      </c>
      <c r="G6601">
        <f t="shared" si="208"/>
        <v>0</v>
      </c>
    </row>
    <row r="6602" spans="2:7" x14ac:dyDescent="0.25">
      <c r="B6602">
        <f>YEAR('Daily Weather Input'!C6595)</f>
        <v>1900</v>
      </c>
      <c r="C6602">
        <f>MONTH('Daily Weather Input'!C6595)</f>
        <v>1</v>
      </c>
      <c r="D6602">
        <f>DAY('Daily Weather Input'!C6595)</f>
        <v>0</v>
      </c>
      <c r="E6602">
        <f>IF('Daily Weather Input'!D6595, 'Daily Weather Input'!D6595, ('Daily Weather Input'!E6595+'Daily Weather Input'!F6595)/2)</f>
        <v>0</v>
      </c>
      <c r="F6602">
        <f t="shared" si="207"/>
        <v>65</v>
      </c>
      <c r="G6602">
        <f t="shared" si="208"/>
        <v>0</v>
      </c>
    </row>
    <row r="6603" spans="2:7" x14ac:dyDescent="0.25">
      <c r="B6603">
        <f>YEAR('Daily Weather Input'!C6596)</f>
        <v>1900</v>
      </c>
      <c r="C6603">
        <f>MONTH('Daily Weather Input'!C6596)</f>
        <v>1</v>
      </c>
      <c r="D6603">
        <f>DAY('Daily Weather Input'!C6596)</f>
        <v>0</v>
      </c>
      <c r="E6603">
        <f>IF('Daily Weather Input'!D6596, 'Daily Weather Input'!D6596, ('Daily Weather Input'!E6596+'Daily Weather Input'!F6596)/2)</f>
        <v>0</v>
      </c>
      <c r="F6603">
        <f t="shared" si="207"/>
        <v>65</v>
      </c>
      <c r="G6603">
        <f t="shared" si="208"/>
        <v>0</v>
      </c>
    </row>
    <row r="6604" spans="2:7" x14ac:dyDescent="0.25">
      <c r="B6604">
        <f>YEAR('Daily Weather Input'!C6597)</f>
        <v>1900</v>
      </c>
      <c r="C6604">
        <f>MONTH('Daily Weather Input'!C6597)</f>
        <v>1</v>
      </c>
      <c r="D6604">
        <f>DAY('Daily Weather Input'!C6597)</f>
        <v>0</v>
      </c>
      <c r="E6604">
        <f>IF('Daily Weather Input'!D6597, 'Daily Weather Input'!D6597, ('Daily Weather Input'!E6597+'Daily Weather Input'!F6597)/2)</f>
        <v>0</v>
      </c>
      <c r="F6604">
        <f t="shared" si="207"/>
        <v>65</v>
      </c>
      <c r="G6604">
        <f t="shared" si="208"/>
        <v>0</v>
      </c>
    </row>
    <row r="6605" spans="2:7" x14ac:dyDescent="0.25">
      <c r="B6605">
        <f>YEAR('Daily Weather Input'!C6598)</f>
        <v>1900</v>
      </c>
      <c r="C6605">
        <f>MONTH('Daily Weather Input'!C6598)</f>
        <v>1</v>
      </c>
      <c r="D6605">
        <f>DAY('Daily Weather Input'!C6598)</f>
        <v>0</v>
      </c>
      <c r="E6605">
        <f>IF('Daily Weather Input'!D6598, 'Daily Weather Input'!D6598, ('Daily Weather Input'!E6598+'Daily Weather Input'!F6598)/2)</f>
        <v>0</v>
      </c>
      <c r="F6605">
        <f t="shared" si="207"/>
        <v>65</v>
      </c>
      <c r="G6605">
        <f t="shared" si="208"/>
        <v>0</v>
      </c>
    </row>
    <row r="6606" spans="2:7" x14ac:dyDescent="0.25">
      <c r="B6606">
        <f>YEAR('Daily Weather Input'!C6599)</f>
        <v>1900</v>
      </c>
      <c r="C6606">
        <f>MONTH('Daily Weather Input'!C6599)</f>
        <v>1</v>
      </c>
      <c r="D6606">
        <f>DAY('Daily Weather Input'!C6599)</f>
        <v>0</v>
      </c>
      <c r="E6606">
        <f>IF('Daily Weather Input'!D6599, 'Daily Weather Input'!D6599, ('Daily Weather Input'!E6599+'Daily Weather Input'!F6599)/2)</f>
        <v>0</v>
      </c>
      <c r="F6606">
        <f t="shared" si="207"/>
        <v>65</v>
      </c>
      <c r="G6606">
        <f t="shared" si="208"/>
        <v>0</v>
      </c>
    </row>
    <row r="6607" spans="2:7" x14ac:dyDescent="0.25">
      <c r="B6607">
        <f>YEAR('Daily Weather Input'!C6600)</f>
        <v>1900</v>
      </c>
      <c r="C6607">
        <f>MONTH('Daily Weather Input'!C6600)</f>
        <v>1</v>
      </c>
      <c r="D6607">
        <f>DAY('Daily Weather Input'!C6600)</f>
        <v>0</v>
      </c>
      <c r="E6607">
        <f>IF('Daily Weather Input'!D6600, 'Daily Weather Input'!D6600, ('Daily Weather Input'!E6600+'Daily Weather Input'!F6600)/2)</f>
        <v>0</v>
      </c>
      <c r="F6607">
        <f t="shared" si="207"/>
        <v>65</v>
      </c>
      <c r="G6607">
        <f t="shared" si="208"/>
        <v>0</v>
      </c>
    </row>
    <row r="6608" spans="2:7" x14ac:dyDescent="0.25">
      <c r="B6608">
        <f>YEAR('Daily Weather Input'!C6601)</f>
        <v>1900</v>
      </c>
      <c r="C6608">
        <f>MONTH('Daily Weather Input'!C6601)</f>
        <v>1</v>
      </c>
      <c r="D6608">
        <f>DAY('Daily Weather Input'!C6601)</f>
        <v>0</v>
      </c>
      <c r="E6608">
        <f>IF('Daily Weather Input'!D6601, 'Daily Weather Input'!D6601, ('Daily Weather Input'!E6601+'Daily Weather Input'!F6601)/2)</f>
        <v>0</v>
      </c>
      <c r="F6608">
        <f t="shared" si="207"/>
        <v>65</v>
      </c>
      <c r="G6608">
        <f t="shared" si="208"/>
        <v>0</v>
      </c>
    </row>
    <row r="6609" spans="2:7" x14ac:dyDescent="0.25">
      <c r="B6609">
        <f>YEAR('Daily Weather Input'!C6602)</f>
        <v>1900</v>
      </c>
      <c r="C6609">
        <f>MONTH('Daily Weather Input'!C6602)</f>
        <v>1</v>
      </c>
      <c r="D6609">
        <f>DAY('Daily Weather Input'!C6602)</f>
        <v>0</v>
      </c>
      <c r="E6609">
        <f>IF('Daily Weather Input'!D6602, 'Daily Weather Input'!D6602, ('Daily Weather Input'!E6602+'Daily Weather Input'!F6602)/2)</f>
        <v>0</v>
      </c>
      <c r="F6609">
        <f t="shared" si="207"/>
        <v>65</v>
      </c>
      <c r="G6609">
        <f t="shared" si="208"/>
        <v>0</v>
      </c>
    </row>
    <row r="6610" spans="2:7" x14ac:dyDescent="0.25">
      <c r="B6610">
        <f>YEAR('Daily Weather Input'!C6603)</f>
        <v>1900</v>
      </c>
      <c r="C6610">
        <f>MONTH('Daily Weather Input'!C6603)</f>
        <v>1</v>
      </c>
      <c r="D6610">
        <f>DAY('Daily Weather Input'!C6603)</f>
        <v>0</v>
      </c>
      <c r="E6610">
        <f>IF('Daily Weather Input'!D6603, 'Daily Weather Input'!D6603, ('Daily Weather Input'!E6603+'Daily Weather Input'!F6603)/2)</f>
        <v>0</v>
      </c>
      <c r="F6610">
        <f t="shared" si="207"/>
        <v>65</v>
      </c>
      <c r="G6610">
        <f t="shared" si="208"/>
        <v>0</v>
      </c>
    </row>
    <row r="6611" spans="2:7" x14ac:dyDescent="0.25">
      <c r="B6611">
        <f>YEAR('Daily Weather Input'!C6604)</f>
        <v>1900</v>
      </c>
      <c r="C6611">
        <f>MONTH('Daily Weather Input'!C6604)</f>
        <v>1</v>
      </c>
      <c r="D6611">
        <f>DAY('Daily Weather Input'!C6604)</f>
        <v>0</v>
      </c>
      <c r="E6611">
        <f>IF('Daily Weather Input'!D6604, 'Daily Weather Input'!D6604, ('Daily Weather Input'!E6604+'Daily Weather Input'!F6604)/2)</f>
        <v>0</v>
      </c>
      <c r="F6611">
        <f t="shared" si="207"/>
        <v>65</v>
      </c>
      <c r="G6611">
        <f t="shared" si="208"/>
        <v>0</v>
      </c>
    </row>
    <row r="6612" spans="2:7" x14ac:dyDescent="0.25">
      <c r="B6612">
        <f>YEAR('Daily Weather Input'!C6605)</f>
        <v>1900</v>
      </c>
      <c r="C6612">
        <f>MONTH('Daily Weather Input'!C6605)</f>
        <v>1</v>
      </c>
      <c r="D6612">
        <f>DAY('Daily Weather Input'!C6605)</f>
        <v>0</v>
      </c>
      <c r="E6612">
        <f>IF('Daily Weather Input'!D6605, 'Daily Weather Input'!D6605, ('Daily Weather Input'!E6605+'Daily Weather Input'!F6605)/2)</f>
        <v>0</v>
      </c>
      <c r="F6612">
        <f t="shared" si="207"/>
        <v>65</v>
      </c>
      <c r="G6612">
        <f t="shared" si="208"/>
        <v>0</v>
      </c>
    </row>
    <row r="6613" spans="2:7" x14ac:dyDescent="0.25">
      <c r="B6613">
        <f>YEAR('Daily Weather Input'!C6606)</f>
        <v>1900</v>
      </c>
      <c r="C6613">
        <f>MONTH('Daily Weather Input'!C6606)</f>
        <v>1</v>
      </c>
      <c r="D6613">
        <f>DAY('Daily Weather Input'!C6606)</f>
        <v>0</v>
      </c>
      <c r="E6613">
        <f>IF('Daily Weather Input'!D6606, 'Daily Weather Input'!D6606, ('Daily Weather Input'!E6606+'Daily Weather Input'!F6606)/2)</f>
        <v>0</v>
      </c>
      <c r="F6613">
        <f t="shared" si="207"/>
        <v>65</v>
      </c>
      <c r="G6613">
        <f t="shared" si="208"/>
        <v>0</v>
      </c>
    </row>
    <row r="6614" spans="2:7" x14ac:dyDescent="0.25">
      <c r="B6614">
        <f>YEAR('Daily Weather Input'!C6607)</f>
        <v>1900</v>
      </c>
      <c r="C6614">
        <f>MONTH('Daily Weather Input'!C6607)</f>
        <v>1</v>
      </c>
      <c r="D6614">
        <f>DAY('Daily Weather Input'!C6607)</f>
        <v>0</v>
      </c>
      <c r="E6614">
        <f>IF('Daily Weather Input'!D6607, 'Daily Weather Input'!D6607, ('Daily Weather Input'!E6607+'Daily Weather Input'!F6607)/2)</f>
        <v>0</v>
      </c>
      <c r="F6614">
        <f t="shared" si="207"/>
        <v>65</v>
      </c>
      <c r="G6614">
        <f t="shared" si="208"/>
        <v>0</v>
      </c>
    </row>
    <row r="6615" spans="2:7" x14ac:dyDescent="0.25">
      <c r="B6615">
        <f>YEAR('Daily Weather Input'!C6608)</f>
        <v>1900</v>
      </c>
      <c r="C6615">
        <f>MONTH('Daily Weather Input'!C6608)</f>
        <v>1</v>
      </c>
      <c r="D6615">
        <f>DAY('Daily Weather Input'!C6608)</f>
        <v>0</v>
      </c>
      <c r="E6615">
        <f>IF('Daily Weather Input'!D6608, 'Daily Weather Input'!D6608, ('Daily Weather Input'!E6608+'Daily Weather Input'!F6608)/2)</f>
        <v>0</v>
      </c>
      <c r="F6615">
        <f t="shared" si="207"/>
        <v>65</v>
      </c>
      <c r="G6615">
        <f t="shared" si="208"/>
        <v>0</v>
      </c>
    </row>
    <row r="6616" spans="2:7" x14ac:dyDescent="0.25">
      <c r="B6616">
        <f>YEAR('Daily Weather Input'!C6609)</f>
        <v>1900</v>
      </c>
      <c r="C6616">
        <f>MONTH('Daily Weather Input'!C6609)</f>
        <v>1</v>
      </c>
      <c r="D6616">
        <f>DAY('Daily Weather Input'!C6609)</f>
        <v>0</v>
      </c>
      <c r="E6616">
        <f>IF('Daily Weather Input'!D6609, 'Daily Weather Input'!D6609, ('Daily Weather Input'!E6609+'Daily Weather Input'!F6609)/2)</f>
        <v>0</v>
      </c>
      <c r="F6616">
        <f t="shared" ref="F6616:F6679" si="209">IF(B$8&gt;$E6616,(B$8-$E6616),0)</f>
        <v>65</v>
      </c>
      <c r="G6616">
        <f t="shared" ref="G6616:G6679" si="210">IF($E6616&gt;C$8,$E6616-C$8,0)</f>
        <v>0</v>
      </c>
    </row>
    <row r="6617" spans="2:7" x14ac:dyDescent="0.25">
      <c r="B6617">
        <f>YEAR('Daily Weather Input'!C6610)</f>
        <v>1900</v>
      </c>
      <c r="C6617">
        <f>MONTH('Daily Weather Input'!C6610)</f>
        <v>1</v>
      </c>
      <c r="D6617">
        <f>DAY('Daily Weather Input'!C6610)</f>
        <v>0</v>
      </c>
      <c r="E6617">
        <f>IF('Daily Weather Input'!D6610, 'Daily Weather Input'!D6610, ('Daily Weather Input'!E6610+'Daily Weather Input'!F6610)/2)</f>
        <v>0</v>
      </c>
      <c r="F6617">
        <f t="shared" si="209"/>
        <v>65</v>
      </c>
      <c r="G6617">
        <f t="shared" si="210"/>
        <v>0</v>
      </c>
    </row>
    <row r="6618" spans="2:7" x14ac:dyDescent="0.25">
      <c r="B6618">
        <f>YEAR('Daily Weather Input'!C6611)</f>
        <v>1900</v>
      </c>
      <c r="C6618">
        <f>MONTH('Daily Weather Input'!C6611)</f>
        <v>1</v>
      </c>
      <c r="D6618">
        <f>DAY('Daily Weather Input'!C6611)</f>
        <v>0</v>
      </c>
      <c r="E6618">
        <f>IF('Daily Weather Input'!D6611, 'Daily Weather Input'!D6611, ('Daily Weather Input'!E6611+'Daily Weather Input'!F6611)/2)</f>
        <v>0</v>
      </c>
      <c r="F6618">
        <f t="shared" si="209"/>
        <v>65</v>
      </c>
      <c r="G6618">
        <f t="shared" si="210"/>
        <v>0</v>
      </c>
    </row>
    <row r="6619" spans="2:7" x14ac:dyDescent="0.25">
      <c r="B6619">
        <f>YEAR('Daily Weather Input'!C6612)</f>
        <v>1900</v>
      </c>
      <c r="C6619">
        <f>MONTH('Daily Weather Input'!C6612)</f>
        <v>1</v>
      </c>
      <c r="D6619">
        <f>DAY('Daily Weather Input'!C6612)</f>
        <v>0</v>
      </c>
      <c r="E6619">
        <f>IF('Daily Weather Input'!D6612, 'Daily Weather Input'!D6612, ('Daily Weather Input'!E6612+'Daily Weather Input'!F6612)/2)</f>
        <v>0</v>
      </c>
      <c r="F6619">
        <f t="shared" si="209"/>
        <v>65</v>
      </c>
      <c r="G6619">
        <f t="shared" si="210"/>
        <v>0</v>
      </c>
    </row>
    <row r="6620" spans="2:7" x14ac:dyDescent="0.25">
      <c r="B6620">
        <f>YEAR('Daily Weather Input'!C6613)</f>
        <v>1900</v>
      </c>
      <c r="C6620">
        <f>MONTH('Daily Weather Input'!C6613)</f>
        <v>1</v>
      </c>
      <c r="D6620">
        <f>DAY('Daily Weather Input'!C6613)</f>
        <v>0</v>
      </c>
      <c r="E6620">
        <f>IF('Daily Weather Input'!D6613, 'Daily Weather Input'!D6613, ('Daily Weather Input'!E6613+'Daily Weather Input'!F6613)/2)</f>
        <v>0</v>
      </c>
      <c r="F6620">
        <f t="shared" si="209"/>
        <v>65</v>
      </c>
      <c r="G6620">
        <f t="shared" si="210"/>
        <v>0</v>
      </c>
    </row>
    <row r="6621" spans="2:7" x14ac:dyDescent="0.25">
      <c r="B6621">
        <f>YEAR('Daily Weather Input'!C6614)</f>
        <v>1900</v>
      </c>
      <c r="C6621">
        <f>MONTH('Daily Weather Input'!C6614)</f>
        <v>1</v>
      </c>
      <c r="D6621">
        <f>DAY('Daily Weather Input'!C6614)</f>
        <v>0</v>
      </c>
      <c r="E6621">
        <f>IF('Daily Weather Input'!D6614, 'Daily Weather Input'!D6614, ('Daily Weather Input'!E6614+'Daily Weather Input'!F6614)/2)</f>
        <v>0</v>
      </c>
      <c r="F6621">
        <f t="shared" si="209"/>
        <v>65</v>
      </c>
      <c r="G6621">
        <f t="shared" si="210"/>
        <v>0</v>
      </c>
    </row>
    <row r="6622" spans="2:7" x14ac:dyDescent="0.25">
      <c r="B6622">
        <f>YEAR('Daily Weather Input'!C6615)</f>
        <v>1900</v>
      </c>
      <c r="C6622">
        <f>MONTH('Daily Weather Input'!C6615)</f>
        <v>1</v>
      </c>
      <c r="D6622">
        <f>DAY('Daily Weather Input'!C6615)</f>
        <v>0</v>
      </c>
      <c r="E6622">
        <f>IF('Daily Weather Input'!D6615, 'Daily Weather Input'!D6615, ('Daily Weather Input'!E6615+'Daily Weather Input'!F6615)/2)</f>
        <v>0</v>
      </c>
      <c r="F6622">
        <f t="shared" si="209"/>
        <v>65</v>
      </c>
      <c r="G6622">
        <f t="shared" si="210"/>
        <v>0</v>
      </c>
    </row>
    <row r="6623" spans="2:7" x14ac:dyDescent="0.25">
      <c r="B6623">
        <f>YEAR('Daily Weather Input'!C6616)</f>
        <v>1900</v>
      </c>
      <c r="C6623">
        <f>MONTH('Daily Weather Input'!C6616)</f>
        <v>1</v>
      </c>
      <c r="D6623">
        <f>DAY('Daily Weather Input'!C6616)</f>
        <v>0</v>
      </c>
      <c r="E6623">
        <f>IF('Daily Weather Input'!D6616, 'Daily Weather Input'!D6616, ('Daily Weather Input'!E6616+'Daily Weather Input'!F6616)/2)</f>
        <v>0</v>
      </c>
      <c r="F6623">
        <f t="shared" si="209"/>
        <v>65</v>
      </c>
      <c r="G6623">
        <f t="shared" si="210"/>
        <v>0</v>
      </c>
    </row>
    <row r="6624" spans="2:7" x14ac:dyDescent="0.25">
      <c r="B6624">
        <f>YEAR('Daily Weather Input'!C6617)</f>
        <v>1900</v>
      </c>
      <c r="C6624">
        <f>MONTH('Daily Weather Input'!C6617)</f>
        <v>1</v>
      </c>
      <c r="D6624">
        <f>DAY('Daily Weather Input'!C6617)</f>
        <v>0</v>
      </c>
      <c r="E6624">
        <f>IF('Daily Weather Input'!D6617, 'Daily Weather Input'!D6617, ('Daily Weather Input'!E6617+'Daily Weather Input'!F6617)/2)</f>
        <v>0</v>
      </c>
      <c r="F6624">
        <f t="shared" si="209"/>
        <v>65</v>
      </c>
      <c r="G6624">
        <f t="shared" si="210"/>
        <v>0</v>
      </c>
    </row>
    <row r="6625" spans="2:7" x14ac:dyDescent="0.25">
      <c r="B6625">
        <f>YEAR('Daily Weather Input'!C6618)</f>
        <v>1900</v>
      </c>
      <c r="C6625">
        <f>MONTH('Daily Weather Input'!C6618)</f>
        <v>1</v>
      </c>
      <c r="D6625">
        <f>DAY('Daily Weather Input'!C6618)</f>
        <v>0</v>
      </c>
      <c r="E6625">
        <f>IF('Daily Weather Input'!D6618, 'Daily Weather Input'!D6618, ('Daily Weather Input'!E6618+'Daily Weather Input'!F6618)/2)</f>
        <v>0</v>
      </c>
      <c r="F6625">
        <f t="shared" si="209"/>
        <v>65</v>
      </c>
      <c r="G6625">
        <f t="shared" si="210"/>
        <v>0</v>
      </c>
    </row>
    <row r="6626" spans="2:7" x14ac:dyDescent="0.25">
      <c r="B6626">
        <f>YEAR('Daily Weather Input'!C6619)</f>
        <v>1900</v>
      </c>
      <c r="C6626">
        <f>MONTH('Daily Weather Input'!C6619)</f>
        <v>1</v>
      </c>
      <c r="D6626">
        <f>DAY('Daily Weather Input'!C6619)</f>
        <v>0</v>
      </c>
      <c r="E6626">
        <f>IF('Daily Weather Input'!D6619, 'Daily Weather Input'!D6619, ('Daily Weather Input'!E6619+'Daily Weather Input'!F6619)/2)</f>
        <v>0</v>
      </c>
      <c r="F6626">
        <f t="shared" si="209"/>
        <v>65</v>
      </c>
      <c r="G6626">
        <f t="shared" si="210"/>
        <v>0</v>
      </c>
    </row>
    <row r="6627" spans="2:7" x14ac:dyDescent="0.25">
      <c r="B6627">
        <f>YEAR('Daily Weather Input'!C6620)</f>
        <v>1900</v>
      </c>
      <c r="C6627">
        <f>MONTH('Daily Weather Input'!C6620)</f>
        <v>1</v>
      </c>
      <c r="D6627">
        <f>DAY('Daily Weather Input'!C6620)</f>
        <v>0</v>
      </c>
      <c r="E6627">
        <f>IF('Daily Weather Input'!D6620, 'Daily Weather Input'!D6620, ('Daily Weather Input'!E6620+'Daily Weather Input'!F6620)/2)</f>
        <v>0</v>
      </c>
      <c r="F6627">
        <f t="shared" si="209"/>
        <v>65</v>
      </c>
      <c r="G6627">
        <f t="shared" si="210"/>
        <v>0</v>
      </c>
    </row>
    <row r="6628" spans="2:7" x14ac:dyDescent="0.25">
      <c r="B6628">
        <f>YEAR('Daily Weather Input'!C6621)</f>
        <v>1900</v>
      </c>
      <c r="C6628">
        <f>MONTH('Daily Weather Input'!C6621)</f>
        <v>1</v>
      </c>
      <c r="D6628">
        <f>DAY('Daily Weather Input'!C6621)</f>
        <v>0</v>
      </c>
      <c r="E6628">
        <f>IF('Daily Weather Input'!D6621, 'Daily Weather Input'!D6621, ('Daily Weather Input'!E6621+'Daily Weather Input'!F6621)/2)</f>
        <v>0</v>
      </c>
      <c r="F6628">
        <f t="shared" si="209"/>
        <v>65</v>
      </c>
      <c r="G6628">
        <f t="shared" si="210"/>
        <v>0</v>
      </c>
    </row>
    <row r="6629" spans="2:7" x14ac:dyDescent="0.25">
      <c r="B6629">
        <f>YEAR('Daily Weather Input'!C6622)</f>
        <v>1900</v>
      </c>
      <c r="C6629">
        <f>MONTH('Daily Weather Input'!C6622)</f>
        <v>1</v>
      </c>
      <c r="D6629">
        <f>DAY('Daily Weather Input'!C6622)</f>
        <v>0</v>
      </c>
      <c r="E6629">
        <f>IF('Daily Weather Input'!D6622, 'Daily Weather Input'!D6622, ('Daily Weather Input'!E6622+'Daily Weather Input'!F6622)/2)</f>
        <v>0</v>
      </c>
      <c r="F6629">
        <f t="shared" si="209"/>
        <v>65</v>
      </c>
      <c r="G6629">
        <f t="shared" si="210"/>
        <v>0</v>
      </c>
    </row>
    <row r="6630" spans="2:7" x14ac:dyDescent="0.25">
      <c r="B6630">
        <f>YEAR('Daily Weather Input'!C6623)</f>
        <v>1900</v>
      </c>
      <c r="C6630">
        <f>MONTH('Daily Weather Input'!C6623)</f>
        <v>1</v>
      </c>
      <c r="D6630">
        <f>DAY('Daily Weather Input'!C6623)</f>
        <v>0</v>
      </c>
      <c r="E6630">
        <f>IF('Daily Weather Input'!D6623, 'Daily Weather Input'!D6623, ('Daily Weather Input'!E6623+'Daily Weather Input'!F6623)/2)</f>
        <v>0</v>
      </c>
      <c r="F6630">
        <f t="shared" si="209"/>
        <v>65</v>
      </c>
      <c r="G6630">
        <f t="shared" si="210"/>
        <v>0</v>
      </c>
    </row>
    <row r="6631" spans="2:7" x14ac:dyDescent="0.25">
      <c r="B6631">
        <f>YEAR('Daily Weather Input'!C6624)</f>
        <v>1900</v>
      </c>
      <c r="C6631">
        <f>MONTH('Daily Weather Input'!C6624)</f>
        <v>1</v>
      </c>
      <c r="D6631">
        <f>DAY('Daily Weather Input'!C6624)</f>
        <v>0</v>
      </c>
      <c r="E6631">
        <f>IF('Daily Weather Input'!D6624, 'Daily Weather Input'!D6624, ('Daily Weather Input'!E6624+'Daily Weather Input'!F6624)/2)</f>
        <v>0</v>
      </c>
      <c r="F6631">
        <f t="shared" si="209"/>
        <v>65</v>
      </c>
      <c r="G6631">
        <f t="shared" si="210"/>
        <v>0</v>
      </c>
    </row>
    <row r="6632" spans="2:7" x14ac:dyDescent="0.25">
      <c r="B6632">
        <f>YEAR('Daily Weather Input'!C6625)</f>
        <v>1900</v>
      </c>
      <c r="C6632">
        <f>MONTH('Daily Weather Input'!C6625)</f>
        <v>1</v>
      </c>
      <c r="D6632">
        <f>DAY('Daily Weather Input'!C6625)</f>
        <v>0</v>
      </c>
      <c r="E6632">
        <f>IF('Daily Weather Input'!D6625, 'Daily Weather Input'!D6625, ('Daily Weather Input'!E6625+'Daily Weather Input'!F6625)/2)</f>
        <v>0</v>
      </c>
      <c r="F6632">
        <f t="shared" si="209"/>
        <v>65</v>
      </c>
      <c r="G6632">
        <f t="shared" si="210"/>
        <v>0</v>
      </c>
    </row>
    <row r="6633" spans="2:7" x14ac:dyDescent="0.25">
      <c r="B6633">
        <f>YEAR('Daily Weather Input'!C6626)</f>
        <v>1900</v>
      </c>
      <c r="C6633">
        <f>MONTH('Daily Weather Input'!C6626)</f>
        <v>1</v>
      </c>
      <c r="D6633">
        <f>DAY('Daily Weather Input'!C6626)</f>
        <v>0</v>
      </c>
      <c r="E6633">
        <f>IF('Daily Weather Input'!D6626, 'Daily Weather Input'!D6626, ('Daily Weather Input'!E6626+'Daily Weather Input'!F6626)/2)</f>
        <v>0</v>
      </c>
      <c r="F6633">
        <f t="shared" si="209"/>
        <v>65</v>
      </c>
      <c r="G6633">
        <f t="shared" si="210"/>
        <v>0</v>
      </c>
    </row>
    <row r="6634" spans="2:7" x14ac:dyDescent="0.25">
      <c r="B6634">
        <f>YEAR('Daily Weather Input'!C6627)</f>
        <v>1900</v>
      </c>
      <c r="C6634">
        <f>MONTH('Daily Weather Input'!C6627)</f>
        <v>1</v>
      </c>
      <c r="D6634">
        <f>DAY('Daily Weather Input'!C6627)</f>
        <v>0</v>
      </c>
      <c r="E6634">
        <f>IF('Daily Weather Input'!D6627, 'Daily Weather Input'!D6627, ('Daily Weather Input'!E6627+'Daily Weather Input'!F6627)/2)</f>
        <v>0</v>
      </c>
      <c r="F6634">
        <f t="shared" si="209"/>
        <v>65</v>
      </c>
      <c r="G6634">
        <f t="shared" si="210"/>
        <v>0</v>
      </c>
    </row>
    <row r="6635" spans="2:7" x14ac:dyDescent="0.25">
      <c r="B6635">
        <f>YEAR('Daily Weather Input'!C6628)</f>
        <v>1900</v>
      </c>
      <c r="C6635">
        <f>MONTH('Daily Weather Input'!C6628)</f>
        <v>1</v>
      </c>
      <c r="D6635">
        <f>DAY('Daily Weather Input'!C6628)</f>
        <v>0</v>
      </c>
      <c r="E6635">
        <f>IF('Daily Weather Input'!D6628, 'Daily Weather Input'!D6628, ('Daily Weather Input'!E6628+'Daily Weather Input'!F6628)/2)</f>
        <v>0</v>
      </c>
      <c r="F6635">
        <f t="shared" si="209"/>
        <v>65</v>
      </c>
      <c r="G6635">
        <f t="shared" si="210"/>
        <v>0</v>
      </c>
    </row>
    <row r="6636" spans="2:7" x14ac:dyDescent="0.25">
      <c r="B6636">
        <f>YEAR('Daily Weather Input'!C6629)</f>
        <v>1900</v>
      </c>
      <c r="C6636">
        <f>MONTH('Daily Weather Input'!C6629)</f>
        <v>1</v>
      </c>
      <c r="D6636">
        <f>DAY('Daily Weather Input'!C6629)</f>
        <v>0</v>
      </c>
      <c r="E6636">
        <f>IF('Daily Weather Input'!D6629, 'Daily Weather Input'!D6629, ('Daily Weather Input'!E6629+'Daily Weather Input'!F6629)/2)</f>
        <v>0</v>
      </c>
      <c r="F6636">
        <f t="shared" si="209"/>
        <v>65</v>
      </c>
      <c r="G6636">
        <f t="shared" si="210"/>
        <v>0</v>
      </c>
    </row>
    <row r="6637" spans="2:7" x14ac:dyDescent="0.25">
      <c r="B6637">
        <f>YEAR('Daily Weather Input'!C6630)</f>
        <v>1900</v>
      </c>
      <c r="C6637">
        <f>MONTH('Daily Weather Input'!C6630)</f>
        <v>1</v>
      </c>
      <c r="D6637">
        <f>DAY('Daily Weather Input'!C6630)</f>
        <v>0</v>
      </c>
      <c r="E6637">
        <f>IF('Daily Weather Input'!D6630, 'Daily Weather Input'!D6630, ('Daily Weather Input'!E6630+'Daily Weather Input'!F6630)/2)</f>
        <v>0</v>
      </c>
      <c r="F6637">
        <f t="shared" si="209"/>
        <v>65</v>
      </c>
      <c r="G6637">
        <f t="shared" si="210"/>
        <v>0</v>
      </c>
    </row>
    <row r="6638" spans="2:7" x14ac:dyDescent="0.25">
      <c r="B6638">
        <f>YEAR('Daily Weather Input'!C6631)</f>
        <v>1900</v>
      </c>
      <c r="C6638">
        <f>MONTH('Daily Weather Input'!C6631)</f>
        <v>1</v>
      </c>
      <c r="D6638">
        <f>DAY('Daily Weather Input'!C6631)</f>
        <v>0</v>
      </c>
      <c r="E6638">
        <f>IF('Daily Weather Input'!D6631, 'Daily Weather Input'!D6631, ('Daily Weather Input'!E6631+'Daily Weather Input'!F6631)/2)</f>
        <v>0</v>
      </c>
      <c r="F6638">
        <f t="shared" si="209"/>
        <v>65</v>
      </c>
      <c r="G6638">
        <f t="shared" si="210"/>
        <v>0</v>
      </c>
    </row>
    <row r="6639" spans="2:7" x14ac:dyDescent="0.25">
      <c r="B6639">
        <f>YEAR('Daily Weather Input'!C6632)</f>
        <v>1900</v>
      </c>
      <c r="C6639">
        <f>MONTH('Daily Weather Input'!C6632)</f>
        <v>1</v>
      </c>
      <c r="D6639">
        <f>DAY('Daily Weather Input'!C6632)</f>
        <v>0</v>
      </c>
      <c r="E6639">
        <f>IF('Daily Weather Input'!D6632, 'Daily Weather Input'!D6632, ('Daily Weather Input'!E6632+'Daily Weather Input'!F6632)/2)</f>
        <v>0</v>
      </c>
      <c r="F6639">
        <f t="shared" si="209"/>
        <v>65</v>
      </c>
      <c r="G6639">
        <f t="shared" si="210"/>
        <v>0</v>
      </c>
    </row>
    <row r="6640" spans="2:7" x14ac:dyDescent="0.25">
      <c r="B6640">
        <f>YEAR('Daily Weather Input'!C6633)</f>
        <v>1900</v>
      </c>
      <c r="C6640">
        <f>MONTH('Daily Weather Input'!C6633)</f>
        <v>1</v>
      </c>
      <c r="D6640">
        <f>DAY('Daily Weather Input'!C6633)</f>
        <v>0</v>
      </c>
      <c r="E6640">
        <f>IF('Daily Weather Input'!D6633, 'Daily Weather Input'!D6633, ('Daily Weather Input'!E6633+'Daily Weather Input'!F6633)/2)</f>
        <v>0</v>
      </c>
      <c r="F6640">
        <f t="shared" si="209"/>
        <v>65</v>
      </c>
      <c r="G6640">
        <f t="shared" si="210"/>
        <v>0</v>
      </c>
    </row>
    <row r="6641" spans="2:7" x14ac:dyDescent="0.25">
      <c r="B6641">
        <f>YEAR('Daily Weather Input'!C6634)</f>
        <v>1900</v>
      </c>
      <c r="C6641">
        <f>MONTH('Daily Weather Input'!C6634)</f>
        <v>1</v>
      </c>
      <c r="D6641">
        <f>DAY('Daily Weather Input'!C6634)</f>
        <v>0</v>
      </c>
      <c r="E6641">
        <f>IF('Daily Weather Input'!D6634, 'Daily Weather Input'!D6634, ('Daily Weather Input'!E6634+'Daily Weather Input'!F6634)/2)</f>
        <v>0</v>
      </c>
      <c r="F6641">
        <f t="shared" si="209"/>
        <v>65</v>
      </c>
      <c r="G6641">
        <f t="shared" si="210"/>
        <v>0</v>
      </c>
    </row>
    <row r="6642" spans="2:7" x14ac:dyDescent="0.25">
      <c r="B6642">
        <f>YEAR('Daily Weather Input'!C6635)</f>
        <v>1900</v>
      </c>
      <c r="C6642">
        <f>MONTH('Daily Weather Input'!C6635)</f>
        <v>1</v>
      </c>
      <c r="D6642">
        <f>DAY('Daily Weather Input'!C6635)</f>
        <v>0</v>
      </c>
      <c r="E6642">
        <f>IF('Daily Weather Input'!D6635, 'Daily Weather Input'!D6635, ('Daily Weather Input'!E6635+'Daily Weather Input'!F6635)/2)</f>
        <v>0</v>
      </c>
      <c r="F6642">
        <f t="shared" si="209"/>
        <v>65</v>
      </c>
      <c r="G6642">
        <f t="shared" si="210"/>
        <v>0</v>
      </c>
    </row>
    <row r="6643" spans="2:7" x14ac:dyDescent="0.25">
      <c r="B6643">
        <f>YEAR('Daily Weather Input'!C6636)</f>
        <v>1900</v>
      </c>
      <c r="C6643">
        <f>MONTH('Daily Weather Input'!C6636)</f>
        <v>1</v>
      </c>
      <c r="D6643">
        <f>DAY('Daily Weather Input'!C6636)</f>
        <v>0</v>
      </c>
      <c r="E6643">
        <f>IF('Daily Weather Input'!D6636, 'Daily Weather Input'!D6636, ('Daily Weather Input'!E6636+'Daily Weather Input'!F6636)/2)</f>
        <v>0</v>
      </c>
      <c r="F6643">
        <f t="shared" si="209"/>
        <v>65</v>
      </c>
      <c r="G6643">
        <f t="shared" si="210"/>
        <v>0</v>
      </c>
    </row>
    <row r="6644" spans="2:7" x14ac:dyDescent="0.25">
      <c r="B6644">
        <f>YEAR('Daily Weather Input'!C6637)</f>
        <v>1900</v>
      </c>
      <c r="C6644">
        <f>MONTH('Daily Weather Input'!C6637)</f>
        <v>1</v>
      </c>
      <c r="D6644">
        <f>DAY('Daily Weather Input'!C6637)</f>
        <v>0</v>
      </c>
      <c r="E6644">
        <f>IF('Daily Weather Input'!D6637, 'Daily Weather Input'!D6637, ('Daily Weather Input'!E6637+'Daily Weather Input'!F6637)/2)</f>
        <v>0</v>
      </c>
      <c r="F6644">
        <f t="shared" si="209"/>
        <v>65</v>
      </c>
      <c r="G6644">
        <f t="shared" si="210"/>
        <v>0</v>
      </c>
    </row>
    <row r="6645" spans="2:7" x14ac:dyDescent="0.25">
      <c r="B6645">
        <f>YEAR('Daily Weather Input'!C6638)</f>
        <v>1900</v>
      </c>
      <c r="C6645">
        <f>MONTH('Daily Weather Input'!C6638)</f>
        <v>1</v>
      </c>
      <c r="D6645">
        <f>DAY('Daily Weather Input'!C6638)</f>
        <v>0</v>
      </c>
      <c r="E6645">
        <f>IF('Daily Weather Input'!D6638, 'Daily Weather Input'!D6638, ('Daily Weather Input'!E6638+'Daily Weather Input'!F6638)/2)</f>
        <v>0</v>
      </c>
      <c r="F6645">
        <f t="shared" si="209"/>
        <v>65</v>
      </c>
      <c r="G6645">
        <f t="shared" si="210"/>
        <v>0</v>
      </c>
    </row>
    <row r="6646" spans="2:7" x14ac:dyDescent="0.25">
      <c r="B6646">
        <f>YEAR('Daily Weather Input'!C6639)</f>
        <v>1900</v>
      </c>
      <c r="C6646">
        <f>MONTH('Daily Weather Input'!C6639)</f>
        <v>1</v>
      </c>
      <c r="D6646">
        <f>DAY('Daily Weather Input'!C6639)</f>
        <v>0</v>
      </c>
      <c r="E6646">
        <f>IF('Daily Weather Input'!D6639, 'Daily Weather Input'!D6639, ('Daily Weather Input'!E6639+'Daily Weather Input'!F6639)/2)</f>
        <v>0</v>
      </c>
      <c r="F6646">
        <f t="shared" si="209"/>
        <v>65</v>
      </c>
      <c r="G6646">
        <f t="shared" si="210"/>
        <v>0</v>
      </c>
    </row>
    <row r="6647" spans="2:7" x14ac:dyDescent="0.25">
      <c r="B6647">
        <f>YEAR('Daily Weather Input'!C6640)</f>
        <v>1900</v>
      </c>
      <c r="C6647">
        <f>MONTH('Daily Weather Input'!C6640)</f>
        <v>1</v>
      </c>
      <c r="D6647">
        <f>DAY('Daily Weather Input'!C6640)</f>
        <v>0</v>
      </c>
      <c r="E6647">
        <f>IF('Daily Weather Input'!D6640, 'Daily Weather Input'!D6640, ('Daily Weather Input'!E6640+'Daily Weather Input'!F6640)/2)</f>
        <v>0</v>
      </c>
      <c r="F6647">
        <f t="shared" si="209"/>
        <v>65</v>
      </c>
      <c r="G6647">
        <f t="shared" si="210"/>
        <v>0</v>
      </c>
    </row>
    <row r="6648" spans="2:7" x14ac:dyDescent="0.25">
      <c r="B6648">
        <f>YEAR('Daily Weather Input'!C6641)</f>
        <v>1900</v>
      </c>
      <c r="C6648">
        <f>MONTH('Daily Weather Input'!C6641)</f>
        <v>1</v>
      </c>
      <c r="D6648">
        <f>DAY('Daily Weather Input'!C6641)</f>
        <v>0</v>
      </c>
      <c r="E6648">
        <f>IF('Daily Weather Input'!D6641, 'Daily Weather Input'!D6641, ('Daily Weather Input'!E6641+'Daily Weather Input'!F6641)/2)</f>
        <v>0</v>
      </c>
      <c r="F6648">
        <f t="shared" si="209"/>
        <v>65</v>
      </c>
      <c r="G6648">
        <f t="shared" si="210"/>
        <v>0</v>
      </c>
    </row>
    <row r="6649" spans="2:7" x14ac:dyDescent="0.25">
      <c r="B6649">
        <f>YEAR('Daily Weather Input'!C6642)</f>
        <v>1900</v>
      </c>
      <c r="C6649">
        <f>MONTH('Daily Weather Input'!C6642)</f>
        <v>1</v>
      </c>
      <c r="D6649">
        <f>DAY('Daily Weather Input'!C6642)</f>
        <v>0</v>
      </c>
      <c r="E6649">
        <f>IF('Daily Weather Input'!D6642, 'Daily Weather Input'!D6642, ('Daily Weather Input'!E6642+'Daily Weather Input'!F6642)/2)</f>
        <v>0</v>
      </c>
      <c r="F6649">
        <f t="shared" si="209"/>
        <v>65</v>
      </c>
      <c r="G6649">
        <f t="shared" si="210"/>
        <v>0</v>
      </c>
    </row>
    <row r="6650" spans="2:7" x14ac:dyDescent="0.25">
      <c r="B6650">
        <f>YEAR('Daily Weather Input'!C6643)</f>
        <v>1900</v>
      </c>
      <c r="C6650">
        <f>MONTH('Daily Weather Input'!C6643)</f>
        <v>1</v>
      </c>
      <c r="D6650">
        <f>DAY('Daily Weather Input'!C6643)</f>
        <v>0</v>
      </c>
      <c r="E6650">
        <f>IF('Daily Weather Input'!D6643, 'Daily Weather Input'!D6643, ('Daily Weather Input'!E6643+'Daily Weather Input'!F6643)/2)</f>
        <v>0</v>
      </c>
      <c r="F6650">
        <f t="shared" si="209"/>
        <v>65</v>
      </c>
      <c r="G6650">
        <f t="shared" si="210"/>
        <v>0</v>
      </c>
    </row>
    <row r="6651" spans="2:7" x14ac:dyDescent="0.25">
      <c r="B6651">
        <f>YEAR('Daily Weather Input'!C6644)</f>
        <v>1900</v>
      </c>
      <c r="C6651">
        <f>MONTH('Daily Weather Input'!C6644)</f>
        <v>1</v>
      </c>
      <c r="D6651">
        <f>DAY('Daily Weather Input'!C6644)</f>
        <v>0</v>
      </c>
      <c r="E6651">
        <f>IF('Daily Weather Input'!D6644, 'Daily Weather Input'!D6644, ('Daily Weather Input'!E6644+'Daily Weather Input'!F6644)/2)</f>
        <v>0</v>
      </c>
      <c r="F6651">
        <f t="shared" si="209"/>
        <v>65</v>
      </c>
      <c r="G6651">
        <f t="shared" si="210"/>
        <v>0</v>
      </c>
    </row>
    <row r="6652" spans="2:7" x14ac:dyDescent="0.25">
      <c r="B6652">
        <f>YEAR('Daily Weather Input'!C6645)</f>
        <v>1900</v>
      </c>
      <c r="C6652">
        <f>MONTH('Daily Weather Input'!C6645)</f>
        <v>1</v>
      </c>
      <c r="D6652">
        <f>DAY('Daily Weather Input'!C6645)</f>
        <v>0</v>
      </c>
      <c r="E6652">
        <f>IF('Daily Weather Input'!D6645, 'Daily Weather Input'!D6645, ('Daily Weather Input'!E6645+'Daily Weather Input'!F6645)/2)</f>
        <v>0</v>
      </c>
      <c r="F6652">
        <f t="shared" si="209"/>
        <v>65</v>
      </c>
      <c r="G6652">
        <f t="shared" si="210"/>
        <v>0</v>
      </c>
    </row>
    <row r="6653" spans="2:7" x14ac:dyDescent="0.25">
      <c r="B6653">
        <f>YEAR('Daily Weather Input'!C6646)</f>
        <v>1900</v>
      </c>
      <c r="C6653">
        <f>MONTH('Daily Weather Input'!C6646)</f>
        <v>1</v>
      </c>
      <c r="D6653">
        <f>DAY('Daily Weather Input'!C6646)</f>
        <v>0</v>
      </c>
      <c r="E6653">
        <f>IF('Daily Weather Input'!D6646, 'Daily Weather Input'!D6646, ('Daily Weather Input'!E6646+'Daily Weather Input'!F6646)/2)</f>
        <v>0</v>
      </c>
      <c r="F6653">
        <f t="shared" si="209"/>
        <v>65</v>
      </c>
      <c r="G6653">
        <f t="shared" si="210"/>
        <v>0</v>
      </c>
    </row>
    <row r="6654" spans="2:7" x14ac:dyDescent="0.25">
      <c r="B6654">
        <f>YEAR('Daily Weather Input'!C6647)</f>
        <v>1900</v>
      </c>
      <c r="C6654">
        <f>MONTH('Daily Weather Input'!C6647)</f>
        <v>1</v>
      </c>
      <c r="D6654">
        <f>DAY('Daily Weather Input'!C6647)</f>
        <v>0</v>
      </c>
      <c r="E6654">
        <f>IF('Daily Weather Input'!D6647, 'Daily Weather Input'!D6647, ('Daily Weather Input'!E6647+'Daily Weather Input'!F6647)/2)</f>
        <v>0</v>
      </c>
      <c r="F6654">
        <f t="shared" si="209"/>
        <v>65</v>
      </c>
      <c r="G6654">
        <f t="shared" si="210"/>
        <v>0</v>
      </c>
    </row>
    <row r="6655" spans="2:7" x14ac:dyDescent="0.25">
      <c r="B6655">
        <f>YEAR('Daily Weather Input'!C6648)</f>
        <v>1900</v>
      </c>
      <c r="C6655">
        <f>MONTH('Daily Weather Input'!C6648)</f>
        <v>1</v>
      </c>
      <c r="D6655">
        <f>DAY('Daily Weather Input'!C6648)</f>
        <v>0</v>
      </c>
      <c r="E6655">
        <f>IF('Daily Weather Input'!D6648, 'Daily Weather Input'!D6648, ('Daily Weather Input'!E6648+'Daily Weather Input'!F6648)/2)</f>
        <v>0</v>
      </c>
      <c r="F6655">
        <f t="shared" si="209"/>
        <v>65</v>
      </c>
      <c r="G6655">
        <f t="shared" si="210"/>
        <v>0</v>
      </c>
    </row>
    <row r="6656" spans="2:7" x14ac:dyDescent="0.25">
      <c r="B6656">
        <f>YEAR('Daily Weather Input'!C6649)</f>
        <v>1900</v>
      </c>
      <c r="C6656">
        <f>MONTH('Daily Weather Input'!C6649)</f>
        <v>1</v>
      </c>
      <c r="D6656">
        <f>DAY('Daily Weather Input'!C6649)</f>
        <v>0</v>
      </c>
      <c r="E6656">
        <f>IF('Daily Weather Input'!D6649, 'Daily Weather Input'!D6649, ('Daily Weather Input'!E6649+'Daily Weather Input'!F6649)/2)</f>
        <v>0</v>
      </c>
      <c r="F6656">
        <f t="shared" si="209"/>
        <v>65</v>
      </c>
      <c r="G6656">
        <f t="shared" si="210"/>
        <v>0</v>
      </c>
    </row>
    <row r="6657" spans="2:7" x14ac:dyDescent="0.25">
      <c r="B6657">
        <f>YEAR('Daily Weather Input'!C6650)</f>
        <v>1900</v>
      </c>
      <c r="C6657">
        <f>MONTH('Daily Weather Input'!C6650)</f>
        <v>1</v>
      </c>
      <c r="D6657">
        <f>DAY('Daily Weather Input'!C6650)</f>
        <v>0</v>
      </c>
      <c r="E6657">
        <f>IF('Daily Weather Input'!D6650, 'Daily Weather Input'!D6650, ('Daily Weather Input'!E6650+'Daily Weather Input'!F6650)/2)</f>
        <v>0</v>
      </c>
      <c r="F6657">
        <f t="shared" si="209"/>
        <v>65</v>
      </c>
      <c r="G6657">
        <f t="shared" si="210"/>
        <v>0</v>
      </c>
    </row>
    <row r="6658" spans="2:7" x14ac:dyDescent="0.25">
      <c r="B6658">
        <f>YEAR('Daily Weather Input'!C6651)</f>
        <v>1900</v>
      </c>
      <c r="C6658">
        <f>MONTH('Daily Weather Input'!C6651)</f>
        <v>1</v>
      </c>
      <c r="D6658">
        <f>DAY('Daily Weather Input'!C6651)</f>
        <v>0</v>
      </c>
      <c r="E6658">
        <f>IF('Daily Weather Input'!D6651, 'Daily Weather Input'!D6651, ('Daily Weather Input'!E6651+'Daily Weather Input'!F6651)/2)</f>
        <v>0</v>
      </c>
      <c r="F6658">
        <f t="shared" si="209"/>
        <v>65</v>
      </c>
      <c r="G6658">
        <f t="shared" si="210"/>
        <v>0</v>
      </c>
    </row>
    <row r="6659" spans="2:7" x14ac:dyDescent="0.25">
      <c r="B6659">
        <f>YEAR('Daily Weather Input'!C6652)</f>
        <v>1900</v>
      </c>
      <c r="C6659">
        <f>MONTH('Daily Weather Input'!C6652)</f>
        <v>1</v>
      </c>
      <c r="D6659">
        <f>DAY('Daily Weather Input'!C6652)</f>
        <v>0</v>
      </c>
      <c r="E6659">
        <f>IF('Daily Weather Input'!D6652, 'Daily Weather Input'!D6652, ('Daily Weather Input'!E6652+'Daily Weather Input'!F6652)/2)</f>
        <v>0</v>
      </c>
      <c r="F6659">
        <f t="shared" si="209"/>
        <v>65</v>
      </c>
      <c r="G6659">
        <f t="shared" si="210"/>
        <v>0</v>
      </c>
    </row>
    <row r="6660" spans="2:7" x14ac:dyDescent="0.25">
      <c r="B6660">
        <f>YEAR('Daily Weather Input'!C6653)</f>
        <v>1900</v>
      </c>
      <c r="C6660">
        <f>MONTH('Daily Weather Input'!C6653)</f>
        <v>1</v>
      </c>
      <c r="D6660">
        <f>DAY('Daily Weather Input'!C6653)</f>
        <v>0</v>
      </c>
      <c r="E6660">
        <f>IF('Daily Weather Input'!D6653, 'Daily Weather Input'!D6653, ('Daily Weather Input'!E6653+'Daily Weather Input'!F6653)/2)</f>
        <v>0</v>
      </c>
      <c r="F6660">
        <f t="shared" si="209"/>
        <v>65</v>
      </c>
      <c r="G6660">
        <f t="shared" si="210"/>
        <v>0</v>
      </c>
    </row>
    <row r="6661" spans="2:7" x14ac:dyDescent="0.25">
      <c r="B6661">
        <f>YEAR('Daily Weather Input'!C6654)</f>
        <v>1900</v>
      </c>
      <c r="C6661">
        <f>MONTH('Daily Weather Input'!C6654)</f>
        <v>1</v>
      </c>
      <c r="D6661">
        <f>DAY('Daily Weather Input'!C6654)</f>
        <v>0</v>
      </c>
      <c r="E6661">
        <f>IF('Daily Weather Input'!D6654, 'Daily Weather Input'!D6654, ('Daily Weather Input'!E6654+'Daily Weather Input'!F6654)/2)</f>
        <v>0</v>
      </c>
      <c r="F6661">
        <f t="shared" si="209"/>
        <v>65</v>
      </c>
      <c r="G6661">
        <f t="shared" si="210"/>
        <v>0</v>
      </c>
    </row>
    <row r="6662" spans="2:7" x14ac:dyDescent="0.25">
      <c r="B6662">
        <f>YEAR('Daily Weather Input'!C6655)</f>
        <v>1900</v>
      </c>
      <c r="C6662">
        <f>MONTH('Daily Weather Input'!C6655)</f>
        <v>1</v>
      </c>
      <c r="D6662">
        <f>DAY('Daily Weather Input'!C6655)</f>
        <v>0</v>
      </c>
      <c r="E6662">
        <f>IF('Daily Weather Input'!D6655, 'Daily Weather Input'!D6655, ('Daily Weather Input'!E6655+'Daily Weather Input'!F6655)/2)</f>
        <v>0</v>
      </c>
      <c r="F6662">
        <f t="shared" si="209"/>
        <v>65</v>
      </c>
      <c r="G6662">
        <f t="shared" si="210"/>
        <v>0</v>
      </c>
    </row>
    <row r="6663" spans="2:7" x14ac:dyDescent="0.25">
      <c r="B6663">
        <f>YEAR('Daily Weather Input'!C6656)</f>
        <v>1900</v>
      </c>
      <c r="C6663">
        <f>MONTH('Daily Weather Input'!C6656)</f>
        <v>1</v>
      </c>
      <c r="D6663">
        <f>DAY('Daily Weather Input'!C6656)</f>
        <v>0</v>
      </c>
      <c r="E6663">
        <f>IF('Daily Weather Input'!D6656, 'Daily Weather Input'!D6656, ('Daily Weather Input'!E6656+'Daily Weather Input'!F6656)/2)</f>
        <v>0</v>
      </c>
      <c r="F6663">
        <f t="shared" si="209"/>
        <v>65</v>
      </c>
      <c r="G6663">
        <f t="shared" si="210"/>
        <v>0</v>
      </c>
    </row>
    <row r="6664" spans="2:7" x14ac:dyDescent="0.25">
      <c r="B6664">
        <f>YEAR('Daily Weather Input'!C6657)</f>
        <v>1900</v>
      </c>
      <c r="C6664">
        <f>MONTH('Daily Weather Input'!C6657)</f>
        <v>1</v>
      </c>
      <c r="D6664">
        <f>DAY('Daily Weather Input'!C6657)</f>
        <v>0</v>
      </c>
      <c r="E6664">
        <f>IF('Daily Weather Input'!D6657, 'Daily Weather Input'!D6657, ('Daily Weather Input'!E6657+'Daily Weather Input'!F6657)/2)</f>
        <v>0</v>
      </c>
      <c r="F6664">
        <f t="shared" si="209"/>
        <v>65</v>
      </c>
      <c r="G6664">
        <f t="shared" si="210"/>
        <v>0</v>
      </c>
    </row>
    <row r="6665" spans="2:7" x14ac:dyDescent="0.25">
      <c r="B6665">
        <f>YEAR('Daily Weather Input'!C6658)</f>
        <v>1900</v>
      </c>
      <c r="C6665">
        <f>MONTH('Daily Weather Input'!C6658)</f>
        <v>1</v>
      </c>
      <c r="D6665">
        <f>DAY('Daily Weather Input'!C6658)</f>
        <v>0</v>
      </c>
      <c r="E6665">
        <f>IF('Daily Weather Input'!D6658, 'Daily Weather Input'!D6658, ('Daily Weather Input'!E6658+'Daily Weather Input'!F6658)/2)</f>
        <v>0</v>
      </c>
      <c r="F6665">
        <f t="shared" si="209"/>
        <v>65</v>
      </c>
      <c r="G6665">
        <f t="shared" si="210"/>
        <v>0</v>
      </c>
    </row>
    <row r="6666" spans="2:7" x14ac:dyDescent="0.25">
      <c r="B6666">
        <f>YEAR('Daily Weather Input'!C6659)</f>
        <v>1900</v>
      </c>
      <c r="C6666">
        <f>MONTH('Daily Weather Input'!C6659)</f>
        <v>1</v>
      </c>
      <c r="D6666">
        <f>DAY('Daily Weather Input'!C6659)</f>
        <v>0</v>
      </c>
      <c r="E6666">
        <f>IF('Daily Weather Input'!D6659, 'Daily Weather Input'!D6659, ('Daily Weather Input'!E6659+'Daily Weather Input'!F6659)/2)</f>
        <v>0</v>
      </c>
      <c r="F6666">
        <f t="shared" si="209"/>
        <v>65</v>
      </c>
      <c r="G6666">
        <f t="shared" si="210"/>
        <v>0</v>
      </c>
    </row>
    <row r="6667" spans="2:7" x14ac:dyDescent="0.25">
      <c r="B6667">
        <f>YEAR('Daily Weather Input'!C6660)</f>
        <v>1900</v>
      </c>
      <c r="C6667">
        <f>MONTH('Daily Weather Input'!C6660)</f>
        <v>1</v>
      </c>
      <c r="D6667">
        <f>DAY('Daily Weather Input'!C6660)</f>
        <v>0</v>
      </c>
      <c r="E6667">
        <f>IF('Daily Weather Input'!D6660, 'Daily Weather Input'!D6660, ('Daily Weather Input'!E6660+'Daily Weather Input'!F6660)/2)</f>
        <v>0</v>
      </c>
      <c r="F6667">
        <f t="shared" si="209"/>
        <v>65</v>
      </c>
      <c r="G6667">
        <f t="shared" si="210"/>
        <v>0</v>
      </c>
    </row>
    <row r="6668" spans="2:7" x14ac:dyDescent="0.25">
      <c r="B6668">
        <f>YEAR('Daily Weather Input'!C6661)</f>
        <v>1900</v>
      </c>
      <c r="C6668">
        <f>MONTH('Daily Weather Input'!C6661)</f>
        <v>1</v>
      </c>
      <c r="D6668">
        <f>DAY('Daily Weather Input'!C6661)</f>
        <v>0</v>
      </c>
      <c r="E6668">
        <f>IF('Daily Weather Input'!D6661, 'Daily Weather Input'!D6661, ('Daily Weather Input'!E6661+'Daily Weather Input'!F6661)/2)</f>
        <v>0</v>
      </c>
      <c r="F6668">
        <f t="shared" si="209"/>
        <v>65</v>
      </c>
      <c r="G6668">
        <f t="shared" si="210"/>
        <v>0</v>
      </c>
    </row>
    <row r="6669" spans="2:7" x14ac:dyDescent="0.25">
      <c r="B6669">
        <f>YEAR('Daily Weather Input'!C6662)</f>
        <v>1900</v>
      </c>
      <c r="C6669">
        <f>MONTH('Daily Weather Input'!C6662)</f>
        <v>1</v>
      </c>
      <c r="D6669">
        <f>DAY('Daily Weather Input'!C6662)</f>
        <v>0</v>
      </c>
      <c r="E6669">
        <f>IF('Daily Weather Input'!D6662, 'Daily Weather Input'!D6662, ('Daily Weather Input'!E6662+'Daily Weather Input'!F6662)/2)</f>
        <v>0</v>
      </c>
      <c r="F6669">
        <f t="shared" si="209"/>
        <v>65</v>
      </c>
      <c r="G6669">
        <f t="shared" si="210"/>
        <v>0</v>
      </c>
    </row>
    <row r="6670" spans="2:7" x14ac:dyDescent="0.25">
      <c r="B6670">
        <f>YEAR('Daily Weather Input'!C6663)</f>
        <v>1900</v>
      </c>
      <c r="C6670">
        <f>MONTH('Daily Weather Input'!C6663)</f>
        <v>1</v>
      </c>
      <c r="D6670">
        <f>DAY('Daily Weather Input'!C6663)</f>
        <v>0</v>
      </c>
      <c r="E6670">
        <f>IF('Daily Weather Input'!D6663, 'Daily Weather Input'!D6663, ('Daily Weather Input'!E6663+'Daily Weather Input'!F6663)/2)</f>
        <v>0</v>
      </c>
      <c r="F6670">
        <f t="shared" si="209"/>
        <v>65</v>
      </c>
      <c r="G6670">
        <f t="shared" si="210"/>
        <v>0</v>
      </c>
    </row>
    <row r="6671" spans="2:7" x14ac:dyDescent="0.25">
      <c r="B6671">
        <f>YEAR('Daily Weather Input'!C6664)</f>
        <v>1900</v>
      </c>
      <c r="C6671">
        <f>MONTH('Daily Weather Input'!C6664)</f>
        <v>1</v>
      </c>
      <c r="D6671">
        <f>DAY('Daily Weather Input'!C6664)</f>
        <v>0</v>
      </c>
      <c r="E6671">
        <f>IF('Daily Weather Input'!D6664, 'Daily Weather Input'!D6664, ('Daily Weather Input'!E6664+'Daily Weather Input'!F6664)/2)</f>
        <v>0</v>
      </c>
      <c r="F6671">
        <f t="shared" si="209"/>
        <v>65</v>
      </c>
      <c r="G6671">
        <f t="shared" si="210"/>
        <v>0</v>
      </c>
    </row>
    <row r="6672" spans="2:7" x14ac:dyDescent="0.25">
      <c r="B6672">
        <f>YEAR('Daily Weather Input'!C6665)</f>
        <v>1900</v>
      </c>
      <c r="C6672">
        <f>MONTH('Daily Weather Input'!C6665)</f>
        <v>1</v>
      </c>
      <c r="D6672">
        <f>DAY('Daily Weather Input'!C6665)</f>
        <v>0</v>
      </c>
      <c r="E6672">
        <f>IF('Daily Weather Input'!D6665, 'Daily Weather Input'!D6665, ('Daily Weather Input'!E6665+'Daily Weather Input'!F6665)/2)</f>
        <v>0</v>
      </c>
      <c r="F6672">
        <f t="shared" si="209"/>
        <v>65</v>
      </c>
      <c r="G6672">
        <f t="shared" si="210"/>
        <v>0</v>
      </c>
    </row>
    <row r="6673" spans="2:7" x14ac:dyDescent="0.25">
      <c r="B6673">
        <f>YEAR('Daily Weather Input'!C6666)</f>
        <v>1900</v>
      </c>
      <c r="C6673">
        <f>MONTH('Daily Weather Input'!C6666)</f>
        <v>1</v>
      </c>
      <c r="D6673">
        <f>DAY('Daily Weather Input'!C6666)</f>
        <v>0</v>
      </c>
      <c r="E6673">
        <f>IF('Daily Weather Input'!D6666, 'Daily Weather Input'!D6666, ('Daily Weather Input'!E6666+'Daily Weather Input'!F6666)/2)</f>
        <v>0</v>
      </c>
      <c r="F6673">
        <f t="shared" si="209"/>
        <v>65</v>
      </c>
      <c r="G6673">
        <f t="shared" si="210"/>
        <v>0</v>
      </c>
    </row>
    <row r="6674" spans="2:7" x14ac:dyDescent="0.25">
      <c r="B6674">
        <f>YEAR('Daily Weather Input'!C6667)</f>
        <v>1900</v>
      </c>
      <c r="C6674">
        <f>MONTH('Daily Weather Input'!C6667)</f>
        <v>1</v>
      </c>
      <c r="D6674">
        <f>DAY('Daily Weather Input'!C6667)</f>
        <v>0</v>
      </c>
      <c r="E6674">
        <f>IF('Daily Weather Input'!D6667, 'Daily Weather Input'!D6667, ('Daily Weather Input'!E6667+'Daily Weather Input'!F6667)/2)</f>
        <v>0</v>
      </c>
      <c r="F6674">
        <f t="shared" si="209"/>
        <v>65</v>
      </c>
      <c r="G6674">
        <f t="shared" si="210"/>
        <v>0</v>
      </c>
    </row>
    <row r="6675" spans="2:7" x14ac:dyDescent="0.25">
      <c r="B6675">
        <f>YEAR('Daily Weather Input'!C6668)</f>
        <v>1900</v>
      </c>
      <c r="C6675">
        <f>MONTH('Daily Weather Input'!C6668)</f>
        <v>1</v>
      </c>
      <c r="D6675">
        <f>DAY('Daily Weather Input'!C6668)</f>
        <v>0</v>
      </c>
      <c r="E6675">
        <f>IF('Daily Weather Input'!D6668, 'Daily Weather Input'!D6668, ('Daily Weather Input'!E6668+'Daily Weather Input'!F6668)/2)</f>
        <v>0</v>
      </c>
      <c r="F6675">
        <f t="shared" si="209"/>
        <v>65</v>
      </c>
      <c r="G6675">
        <f t="shared" si="210"/>
        <v>0</v>
      </c>
    </row>
    <row r="6676" spans="2:7" x14ac:dyDescent="0.25">
      <c r="B6676">
        <f>YEAR('Daily Weather Input'!C6669)</f>
        <v>1900</v>
      </c>
      <c r="C6676">
        <f>MONTH('Daily Weather Input'!C6669)</f>
        <v>1</v>
      </c>
      <c r="D6676">
        <f>DAY('Daily Weather Input'!C6669)</f>
        <v>0</v>
      </c>
      <c r="E6676">
        <f>IF('Daily Weather Input'!D6669, 'Daily Weather Input'!D6669, ('Daily Weather Input'!E6669+'Daily Weather Input'!F6669)/2)</f>
        <v>0</v>
      </c>
      <c r="F6676">
        <f t="shared" si="209"/>
        <v>65</v>
      </c>
      <c r="G6676">
        <f t="shared" si="210"/>
        <v>0</v>
      </c>
    </row>
    <row r="6677" spans="2:7" x14ac:dyDescent="0.25">
      <c r="B6677">
        <f>YEAR('Daily Weather Input'!C6670)</f>
        <v>1900</v>
      </c>
      <c r="C6677">
        <f>MONTH('Daily Weather Input'!C6670)</f>
        <v>1</v>
      </c>
      <c r="D6677">
        <f>DAY('Daily Weather Input'!C6670)</f>
        <v>0</v>
      </c>
      <c r="E6677">
        <f>IF('Daily Weather Input'!D6670, 'Daily Weather Input'!D6670, ('Daily Weather Input'!E6670+'Daily Weather Input'!F6670)/2)</f>
        <v>0</v>
      </c>
      <c r="F6677">
        <f t="shared" si="209"/>
        <v>65</v>
      </c>
      <c r="G6677">
        <f t="shared" si="210"/>
        <v>0</v>
      </c>
    </row>
    <row r="6678" spans="2:7" x14ac:dyDescent="0.25">
      <c r="B6678">
        <f>YEAR('Daily Weather Input'!C6671)</f>
        <v>1900</v>
      </c>
      <c r="C6678">
        <f>MONTH('Daily Weather Input'!C6671)</f>
        <v>1</v>
      </c>
      <c r="D6678">
        <f>DAY('Daily Weather Input'!C6671)</f>
        <v>0</v>
      </c>
      <c r="E6678">
        <f>IF('Daily Weather Input'!D6671, 'Daily Weather Input'!D6671, ('Daily Weather Input'!E6671+'Daily Weather Input'!F6671)/2)</f>
        <v>0</v>
      </c>
      <c r="F6678">
        <f t="shared" si="209"/>
        <v>65</v>
      </c>
      <c r="G6678">
        <f t="shared" si="210"/>
        <v>0</v>
      </c>
    </row>
    <row r="6679" spans="2:7" x14ac:dyDescent="0.25">
      <c r="B6679">
        <f>YEAR('Daily Weather Input'!C6672)</f>
        <v>1900</v>
      </c>
      <c r="C6679">
        <f>MONTH('Daily Weather Input'!C6672)</f>
        <v>1</v>
      </c>
      <c r="D6679">
        <f>DAY('Daily Weather Input'!C6672)</f>
        <v>0</v>
      </c>
      <c r="E6679">
        <f>IF('Daily Weather Input'!D6672, 'Daily Weather Input'!D6672, ('Daily Weather Input'!E6672+'Daily Weather Input'!F6672)/2)</f>
        <v>0</v>
      </c>
      <c r="F6679">
        <f t="shared" si="209"/>
        <v>65</v>
      </c>
      <c r="G6679">
        <f t="shared" si="210"/>
        <v>0</v>
      </c>
    </row>
    <row r="6680" spans="2:7" x14ac:dyDescent="0.25">
      <c r="B6680">
        <f>YEAR('Daily Weather Input'!C6673)</f>
        <v>1900</v>
      </c>
      <c r="C6680">
        <f>MONTH('Daily Weather Input'!C6673)</f>
        <v>1</v>
      </c>
      <c r="D6680">
        <f>DAY('Daily Weather Input'!C6673)</f>
        <v>0</v>
      </c>
      <c r="E6680">
        <f>IF('Daily Weather Input'!D6673, 'Daily Weather Input'!D6673, ('Daily Weather Input'!E6673+'Daily Weather Input'!F6673)/2)</f>
        <v>0</v>
      </c>
      <c r="F6680">
        <f>IF(B$8&gt;$E6680,(B$8-$E6680),0)</f>
        <v>65</v>
      </c>
      <c r="G6680">
        <f>IF($E6680&gt;C$8,$E6680-C$8,0)</f>
        <v>0</v>
      </c>
    </row>
    <row r="6681" spans="2:7" x14ac:dyDescent="0.25">
      <c r="B6681">
        <f>YEAR('Daily Weather Input'!C6674)</f>
        <v>1900</v>
      </c>
      <c r="C6681">
        <f>MONTH('Daily Weather Input'!C6674)</f>
        <v>1</v>
      </c>
      <c r="D6681">
        <f>DAY('Daily Weather Input'!C6674)</f>
        <v>0</v>
      </c>
      <c r="E6681">
        <f>IF('Daily Weather Input'!D6674, 'Daily Weather Input'!D6674, ('Daily Weather Input'!E6674+'Daily Weather Input'!F6674)/2)</f>
        <v>0</v>
      </c>
    </row>
    <row r="6682" spans="2:7" x14ac:dyDescent="0.25">
      <c r="B6682">
        <f>YEAR('Daily Weather Input'!C6675)</f>
        <v>1900</v>
      </c>
      <c r="C6682">
        <f>MONTH('Daily Weather Input'!C6675)</f>
        <v>1</v>
      </c>
      <c r="D6682">
        <f>DAY('Daily Weather Input'!C6675)</f>
        <v>0</v>
      </c>
      <c r="E6682">
        <f>IF('Daily Weather Input'!D6675, 'Daily Weather Input'!D6675, ('Daily Weather Input'!E6675+'Daily Weather Input'!F6675)/2)</f>
        <v>0</v>
      </c>
    </row>
    <row r="6683" spans="2:7" x14ac:dyDescent="0.25">
      <c r="B6683">
        <f>YEAR('Daily Weather Input'!C6676)</f>
        <v>1900</v>
      </c>
      <c r="C6683">
        <f>MONTH('Daily Weather Input'!C6676)</f>
        <v>1</v>
      </c>
      <c r="D6683">
        <f>DAY('Daily Weather Input'!C6676)</f>
        <v>0</v>
      </c>
      <c r="E6683">
        <f>IF('Daily Weather Input'!D6676, 'Daily Weather Input'!D6676, ('Daily Weather Input'!E6676+'Daily Weather Input'!F6676)/2)</f>
        <v>0</v>
      </c>
    </row>
    <row r="6684" spans="2:7" x14ac:dyDescent="0.25">
      <c r="B6684">
        <f>YEAR('Daily Weather Input'!C6677)</f>
        <v>1900</v>
      </c>
      <c r="C6684">
        <f>MONTH('Daily Weather Input'!C6677)</f>
        <v>1</v>
      </c>
      <c r="D6684">
        <f>DAY('Daily Weather Input'!C6677)</f>
        <v>0</v>
      </c>
      <c r="E6684">
        <f>IF('Daily Weather Input'!D6677, 'Daily Weather Input'!D6677, ('Daily Weather Input'!E6677+'Daily Weather Input'!F6677)/2)</f>
        <v>0</v>
      </c>
    </row>
    <row r="6685" spans="2:7" x14ac:dyDescent="0.25">
      <c r="B6685">
        <f>YEAR('Daily Weather Input'!C6678)</f>
        <v>1900</v>
      </c>
      <c r="C6685">
        <f>MONTH('Daily Weather Input'!C6678)</f>
        <v>1</v>
      </c>
      <c r="D6685">
        <f>DAY('Daily Weather Input'!C6678)</f>
        <v>0</v>
      </c>
      <c r="E6685">
        <f>IF('Daily Weather Input'!D6678, 'Daily Weather Input'!D6678, ('Daily Weather Input'!E6678+'Daily Weather Input'!F6678)/2)</f>
        <v>0</v>
      </c>
    </row>
    <row r="6686" spans="2:7" x14ac:dyDescent="0.25">
      <c r="B6686">
        <f>YEAR('Daily Weather Input'!C6679)</f>
        <v>1900</v>
      </c>
      <c r="C6686">
        <f>MONTH('Daily Weather Input'!C6679)</f>
        <v>1</v>
      </c>
      <c r="D6686">
        <f>DAY('Daily Weather Input'!C6679)</f>
        <v>0</v>
      </c>
      <c r="E6686">
        <f>IF('Daily Weather Input'!D6679, 'Daily Weather Input'!D6679, ('Daily Weather Input'!E6679+'Daily Weather Input'!F6679)/2)</f>
        <v>0</v>
      </c>
    </row>
    <row r="6687" spans="2:7" x14ac:dyDescent="0.25">
      <c r="B6687">
        <f>YEAR('Daily Weather Input'!C6680)</f>
        <v>1900</v>
      </c>
      <c r="C6687">
        <f>MONTH('Daily Weather Input'!C6680)</f>
        <v>1</v>
      </c>
      <c r="D6687">
        <f>DAY('Daily Weather Input'!C6680)</f>
        <v>0</v>
      </c>
      <c r="E6687">
        <f>IF('Daily Weather Input'!D6680, 'Daily Weather Input'!D6680, ('Daily Weather Input'!E6680+'Daily Weather Input'!F6680)/2)</f>
        <v>0</v>
      </c>
    </row>
    <row r="6688" spans="2:7" x14ac:dyDescent="0.25">
      <c r="B6688">
        <f>YEAR('Daily Weather Input'!C6681)</f>
        <v>1900</v>
      </c>
      <c r="C6688">
        <f>MONTH('Daily Weather Input'!C6681)</f>
        <v>1</v>
      </c>
      <c r="D6688">
        <f>DAY('Daily Weather Input'!C6681)</f>
        <v>0</v>
      </c>
      <c r="E6688">
        <f>IF('Daily Weather Input'!D6681, 'Daily Weather Input'!D6681, ('Daily Weather Input'!E6681+'Daily Weather Input'!F6681)/2)</f>
        <v>0</v>
      </c>
    </row>
    <row r="6689" spans="2:5" x14ac:dyDescent="0.25">
      <c r="B6689">
        <f>YEAR('Daily Weather Input'!C6682)</f>
        <v>1900</v>
      </c>
      <c r="C6689">
        <f>MONTH('Daily Weather Input'!C6682)</f>
        <v>1</v>
      </c>
      <c r="D6689">
        <f>DAY('Daily Weather Input'!C6682)</f>
        <v>0</v>
      </c>
      <c r="E6689">
        <f>IF('Daily Weather Input'!D6682, 'Daily Weather Input'!D6682, ('Daily Weather Input'!E6682+'Daily Weather Input'!F6682)/2)</f>
        <v>0</v>
      </c>
    </row>
    <row r="6690" spans="2:5" x14ac:dyDescent="0.25">
      <c r="B6690">
        <f>YEAR('Daily Weather Input'!C6683)</f>
        <v>1900</v>
      </c>
      <c r="C6690">
        <f>MONTH('Daily Weather Input'!C6683)</f>
        <v>1</v>
      </c>
      <c r="D6690">
        <f>DAY('Daily Weather Input'!C6683)</f>
        <v>0</v>
      </c>
      <c r="E6690">
        <f>IF('Daily Weather Input'!D6683, 'Daily Weather Input'!D6683, ('Daily Weather Input'!E6683+'Daily Weather Input'!F6683)/2)</f>
        <v>0</v>
      </c>
    </row>
    <row r="6691" spans="2:5" x14ac:dyDescent="0.25">
      <c r="B6691">
        <f>YEAR('Daily Weather Input'!C6684)</f>
        <v>1900</v>
      </c>
      <c r="C6691">
        <f>MONTH('Daily Weather Input'!C6684)</f>
        <v>1</v>
      </c>
      <c r="D6691">
        <f>DAY('Daily Weather Input'!C6684)</f>
        <v>0</v>
      </c>
      <c r="E6691">
        <f>IF('Daily Weather Input'!D6684, 'Daily Weather Input'!D6684, ('Daily Weather Input'!E6684+'Daily Weather Input'!F6684)/2)</f>
        <v>0</v>
      </c>
    </row>
    <row r="6692" spans="2:5" x14ac:dyDescent="0.25">
      <c r="B6692">
        <f>YEAR('Daily Weather Input'!C6685)</f>
        <v>1900</v>
      </c>
      <c r="C6692">
        <f>MONTH('Daily Weather Input'!C6685)</f>
        <v>1</v>
      </c>
      <c r="D6692">
        <f>DAY('Daily Weather Input'!C6685)</f>
        <v>0</v>
      </c>
      <c r="E6692">
        <f>IF('Daily Weather Input'!D6685, 'Daily Weather Input'!D6685, ('Daily Weather Input'!E6685+'Daily Weather Input'!F6685)/2)</f>
        <v>0</v>
      </c>
    </row>
    <row r="6693" spans="2:5" x14ac:dyDescent="0.25">
      <c r="B6693">
        <f>YEAR('Daily Weather Input'!C6686)</f>
        <v>1900</v>
      </c>
      <c r="C6693">
        <f>MONTH('Daily Weather Input'!C6686)</f>
        <v>1</v>
      </c>
      <c r="D6693">
        <f>DAY('Daily Weather Input'!C6686)</f>
        <v>0</v>
      </c>
      <c r="E6693">
        <f>IF('Daily Weather Input'!D6686, 'Daily Weather Input'!D6686, ('Daily Weather Input'!E6686+'Daily Weather Input'!F6686)/2)</f>
        <v>0</v>
      </c>
    </row>
    <row r="6694" spans="2:5" x14ac:dyDescent="0.25">
      <c r="B6694">
        <f>YEAR('Daily Weather Input'!C6687)</f>
        <v>1900</v>
      </c>
      <c r="C6694">
        <f>MONTH('Daily Weather Input'!C6687)</f>
        <v>1</v>
      </c>
      <c r="D6694">
        <f>DAY('Daily Weather Input'!C6687)</f>
        <v>0</v>
      </c>
      <c r="E6694">
        <f>IF('Daily Weather Input'!D6687, 'Daily Weather Input'!D6687, ('Daily Weather Input'!E6687+'Daily Weather Input'!F6687)/2)</f>
        <v>0</v>
      </c>
    </row>
    <row r="6695" spans="2:5" x14ac:dyDescent="0.25">
      <c r="B6695">
        <f>YEAR('Daily Weather Input'!C6688)</f>
        <v>1900</v>
      </c>
      <c r="C6695">
        <f>MONTH('Daily Weather Input'!C6688)</f>
        <v>1</v>
      </c>
      <c r="D6695">
        <f>DAY('Daily Weather Input'!C6688)</f>
        <v>0</v>
      </c>
      <c r="E6695">
        <f>IF('Daily Weather Input'!D6688, 'Daily Weather Input'!D6688, ('Daily Weather Input'!E6688+'Daily Weather Input'!F6688)/2)</f>
        <v>0</v>
      </c>
    </row>
    <row r="6696" spans="2:5" x14ac:dyDescent="0.25">
      <c r="B6696">
        <f>YEAR('Daily Weather Input'!C6689)</f>
        <v>1900</v>
      </c>
      <c r="C6696">
        <f>MONTH('Daily Weather Input'!C6689)</f>
        <v>1</v>
      </c>
      <c r="D6696">
        <f>DAY('Daily Weather Input'!C6689)</f>
        <v>0</v>
      </c>
      <c r="E6696">
        <f>IF('Daily Weather Input'!D6689, 'Daily Weather Input'!D6689, ('Daily Weather Input'!E6689+'Daily Weather Input'!F6689)/2)</f>
        <v>0</v>
      </c>
    </row>
    <row r="6697" spans="2:5" x14ac:dyDescent="0.25">
      <c r="B6697">
        <f>YEAR('Daily Weather Input'!C6690)</f>
        <v>1900</v>
      </c>
      <c r="C6697">
        <f>MONTH('Daily Weather Input'!C6690)</f>
        <v>1</v>
      </c>
      <c r="D6697">
        <f>DAY('Daily Weather Input'!C6690)</f>
        <v>0</v>
      </c>
      <c r="E6697">
        <f>IF('Daily Weather Input'!D6690, 'Daily Weather Input'!D6690, ('Daily Weather Input'!E6690+'Daily Weather Input'!F6690)/2)</f>
        <v>0</v>
      </c>
    </row>
    <row r="6698" spans="2:5" x14ac:dyDescent="0.25">
      <c r="B6698">
        <f>YEAR('Daily Weather Input'!C6691)</f>
        <v>1900</v>
      </c>
      <c r="C6698">
        <f>MONTH('Daily Weather Input'!C6691)</f>
        <v>1</v>
      </c>
      <c r="D6698">
        <f>DAY('Daily Weather Input'!C6691)</f>
        <v>0</v>
      </c>
      <c r="E6698">
        <f>IF('Daily Weather Input'!D6691, 'Daily Weather Input'!D6691, ('Daily Weather Input'!E6691+'Daily Weather Input'!F6691)/2)</f>
        <v>0</v>
      </c>
    </row>
    <row r="6699" spans="2:5" x14ac:dyDescent="0.25">
      <c r="B6699">
        <f>YEAR('Daily Weather Input'!C6692)</f>
        <v>1900</v>
      </c>
      <c r="C6699">
        <f>MONTH('Daily Weather Input'!C6692)</f>
        <v>1</v>
      </c>
      <c r="D6699">
        <f>DAY('Daily Weather Input'!C6692)</f>
        <v>0</v>
      </c>
      <c r="E6699">
        <f>IF('Daily Weather Input'!D6692, 'Daily Weather Input'!D6692, ('Daily Weather Input'!E6692+'Daily Weather Input'!F6692)/2)</f>
        <v>0</v>
      </c>
    </row>
    <row r="6700" spans="2:5" x14ac:dyDescent="0.25">
      <c r="B6700">
        <f>YEAR('Daily Weather Input'!C6693)</f>
        <v>1900</v>
      </c>
      <c r="C6700">
        <f>MONTH('Daily Weather Input'!C6693)</f>
        <v>1</v>
      </c>
      <c r="D6700">
        <f>DAY('Daily Weather Input'!C6693)</f>
        <v>0</v>
      </c>
      <c r="E6700">
        <f>IF('Daily Weather Input'!D6693, 'Daily Weather Input'!D6693, ('Daily Weather Input'!E6693+'Daily Weather Input'!F6693)/2)</f>
        <v>0</v>
      </c>
    </row>
    <row r="6701" spans="2:5" x14ac:dyDescent="0.25">
      <c r="B6701">
        <f>YEAR('Daily Weather Input'!C6694)</f>
        <v>1900</v>
      </c>
      <c r="C6701">
        <f>MONTH('Daily Weather Input'!C6694)</f>
        <v>1</v>
      </c>
      <c r="D6701">
        <f>DAY('Daily Weather Input'!C6694)</f>
        <v>0</v>
      </c>
      <c r="E6701">
        <f>IF('Daily Weather Input'!D6694, 'Daily Weather Input'!D6694, ('Daily Weather Input'!E6694+'Daily Weather Input'!F6694)/2)</f>
        <v>0</v>
      </c>
    </row>
    <row r="6702" spans="2:5" x14ac:dyDescent="0.25">
      <c r="B6702">
        <f>YEAR('Daily Weather Input'!C6695)</f>
        <v>1900</v>
      </c>
      <c r="C6702">
        <f>MONTH('Daily Weather Input'!C6695)</f>
        <v>1</v>
      </c>
      <c r="D6702">
        <f>DAY('Daily Weather Input'!C6695)</f>
        <v>0</v>
      </c>
      <c r="E6702">
        <f>IF('Daily Weather Input'!D6695, 'Daily Weather Input'!D6695, ('Daily Weather Input'!E6695+'Daily Weather Input'!F6695)/2)</f>
        <v>0</v>
      </c>
    </row>
    <row r="6703" spans="2:5" x14ac:dyDescent="0.25">
      <c r="B6703">
        <f>YEAR('Daily Weather Input'!C6696)</f>
        <v>1900</v>
      </c>
      <c r="C6703">
        <f>MONTH('Daily Weather Input'!C6696)</f>
        <v>1</v>
      </c>
      <c r="D6703">
        <f>DAY('Daily Weather Input'!C6696)</f>
        <v>0</v>
      </c>
      <c r="E6703">
        <f>IF('Daily Weather Input'!D6696, 'Daily Weather Input'!D6696, ('Daily Weather Input'!E6696+'Daily Weather Input'!F6696)/2)</f>
        <v>0</v>
      </c>
    </row>
    <row r="6704" spans="2:5" x14ac:dyDescent="0.25">
      <c r="B6704">
        <f>YEAR('Daily Weather Input'!C6697)</f>
        <v>1900</v>
      </c>
      <c r="C6704">
        <f>MONTH('Daily Weather Input'!C6697)</f>
        <v>1</v>
      </c>
      <c r="D6704">
        <f>DAY('Daily Weather Input'!C6697)</f>
        <v>0</v>
      </c>
      <c r="E6704">
        <f>IF('Daily Weather Input'!D6697, 'Daily Weather Input'!D6697, ('Daily Weather Input'!E6697+'Daily Weather Input'!F6697)/2)</f>
        <v>0</v>
      </c>
    </row>
    <row r="6705" spans="2:5" x14ac:dyDescent="0.25">
      <c r="B6705">
        <f>YEAR('Daily Weather Input'!C6698)</f>
        <v>1900</v>
      </c>
      <c r="C6705">
        <f>MONTH('Daily Weather Input'!C6698)</f>
        <v>1</v>
      </c>
      <c r="D6705">
        <f>DAY('Daily Weather Input'!C6698)</f>
        <v>0</v>
      </c>
      <c r="E6705">
        <f>IF('Daily Weather Input'!D6698, 'Daily Weather Input'!D6698, ('Daily Weather Input'!E6698+'Daily Weather Input'!F6698)/2)</f>
        <v>0</v>
      </c>
    </row>
    <row r="6706" spans="2:5" x14ac:dyDescent="0.25">
      <c r="B6706">
        <f>YEAR('Daily Weather Input'!C6699)</f>
        <v>1900</v>
      </c>
      <c r="C6706">
        <f>MONTH('Daily Weather Input'!C6699)</f>
        <v>1</v>
      </c>
      <c r="D6706">
        <f>DAY('Daily Weather Input'!C6699)</f>
        <v>0</v>
      </c>
      <c r="E6706">
        <f>IF('Daily Weather Input'!D6699, 'Daily Weather Input'!D6699, ('Daily Weather Input'!E6699+'Daily Weather Input'!F6699)/2)</f>
        <v>0</v>
      </c>
    </row>
    <row r="6707" spans="2:5" x14ac:dyDescent="0.25">
      <c r="B6707">
        <f>YEAR('Daily Weather Input'!C6700)</f>
        <v>1900</v>
      </c>
      <c r="C6707">
        <f>MONTH('Daily Weather Input'!C6700)</f>
        <v>1</v>
      </c>
      <c r="D6707">
        <f>DAY('Daily Weather Input'!C6700)</f>
        <v>0</v>
      </c>
      <c r="E6707">
        <f>IF('Daily Weather Input'!D6700, 'Daily Weather Input'!D6700, ('Daily Weather Input'!E6700+'Daily Weather Input'!F6700)/2)</f>
        <v>0</v>
      </c>
    </row>
    <row r="6708" spans="2:5" x14ac:dyDescent="0.25">
      <c r="B6708">
        <f>YEAR('Daily Weather Input'!C6701)</f>
        <v>1900</v>
      </c>
      <c r="C6708">
        <f>MONTH('Daily Weather Input'!C6701)</f>
        <v>1</v>
      </c>
      <c r="D6708">
        <f>DAY('Daily Weather Input'!C6701)</f>
        <v>0</v>
      </c>
      <c r="E6708">
        <f>IF('Daily Weather Input'!D6701, 'Daily Weather Input'!D6701, ('Daily Weather Input'!E6701+'Daily Weather Input'!F6701)/2)</f>
        <v>0</v>
      </c>
    </row>
    <row r="6709" spans="2:5" x14ac:dyDescent="0.25">
      <c r="B6709">
        <f>YEAR('Daily Weather Input'!C6702)</f>
        <v>1900</v>
      </c>
      <c r="C6709">
        <f>MONTH('Daily Weather Input'!C6702)</f>
        <v>1</v>
      </c>
      <c r="D6709">
        <f>DAY('Daily Weather Input'!C6702)</f>
        <v>0</v>
      </c>
      <c r="E6709">
        <f>IF('Daily Weather Input'!D6702, 'Daily Weather Input'!D6702, ('Daily Weather Input'!E6702+'Daily Weather Input'!F6702)/2)</f>
        <v>0</v>
      </c>
    </row>
    <row r="6710" spans="2:5" x14ac:dyDescent="0.25">
      <c r="B6710">
        <f>YEAR('Daily Weather Input'!C6703)</f>
        <v>1900</v>
      </c>
      <c r="C6710">
        <f>MONTH('Daily Weather Input'!C6703)</f>
        <v>1</v>
      </c>
      <c r="D6710">
        <f>DAY('Daily Weather Input'!C6703)</f>
        <v>0</v>
      </c>
      <c r="E6710">
        <f>IF('Daily Weather Input'!D6703, 'Daily Weather Input'!D6703, ('Daily Weather Input'!E6703+'Daily Weather Input'!F6703)/2)</f>
        <v>0</v>
      </c>
    </row>
    <row r="6711" spans="2:5" x14ac:dyDescent="0.25">
      <c r="B6711">
        <f>YEAR('Daily Weather Input'!C6704)</f>
        <v>1900</v>
      </c>
      <c r="C6711">
        <f>MONTH('Daily Weather Input'!C6704)</f>
        <v>1</v>
      </c>
      <c r="D6711">
        <f>DAY('Daily Weather Input'!C6704)</f>
        <v>0</v>
      </c>
      <c r="E6711">
        <f>IF('Daily Weather Input'!D6704, 'Daily Weather Input'!D6704, ('Daily Weather Input'!E6704+'Daily Weather Input'!F6704)/2)</f>
        <v>0</v>
      </c>
    </row>
    <row r="6712" spans="2:5" x14ac:dyDescent="0.25">
      <c r="B6712">
        <f>YEAR('Daily Weather Input'!C6705)</f>
        <v>1900</v>
      </c>
      <c r="C6712">
        <f>MONTH('Daily Weather Input'!C6705)</f>
        <v>1</v>
      </c>
      <c r="D6712">
        <f>DAY('Daily Weather Input'!C6705)</f>
        <v>0</v>
      </c>
      <c r="E6712">
        <f>IF('Daily Weather Input'!D6705, 'Daily Weather Input'!D6705, ('Daily Weather Input'!E6705+'Daily Weather Input'!F6705)/2)</f>
        <v>0</v>
      </c>
    </row>
    <row r="6713" spans="2:5" x14ac:dyDescent="0.25">
      <c r="B6713">
        <f>YEAR('Daily Weather Input'!C6706)</f>
        <v>1900</v>
      </c>
      <c r="C6713">
        <f>MONTH('Daily Weather Input'!C6706)</f>
        <v>1</v>
      </c>
      <c r="D6713">
        <f>DAY('Daily Weather Input'!C6706)</f>
        <v>0</v>
      </c>
      <c r="E6713">
        <f>IF('Daily Weather Input'!D6706, 'Daily Weather Input'!D6706, ('Daily Weather Input'!E6706+'Daily Weather Input'!F6706)/2)</f>
        <v>0</v>
      </c>
    </row>
    <row r="6714" spans="2:5" x14ac:dyDescent="0.25">
      <c r="B6714">
        <f>YEAR('Daily Weather Input'!C6707)</f>
        <v>1900</v>
      </c>
      <c r="C6714">
        <f>MONTH('Daily Weather Input'!C6707)</f>
        <v>1</v>
      </c>
      <c r="D6714">
        <f>DAY('Daily Weather Input'!C6707)</f>
        <v>0</v>
      </c>
      <c r="E6714">
        <f>IF('Daily Weather Input'!D6707, 'Daily Weather Input'!D6707, ('Daily Weather Input'!E6707+'Daily Weather Input'!F6707)/2)</f>
        <v>0</v>
      </c>
    </row>
    <row r="6715" spans="2:5" x14ac:dyDescent="0.25">
      <c r="B6715">
        <f>YEAR('Daily Weather Input'!C6708)</f>
        <v>1900</v>
      </c>
      <c r="C6715">
        <f>MONTH('Daily Weather Input'!C6708)</f>
        <v>1</v>
      </c>
      <c r="D6715">
        <f>DAY('Daily Weather Input'!C6708)</f>
        <v>0</v>
      </c>
      <c r="E6715">
        <f>IF('Daily Weather Input'!D6708, 'Daily Weather Input'!D6708, ('Daily Weather Input'!E6708+'Daily Weather Input'!F6708)/2)</f>
        <v>0</v>
      </c>
    </row>
    <row r="6716" spans="2:5" x14ac:dyDescent="0.25">
      <c r="B6716">
        <f>YEAR('Daily Weather Input'!C6709)</f>
        <v>1900</v>
      </c>
      <c r="C6716">
        <f>MONTH('Daily Weather Input'!C6709)</f>
        <v>1</v>
      </c>
      <c r="D6716">
        <f>DAY('Daily Weather Input'!C6709)</f>
        <v>0</v>
      </c>
      <c r="E6716">
        <f>IF('Daily Weather Input'!D6709, 'Daily Weather Input'!D6709, ('Daily Weather Input'!E6709+'Daily Weather Input'!F6709)/2)</f>
        <v>0</v>
      </c>
    </row>
    <row r="6717" spans="2:5" x14ac:dyDescent="0.25">
      <c r="B6717">
        <f>YEAR('Daily Weather Input'!C6710)</f>
        <v>1900</v>
      </c>
      <c r="C6717">
        <f>MONTH('Daily Weather Input'!C6710)</f>
        <v>1</v>
      </c>
      <c r="D6717">
        <f>DAY('Daily Weather Input'!C6710)</f>
        <v>0</v>
      </c>
      <c r="E6717">
        <f>IF('Daily Weather Input'!D6710, 'Daily Weather Input'!D6710, ('Daily Weather Input'!E6710+'Daily Weather Input'!F6710)/2)</f>
        <v>0</v>
      </c>
    </row>
    <row r="6718" spans="2:5" x14ac:dyDescent="0.25">
      <c r="B6718">
        <f>YEAR('Daily Weather Input'!C6711)</f>
        <v>1900</v>
      </c>
      <c r="C6718">
        <f>MONTH('Daily Weather Input'!C6711)</f>
        <v>1</v>
      </c>
      <c r="D6718">
        <f>DAY('Daily Weather Input'!C6711)</f>
        <v>0</v>
      </c>
      <c r="E6718">
        <f>IF('Daily Weather Input'!D6711, 'Daily Weather Input'!D6711, ('Daily Weather Input'!E6711+'Daily Weather Input'!F6711)/2)</f>
        <v>0</v>
      </c>
    </row>
    <row r="6719" spans="2:5" x14ac:dyDescent="0.25">
      <c r="B6719">
        <f>YEAR('Daily Weather Input'!C6712)</f>
        <v>1900</v>
      </c>
      <c r="C6719">
        <f>MONTH('Daily Weather Input'!C6712)</f>
        <v>1</v>
      </c>
      <c r="D6719">
        <f>DAY('Daily Weather Input'!C6712)</f>
        <v>0</v>
      </c>
      <c r="E6719">
        <f>IF('Daily Weather Input'!D6712, 'Daily Weather Input'!D6712, ('Daily Weather Input'!E6712+'Daily Weather Input'!F6712)/2)</f>
        <v>0</v>
      </c>
    </row>
    <row r="6720" spans="2:5" x14ac:dyDescent="0.25">
      <c r="B6720">
        <f>YEAR('Daily Weather Input'!C6713)</f>
        <v>1900</v>
      </c>
      <c r="C6720">
        <f>MONTH('Daily Weather Input'!C6713)</f>
        <v>1</v>
      </c>
      <c r="D6720">
        <f>DAY('Daily Weather Input'!C6713)</f>
        <v>0</v>
      </c>
      <c r="E6720">
        <f>IF('Daily Weather Input'!D6713, 'Daily Weather Input'!D6713, ('Daily Weather Input'!E6713+'Daily Weather Input'!F6713)/2)</f>
        <v>0</v>
      </c>
    </row>
    <row r="6721" spans="2:5" x14ac:dyDescent="0.25">
      <c r="B6721">
        <f>YEAR('Daily Weather Input'!C6714)</f>
        <v>1900</v>
      </c>
      <c r="C6721">
        <f>MONTH('Daily Weather Input'!C6714)</f>
        <v>1</v>
      </c>
      <c r="D6721">
        <f>DAY('Daily Weather Input'!C6714)</f>
        <v>0</v>
      </c>
      <c r="E6721">
        <f>IF('Daily Weather Input'!D6714, 'Daily Weather Input'!D6714, ('Daily Weather Input'!E6714+'Daily Weather Input'!F6714)/2)</f>
        <v>0</v>
      </c>
    </row>
    <row r="6722" spans="2:5" x14ac:dyDescent="0.25">
      <c r="B6722">
        <f>YEAR('Daily Weather Input'!C6715)</f>
        <v>1900</v>
      </c>
      <c r="C6722">
        <f>MONTH('Daily Weather Input'!C6715)</f>
        <v>1</v>
      </c>
      <c r="D6722">
        <f>DAY('Daily Weather Input'!C6715)</f>
        <v>0</v>
      </c>
      <c r="E6722">
        <f>IF('Daily Weather Input'!D6715, 'Daily Weather Input'!D6715, ('Daily Weather Input'!E6715+'Daily Weather Input'!F6715)/2)</f>
        <v>0</v>
      </c>
    </row>
    <row r="6723" spans="2:5" x14ac:dyDescent="0.25">
      <c r="B6723">
        <f>YEAR('Daily Weather Input'!C6716)</f>
        <v>1900</v>
      </c>
      <c r="C6723">
        <f>MONTH('Daily Weather Input'!C6716)</f>
        <v>1</v>
      </c>
      <c r="D6723">
        <f>DAY('Daily Weather Input'!C6716)</f>
        <v>0</v>
      </c>
      <c r="E6723">
        <f>IF('Daily Weather Input'!D6716, 'Daily Weather Input'!D6716, ('Daily Weather Input'!E6716+'Daily Weather Input'!F6716)/2)</f>
        <v>0</v>
      </c>
    </row>
    <row r="6724" spans="2:5" x14ac:dyDescent="0.25">
      <c r="B6724">
        <f>YEAR('Daily Weather Input'!C6717)</f>
        <v>1900</v>
      </c>
      <c r="C6724">
        <f>MONTH('Daily Weather Input'!C6717)</f>
        <v>1</v>
      </c>
      <c r="D6724">
        <f>DAY('Daily Weather Input'!C6717)</f>
        <v>0</v>
      </c>
      <c r="E6724">
        <f>IF('Daily Weather Input'!D6717, 'Daily Weather Input'!D6717, ('Daily Weather Input'!E6717+'Daily Weather Input'!F6717)/2)</f>
        <v>0</v>
      </c>
    </row>
    <row r="6725" spans="2:5" x14ac:dyDescent="0.25">
      <c r="B6725">
        <f>YEAR('Daily Weather Input'!C6718)</f>
        <v>1900</v>
      </c>
      <c r="C6725">
        <f>MONTH('Daily Weather Input'!C6718)</f>
        <v>1</v>
      </c>
      <c r="D6725">
        <f>DAY('Daily Weather Input'!C6718)</f>
        <v>0</v>
      </c>
      <c r="E6725">
        <f>IF('Daily Weather Input'!D6718, 'Daily Weather Input'!D6718, ('Daily Weather Input'!E6718+'Daily Weather Input'!F6718)/2)</f>
        <v>0</v>
      </c>
    </row>
    <row r="6726" spans="2:5" x14ac:dyDescent="0.25">
      <c r="B6726">
        <f>YEAR('Daily Weather Input'!C6719)</f>
        <v>1900</v>
      </c>
      <c r="C6726">
        <f>MONTH('Daily Weather Input'!C6719)</f>
        <v>1</v>
      </c>
      <c r="D6726">
        <f>DAY('Daily Weather Input'!C6719)</f>
        <v>0</v>
      </c>
      <c r="E6726">
        <f>IF('Daily Weather Input'!D6719, 'Daily Weather Input'!D6719, ('Daily Weather Input'!E6719+'Daily Weather Input'!F6719)/2)</f>
        <v>0</v>
      </c>
    </row>
    <row r="6727" spans="2:5" x14ac:dyDescent="0.25">
      <c r="B6727">
        <f>YEAR('Daily Weather Input'!C6720)</f>
        <v>1900</v>
      </c>
      <c r="C6727">
        <f>MONTH('Daily Weather Input'!C6720)</f>
        <v>1</v>
      </c>
      <c r="D6727">
        <f>DAY('Daily Weather Input'!C6720)</f>
        <v>0</v>
      </c>
      <c r="E6727">
        <f>IF('Daily Weather Input'!D6720, 'Daily Weather Input'!D6720, ('Daily Weather Input'!E6720+'Daily Weather Input'!F6720)/2)</f>
        <v>0</v>
      </c>
    </row>
    <row r="6728" spans="2:5" x14ac:dyDescent="0.25">
      <c r="B6728">
        <f>YEAR('Daily Weather Input'!C6721)</f>
        <v>1900</v>
      </c>
      <c r="C6728">
        <f>MONTH('Daily Weather Input'!C6721)</f>
        <v>1</v>
      </c>
      <c r="D6728">
        <f>DAY('Daily Weather Input'!C6721)</f>
        <v>0</v>
      </c>
      <c r="E6728">
        <f>IF('Daily Weather Input'!D6721, 'Daily Weather Input'!D6721, ('Daily Weather Input'!E6721+'Daily Weather Input'!F6721)/2)</f>
        <v>0</v>
      </c>
    </row>
    <row r="6729" spans="2:5" x14ac:dyDescent="0.25">
      <c r="B6729">
        <f>YEAR('Daily Weather Input'!C6722)</f>
        <v>1900</v>
      </c>
      <c r="C6729">
        <f>MONTH('Daily Weather Input'!C6722)</f>
        <v>1</v>
      </c>
      <c r="D6729">
        <f>DAY('Daily Weather Input'!C6722)</f>
        <v>0</v>
      </c>
      <c r="E6729">
        <f>IF('Daily Weather Input'!D6722, 'Daily Weather Input'!D6722, ('Daily Weather Input'!E6722+'Daily Weather Input'!F6722)/2)</f>
        <v>0</v>
      </c>
    </row>
    <row r="6730" spans="2:5" x14ac:dyDescent="0.25">
      <c r="B6730">
        <f>YEAR('Daily Weather Input'!C6723)</f>
        <v>1900</v>
      </c>
      <c r="C6730">
        <f>MONTH('Daily Weather Input'!C6723)</f>
        <v>1</v>
      </c>
      <c r="D6730">
        <f>DAY('Daily Weather Input'!C6723)</f>
        <v>0</v>
      </c>
      <c r="E6730">
        <f>IF('Daily Weather Input'!D6723, 'Daily Weather Input'!D6723, ('Daily Weather Input'!E6723+'Daily Weather Input'!F6723)/2)</f>
        <v>0</v>
      </c>
    </row>
    <row r="6731" spans="2:5" x14ac:dyDescent="0.25">
      <c r="B6731">
        <f>YEAR('Daily Weather Input'!C6724)</f>
        <v>1900</v>
      </c>
      <c r="C6731">
        <f>MONTH('Daily Weather Input'!C6724)</f>
        <v>1</v>
      </c>
      <c r="D6731">
        <f>DAY('Daily Weather Input'!C6724)</f>
        <v>0</v>
      </c>
      <c r="E6731">
        <f>IF('Daily Weather Input'!D6724, 'Daily Weather Input'!D6724, ('Daily Weather Input'!E6724+'Daily Weather Input'!F6724)/2)</f>
        <v>0</v>
      </c>
    </row>
    <row r="6732" spans="2:5" x14ac:dyDescent="0.25">
      <c r="B6732">
        <f>YEAR('Daily Weather Input'!C6725)</f>
        <v>1900</v>
      </c>
      <c r="C6732">
        <f>MONTH('Daily Weather Input'!C6725)</f>
        <v>1</v>
      </c>
      <c r="D6732">
        <f>DAY('Daily Weather Input'!C6725)</f>
        <v>0</v>
      </c>
      <c r="E6732">
        <f>IF('Daily Weather Input'!D6725, 'Daily Weather Input'!D6725, ('Daily Weather Input'!E6725+'Daily Weather Input'!F6725)/2)</f>
        <v>0</v>
      </c>
    </row>
    <row r="6733" spans="2:5" x14ac:dyDescent="0.25">
      <c r="B6733">
        <f>YEAR('Daily Weather Input'!C6726)</f>
        <v>1900</v>
      </c>
      <c r="C6733">
        <f>MONTH('Daily Weather Input'!C6726)</f>
        <v>1</v>
      </c>
      <c r="D6733">
        <f>DAY('Daily Weather Input'!C6726)</f>
        <v>0</v>
      </c>
      <c r="E6733">
        <f>IF('Daily Weather Input'!D6726, 'Daily Weather Input'!D6726, ('Daily Weather Input'!E6726+'Daily Weather Input'!F6726)/2)</f>
        <v>0</v>
      </c>
    </row>
    <row r="6734" spans="2:5" x14ac:dyDescent="0.25">
      <c r="B6734">
        <f>YEAR('Daily Weather Input'!C6727)</f>
        <v>1900</v>
      </c>
      <c r="C6734">
        <f>MONTH('Daily Weather Input'!C6727)</f>
        <v>1</v>
      </c>
      <c r="D6734">
        <f>DAY('Daily Weather Input'!C6727)</f>
        <v>0</v>
      </c>
      <c r="E6734">
        <f>IF('Daily Weather Input'!D6727, 'Daily Weather Input'!D6727, ('Daily Weather Input'!E6727+'Daily Weather Input'!F6727)/2)</f>
        <v>0</v>
      </c>
    </row>
    <row r="6735" spans="2:5" x14ac:dyDescent="0.25">
      <c r="B6735">
        <f>YEAR('Daily Weather Input'!C6728)</f>
        <v>1900</v>
      </c>
      <c r="C6735">
        <f>MONTH('Daily Weather Input'!C6728)</f>
        <v>1</v>
      </c>
      <c r="D6735">
        <f>DAY('Daily Weather Input'!C6728)</f>
        <v>0</v>
      </c>
      <c r="E6735">
        <f>IF('Daily Weather Input'!D6728, 'Daily Weather Input'!D6728, ('Daily Weather Input'!E6728+'Daily Weather Input'!F6728)/2)</f>
        <v>0</v>
      </c>
    </row>
    <row r="6736" spans="2:5" x14ac:dyDescent="0.25">
      <c r="B6736">
        <f>YEAR('Daily Weather Input'!C6729)</f>
        <v>1900</v>
      </c>
      <c r="C6736">
        <f>MONTH('Daily Weather Input'!C6729)</f>
        <v>1</v>
      </c>
      <c r="D6736">
        <f>DAY('Daily Weather Input'!C6729)</f>
        <v>0</v>
      </c>
      <c r="E6736">
        <f>IF('Daily Weather Input'!D6729, 'Daily Weather Input'!D6729, ('Daily Weather Input'!E6729+'Daily Weather Input'!F6729)/2)</f>
        <v>0</v>
      </c>
    </row>
    <row r="6737" spans="2:5" x14ac:dyDescent="0.25">
      <c r="B6737">
        <f>YEAR('Daily Weather Input'!C6730)</f>
        <v>1900</v>
      </c>
      <c r="C6737">
        <f>MONTH('Daily Weather Input'!C6730)</f>
        <v>1</v>
      </c>
      <c r="D6737">
        <f>DAY('Daily Weather Input'!C6730)</f>
        <v>0</v>
      </c>
      <c r="E6737">
        <f>IF('Daily Weather Input'!D6730, 'Daily Weather Input'!D6730, ('Daily Weather Input'!E6730+'Daily Weather Input'!F6730)/2)</f>
        <v>0</v>
      </c>
    </row>
    <row r="6738" spans="2:5" x14ac:dyDescent="0.25">
      <c r="B6738">
        <f>YEAR('Daily Weather Input'!C6731)</f>
        <v>1900</v>
      </c>
      <c r="C6738">
        <f>MONTH('Daily Weather Input'!C6731)</f>
        <v>1</v>
      </c>
      <c r="D6738">
        <f>DAY('Daily Weather Input'!C6731)</f>
        <v>0</v>
      </c>
      <c r="E6738">
        <f>IF('Daily Weather Input'!D6731, 'Daily Weather Input'!D6731, ('Daily Weather Input'!E6731+'Daily Weather Input'!F6731)/2)</f>
        <v>0</v>
      </c>
    </row>
    <row r="6739" spans="2:5" x14ac:dyDescent="0.25">
      <c r="B6739">
        <f>YEAR('Daily Weather Input'!C6732)</f>
        <v>1900</v>
      </c>
      <c r="C6739">
        <f>MONTH('Daily Weather Input'!C6732)</f>
        <v>1</v>
      </c>
      <c r="D6739">
        <f>DAY('Daily Weather Input'!C6732)</f>
        <v>0</v>
      </c>
      <c r="E6739">
        <f>IF('Daily Weather Input'!D6732, 'Daily Weather Input'!D6732, ('Daily Weather Input'!E6732+'Daily Weather Input'!F6732)/2)</f>
        <v>0</v>
      </c>
    </row>
    <row r="6740" spans="2:5" x14ac:dyDescent="0.25">
      <c r="B6740">
        <f>YEAR('Daily Weather Input'!C6733)</f>
        <v>1900</v>
      </c>
      <c r="C6740">
        <f>MONTH('Daily Weather Input'!C6733)</f>
        <v>1</v>
      </c>
      <c r="D6740">
        <f>DAY('Daily Weather Input'!C6733)</f>
        <v>0</v>
      </c>
      <c r="E6740">
        <f>IF('Daily Weather Input'!D6733, 'Daily Weather Input'!D6733, ('Daily Weather Input'!E6733+'Daily Weather Input'!F6733)/2)</f>
        <v>0</v>
      </c>
    </row>
    <row r="6741" spans="2:5" x14ac:dyDescent="0.25">
      <c r="B6741">
        <f>YEAR('Daily Weather Input'!C6734)</f>
        <v>1900</v>
      </c>
      <c r="C6741">
        <f>MONTH('Daily Weather Input'!C6734)</f>
        <v>1</v>
      </c>
      <c r="D6741">
        <f>DAY('Daily Weather Input'!C6734)</f>
        <v>0</v>
      </c>
      <c r="E6741">
        <f>IF('Daily Weather Input'!D6734, 'Daily Weather Input'!D6734, ('Daily Weather Input'!E6734+'Daily Weather Input'!F6734)/2)</f>
        <v>0</v>
      </c>
    </row>
    <row r="6742" spans="2:5" x14ac:dyDescent="0.25">
      <c r="B6742">
        <f>YEAR('Daily Weather Input'!C6735)</f>
        <v>1900</v>
      </c>
      <c r="C6742">
        <f>MONTH('Daily Weather Input'!C6735)</f>
        <v>1</v>
      </c>
      <c r="D6742">
        <f>DAY('Daily Weather Input'!C6735)</f>
        <v>0</v>
      </c>
      <c r="E6742">
        <f>IF('Daily Weather Input'!D6735, 'Daily Weather Input'!D6735, ('Daily Weather Input'!E6735+'Daily Weather Input'!F6735)/2)</f>
        <v>0</v>
      </c>
    </row>
    <row r="6743" spans="2:5" x14ac:dyDescent="0.25">
      <c r="B6743">
        <f>YEAR('Daily Weather Input'!C6736)</f>
        <v>1900</v>
      </c>
      <c r="C6743">
        <f>MONTH('Daily Weather Input'!C6736)</f>
        <v>1</v>
      </c>
      <c r="D6743">
        <f>DAY('Daily Weather Input'!C6736)</f>
        <v>0</v>
      </c>
      <c r="E6743">
        <f>IF('Daily Weather Input'!D6736, 'Daily Weather Input'!D6736, ('Daily Weather Input'!E6736+'Daily Weather Input'!F6736)/2)</f>
        <v>0</v>
      </c>
    </row>
    <row r="6744" spans="2:5" x14ac:dyDescent="0.25">
      <c r="B6744">
        <f>YEAR('Daily Weather Input'!C6737)</f>
        <v>1900</v>
      </c>
      <c r="C6744">
        <f>MONTH('Daily Weather Input'!C6737)</f>
        <v>1</v>
      </c>
      <c r="D6744">
        <f>DAY('Daily Weather Input'!C6737)</f>
        <v>0</v>
      </c>
      <c r="E6744">
        <f>IF('Daily Weather Input'!D6737, 'Daily Weather Input'!D6737, ('Daily Weather Input'!E6737+'Daily Weather Input'!F6737)/2)</f>
        <v>0</v>
      </c>
    </row>
    <row r="6745" spans="2:5" x14ac:dyDescent="0.25">
      <c r="B6745">
        <f>YEAR('Daily Weather Input'!C6738)</f>
        <v>1900</v>
      </c>
      <c r="C6745">
        <f>MONTH('Daily Weather Input'!C6738)</f>
        <v>1</v>
      </c>
      <c r="D6745">
        <f>DAY('Daily Weather Input'!C6738)</f>
        <v>0</v>
      </c>
      <c r="E6745">
        <f>IF('Daily Weather Input'!D6738, 'Daily Weather Input'!D6738, ('Daily Weather Input'!E6738+'Daily Weather Input'!F6738)/2)</f>
        <v>0</v>
      </c>
    </row>
    <row r="6746" spans="2:5" x14ac:dyDescent="0.25">
      <c r="B6746">
        <f>YEAR('Daily Weather Input'!C6739)</f>
        <v>1900</v>
      </c>
      <c r="C6746">
        <f>MONTH('Daily Weather Input'!C6739)</f>
        <v>1</v>
      </c>
      <c r="D6746">
        <f>DAY('Daily Weather Input'!C6739)</f>
        <v>0</v>
      </c>
      <c r="E6746">
        <f>IF('Daily Weather Input'!D6739, 'Daily Weather Input'!D6739, ('Daily Weather Input'!E6739+'Daily Weather Input'!F6739)/2)</f>
        <v>0</v>
      </c>
    </row>
    <row r="6747" spans="2:5" x14ac:dyDescent="0.25">
      <c r="B6747">
        <f>YEAR('Daily Weather Input'!C6740)</f>
        <v>1900</v>
      </c>
      <c r="C6747">
        <f>MONTH('Daily Weather Input'!C6740)</f>
        <v>1</v>
      </c>
      <c r="D6747">
        <f>DAY('Daily Weather Input'!C6740)</f>
        <v>0</v>
      </c>
      <c r="E6747">
        <f>IF('Daily Weather Input'!D6740, 'Daily Weather Input'!D6740, ('Daily Weather Input'!E6740+'Daily Weather Input'!F6740)/2)</f>
        <v>0</v>
      </c>
    </row>
    <row r="6748" spans="2:5" x14ac:dyDescent="0.25">
      <c r="B6748">
        <f>YEAR('Daily Weather Input'!C6741)</f>
        <v>1900</v>
      </c>
      <c r="C6748">
        <f>MONTH('Daily Weather Input'!C6741)</f>
        <v>1</v>
      </c>
      <c r="D6748">
        <f>DAY('Daily Weather Input'!C6741)</f>
        <v>0</v>
      </c>
      <c r="E6748">
        <f>IF('Daily Weather Input'!D6741, 'Daily Weather Input'!D6741, ('Daily Weather Input'!E6741+'Daily Weather Input'!F6741)/2)</f>
        <v>0</v>
      </c>
    </row>
    <row r="6749" spans="2:5" x14ac:dyDescent="0.25">
      <c r="B6749">
        <f>YEAR('Daily Weather Input'!C6742)</f>
        <v>1900</v>
      </c>
      <c r="C6749">
        <f>MONTH('Daily Weather Input'!C6742)</f>
        <v>1</v>
      </c>
      <c r="D6749">
        <f>DAY('Daily Weather Input'!C6742)</f>
        <v>0</v>
      </c>
      <c r="E6749">
        <f>IF('Daily Weather Input'!D6742, 'Daily Weather Input'!D6742, ('Daily Weather Input'!E6742+'Daily Weather Input'!F6742)/2)</f>
        <v>0</v>
      </c>
    </row>
    <row r="6750" spans="2:5" x14ac:dyDescent="0.25">
      <c r="B6750">
        <f>YEAR('Daily Weather Input'!C6743)</f>
        <v>1900</v>
      </c>
      <c r="C6750">
        <f>MONTH('Daily Weather Input'!C6743)</f>
        <v>1</v>
      </c>
      <c r="D6750">
        <f>DAY('Daily Weather Input'!C6743)</f>
        <v>0</v>
      </c>
      <c r="E6750">
        <f>IF('Daily Weather Input'!D6743, 'Daily Weather Input'!D6743, ('Daily Weather Input'!E6743+'Daily Weather Input'!F6743)/2)</f>
        <v>0</v>
      </c>
    </row>
    <row r="6751" spans="2:5" x14ac:dyDescent="0.25">
      <c r="B6751">
        <f>YEAR('Daily Weather Input'!C6744)</f>
        <v>1900</v>
      </c>
      <c r="C6751">
        <f>MONTH('Daily Weather Input'!C6744)</f>
        <v>1</v>
      </c>
      <c r="D6751">
        <f>DAY('Daily Weather Input'!C6744)</f>
        <v>0</v>
      </c>
      <c r="E6751">
        <f>IF('Daily Weather Input'!D6744, 'Daily Weather Input'!D6744, ('Daily Weather Input'!E6744+'Daily Weather Input'!F6744)/2)</f>
        <v>0</v>
      </c>
    </row>
    <row r="6752" spans="2:5" x14ac:dyDescent="0.25">
      <c r="B6752">
        <f>YEAR('Daily Weather Input'!C6745)</f>
        <v>1900</v>
      </c>
      <c r="C6752">
        <f>MONTH('Daily Weather Input'!C6745)</f>
        <v>1</v>
      </c>
      <c r="D6752">
        <f>DAY('Daily Weather Input'!C6745)</f>
        <v>0</v>
      </c>
      <c r="E6752">
        <f>IF('Daily Weather Input'!D6745, 'Daily Weather Input'!D6745, ('Daily Weather Input'!E6745+'Daily Weather Input'!F6745)/2)</f>
        <v>0</v>
      </c>
    </row>
    <row r="6753" spans="2:5" x14ac:dyDescent="0.25">
      <c r="B6753">
        <f>YEAR('Daily Weather Input'!C6746)</f>
        <v>1900</v>
      </c>
      <c r="C6753">
        <f>MONTH('Daily Weather Input'!C6746)</f>
        <v>1</v>
      </c>
      <c r="D6753">
        <f>DAY('Daily Weather Input'!C6746)</f>
        <v>0</v>
      </c>
      <c r="E6753">
        <f>IF('Daily Weather Input'!D6746, 'Daily Weather Input'!D6746, ('Daily Weather Input'!E6746+'Daily Weather Input'!F6746)/2)</f>
        <v>0</v>
      </c>
    </row>
    <row r="6754" spans="2:5" x14ac:dyDescent="0.25">
      <c r="B6754">
        <f>YEAR('Daily Weather Input'!C6747)</f>
        <v>1900</v>
      </c>
      <c r="C6754">
        <f>MONTH('Daily Weather Input'!C6747)</f>
        <v>1</v>
      </c>
      <c r="D6754">
        <f>DAY('Daily Weather Input'!C6747)</f>
        <v>0</v>
      </c>
      <c r="E6754">
        <f>IF('Daily Weather Input'!D6747, 'Daily Weather Input'!D6747, ('Daily Weather Input'!E6747+'Daily Weather Input'!F6747)/2)</f>
        <v>0</v>
      </c>
    </row>
    <row r="6755" spans="2:5" x14ac:dyDescent="0.25">
      <c r="B6755">
        <f>YEAR('Daily Weather Input'!C6748)</f>
        <v>1900</v>
      </c>
      <c r="C6755">
        <f>MONTH('Daily Weather Input'!C6748)</f>
        <v>1</v>
      </c>
      <c r="D6755">
        <f>DAY('Daily Weather Input'!C6748)</f>
        <v>0</v>
      </c>
      <c r="E6755">
        <f>IF('Daily Weather Input'!D6748, 'Daily Weather Input'!D6748, ('Daily Weather Input'!E6748+'Daily Weather Input'!F6748)/2)</f>
        <v>0</v>
      </c>
    </row>
    <row r="6756" spans="2:5" x14ac:dyDescent="0.25">
      <c r="B6756">
        <f>YEAR('Daily Weather Input'!C6749)</f>
        <v>1900</v>
      </c>
      <c r="C6756">
        <f>MONTH('Daily Weather Input'!C6749)</f>
        <v>1</v>
      </c>
      <c r="D6756">
        <f>DAY('Daily Weather Input'!C6749)</f>
        <v>0</v>
      </c>
      <c r="E6756">
        <f>IF('Daily Weather Input'!D6749, 'Daily Weather Input'!D6749, ('Daily Weather Input'!E6749+'Daily Weather Input'!F6749)/2)</f>
        <v>0</v>
      </c>
    </row>
    <row r="6757" spans="2:5" x14ac:dyDescent="0.25">
      <c r="B6757">
        <f>YEAR('Daily Weather Input'!C6750)</f>
        <v>1900</v>
      </c>
      <c r="C6757">
        <f>MONTH('Daily Weather Input'!C6750)</f>
        <v>1</v>
      </c>
      <c r="D6757">
        <f>DAY('Daily Weather Input'!C6750)</f>
        <v>0</v>
      </c>
      <c r="E6757">
        <f>IF('Daily Weather Input'!D6750, 'Daily Weather Input'!D6750, ('Daily Weather Input'!E6750+'Daily Weather Input'!F6750)/2)</f>
        <v>0</v>
      </c>
    </row>
    <row r="6758" spans="2:5" x14ac:dyDescent="0.25">
      <c r="B6758">
        <f>YEAR('Daily Weather Input'!C6751)</f>
        <v>1900</v>
      </c>
      <c r="C6758">
        <f>MONTH('Daily Weather Input'!C6751)</f>
        <v>1</v>
      </c>
      <c r="D6758">
        <f>DAY('Daily Weather Input'!C6751)</f>
        <v>0</v>
      </c>
      <c r="E6758">
        <f>IF('Daily Weather Input'!D6751, 'Daily Weather Input'!D6751, ('Daily Weather Input'!E6751+'Daily Weather Input'!F6751)/2)</f>
        <v>0</v>
      </c>
    </row>
    <row r="6759" spans="2:5" x14ac:dyDescent="0.25">
      <c r="B6759">
        <f>YEAR('Daily Weather Input'!C6752)</f>
        <v>1900</v>
      </c>
      <c r="C6759">
        <f>MONTH('Daily Weather Input'!C6752)</f>
        <v>1</v>
      </c>
      <c r="D6759">
        <f>DAY('Daily Weather Input'!C6752)</f>
        <v>0</v>
      </c>
      <c r="E6759">
        <f>IF('Daily Weather Input'!D6752, 'Daily Weather Input'!D6752, ('Daily Weather Input'!E6752+'Daily Weather Input'!F6752)/2)</f>
        <v>0</v>
      </c>
    </row>
    <row r="6760" spans="2:5" x14ac:dyDescent="0.25">
      <c r="B6760">
        <f>YEAR('Daily Weather Input'!C6753)</f>
        <v>1900</v>
      </c>
      <c r="C6760">
        <f>MONTH('Daily Weather Input'!C6753)</f>
        <v>1</v>
      </c>
      <c r="D6760">
        <f>DAY('Daily Weather Input'!C6753)</f>
        <v>0</v>
      </c>
      <c r="E6760">
        <f>IF('Daily Weather Input'!D6753, 'Daily Weather Input'!D6753, ('Daily Weather Input'!E6753+'Daily Weather Input'!F6753)/2)</f>
        <v>0</v>
      </c>
    </row>
    <row r="6761" spans="2:5" x14ac:dyDescent="0.25">
      <c r="B6761">
        <f>YEAR('Daily Weather Input'!C6754)</f>
        <v>1900</v>
      </c>
      <c r="C6761">
        <f>MONTH('Daily Weather Input'!C6754)</f>
        <v>1</v>
      </c>
      <c r="D6761">
        <f>DAY('Daily Weather Input'!C6754)</f>
        <v>0</v>
      </c>
      <c r="E6761">
        <f>IF('Daily Weather Input'!D6754, 'Daily Weather Input'!D6754, ('Daily Weather Input'!E6754+'Daily Weather Input'!F6754)/2)</f>
        <v>0</v>
      </c>
    </row>
    <row r="6762" spans="2:5" x14ac:dyDescent="0.25">
      <c r="B6762">
        <f>YEAR('Daily Weather Input'!C6755)</f>
        <v>1900</v>
      </c>
      <c r="C6762">
        <f>MONTH('Daily Weather Input'!C6755)</f>
        <v>1</v>
      </c>
      <c r="D6762">
        <f>DAY('Daily Weather Input'!C6755)</f>
        <v>0</v>
      </c>
      <c r="E6762">
        <f>IF('Daily Weather Input'!D6755, 'Daily Weather Input'!D6755, ('Daily Weather Input'!E6755+'Daily Weather Input'!F6755)/2)</f>
        <v>0</v>
      </c>
    </row>
    <row r="6763" spans="2:5" x14ac:dyDescent="0.25">
      <c r="B6763">
        <f>YEAR('Daily Weather Input'!C6756)</f>
        <v>1900</v>
      </c>
      <c r="C6763">
        <f>MONTH('Daily Weather Input'!C6756)</f>
        <v>1</v>
      </c>
      <c r="D6763">
        <f>DAY('Daily Weather Input'!C6756)</f>
        <v>0</v>
      </c>
      <c r="E6763">
        <f>IF('Daily Weather Input'!D6756, 'Daily Weather Input'!D6756, ('Daily Weather Input'!E6756+'Daily Weather Input'!F6756)/2)</f>
        <v>0</v>
      </c>
    </row>
    <row r="6764" spans="2:5" x14ac:dyDescent="0.25">
      <c r="B6764">
        <f>YEAR('Daily Weather Input'!C6757)</f>
        <v>1900</v>
      </c>
      <c r="C6764">
        <f>MONTH('Daily Weather Input'!C6757)</f>
        <v>1</v>
      </c>
      <c r="D6764">
        <f>DAY('Daily Weather Input'!C6757)</f>
        <v>0</v>
      </c>
      <c r="E6764">
        <f>IF('Daily Weather Input'!D6757, 'Daily Weather Input'!D6757, ('Daily Weather Input'!E6757+'Daily Weather Input'!F6757)/2)</f>
        <v>0</v>
      </c>
    </row>
    <row r="6765" spans="2:5" x14ac:dyDescent="0.25">
      <c r="B6765">
        <f>YEAR('Daily Weather Input'!C6758)</f>
        <v>1900</v>
      </c>
      <c r="C6765">
        <f>MONTH('Daily Weather Input'!C6758)</f>
        <v>1</v>
      </c>
      <c r="D6765">
        <f>DAY('Daily Weather Input'!C6758)</f>
        <v>0</v>
      </c>
      <c r="E6765">
        <f>IF('Daily Weather Input'!D6758, 'Daily Weather Input'!D6758, ('Daily Weather Input'!E6758+'Daily Weather Input'!F6758)/2)</f>
        <v>0</v>
      </c>
    </row>
    <row r="6766" spans="2:5" x14ac:dyDescent="0.25">
      <c r="B6766">
        <f>YEAR('Daily Weather Input'!C6759)</f>
        <v>1900</v>
      </c>
      <c r="C6766">
        <f>MONTH('Daily Weather Input'!C6759)</f>
        <v>1</v>
      </c>
      <c r="D6766">
        <f>DAY('Daily Weather Input'!C6759)</f>
        <v>0</v>
      </c>
      <c r="E6766">
        <f>IF('Daily Weather Input'!D6759, 'Daily Weather Input'!D6759, ('Daily Weather Input'!E6759+'Daily Weather Input'!F6759)/2)</f>
        <v>0</v>
      </c>
    </row>
    <row r="6767" spans="2:5" x14ac:dyDescent="0.25">
      <c r="B6767">
        <f>YEAR('Daily Weather Input'!C6760)</f>
        <v>1900</v>
      </c>
      <c r="C6767">
        <f>MONTH('Daily Weather Input'!C6760)</f>
        <v>1</v>
      </c>
      <c r="D6767">
        <f>DAY('Daily Weather Input'!C6760)</f>
        <v>0</v>
      </c>
      <c r="E6767">
        <f>IF('Daily Weather Input'!D6760, 'Daily Weather Input'!D6760, ('Daily Weather Input'!E6760+'Daily Weather Input'!F6760)/2)</f>
        <v>0</v>
      </c>
    </row>
    <row r="6768" spans="2:5" x14ac:dyDescent="0.25">
      <c r="B6768">
        <f>YEAR('Daily Weather Input'!C6761)</f>
        <v>1900</v>
      </c>
      <c r="C6768">
        <f>MONTH('Daily Weather Input'!C6761)</f>
        <v>1</v>
      </c>
      <c r="D6768">
        <f>DAY('Daily Weather Input'!C6761)</f>
        <v>0</v>
      </c>
      <c r="E6768">
        <f>IF('Daily Weather Input'!D6761, 'Daily Weather Input'!D6761, ('Daily Weather Input'!E6761+'Daily Weather Input'!F6761)/2)</f>
        <v>0</v>
      </c>
    </row>
    <row r="6769" spans="2:5" x14ac:dyDescent="0.25">
      <c r="B6769">
        <f>YEAR('Daily Weather Input'!C6762)</f>
        <v>1900</v>
      </c>
      <c r="C6769">
        <f>MONTH('Daily Weather Input'!C6762)</f>
        <v>1</v>
      </c>
      <c r="D6769">
        <f>DAY('Daily Weather Input'!C6762)</f>
        <v>0</v>
      </c>
      <c r="E6769">
        <f>IF('Daily Weather Input'!D6762, 'Daily Weather Input'!D6762, ('Daily Weather Input'!E6762+'Daily Weather Input'!F6762)/2)</f>
        <v>0</v>
      </c>
    </row>
    <row r="6770" spans="2:5" x14ac:dyDescent="0.25">
      <c r="B6770">
        <f>YEAR('Daily Weather Input'!C6763)</f>
        <v>1900</v>
      </c>
      <c r="C6770">
        <f>MONTH('Daily Weather Input'!C6763)</f>
        <v>1</v>
      </c>
      <c r="D6770">
        <f>DAY('Daily Weather Input'!C6763)</f>
        <v>0</v>
      </c>
      <c r="E6770">
        <f>IF('Daily Weather Input'!D6763, 'Daily Weather Input'!D6763, ('Daily Weather Input'!E6763+'Daily Weather Input'!F6763)/2)</f>
        <v>0</v>
      </c>
    </row>
    <row r="6771" spans="2:5" x14ac:dyDescent="0.25">
      <c r="B6771">
        <f>YEAR('Daily Weather Input'!C6764)</f>
        <v>1900</v>
      </c>
      <c r="C6771">
        <f>MONTH('Daily Weather Input'!C6764)</f>
        <v>1</v>
      </c>
      <c r="D6771">
        <f>DAY('Daily Weather Input'!C6764)</f>
        <v>0</v>
      </c>
      <c r="E6771">
        <f>IF('Daily Weather Input'!D6764, 'Daily Weather Input'!D6764, ('Daily Weather Input'!E6764+'Daily Weather Input'!F6764)/2)</f>
        <v>0</v>
      </c>
    </row>
    <row r="6772" spans="2:5" x14ac:dyDescent="0.25">
      <c r="B6772">
        <f>YEAR('Daily Weather Input'!C6765)</f>
        <v>1900</v>
      </c>
      <c r="C6772">
        <f>MONTH('Daily Weather Input'!C6765)</f>
        <v>1</v>
      </c>
      <c r="D6772">
        <f>DAY('Daily Weather Input'!C6765)</f>
        <v>0</v>
      </c>
      <c r="E6772">
        <f>IF('Daily Weather Input'!D6765, 'Daily Weather Input'!D6765, ('Daily Weather Input'!E6765+'Daily Weather Input'!F6765)/2)</f>
        <v>0</v>
      </c>
    </row>
    <row r="6773" spans="2:5" x14ac:dyDescent="0.25">
      <c r="B6773">
        <f>YEAR('Daily Weather Input'!C6766)</f>
        <v>1900</v>
      </c>
      <c r="C6773">
        <f>MONTH('Daily Weather Input'!C6766)</f>
        <v>1</v>
      </c>
      <c r="D6773">
        <f>DAY('Daily Weather Input'!C6766)</f>
        <v>0</v>
      </c>
      <c r="E6773">
        <f>IF('Daily Weather Input'!D6766, 'Daily Weather Input'!D6766, ('Daily Weather Input'!E6766+'Daily Weather Input'!F6766)/2)</f>
        <v>0</v>
      </c>
    </row>
    <row r="6774" spans="2:5" x14ac:dyDescent="0.25">
      <c r="B6774">
        <f>YEAR('Daily Weather Input'!C6767)</f>
        <v>1900</v>
      </c>
      <c r="C6774">
        <f>MONTH('Daily Weather Input'!C6767)</f>
        <v>1</v>
      </c>
      <c r="D6774">
        <f>DAY('Daily Weather Input'!C6767)</f>
        <v>0</v>
      </c>
      <c r="E6774">
        <f>IF('Daily Weather Input'!D6767, 'Daily Weather Input'!D6767, ('Daily Weather Input'!E6767+'Daily Weather Input'!F6767)/2)</f>
        <v>0</v>
      </c>
    </row>
    <row r="6775" spans="2:5" x14ac:dyDescent="0.25">
      <c r="B6775">
        <f>YEAR('Daily Weather Input'!C6768)</f>
        <v>1900</v>
      </c>
      <c r="C6775">
        <f>MONTH('Daily Weather Input'!C6768)</f>
        <v>1</v>
      </c>
      <c r="D6775">
        <f>DAY('Daily Weather Input'!C6768)</f>
        <v>0</v>
      </c>
      <c r="E6775">
        <f>IF('Daily Weather Input'!D6768, 'Daily Weather Input'!D6768, ('Daily Weather Input'!E6768+'Daily Weather Input'!F6768)/2)</f>
        <v>0</v>
      </c>
    </row>
    <row r="6776" spans="2:5" x14ac:dyDescent="0.25">
      <c r="B6776">
        <f>YEAR('Daily Weather Input'!C6769)</f>
        <v>1900</v>
      </c>
      <c r="C6776">
        <f>MONTH('Daily Weather Input'!C6769)</f>
        <v>1</v>
      </c>
      <c r="D6776">
        <f>DAY('Daily Weather Input'!C6769)</f>
        <v>0</v>
      </c>
      <c r="E6776">
        <f>IF('Daily Weather Input'!D6769, 'Daily Weather Input'!D6769, ('Daily Weather Input'!E6769+'Daily Weather Input'!F6769)/2)</f>
        <v>0</v>
      </c>
    </row>
    <row r="6777" spans="2:5" x14ac:dyDescent="0.25">
      <c r="B6777">
        <f>YEAR('Daily Weather Input'!C6770)</f>
        <v>1900</v>
      </c>
      <c r="C6777">
        <f>MONTH('Daily Weather Input'!C6770)</f>
        <v>1</v>
      </c>
      <c r="D6777">
        <f>DAY('Daily Weather Input'!C6770)</f>
        <v>0</v>
      </c>
      <c r="E6777">
        <f>IF('Daily Weather Input'!D6770, 'Daily Weather Input'!D6770, ('Daily Weather Input'!E6770+'Daily Weather Input'!F6770)/2)</f>
        <v>0</v>
      </c>
    </row>
    <row r="6778" spans="2:5" x14ac:dyDescent="0.25">
      <c r="B6778">
        <f>YEAR('Daily Weather Input'!C6771)</f>
        <v>1900</v>
      </c>
      <c r="C6778">
        <f>MONTH('Daily Weather Input'!C6771)</f>
        <v>1</v>
      </c>
      <c r="D6778">
        <f>DAY('Daily Weather Input'!C6771)</f>
        <v>0</v>
      </c>
      <c r="E6778">
        <f>IF('Daily Weather Input'!D6771, 'Daily Weather Input'!D6771, ('Daily Weather Input'!E6771+'Daily Weather Input'!F6771)/2)</f>
        <v>0</v>
      </c>
    </row>
    <row r="6779" spans="2:5" x14ac:dyDescent="0.25">
      <c r="B6779">
        <f>YEAR('Daily Weather Input'!C6772)</f>
        <v>1900</v>
      </c>
      <c r="C6779">
        <f>MONTH('Daily Weather Input'!C6772)</f>
        <v>1</v>
      </c>
      <c r="D6779">
        <f>DAY('Daily Weather Input'!C6772)</f>
        <v>0</v>
      </c>
      <c r="E6779">
        <f>IF('Daily Weather Input'!D6772, 'Daily Weather Input'!D6772, ('Daily Weather Input'!E6772+'Daily Weather Input'!F6772)/2)</f>
        <v>0</v>
      </c>
    </row>
    <row r="6780" spans="2:5" x14ac:dyDescent="0.25">
      <c r="B6780">
        <f>YEAR('Daily Weather Input'!C6773)</f>
        <v>1900</v>
      </c>
      <c r="C6780">
        <f>MONTH('Daily Weather Input'!C6773)</f>
        <v>1</v>
      </c>
      <c r="D6780">
        <f>DAY('Daily Weather Input'!C6773)</f>
        <v>0</v>
      </c>
      <c r="E6780">
        <f>IF('Daily Weather Input'!D6773, 'Daily Weather Input'!D6773, ('Daily Weather Input'!E6773+'Daily Weather Input'!F6773)/2)</f>
        <v>0</v>
      </c>
    </row>
    <row r="6781" spans="2:5" x14ac:dyDescent="0.25">
      <c r="B6781">
        <f>YEAR('Daily Weather Input'!C6774)</f>
        <v>1900</v>
      </c>
      <c r="C6781">
        <f>MONTH('Daily Weather Input'!C6774)</f>
        <v>1</v>
      </c>
      <c r="D6781">
        <f>DAY('Daily Weather Input'!C6774)</f>
        <v>0</v>
      </c>
      <c r="E6781">
        <f>IF('Daily Weather Input'!D6774, 'Daily Weather Input'!D6774, ('Daily Weather Input'!E6774+'Daily Weather Input'!F6774)/2)</f>
        <v>0</v>
      </c>
    </row>
    <row r="6782" spans="2:5" x14ac:dyDescent="0.25">
      <c r="B6782">
        <f>YEAR('Daily Weather Input'!C6775)</f>
        <v>1900</v>
      </c>
      <c r="C6782">
        <f>MONTH('Daily Weather Input'!C6775)</f>
        <v>1</v>
      </c>
      <c r="D6782">
        <f>DAY('Daily Weather Input'!C6775)</f>
        <v>0</v>
      </c>
      <c r="E6782">
        <f>IF('Daily Weather Input'!D6775, 'Daily Weather Input'!D6775, ('Daily Weather Input'!E6775+'Daily Weather Input'!F6775)/2)</f>
        <v>0</v>
      </c>
    </row>
    <row r="6783" spans="2:5" x14ac:dyDescent="0.25">
      <c r="B6783">
        <f>YEAR('Daily Weather Input'!C6776)</f>
        <v>1900</v>
      </c>
      <c r="C6783">
        <f>MONTH('Daily Weather Input'!C6776)</f>
        <v>1</v>
      </c>
      <c r="D6783">
        <f>DAY('Daily Weather Input'!C6776)</f>
        <v>0</v>
      </c>
      <c r="E6783">
        <f>IF('Daily Weather Input'!D6776, 'Daily Weather Input'!D6776, ('Daily Weather Input'!E6776+'Daily Weather Input'!F6776)/2)</f>
        <v>0</v>
      </c>
    </row>
    <row r="6784" spans="2:5" x14ac:dyDescent="0.25">
      <c r="B6784">
        <f>YEAR('Daily Weather Input'!C6777)</f>
        <v>1900</v>
      </c>
      <c r="C6784">
        <f>MONTH('Daily Weather Input'!C6777)</f>
        <v>1</v>
      </c>
      <c r="D6784">
        <f>DAY('Daily Weather Input'!C6777)</f>
        <v>0</v>
      </c>
      <c r="E6784">
        <f>IF('Daily Weather Input'!D6777, 'Daily Weather Input'!D6777, ('Daily Weather Input'!E6777+'Daily Weather Input'!F6777)/2)</f>
        <v>0</v>
      </c>
    </row>
    <row r="6785" spans="2:5" x14ac:dyDescent="0.25">
      <c r="B6785">
        <f>YEAR('Daily Weather Input'!C6778)</f>
        <v>1900</v>
      </c>
      <c r="C6785">
        <f>MONTH('Daily Weather Input'!C6778)</f>
        <v>1</v>
      </c>
      <c r="D6785">
        <f>DAY('Daily Weather Input'!C6778)</f>
        <v>0</v>
      </c>
      <c r="E6785">
        <f>IF('Daily Weather Input'!D6778, 'Daily Weather Input'!D6778, ('Daily Weather Input'!E6778+'Daily Weather Input'!F6778)/2)</f>
        <v>0</v>
      </c>
    </row>
    <row r="6786" spans="2:5" x14ac:dyDescent="0.25">
      <c r="B6786">
        <f>YEAR('Daily Weather Input'!C6779)</f>
        <v>1900</v>
      </c>
      <c r="C6786">
        <f>MONTH('Daily Weather Input'!C6779)</f>
        <v>1</v>
      </c>
      <c r="D6786">
        <f>DAY('Daily Weather Input'!C6779)</f>
        <v>0</v>
      </c>
      <c r="E6786">
        <f>IF('Daily Weather Input'!D6779, 'Daily Weather Input'!D6779, ('Daily Weather Input'!E6779+'Daily Weather Input'!F6779)/2)</f>
        <v>0</v>
      </c>
    </row>
    <row r="6787" spans="2:5" x14ac:dyDescent="0.25">
      <c r="B6787">
        <f>YEAR('Daily Weather Input'!C6780)</f>
        <v>1900</v>
      </c>
      <c r="C6787">
        <f>MONTH('Daily Weather Input'!C6780)</f>
        <v>1</v>
      </c>
      <c r="D6787">
        <f>DAY('Daily Weather Input'!C6780)</f>
        <v>0</v>
      </c>
      <c r="E6787">
        <f>IF('Daily Weather Input'!D6780, 'Daily Weather Input'!D6780, ('Daily Weather Input'!E6780+'Daily Weather Input'!F6780)/2)</f>
        <v>0</v>
      </c>
    </row>
    <row r="6788" spans="2:5" x14ac:dyDescent="0.25">
      <c r="B6788">
        <f>YEAR('Daily Weather Input'!C6781)</f>
        <v>1900</v>
      </c>
      <c r="C6788">
        <f>MONTH('Daily Weather Input'!C6781)</f>
        <v>1</v>
      </c>
      <c r="D6788">
        <f>DAY('Daily Weather Input'!C6781)</f>
        <v>0</v>
      </c>
      <c r="E6788">
        <f>IF('Daily Weather Input'!D6781, 'Daily Weather Input'!D6781, ('Daily Weather Input'!E6781+'Daily Weather Input'!F6781)/2)</f>
        <v>0</v>
      </c>
    </row>
    <row r="6789" spans="2:5" x14ac:dyDescent="0.25">
      <c r="B6789">
        <f>YEAR('Daily Weather Input'!C6782)</f>
        <v>1900</v>
      </c>
      <c r="C6789">
        <f>MONTH('Daily Weather Input'!C6782)</f>
        <v>1</v>
      </c>
      <c r="D6789">
        <f>DAY('Daily Weather Input'!C6782)</f>
        <v>0</v>
      </c>
      <c r="E6789">
        <f>IF('Daily Weather Input'!D6782, 'Daily Weather Input'!D6782, ('Daily Weather Input'!E6782+'Daily Weather Input'!F6782)/2)</f>
        <v>0</v>
      </c>
    </row>
    <row r="6790" spans="2:5" x14ac:dyDescent="0.25">
      <c r="B6790">
        <f>YEAR('Daily Weather Input'!C6783)</f>
        <v>1900</v>
      </c>
      <c r="C6790">
        <f>MONTH('Daily Weather Input'!C6783)</f>
        <v>1</v>
      </c>
      <c r="D6790">
        <f>DAY('Daily Weather Input'!C6783)</f>
        <v>0</v>
      </c>
      <c r="E6790">
        <f>IF('Daily Weather Input'!D6783, 'Daily Weather Input'!D6783, ('Daily Weather Input'!E6783+'Daily Weather Input'!F6783)/2)</f>
        <v>0</v>
      </c>
    </row>
    <row r="6791" spans="2:5" x14ac:dyDescent="0.25">
      <c r="B6791">
        <f>YEAR('Daily Weather Input'!C6784)</f>
        <v>1900</v>
      </c>
      <c r="C6791">
        <f>MONTH('Daily Weather Input'!C6784)</f>
        <v>1</v>
      </c>
      <c r="D6791">
        <f>DAY('Daily Weather Input'!C6784)</f>
        <v>0</v>
      </c>
      <c r="E6791">
        <f>IF('Daily Weather Input'!D6784, 'Daily Weather Input'!D6784, ('Daily Weather Input'!E6784+'Daily Weather Input'!F6784)/2)</f>
        <v>0</v>
      </c>
    </row>
    <row r="6792" spans="2:5" x14ac:dyDescent="0.25">
      <c r="B6792">
        <f>YEAR('Daily Weather Input'!C6785)</f>
        <v>1900</v>
      </c>
      <c r="C6792">
        <f>MONTH('Daily Weather Input'!C6785)</f>
        <v>1</v>
      </c>
      <c r="D6792">
        <f>DAY('Daily Weather Input'!C6785)</f>
        <v>0</v>
      </c>
      <c r="E6792">
        <f>IF('Daily Weather Input'!D6785, 'Daily Weather Input'!D6785, ('Daily Weather Input'!E6785+'Daily Weather Input'!F6785)/2)</f>
        <v>0</v>
      </c>
    </row>
    <row r="6793" spans="2:5" x14ac:dyDescent="0.25">
      <c r="B6793">
        <f>YEAR('Daily Weather Input'!C6786)</f>
        <v>1900</v>
      </c>
      <c r="C6793">
        <f>MONTH('Daily Weather Input'!C6786)</f>
        <v>1</v>
      </c>
      <c r="D6793">
        <f>DAY('Daily Weather Input'!C6786)</f>
        <v>0</v>
      </c>
      <c r="E6793">
        <f>IF('Daily Weather Input'!D6786, 'Daily Weather Input'!D6786, ('Daily Weather Input'!E6786+'Daily Weather Input'!F6786)/2)</f>
        <v>0</v>
      </c>
    </row>
    <row r="6794" spans="2:5" x14ac:dyDescent="0.25">
      <c r="B6794">
        <f>YEAR('Daily Weather Input'!C6787)</f>
        <v>1900</v>
      </c>
      <c r="C6794">
        <f>MONTH('Daily Weather Input'!C6787)</f>
        <v>1</v>
      </c>
      <c r="D6794">
        <f>DAY('Daily Weather Input'!C6787)</f>
        <v>0</v>
      </c>
      <c r="E6794">
        <f>IF('Daily Weather Input'!D6787, 'Daily Weather Input'!D6787, ('Daily Weather Input'!E6787+'Daily Weather Input'!F6787)/2)</f>
        <v>0</v>
      </c>
    </row>
    <row r="6795" spans="2:5" x14ac:dyDescent="0.25">
      <c r="B6795">
        <f>YEAR('Daily Weather Input'!C6788)</f>
        <v>1900</v>
      </c>
      <c r="C6795">
        <f>MONTH('Daily Weather Input'!C6788)</f>
        <v>1</v>
      </c>
      <c r="D6795">
        <f>DAY('Daily Weather Input'!C6788)</f>
        <v>0</v>
      </c>
      <c r="E6795">
        <f>IF('Daily Weather Input'!D6788, 'Daily Weather Input'!D6788, ('Daily Weather Input'!E6788+'Daily Weather Input'!F6788)/2)</f>
        <v>0</v>
      </c>
    </row>
    <row r="6796" spans="2:5" x14ac:dyDescent="0.25">
      <c r="B6796">
        <f>YEAR('Daily Weather Input'!C6789)</f>
        <v>1900</v>
      </c>
      <c r="C6796">
        <f>MONTH('Daily Weather Input'!C6789)</f>
        <v>1</v>
      </c>
      <c r="D6796">
        <f>DAY('Daily Weather Input'!C6789)</f>
        <v>0</v>
      </c>
      <c r="E6796">
        <f>IF('Daily Weather Input'!D6789, 'Daily Weather Input'!D6789, ('Daily Weather Input'!E6789+'Daily Weather Input'!F6789)/2)</f>
        <v>0</v>
      </c>
    </row>
    <row r="6797" spans="2:5" x14ac:dyDescent="0.25">
      <c r="B6797">
        <f>YEAR('Daily Weather Input'!C6790)</f>
        <v>1900</v>
      </c>
      <c r="C6797">
        <f>MONTH('Daily Weather Input'!C6790)</f>
        <v>1</v>
      </c>
      <c r="D6797">
        <f>DAY('Daily Weather Input'!C6790)</f>
        <v>0</v>
      </c>
      <c r="E6797">
        <f>IF('Daily Weather Input'!D6790, 'Daily Weather Input'!D6790, ('Daily Weather Input'!E6790+'Daily Weather Input'!F6790)/2)</f>
        <v>0</v>
      </c>
    </row>
    <row r="6798" spans="2:5" x14ac:dyDescent="0.25">
      <c r="B6798">
        <f>YEAR('Daily Weather Input'!C6791)</f>
        <v>1900</v>
      </c>
      <c r="C6798">
        <f>MONTH('Daily Weather Input'!C6791)</f>
        <v>1</v>
      </c>
      <c r="D6798">
        <f>DAY('Daily Weather Input'!C6791)</f>
        <v>0</v>
      </c>
      <c r="E6798">
        <f>IF('Daily Weather Input'!D6791, 'Daily Weather Input'!D6791, ('Daily Weather Input'!E6791+'Daily Weather Input'!F6791)/2)</f>
        <v>0</v>
      </c>
    </row>
    <row r="6799" spans="2:5" x14ac:dyDescent="0.25">
      <c r="B6799">
        <f>YEAR('Daily Weather Input'!C6792)</f>
        <v>1900</v>
      </c>
      <c r="C6799">
        <f>MONTH('Daily Weather Input'!C6792)</f>
        <v>1</v>
      </c>
      <c r="D6799">
        <f>DAY('Daily Weather Input'!C6792)</f>
        <v>0</v>
      </c>
      <c r="E6799">
        <f>IF('Daily Weather Input'!D6792, 'Daily Weather Input'!D6792, ('Daily Weather Input'!E6792+'Daily Weather Input'!F6792)/2)</f>
        <v>0</v>
      </c>
    </row>
    <row r="6800" spans="2:5" x14ac:dyDescent="0.25">
      <c r="B6800">
        <f>YEAR('Daily Weather Input'!C6793)</f>
        <v>1900</v>
      </c>
      <c r="C6800">
        <f>MONTH('Daily Weather Input'!C6793)</f>
        <v>1</v>
      </c>
      <c r="D6800">
        <f>DAY('Daily Weather Input'!C6793)</f>
        <v>0</v>
      </c>
      <c r="E6800">
        <f>IF('Daily Weather Input'!D6793, 'Daily Weather Input'!D6793, ('Daily Weather Input'!E6793+'Daily Weather Input'!F6793)/2)</f>
        <v>0</v>
      </c>
    </row>
    <row r="6801" spans="2:5" x14ac:dyDescent="0.25">
      <c r="B6801">
        <f>YEAR('Daily Weather Input'!C6794)</f>
        <v>1900</v>
      </c>
      <c r="C6801">
        <f>MONTH('Daily Weather Input'!C6794)</f>
        <v>1</v>
      </c>
      <c r="D6801">
        <f>DAY('Daily Weather Input'!C6794)</f>
        <v>0</v>
      </c>
      <c r="E6801">
        <f>IF('Daily Weather Input'!D6794, 'Daily Weather Input'!D6794, ('Daily Weather Input'!E6794+'Daily Weather Input'!F6794)/2)</f>
        <v>0</v>
      </c>
    </row>
    <row r="6802" spans="2:5" x14ac:dyDescent="0.25">
      <c r="B6802">
        <f>YEAR('Daily Weather Input'!C6795)</f>
        <v>1900</v>
      </c>
      <c r="C6802">
        <f>MONTH('Daily Weather Input'!C6795)</f>
        <v>1</v>
      </c>
      <c r="D6802">
        <f>DAY('Daily Weather Input'!C6795)</f>
        <v>0</v>
      </c>
      <c r="E6802">
        <f>IF('Daily Weather Input'!D6795, 'Daily Weather Input'!D6795, ('Daily Weather Input'!E6795+'Daily Weather Input'!F6795)/2)</f>
        <v>0</v>
      </c>
    </row>
    <row r="6803" spans="2:5" x14ac:dyDescent="0.25">
      <c r="B6803">
        <f>YEAR('Daily Weather Input'!C6796)</f>
        <v>1900</v>
      </c>
      <c r="C6803">
        <f>MONTH('Daily Weather Input'!C6796)</f>
        <v>1</v>
      </c>
      <c r="D6803">
        <f>DAY('Daily Weather Input'!C6796)</f>
        <v>0</v>
      </c>
      <c r="E6803">
        <f>IF('Daily Weather Input'!D6796, 'Daily Weather Input'!D6796, ('Daily Weather Input'!E6796+'Daily Weather Input'!F6796)/2)</f>
        <v>0</v>
      </c>
    </row>
    <row r="6804" spans="2:5" x14ac:dyDescent="0.25">
      <c r="B6804">
        <f>YEAR('Daily Weather Input'!C6797)</f>
        <v>1900</v>
      </c>
      <c r="C6804">
        <f>MONTH('Daily Weather Input'!C6797)</f>
        <v>1</v>
      </c>
      <c r="D6804">
        <f>DAY('Daily Weather Input'!C6797)</f>
        <v>0</v>
      </c>
      <c r="E6804">
        <f>IF('Daily Weather Input'!D6797, 'Daily Weather Input'!D6797, ('Daily Weather Input'!E6797+'Daily Weather Input'!F6797)/2)</f>
        <v>0</v>
      </c>
    </row>
    <row r="6805" spans="2:5" x14ac:dyDescent="0.25">
      <c r="B6805">
        <f>YEAR('Daily Weather Input'!C6798)</f>
        <v>1900</v>
      </c>
      <c r="C6805">
        <f>MONTH('Daily Weather Input'!C6798)</f>
        <v>1</v>
      </c>
      <c r="D6805">
        <f>DAY('Daily Weather Input'!C6798)</f>
        <v>0</v>
      </c>
      <c r="E6805">
        <f>IF('Daily Weather Input'!D6798, 'Daily Weather Input'!D6798, ('Daily Weather Input'!E6798+'Daily Weather Input'!F6798)/2)</f>
        <v>0</v>
      </c>
    </row>
    <row r="6806" spans="2:5" x14ac:dyDescent="0.25">
      <c r="B6806">
        <f>YEAR('Daily Weather Input'!C6799)</f>
        <v>1900</v>
      </c>
      <c r="C6806">
        <f>MONTH('Daily Weather Input'!C6799)</f>
        <v>1</v>
      </c>
      <c r="D6806">
        <f>DAY('Daily Weather Input'!C6799)</f>
        <v>0</v>
      </c>
      <c r="E6806">
        <f>IF('Daily Weather Input'!D6799, 'Daily Weather Input'!D6799, ('Daily Weather Input'!E6799+'Daily Weather Input'!F6799)/2)</f>
        <v>0</v>
      </c>
    </row>
    <row r="6807" spans="2:5" x14ac:dyDescent="0.25">
      <c r="B6807">
        <f>YEAR('Daily Weather Input'!C6800)</f>
        <v>1900</v>
      </c>
      <c r="C6807">
        <f>MONTH('Daily Weather Input'!C6800)</f>
        <v>1</v>
      </c>
      <c r="D6807">
        <f>DAY('Daily Weather Input'!C6800)</f>
        <v>0</v>
      </c>
      <c r="E6807">
        <f>IF('Daily Weather Input'!D6800, 'Daily Weather Input'!D6800, ('Daily Weather Input'!E6800+'Daily Weather Input'!F6800)/2)</f>
        <v>0</v>
      </c>
    </row>
    <row r="6808" spans="2:5" x14ac:dyDescent="0.25">
      <c r="B6808">
        <f>YEAR('Daily Weather Input'!C6801)</f>
        <v>1900</v>
      </c>
      <c r="C6808">
        <f>MONTH('Daily Weather Input'!C6801)</f>
        <v>1</v>
      </c>
      <c r="D6808">
        <f>DAY('Daily Weather Input'!C6801)</f>
        <v>0</v>
      </c>
      <c r="E6808">
        <f>IF('Daily Weather Input'!D6801, 'Daily Weather Input'!D6801, ('Daily Weather Input'!E6801+'Daily Weather Input'!F6801)/2)</f>
        <v>0</v>
      </c>
    </row>
    <row r="6809" spans="2:5" x14ac:dyDescent="0.25">
      <c r="B6809">
        <f>YEAR('Daily Weather Input'!C6802)</f>
        <v>1900</v>
      </c>
      <c r="C6809">
        <f>MONTH('Daily Weather Input'!C6802)</f>
        <v>1</v>
      </c>
      <c r="D6809">
        <f>DAY('Daily Weather Input'!C6802)</f>
        <v>0</v>
      </c>
      <c r="E6809">
        <f>IF('Daily Weather Input'!D6802, 'Daily Weather Input'!D6802, ('Daily Weather Input'!E6802+'Daily Weather Input'!F6802)/2)</f>
        <v>0</v>
      </c>
    </row>
    <row r="6810" spans="2:5" x14ac:dyDescent="0.25">
      <c r="B6810">
        <f>YEAR('Daily Weather Input'!C6803)</f>
        <v>1900</v>
      </c>
      <c r="C6810">
        <f>MONTH('Daily Weather Input'!C6803)</f>
        <v>1</v>
      </c>
      <c r="D6810">
        <f>DAY('Daily Weather Input'!C6803)</f>
        <v>0</v>
      </c>
      <c r="E6810">
        <f>IF('Daily Weather Input'!D6803, 'Daily Weather Input'!D6803, ('Daily Weather Input'!E6803+'Daily Weather Input'!F6803)/2)</f>
        <v>0</v>
      </c>
    </row>
    <row r="6811" spans="2:5" x14ac:dyDescent="0.25">
      <c r="B6811">
        <f>YEAR('Daily Weather Input'!C6804)</f>
        <v>1900</v>
      </c>
      <c r="C6811">
        <f>MONTH('Daily Weather Input'!C6804)</f>
        <v>1</v>
      </c>
      <c r="D6811">
        <f>DAY('Daily Weather Input'!C6804)</f>
        <v>0</v>
      </c>
      <c r="E6811">
        <f>IF('Daily Weather Input'!D6804, 'Daily Weather Input'!D6804, ('Daily Weather Input'!E6804+'Daily Weather Input'!F6804)/2)</f>
        <v>0</v>
      </c>
    </row>
    <row r="6812" spans="2:5" x14ac:dyDescent="0.25">
      <c r="B6812">
        <f>YEAR('Daily Weather Input'!C6805)</f>
        <v>1900</v>
      </c>
      <c r="C6812">
        <f>MONTH('Daily Weather Input'!C6805)</f>
        <v>1</v>
      </c>
      <c r="D6812">
        <f>DAY('Daily Weather Input'!C6805)</f>
        <v>0</v>
      </c>
      <c r="E6812">
        <f>IF('Daily Weather Input'!D6805, 'Daily Weather Input'!D6805, ('Daily Weather Input'!E6805+'Daily Weather Input'!F6805)/2)</f>
        <v>0</v>
      </c>
    </row>
    <row r="6813" spans="2:5" x14ac:dyDescent="0.25">
      <c r="B6813">
        <f>YEAR('Daily Weather Input'!C6806)</f>
        <v>1900</v>
      </c>
      <c r="C6813">
        <f>MONTH('Daily Weather Input'!C6806)</f>
        <v>1</v>
      </c>
      <c r="D6813">
        <f>DAY('Daily Weather Input'!C6806)</f>
        <v>0</v>
      </c>
      <c r="E6813">
        <f>IF('Daily Weather Input'!D6806, 'Daily Weather Input'!D6806, ('Daily Weather Input'!E6806+'Daily Weather Input'!F6806)/2)</f>
        <v>0</v>
      </c>
    </row>
    <row r="6814" spans="2:5" x14ac:dyDescent="0.25">
      <c r="B6814">
        <f>YEAR('Daily Weather Input'!C6807)</f>
        <v>1900</v>
      </c>
      <c r="C6814">
        <f>MONTH('Daily Weather Input'!C6807)</f>
        <v>1</v>
      </c>
      <c r="D6814">
        <f>DAY('Daily Weather Input'!C6807)</f>
        <v>0</v>
      </c>
      <c r="E6814">
        <f>IF('Daily Weather Input'!D6807, 'Daily Weather Input'!D6807, ('Daily Weather Input'!E6807+'Daily Weather Input'!F6807)/2)</f>
        <v>0</v>
      </c>
    </row>
    <row r="6815" spans="2:5" x14ac:dyDescent="0.25">
      <c r="B6815">
        <f>YEAR('Daily Weather Input'!C6808)</f>
        <v>1900</v>
      </c>
      <c r="C6815">
        <f>MONTH('Daily Weather Input'!C6808)</f>
        <v>1</v>
      </c>
      <c r="D6815">
        <f>DAY('Daily Weather Input'!C6808)</f>
        <v>0</v>
      </c>
      <c r="E6815">
        <f>IF('Daily Weather Input'!D6808, 'Daily Weather Input'!D6808, ('Daily Weather Input'!E6808+'Daily Weather Input'!F6808)/2)</f>
        <v>0</v>
      </c>
    </row>
    <row r="6816" spans="2:5" x14ac:dyDescent="0.25">
      <c r="B6816">
        <f>YEAR('Daily Weather Input'!C6809)</f>
        <v>1900</v>
      </c>
      <c r="C6816">
        <f>MONTH('Daily Weather Input'!C6809)</f>
        <v>1</v>
      </c>
      <c r="D6816">
        <f>DAY('Daily Weather Input'!C6809)</f>
        <v>0</v>
      </c>
      <c r="E6816">
        <f>IF('Daily Weather Input'!D6809, 'Daily Weather Input'!D6809, ('Daily Weather Input'!E6809+'Daily Weather Input'!F6809)/2)</f>
        <v>0</v>
      </c>
    </row>
    <row r="6817" spans="2:5" x14ac:dyDescent="0.25">
      <c r="B6817">
        <f>YEAR('Daily Weather Input'!C6810)</f>
        <v>1900</v>
      </c>
      <c r="C6817">
        <f>MONTH('Daily Weather Input'!C6810)</f>
        <v>1</v>
      </c>
      <c r="D6817">
        <f>DAY('Daily Weather Input'!C6810)</f>
        <v>0</v>
      </c>
      <c r="E6817">
        <f>IF('Daily Weather Input'!D6810, 'Daily Weather Input'!D6810, ('Daily Weather Input'!E6810+'Daily Weather Input'!F6810)/2)</f>
        <v>0</v>
      </c>
    </row>
    <row r="6818" spans="2:5" x14ac:dyDescent="0.25">
      <c r="B6818">
        <f>YEAR('Daily Weather Input'!C6811)</f>
        <v>1900</v>
      </c>
      <c r="C6818">
        <f>MONTH('Daily Weather Input'!C6811)</f>
        <v>1</v>
      </c>
      <c r="D6818">
        <f>DAY('Daily Weather Input'!C6811)</f>
        <v>0</v>
      </c>
      <c r="E6818">
        <f>IF('Daily Weather Input'!D6811, 'Daily Weather Input'!D6811, ('Daily Weather Input'!E6811+'Daily Weather Input'!F6811)/2)</f>
        <v>0</v>
      </c>
    </row>
    <row r="6819" spans="2:5" x14ac:dyDescent="0.25">
      <c r="B6819">
        <f>YEAR('Daily Weather Input'!C6812)</f>
        <v>1900</v>
      </c>
      <c r="C6819">
        <f>MONTH('Daily Weather Input'!C6812)</f>
        <v>1</v>
      </c>
      <c r="D6819">
        <f>DAY('Daily Weather Input'!C6812)</f>
        <v>0</v>
      </c>
      <c r="E6819">
        <f>IF('Daily Weather Input'!D6812, 'Daily Weather Input'!D6812, ('Daily Weather Input'!E6812+'Daily Weather Input'!F6812)/2)</f>
        <v>0</v>
      </c>
    </row>
    <row r="6820" spans="2:5" x14ac:dyDescent="0.25">
      <c r="B6820">
        <f>YEAR('Daily Weather Input'!C6813)</f>
        <v>1900</v>
      </c>
      <c r="C6820">
        <f>MONTH('Daily Weather Input'!C6813)</f>
        <v>1</v>
      </c>
      <c r="D6820">
        <f>DAY('Daily Weather Input'!C6813)</f>
        <v>0</v>
      </c>
      <c r="E6820">
        <f>IF('Daily Weather Input'!D6813, 'Daily Weather Input'!D6813, ('Daily Weather Input'!E6813+'Daily Weather Input'!F6813)/2)</f>
        <v>0</v>
      </c>
    </row>
    <row r="6821" spans="2:5" x14ac:dyDescent="0.25">
      <c r="B6821">
        <f>YEAR('Daily Weather Input'!C6814)</f>
        <v>1900</v>
      </c>
      <c r="C6821">
        <f>MONTH('Daily Weather Input'!C6814)</f>
        <v>1</v>
      </c>
      <c r="D6821">
        <f>DAY('Daily Weather Input'!C6814)</f>
        <v>0</v>
      </c>
      <c r="E6821">
        <f>IF('Daily Weather Input'!D6814, 'Daily Weather Input'!D6814, ('Daily Weather Input'!E6814+'Daily Weather Input'!F6814)/2)</f>
        <v>0</v>
      </c>
    </row>
    <row r="6822" spans="2:5" x14ac:dyDescent="0.25">
      <c r="B6822">
        <f>YEAR('Daily Weather Input'!C6815)</f>
        <v>1900</v>
      </c>
      <c r="C6822">
        <f>MONTH('Daily Weather Input'!C6815)</f>
        <v>1</v>
      </c>
      <c r="D6822">
        <f>DAY('Daily Weather Input'!C6815)</f>
        <v>0</v>
      </c>
      <c r="E6822">
        <f>IF('Daily Weather Input'!D6815, 'Daily Weather Input'!D6815, ('Daily Weather Input'!E6815+'Daily Weather Input'!F6815)/2)</f>
        <v>0</v>
      </c>
    </row>
    <row r="6823" spans="2:5" x14ac:dyDescent="0.25">
      <c r="B6823">
        <f>YEAR('Daily Weather Input'!C6816)</f>
        <v>1900</v>
      </c>
      <c r="C6823">
        <f>MONTH('Daily Weather Input'!C6816)</f>
        <v>1</v>
      </c>
      <c r="D6823">
        <f>DAY('Daily Weather Input'!C6816)</f>
        <v>0</v>
      </c>
      <c r="E6823">
        <f>IF('Daily Weather Input'!D6816, 'Daily Weather Input'!D6816, ('Daily Weather Input'!E6816+'Daily Weather Input'!F6816)/2)</f>
        <v>0</v>
      </c>
    </row>
    <row r="6824" spans="2:5" x14ac:dyDescent="0.25">
      <c r="B6824">
        <f>YEAR('Daily Weather Input'!C6817)</f>
        <v>1900</v>
      </c>
      <c r="C6824">
        <f>MONTH('Daily Weather Input'!C6817)</f>
        <v>1</v>
      </c>
      <c r="D6824">
        <f>DAY('Daily Weather Input'!C6817)</f>
        <v>0</v>
      </c>
      <c r="E6824">
        <f>IF('Daily Weather Input'!D6817, 'Daily Weather Input'!D6817, ('Daily Weather Input'!E6817+'Daily Weather Input'!F6817)/2)</f>
        <v>0</v>
      </c>
    </row>
    <row r="6825" spans="2:5" x14ac:dyDescent="0.25">
      <c r="B6825">
        <f>YEAR('Daily Weather Input'!C6818)</f>
        <v>1900</v>
      </c>
      <c r="C6825">
        <f>MONTH('Daily Weather Input'!C6818)</f>
        <v>1</v>
      </c>
      <c r="D6825">
        <f>DAY('Daily Weather Input'!C6818)</f>
        <v>0</v>
      </c>
      <c r="E6825">
        <f>IF('Daily Weather Input'!D6818, 'Daily Weather Input'!D6818, ('Daily Weather Input'!E6818+'Daily Weather Input'!F6818)/2)</f>
        <v>0</v>
      </c>
    </row>
    <row r="6826" spans="2:5" x14ac:dyDescent="0.25">
      <c r="B6826">
        <f>YEAR('Daily Weather Input'!C6819)</f>
        <v>1900</v>
      </c>
      <c r="C6826">
        <f>MONTH('Daily Weather Input'!C6819)</f>
        <v>1</v>
      </c>
      <c r="D6826">
        <f>DAY('Daily Weather Input'!C6819)</f>
        <v>0</v>
      </c>
      <c r="E6826">
        <f>IF('Daily Weather Input'!D6819, 'Daily Weather Input'!D6819, ('Daily Weather Input'!E6819+'Daily Weather Input'!F6819)/2)</f>
        <v>0</v>
      </c>
    </row>
    <row r="6827" spans="2:5" x14ac:dyDescent="0.25">
      <c r="B6827">
        <f>YEAR('Daily Weather Input'!C6820)</f>
        <v>1900</v>
      </c>
      <c r="C6827">
        <f>MONTH('Daily Weather Input'!C6820)</f>
        <v>1</v>
      </c>
      <c r="D6827">
        <f>DAY('Daily Weather Input'!C6820)</f>
        <v>0</v>
      </c>
      <c r="E6827">
        <f>IF('Daily Weather Input'!D6820, 'Daily Weather Input'!D6820, ('Daily Weather Input'!E6820+'Daily Weather Input'!F6820)/2)</f>
        <v>0</v>
      </c>
    </row>
    <row r="6828" spans="2:5" x14ac:dyDescent="0.25">
      <c r="B6828">
        <f>YEAR('Daily Weather Input'!C6821)</f>
        <v>1900</v>
      </c>
      <c r="C6828">
        <f>MONTH('Daily Weather Input'!C6821)</f>
        <v>1</v>
      </c>
      <c r="D6828">
        <f>DAY('Daily Weather Input'!C6821)</f>
        <v>0</v>
      </c>
      <c r="E6828">
        <f>IF('Daily Weather Input'!D6821, 'Daily Weather Input'!D6821, ('Daily Weather Input'!E6821+'Daily Weather Input'!F6821)/2)</f>
        <v>0</v>
      </c>
    </row>
    <row r="6829" spans="2:5" x14ac:dyDescent="0.25">
      <c r="B6829">
        <f>YEAR('Daily Weather Input'!C6822)</f>
        <v>1900</v>
      </c>
      <c r="C6829">
        <f>MONTH('Daily Weather Input'!C6822)</f>
        <v>1</v>
      </c>
      <c r="D6829">
        <f>DAY('Daily Weather Input'!C6822)</f>
        <v>0</v>
      </c>
      <c r="E6829">
        <f>IF('Daily Weather Input'!D6822, 'Daily Weather Input'!D6822, ('Daily Weather Input'!E6822+'Daily Weather Input'!F6822)/2)</f>
        <v>0</v>
      </c>
    </row>
    <row r="6830" spans="2:5" x14ac:dyDescent="0.25">
      <c r="B6830">
        <f>YEAR('Daily Weather Input'!C6823)</f>
        <v>1900</v>
      </c>
      <c r="C6830">
        <f>MONTH('Daily Weather Input'!C6823)</f>
        <v>1</v>
      </c>
      <c r="D6830">
        <f>DAY('Daily Weather Input'!C6823)</f>
        <v>0</v>
      </c>
      <c r="E6830">
        <f>IF('Daily Weather Input'!D6823, 'Daily Weather Input'!D6823, ('Daily Weather Input'!E6823+'Daily Weather Input'!F6823)/2)</f>
        <v>0</v>
      </c>
    </row>
    <row r="6831" spans="2:5" x14ac:dyDescent="0.25">
      <c r="B6831">
        <f>YEAR('Daily Weather Input'!C6824)</f>
        <v>1900</v>
      </c>
      <c r="C6831">
        <f>MONTH('Daily Weather Input'!C6824)</f>
        <v>1</v>
      </c>
      <c r="D6831">
        <f>DAY('Daily Weather Input'!C6824)</f>
        <v>0</v>
      </c>
      <c r="E6831">
        <f>IF('Daily Weather Input'!D6824, 'Daily Weather Input'!D6824, ('Daily Weather Input'!E6824+'Daily Weather Input'!F6824)/2)</f>
        <v>0</v>
      </c>
    </row>
    <row r="6832" spans="2:5" x14ac:dyDescent="0.25">
      <c r="B6832">
        <f>YEAR('Daily Weather Input'!C6825)</f>
        <v>1900</v>
      </c>
      <c r="C6832">
        <f>MONTH('Daily Weather Input'!C6825)</f>
        <v>1</v>
      </c>
      <c r="D6832">
        <f>DAY('Daily Weather Input'!C6825)</f>
        <v>0</v>
      </c>
      <c r="E6832">
        <f>IF('Daily Weather Input'!D6825, 'Daily Weather Input'!D6825, ('Daily Weather Input'!E6825+'Daily Weather Input'!F6825)/2)</f>
        <v>0</v>
      </c>
    </row>
    <row r="6833" spans="2:5" x14ac:dyDescent="0.25">
      <c r="B6833">
        <f>YEAR('Daily Weather Input'!C6826)</f>
        <v>1900</v>
      </c>
      <c r="C6833">
        <f>MONTH('Daily Weather Input'!C6826)</f>
        <v>1</v>
      </c>
      <c r="D6833">
        <f>DAY('Daily Weather Input'!C6826)</f>
        <v>0</v>
      </c>
      <c r="E6833">
        <f>IF('Daily Weather Input'!D6826, 'Daily Weather Input'!D6826, ('Daily Weather Input'!E6826+'Daily Weather Input'!F6826)/2)</f>
        <v>0</v>
      </c>
    </row>
    <row r="6834" spans="2:5" x14ac:dyDescent="0.25">
      <c r="B6834">
        <f>YEAR('Daily Weather Input'!C6827)</f>
        <v>1900</v>
      </c>
      <c r="C6834">
        <f>MONTH('Daily Weather Input'!C6827)</f>
        <v>1</v>
      </c>
      <c r="D6834">
        <f>DAY('Daily Weather Input'!C6827)</f>
        <v>0</v>
      </c>
      <c r="E6834">
        <f>IF('Daily Weather Input'!D6827, 'Daily Weather Input'!D6827, ('Daily Weather Input'!E6827+'Daily Weather Input'!F6827)/2)</f>
        <v>0</v>
      </c>
    </row>
    <row r="6835" spans="2:5" x14ac:dyDescent="0.25">
      <c r="B6835">
        <f>YEAR('Daily Weather Input'!C6828)</f>
        <v>1900</v>
      </c>
      <c r="C6835">
        <f>MONTH('Daily Weather Input'!C6828)</f>
        <v>1</v>
      </c>
      <c r="D6835">
        <f>DAY('Daily Weather Input'!C6828)</f>
        <v>0</v>
      </c>
      <c r="E6835">
        <f>IF('Daily Weather Input'!D6828, 'Daily Weather Input'!D6828, ('Daily Weather Input'!E6828+'Daily Weather Input'!F6828)/2)</f>
        <v>0</v>
      </c>
    </row>
    <row r="6836" spans="2:5" x14ac:dyDescent="0.25">
      <c r="B6836">
        <f>YEAR('Daily Weather Input'!C6829)</f>
        <v>1900</v>
      </c>
      <c r="C6836">
        <f>MONTH('Daily Weather Input'!C6829)</f>
        <v>1</v>
      </c>
      <c r="D6836">
        <f>DAY('Daily Weather Input'!C6829)</f>
        <v>0</v>
      </c>
      <c r="E6836">
        <f>IF('Daily Weather Input'!D6829, 'Daily Weather Input'!D6829, ('Daily Weather Input'!E6829+'Daily Weather Input'!F6829)/2)</f>
        <v>0</v>
      </c>
    </row>
    <row r="6837" spans="2:5" x14ac:dyDescent="0.25">
      <c r="B6837">
        <f>YEAR('Daily Weather Input'!C6830)</f>
        <v>1900</v>
      </c>
      <c r="C6837">
        <f>MONTH('Daily Weather Input'!C6830)</f>
        <v>1</v>
      </c>
      <c r="D6837">
        <f>DAY('Daily Weather Input'!C6830)</f>
        <v>0</v>
      </c>
      <c r="E6837">
        <f>IF('Daily Weather Input'!D6830, 'Daily Weather Input'!D6830, ('Daily Weather Input'!E6830+'Daily Weather Input'!F6830)/2)</f>
        <v>0</v>
      </c>
    </row>
    <row r="6838" spans="2:5" x14ac:dyDescent="0.25">
      <c r="B6838">
        <f>YEAR('Daily Weather Input'!C6831)</f>
        <v>1900</v>
      </c>
      <c r="C6838">
        <f>MONTH('Daily Weather Input'!C6831)</f>
        <v>1</v>
      </c>
      <c r="D6838">
        <f>DAY('Daily Weather Input'!C6831)</f>
        <v>0</v>
      </c>
      <c r="E6838">
        <f>IF('Daily Weather Input'!D6831, 'Daily Weather Input'!D6831, ('Daily Weather Input'!E6831+'Daily Weather Input'!F6831)/2)</f>
        <v>0</v>
      </c>
    </row>
    <row r="6839" spans="2:5" x14ac:dyDescent="0.25">
      <c r="B6839">
        <f>YEAR('Daily Weather Input'!C6832)</f>
        <v>1900</v>
      </c>
      <c r="C6839">
        <f>MONTH('Daily Weather Input'!C6832)</f>
        <v>1</v>
      </c>
      <c r="D6839">
        <f>DAY('Daily Weather Input'!C6832)</f>
        <v>0</v>
      </c>
      <c r="E6839">
        <f>IF('Daily Weather Input'!D6832, 'Daily Weather Input'!D6832, ('Daily Weather Input'!E6832+'Daily Weather Input'!F6832)/2)</f>
        <v>0</v>
      </c>
    </row>
    <row r="6840" spans="2:5" x14ac:dyDescent="0.25">
      <c r="B6840">
        <f>YEAR('Daily Weather Input'!C6833)</f>
        <v>1900</v>
      </c>
      <c r="C6840">
        <f>MONTH('Daily Weather Input'!C6833)</f>
        <v>1</v>
      </c>
      <c r="D6840">
        <f>DAY('Daily Weather Input'!C6833)</f>
        <v>0</v>
      </c>
      <c r="E6840">
        <f>IF('Daily Weather Input'!D6833, 'Daily Weather Input'!D6833, ('Daily Weather Input'!E6833+'Daily Weather Input'!F6833)/2)</f>
        <v>0</v>
      </c>
    </row>
    <row r="6841" spans="2:5" x14ac:dyDescent="0.25">
      <c r="B6841">
        <f>YEAR('Daily Weather Input'!C6834)</f>
        <v>1900</v>
      </c>
      <c r="C6841">
        <f>MONTH('Daily Weather Input'!C6834)</f>
        <v>1</v>
      </c>
      <c r="D6841">
        <f>DAY('Daily Weather Input'!C6834)</f>
        <v>0</v>
      </c>
      <c r="E6841">
        <f>IF('Daily Weather Input'!D6834, 'Daily Weather Input'!D6834, ('Daily Weather Input'!E6834+'Daily Weather Input'!F6834)/2)</f>
        <v>0</v>
      </c>
    </row>
    <row r="6842" spans="2:5" x14ac:dyDescent="0.25">
      <c r="B6842">
        <f>YEAR('Daily Weather Input'!C6835)</f>
        <v>1900</v>
      </c>
      <c r="C6842">
        <f>MONTH('Daily Weather Input'!C6835)</f>
        <v>1</v>
      </c>
      <c r="D6842">
        <f>DAY('Daily Weather Input'!C6835)</f>
        <v>0</v>
      </c>
      <c r="E6842">
        <f>IF('Daily Weather Input'!D6835, 'Daily Weather Input'!D6835, ('Daily Weather Input'!E6835+'Daily Weather Input'!F6835)/2)</f>
        <v>0</v>
      </c>
    </row>
    <row r="6843" spans="2:5" x14ac:dyDescent="0.25">
      <c r="B6843">
        <f>YEAR('Daily Weather Input'!C6836)</f>
        <v>1900</v>
      </c>
      <c r="C6843">
        <f>MONTH('Daily Weather Input'!C6836)</f>
        <v>1</v>
      </c>
      <c r="D6843">
        <f>DAY('Daily Weather Input'!C6836)</f>
        <v>0</v>
      </c>
      <c r="E6843">
        <f>IF('Daily Weather Input'!D6836, 'Daily Weather Input'!D6836, ('Daily Weather Input'!E6836+'Daily Weather Input'!F6836)/2)</f>
        <v>0</v>
      </c>
    </row>
    <row r="6844" spans="2:5" x14ac:dyDescent="0.25">
      <c r="B6844">
        <f>YEAR('Daily Weather Input'!C6837)</f>
        <v>1900</v>
      </c>
      <c r="C6844">
        <f>MONTH('Daily Weather Input'!C6837)</f>
        <v>1</v>
      </c>
      <c r="D6844">
        <f>DAY('Daily Weather Input'!C6837)</f>
        <v>0</v>
      </c>
      <c r="E6844">
        <f>IF('Daily Weather Input'!D6837, 'Daily Weather Input'!D6837, ('Daily Weather Input'!E6837+'Daily Weather Input'!F6837)/2)</f>
        <v>0</v>
      </c>
    </row>
    <row r="6845" spans="2:5" x14ac:dyDescent="0.25">
      <c r="B6845">
        <f>YEAR('Daily Weather Input'!C6838)</f>
        <v>1900</v>
      </c>
      <c r="C6845">
        <f>MONTH('Daily Weather Input'!C6838)</f>
        <v>1</v>
      </c>
      <c r="D6845">
        <f>DAY('Daily Weather Input'!C6838)</f>
        <v>0</v>
      </c>
      <c r="E6845">
        <f>IF('Daily Weather Input'!D6838, 'Daily Weather Input'!D6838, ('Daily Weather Input'!E6838+'Daily Weather Input'!F6838)/2)</f>
        <v>0</v>
      </c>
    </row>
    <row r="6846" spans="2:5" x14ac:dyDescent="0.25">
      <c r="B6846">
        <f>YEAR('Daily Weather Input'!C6839)</f>
        <v>1900</v>
      </c>
      <c r="C6846">
        <f>MONTH('Daily Weather Input'!C6839)</f>
        <v>1</v>
      </c>
      <c r="D6846">
        <f>DAY('Daily Weather Input'!C6839)</f>
        <v>0</v>
      </c>
      <c r="E6846">
        <f>IF('Daily Weather Input'!D6839, 'Daily Weather Input'!D6839, ('Daily Weather Input'!E6839+'Daily Weather Input'!F6839)/2)</f>
        <v>0</v>
      </c>
    </row>
    <row r="6847" spans="2:5" x14ac:dyDescent="0.25">
      <c r="B6847">
        <f>YEAR('Daily Weather Input'!C6840)</f>
        <v>1900</v>
      </c>
      <c r="C6847">
        <f>MONTH('Daily Weather Input'!C6840)</f>
        <v>1</v>
      </c>
      <c r="D6847">
        <f>DAY('Daily Weather Input'!C6840)</f>
        <v>0</v>
      </c>
      <c r="E6847">
        <f>IF('Daily Weather Input'!D6840, 'Daily Weather Input'!D6840, ('Daily Weather Input'!E6840+'Daily Weather Input'!F6840)/2)</f>
        <v>0</v>
      </c>
    </row>
    <row r="6848" spans="2:5" x14ac:dyDescent="0.25">
      <c r="B6848">
        <f>YEAR('Daily Weather Input'!C6841)</f>
        <v>1900</v>
      </c>
      <c r="C6848">
        <f>MONTH('Daily Weather Input'!C6841)</f>
        <v>1</v>
      </c>
      <c r="D6848">
        <f>DAY('Daily Weather Input'!C6841)</f>
        <v>0</v>
      </c>
      <c r="E6848">
        <f>IF('Daily Weather Input'!D6841, 'Daily Weather Input'!D6841, ('Daily Weather Input'!E6841+'Daily Weather Input'!F6841)/2)</f>
        <v>0</v>
      </c>
    </row>
    <row r="6849" spans="2:5" x14ac:dyDescent="0.25">
      <c r="B6849">
        <f>YEAR('Daily Weather Input'!C6842)</f>
        <v>1900</v>
      </c>
      <c r="C6849">
        <f>MONTH('Daily Weather Input'!C6842)</f>
        <v>1</v>
      </c>
      <c r="D6849">
        <f>DAY('Daily Weather Input'!C6842)</f>
        <v>0</v>
      </c>
      <c r="E6849">
        <f>IF('Daily Weather Input'!D6842, 'Daily Weather Input'!D6842, ('Daily Weather Input'!E6842+'Daily Weather Input'!F6842)/2)</f>
        <v>0</v>
      </c>
    </row>
    <row r="6850" spans="2:5" x14ac:dyDescent="0.25">
      <c r="B6850">
        <f>YEAR('Daily Weather Input'!C6843)</f>
        <v>1900</v>
      </c>
      <c r="C6850">
        <f>MONTH('Daily Weather Input'!C6843)</f>
        <v>1</v>
      </c>
      <c r="D6850">
        <f>DAY('Daily Weather Input'!C6843)</f>
        <v>0</v>
      </c>
      <c r="E6850">
        <f>IF('Daily Weather Input'!D6843, 'Daily Weather Input'!D6843, ('Daily Weather Input'!E6843+'Daily Weather Input'!F6843)/2)</f>
        <v>0</v>
      </c>
    </row>
    <row r="6851" spans="2:5" x14ac:dyDescent="0.25">
      <c r="B6851">
        <f>YEAR('Daily Weather Input'!C6844)</f>
        <v>1900</v>
      </c>
      <c r="C6851">
        <f>MONTH('Daily Weather Input'!C6844)</f>
        <v>1</v>
      </c>
      <c r="D6851">
        <f>DAY('Daily Weather Input'!C6844)</f>
        <v>0</v>
      </c>
      <c r="E6851">
        <f>IF('Daily Weather Input'!D6844, 'Daily Weather Input'!D6844, ('Daily Weather Input'!E6844+'Daily Weather Input'!F6844)/2)</f>
        <v>0</v>
      </c>
    </row>
    <row r="6852" spans="2:5" x14ac:dyDescent="0.25">
      <c r="B6852">
        <f>YEAR('Daily Weather Input'!C6845)</f>
        <v>1900</v>
      </c>
      <c r="C6852">
        <f>MONTH('Daily Weather Input'!C6845)</f>
        <v>1</v>
      </c>
      <c r="D6852">
        <f>DAY('Daily Weather Input'!C6845)</f>
        <v>0</v>
      </c>
      <c r="E6852">
        <f>IF('Daily Weather Input'!D6845, 'Daily Weather Input'!D6845, ('Daily Weather Input'!E6845+'Daily Weather Input'!F6845)/2)</f>
        <v>0</v>
      </c>
    </row>
    <row r="6853" spans="2:5" x14ac:dyDescent="0.25">
      <c r="B6853">
        <f>YEAR('Daily Weather Input'!C6846)</f>
        <v>1900</v>
      </c>
      <c r="C6853">
        <f>MONTH('Daily Weather Input'!C6846)</f>
        <v>1</v>
      </c>
      <c r="D6853">
        <f>DAY('Daily Weather Input'!C6846)</f>
        <v>0</v>
      </c>
      <c r="E6853">
        <f>IF('Daily Weather Input'!D6846, 'Daily Weather Input'!D6846, ('Daily Weather Input'!E6846+'Daily Weather Input'!F6846)/2)</f>
        <v>0</v>
      </c>
    </row>
    <row r="6854" spans="2:5" x14ac:dyDescent="0.25">
      <c r="B6854">
        <f>YEAR('Daily Weather Input'!C6847)</f>
        <v>1900</v>
      </c>
      <c r="C6854">
        <f>MONTH('Daily Weather Input'!C6847)</f>
        <v>1</v>
      </c>
      <c r="D6854">
        <f>DAY('Daily Weather Input'!C6847)</f>
        <v>0</v>
      </c>
      <c r="E6854">
        <f>IF('Daily Weather Input'!D6847, 'Daily Weather Input'!D6847, ('Daily Weather Input'!E6847+'Daily Weather Input'!F6847)/2)</f>
        <v>0</v>
      </c>
    </row>
    <row r="6855" spans="2:5" x14ac:dyDescent="0.25">
      <c r="B6855">
        <f>YEAR('Daily Weather Input'!C6848)</f>
        <v>1900</v>
      </c>
      <c r="C6855">
        <f>MONTH('Daily Weather Input'!C6848)</f>
        <v>1</v>
      </c>
      <c r="D6855">
        <f>DAY('Daily Weather Input'!C6848)</f>
        <v>0</v>
      </c>
      <c r="E6855">
        <f>IF('Daily Weather Input'!D6848, 'Daily Weather Input'!D6848, ('Daily Weather Input'!E6848+'Daily Weather Input'!F6848)/2)</f>
        <v>0</v>
      </c>
    </row>
    <row r="6856" spans="2:5" x14ac:dyDescent="0.25">
      <c r="B6856">
        <f>YEAR('Daily Weather Input'!C6849)</f>
        <v>1900</v>
      </c>
      <c r="C6856">
        <f>MONTH('Daily Weather Input'!C6849)</f>
        <v>1</v>
      </c>
      <c r="D6856">
        <f>DAY('Daily Weather Input'!C6849)</f>
        <v>0</v>
      </c>
      <c r="E6856">
        <f>IF('Daily Weather Input'!D6849, 'Daily Weather Input'!D6849, ('Daily Weather Input'!E6849+'Daily Weather Input'!F6849)/2)</f>
        <v>0</v>
      </c>
    </row>
    <row r="6857" spans="2:5" x14ac:dyDescent="0.25">
      <c r="B6857">
        <f>YEAR('Daily Weather Input'!C6850)</f>
        <v>1900</v>
      </c>
      <c r="C6857">
        <f>MONTH('Daily Weather Input'!C6850)</f>
        <v>1</v>
      </c>
      <c r="D6857">
        <f>DAY('Daily Weather Input'!C6850)</f>
        <v>0</v>
      </c>
      <c r="E6857">
        <f>IF('Daily Weather Input'!D6850, 'Daily Weather Input'!D6850, ('Daily Weather Input'!E6850+'Daily Weather Input'!F6850)/2)</f>
        <v>0</v>
      </c>
    </row>
    <row r="6858" spans="2:5" x14ac:dyDescent="0.25">
      <c r="B6858">
        <f>YEAR('Daily Weather Input'!C6851)</f>
        <v>1900</v>
      </c>
      <c r="C6858">
        <f>MONTH('Daily Weather Input'!C6851)</f>
        <v>1</v>
      </c>
      <c r="D6858">
        <f>DAY('Daily Weather Input'!C6851)</f>
        <v>0</v>
      </c>
      <c r="E6858">
        <f>IF('Daily Weather Input'!D6851, 'Daily Weather Input'!D6851, ('Daily Weather Input'!E6851+'Daily Weather Input'!F6851)/2)</f>
        <v>0</v>
      </c>
    </row>
    <row r="6859" spans="2:5" x14ac:dyDescent="0.25">
      <c r="B6859">
        <f>YEAR('Daily Weather Input'!C6852)</f>
        <v>1900</v>
      </c>
      <c r="C6859">
        <f>MONTH('Daily Weather Input'!C6852)</f>
        <v>1</v>
      </c>
      <c r="D6859">
        <f>DAY('Daily Weather Input'!C6852)</f>
        <v>0</v>
      </c>
      <c r="E6859">
        <f>IF('Daily Weather Input'!D6852, 'Daily Weather Input'!D6852, ('Daily Weather Input'!E6852+'Daily Weather Input'!F6852)/2)</f>
        <v>0</v>
      </c>
    </row>
    <row r="6860" spans="2:5" x14ac:dyDescent="0.25">
      <c r="B6860">
        <f>YEAR('Daily Weather Input'!C6853)</f>
        <v>1900</v>
      </c>
      <c r="C6860">
        <f>MONTH('Daily Weather Input'!C6853)</f>
        <v>1</v>
      </c>
      <c r="D6860">
        <f>DAY('Daily Weather Input'!C6853)</f>
        <v>0</v>
      </c>
      <c r="E6860">
        <f>IF('Daily Weather Input'!D6853, 'Daily Weather Input'!D6853, ('Daily Weather Input'!E6853+'Daily Weather Input'!F6853)/2)</f>
        <v>0</v>
      </c>
    </row>
    <row r="6861" spans="2:5" x14ac:dyDescent="0.25">
      <c r="B6861">
        <f>YEAR('Daily Weather Input'!C6854)</f>
        <v>1900</v>
      </c>
      <c r="C6861">
        <f>MONTH('Daily Weather Input'!C6854)</f>
        <v>1</v>
      </c>
      <c r="D6861">
        <f>DAY('Daily Weather Input'!C6854)</f>
        <v>0</v>
      </c>
      <c r="E6861">
        <f>IF('Daily Weather Input'!D6854, 'Daily Weather Input'!D6854, ('Daily Weather Input'!E6854+'Daily Weather Input'!F6854)/2)</f>
        <v>0</v>
      </c>
    </row>
    <row r="6862" spans="2:5" x14ac:dyDescent="0.25">
      <c r="B6862">
        <f>YEAR('Daily Weather Input'!C6855)</f>
        <v>1900</v>
      </c>
      <c r="C6862">
        <f>MONTH('Daily Weather Input'!C6855)</f>
        <v>1</v>
      </c>
      <c r="D6862">
        <f>DAY('Daily Weather Input'!C6855)</f>
        <v>0</v>
      </c>
      <c r="E6862">
        <f>IF('Daily Weather Input'!D6855, 'Daily Weather Input'!D6855, ('Daily Weather Input'!E6855+'Daily Weather Input'!F6855)/2)</f>
        <v>0</v>
      </c>
    </row>
    <row r="6863" spans="2:5" x14ac:dyDescent="0.25">
      <c r="B6863">
        <f>YEAR('Daily Weather Input'!C6856)</f>
        <v>1900</v>
      </c>
      <c r="C6863">
        <f>MONTH('Daily Weather Input'!C6856)</f>
        <v>1</v>
      </c>
      <c r="D6863">
        <f>DAY('Daily Weather Input'!C6856)</f>
        <v>0</v>
      </c>
      <c r="E6863">
        <f>IF('Daily Weather Input'!D6856, 'Daily Weather Input'!D6856, ('Daily Weather Input'!E6856+'Daily Weather Input'!F6856)/2)</f>
        <v>0</v>
      </c>
    </row>
    <row r="6864" spans="2:5" x14ac:dyDescent="0.25">
      <c r="B6864">
        <f>YEAR('Daily Weather Input'!C6857)</f>
        <v>1900</v>
      </c>
      <c r="C6864">
        <f>MONTH('Daily Weather Input'!C6857)</f>
        <v>1</v>
      </c>
      <c r="D6864">
        <f>DAY('Daily Weather Input'!C6857)</f>
        <v>0</v>
      </c>
      <c r="E6864">
        <f>IF('Daily Weather Input'!D6857, 'Daily Weather Input'!D6857, ('Daily Weather Input'!E6857+'Daily Weather Input'!F6857)/2)</f>
        <v>0</v>
      </c>
    </row>
    <row r="6865" spans="2:5" x14ac:dyDescent="0.25">
      <c r="B6865">
        <f>YEAR('Daily Weather Input'!C6858)</f>
        <v>1900</v>
      </c>
      <c r="C6865">
        <f>MONTH('Daily Weather Input'!C6858)</f>
        <v>1</v>
      </c>
      <c r="D6865">
        <f>DAY('Daily Weather Input'!C6858)</f>
        <v>0</v>
      </c>
      <c r="E6865">
        <f>IF('Daily Weather Input'!D6858, 'Daily Weather Input'!D6858, ('Daily Weather Input'!E6858+'Daily Weather Input'!F6858)/2)</f>
        <v>0</v>
      </c>
    </row>
    <row r="6866" spans="2:5" x14ac:dyDescent="0.25">
      <c r="B6866">
        <f>YEAR('Daily Weather Input'!C6859)</f>
        <v>1900</v>
      </c>
      <c r="C6866">
        <f>MONTH('Daily Weather Input'!C6859)</f>
        <v>1</v>
      </c>
      <c r="D6866">
        <f>DAY('Daily Weather Input'!C6859)</f>
        <v>0</v>
      </c>
      <c r="E6866">
        <f>IF('Daily Weather Input'!D6859, 'Daily Weather Input'!D6859, ('Daily Weather Input'!E6859+'Daily Weather Input'!F6859)/2)</f>
        <v>0</v>
      </c>
    </row>
    <row r="6867" spans="2:5" x14ac:dyDescent="0.25">
      <c r="B6867">
        <f>YEAR('Daily Weather Input'!C6860)</f>
        <v>1900</v>
      </c>
      <c r="C6867">
        <f>MONTH('Daily Weather Input'!C6860)</f>
        <v>1</v>
      </c>
      <c r="D6867">
        <f>DAY('Daily Weather Input'!C6860)</f>
        <v>0</v>
      </c>
      <c r="E6867">
        <f>IF('Daily Weather Input'!D6860, 'Daily Weather Input'!D6860, ('Daily Weather Input'!E6860+'Daily Weather Input'!F6860)/2)</f>
        <v>0</v>
      </c>
    </row>
    <row r="6868" spans="2:5" x14ac:dyDescent="0.25">
      <c r="B6868">
        <f>YEAR('Daily Weather Input'!C6861)</f>
        <v>1900</v>
      </c>
      <c r="C6868">
        <f>MONTH('Daily Weather Input'!C6861)</f>
        <v>1</v>
      </c>
      <c r="D6868">
        <f>DAY('Daily Weather Input'!C6861)</f>
        <v>0</v>
      </c>
      <c r="E6868">
        <f>IF('Daily Weather Input'!D6861, 'Daily Weather Input'!D6861, ('Daily Weather Input'!E6861+'Daily Weather Input'!F6861)/2)</f>
        <v>0</v>
      </c>
    </row>
    <row r="6869" spans="2:5" x14ac:dyDescent="0.25">
      <c r="B6869">
        <f>YEAR('Daily Weather Input'!C6862)</f>
        <v>1900</v>
      </c>
      <c r="C6869">
        <f>MONTH('Daily Weather Input'!C6862)</f>
        <v>1</v>
      </c>
      <c r="D6869">
        <f>DAY('Daily Weather Input'!C6862)</f>
        <v>0</v>
      </c>
      <c r="E6869">
        <f>IF('Daily Weather Input'!D6862, 'Daily Weather Input'!D6862, ('Daily Weather Input'!E6862+'Daily Weather Input'!F6862)/2)</f>
        <v>0</v>
      </c>
    </row>
    <row r="6870" spans="2:5" x14ac:dyDescent="0.25">
      <c r="B6870">
        <f>YEAR('Daily Weather Input'!C6863)</f>
        <v>1900</v>
      </c>
      <c r="C6870">
        <f>MONTH('Daily Weather Input'!C6863)</f>
        <v>1</v>
      </c>
      <c r="D6870">
        <f>DAY('Daily Weather Input'!C6863)</f>
        <v>0</v>
      </c>
      <c r="E6870">
        <f>IF('Daily Weather Input'!D6863, 'Daily Weather Input'!D6863, ('Daily Weather Input'!E6863+'Daily Weather Input'!F6863)/2)</f>
        <v>0</v>
      </c>
    </row>
    <row r="6871" spans="2:5" x14ac:dyDescent="0.25">
      <c r="B6871">
        <f>YEAR('Daily Weather Input'!C6864)</f>
        <v>1900</v>
      </c>
      <c r="C6871">
        <f>MONTH('Daily Weather Input'!C6864)</f>
        <v>1</v>
      </c>
      <c r="D6871">
        <f>DAY('Daily Weather Input'!C6864)</f>
        <v>0</v>
      </c>
      <c r="E6871">
        <f>IF('Daily Weather Input'!D6864, 'Daily Weather Input'!D6864, ('Daily Weather Input'!E6864+'Daily Weather Input'!F6864)/2)</f>
        <v>0</v>
      </c>
    </row>
    <row r="6872" spans="2:5" x14ac:dyDescent="0.25">
      <c r="B6872">
        <f>YEAR('Daily Weather Input'!C6865)</f>
        <v>1900</v>
      </c>
      <c r="C6872">
        <f>MONTH('Daily Weather Input'!C6865)</f>
        <v>1</v>
      </c>
      <c r="D6872">
        <f>DAY('Daily Weather Input'!C6865)</f>
        <v>0</v>
      </c>
      <c r="E6872">
        <f>IF('Daily Weather Input'!D6865, 'Daily Weather Input'!D6865, ('Daily Weather Input'!E6865+'Daily Weather Input'!F6865)/2)</f>
        <v>0</v>
      </c>
    </row>
    <row r="6873" spans="2:5" x14ac:dyDescent="0.25">
      <c r="B6873">
        <f>YEAR('Daily Weather Input'!C6866)</f>
        <v>1900</v>
      </c>
      <c r="C6873">
        <f>MONTH('Daily Weather Input'!C6866)</f>
        <v>1</v>
      </c>
      <c r="D6873">
        <f>DAY('Daily Weather Input'!C6866)</f>
        <v>0</v>
      </c>
      <c r="E6873">
        <f>IF('Daily Weather Input'!D6866, 'Daily Weather Input'!D6866, ('Daily Weather Input'!E6866+'Daily Weather Input'!F6866)/2)</f>
        <v>0</v>
      </c>
    </row>
    <row r="6874" spans="2:5" x14ac:dyDescent="0.25">
      <c r="B6874">
        <f>YEAR('Daily Weather Input'!C6867)</f>
        <v>1900</v>
      </c>
      <c r="C6874">
        <f>MONTH('Daily Weather Input'!C6867)</f>
        <v>1</v>
      </c>
      <c r="D6874">
        <f>DAY('Daily Weather Input'!C6867)</f>
        <v>0</v>
      </c>
      <c r="E6874">
        <f>IF('Daily Weather Input'!D6867, 'Daily Weather Input'!D6867, ('Daily Weather Input'!E6867+'Daily Weather Input'!F6867)/2)</f>
        <v>0</v>
      </c>
    </row>
    <row r="6875" spans="2:5" x14ac:dyDescent="0.25">
      <c r="B6875">
        <f>YEAR('Daily Weather Input'!C6868)</f>
        <v>1900</v>
      </c>
      <c r="C6875">
        <f>MONTH('Daily Weather Input'!C6868)</f>
        <v>1</v>
      </c>
      <c r="D6875">
        <f>DAY('Daily Weather Input'!C6868)</f>
        <v>0</v>
      </c>
      <c r="E6875">
        <f>IF('Daily Weather Input'!D6868, 'Daily Weather Input'!D6868, ('Daily Weather Input'!E6868+'Daily Weather Input'!F6868)/2)</f>
        <v>0</v>
      </c>
    </row>
    <row r="6876" spans="2:5" x14ac:dyDescent="0.25">
      <c r="B6876">
        <f>YEAR('Daily Weather Input'!C6869)</f>
        <v>1900</v>
      </c>
      <c r="C6876">
        <f>MONTH('Daily Weather Input'!C6869)</f>
        <v>1</v>
      </c>
      <c r="D6876">
        <f>DAY('Daily Weather Input'!C6869)</f>
        <v>0</v>
      </c>
      <c r="E6876">
        <f>IF('Daily Weather Input'!D6869, 'Daily Weather Input'!D6869, ('Daily Weather Input'!E6869+'Daily Weather Input'!F6869)/2)</f>
        <v>0</v>
      </c>
    </row>
    <row r="6877" spans="2:5" x14ac:dyDescent="0.25">
      <c r="B6877">
        <f>YEAR('Daily Weather Input'!C6870)</f>
        <v>1900</v>
      </c>
      <c r="C6877">
        <f>MONTH('Daily Weather Input'!C6870)</f>
        <v>1</v>
      </c>
      <c r="D6877">
        <f>DAY('Daily Weather Input'!C6870)</f>
        <v>0</v>
      </c>
      <c r="E6877">
        <f>IF('Daily Weather Input'!D6870, 'Daily Weather Input'!D6870, ('Daily Weather Input'!E6870+'Daily Weather Input'!F6870)/2)</f>
        <v>0</v>
      </c>
    </row>
    <row r="6878" spans="2:5" x14ac:dyDescent="0.25">
      <c r="B6878">
        <f>YEAR('Daily Weather Input'!C6871)</f>
        <v>1900</v>
      </c>
      <c r="C6878">
        <f>MONTH('Daily Weather Input'!C6871)</f>
        <v>1</v>
      </c>
      <c r="D6878">
        <f>DAY('Daily Weather Input'!C6871)</f>
        <v>0</v>
      </c>
      <c r="E6878">
        <f>IF('Daily Weather Input'!D6871, 'Daily Weather Input'!D6871, ('Daily Weather Input'!E6871+'Daily Weather Input'!F6871)/2)</f>
        <v>0</v>
      </c>
    </row>
    <row r="6879" spans="2:5" x14ac:dyDescent="0.25">
      <c r="B6879">
        <f>YEAR('Daily Weather Input'!C6872)</f>
        <v>1900</v>
      </c>
      <c r="C6879">
        <f>MONTH('Daily Weather Input'!C6872)</f>
        <v>1</v>
      </c>
      <c r="D6879">
        <f>DAY('Daily Weather Input'!C6872)</f>
        <v>0</v>
      </c>
      <c r="E6879">
        <f>IF('Daily Weather Input'!D6872, 'Daily Weather Input'!D6872, ('Daily Weather Input'!E6872+'Daily Weather Input'!F6872)/2)</f>
        <v>0</v>
      </c>
    </row>
    <row r="6880" spans="2:5" x14ac:dyDescent="0.25">
      <c r="B6880">
        <f>YEAR('Daily Weather Input'!C6873)</f>
        <v>1900</v>
      </c>
      <c r="C6880">
        <f>MONTH('Daily Weather Input'!C6873)</f>
        <v>1</v>
      </c>
      <c r="D6880">
        <f>DAY('Daily Weather Input'!C6873)</f>
        <v>0</v>
      </c>
      <c r="E6880">
        <f>IF('Daily Weather Input'!D6873, 'Daily Weather Input'!D6873, ('Daily Weather Input'!E6873+'Daily Weather Input'!F6873)/2)</f>
        <v>0</v>
      </c>
    </row>
    <row r="6881" spans="2:5" x14ac:dyDescent="0.25">
      <c r="B6881">
        <f>YEAR('Daily Weather Input'!C6874)</f>
        <v>1900</v>
      </c>
      <c r="C6881">
        <f>MONTH('Daily Weather Input'!C6874)</f>
        <v>1</v>
      </c>
      <c r="D6881">
        <f>DAY('Daily Weather Input'!C6874)</f>
        <v>0</v>
      </c>
      <c r="E6881">
        <f>IF('Daily Weather Input'!D6874, 'Daily Weather Input'!D6874, ('Daily Weather Input'!E6874+'Daily Weather Input'!F6874)/2)</f>
        <v>0</v>
      </c>
    </row>
    <row r="6882" spans="2:5" x14ac:dyDescent="0.25">
      <c r="B6882">
        <f>YEAR('Daily Weather Input'!C6875)</f>
        <v>1900</v>
      </c>
      <c r="C6882">
        <f>MONTH('Daily Weather Input'!C6875)</f>
        <v>1</v>
      </c>
      <c r="D6882">
        <f>DAY('Daily Weather Input'!C6875)</f>
        <v>0</v>
      </c>
      <c r="E6882">
        <f>IF('Daily Weather Input'!D6875, 'Daily Weather Input'!D6875, ('Daily Weather Input'!E6875+'Daily Weather Input'!F6875)/2)</f>
        <v>0</v>
      </c>
    </row>
    <row r="6883" spans="2:5" x14ac:dyDescent="0.25">
      <c r="B6883">
        <f>YEAR('Daily Weather Input'!C6876)</f>
        <v>1900</v>
      </c>
      <c r="C6883">
        <f>MONTH('Daily Weather Input'!C6876)</f>
        <v>1</v>
      </c>
      <c r="D6883">
        <f>DAY('Daily Weather Input'!C6876)</f>
        <v>0</v>
      </c>
      <c r="E6883">
        <f>IF('Daily Weather Input'!D6876, 'Daily Weather Input'!D6876, ('Daily Weather Input'!E6876+'Daily Weather Input'!F6876)/2)</f>
        <v>0</v>
      </c>
    </row>
    <row r="6884" spans="2:5" x14ac:dyDescent="0.25">
      <c r="B6884">
        <f>YEAR('Daily Weather Input'!C6877)</f>
        <v>1900</v>
      </c>
      <c r="C6884">
        <f>MONTH('Daily Weather Input'!C6877)</f>
        <v>1</v>
      </c>
      <c r="D6884">
        <f>DAY('Daily Weather Input'!C6877)</f>
        <v>0</v>
      </c>
      <c r="E6884">
        <f>IF('Daily Weather Input'!D6877, 'Daily Weather Input'!D6877, ('Daily Weather Input'!E6877+'Daily Weather Input'!F6877)/2)</f>
        <v>0</v>
      </c>
    </row>
    <row r="6885" spans="2:5" x14ac:dyDescent="0.25">
      <c r="B6885">
        <f>YEAR('Daily Weather Input'!C6878)</f>
        <v>1900</v>
      </c>
      <c r="C6885">
        <f>MONTH('Daily Weather Input'!C6878)</f>
        <v>1</v>
      </c>
      <c r="D6885">
        <f>DAY('Daily Weather Input'!C6878)</f>
        <v>0</v>
      </c>
      <c r="E6885">
        <f>IF('Daily Weather Input'!D6878, 'Daily Weather Input'!D6878, ('Daily Weather Input'!E6878+'Daily Weather Input'!F6878)/2)</f>
        <v>0</v>
      </c>
    </row>
    <row r="6886" spans="2:5" x14ac:dyDescent="0.25">
      <c r="B6886">
        <f>YEAR('Daily Weather Input'!C6879)</f>
        <v>1900</v>
      </c>
      <c r="C6886">
        <f>MONTH('Daily Weather Input'!C6879)</f>
        <v>1</v>
      </c>
      <c r="D6886">
        <f>DAY('Daily Weather Input'!C6879)</f>
        <v>0</v>
      </c>
      <c r="E6886">
        <f>IF('Daily Weather Input'!D6879, 'Daily Weather Input'!D6879, ('Daily Weather Input'!E6879+'Daily Weather Input'!F6879)/2)</f>
        <v>0</v>
      </c>
    </row>
    <row r="6887" spans="2:5" x14ac:dyDescent="0.25">
      <c r="B6887">
        <f>YEAR('Daily Weather Input'!C6880)</f>
        <v>1900</v>
      </c>
      <c r="C6887">
        <f>MONTH('Daily Weather Input'!C6880)</f>
        <v>1</v>
      </c>
      <c r="D6887">
        <f>DAY('Daily Weather Input'!C6880)</f>
        <v>0</v>
      </c>
      <c r="E6887">
        <f>IF('Daily Weather Input'!D6880, 'Daily Weather Input'!D6880, ('Daily Weather Input'!E6880+'Daily Weather Input'!F6880)/2)</f>
        <v>0</v>
      </c>
    </row>
    <row r="6888" spans="2:5" x14ac:dyDescent="0.25">
      <c r="B6888">
        <f>YEAR('Daily Weather Input'!C6881)</f>
        <v>1900</v>
      </c>
      <c r="C6888">
        <f>MONTH('Daily Weather Input'!C6881)</f>
        <v>1</v>
      </c>
      <c r="D6888">
        <f>DAY('Daily Weather Input'!C6881)</f>
        <v>0</v>
      </c>
      <c r="E6888">
        <f>IF('Daily Weather Input'!D6881, 'Daily Weather Input'!D6881, ('Daily Weather Input'!E6881+'Daily Weather Input'!F6881)/2)</f>
        <v>0</v>
      </c>
    </row>
    <row r="6889" spans="2:5" x14ac:dyDescent="0.25">
      <c r="B6889">
        <f>YEAR('Daily Weather Input'!C6882)</f>
        <v>1900</v>
      </c>
      <c r="C6889">
        <f>MONTH('Daily Weather Input'!C6882)</f>
        <v>1</v>
      </c>
      <c r="D6889">
        <f>DAY('Daily Weather Input'!C6882)</f>
        <v>0</v>
      </c>
      <c r="E6889">
        <f>IF('Daily Weather Input'!D6882, 'Daily Weather Input'!D6882, ('Daily Weather Input'!E6882+'Daily Weather Input'!F6882)/2)</f>
        <v>0</v>
      </c>
    </row>
    <row r="6890" spans="2:5" x14ac:dyDescent="0.25">
      <c r="B6890">
        <f>YEAR('Daily Weather Input'!C6883)</f>
        <v>1900</v>
      </c>
      <c r="C6890">
        <f>MONTH('Daily Weather Input'!C6883)</f>
        <v>1</v>
      </c>
      <c r="D6890">
        <f>DAY('Daily Weather Input'!C6883)</f>
        <v>0</v>
      </c>
      <c r="E6890">
        <f>IF('Daily Weather Input'!D6883, 'Daily Weather Input'!D6883, ('Daily Weather Input'!E6883+'Daily Weather Input'!F6883)/2)</f>
        <v>0</v>
      </c>
    </row>
    <row r="6891" spans="2:5" x14ac:dyDescent="0.25">
      <c r="B6891">
        <f>YEAR('Daily Weather Input'!C6884)</f>
        <v>1900</v>
      </c>
      <c r="C6891">
        <f>MONTH('Daily Weather Input'!C6884)</f>
        <v>1</v>
      </c>
      <c r="D6891">
        <f>DAY('Daily Weather Input'!C6884)</f>
        <v>0</v>
      </c>
      <c r="E6891">
        <f>IF('Daily Weather Input'!D6884, 'Daily Weather Input'!D6884, ('Daily Weather Input'!E6884+'Daily Weather Input'!F6884)/2)</f>
        <v>0</v>
      </c>
    </row>
    <row r="6892" spans="2:5" x14ac:dyDescent="0.25">
      <c r="B6892">
        <f>YEAR('Daily Weather Input'!C6885)</f>
        <v>1900</v>
      </c>
      <c r="C6892">
        <f>MONTH('Daily Weather Input'!C6885)</f>
        <v>1</v>
      </c>
      <c r="D6892">
        <f>DAY('Daily Weather Input'!C6885)</f>
        <v>0</v>
      </c>
      <c r="E6892">
        <f>IF('Daily Weather Input'!D6885, 'Daily Weather Input'!D6885, ('Daily Weather Input'!E6885+'Daily Weather Input'!F6885)/2)</f>
        <v>0</v>
      </c>
    </row>
    <row r="6893" spans="2:5" x14ac:dyDescent="0.25">
      <c r="B6893">
        <f>YEAR('Daily Weather Input'!C6886)</f>
        <v>1900</v>
      </c>
      <c r="C6893">
        <f>MONTH('Daily Weather Input'!C6886)</f>
        <v>1</v>
      </c>
      <c r="D6893">
        <f>DAY('Daily Weather Input'!C6886)</f>
        <v>0</v>
      </c>
      <c r="E6893">
        <f>IF('Daily Weather Input'!D6886, 'Daily Weather Input'!D6886, ('Daily Weather Input'!E6886+'Daily Weather Input'!F6886)/2)</f>
        <v>0</v>
      </c>
    </row>
    <row r="6894" spans="2:5" x14ac:dyDescent="0.25">
      <c r="B6894">
        <f>YEAR('Daily Weather Input'!C6887)</f>
        <v>1900</v>
      </c>
      <c r="C6894">
        <f>MONTH('Daily Weather Input'!C6887)</f>
        <v>1</v>
      </c>
      <c r="D6894">
        <f>DAY('Daily Weather Input'!C6887)</f>
        <v>0</v>
      </c>
      <c r="E6894">
        <f>IF('Daily Weather Input'!D6887, 'Daily Weather Input'!D6887, ('Daily Weather Input'!E6887+'Daily Weather Input'!F6887)/2)</f>
        <v>0</v>
      </c>
    </row>
    <row r="6895" spans="2:5" x14ac:dyDescent="0.25">
      <c r="B6895">
        <f>YEAR('Daily Weather Input'!C6888)</f>
        <v>1900</v>
      </c>
      <c r="C6895">
        <f>MONTH('Daily Weather Input'!C6888)</f>
        <v>1</v>
      </c>
      <c r="D6895">
        <f>DAY('Daily Weather Input'!C6888)</f>
        <v>0</v>
      </c>
      <c r="E6895">
        <f>IF('Daily Weather Input'!D6888, 'Daily Weather Input'!D6888, ('Daily Weather Input'!E6888+'Daily Weather Input'!F6888)/2)</f>
        <v>0</v>
      </c>
    </row>
    <row r="6896" spans="2:5" x14ac:dyDescent="0.25">
      <c r="B6896">
        <f>YEAR('Daily Weather Input'!C6889)</f>
        <v>1900</v>
      </c>
      <c r="C6896">
        <f>MONTH('Daily Weather Input'!C6889)</f>
        <v>1</v>
      </c>
      <c r="D6896">
        <f>DAY('Daily Weather Input'!C6889)</f>
        <v>0</v>
      </c>
      <c r="E6896">
        <f>IF('Daily Weather Input'!D6889, 'Daily Weather Input'!D6889, ('Daily Weather Input'!E6889+'Daily Weather Input'!F6889)/2)</f>
        <v>0</v>
      </c>
    </row>
    <row r="6897" spans="2:5" x14ac:dyDescent="0.25">
      <c r="B6897">
        <f>YEAR('Daily Weather Input'!C6890)</f>
        <v>1900</v>
      </c>
      <c r="C6897">
        <f>MONTH('Daily Weather Input'!C6890)</f>
        <v>1</v>
      </c>
      <c r="D6897">
        <f>DAY('Daily Weather Input'!C6890)</f>
        <v>0</v>
      </c>
      <c r="E6897">
        <f>IF('Daily Weather Input'!D6890, 'Daily Weather Input'!D6890, ('Daily Weather Input'!E6890+'Daily Weather Input'!F6890)/2)</f>
        <v>0</v>
      </c>
    </row>
    <row r="6898" spans="2:5" x14ac:dyDescent="0.25">
      <c r="B6898">
        <f>YEAR('Daily Weather Input'!C6891)</f>
        <v>1900</v>
      </c>
      <c r="C6898">
        <f>MONTH('Daily Weather Input'!C6891)</f>
        <v>1</v>
      </c>
      <c r="D6898">
        <f>DAY('Daily Weather Input'!C6891)</f>
        <v>0</v>
      </c>
      <c r="E6898">
        <f>IF('Daily Weather Input'!D6891, 'Daily Weather Input'!D6891, ('Daily Weather Input'!E6891+'Daily Weather Input'!F6891)/2)</f>
        <v>0</v>
      </c>
    </row>
    <row r="6899" spans="2:5" x14ac:dyDescent="0.25">
      <c r="B6899">
        <f>YEAR('Daily Weather Input'!C6892)</f>
        <v>1900</v>
      </c>
      <c r="C6899">
        <f>MONTH('Daily Weather Input'!C6892)</f>
        <v>1</v>
      </c>
      <c r="D6899">
        <f>DAY('Daily Weather Input'!C6892)</f>
        <v>0</v>
      </c>
      <c r="E6899">
        <f>IF('Daily Weather Input'!D6892, 'Daily Weather Input'!D6892, ('Daily Weather Input'!E6892+'Daily Weather Input'!F6892)/2)</f>
        <v>0</v>
      </c>
    </row>
    <row r="6900" spans="2:5" x14ac:dyDescent="0.25">
      <c r="B6900">
        <f>YEAR('Daily Weather Input'!C6893)</f>
        <v>1900</v>
      </c>
      <c r="C6900">
        <f>MONTH('Daily Weather Input'!C6893)</f>
        <v>1</v>
      </c>
      <c r="D6900">
        <f>DAY('Daily Weather Input'!C6893)</f>
        <v>0</v>
      </c>
      <c r="E6900">
        <f>IF('Daily Weather Input'!D6893, 'Daily Weather Input'!D6893, ('Daily Weather Input'!E6893+'Daily Weather Input'!F6893)/2)</f>
        <v>0</v>
      </c>
    </row>
    <row r="6901" spans="2:5" x14ac:dyDescent="0.25">
      <c r="B6901">
        <f>YEAR('Daily Weather Input'!C6894)</f>
        <v>1900</v>
      </c>
      <c r="C6901">
        <f>MONTH('Daily Weather Input'!C6894)</f>
        <v>1</v>
      </c>
      <c r="D6901">
        <f>DAY('Daily Weather Input'!C6894)</f>
        <v>0</v>
      </c>
      <c r="E6901">
        <f>IF('Daily Weather Input'!D6894, 'Daily Weather Input'!D6894, ('Daily Weather Input'!E6894+'Daily Weather Input'!F6894)/2)</f>
        <v>0</v>
      </c>
    </row>
    <row r="6902" spans="2:5" x14ac:dyDescent="0.25">
      <c r="B6902">
        <f>YEAR('Daily Weather Input'!C6895)</f>
        <v>1900</v>
      </c>
      <c r="C6902">
        <f>MONTH('Daily Weather Input'!C6895)</f>
        <v>1</v>
      </c>
      <c r="D6902">
        <f>DAY('Daily Weather Input'!C6895)</f>
        <v>0</v>
      </c>
      <c r="E6902">
        <f>IF('Daily Weather Input'!D6895, 'Daily Weather Input'!D6895, ('Daily Weather Input'!E6895+'Daily Weather Input'!F6895)/2)</f>
        <v>0</v>
      </c>
    </row>
    <row r="6903" spans="2:5" x14ac:dyDescent="0.25">
      <c r="B6903">
        <f>YEAR('Daily Weather Input'!C6896)</f>
        <v>1900</v>
      </c>
      <c r="C6903">
        <f>MONTH('Daily Weather Input'!C6896)</f>
        <v>1</v>
      </c>
      <c r="D6903">
        <f>DAY('Daily Weather Input'!C6896)</f>
        <v>0</v>
      </c>
      <c r="E6903">
        <f>IF('Daily Weather Input'!D6896, 'Daily Weather Input'!D6896, ('Daily Weather Input'!E6896+'Daily Weather Input'!F6896)/2)</f>
        <v>0</v>
      </c>
    </row>
    <row r="6904" spans="2:5" x14ac:dyDescent="0.25">
      <c r="B6904">
        <f>YEAR('Daily Weather Input'!C6897)</f>
        <v>1900</v>
      </c>
      <c r="C6904">
        <f>MONTH('Daily Weather Input'!C6897)</f>
        <v>1</v>
      </c>
      <c r="D6904">
        <f>DAY('Daily Weather Input'!C6897)</f>
        <v>0</v>
      </c>
      <c r="E6904">
        <f>IF('Daily Weather Input'!D6897, 'Daily Weather Input'!D6897, ('Daily Weather Input'!E6897+'Daily Weather Input'!F6897)/2)</f>
        <v>0</v>
      </c>
    </row>
    <row r="6905" spans="2:5" x14ac:dyDescent="0.25">
      <c r="B6905">
        <f>YEAR('Daily Weather Input'!C6898)</f>
        <v>1900</v>
      </c>
      <c r="C6905">
        <f>MONTH('Daily Weather Input'!C6898)</f>
        <v>1</v>
      </c>
      <c r="D6905">
        <f>DAY('Daily Weather Input'!C6898)</f>
        <v>0</v>
      </c>
      <c r="E6905">
        <f>IF('Daily Weather Input'!D6898, 'Daily Weather Input'!D6898, ('Daily Weather Input'!E6898+'Daily Weather Input'!F6898)/2)</f>
        <v>0</v>
      </c>
    </row>
    <row r="6906" spans="2:5" x14ac:dyDescent="0.25">
      <c r="B6906">
        <f>YEAR('Daily Weather Input'!C6899)</f>
        <v>1900</v>
      </c>
      <c r="C6906">
        <f>MONTH('Daily Weather Input'!C6899)</f>
        <v>1</v>
      </c>
      <c r="D6906">
        <f>DAY('Daily Weather Input'!C6899)</f>
        <v>0</v>
      </c>
      <c r="E6906">
        <f>IF('Daily Weather Input'!D6899, 'Daily Weather Input'!D6899, ('Daily Weather Input'!E6899+'Daily Weather Input'!F6899)/2)</f>
        <v>0</v>
      </c>
    </row>
    <row r="6907" spans="2:5" x14ac:dyDescent="0.25">
      <c r="B6907">
        <f>YEAR('Daily Weather Input'!C6900)</f>
        <v>1900</v>
      </c>
      <c r="C6907">
        <f>MONTH('Daily Weather Input'!C6900)</f>
        <v>1</v>
      </c>
      <c r="D6907">
        <f>DAY('Daily Weather Input'!C6900)</f>
        <v>0</v>
      </c>
      <c r="E6907">
        <f>IF('Daily Weather Input'!D6900, 'Daily Weather Input'!D6900, ('Daily Weather Input'!E6900+'Daily Weather Input'!F6900)/2)</f>
        <v>0</v>
      </c>
    </row>
    <row r="6908" spans="2:5" x14ac:dyDescent="0.25">
      <c r="B6908">
        <f>YEAR('Daily Weather Input'!C6901)</f>
        <v>1900</v>
      </c>
      <c r="C6908">
        <f>MONTH('Daily Weather Input'!C6901)</f>
        <v>1</v>
      </c>
      <c r="D6908">
        <f>DAY('Daily Weather Input'!C6901)</f>
        <v>0</v>
      </c>
      <c r="E6908">
        <f>IF('Daily Weather Input'!D6901, 'Daily Weather Input'!D6901, ('Daily Weather Input'!E6901+'Daily Weather Input'!F6901)/2)</f>
        <v>0</v>
      </c>
    </row>
    <row r="6909" spans="2:5" x14ac:dyDescent="0.25">
      <c r="B6909">
        <f>YEAR('Daily Weather Input'!C6902)</f>
        <v>1900</v>
      </c>
      <c r="C6909">
        <f>MONTH('Daily Weather Input'!C6902)</f>
        <v>1</v>
      </c>
      <c r="D6909">
        <f>DAY('Daily Weather Input'!C6902)</f>
        <v>0</v>
      </c>
      <c r="E6909">
        <f>IF('Daily Weather Input'!D6902, 'Daily Weather Input'!D6902, ('Daily Weather Input'!E6902+'Daily Weather Input'!F6902)/2)</f>
        <v>0</v>
      </c>
    </row>
    <row r="6910" spans="2:5" x14ac:dyDescent="0.25">
      <c r="B6910">
        <f>YEAR('Daily Weather Input'!C6903)</f>
        <v>1900</v>
      </c>
      <c r="C6910">
        <f>MONTH('Daily Weather Input'!C6903)</f>
        <v>1</v>
      </c>
      <c r="D6910">
        <f>DAY('Daily Weather Input'!C6903)</f>
        <v>0</v>
      </c>
      <c r="E6910">
        <f>IF('Daily Weather Input'!D6903, 'Daily Weather Input'!D6903, ('Daily Weather Input'!E6903+'Daily Weather Input'!F6903)/2)</f>
        <v>0</v>
      </c>
    </row>
    <row r="6911" spans="2:5" x14ac:dyDescent="0.25">
      <c r="B6911">
        <f>YEAR('Daily Weather Input'!C6904)</f>
        <v>1900</v>
      </c>
      <c r="C6911">
        <f>MONTH('Daily Weather Input'!C6904)</f>
        <v>1</v>
      </c>
      <c r="D6911">
        <f>DAY('Daily Weather Input'!C6904)</f>
        <v>0</v>
      </c>
      <c r="E6911">
        <f>IF('Daily Weather Input'!D6904, 'Daily Weather Input'!D6904, ('Daily Weather Input'!E6904+'Daily Weather Input'!F6904)/2)</f>
        <v>0</v>
      </c>
    </row>
    <row r="6912" spans="2:5" x14ac:dyDescent="0.25">
      <c r="B6912">
        <f>YEAR('Daily Weather Input'!C6905)</f>
        <v>1900</v>
      </c>
      <c r="C6912">
        <f>MONTH('Daily Weather Input'!C6905)</f>
        <v>1</v>
      </c>
      <c r="D6912">
        <f>DAY('Daily Weather Input'!C6905)</f>
        <v>0</v>
      </c>
      <c r="E6912">
        <f>IF('Daily Weather Input'!D6905, 'Daily Weather Input'!D6905, ('Daily Weather Input'!E6905+'Daily Weather Input'!F6905)/2)</f>
        <v>0</v>
      </c>
    </row>
    <row r="6913" spans="2:5" x14ac:dyDescent="0.25">
      <c r="B6913">
        <f>YEAR('Daily Weather Input'!C6906)</f>
        <v>1900</v>
      </c>
      <c r="C6913">
        <f>MONTH('Daily Weather Input'!C6906)</f>
        <v>1</v>
      </c>
      <c r="D6913">
        <f>DAY('Daily Weather Input'!C6906)</f>
        <v>0</v>
      </c>
      <c r="E6913">
        <f>IF('Daily Weather Input'!D6906, 'Daily Weather Input'!D6906, ('Daily Weather Input'!E6906+'Daily Weather Input'!F6906)/2)</f>
        <v>0</v>
      </c>
    </row>
    <row r="6914" spans="2:5" x14ac:dyDescent="0.25">
      <c r="B6914">
        <f>YEAR('Daily Weather Input'!C6907)</f>
        <v>1900</v>
      </c>
      <c r="C6914">
        <f>MONTH('Daily Weather Input'!C6907)</f>
        <v>1</v>
      </c>
      <c r="D6914">
        <f>DAY('Daily Weather Input'!C6907)</f>
        <v>0</v>
      </c>
      <c r="E6914">
        <f>IF('Daily Weather Input'!D6907, 'Daily Weather Input'!D6907, ('Daily Weather Input'!E6907+'Daily Weather Input'!F6907)/2)</f>
        <v>0</v>
      </c>
    </row>
    <row r="6915" spans="2:5" x14ac:dyDescent="0.25">
      <c r="B6915">
        <f>YEAR('Daily Weather Input'!C6908)</f>
        <v>1900</v>
      </c>
      <c r="C6915">
        <f>MONTH('Daily Weather Input'!C6908)</f>
        <v>1</v>
      </c>
      <c r="D6915">
        <f>DAY('Daily Weather Input'!C6908)</f>
        <v>0</v>
      </c>
      <c r="E6915">
        <f>IF('Daily Weather Input'!D6908, 'Daily Weather Input'!D6908, ('Daily Weather Input'!E6908+'Daily Weather Input'!F6908)/2)</f>
        <v>0</v>
      </c>
    </row>
    <row r="6916" spans="2:5" x14ac:dyDescent="0.25">
      <c r="B6916">
        <f>YEAR('Daily Weather Input'!C6909)</f>
        <v>1900</v>
      </c>
      <c r="C6916">
        <f>MONTH('Daily Weather Input'!C6909)</f>
        <v>1</v>
      </c>
      <c r="D6916">
        <f>DAY('Daily Weather Input'!C6909)</f>
        <v>0</v>
      </c>
      <c r="E6916">
        <f>IF('Daily Weather Input'!D6909, 'Daily Weather Input'!D6909, ('Daily Weather Input'!E6909+'Daily Weather Input'!F6909)/2)</f>
        <v>0</v>
      </c>
    </row>
    <row r="6917" spans="2:5" x14ac:dyDescent="0.25">
      <c r="B6917">
        <f>YEAR('Daily Weather Input'!C6910)</f>
        <v>1900</v>
      </c>
      <c r="C6917">
        <f>MONTH('Daily Weather Input'!C6910)</f>
        <v>1</v>
      </c>
      <c r="D6917">
        <f>DAY('Daily Weather Input'!C6910)</f>
        <v>0</v>
      </c>
      <c r="E6917">
        <f>IF('Daily Weather Input'!D6910, 'Daily Weather Input'!D6910, ('Daily Weather Input'!E6910+'Daily Weather Input'!F6910)/2)</f>
        <v>0</v>
      </c>
    </row>
    <row r="6918" spans="2:5" x14ac:dyDescent="0.25">
      <c r="B6918">
        <f>YEAR('Daily Weather Input'!C6911)</f>
        <v>1900</v>
      </c>
      <c r="C6918">
        <f>MONTH('Daily Weather Input'!C6911)</f>
        <v>1</v>
      </c>
      <c r="D6918">
        <f>DAY('Daily Weather Input'!C6911)</f>
        <v>0</v>
      </c>
      <c r="E6918">
        <f>IF('Daily Weather Input'!D6911, 'Daily Weather Input'!D6911, ('Daily Weather Input'!E6911+'Daily Weather Input'!F6911)/2)</f>
        <v>0</v>
      </c>
    </row>
    <row r="6919" spans="2:5" x14ac:dyDescent="0.25">
      <c r="B6919">
        <f>YEAR('Daily Weather Input'!C6912)</f>
        <v>1900</v>
      </c>
      <c r="C6919">
        <f>MONTH('Daily Weather Input'!C6912)</f>
        <v>1</v>
      </c>
      <c r="D6919">
        <f>DAY('Daily Weather Input'!C6912)</f>
        <v>0</v>
      </c>
      <c r="E6919">
        <f>IF('Daily Weather Input'!D6912, 'Daily Weather Input'!D6912, ('Daily Weather Input'!E6912+'Daily Weather Input'!F6912)/2)</f>
        <v>0</v>
      </c>
    </row>
    <row r="6920" spans="2:5" x14ac:dyDescent="0.25">
      <c r="B6920">
        <f>YEAR('Daily Weather Input'!C6913)</f>
        <v>1900</v>
      </c>
      <c r="C6920">
        <f>MONTH('Daily Weather Input'!C6913)</f>
        <v>1</v>
      </c>
      <c r="D6920">
        <f>DAY('Daily Weather Input'!C6913)</f>
        <v>0</v>
      </c>
      <c r="E6920">
        <f>IF('Daily Weather Input'!D6913, 'Daily Weather Input'!D6913, ('Daily Weather Input'!E6913+'Daily Weather Input'!F6913)/2)</f>
        <v>0</v>
      </c>
    </row>
    <row r="6921" spans="2:5" x14ac:dyDescent="0.25">
      <c r="B6921">
        <f>YEAR('Daily Weather Input'!C6914)</f>
        <v>1900</v>
      </c>
      <c r="C6921">
        <f>MONTH('Daily Weather Input'!C6914)</f>
        <v>1</v>
      </c>
      <c r="D6921">
        <f>DAY('Daily Weather Input'!C6914)</f>
        <v>0</v>
      </c>
      <c r="E6921">
        <f>IF('Daily Weather Input'!D6914, 'Daily Weather Input'!D6914, ('Daily Weather Input'!E6914+'Daily Weather Input'!F6914)/2)</f>
        <v>0</v>
      </c>
    </row>
    <row r="6922" spans="2:5" x14ac:dyDescent="0.25">
      <c r="B6922">
        <f>YEAR('Daily Weather Input'!C6915)</f>
        <v>1900</v>
      </c>
      <c r="C6922">
        <f>MONTH('Daily Weather Input'!C6915)</f>
        <v>1</v>
      </c>
      <c r="D6922">
        <f>DAY('Daily Weather Input'!C6915)</f>
        <v>0</v>
      </c>
      <c r="E6922">
        <f>IF('Daily Weather Input'!D6915, 'Daily Weather Input'!D6915, ('Daily Weather Input'!E6915+'Daily Weather Input'!F6915)/2)</f>
        <v>0</v>
      </c>
    </row>
    <row r="6923" spans="2:5" x14ac:dyDescent="0.25">
      <c r="B6923">
        <f>YEAR('Daily Weather Input'!C6916)</f>
        <v>1900</v>
      </c>
      <c r="C6923">
        <f>MONTH('Daily Weather Input'!C6916)</f>
        <v>1</v>
      </c>
      <c r="D6923">
        <f>DAY('Daily Weather Input'!C6916)</f>
        <v>0</v>
      </c>
      <c r="E6923">
        <f>IF('Daily Weather Input'!D6916, 'Daily Weather Input'!D6916, ('Daily Weather Input'!E6916+'Daily Weather Input'!F6916)/2)</f>
        <v>0</v>
      </c>
    </row>
    <row r="6924" spans="2:5" x14ac:dyDescent="0.25">
      <c r="B6924">
        <f>YEAR('Daily Weather Input'!C6917)</f>
        <v>1900</v>
      </c>
      <c r="C6924">
        <f>MONTH('Daily Weather Input'!C6917)</f>
        <v>1</v>
      </c>
      <c r="D6924">
        <f>DAY('Daily Weather Input'!C6917)</f>
        <v>0</v>
      </c>
      <c r="E6924">
        <f>IF('Daily Weather Input'!D6917, 'Daily Weather Input'!D6917, ('Daily Weather Input'!E6917+'Daily Weather Input'!F6917)/2)</f>
        <v>0</v>
      </c>
    </row>
    <row r="6925" spans="2:5" x14ac:dyDescent="0.25">
      <c r="B6925">
        <f>YEAR('Daily Weather Input'!C6918)</f>
        <v>1900</v>
      </c>
      <c r="C6925">
        <f>MONTH('Daily Weather Input'!C6918)</f>
        <v>1</v>
      </c>
      <c r="D6925">
        <f>DAY('Daily Weather Input'!C6918)</f>
        <v>0</v>
      </c>
      <c r="E6925">
        <f>IF('Daily Weather Input'!D6918, 'Daily Weather Input'!D6918, ('Daily Weather Input'!E6918+'Daily Weather Input'!F6918)/2)</f>
        <v>0</v>
      </c>
    </row>
    <row r="6926" spans="2:5" x14ac:dyDescent="0.25">
      <c r="B6926">
        <f>YEAR('Daily Weather Input'!C6919)</f>
        <v>1900</v>
      </c>
      <c r="C6926">
        <f>MONTH('Daily Weather Input'!C6919)</f>
        <v>1</v>
      </c>
      <c r="D6926">
        <f>DAY('Daily Weather Input'!C6919)</f>
        <v>0</v>
      </c>
      <c r="E6926">
        <f>IF('Daily Weather Input'!D6919, 'Daily Weather Input'!D6919, ('Daily Weather Input'!E6919+'Daily Weather Input'!F6919)/2)</f>
        <v>0</v>
      </c>
    </row>
    <row r="6927" spans="2:5" x14ac:dyDescent="0.25">
      <c r="B6927">
        <f>YEAR('Daily Weather Input'!C6920)</f>
        <v>1900</v>
      </c>
      <c r="C6927">
        <f>MONTH('Daily Weather Input'!C6920)</f>
        <v>1</v>
      </c>
      <c r="D6927">
        <f>DAY('Daily Weather Input'!C6920)</f>
        <v>0</v>
      </c>
      <c r="E6927">
        <f>IF('Daily Weather Input'!D6920, 'Daily Weather Input'!D6920, ('Daily Weather Input'!E6920+'Daily Weather Input'!F6920)/2)</f>
        <v>0</v>
      </c>
    </row>
    <row r="6928" spans="2:5" x14ac:dyDescent="0.25">
      <c r="B6928">
        <f>YEAR('Daily Weather Input'!C6921)</f>
        <v>1900</v>
      </c>
      <c r="C6928">
        <f>MONTH('Daily Weather Input'!C6921)</f>
        <v>1</v>
      </c>
      <c r="D6928">
        <f>DAY('Daily Weather Input'!C6921)</f>
        <v>0</v>
      </c>
      <c r="E6928">
        <f>IF('Daily Weather Input'!D6921, 'Daily Weather Input'!D6921, ('Daily Weather Input'!E6921+'Daily Weather Input'!F6921)/2)</f>
        <v>0</v>
      </c>
    </row>
    <row r="6929" spans="2:5" x14ac:dyDescent="0.25">
      <c r="B6929">
        <f>YEAR('Daily Weather Input'!C6922)</f>
        <v>1900</v>
      </c>
      <c r="C6929">
        <f>MONTH('Daily Weather Input'!C6922)</f>
        <v>1</v>
      </c>
      <c r="D6929">
        <f>DAY('Daily Weather Input'!C6922)</f>
        <v>0</v>
      </c>
      <c r="E6929">
        <f>IF('Daily Weather Input'!D6922, 'Daily Weather Input'!D6922, ('Daily Weather Input'!E6922+'Daily Weather Input'!F6922)/2)</f>
        <v>0</v>
      </c>
    </row>
    <row r="6930" spans="2:5" x14ac:dyDescent="0.25">
      <c r="B6930">
        <f>YEAR('Daily Weather Input'!C6923)</f>
        <v>1900</v>
      </c>
      <c r="C6930">
        <f>MONTH('Daily Weather Input'!C6923)</f>
        <v>1</v>
      </c>
      <c r="D6930">
        <f>DAY('Daily Weather Input'!C6923)</f>
        <v>0</v>
      </c>
      <c r="E6930">
        <f>IF('Daily Weather Input'!D6923, 'Daily Weather Input'!D6923, ('Daily Weather Input'!E6923+'Daily Weather Input'!F6923)/2)</f>
        <v>0</v>
      </c>
    </row>
    <row r="6931" spans="2:5" x14ac:dyDescent="0.25">
      <c r="B6931">
        <f>YEAR('Daily Weather Input'!C6924)</f>
        <v>1900</v>
      </c>
      <c r="C6931">
        <f>MONTH('Daily Weather Input'!C6924)</f>
        <v>1</v>
      </c>
      <c r="D6931">
        <f>DAY('Daily Weather Input'!C6924)</f>
        <v>0</v>
      </c>
      <c r="E6931">
        <f>IF('Daily Weather Input'!D6924, 'Daily Weather Input'!D6924, ('Daily Weather Input'!E6924+'Daily Weather Input'!F6924)/2)</f>
        <v>0</v>
      </c>
    </row>
    <row r="6932" spans="2:5" x14ac:dyDescent="0.25">
      <c r="B6932">
        <f>YEAR('Daily Weather Input'!C6925)</f>
        <v>1900</v>
      </c>
      <c r="C6932">
        <f>MONTH('Daily Weather Input'!C6925)</f>
        <v>1</v>
      </c>
      <c r="D6932">
        <f>DAY('Daily Weather Input'!C6925)</f>
        <v>0</v>
      </c>
      <c r="E6932">
        <f>IF('Daily Weather Input'!D6925, 'Daily Weather Input'!D6925, ('Daily Weather Input'!E6925+'Daily Weather Input'!F6925)/2)</f>
        <v>0</v>
      </c>
    </row>
    <row r="6933" spans="2:5" x14ac:dyDescent="0.25">
      <c r="B6933">
        <f>YEAR('Daily Weather Input'!C6926)</f>
        <v>1900</v>
      </c>
      <c r="C6933">
        <f>MONTH('Daily Weather Input'!C6926)</f>
        <v>1</v>
      </c>
      <c r="D6933">
        <f>DAY('Daily Weather Input'!C6926)</f>
        <v>0</v>
      </c>
      <c r="E6933">
        <f>IF('Daily Weather Input'!D6926, 'Daily Weather Input'!D6926, ('Daily Weather Input'!E6926+'Daily Weather Input'!F6926)/2)</f>
        <v>0</v>
      </c>
    </row>
    <row r="6934" spans="2:5" x14ac:dyDescent="0.25">
      <c r="B6934">
        <f>YEAR('Daily Weather Input'!C6927)</f>
        <v>1900</v>
      </c>
      <c r="C6934">
        <f>MONTH('Daily Weather Input'!C6927)</f>
        <v>1</v>
      </c>
      <c r="D6934">
        <f>DAY('Daily Weather Input'!C6927)</f>
        <v>0</v>
      </c>
      <c r="E6934">
        <f>IF('Daily Weather Input'!D6927, 'Daily Weather Input'!D6927, ('Daily Weather Input'!E6927+'Daily Weather Input'!F6927)/2)</f>
        <v>0</v>
      </c>
    </row>
    <row r="6935" spans="2:5" x14ac:dyDescent="0.25">
      <c r="B6935">
        <f>YEAR('Daily Weather Input'!C6928)</f>
        <v>1900</v>
      </c>
      <c r="C6935">
        <f>MONTH('Daily Weather Input'!C6928)</f>
        <v>1</v>
      </c>
      <c r="D6935">
        <f>DAY('Daily Weather Input'!C6928)</f>
        <v>0</v>
      </c>
      <c r="E6935">
        <f>IF('Daily Weather Input'!D6928, 'Daily Weather Input'!D6928, ('Daily Weather Input'!E6928+'Daily Weather Input'!F6928)/2)</f>
        <v>0</v>
      </c>
    </row>
    <row r="6936" spans="2:5" x14ac:dyDescent="0.25">
      <c r="B6936">
        <f>YEAR('Daily Weather Input'!C6929)</f>
        <v>1900</v>
      </c>
      <c r="C6936">
        <f>MONTH('Daily Weather Input'!C6929)</f>
        <v>1</v>
      </c>
      <c r="D6936">
        <f>DAY('Daily Weather Input'!C6929)</f>
        <v>0</v>
      </c>
      <c r="E6936">
        <f>IF('Daily Weather Input'!D6929, 'Daily Weather Input'!D6929, ('Daily Weather Input'!E6929+'Daily Weather Input'!F6929)/2)</f>
        <v>0</v>
      </c>
    </row>
    <row r="6937" spans="2:5" x14ac:dyDescent="0.25">
      <c r="B6937">
        <f>YEAR('Daily Weather Input'!C6930)</f>
        <v>1900</v>
      </c>
      <c r="C6937">
        <f>MONTH('Daily Weather Input'!C6930)</f>
        <v>1</v>
      </c>
      <c r="D6937">
        <f>DAY('Daily Weather Input'!C6930)</f>
        <v>0</v>
      </c>
      <c r="E6937">
        <f>IF('Daily Weather Input'!D6930, 'Daily Weather Input'!D6930, ('Daily Weather Input'!E6930+'Daily Weather Input'!F6930)/2)</f>
        <v>0</v>
      </c>
    </row>
    <row r="6938" spans="2:5" x14ac:dyDescent="0.25">
      <c r="B6938">
        <f>YEAR('Daily Weather Input'!C6931)</f>
        <v>1900</v>
      </c>
      <c r="C6938">
        <f>MONTH('Daily Weather Input'!C6931)</f>
        <v>1</v>
      </c>
      <c r="D6938">
        <f>DAY('Daily Weather Input'!C6931)</f>
        <v>0</v>
      </c>
      <c r="E6938">
        <f>IF('Daily Weather Input'!D6931, 'Daily Weather Input'!D6931, ('Daily Weather Input'!E6931+'Daily Weather Input'!F6931)/2)</f>
        <v>0</v>
      </c>
    </row>
    <row r="6939" spans="2:5" x14ac:dyDescent="0.25">
      <c r="B6939">
        <f>YEAR('Daily Weather Input'!C6932)</f>
        <v>1900</v>
      </c>
      <c r="C6939">
        <f>MONTH('Daily Weather Input'!C6932)</f>
        <v>1</v>
      </c>
      <c r="D6939">
        <f>DAY('Daily Weather Input'!C6932)</f>
        <v>0</v>
      </c>
      <c r="E6939">
        <f>IF('Daily Weather Input'!D6932, 'Daily Weather Input'!D6932, ('Daily Weather Input'!E6932+'Daily Weather Input'!F6932)/2)</f>
        <v>0</v>
      </c>
    </row>
    <row r="6940" spans="2:5" x14ac:dyDescent="0.25">
      <c r="B6940">
        <f>YEAR('Daily Weather Input'!C6933)</f>
        <v>1900</v>
      </c>
      <c r="C6940">
        <f>MONTH('Daily Weather Input'!C6933)</f>
        <v>1</v>
      </c>
      <c r="D6940">
        <f>DAY('Daily Weather Input'!C6933)</f>
        <v>0</v>
      </c>
      <c r="E6940">
        <f>IF('Daily Weather Input'!D6933, 'Daily Weather Input'!D6933, ('Daily Weather Input'!E6933+'Daily Weather Input'!F6933)/2)</f>
        <v>0</v>
      </c>
    </row>
    <row r="6941" spans="2:5" x14ac:dyDescent="0.25">
      <c r="B6941">
        <f>YEAR('Daily Weather Input'!C6934)</f>
        <v>1900</v>
      </c>
      <c r="C6941">
        <f>MONTH('Daily Weather Input'!C6934)</f>
        <v>1</v>
      </c>
      <c r="D6941">
        <f>DAY('Daily Weather Input'!C6934)</f>
        <v>0</v>
      </c>
      <c r="E6941">
        <f>IF('Daily Weather Input'!D6934, 'Daily Weather Input'!D6934, ('Daily Weather Input'!E6934+'Daily Weather Input'!F6934)/2)</f>
        <v>0</v>
      </c>
    </row>
    <row r="6942" spans="2:5" x14ac:dyDescent="0.25">
      <c r="B6942">
        <f>YEAR('Daily Weather Input'!C6935)</f>
        <v>1900</v>
      </c>
      <c r="C6942">
        <f>MONTH('Daily Weather Input'!C6935)</f>
        <v>1</v>
      </c>
      <c r="D6942">
        <f>DAY('Daily Weather Input'!C6935)</f>
        <v>0</v>
      </c>
      <c r="E6942">
        <f>IF('Daily Weather Input'!D6935, 'Daily Weather Input'!D6935, ('Daily Weather Input'!E6935+'Daily Weather Input'!F6935)/2)</f>
        <v>0</v>
      </c>
    </row>
    <row r="6943" spans="2:5" x14ac:dyDescent="0.25">
      <c r="B6943">
        <f>YEAR('Daily Weather Input'!C6936)</f>
        <v>1900</v>
      </c>
      <c r="C6943">
        <f>MONTH('Daily Weather Input'!C6936)</f>
        <v>1</v>
      </c>
      <c r="D6943">
        <f>DAY('Daily Weather Input'!C6936)</f>
        <v>0</v>
      </c>
      <c r="E6943">
        <f>IF('Daily Weather Input'!D6936, 'Daily Weather Input'!D6936, ('Daily Weather Input'!E6936+'Daily Weather Input'!F6936)/2)</f>
        <v>0</v>
      </c>
    </row>
    <row r="6944" spans="2:5" x14ac:dyDescent="0.25">
      <c r="B6944">
        <f>YEAR('Daily Weather Input'!C6937)</f>
        <v>1900</v>
      </c>
      <c r="C6944">
        <f>MONTH('Daily Weather Input'!C6937)</f>
        <v>1</v>
      </c>
      <c r="D6944">
        <f>DAY('Daily Weather Input'!C6937)</f>
        <v>0</v>
      </c>
      <c r="E6944">
        <f>IF('Daily Weather Input'!D6937, 'Daily Weather Input'!D6937, ('Daily Weather Input'!E6937+'Daily Weather Input'!F6937)/2)</f>
        <v>0</v>
      </c>
    </row>
    <row r="6945" spans="2:5" x14ac:dyDescent="0.25">
      <c r="B6945">
        <f>YEAR('Daily Weather Input'!C6938)</f>
        <v>1900</v>
      </c>
      <c r="C6945">
        <f>MONTH('Daily Weather Input'!C6938)</f>
        <v>1</v>
      </c>
      <c r="D6945">
        <f>DAY('Daily Weather Input'!C6938)</f>
        <v>0</v>
      </c>
      <c r="E6945">
        <f>IF('Daily Weather Input'!D6938, 'Daily Weather Input'!D6938, ('Daily Weather Input'!E6938+'Daily Weather Input'!F6938)/2)</f>
        <v>0</v>
      </c>
    </row>
    <row r="6946" spans="2:5" x14ac:dyDescent="0.25">
      <c r="B6946">
        <f>YEAR('Daily Weather Input'!C6939)</f>
        <v>1900</v>
      </c>
      <c r="C6946">
        <f>MONTH('Daily Weather Input'!C6939)</f>
        <v>1</v>
      </c>
      <c r="D6946">
        <f>DAY('Daily Weather Input'!C6939)</f>
        <v>0</v>
      </c>
      <c r="E6946">
        <f>IF('Daily Weather Input'!D6939, 'Daily Weather Input'!D6939, ('Daily Weather Input'!E6939+'Daily Weather Input'!F6939)/2)</f>
        <v>0</v>
      </c>
    </row>
    <row r="6947" spans="2:5" x14ac:dyDescent="0.25">
      <c r="B6947">
        <f>YEAR('Daily Weather Input'!C6940)</f>
        <v>1900</v>
      </c>
      <c r="C6947">
        <f>MONTH('Daily Weather Input'!C6940)</f>
        <v>1</v>
      </c>
      <c r="D6947">
        <f>DAY('Daily Weather Input'!C6940)</f>
        <v>0</v>
      </c>
      <c r="E6947">
        <f>IF('Daily Weather Input'!D6940, 'Daily Weather Input'!D6940, ('Daily Weather Input'!E6940+'Daily Weather Input'!F6940)/2)</f>
        <v>0</v>
      </c>
    </row>
    <row r="6948" spans="2:5" x14ac:dyDescent="0.25">
      <c r="B6948">
        <f>YEAR('Daily Weather Input'!C6941)</f>
        <v>1900</v>
      </c>
      <c r="C6948">
        <f>MONTH('Daily Weather Input'!C6941)</f>
        <v>1</v>
      </c>
      <c r="D6948">
        <f>DAY('Daily Weather Input'!C6941)</f>
        <v>0</v>
      </c>
      <c r="E6948">
        <f>IF('Daily Weather Input'!D6941, 'Daily Weather Input'!D6941, ('Daily Weather Input'!E6941+'Daily Weather Input'!F6941)/2)</f>
        <v>0</v>
      </c>
    </row>
    <row r="6949" spans="2:5" x14ac:dyDescent="0.25">
      <c r="B6949">
        <f>YEAR('Daily Weather Input'!C6942)</f>
        <v>1900</v>
      </c>
      <c r="C6949">
        <f>MONTH('Daily Weather Input'!C6942)</f>
        <v>1</v>
      </c>
      <c r="D6949">
        <f>DAY('Daily Weather Input'!C6942)</f>
        <v>0</v>
      </c>
      <c r="E6949">
        <f>IF('Daily Weather Input'!D6942, 'Daily Weather Input'!D6942, ('Daily Weather Input'!E6942+'Daily Weather Input'!F6942)/2)</f>
        <v>0</v>
      </c>
    </row>
    <row r="6950" spans="2:5" x14ac:dyDescent="0.25">
      <c r="B6950">
        <f>YEAR('Daily Weather Input'!C6943)</f>
        <v>1900</v>
      </c>
      <c r="C6950">
        <f>MONTH('Daily Weather Input'!C6943)</f>
        <v>1</v>
      </c>
      <c r="D6950">
        <f>DAY('Daily Weather Input'!C6943)</f>
        <v>0</v>
      </c>
      <c r="E6950">
        <f>IF('Daily Weather Input'!D6943, 'Daily Weather Input'!D6943, ('Daily Weather Input'!E6943+'Daily Weather Input'!F6943)/2)</f>
        <v>0</v>
      </c>
    </row>
    <row r="6951" spans="2:5" x14ac:dyDescent="0.25">
      <c r="B6951">
        <f>YEAR('Daily Weather Input'!C6944)</f>
        <v>1900</v>
      </c>
      <c r="C6951">
        <f>MONTH('Daily Weather Input'!C6944)</f>
        <v>1</v>
      </c>
      <c r="D6951">
        <f>DAY('Daily Weather Input'!C6944)</f>
        <v>0</v>
      </c>
      <c r="E6951">
        <f>IF('Daily Weather Input'!D6944, 'Daily Weather Input'!D6944, ('Daily Weather Input'!E6944+'Daily Weather Input'!F6944)/2)</f>
        <v>0</v>
      </c>
    </row>
    <row r="6952" spans="2:5" x14ac:dyDescent="0.25">
      <c r="B6952">
        <f>YEAR('Daily Weather Input'!C6945)</f>
        <v>1900</v>
      </c>
      <c r="C6952">
        <f>MONTH('Daily Weather Input'!C6945)</f>
        <v>1</v>
      </c>
      <c r="D6952">
        <f>DAY('Daily Weather Input'!C6945)</f>
        <v>0</v>
      </c>
      <c r="E6952">
        <f>IF('Daily Weather Input'!D6945, 'Daily Weather Input'!D6945, ('Daily Weather Input'!E6945+'Daily Weather Input'!F6945)/2)</f>
        <v>0</v>
      </c>
    </row>
    <row r="6953" spans="2:5" x14ac:dyDescent="0.25">
      <c r="B6953">
        <f>YEAR('Daily Weather Input'!C6946)</f>
        <v>1900</v>
      </c>
      <c r="C6953">
        <f>MONTH('Daily Weather Input'!C6946)</f>
        <v>1</v>
      </c>
      <c r="D6953">
        <f>DAY('Daily Weather Input'!C6946)</f>
        <v>0</v>
      </c>
      <c r="E6953">
        <f>IF('Daily Weather Input'!D6946, 'Daily Weather Input'!D6946, ('Daily Weather Input'!E6946+'Daily Weather Input'!F6946)/2)</f>
        <v>0</v>
      </c>
    </row>
    <row r="6954" spans="2:5" x14ac:dyDescent="0.25">
      <c r="B6954">
        <f>YEAR('Daily Weather Input'!C6947)</f>
        <v>1900</v>
      </c>
      <c r="C6954">
        <f>MONTH('Daily Weather Input'!C6947)</f>
        <v>1</v>
      </c>
      <c r="D6954">
        <f>DAY('Daily Weather Input'!C6947)</f>
        <v>0</v>
      </c>
      <c r="E6954">
        <f>IF('Daily Weather Input'!D6947, 'Daily Weather Input'!D6947, ('Daily Weather Input'!E6947+'Daily Weather Input'!F6947)/2)</f>
        <v>0</v>
      </c>
    </row>
    <row r="6955" spans="2:5" x14ac:dyDescent="0.25">
      <c r="B6955">
        <f>YEAR('Daily Weather Input'!C6948)</f>
        <v>1900</v>
      </c>
      <c r="C6955">
        <f>MONTH('Daily Weather Input'!C6948)</f>
        <v>1</v>
      </c>
      <c r="D6955">
        <f>DAY('Daily Weather Input'!C6948)</f>
        <v>0</v>
      </c>
      <c r="E6955">
        <f>IF('Daily Weather Input'!D6948, 'Daily Weather Input'!D6948, ('Daily Weather Input'!E6948+'Daily Weather Input'!F6948)/2)</f>
        <v>0</v>
      </c>
    </row>
    <row r="6956" spans="2:5" x14ac:dyDescent="0.25">
      <c r="B6956">
        <f>YEAR('Daily Weather Input'!C6949)</f>
        <v>1900</v>
      </c>
      <c r="C6956">
        <f>MONTH('Daily Weather Input'!C6949)</f>
        <v>1</v>
      </c>
      <c r="D6956">
        <f>DAY('Daily Weather Input'!C6949)</f>
        <v>0</v>
      </c>
      <c r="E6956">
        <f>IF('Daily Weather Input'!D6949, 'Daily Weather Input'!D6949, ('Daily Weather Input'!E6949+'Daily Weather Input'!F6949)/2)</f>
        <v>0</v>
      </c>
    </row>
    <row r="6957" spans="2:5" x14ac:dyDescent="0.25">
      <c r="B6957">
        <f>YEAR('Daily Weather Input'!C6950)</f>
        <v>1900</v>
      </c>
      <c r="C6957">
        <f>MONTH('Daily Weather Input'!C6950)</f>
        <v>1</v>
      </c>
      <c r="D6957">
        <f>DAY('Daily Weather Input'!C6950)</f>
        <v>0</v>
      </c>
      <c r="E6957">
        <f>IF('Daily Weather Input'!D6950, 'Daily Weather Input'!D6950, ('Daily Weather Input'!E6950+'Daily Weather Input'!F6950)/2)</f>
        <v>0</v>
      </c>
    </row>
    <row r="6958" spans="2:5" x14ac:dyDescent="0.25">
      <c r="B6958">
        <f>YEAR('Daily Weather Input'!C6951)</f>
        <v>1900</v>
      </c>
      <c r="C6958">
        <f>MONTH('Daily Weather Input'!C6951)</f>
        <v>1</v>
      </c>
      <c r="D6958">
        <f>DAY('Daily Weather Input'!C6951)</f>
        <v>0</v>
      </c>
      <c r="E6958">
        <f>IF('Daily Weather Input'!D6951, 'Daily Weather Input'!D6951, ('Daily Weather Input'!E6951+'Daily Weather Input'!F6951)/2)</f>
        <v>0</v>
      </c>
    </row>
    <row r="6959" spans="2:5" x14ac:dyDescent="0.25">
      <c r="B6959">
        <f>YEAR('Daily Weather Input'!C6952)</f>
        <v>1900</v>
      </c>
      <c r="C6959">
        <f>MONTH('Daily Weather Input'!C6952)</f>
        <v>1</v>
      </c>
      <c r="D6959">
        <f>DAY('Daily Weather Input'!C6952)</f>
        <v>0</v>
      </c>
      <c r="E6959">
        <f>IF('Daily Weather Input'!D6952, 'Daily Weather Input'!D6952, ('Daily Weather Input'!E6952+'Daily Weather Input'!F6952)/2)</f>
        <v>0</v>
      </c>
    </row>
    <row r="6960" spans="2:5" x14ac:dyDescent="0.25">
      <c r="B6960">
        <f>YEAR('Daily Weather Input'!C6953)</f>
        <v>1900</v>
      </c>
      <c r="C6960">
        <f>MONTH('Daily Weather Input'!C6953)</f>
        <v>1</v>
      </c>
      <c r="D6960">
        <f>DAY('Daily Weather Input'!C6953)</f>
        <v>0</v>
      </c>
      <c r="E6960">
        <f>IF('Daily Weather Input'!D6953, 'Daily Weather Input'!D6953, ('Daily Weather Input'!E6953+'Daily Weather Input'!F6953)/2)</f>
        <v>0</v>
      </c>
    </row>
    <row r="6961" spans="2:5" x14ac:dyDescent="0.25">
      <c r="B6961">
        <f>YEAR('Daily Weather Input'!C6954)</f>
        <v>1900</v>
      </c>
      <c r="C6961">
        <f>MONTH('Daily Weather Input'!C6954)</f>
        <v>1</v>
      </c>
      <c r="D6961">
        <f>DAY('Daily Weather Input'!C6954)</f>
        <v>0</v>
      </c>
      <c r="E6961">
        <f>IF('Daily Weather Input'!D6954, 'Daily Weather Input'!D6954, ('Daily Weather Input'!E6954+'Daily Weather Input'!F6954)/2)</f>
        <v>0</v>
      </c>
    </row>
    <row r="6962" spans="2:5" x14ac:dyDescent="0.25">
      <c r="B6962">
        <f>YEAR('Daily Weather Input'!C6955)</f>
        <v>1900</v>
      </c>
      <c r="C6962">
        <f>MONTH('Daily Weather Input'!C6955)</f>
        <v>1</v>
      </c>
      <c r="D6962">
        <f>DAY('Daily Weather Input'!C6955)</f>
        <v>0</v>
      </c>
      <c r="E6962">
        <f>IF('Daily Weather Input'!D6955, 'Daily Weather Input'!D6955, ('Daily Weather Input'!E6955+'Daily Weather Input'!F6955)/2)</f>
        <v>0</v>
      </c>
    </row>
    <row r="6963" spans="2:5" x14ac:dyDescent="0.25">
      <c r="B6963">
        <f>YEAR('Daily Weather Input'!C6956)</f>
        <v>1900</v>
      </c>
      <c r="C6963">
        <f>MONTH('Daily Weather Input'!C6956)</f>
        <v>1</v>
      </c>
      <c r="D6963">
        <f>DAY('Daily Weather Input'!C6956)</f>
        <v>0</v>
      </c>
      <c r="E6963">
        <f>IF('Daily Weather Input'!D6956, 'Daily Weather Input'!D6956, ('Daily Weather Input'!E6956+'Daily Weather Input'!F6956)/2)</f>
        <v>0</v>
      </c>
    </row>
    <row r="6964" spans="2:5" x14ac:dyDescent="0.25">
      <c r="B6964">
        <f>YEAR('Daily Weather Input'!C6957)</f>
        <v>1900</v>
      </c>
      <c r="C6964">
        <f>MONTH('Daily Weather Input'!C6957)</f>
        <v>1</v>
      </c>
      <c r="D6964">
        <f>DAY('Daily Weather Input'!C6957)</f>
        <v>0</v>
      </c>
      <c r="E6964">
        <f>IF('Daily Weather Input'!D6957, 'Daily Weather Input'!D6957, ('Daily Weather Input'!E6957+'Daily Weather Input'!F6957)/2)</f>
        <v>0</v>
      </c>
    </row>
    <row r="6965" spans="2:5" x14ac:dyDescent="0.25">
      <c r="B6965">
        <f>YEAR('Daily Weather Input'!C6958)</f>
        <v>1900</v>
      </c>
      <c r="C6965">
        <f>MONTH('Daily Weather Input'!C6958)</f>
        <v>1</v>
      </c>
      <c r="D6965">
        <f>DAY('Daily Weather Input'!C6958)</f>
        <v>0</v>
      </c>
      <c r="E6965">
        <f>IF('Daily Weather Input'!D6958, 'Daily Weather Input'!D6958, ('Daily Weather Input'!E6958+'Daily Weather Input'!F6958)/2)</f>
        <v>0</v>
      </c>
    </row>
    <row r="6966" spans="2:5" x14ac:dyDescent="0.25">
      <c r="B6966">
        <f>YEAR('Daily Weather Input'!C6959)</f>
        <v>1900</v>
      </c>
      <c r="C6966">
        <f>MONTH('Daily Weather Input'!C6959)</f>
        <v>1</v>
      </c>
      <c r="D6966">
        <f>DAY('Daily Weather Input'!C6959)</f>
        <v>0</v>
      </c>
      <c r="E6966">
        <f>IF('Daily Weather Input'!D6959, 'Daily Weather Input'!D6959, ('Daily Weather Input'!E6959+'Daily Weather Input'!F6959)/2)</f>
        <v>0</v>
      </c>
    </row>
    <row r="6967" spans="2:5" x14ac:dyDescent="0.25">
      <c r="B6967">
        <f>YEAR('Daily Weather Input'!C6960)</f>
        <v>1900</v>
      </c>
      <c r="C6967">
        <f>MONTH('Daily Weather Input'!C6960)</f>
        <v>1</v>
      </c>
      <c r="D6967">
        <f>DAY('Daily Weather Input'!C6960)</f>
        <v>0</v>
      </c>
      <c r="E6967">
        <f>IF('Daily Weather Input'!D6960, 'Daily Weather Input'!D6960, ('Daily Weather Input'!E6960+'Daily Weather Input'!F6960)/2)</f>
        <v>0</v>
      </c>
    </row>
    <row r="6968" spans="2:5" x14ac:dyDescent="0.25">
      <c r="B6968">
        <f>YEAR('Daily Weather Input'!C6961)</f>
        <v>1900</v>
      </c>
      <c r="C6968">
        <f>MONTH('Daily Weather Input'!C6961)</f>
        <v>1</v>
      </c>
      <c r="D6968">
        <f>DAY('Daily Weather Input'!C6961)</f>
        <v>0</v>
      </c>
      <c r="E6968">
        <f>IF('Daily Weather Input'!D6961, 'Daily Weather Input'!D6961, ('Daily Weather Input'!E6961+'Daily Weather Input'!F6961)/2)</f>
        <v>0</v>
      </c>
    </row>
    <row r="6969" spans="2:5" x14ac:dyDescent="0.25">
      <c r="B6969">
        <f>YEAR('Daily Weather Input'!C6962)</f>
        <v>1900</v>
      </c>
      <c r="C6969">
        <f>MONTH('Daily Weather Input'!C6962)</f>
        <v>1</v>
      </c>
      <c r="D6969">
        <f>DAY('Daily Weather Input'!C6962)</f>
        <v>0</v>
      </c>
      <c r="E6969">
        <f>IF('Daily Weather Input'!D6962, 'Daily Weather Input'!D6962, ('Daily Weather Input'!E6962+'Daily Weather Input'!F6962)/2)</f>
        <v>0</v>
      </c>
    </row>
    <row r="6970" spans="2:5" x14ac:dyDescent="0.25">
      <c r="B6970">
        <f>YEAR('Daily Weather Input'!C6963)</f>
        <v>1900</v>
      </c>
      <c r="C6970">
        <f>MONTH('Daily Weather Input'!C6963)</f>
        <v>1</v>
      </c>
      <c r="D6970">
        <f>DAY('Daily Weather Input'!C6963)</f>
        <v>0</v>
      </c>
      <c r="E6970">
        <f>IF('Daily Weather Input'!D6963, 'Daily Weather Input'!D6963, ('Daily Weather Input'!E6963+'Daily Weather Input'!F6963)/2)</f>
        <v>0</v>
      </c>
    </row>
    <row r="6971" spans="2:5" x14ac:dyDescent="0.25">
      <c r="B6971">
        <f>YEAR('Daily Weather Input'!C6964)</f>
        <v>1900</v>
      </c>
      <c r="C6971">
        <f>MONTH('Daily Weather Input'!C6964)</f>
        <v>1</v>
      </c>
      <c r="D6971">
        <f>DAY('Daily Weather Input'!C6964)</f>
        <v>0</v>
      </c>
      <c r="E6971">
        <f>IF('Daily Weather Input'!D6964, 'Daily Weather Input'!D6964, ('Daily Weather Input'!E6964+'Daily Weather Input'!F6964)/2)</f>
        <v>0</v>
      </c>
    </row>
    <row r="6972" spans="2:5" x14ac:dyDescent="0.25">
      <c r="B6972">
        <f>YEAR('Daily Weather Input'!C6965)</f>
        <v>1900</v>
      </c>
      <c r="C6972">
        <f>MONTH('Daily Weather Input'!C6965)</f>
        <v>1</v>
      </c>
      <c r="D6972">
        <f>DAY('Daily Weather Input'!C6965)</f>
        <v>0</v>
      </c>
      <c r="E6972">
        <f>IF('Daily Weather Input'!D6965, 'Daily Weather Input'!D6965, ('Daily Weather Input'!E6965+'Daily Weather Input'!F6965)/2)</f>
        <v>0</v>
      </c>
    </row>
    <row r="6973" spans="2:5" x14ac:dyDescent="0.25">
      <c r="B6973">
        <f>YEAR('Daily Weather Input'!C6966)</f>
        <v>1900</v>
      </c>
      <c r="C6973">
        <f>MONTH('Daily Weather Input'!C6966)</f>
        <v>1</v>
      </c>
      <c r="D6973">
        <f>DAY('Daily Weather Input'!C6966)</f>
        <v>0</v>
      </c>
      <c r="E6973">
        <f>IF('Daily Weather Input'!D6966, 'Daily Weather Input'!D6966, ('Daily Weather Input'!E6966+'Daily Weather Input'!F6966)/2)</f>
        <v>0</v>
      </c>
    </row>
    <row r="6974" spans="2:5" x14ac:dyDescent="0.25">
      <c r="B6974">
        <f>YEAR('Daily Weather Input'!C6967)</f>
        <v>1900</v>
      </c>
      <c r="C6974">
        <f>MONTH('Daily Weather Input'!C6967)</f>
        <v>1</v>
      </c>
      <c r="D6974">
        <f>DAY('Daily Weather Input'!C6967)</f>
        <v>0</v>
      </c>
      <c r="E6974">
        <f>IF('Daily Weather Input'!D6967, 'Daily Weather Input'!D6967, ('Daily Weather Input'!E6967+'Daily Weather Input'!F6967)/2)</f>
        <v>0</v>
      </c>
    </row>
    <row r="6975" spans="2:5" x14ac:dyDescent="0.25">
      <c r="B6975">
        <f>YEAR('Daily Weather Input'!C6968)</f>
        <v>1900</v>
      </c>
      <c r="C6975">
        <f>MONTH('Daily Weather Input'!C6968)</f>
        <v>1</v>
      </c>
      <c r="D6975">
        <f>DAY('Daily Weather Input'!C6968)</f>
        <v>0</v>
      </c>
      <c r="E6975">
        <f>IF('Daily Weather Input'!D6968, 'Daily Weather Input'!D6968, ('Daily Weather Input'!E6968+'Daily Weather Input'!F6968)/2)</f>
        <v>0</v>
      </c>
    </row>
    <row r="6976" spans="2:5" x14ac:dyDescent="0.25">
      <c r="B6976">
        <f>YEAR('Daily Weather Input'!C6969)</f>
        <v>1900</v>
      </c>
      <c r="C6976">
        <f>MONTH('Daily Weather Input'!C6969)</f>
        <v>1</v>
      </c>
      <c r="D6976">
        <f>DAY('Daily Weather Input'!C6969)</f>
        <v>0</v>
      </c>
      <c r="E6976">
        <f>IF('Daily Weather Input'!D6969, 'Daily Weather Input'!D6969, ('Daily Weather Input'!E6969+'Daily Weather Input'!F6969)/2)</f>
        <v>0</v>
      </c>
    </row>
    <row r="6977" spans="2:5" x14ac:dyDescent="0.25">
      <c r="B6977">
        <f>YEAR('Daily Weather Input'!C6970)</f>
        <v>1900</v>
      </c>
      <c r="C6977">
        <f>MONTH('Daily Weather Input'!C6970)</f>
        <v>1</v>
      </c>
      <c r="D6977">
        <f>DAY('Daily Weather Input'!C6970)</f>
        <v>0</v>
      </c>
      <c r="E6977">
        <f>IF('Daily Weather Input'!D6970, 'Daily Weather Input'!D6970, ('Daily Weather Input'!E6970+'Daily Weather Input'!F6970)/2)</f>
        <v>0</v>
      </c>
    </row>
    <row r="6978" spans="2:5" x14ac:dyDescent="0.25">
      <c r="B6978">
        <f>YEAR('Daily Weather Input'!C6971)</f>
        <v>1900</v>
      </c>
      <c r="C6978">
        <f>MONTH('Daily Weather Input'!C6971)</f>
        <v>1</v>
      </c>
      <c r="D6978">
        <f>DAY('Daily Weather Input'!C6971)</f>
        <v>0</v>
      </c>
      <c r="E6978">
        <f>IF('Daily Weather Input'!D6971, 'Daily Weather Input'!D6971, ('Daily Weather Input'!E6971+'Daily Weather Input'!F6971)/2)</f>
        <v>0</v>
      </c>
    </row>
    <row r="6979" spans="2:5" x14ac:dyDescent="0.25">
      <c r="B6979">
        <f>YEAR('Daily Weather Input'!C6972)</f>
        <v>1900</v>
      </c>
      <c r="C6979">
        <f>MONTH('Daily Weather Input'!C6972)</f>
        <v>1</v>
      </c>
      <c r="D6979">
        <f>DAY('Daily Weather Input'!C6972)</f>
        <v>0</v>
      </c>
      <c r="E6979">
        <f>IF('Daily Weather Input'!D6972, 'Daily Weather Input'!D6972, ('Daily Weather Input'!E6972+'Daily Weather Input'!F6972)/2)</f>
        <v>0</v>
      </c>
    </row>
    <row r="6980" spans="2:5" x14ac:dyDescent="0.25">
      <c r="B6980">
        <f>YEAR('Daily Weather Input'!C6973)</f>
        <v>1900</v>
      </c>
      <c r="C6980">
        <f>MONTH('Daily Weather Input'!C6973)</f>
        <v>1</v>
      </c>
      <c r="D6980">
        <f>DAY('Daily Weather Input'!C6973)</f>
        <v>0</v>
      </c>
      <c r="E6980">
        <f>IF('Daily Weather Input'!D6973, 'Daily Weather Input'!D6973, ('Daily Weather Input'!E6973+'Daily Weather Input'!F6973)/2)</f>
        <v>0</v>
      </c>
    </row>
    <row r="6981" spans="2:5" x14ac:dyDescent="0.25">
      <c r="B6981">
        <f>YEAR('Daily Weather Input'!C6974)</f>
        <v>1900</v>
      </c>
      <c r="C6981">
        <f>MONTH('Daily Weather Input'!C6974)</f>
        <v>1</v>
      </c>
      <c r="D6981">
        <f>DAY('Daily Weather Input'!C6974)</f>
        <v>0</v>
      </c>
      <c r="E6981">
        <f>IF('Daily Weather Input'!D6974, 'Daily Weather Input'!D6974, ('Daily Weather Input'!E6974+'Daily Weather Input'!F6974)/2)</f>
        <v>0</v>
      </c>
    </row>
    <row r="6982" spans="2:5" x14ac:dyDescent="0.25">
      <c r="B6982">
        <f>YEAR('Daily Weather Input'!C6975)</f>
        <v>1900</v>
      </c>
      <c r="C6982">
        <f>MONTH('Daily Weather Input'!C6975)</f>
        <v>1</v>
      </c>
      <c r="D6982">
        <f>DAY('Daily Weather Input'!C6975)</f>
        <v>0</v>
      </c>
      <c r="E6982">
        <f>IF('Daily Weather Input'!D6975, 'Daily Weather Input'!D6975, ('Daily Weather Input'!E6975+'Daily Weather Input'!F6975)/2)</f>
        <v>0</v>
      </c>
    </row>
    <row r="6983" spans="2:5" x14ac:dyDescent="0.25">
      <c r="B6983">
        <f>YEAR('Daily Weather Input'!C6976)</f>
        <v>1900</v>
      </c>
      <c r="C6983">
        <f>MONTH('Daily Weather Input'!C6976)</f>
        <v>1</v>
      </c>
      <c r="D6983">
        <f>DAY('Daily Weather Input'!C6976)</f>
        <v>0</v>
      </c>
      <c r="E6983">
        <f>IF('Daily Weather Input'!D6976, 'Daily Weather Input'!D6976, ('Daily Weather Input'!E6976+'Daily Weather Input'!F6976)/2)</f>
        <v>0</v>
      </c>
    </row>
    <row r="6984" spans="2:5" x14ac:dyDescent="0.25">
      <c r="B6984">
        <f>YEAR('Daily Weather Input'!C6977)</f>
        <v>1900</v>
      </c>
      <c r="C6984">
        <f>MONTH('Daily Weather Input'!C6977)</f>
        <v>1</v>
      </c>
      <c r="D6984">
        <f>DAY('Daily Weather Input'!C6977)</f>
        <v>0</v>
      </c>
      <c r="E6984">
        <f>IF('Daily Weather Input'!D6977, 'Daily Weather Input'!D6977, ('Daily Weather Input'!E6977+'Daily Weather Input'!F6977)/2)</f>
        <v>0</v>
      </c>
    </row>
    <row r="6985" spans="2:5" x14ac:dyDescent="0.25">
      <c r="B6985">
        <f>YEAR('Daily Weather Input'!C6978)</f>
        <v>1900</v>
      </c>
      <c r="C6985">
        <f>MONTH('Daily Weather Input'!C6978)</f>
        <v>1</v>
      </c>
      <c r="D6985">
        <f>DAY('Daily Weather Input'!C6978)</f>
        <v>0</v>
      </c>
      <c r="E6985">
        <f>IF('Daily Weather Input'!D6978, 'Daily Weather Input'!D6978, ('Daily Weather Input'!E6978+'Daily Weather Input'!F6978)/2)</f>
        <v>0</v>
      </c>
    </row>
    <row r="6986" spans="2:5" x14ac:dyDescent="0.25">
      <c r="B6986">
        <f>YEAR('Daily Weather Input'!C6979)</f>
        <v>1900</v>
      </c>
      <c r="C6986">
        <f>MONTH('Daily Weather Input'!C6979)</f>
        <v>1</v>
      </c>
      <c r="D6986">
        <f>DAY('Daily Weather Input'!C6979)</f>
        <v>0</v>
      </c>
      <c r="E6986">
        <f>IF('Daily Weather Input'!D6979, 'Daily Weather Input'!D6979, ('Daily Weather Input'!E6979+'Daily Weather Input'!F6979)/2)</f>
        <v>0</v>
      </c>
    </row>
    <row r="6987" spans="2:5" x14ac:dyDescent="0.25">
      <c r="B6987">
        <f>YEAR('Daily Weather Input'!C6980)</f>
        <v>1900</v>
      </c>
      <c r="C6987">
        <f>MONTH('Daily Weather Input'!C6980)</f>
        <v>1</v>
      </c>
      <c r="D6987">
        <f>DAY('Daily Weather Input'!C6980)</f>
        <v>0</v>
      </c>
      <c r="E6987">
        <f>IF('Daily Weather Input'!D6980, 'Daily Weather Input'!D6980, ('Daily Weather Input'!E6980+'Daily Weather Input'!F6980)/2)</f>
        <v>0</v>
      </c>
    </row>
    <row r="6988" spans="2:5" x14ac:dyDescent="0.25">
      <c r="B6988">
        <f>YEAR('Daily Weather Input'!C6981)</f>
        <v>1900</v>
      </c>
      <c r="C6988">
        <f>MONTH('Daily Weather Input'!C6981)</f>
        <v>1</v>
      </c>
      <c r="D6988">
        <f>DAY('Daily Weather Input'!C6981)</f>
        <v>0</v>
      </c>
      <c r="E6988">
        <f>IF('Daily Weather Input'!D6981, 'Daily Weather Input'!D6981, ('Daily Weather Input'!E6981+'Daily Weather Input'!F6981)/2)</f>
        <v>0</v>
      </c>
    </row>
    <row r="6989" spans="2:5" x14ac:dyDescent="0.25">
      <c r="B6989">
        <f>YEAR('Daily Weather Input'!C6982)</f>
        <v>1900</v>
      </c>
      <c r="C6989">
        <f>MONTH('Daily Weather Input'!C6982)</f>
        <v>1</v>
      </c>
      <c r="D6989">
        <f>DAY('Daily Weather Input'!C6982)</f>
        <v>0</v>
      </c>
      <c r="E6989">
        <f>IF('Daily Weather Input'!D6982, 'Daily Weather Input'!D6982, ('Daily Weather Input'!E6982+'Daily Weather Input'!F6982)/2)</f>
        <v>0</v>
      </c>
    </row>
    <row r="6990" spans="2:5" x14ac:dyDescent="0.25">
      <c r="B6990">
        <f>YEAR('Daily Weather Input'!C6983)</f>
        <v>1900</v>
      </c>
      <c r="C6990">
        <f>MONTH('Daily Weather Input'!C6983)</f>
        <v>1</v>
      </c>
      <c r="D6990">
        <f>DAY('Daily Weather Input'!C6983)</f>
        <v>0</v>
      </c>
      <c r="E6990">
        <f>IF('Daily Weather Input'!D6983, 'Daily Weather Input'!D6983, ('Daily Weather Input'!E6983+'Daily Weather Input'!F6983)/2)</f>
        <v>0</v>
      </c>
    </row>
    <row r="6991" spans="2:5" x14ac:dyDescent="0.25">
      <c r="B6991">
        <f>YEAR('Daily Weather Input'!C6984)</f>
        <v>1900</v>
      </c>
      <c r="C6991">
        <f>MONTH('Daily Weather Input'!C6984)</f>
        <v>1</v>
      </c>
      <c r="D6991">
        <f>DAY('Daily Weather Input'!C6984)</f>
        <v>0</v>
      </c>
      <c r="E6991">
        <f>IF('Daily Weather Input'!D6984, 'Daily Weather Input'!D6984, ('Daily Weather Input'!E6984+'Daily Weather Input'!F6984)/2)</f>
        <v>0</v>
      </c>
    </row>
    <row r="6992" spans="2:5" x14ac:dyDescent="0.25">
      <c r="B6992">
        <f>YEAR('Daily Weather Input'!C6985)</f>
        <v>1900</v>
      </c>
      <c r="C6992">
        <f>MONTH('Daily Weather Input'!C6985)</f>
        <v>1</v>
      </c>
      <c r="D6992">
        <f>DAY('Daily Weather Input'!C6985)</f>
        <v>0</v>
      </c>
      <c r="E6992">
        <f>IF('Daily Weather Input'!D6985, 'Daily Weather Input'!D6985, ('Daily Weather Input'!E6985+'Daily Weather Input'!F6985)/2)</f>
        <v>0</v>
      </c>
    </row>
    <row r="6993" spans="2:5" x14ac:dyDescent="0.25">
      <c r="B6993">
        <f>YEAR('Daily Weather Input'!C6986)</f>
        <v>1900</v>
      </c>
      <c r="C6993">
        <f>MONTH('Daily Weather Input'!C6986)</f>
        <v>1</v>
      </c>
      <c r="D6993">
        <f>DAY('Daily Weather Input'!C6986)</f>
        <v>0</v>
      </c>
      <c r="E6993">
        <f>IF('Daily Weather Input'!D6986, 'Daily Weather Input'!D6986, ('Daily Weather Input'!E6986+'Daily Weather Input'!F6986)/2)</f>
        <v>0</v>
      </c>
    </row>
    <row r="6994" spans="2:5" x14ac:dyDescent="0.25">
      <c r="B6994">
        <f>YEAR('Daily Weather Input'!C6987)</f>
        <v>1900</v>
      </c>
      <c r="C6994">
        <f>MONTH('Daily Weather Input'!C6987)</f>
        <v>1</v>
      </c>
      <c r="D6994">
        <f>DAY('Daily Weather Input'!C6987)</f>
        <v>0</v>
      </c>
      <c r="E6994">
        <f>IF('Daily Weather Input'!D6987, 'Daily Weather Input'!D6987, ('Daily Weather Input'!E6987+'Daily Weather Input'!F6987)/2)</f>
        <v>0</v>
      </c>
    </row>
    <row r="6995" spans="2:5" x14ac:dyDescent="0.25">
      <c r="B6995">
        <f>YEAR('Daily Weather Input'!C6988)</f>
        <v>1900</v>
      </c>
      <c r="C6995">
        <f>MONTH('Daily Weather Input'!C6988)</f>
        <v>1</v>
      </c>
      <c r="D6995">
        <f>DAY('Daily Weather Input'!C6988)</f>
        <v>0</v>
      </c>
      <c r="E6995">
        <f>IF('Daily Weather Input'!D6988, 'Daily Weather Input'!D6988, ('Daily Weather Input'!E6988+'Daily Weather Input'!F6988)/2)</f>
        <v>0</v>
      </c>
    </row>
    <row r="6996" spans="2:5" x14ac:dyDescent="0.25">
      <c r="B6996">
        <f>YEAR('Daily Weather Input'!C6989)</f>
        <v>1900</v>
      </c>
      <c r="C6996">
        <f>MONTH('Daily Weather Input'!C6989)</f>
        <v>1</v>
      </c>
      <c r="D6996">
        <f>DAY('Daily Weather Input'!C6989)</f>
        <v>0</v>
      </c>
      <c r="E6996">
        <f>IF('Daily Weather Input'!D6989, 'Daily Weather Input'!D6989, ('Daily Weather Input'!E6989+'Daily Weather Input'!F6989)/2)</f>
        <v>0</v>
      </c>
    </row>
    <row r="6997" spans="2:5" x14ac:dyDescent="0.25">
      <c r="B6997">
        <f>YEAR('Daily Weather Input'!C6990)</f>
        <v>1900</v>
      </c>
      <c r="C6997">
        <f>MONTH('Daily Weather Input'!C6990)</f>
        <v>1</v>
      </c>
      <c r="D6997">
        <f>DAY('Daily Weather Input'!C6990)</f>
        <v>0</v>
      </c>
      <c r="E6997">
        <f>IF('Daily Weather Input'!D6990, 'Daily Weather Input'!D6990, ('Daily Weather Input'!E6990+'Daily Weather Input'!F6990)/2)</f>
        <v>0</v>
      </c>
    </row>
    <row r="6998" spans="2:5" x14ac:dyDescent="0.25">
      <c r="B6998">
        <f>YEAR('Daily Weather Input'!C6991)</f>
        <v>1900</v>
      </c>
      <c r="C6998">
        <f>MONTH('Daily Weather Input'!C6991)</f>
        <v>1</v>
      </c>
      <c r="D6998">
        <f>DAY('Daily Weather Input'!C6991)</f>
        <v>0</v>
      </c>
      <c r="E6998">
        <f>IF('Daily Weather Input'!D6991, 'Daily Weather Input'!D6991, ('Daily Weather Input'!E6991+'Daily Weather Input'!F6991)/2)</f>
        <v>0</v>
      </c>
    </row>
    <row r="6999" spans="2:5" x14ac:dyDescent="0.25">
      <c r="B6999">
        <f>YEAR('Daily Weather Input'!C6992)</f>
        <v>1900</v>
      </c>
      <c r="C6999">
        <f>MONTH('Daily Weather Input'!C6992)</f>
        <v>1</v>
      </c>
      <c r="D6999">
        <f>DAY('Daily Weather Input'!C6992)</f>
        <v>0</v>
      </c>
      <c r="E6999">
        <f>IF('Daily Weather Input'!D6992, 'Daily Weather Input'!D6992, ('Daily Weather Input'!E6992+'Daily Weather Input'!F6992)/2)</f>
        <v>0</v>
      </c>
    </row>
    <row r="7000" spans="2:5" x14ac:dyDescent="0.25">
      <c r="B7000">
        <f>YEAR('Daily Weather Input'!C6993)</f>
        <v>1900</v>
      </c>
      <c r="C7000">
        <f>MONTH('Daily Weather Input'!C6993)</f>
        <v>1</v>
      </c>
      <c r="D7000">
        <f>DAY('Daily Weather Input'!C6993)</f>
        <v>0</v>
      </c>
      <c r="E7000">
        <f>IF('Daily Weather Input'!D6993, 'Daily Weather Input'!D6993, ('Daily Weather Input'!E6993+'Daily Weather Input'!F6993)/2)</f>
        <v>0</v>
      </c>
    </row>
  </sheetData>
  <sheetProtection sheet="1" objects="1" scenarios="1"/>
  <hyperlinks>
    <hyperlink ref="G1" location="Contents!A1" display="Go to Contents" xr:uid="{00000000-0004-0000-1700-000000000000}"/>
  </hyperlinks>
  <pageMargins left="0.7" right="0.7" top="0.75" bottom="0.75" header="0.3" footer="0.3"/>
  <pageSetup orientation="portrait" horizontalDpi="0"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ublished="0" codeName="Sheet21">
    <tabColor rgb="FF92D050"/>
  </sheetPr>
  <dimension ref="A1:T262"/>
  <sheetViews>
    <sheetView showGridLines="0" workbookViewId="0">
      <pane ySplit="1" topLeftCell="A2" activePane="bottomLeft" state="frozen"/>
      <selection pane="bottomLeft" activeCell="D11" sqref="D11"/>
    </sheetView>
  </sheetViews>
  <sheetFormatPr defaultColWidth="8.85546875" defaultRowHeight="15" x14ac:dyDescent="0.25"/>
  <cols>
    <col min="1" max="1" width="3.85546875" customWidth="1"/>
    <col min="4" max="4" width="13" customWidth="1"/>
    <col min="5" max="5" width="11.42578125" customWidth="1"/>
    <col min="10" max="10" width="12.42578125" customWidth="1"/>
    <col min="11" max="11" width="11.5703125" customWidth="1"/>
    <col min="12" max="12" width="10.42578125" customWidth="1"/>
    <col min="13" max="13" width="14.140625" customWidth="1"/>
  </cols>
  <sheetData>
    <row r="1" spans="1:20" x14ac:dyDescent="0.25">
      <c r="A1" s="34"/>
      <c r="B1" s="34" t="s">
        <v>178</v>
      </c>
      <c r="C1" s="34"/>
      <c r="D1" s="34"/>
      <c r="E1" s="34"/>
      <c r="F1" s="34"/>
      <c r="G1" s="34"/>
      <c r="H1" s="34"/>
      <c r="I1" s="134" t="s">
        <v>144</v>
      </c>
      <c r="J1" s="34"/>
      <c r="K1" s="34"/>
      <c r="L1" s="34"/>
      <c r="M1" s="34"/>
      <c r="N1" s="34"/>
      <c r="O1" s="34"/>
      <c r="P1" s="34"/>
      <c r="Q1" s="34"/>
      <c r="R1" s="34"/>
      <c r="S1" s="34"/>
      <c r="T1" s="34"/>
    </row>
    <row r="2" spans="1:20" ht="15.75" thickBot="1" x14ac:dyDescent="0.3"/>
    <row r="3" spans="1:20" x14ac:dyDescent="0.25">
      <c r="B3" s="107" t="s">
        <v>179</v>
      </c>
      <c r="C3" s="89"/>
      <c r="D3" s="89"/>
      <c r="E3" s="89"/>
      <c r="F3" s="89"/>
      <c r="G3" s="89"/>
      <c r="H3" s="89"/>
      <c r="I3" s="89"/>
      <c r="J3" s="89"/>
      <c r="K3" s="89"/>
      <c r="L3" s="89"/>
      <c r="M3" s="89"/>
      <c r="N3" s="89"/>
      <c r="O3" s="89"/>
      <c r="P3" s="152"/>
    </row>
    <row r="4" spans="1:20" x14ac:dyDescent="0.25">
      <c r="B4" s="153" t="s">
        <v>509</v>
      </c>
      <c r="P4" s="154"/>
    </row>
    <row r="5" spans="1:20" x14ac:dyDescent="0.25">
      <c r="B5" s="153" t="s">
        <v>308</v>
      </c>
      <c r="P5" s="154"/>
    </row>
    <row r="6" spans="1:20" x14ac:dyDescent="0.25">
      <c r="B6" s="153" t="s">
        <v>309</v>
      </c>
      <c r="P6" s="154"/>
    </row>
    <row r="7" spans="1:20" ht="15.75" thickBot="1" x14ac:dyDescent="0.3">
      <c r="B7" s="155" t="s">
        <v>310</v>
      </c>
      <c r="C7" s="156"/>
      <c r="D7" s="156"/>
      <c r="E7" s="156"/>
      <c r="F7" s="156"/>
      <c r="G7" s="156"/>
      <c r="H7" s="156"/>
      <c r="I7" s="156"/>
      <c r="J7" s="156"/>
      <c r="K7" s="156"/>
      <c r="L7" s="156"/>
      <c r="M7" s="156"/>
      <c r="N7" s="156"/>
      <c r="O7" s="156"/>
      <c r="P7" s="157"/>
    </row>
    <row r="8" spans="1:20" ht="15.75" thickBot="1" x14ac:dyDescent="0.3"/>
    <row r="9" spans="1:20" x14ac:dyDescent="0.25">
      <c r="F9" s="39" t="s">
        <v>185</v>
      </c>
      <c r="G9" s="40"/>
      <c r="H9" s="40"/>
      <c r="I9" s="41"/>
      <c r="J9" s="34" t="s">
        <v>180</v>
      </c>
      <c r="K9" s="34"/>
      <c r="L9" s="34"/>
      <c r="M9" s="34"/>
    </row>
    <row r="10" spans="1:20" x14ac:dyDescent="0.25">
      <c r="B10" s="34" t="s">
        <v>0</v>
      </c>
      <c r="C10" s="34" t="s">
        <v>148</v>
      </c>
      <c r="D10" s="34" t="s">
        <v>2</v>
      </c>
      <c r="E10" s="34" t="s">
        <v>3</v>
      </c>
      <c r="F10" s="340" t="s">
        <v>186</v>
      </c>
      <c r="G10" s="33" t="s">
        <v>187</v>
      </c>
      <c r="H10" s="33" t="s">
        <v>188</v>
      </c>
      <c r="I10" s="341" t="s">
        <v>189</v>
      </c>
      <c r="J10" s="33" t="s">
        <v>181</v>
      </c>
      <c r="K10" s="33" t="s">
        <v>182</v>
      </c>
      <c r="L10" s="33" t="s">
        <v>184</v>
      </c>
      <c r="M10" s="33" t="s">
        <v>183</v>
      </c>
    </row>
    <row r="11" spans="1:20" x14ac:dyDescent="0.25">
      <c r="B11">
        <f>IF('Basic Inputs'!C11&lt;'Monthly Energy Inputs'!B4,'Basic Inputs'!C11,'Monthly Energy Inputs'!B4)</f>
        <v>2005</v>
      </c>
      <c r="C11">
        <v>1</v>
      </c>
      <c r="D11">
        <f>SUMIFS('DD Calcs'!F$11:F$6680,'DD Calcs'!$B$11:$B$6680,'DD Monthly'!$B11,'DD Calcs'!$C$11:$C$6680,'DD Monthly'!$C11)</f>
        <v>930</v>
      </c>
      <c r="E11">
        <f>SUMIFS('DD Calcs'!G$11:G$6680,'DD Calcs'!$B$11:$B$6680,'DD Monthly'!$B11,'DD Calcs'!$C$11:$C$6680,'DD Monthly'!$C11)</f>
        <v>0</v>
      </c>
      <c r="F11" s="411">
        <f>WeatherAnalysis!C19</f>
        <v>1</v>
      </c>
      <c r="G11" s="411">
        <f>WeatherAnalysis!D19</f>
        <v>0</v>
      </c>
      <c r="H11" s="411">
        <f>WeatherAnalysis!E19</f>
        <v>0</v>
      </c>
      <c r="I11" s="411">
        <f>WeatherAnalysis!F19</f>
        <v>0</v>
      </c>
      <c r="J11">
        <f>D11*F11</f>
        <v>930</v>
      </c>
      <c r="K11">
        <f>D11*G11</f>
        <v>0</v>
      </c>
      <c r="L11">
        <f>D11*I11</f>
        <v>0</v>
      </c>
      <c r="M11">
        <f>E11*H11</f>
        <v>0</v>
      </c>
    </row>
    <row r="12" spans="1:20" x14ac:dyDescent="0.25">
      <c r="B12">
        <f>B$11</f>
        <v>2005</v>
      </c>
      <c r="C12">
        <v>2</v>
      </c>
      <c r="D12">
        <f>SUMIFS('DD Calcs'!F$11:F$6680,'DD Calcs'!$B$11:$B$6680,'DD Monthly'!$B12,'DD Calcs'!$C$11:$C$6680,'DD Monthly'!$C12)</f>
        <v>766</v>
      </c>
      <c r="E12">
        <f>SUMIFS('DD Calcs'!G$11:G$6680,'DD Calcs'!$B$11:$B$6680,'DD Monthly'!$B12,'DD Calcs'!$C$11:$C$6680,'DD Monthly'!$C12)</f>
        <v>0</v>
      </c>
      <c r="F12" s="411">
        <f>WeatherAnalysis!C20</f>
        <v>1</v>
      </c>
      <c r="G12" s="411">
        <f>WeatherAnalysis!D20</f>
        <v>0</v>
      </c>
      <c r="H12" s="411">
        <f>WeatherAnalysis!E20</f>
        <v>0</v>
      </c>
      <c r="I12" s="411">
        <f>WeatherAnalysis!F20</f>
        <v>0</v>
      </c>
      <c r="J12">
        <f t="shared" ref="J12:J75" si="0">D12*F12</f>
        <v>766</v>
      </c>
      <c r="K12">
        <f t="shared" ref="K12:K75" si="1">D12*G12</f>
        <v>0</v>
      </c>
      <c r="L12">
        <f t="shared" ref="L12:L75" si="2">D12*I12</f>
        <v>0</v>
      </c>
      <c r="M12">
        <f t="shared" ref="M12:M75" si="3">E12*H12</f>
        <v>0</v>
      </c>
    </row>
    <row r="13" spans="1:20" x14ac:dyDescent="0.25">
      <c r="B13">
        <f t="shared" ref="B13:B22" si="4">B$11</f>
        <v>2005</v>
      </c>
      <c r="C13">
        <v>3</v>
      </c>
      <c r="D13">
        <f>SUMIFS('DD Calcs'!F$11:F$6680,'DD Calcs'!$B$11:$B$6680,'DD Monthly'!$B13,'DD Calcs'!$C$11:$C$6680,'DD Monthly'!$C13)</f>
        <v>744</v>
      </c>
      <c r="E13">
        <f>SUMIFS('DD Calcs'!G$11:G$6680,'DD Calcs'!$B$11:$B$6680,'DD Monthly'!$B13,'DD Calcs'!$C$11:$C$6680,'DD Monthly'!$C13)</f>
        <v>0</v>
      </c>
      <c r="F13" s="411">
        <f>WeatherAnalysis!C21</f>
        <v>0</v>
      </c>
      <c r="G13" s="411">
        <f>WeatherAnalysis!D21</f>
        <v>1</v>
      </c>
      <c r="H13" s="411">
        <f>WeatherAnalysis!E21</f>
        <v>0</v>
      </c>
      <c r="I13" s="411">
        <f>WeatherAnalysis!F21</f>
        <v>0</v>
      </c>
      <c r="J13">
        <f t="shared" si="0"/>
        <v>0</v>
      </c>
      <c r="K13">
        <f t="shared" si="1"/>
        <v>744</v>
      </c>
      <c r="L13">
        <f t="shared" si="2"/>
        <v>0</v>
      </c>
      <c r="M13">
        <f t="shared" si="3"/>
        <v>0</v>
      </c>
    </row>
    <row r="14" spans="1:20" x14ac:dyDescent="0.25">
      <c r="B14">
        <f t="shared" si="4"/>
        <v>2005</v>
      </c>
      <c r="C14">
        <v>4</v>
      </c>
      <c r="D14">
        <f>SUMIFS('DD Calcs'!F$11:F$6680,'DD Calcs'!$B$11:$B$6680,'DD Monthly'!$B14,'DD Calcs'!$C$11:$C$6680,'DD Monthly'!$C14)</f>
        <v>295</v>
      </c>
      <c r="E14">
        <f>SUMIFS('DD Calcs'!G$11:G$6680,'DD Calcs'!$B$11:$B$6680,'DD Monthly'!$B14,'DD Calcs'!$C$11:$C$6680,'DD Monthly'!$C14)</f>
        <v>11</v>
      </c>
      <c r="F14" s="411">
        <f>WeatherAnalysis!C22</f>
        <v>0</v>
      </c>
      <c r="G14" s="411">
        <f>WeatherAnalysis!D22</f>
        <v>1</v>
      </c>
      <c r="H14" s="411">
        <f>WeatherAnalysis!E22</f>
        <v>0</v>
      </c>
      <c r="I14" s="411">
        <f>WeatherAnalysis!F22</f>
        <v>0</v>
      </c>
      <c r="J14">
        <f t="shared" si="0"/>
        <v>0</v>
      </c>
      <c r="K14">
        <f t="shared" si="1"/>
        <v>295</v>
      </c>
      <c r="L14">
        <f t="shared" si="2"/>
        <v>0</v>
      </c>
      <c r="M14">
        <f t="shared" si="3"/>
        <v>0</v>
      </c>
    </row>
    <row r="15" spans="1:20" x14ac:dyDescent="0.25">
      <c r="B15">
        <f t="shared" si="4"/>
        <v>2005</v>
      </c>
      <c r="C15">
        <v>5</v>
      </c>
      <c r="D15">
        <f>SUMIFS('DD Calcs'!F$11:F$6680,'DD Calcs'!$B$11:$B$6680,'DD Monthly'!$B15,'DD Calcs'!$C$11:$C$6680,'DD Monthly'!$C15)</f>
        <v>178</v>
      </c>
      <c r="E15">
        <f>SUMIFS('DD Calcs'!G$11:G$6680,'DD Calcs'!$B$11:$B$6680,'DD Monthly'!$B15,'DD Calcs'!$C$11:$C$6680,'DD Monthly'!$C15)</f>
        <v>17</v>
      </c>
      <c r="F15" s="411">
        <f>WeatherAnalysis!C23</f>
        <v>0</v>
      </c>
      <c r="G15" s="411">
        <f>WeatherAnalysis!D23</f>
        <v>1</v>
      </c>
      <c r="H15" s="411">
        <f>WeatherAnalysis!E23</f>
        <v>1</v>
      </c>
      <c r="I15" s="411">
        <f>WeatherAnalysis!F23</f>
        <v>0</v>
      </c>
      <c r="J15">
        <f t="shared" si="0"/>
        <v>0</v>
      </c>
      <c r="K15">
        <f t="shared" si="1"/>
        <v>178</v>
      </c>
      <c r="L15">
        <f t="shared" si="2"/>
        <v>0</v>
      </c>
      <c r="M15">
        <f t="shared" si="3"/>
        <v>17</v>
      </c>
    </row>
    <row r="16" spans="1:20" x14ac:dyDescent="0.25">
      <c r="B16">
        <f t="shared" si="4"/>
        <v>2005</v>
      </c>
      <c r="C16">
        <v>6</v>
      </c>
      <c r="D16">
        <f>SUMIFS('DD Calcs'!F$11:F$6680,'DD Calcs'!$B$11:$B$6680,'DD Monthly'!$B16,'DD Calcs'!$C$11:$C$6680,'DD Monthly'!$C16)</f>
        <v>9</v>
      </c>
      <c r="E16">
        <f>SUMIFS('DD Calcs'!G$11:G$6680,'DD Calcs'!$B$11:$B$6680,'DD Monthly'!$B16,'DD Calcs'!$C$11:$C$6680,'DD Monthly'!$C16)</f>
        <v>273</v>
      </c>
      <c r="F16" s="411">
        <f>WeatherAnalysis!C24</f>
        <v>0</v>
      </c>
      <c r="G16" s="411">
        <f>WeatherAnalysis!D24</f>
        <v>0</v>
      </c>
      <c r="H16" s="411">
        <f>WeatherAnalysis!E24</f>
        <v>1</v>
      </c>
      <c r="I16" s="411">
        <f>WeatherAnalysis!F24</f>
        <v>0</v>
      </c>
      <c r="J16">
        <f t="shared" si="0"/>
        <v>0</v>
      </c>
      <c r="K16">
        <f t="shared" si="1"/>
        <v>0</v>
      </c>
      <c r="L16">
        <f t="shared" si="2"/>
        <v>0</v>
      </c>
      <c r="M16">
        <f t="shared" si="3"/>
        <v>273</v>
      </c>
    </row>
    <row r="17" spans="2:13" x14ac:dyDescent="0.25">
      <c r="B17">
        <f t="shared" si="4"/>
        <v>2005</v>
      </c>
      <c r="C17">
        <v>7</v>
      </c>
      <c r="D17">
        <f>SUMIFS('DD Calcs'!F$11:F$6680,'DD Calcs'!$B$11:$B$6680,'DD Monthly'!$B17,'DD Calcs'!$C$11:$C$6680,'DD Monthly'!$C17)</f>
        <v>0</v>
      </c>
      <c r="E17">
        <f>SUMIFS('DD Calcs'!G$11:G$6680,'DD Calcs'!$B$11:$B$6680,'DD Monthly'!$B17,'DD Calcs'!$C$11:$C$6680,'DD Monthly'!$C17)</f>
        <v>409</v>
      </c>
      <c r="F17" s="411">
        <f>WeatherAnalysis!C25</f>
        <v>0</v>
      </c>
      <c r="G17" s="411">
        <f>WeatherAnalysis!D25</f>
        <v>0</v>
      </c>
      <c r="H17" s="411">
        <f>WeatherAnalysis!E25</f>
        <v>1</v>
      </c>
      <c r="I17" s="411">
        <f>WeatherAnalysis!F25</f>
        <v>0</v>
      </c>
      <c r="J17">
        <f t="shared" si="0"/>
        <v>0</v>
      </c>
      <c r="K17">
        <f t="shared" si="1"/>
        <v>0</v>
      </c>
      <c r="L17">
        <f t="shared" si="2"/>
        <v>0</v>
      </c>
      <c r="M17">
        <f t="shared" si="3"/>
        <v>409</v>
      </c>
    </row>
    <row r="18" spans="2:13" x14ac:dyDescent="0.25">
      <c r="B18">
        <f t="shared" si="4"/>
        <v>2005</v>
      </c>
      <c r="C18">
        <v>8</v>
      </c>
      <c r="D18">
        <f>SUMIFS('DD Calcs'!F$11:F$6680,'DD Calcs'!$B$11:$B$6680,'DD Monthly'!$B18,'DD Calcs'!$C$11:$C$6680,'DD Monthly'!$C18)</f>
        <v>0</v>
      </c>
      <c r="E18">
        <f>SUMIFS('DD Calcs'!G$11:G$6680,'DD Calcs'!$B$11:$B$6680,'DD Monthly'!$B18,'DD Calcs'!$C$11:$C$6680,'DD Monthly'!$C18)</f>
        <v>393.5</v>
      </c>
      <c r="F18" s="411">
        <f>WeatherAnalysis!C26</f>
        <v>0</v>
      </c>
      <c r="G18" s="411">
        <f>WeatherAnalysis!D26</f>
        <v>0</v>
      </c>
      <c r="H18" s="411">
        <f>WeatherAnalysis!E26</f>
        <v>1</v>
      </c>
      <c r="I18" s="411">
        <f>WeatherAnalysis!F26</f>
        <v>0</v>
      </c>
      <c r="J18">
        <f t="shared" si="0"/>
        <v>0</v>
      </c>
      <c r="K18">
        <f t="shared" si="1"/>
        <v>0</v>
      </c>
      <c r="L18">
        <f t="shared" si="2"/>
        <v>0</v>
      </c>
      <c r="M18">
        <f t="shared" si="3"/>
        <v>393.5</v>
      </c>
    </row>
    <row r="19" spans="2:13" x14ac:dyDescent="0.25">
      <c r="B19">
        <f t="shared" si="4"/>
        <v>2005</v>
      </c>
      <c r="C19">
        <v>9</v>
      </c>
      <c r="D19">
        <f>SUMIFS('DD Calcs'!F$11:F$6680,'DD Calcs'!$B$11:$B$6680,'DD Monthly'!$B19,'DD Calcs'!$C$11:$C$6680,'DD Monthly'!$C19)</f>
        <v>12</v>
      </c>
      <c r="E19">
        <f>SUMIFS('DD Calcs'!G$11:G$6680,'DD Calcs'!$B$11:$B$6680,'DD Monthly'!$B19,'DD Calcs'!$C$11:$C$6680,'DD Monthly'!$C19)</f>
        <v>220</v>
      </c>
      <c r="F19" s="411">
        <f>WeatherAnalysis!C27</f>
        <v>0</v>
      </c>
      <c r="G19" s="411">
        <f>WeatherAnalysis!D27</f>
        <v>0</v>
      </c>
      <c r="H19" s="411">
        <f>WeatherAnalysis!E27</f>
        <v>1</v>
      </c>
      <c r="I19" s="411">
        <f>WeatherAnalysis!F27</f>
        <v>1</v>
      </c>
      <c r="J19">
        <f t="shared" si="0"/>
        <v>0</v>
      </c>
      <c r="K19">
        <f t="shared" si="1"/>
        <v>0</v>
      </c>
      <c r="L19">
        <f t="shared" si="2"/>
        <v>12</v>
      </c>
      <c r="M19">
        <f t="shared" si="3"/>
        <v>220</v>
      </c>
    </row>
    <row r="20" spans="2:13" x14ac:dyDescent="0.25">
      <c r="B20">
        <f t="shared" si="4"/>
        <v>2005</v>
      </c>
      <c r="C20">
        <v>10</v>
      </c>
      <c r="D20">
        <f>SUMIFS('DD Calcs'!F$11:F$6680,'DD Calcs'!$B$11:$B$6680,'DD Monthly'!$B20,'DD Calcs'!$C$11:$C$6680,'DD Monthly'!$C20)</f>
        <v>226.5</v>
      </c>
      <c r="E20">
        <f>SUMIFS('DD Calcs'!G$11:G$6680,'DD Calcs'!$B$11:$B$6680,'DD Monthly'!$B20,'DD Calcs'!$C$11:$C$6680,'DD Monthly'!$C20)</f>
        <v>33</v>
      </c>
      <c r="F20" s="411">
        <f>WeatherAnalysis!C28</f>
        <v>0</v>
      </c>
      <c r="G20" s="411">
        <f>WeatherAnalysis!D28</f>
        <v>0</v>
      </c>
      <c r="H20" s="411">
        <f>WeatherAnalysis!E28</f>
        <v>0</v>
      </c>
      <c r="I20" s="411">
        <f>WeatherAnalysis!F28</f>
        <v>1</v>
      </c>
      <c r="J20">
        <f t="shared" si="0"/>
        <v>0</v>
      </c>
      <c r="K20">
        <f t="shared" si="1"/>
        <v>0</v>
      </c>
      <c r="L20">
        <f t="shared" si="2"/>
        <v>226.5</v>
      </c>
      <c r="M20">
        <f t="shared" si="3"/>
        <v>0</v>
      </c>
    </row>
    <row r="21" spans="2:13" x14ac:dyDescent="0.25">
      <c r="B21">
        <f t="shared" si="4"/>
        <v>2005</v>
      </c>
      <c r="C21">
        <v>11</v>
      </c>
      <c r="D21">
        <f>SUMIFS('DD Calcs'!F$11:F$6680,'DD Calcs'!$B$11:$B$6680,'DD Monthly'!$B21,'DD Calcs'!$C$11:$C$6680,'DD Monthly'!$C21)</f>
        <v>515.5</v>
      </c>
      <c r="E21">
        <f>SUMIFS('DD Calcs'!G$11:G$6680,'DD Calcs'!$B$11:$B$6680,'DD Monthly'!$B21,'DD Calcs'!$C$11:$C$6680,'DD Monthly'!$C21)</f>
        <v>0</v>
      </c>
      <c r="F21" s="411">
        <f>WeatherAnalysis!C29</f>
        <v>0</v>
      </c>
      <c r="G21" s="411">
        <f>WeatherAnalysis!D29</f>
        <v>0</v>
      </c>
      <c r="H21" s="411">
        <f>WeatherAnalysis!E29</f>
        <v>0</v>
      </c>
      <c r="I21" s="411">
        <f>WeatherAnalysis!F29</f>
        <v>1</v>
      </c>
      <c r="J21">
        <f t="shared" si="0"/>
        <v>0</v>
      </c>
      <c r="K21">
        <f t="shared" si="1"/>
        <v>0</v>
      </c>
      <c r="L21">
        <f t="shared" si="2"/>
        <v>515.5</v>
      </c>
      <c r="M21">
        <f t="shared" si="3"/>
        <v>0</v>
      </c>
    </row>
    <row r="22" spans="2:13" x14ac:dyDescent="0.25">
      <c r="B22">
        <f t="shared" si="4"/>
        <v>2005</v>
      </c>
      <c r="C22">
        <v>12</v>
      </c>
      <c r="D22">
        <f>SUMIFS('DD Calcs'!F$11:F$6680,'DD Calcs'!$B$11:$B$6680,'DD Monthly'!$B22,'DD Calcs'!$C$11:$C$6680,'DD Monthly'!$C22)</f>
        <v>979.5</v>
      </c>
      <c r="E22">
        <f>SUMIFS('DD Calcs'!G$11:G$6680,'DD Calcs'!$B$11:$B$6680,'DD Monthly'!$B22,'DD Calcs'!$C$11:$C$6680,'DD Monthly'!$C22)</f>
        <v>0</v>
      </c>
      <c r="F22" s="411">
        <f>WeatherAnalysis!C30</f>
        <v>1</v>
      </c>
      <c r="G22" s="411">
        <f>WeatherAnalysis!D30</f>
        <v>0</v>
      </c>
      <c r="H22" s="411">
        <f>WeatherAnalysis!E30</f>
        <v>0</v>
      </c>
      <c r="I22" s="411">
        <f>WeatherAnalysis!F30</f>
        <v>0</v>
      </c>
      <c r="J22">
        <f t="shared" si="0"/>
        <v>979.5</v>
      </c>
      <c r="K22">
        <f t="shared" si="1"/>
        <v>0</v>
      </c>
      <c r="L22">
        <f t="shared" si="2"/>
        <v>0</v>
      </c>
      <c r="M22">
        <f t="shared" si="3"/>
        <v>0</v>
      </c>
    </row>
    <row r="23" spans="2:13" x14ac:dyDescent="0.25">
      <c r="B23">
        <f>B$22+1</f>
        <v>2006</v>
      </c>
      <c r="C23">
        <v>1</v>
      </c>
      <c r="D23">
        <f>SUMIFS('DD Calcs'!F$11:F$6680,'DD Calcs'!$B$11:$B$6680,'DD Monthly'!$B23,'DD Calcs'!$C$11:$C$6680,'DD Monthly'!$C23)</f>
        <v>719</v>
      </c>
      <c r="E23">
        <f>SUMIFS('DD Calcs'!G$11:G$6680,'DD Calcs'!$B$11:$B$6680,'DD Monthly'!$B23,'DD Calcs'!$C$11:$C$6680,'DD Monthly'!$C23)</f>
        <v>0</v>
      </c>
      <c r="F23">
        <f t="shared" ref="F23:I42" si="5">F11</f>
        <v>1</v>
      </c>
      <c r="G23">
        <f t="shared" si="5"/>
        <v>0</v>
      </c>
      <c r="H23">
        <f t="shared" si="5"/>
        <v>0</v>
      </c>
      <c r="I23">
        <f t="shared" si="5"/>
        <v>0</v>
      </c>
      <c r="J23">
        <f t="shared" si="0"/>
        <v>719</v>
      </c>
      <c r="K23">
        <f t="shared" si="1"/>
        <v>0</v>
      </c>
      <c r="L23">
        <f t="shared" si="2"/>
        <v>0</v>
      </c>
      <c r="M23">
        <f t="shared" si="3"/>
        <v>0</v>
      </c>
    </row>
    <row r="24" spans="2:13" x14ac:dyDescent="0.25">
      <c r="B24">
        <f t="shared" ref="B24:B34" si="6">B$22+1</f>
        <v>2006</v>
      </c>
      <c r="C24">
        <v>2</v>
      </c>
      <c r="D24">
        <f>SUMIFS('DD Calcs'!F$11:F$6680,'DD Calcs'!$B$11:$B$6680,'DD Monthly'!$B24,'DD Calcs'!$C$11:$C$6680,'DD Monthly'!$C24)</f>
        <v>811.5</v>
      </c>
      <c r="E24">
        <f>SUMIFS('DD Calcs'!G$11:G$6680,'DD Calcs'!$B$11:$B$6680,'DD Monthly'!$B24,'DD Calcs'!$C$11:$C$6680,'DD Monthly'!$C24)</f>
        <v>0</v>
      </c>
      <c r="F24">
        <f t="shared" si="5"/>
        <v>1</v>
      </c>
      <c r="G24">
        <f t="shared" si="5"/>
        <v>0</v>
      </c>
      <c r="H24">
        <f t="shared" si="5"/>
        <v>0</v>
      </c>
      <c r="I24">
        <f t="shared" si="5"/>
        <v>0</v>
      </c>
      <c r="J24">
        <f t="shared" si="0"/>
        <v>811.5</v>
      </c>
      <c r="K24">
        <f t="shared" si="1"/>
        <v>0</v>
      </c>
      <c r="L24">
        <f t="shared" si="2"/>
        <v>0</v>
      </c>
      <c r="M24">
        <f t="shared" si="3"/>
        <v>0</v>
      </c>
    </row>
    <row r="25" spans="2:13" x14ac:dyDescent="0.25">
      <c r="B25">
        <f t="shared" si="6"/>
        <v>2006</v>
      </c>
      <c r="C25">
        <v>3</v>
      </c>
      <c r="D25">
        <f>SUMIFS('DD Calcs'!F$11:F$6680,'DD Calcs'!$B$11:$B$6680,'DD Monthly'!$B25,'DD Calcs'!$C$11:$C$6680,'DD Monthly'!$C25)</f>
        <v>597</v>
      </c>
      <c r="E25">
        <f>SUMIFS('DD Calcs'!G$11:G$6680,'DD Calcs'!$B$11:$B$6680,'DD Monthly'!$B25,'DD Calcs'!$C$11:$C$6680,'DD Monthly'!$C25)</f>
        <v>3</v>
      </c>
      <c r="F25">
        <f t="shared" si="5"/>
        <v>0</v>
      </c>
      <c r="G25">
        <f t="shared" si="5"/>
        <v>1</v>
      </c>
      <c r="H25">
        <f t="shared" si="5"/>
        <v>0</v>
      </c>
      <c r="I25">
        <f t="shared" si="5"/>
        <v>0</v>
      </c>
      <c r="J25">
        <f t="shared" si="0"/>
        <v>0</v>
      </c>
      <c r="K25">
        <f t="shared" si="1"/>
        <v>597</v>
      </c>
      <c r="L25">
        <f t="shared" si="2"/>
        <v>0</v>
      </c>
      <c r="M25">
        <f t="shared" si="3"/>
        <v>0</v>
      </c>
    </row>
    <row r="26" spans="2:13" x14ac:dyDescent="0.25">
      <c r="B26">
        <f t="shared" si="6"/>
        <v>2006</v>
      </c>
      <c r="C26">
        <v>4</v>
      </c>
      <c r="D26">
        <f>SUMIFS('DD Calcs'!F$11:F$6680,'DD Calcs'!$B$11:$B$6680,'DD Monthly'!$B26,'DD Calcs'!$C$11:$C$6680,'DD Monthly'!$C26)</f>
        <v>237.5</v>
      </c>
      <c r="E26">
        <f>SUMIFS('DD Calcs'!G$11:G$6680,'DD Calcs'!$B$11:$B$6680,'DD Monthly'!$B26,'DD Calcs'!$C$11:$C$6680,'DD Monthly'!$C26)</f>
        <v>8.5</v>
      </c>
      <c r="F26">
        <f t="shared" si="5"/>
        <v>0</v>
      </c>
      <c r="G26">
        <f t="shared" si="5"/>
        <v>1</v>
      </c>
      <c r="H26">
        <f t="shared" si="5"/>
        <v>0</v>
      </c>
      <c r="I26">
        <f t="shared" si="5"/>
        <v>0</v>
      </c>
      <c r="J26">
        <f t="shared" si="0"/>
        <v>0</v>
      </c>
      <c r="K26">
        <f t="shared" si="1"/>
        <v>237.5</v>
      </c>
      <c r="L26">
        <f t="shared" si="2"/>
        <v>0</v>
      </c>
      <c r="M26">
        <f t="shared" si="3"/>
        <v>0</v>
      </c>
    </row>
    <row r="27" spans="2:13" x14ac:dyDescent="0.25">
      <c r="B27">
        <f t="shared" si="6"/>
        <v>2006</v>
      </c>
      <c r="C27">
        <v>5</v>
      </c>
      <c r="D27">
        <f>SUMIFS('DD Calcs'!F$11:F$6680,'DD Calcs'!$B$11:$B$6680,'DD Monthly'!$B27,'DD Calcs'!$C$11:$C$6680,'DD Monthly'!$C27)</f>
        <v>136</v>
      </c>
      <c r="E27">
        <f>SUMIFS('DD Calcs'!G$11:G$6680,'DD Calcs'!$B$11:$B$6680,'DD Monthly'!$B27,'DD Calcs'!$C$11:$C$6680,'DD Monthly'!$C27)</f>
        <v>66.5</v>
      </c>
      <c r="F27">
        <f t="shared" si="5"/>
        <v>0</v>
      </c>
      <c r="G27">
        <f t="shared" si="5"/>
        <v>1</v>
      </c>
      <c r="H27">
        <f t="shared" si="5"/>
        <v>1</v>
      </c>
      <c r="I27">
        <f t="shared" si="5"/>
        <v>0</v>
      </c>
      <c r="J27">
        <f t="shared" si="0"/>
        <v>0</v>
      </c>
      <c r="K27">
        <f t="shared" si="1"/>
        <v>136</v>
      </c>
      <c r="L27">
        <f t="shared" si="2"/>
        <v>0</v>
      </c>
      <c r="M27">
        <f t="shared" si="3"/>
        <v>66.5</v>
      </c>
    </row>
    <row r="28" spans="2:13" x14ac:dyDescent="0.25">
      <c r="B28">
        <f t="shared" si="6"/>
        <v>2006</v>
      </c>
      <c r="C28">
        <v>6</v>
      </c>
      <c r="D28">
        <f>SUMIFS('DD Calcs'!F$11:F$6680,'DD Calcs'!$B$11:$B$6680,'DD Monthly'!$B28,'DD Calcs'!$C$11:$C$6680,'DD Monthly'!$C28)</f>
        <v>5</v>
      </c>
      <c r="E28">
        <f>SUMIFS('DD Calcs'!G$11:G$6680,'DD Calcs'!$B$11:$B$6680,'DD Monthly'!$B28,'DD Calcs'!$C$11:$C$6680,'DD Monthly'!$C28)</f>
        <v>231.5</v>
      </c>
      <c r="F28">
        <f t="shared" si="5"/>
        <v>0</v>
      </c>
      <c r="G28">
        <f t="shared" si="5"/>
        <v>0</v>
      </c>
      <c r="H28">
        <f t="shared" si="5"/>
        <v>1</v>
      </c>
      <c r="I28">
        <f t="shared" si="5"/>
        <v>0</v>
      </c>
      <c r="J28">
        <f t="shared" si="0"/>
        <v>0</v>
      </c>
      <c r="K28">
        <f t="shared" si="1"/>
        <v>0</v>
      </c>
      <c r="L28">
        <f t="shared" si="2"/>
        <v>0</v>
      </c>
      <c r="M28">
        <f t="shared" si="3"/>
        <v>231.5</v>
      </c>
    </row>
    <row r="29" spans="2:13" x14ac:dyDescent="0.25">
      <c r="B29">
        <f t="shared" si="6"/>
        <v>2006</v>
      </c>
      <c r="C29">
        <v>7</v>
      </c>
      <c r="D29">
        <f>SUMIFS('DD Calcs'!F$11:F$6680,'DD Calcs'!$B$11:$B$6680,'DD Monthly'!$B29,'DD Calcs'!$C$11:$C$6680,'DD Monthly'!$C29)</f>
        <v>0</v>
      </c>
      <c r="E29">
        <f>SUMIFS('DD Calcs'!G$11:G$6680,'DD Calcs'!$B$11:$B$6680,'DD Monthly'!$B29,'DD Calcs'!$C$11:$C$6680,'DD Monthly'!$C29)</f>
        <v>421.5</v>
      </c>
      <c r="F29">
        <f t="shared" si="5"/>
        <v>0</v>
      </c>
      <c r="G29">
        <f t="shared" si="5"/>
        <v>0</v>
      </c>
      <c r="H29">
        <f t="shared" si="5"/>
        <v>1</v>
      </c>
      <c r="I29">
        <f t="shared" si="5"/>
        <v>0</v>
      </c>
      <c r="J29">
        <f t="shared" si="0"/>
        <v>0</v>
      </c>
      <c r="K29">
        <f t="shared" si="1"/>
        <v>0</v>
      </c>
      <c r="L29">
        <f t="shared" si="2"/>
        <v>0</v>
      </c>
      <c r="M29">
        <f t="shared" si="3"/>
        <v>421.5</v>
      </c>
    </row>
    <row r="30" spans="2:13" x14ac:dyDescent="0.25">
      <c r="B30">
        <f t="shared" si="6"/>
        <v>2006</v>
      </c>
      <c r="C30">
        <v>8</v>
      </c>
      <c r="D30">
        <f>SUMIFS('DD Calcs'!F$11:F$6680,'DD Calcs'!$B$11:$B$6680,'DD Monthly'!$B30,'DD Calcs'!$C$11:$C$6680,'DD Monthly'!$C30)</f>
        <v>0</v>
      </c>
      <c r="E30">
        <f>SUMIFS('DD Calcs'!G$11:G$6680,'DD Calcs'!$B$11:$B$6680,'DD Monthly'!$B30,'DD Calcs'!$C$11:$C$6680,'DD Monthly'!$C30)</f>
        <v>404.5</v>
      </c>
      <c r="F30">
        <f t="shared" si="5"/>
        <v>0</v>
      </c>
      <c r="G30">
        <f t="shared" si="5"/>
        <v>0</v>
      </c>
      <c r="H30">
        <f t="shared" si="5"/>
        <v>1</v>
      </c>
      <c r="I30">
        <f t="shared" si="5"/>
        <v>0</v>
      </c>
      <c r="J30">
        <f t="shared" si="0"/>
        <v>0</v>
      </c>
      <c r="K30">
        <f t="shared" si="1"/>
        <v>0</v>
      </c>
      <c r="L30">
        <f t="shared" si="2"/>
        <v>0</v>
      </c>
      <c r="M30">
        <f t="shared" si="3"/>
        <v>404.5</v>
      </c>
    </row>
    <row r="31" spans="2:13" x14ac:dyDescent="0.25">
      <c r="B31">
        <f t="shared" si="6"/>
        <v>2006</v>
      </c>
      <c r="C31">
        <v>9</v>
      </c>
      <c r="D31">
        <f>SUMIFS('DD Calcs'!F$11:F$6680,'DD Calcs'!$B$11:$B$6680,'DD Monthly'!$B31,'DD Calcs'!$C$11:$C$6680,'DD Monthly'!$C31)</f>
        <v>57.5</v>
      </c>
      <c r="E31">
        <f>SUMIFS('DD Calcs'!G$11:G$6680,'DD Calcs'!$B$11:$B$6680,'DD Monthly'!$B31,'DD Calcs'!$C$11:$C$6680,'DD Monthly'!$C31)</f>
        <v>75</v>
      </c>
      <c r="F31">
        <f t="shared" si="5"/>
        <v>0</v>
      </c>
      <c r="G31">
        <f t="shared" si="5"/>
        <v>0</v>
      </c>
      <c r="H31">
        <f t="shared" si="5"/>
        <v>1</v>
      </c>
      <c r="I31">
        <f t="shared" si="5"/>
        <v>1</v>
      </c>
      <c r="J31">
        <f t="shared" si="0"/>
        <v>0</v>
      </c>
      <c r="K31">
        <f t="shared" si="1"/>
        <v>0</v>
      </c>
      <c r="L31">
        <f t="shared" si="2"/>
        <v>57.5</v>
      </c>
      <c r="M31">
        <f t="shared" si="3"/>
        <v>75</v>
      </c>
    </row>
    <row r="32" spans="2:13" x14ac:dyDescent="0.25">
      <c r="B32">
        <f t="shared" si="6"/>
        <v>2006</v>
      </c>
      <c r="C32">
        <v>10</v>
      </c>
      <c r="D32">
        <f>SUMIFS('DD Calcs'!F$11:F$6680,'DD Calcs'!$B$11:$B$6680,'DD Monthly'!$B32,'DD Calcs'!$C$11:$C$6680,'DD Monthly'!$C32)</f>
        <v>327.5</v>
      </c>
      <c r="E32">
        <f>SUMIFS('DD Calcs'!G$11:G$6680,'DD Calcs'!$B$11:$B$6680,'DD Monthly'!$B32,'DD Calcs'!$C$11:$C$6680,'DD Monthly'!$C32)</f>
        <v>14</v>
      </c>
      <c r="F32">
        <f t="shared" si="5"/>
        <v>0</v>
      </c>
      <c r="G32">
        <f t="shared" si="5"/>
        <v>0</v>
      </c>
      <c r="H32">
        <f t="shared" si="5"/>
        <v>0</v>
      </c>
      <c r="I32">
        <f t="shared" si="5"/>
        <v>1</v>
      </c>
      <c r="J32">
        <f t="shared" si="0"/>
        <v>0</v>
      </c>
      <c r="K32">
        <f t="shared" si="1"/>
        <v>0</v>
      </c>
      <c r="L32">
        <f t="shared" si="2"/>
        <v>327.5</v>
      </c>
      <c r="M32">
        <f t="shared" si="3"/>
        <v>0</v>
      </c>
    </row>
    <row r="33" spans="2:13" x14ac:dyDescent="0.25">
      <c r="B33">
        <f t="shared" si="6"/>
        <v>2006</v>
      </c>
      <c r="C33">
        <v>11</v>
      </c>
      <c r="D33">
        <f>SUMIFS('DD Calcs'!F$11:F$6680,'DD Calcs'!$B$11:$B$6680,'DD Monthly'!$B33,'DD Calcs'!$C$11:$C$6680,'DD Monthly'!$C33)</f>
        <v>493</v>
      </c>
      <c r="E33">
        <f>SUMIFS('DD Calcs'!G$11:G$6680,'DD Calcs'!$B$11:$B$6680,'DD Monthly'!$B33,'DD Calcs'!$C$11:$C$6680,'DD Monthly'!$C33)</f>
        <v>0.5</v>
      </c>
      <c r="F33">
        <f t="shared" si="5"/>
        <v>0</v>
      </c>
      <c r="G33">
        <f t="shared" si="5"/>
        <v>0</v>
      </c>
      <c r="H33">
        <f t="shared" si="5"/>
        <v>0</v>
      </c>
      <c r="I33">
        <f t="shared" si="5"/>
        <v>1</v>
      </c>
      <c r="J33">
        <f t="shared" si="0"/>
        <v>0</v>
      </c>
      <c r="K33">
        <f t="shared" si="1"/>
        <v>0</v>
      </c>
      <c r="L33">
        <f t="shared" si="2"/>
        <v>493</v>
      </c>
      <c r="M33">
        <f t="shared" si="3"/>
        <v>0</v>
      </c>
    </row>
    <row r="34" spans="2:13" x14ac:dyDescent="0.25">
      <c r="B34">
        <f t="shared" si="6"/>
        <v>2006</v>
      </c>
      <c r="C34">
        <v>12</v>
      </c>
      <c r="D34">
        <f>SUMIFS('DD Calcs'!F$11:F$6680,'DD Calcs'!$B$11:$B$6680,'DD Monthly'!$B34,'DD Calcs'!$C$11:$C$6680,'DD Monthly'!$C34)</f>
        <v>716</v>
      </c>
      <c r="E34">
        <f>SUMIFS('DD Calcs'!G$11:G$6680,'DD Calcs'!$B$11:$B$6680,'DD Monthly'!$B34,'DD Calcs'!$C$11:$C$6680,'DD Monthly'!$C34)</f>
        <v>0</v>
      </c>
      <c r="F34">
        <f t="shared" si="5"/>
        <v>1</v>
      </c>
      <c r="G34">
        <f t="shared" si="5"/>
        <v>0</v>
      </c>
      <c r="H34">
        <f t="shared" si="5"/>
        <v>0</v>
      </c>
      <c r="I34">
        <f t="shared" si="5"/>
        <v>0</v>
      </c>
      <c r="J34">
        <f t="shared" si="0"/>
        <v>716</v>
      </c>
      <c r="K34">
        <f t="shared" si="1"/>
        <v>0</v>
      </c>
      <c r="L34">
        <f t="shared" si="2"/>
        <v>0</v>
      </c>
      <c r="M34">
        <f t="shared" si="3"/>
        <v>0</v>
      </c>
    </row>
    <row r="35" spans="2:13" x14ac:dyDescent="0.25">
      <c r="B35">
        <f>B$34+1</f>
        <v>2007</v>
      </c>
      <c r="C35">
        <v>1</v>
      </c>
      <c r="D35">
        <f>SUMIFS('DD Calcs'!F$11:F$6680,'DD Calcs'!$B$11:$B$6680,'DD Monthly'!$B35,'DD Calcs'!$C$11:$C$6680,'DD Monthly'!$C35)</f>
        <v>803.5</v>
      </c>
      <c r="E35">
        <f>SUMIFS('DD Calcs'!G$11:G$6680,'DD Calcs'!$B$11:$B$6680,'DD Monthly'!$B35,'DD Calcs'!$C$11:$C$6680,'DD Monthly'!$C35)</f>
        <v>0</v>
      </c>
      <c r="F35">
        <f t="shared" si="5"/>
        <v>1</v>
      </c>
      <c r="G35">
        <f t="shared" si="5"/>
        <v>0</v>
      </c>
      <c r="H35">
        <f t="shared" si="5"/>
        <v>0</v>
      </c>
      <c r="I35">
        <f t="shared" si="5"/>
        <v>0</v>
      </c>
      <c r="J35">
        <f t="shared" si="0"/>
        <v>803.5</v>
      </c>
      <c r="K35">
        <f t="shared" si="1"/>
        <v>0</v>
      </c>
      <c r="L35">
        <f t="shared" si="2"/>
        <v>0</v>
      </c>
      <c r="M35">
        <f t="shared" si="3"/>
        <v>0</v>
      </c>
    </row>
    <row r="36" spans="2:13" x14ac:dyDescent="0.25">
      <c r="B36">
        <f t="shared" ref="B36:B46" si="7">B$34+1</f>
        <v>2007</v>
      </c>
      <c r="C36">
        <v>2</v>
      </c>
      <c r="D36">
        <f>SUMIFS('DD Calcs'!F$11:F$6680,'DD Calcs'!$B$11:$B$6680,'DD Monthly'!$B36,'DD Calcs'!$C$11:$C$6680,'DD Monthly'!$C36)</f>
        <v>1020</v>
      </c>
      <c r="E36">
        <f>SUMIFS('DD Calcs'!G$11:G$6680,'DD Calcs'!$B$11:$B$6680,'DD Monthly'!$B36,'DD Calcs'!$C$11:$C$6680,'DD Monthly'!$C36)</f>
        <v>0</v>
      </c>
      <c r="F36">
        <f t="shared" si="5"/>
        <v>1</v>
      </c>
      <c r="G36">
        <f t="shared" si="5"/>
        <v>0</v>
      </c>
      <c r="H36">
        <f t="shared" si="5"/>
        <v>0</v>
      </c>
      <c r="I36">
        <f t="shared" si="5"/>
        <v>0</v>
      </c>
      <c r="J36">
        <f t="shared" si="0"/>
        <v>1020</v>
      </c>
      <c r="K36">
        <f t="shared" si="1"/>
        <v>0</v>
      </c>
      <c r="L36">
        <f t="shared" si="2"/>
        <v>0</v>
      </c>
      <c r="M36">
        <f t="shared" si="3"/>
        <v>0</v>
      </c>
    </row>
    <row r="37" spans="2:13" x14ac:dyDescent="0.25">
      <c r="B37">
        <f t="shared" si="7"/>
        <v>2007</v>
      </c>
      <c r="C37">
        <v>3</v>
      </c>
      <c r="D37">
        <f>SUMIFS('DD Calcs'!F$11:F$6680,'DD Calcs'!$B$11:$B$6680,'DD Monthly'!$B37,'DD Calcs'!$C$11:$C$6680,'DD Monthly'!$C37)</f>
        <v>586</v>
      </c>
      <c r="E37">
        <f>SUMIFS('DD Calcs'!G$11:G$6680,'DD Calcs'!$B$11:$B$6680,'DD Monthly'!$B37,'DD Calcs'!$C$11:$C$6680,'DD Monthly'!$C37)</f>
        <v>7.5</v>
      </c>
      <c r="F37">
        <f t="shared" si="5"/>
        <v>0</v>
      </c>
      <c r="G37">
        <f t="shared" si="5"/>
        <v>1</v>
      </c>
      <c r="H37">
        <f t="shared" si="5"/>
        <v>0</v>
      </c>
      <c r="I37">
        <f t="shared" si="5"/>
        <v>0</v>
      </c>
      <c r="J37">
        <f t="shared" si="0"/>
        <v>0</v>
      </c>
      <c r="K37">
        <f t="shared" si="1"/>
        <v>586</v>
      </c>
      <c r="L37">
        <f t="shared" si="2"/>
        <v>0</v>
      </c>
      <c r="M37">
        <f t="shared" si="3"/>
        <v>0</v>
      </c>
    </row>
    <row r="38" spans="2:13" x14ac:dyDescent="0.25">
      <c r="B38">
        <f t="shared" si="7"/>
        <v>2007</v>
      </c>
      <c r="C38">
        <v>4</v>
      </c>
      <c r="D38">
        <f>SUMIFS('DD Calcs'!F$11:F$6680,'DD Calcs'!$B$11:$B$6680,'DD Monthly'!$B38,'DD Calcs'!$C$11:$C$6680,'DD Monthly'!$C38)</f>
        <v>399</v>
      </c>
      <c r="E38">
        <f>SUMIFS('DD Calcs'!G$11:G$6680,'DD Calcs'!$B$11:$B$6680,'DD Monthly'!$B38,'DD Calcs'!$C$11:$C$6680,'DD Monthly'!$C38)</f>
        <v>14.5</v>
      </c>
      <c r="F38">
        <f t="shared" si="5"/>
        <v>0</v>
      </c>
      <c r="G38">
        <f t="shared" si="5"/>
        <v>1</v>
      </c>
      <c r="H38">
        <f t="shared" si="5"/>
        <v>0</v>
      </c>
      <c r="I38">
        <f t="shared" si="5"/>
        <v>0</v>
      </c>
      <c r="J38">
        <f t="shared" si="0"/>
        <v>0</v>
      </c>
      <c r="K38">
        <f t="shared" si="1"/>
        <v>399</v>
      </c>
      <c r="L38">
        <f t="shared" si="2"/>
        <v>0</v>
      </c>
      <c r="M38">
        <f t="shared" si="3"/>
        <v>0</v>
      </c>
    </row>
    <row r="39" spans="2:13" x14ac:dyDescent="0.25">
      <c r="B39">
        <f t="shared" si="7"/>
        <v>2007</v>
      </c>
      <c r="C39">
        <v>5</v>
      </c>
      <c r="D39">
        <f>SUMIFS('DD Calcs'!F$11:F$6680,'DD Calcs'!$B$11:$B$6680,'DD Monthly'!$B39,'DD Calcs'!$C$11:$C$6680,'DD Monthly'!$C39)</f>
        <v>90.5</v>
      </c>
      <c r="E39">
        <f>SUMIFS('DD Calcs'!G$11:G$6680,'DD Calcs'!$B$11:$B$6680,'DD Monthly'!$B39,'DD Calcs'!$C$11:$C$6680,'DD Monthly'!$C39)</f>
        <v>123.5</v>
      </c>
      <c r="F39">
        <f t="shared" si="5"/>
        <v>0</v>
      </c>
      <c r="G39">
        <f t="shared" si="5"/>
        <v>1</v>
      </c>
      <c r="H39">
        <f t="shared" si="5"/>
        <v>1</v>
      </c>
      <c r="I39">
        <f t="shared" si="5"/>
        <v>0</v>
      </c>
      <c r="J39">
        <f t="shared" si="0"/>
        <v>0</v>
      </c>
      <c r="K39">
        <f t="shared" si="1"/>
        <v>90.5</v>
      </c>
      <c r="L39">
        <f t="shared" si="2"/>
        <v>0</v>
      </c>
      <c r="M39">
        <f t="shared" si="3"/>
        <v>123.5</v>
      </c>
    </row>
    <row r="40" spans="2:13" x14ac:dyDescent="0.25">
      <c r="B40">
        <f t="shared" si="7"/>
        <v>2007</v>
      </c>
      <c r="C40">
        <v>6</v>
      </c>
      <c r="D40">
        <f>SUMIFS('DD Calcs'!F$11:F$6680,'DD Calcs'!$B$11:$B$6680,'DD Monthly'!$B40,'DD Calcs'!$C$11:$C$6680,'DD Monthly'!$C40)</f>
        <v>3.5</v>
      </c>
      <c r="E40">
        <f>SUMIFS('DD Calcs'!G$11:G$6680,'DD Calcs'!$B$11:$B$6680,'DD Monthly'!$B40,'DD Calcs'!$C$11:$C$6680,'DD Monthly'!$C40)</f>
        <v>274.5</v>
      </c>
      <c r="F40">
        <f t="shared" si="5"/>
        <v>0</v>
      </c>
      <c r="G40">
        <f t="shared" si="5"/>
        <v>0</v>
      </c>
      <c r="H40">
        <f t="shared" si="5"/>
        <v>1</v>
      </c>
      <c r="I40">
        <f t="shared" si="5"/>
        <v>0</v>
      </c>
      <c r="J40">
        <f t="shared" si="0"/>
        <v>0</v>
      </c>
      <c r="K40">
        <f t="shared" si="1"/>
        <v>0</v>
      </c>
      <c r="L40">
        <f t="shared" si="2"/>
        <v>0</v>
      </c>
      <c r="M40">
        <f t="shared" si="3"/>
        <v>274.5</v>
      </c>
    </row>
    <row r="41" spans="2:13" x14ac:dyDescent="0.25">
      <c r="B41">
        <f t="shared" si="7"/>
        <v>2007</v>
      </c>
      <c r="C41">
        <v>7</v>
      </c>
      <c r="D41">
        <f>SUMIFS('DD Calcs'!F$11:F$6680,'DD Calcs'!$B$11:$B$6680,'DD Monthly'!$B41,'DD Calcs'!$C$11:$C$6680,'DD Monthly'!$C41)</f>
        <v>0</v>
      </c>
      <c r="E41">
        <f>SUMIFS('DD Calcs'!G$11:G$6680,'DD Calcs'!$B$11:$B$6680,'DD Monthly'!$B41,'DD Calcs'!$C$11:$C$6680,'DD Monthly'!$C41)</f>
        <v>380</v>
      </c>
      <c r="F41">
        <f t="shared" si="5"/>
        <v>0</v>
      </c>
      <c r="G41">
        <f t="shared" si="5"/>
        <v>0</v>
      </c>
      <c r="H41">
        <f t="shared" si="5"/>
        <v>1</v>
      </c>
      <c r="I41">
        <f t="shared" si="5"/>
        <v>0</v>
      </c>
      <c r="J41">
        <f t="shared" si="0"/>
        <v>0</v>
      </c>
      <c r="K41">
        <f t="shared" si="1"/>
        <v>0</v>
      </c>
      <c r="L41">
        <f t="shared" si="2"/>
        <v>0</v>
      </c>
      <c r="M41">
        <f t="shared" si="3"/>
        <v>380</v>
      </c>
    </row>
    <row r="42" spans="2:13" x14ac:dyDescent="0.25">
      <c r="B42">
        <f t="shared" si="7"/>
        <v>2007</v>
      </c>
      <c r="C42">
        <v>8</v>
      </c>
      <c r="D42">
        <f>SUMIFS('DD Calcs'!F$11:F$6680,'DD Calcs'!$B$11:$B$6680,'DD Monthly'!$B42,'DD Calcs'!$C$11:$C$6680,'DD Monthly'!$C42)</f>
        <v>0</v>
      </c>
      <c r="E42">
        <f>SUMIFS('DD Calcs'!G$11:G$6680,'DD Calcs'!$B$11:$B$6680,'DD Monthly'!$B42,'DD Calcs'!$C$11:$C$6680,'DD Monthly'!$C42)</f>
        <v>425</v>
      </c>
      <c r="F42">
        <f t="shared" si="5"/>
        <v>0</v>
      </c>
      <c r="G42">
        <f t="shared" si="5"/>
        <v>0</v>
      </c>
      <c r="H42">
        <f t="shared" si="5"/>
        <v>1</v>
      </c>
      <c r="I42">
        <f t="shared" si="5"/>
        <v>0</v>
      </c>
      <c r="J42">
        <f t="shared" si="0"/>
        <v>0</v>
      </c>
      <c r="K42">
        <f t="shared" si="1"/>
        <v>0</v>
      </c>
      <c r="L42">
        <f t="shared" si="2"/>
        <v>0</v>
      </c>
      <c r="M42">
        <f t="shared" si="3"/>
        <v>425</v>
      </c>
    </row>
    <row r="43" spans="2:13" x14ac:dyDescent="0.25">
      <c r="B43">
        <f t="shared" si="7"/>
        <v>2007</v>
      </c>
      <c r="C43">
        <v>9</v>
      </c>
      <c r="D43">
        <f>SUMIFS('DD Calcs'!F$11:F$6680,'DD Calcs'!$B$11:$B$6680,'DD Monthly'!$B43,'DD Calcs'!$C$11:$C$6680,'DD Monthly'!$C43)</f>
        <v>29.5</v>
      </c>
      <c r="E43">
        <f>SUMIFS('DD Calcs'!G$11:G$6680,'DD Calcs'!$B$11:$B$6680,'DD Monthly'!$B43,'DD Calcs'!$C$11:$C$6680,'DD Monthly'!$C43)</f>
        <v>215.5</v>
      </c>
      <c r="F43">
        <f t="shared" ref="F43:I62" si="8">F31</f>
        <v>0</v>
      </c>
      <c r="G43">
        <f t="shared" si="8"/>
        <v>0</v>
      </c>
      <c r="H43">
        <f t="shared" si="8"/>
        <v>1</v>
      </c>
      <c r="I43">
        <f t="shared" si="8"/>
        <v>1</v>
      </c>
      <c r="J43">
        <f t="shared" si="0"/>
        <v>0</v>
      </c>
      <c r="K43">
        <f t="shared" si="1"/>
        <v>0</v>
      </c>
      <c r="L43">
        <f t="shared" si="2"/>
        <v>29.5</v>
      </c>
      <c r="M43">
        <f t="shared" si="3"/>
        <v>215.5</v>
      </c>
    </row>
    <row r="44" spans="2:13" x14ac:dyDescent="0.25">
      <c r="B44">
        <f t="shared" si="7"/>
        <v>2007</v>
      </c>
      <c r="C44">
        <v>10</v>
      </c>
      <c r="D44">
        <f>SUMIFS('DD Calcs'!F$11:F$6680,'DD Calcs'!$B$11:$B$6680,'DD Monthly'!$B44,'DD Calcs'!$C$11:$C$6680,'DD Monthly'!$C44)</f>
        <v>148</v>
      </c>
      <c r="E44">
        <f>SUMIFS('DD Calcs'!G$11:G$6680,'DD Calcs'!$B$11:$B$6680,'DD Monthly'!$B44,'DD Calcs'!$C$11:$C$6680,'DD Monthly'!$C44)</f>
        <v>103.5</v>
      </c>
      <c r="F44">
        <f t="shared" si="8"/>
        <v>0</v>
      </c>
      <c r="G44">
        <f t="shared" si="8"/>
        <v>0</v>
      </c>
      <c r="H44">
        <f t="shared" si="8"/>
        <v>0</v>
      </c>
      <c r="I44">
        <f t="shared" si="8"/>
        <v>1</v>
      </c>
      <c r="J44">
        <f t="shared" si="0"/>
        <v>0</v>
      </c>
      <c r="K44">
        <f t="shared" si="1"/>
        <v>0</v>
      </c>
      <c r="L44">
        <f t="shared" si="2"/>
        <v>148</v>
      </c>
      <c r="M44">
        <f t="shared" si="3"/>
        <v>0</v>
      </c>
    </row>
    <row r="45" spans="2:13" x14ac:dyDescent="0.25">
      <c r="B45">
        <f t="shared" si="7"/>
        <v>2007</v>
      </c>
      <c r="C45">
        <v>11</v>
      </c>
      <c r="D45">
        <f>SUMIFS('DD Calcs'!F$11:F$6680,'DD Calcs'!$B$11:$B$6680,'DD Monthly'!$B45,'DD Calcs'!$C$11:$C$6680,'DD Monthly'!$C45)</f>
        <v>567</v>
      </c>
      <c r="E45">
        <f>SUMIFS('DD Calcs'!G$11:G$6680,'DD Calcs'!$B$11:$B$6680,'DD Monthly'!$B45,'DD Calcs'!$C$11:$C$6680,'DD Monthly'!$C45)</f>
        <v>0</v>
      </c>
      <c r="F45">
        <f t="shared" si="8"/>
        <v>0</v>
      </c>
      <c r="G45">
        <f t="shared" si="8"/>
        <v>0</v>
      </c>
      <c r="H45">
        <f t="shared" si="8"/>
        <v>0</v>
      </c>
      <c r="I45">
        <f t="shared" si="8"/>
        <v>1</v>
      </c>
      <c r="J45">
        <f t="shared" si="0"/>
        <v>0</v>
      </c>
      <c r="K45">
        <f t="shared" si="1"/>
        <v>0</v>
      </c>
      <c r="L45">
        <f t="shared" si="2"/>
        <v>567</v>
      </c>
      <c r="M45">
        <f t="shared" si="3"/>
        <v>0</v>
      </c>
    </row>
    <row r="46" spans="2:13" x14ac:dyDescent="0.25">
      <c r="B46">
        <f t="shared" si="7"/>
        <v>2007</v>
      </c>
      <c r="C46">
        <v>12</v>
      </c>
      <c r="D46">
        <f>SUMIFS('DD Calcs'!F$11:F$6680,'DD Calcs'!$B$11:$B$6680,'DD Monthly'!$B46,'DD Calcs'!$C$11:$C$6680,'DD Monthly'!$C46)</f>
        <v>825.5</v>
      </c>
      <c r="E46">
        <f>SUMIFS('DD Calcs'!G$11:G$6680,'DD Calcs'!$B$11:$B$6680,'DD Monthly'!$B46,'DD Calcs'!$C$11:$C$6680,'DD Monthly'!$C46)</f>
        <v>0</v>
      </c>
      <c r="F46">
        <f t="shared" si="8"/>
        <v>1</v>
      </c>
      <c r="G46">
        <f t="shared" si="8"/>
        <v>0</v>
      </c>
      <c r="H46">
        <f t="shared" si="8"/>
        <v>0</v>
      </c>
      <c r="I46">
        <f t="shared" si="8"/>
        <v>0</v>
      </c>
      <c r="J46">
        <f t="shared" si="0"/>
        <v>825.5</v>
      </c>
      <c r="K46">
        <f t="shared" si="1"/>
        <v>0</v>
      </c>
      <c r="L46">
        <f t="shared" si="2"/>
        <v>0</v>
      </c>
      <c r="M46">
        <f t="shared" si="3"/>
        <v>0</v>
      </c>
    </row>
    <row r="47" spans="2:13" x14ac:dyDescent="0.25">
      <c r="B47">
        <f>B$46+1</f>
        <v>2008</v>
      </c>
      <c r="C47">
        <v>1</v>
      </c>
      <c r="D47">
        <f>SUMIFS('DD Calcs'!F$11:F$6680,'DD Calcs'!$B$11:$B$6680,'DD Monthly'!$B47,'DD Calcs'!$C$11:$C$6680,'DD Monthly'!$C47)</f>
        <v>915</v>
      </c>
      <c r="E47">
        <f>SUMIFS('DD Calcs'!G$11:G$6680,'DD Calcs'!$B$11:$B$6680,'DD Monthly'!$B47,'DD Calcs'!$C$11:$C$6680,'DD Monthly'!$C47)</f>
        <v>0</v>
      </c>
      <c r="F47">
        <f t="shared" si="8"/>
        <v>1</v>
      </c>
      <c r="G47">
        <f t="shared" si="8"/>
        <v>0</v>
      </c>
      <c r="H47">
        <f t="shared" si="8"/>
        <v>0</v>
      </c>
      <c r="I47">
        <f t="shared" si="8"/>
        <v>0</v>
      </c>
      <c r="J47">
        <f t="shared" si="0"/>
        <v>915</v>
      </c>
      <c r="K47">
        <f t="shared" si="1"/>
        <v>0</v>
      </c>
      <c r="L47">
        <f t="shared" si="2"/>
        <v>0</v>
      </c>
      <c r="M47">
        <f t="shared" si="3"/>
        <v>0</v>
      </c>
    </row>
    <row r="48" spans="2:13" x14ac:dyDescent="0.25">
      <c r="B48">
        <f t="shared" ref="B48:B58" si="9">B$46+1</f>
        <v>2008</v>
      </c>
      <c r="C48">
        <v>2</v>
      </c>
      <c r="D48">
        <f>SUMIFS('DD Calcs'!F$11:F$6680,'DD Calcs'!$B$11:$B$6680,'DD Monthly'!$B48,'DD Calcs'!$C$11:$C$6680,'DD Monthly'!$C48)</f>
        <v>804</v>
      </c>
      <c r="E48">
        <f>SUMIFS('DD Calcs'!G$11:G$6680,'DD Calcs'!$B$11:$B$6680,'DD Monthly'!$B48,'DD Calcs'!$C$11:$C$6680,'DD Monthly'!$C48)</f>
        <v>0</v>
      </c>
      <c r="F48">
        <f t="shared" si="8"/>
        <v>1</v>
      </c>
      <c r="G48">
        <f t="shared" si="8"/>
        <v>0</v>
      </c>
      <c r="H48">
        <f t="shared" si="8"/>
        <v>0</v>
      </c>
      <c r="I48">
        <f t="shared" si="8"/>
        <v>0</v>
      </c>
      <c r="J48">
        <f t="shared" si="0"/>
        <v>804</v>
      </c>
      <c r="K48">
        <f t="shared" si="1"/>
        <v>0</v>
      </c>
      <c r="L48">
        <f t="shared" si="2"/>
        <v>0</v>
      </c>
      <c r="M48">
        <f t="shared" si="3"/>
        <v>0</v>
      </c>
    </row>
    <row r="49" spans="2:13" x14ac:dyDescent="0.25">
      <c r="B49">
        <f t="shared" si="9"/>
        <v>2008</v>
      </c>
      <c r="C49">
        <v>3</v>
      </c>
      <c r="D49">
        <f>SUMIFS('DD Calcs'!F$11:F$6680,'DD Calcs'!$B$11:$B$6680,'DD Monthly'!$B49,'DD Calcs'!$C$11:$C$6680,'DD Monthly'!$C49)</f>
        <v>593</v>
      </c>
      <c r="E49">
        <f>SUMIFS('DD Calcs'!G$11:G$6680,'DD Calcs'!$B$11:$B$6680,'DD Monthly'!$B49,'DD Calcs'!$C$11:$C$6680,'DD Monthly'!$C49)</f>
        <v>0</v>
      </c>
      <c r="F49">
        <f t="shared" si="8"/>
        <v>0</v>
      </c>
      <c r="G49">
        <f t="shared" si="8"/>
        <v>1</v>
      </c>
      <c r="H49">
        <f t="shared" si="8"/>
        <v>0</v>
      </c>
      <c r="I49">
        <f t="shared" si="8"/>
        <v>0</v>
      </c>
      <c r="J49">
        <f t="shared" si="0"/>
        <v>0</v>
      </c>
      <c r="K49">
        <f t="shared" si="1"/>
        <v>593</v>
      </c>
      <c r="L49">
        <f t="shared" si="2"/>
        <v>0</v>
      </c>
      <c r="M49">
        <f t="shared" si="3"/>
        <v>0</v>
      </c>
    </row>
    <row r="50" spans="2:13" x14ac:dyDescent="0.25">
      <c r="B50">
        <f t="shared" si="9"/>
        <v>2008</v>
      </c>
      <c r="C50">
        <v>4</v>
      </c>
      <c r="D50">
        <f>SUMIFS('DD Calcs'!F$11:F$6680,'DD Calcs'!$B$11:$B$6680,'DD Monthly'!$B50,'DD Calcs'!$C$11:$C$6680,'DD Monthly'!$C50)</f>
        <v>280.5</v>
      </c>
      <c r="E50">
        <f>SUMIFS('DD Calcs'!G$11:G$6680,'DD Calcs'!$B$11:$B$6680,'DD Monthly'!$B50,'DD Calcs'!$C$11:$C$6680,'DD Monthly'!$C50)</f>
        <v>11.5</v>
      </c>
      <c r="F50">
        <f t="shared" si="8"/>
        <v>0</v>
      </c>
      <c r="G50">
        <f t="shared" si="8"/>
        <v>1</v>
      </c>
      <c r="H50">
        <f t="shared" si="8"/>
        <v>0</v>
      </c>
      <c r="I50">
        <f t="shared" si="8"/>
        <v>0</v>
      </c>
      <c r="J50">
        <f t="shared" si="0"/>
        <v>0</v>
      </c>
      <c r="K50">
        <f t="shared" si="1"/>
        <v>280.5</v>
      </c>
      <c r="L50">
        <f t="shared" si="2"/>
        <v>0</v>
      </c>
      <c r="M50">
        <f t="shared" si="3"/>
        <v>0</v>
      </c>
    </row>
    <row r="51" spans="2:13" x14ac:dyDescent="0.25">
      <c r="B51">
        <f t="shared" si="9"/>
        <v>2008</v>
      </c>
      <c r="C51">
        <v>5</v>
      </c>
      <c r="D51">
        <f>SUMIFS('DD Calcs'!F$11:F$6680,'DD Calcs'!$B$11:$B$6680,'DD Monthly'!$B51,'DD Calcs'!$C$11:$C$6680,'DD Monthly'!$C51)</f>
        <v>157.5</v>
      </c>
      <c r="E51">
        <f>SUMIFS('DD Calcs'!G$11:G$6680,'DD Calcs'!$B$11:$B$6680,'DD Monthly'!$B51,'DD Calcs'!$C$11:$C$6680,'DD Monthly'!$C51)</f>
        <v>37</v>
      </c>
      <c r="F51">
        <f t="shared" si="8"/>
        <v>0</v>
      </c>
      <c r="G51">
        <f t="shared" si="8"/>
        <v>1</v>
      </c>
      <c r="H51">
        <f t="shared" si="8"/>
        <v>1</v>
      </c>
      <c r="I51">
        <f t="shared" si="8"/>
        <v>0</v>
      </c>
      <c r="J51">
        <f t="shared" si="0"/>
        <v>0</v>
      </c>
      <c r="K51">
        <f t="shared" si="1"/>
        <v>157.5</v>
      </c>
      <c r="L51">
        <f t="shared" si="2"/>
        <v>0</v>
      </c>
      <c r="M51">
        <f t="shared" si="3"/>
        <v>37</v>
      </c>
    </row>
    <row r="52" spans="2:13" x14ac:dyDescent="0.25">
      <c r="B52">
        <f t="shared" si="9"/>
        <v>2008</v>
      </c>
      <c r="C52">
        <v>6</v>
      </c>
      <c r="D52">
        <f>SUMIFS('DD Calcs'!F$11:F$6680,'DD Calcs'!$B$11:$B$6680,'DD Monthly'!$B52,'DD Calcs'!$C$11:$C$6680,'DD Monthly'!$C52)</f>
        <v>0</v>
      </c>
      <c r="E52">
        <f>SUMIFS('DD Calcs'!G$11:G$6680,'DD Calcs'!$B$11:$B$6680,'DD Monthly'!$B52,'DD Calcs'!$C$11:$C$6680,'DD Monthly'!$C52)</f>
        <v>281</v>
      </c>
      <c r="F52">
        <f t="shared" si="8"/>
        <v>0</v>
      </c>
      <c r="G52">
        <f t="shared" si="8"/>
        <v>0</v>
      </c>
      <c r="H52">
        <f t="shared" si="8"/>
        <v>1</v>
      </c>
      <c r="I52">
        <f t="shared" si="8"/>
        <v>0</v>
      </c>
      <c r="J52">
        <f t="shared" si="0"/>
        <v>0</v>
      </c>
      <c r="K52">
        <f t="shared" si="1"/>
        <v>0</v>
      </c>
      <c r="L52">
        <f t="shared" si="2"/>
        <v>0</v>
      </c>
      <c r="M52">
        <f t="shared" si="3"/>
        <v>281</v>
      </c>
    </row>
    <row r="53" spans="2:13" x14ac:dyDescent="0.25">
      <c r="B53">
        <f t="shared" si="9"/>
        <v>2008</v>
      </c>
      <c r="C53">
        <v>7</v>
      </c>
      <c r="D53">
        <f>SUMIFS('DD Calcs'!F$11:F$6680,'DD Calcs'!$B$11:$B$6680,'DD Monthly'!$B53,'DD Calcs'!$C$11:$C$6680,'DD Monthly'!$C53)</f>
        <v>0</v>
      </c>
      <c r="E53">
        <f>SUMIFS('DD Calcs'!G$11:G$6680,'DD Calcs'!$B$11:$B$6680,'DD Monthly'!$B53,'DD Calcs'!$C$11:$C$6680,'DD Monthly'!$C53)</f>
        <v>365.5</v>
      </c>
      <c r="F53">
        <f t="shared" si="8"/>
        <v>0</v>
      </c>
      <c r="G53">
        <f t="shared" si="8"/>
        <v>0</v>
      </c>
      <c r="H53">
        <f t="shared" si="8"/>
        <v>1</v>
      </c>
      <c r="I53">
        <f t="shared" si="8"/>
        <v>0</v>
      </c>
      <c r="J53">
        <f t="shared" si="0"/>
        <v>0</v>
      </c>
      <c r="K53">
        <f t="shared" si="1"/>
        <v>0</v>
      </c>
      <c r="L53">
        <f t="shared" si="2"/>
        <v>0</v>
      </c>
      <c r="M53">
        <f t="shared" si="3"/>
        <v>365.5</v>
      </c>
    </row>
    <row r="54" spans="2:13" x14ac:dyDescent="0.25">
      <c r="B54">
        <f t="shared" si="9"/>
        <v>2008</v>
      </c>
      <c r="C54">
        <v>8</v>
      </c>
      <c r="D54">
        <f>SUMIFS('DD Calcs'!F$11:F$6680,'DD Calcs'!$B$11:$B$6680,'DD Monthly'!$B54,'DD Calcs'!$C$11:$C$6680,'DD Monthly'!$C54)</f>
        <v>0</v>
      </c>
      <c r="E54">
        <f>SUMIFS('DD Calcs'!G$11:G$6680,'DD Calcs'!$B$11:$B$6680,'DD Monthly'!$B54,'DD Calcs'!$C$11:$C$6680,'DD Monthly'!$C54)</f>
        <v>271.5</v>
      </c>
      <c r="F54">
        <f t="shared" si="8"/>
        <v>0</v>
      </c>
      <c r="G54">
        <f t="shared" si="8"/>
        <v>0</v>
      </c>
      <c r="H54">
        <f t="shared" si="8"/>
        <v>1</v>
      </c>
      <c r="I54">
        <f t="shared" si="8"/>
        <v>0</v>
      </c>
      <c r="J54">
        <f t="shared" si="0"/>
        <v>0</v>
      </c>
      <c r="K54">
        <f t="shared" si="1"/>
        <v>0</v>
      </c>
      <c r="L54">
        <f t="shared" si="2"/>
        <v>0</v>
      </c>
      <c r="M54">
        <f t="shared" si="3"/>
        <v>271.5</v>
      </c>
    </row>
    <row r="55" spans="2:13" x14ac:dyDescent="0.25">
      <c r="B55">
        <f t="shared" si="9"/>
        <v>2008</v>
      </c>
      <c r="C55">
        <v>9</v>
      </c>
      <c r="D55">
        <f>SUMIFS('DD Calcs'!F$11:F$6680,'DD Calcs'!$B$11:$B$6680,'DD Monthly'!$B55,'DD Calcs'!$C$11:$C$6680,'DD Monthly'!$C55)</f>
        <v>26</v>
      </c>
      <c r="E55">
        <f>SUMIFS('DD Calcs'!G$11:G$6680,'DD Calcs'!$B$11:$B$6680,'DD Monthly'!$B55,'DD Calcs'!$C$11:$C$6680,'DD Monthly'!$C55)</f>
        <v>157.5</v>
      </c>
      <c r="F55">
        <f t="shared" si="8"/>
        <v>0</v>
      </c>
      <c r="G55">
        <f t="shared" si="8"/>
        <v>0</v>
      </c>
      <c r="H55">
        <f t="shared" si="8"/>
        <v>1</v>
      </c>
      <c r="I55">
        <f t="shared" si="8"/>
        <v>1</v>
      </c>
      <c r="J55">
        <f t="shared" si="0"/>
        <v>0</v>
      </c>
      <c r="K55">
        <f t="shared" si="1"/>
        <v>0</v>
      </c>
      <c r="L55">
        <f t="shared" si="2"/>
        <v>26</v>
      </c>
      <c r="M55">
        <f t="shared" si="3"/>
        <v>157.5</v>
      </c>
    </row>
    <row r="56" spans="2:13" x14ac:dyDescent="0.25">
      <c r="B56">
        <f t="shared" si="9"/>
        <v>2008</v>
      </c>
      <c r="C56">
        <v>10</v>
      </c>
      <c r="D56">
        <f>SUMIFS('DD Calcs'!F$11:F$6680,'DD Calcs'!$B$11:$B$6680,'DD Monthly'!$B56,'DD Calcs'!$C$11:$C$6680,'DD Monthly'!$C56)</f>
        <v>320</v>
      </c>
      <c r="E56">
        <f>SUMIFS('DD Calcs'!G$11:G$6680,'DD Calcs'!$B$11:$B$6680,'DD Monthly'!$B56,'DD Calcs'!$C$11:$C$6680,'DD Monthly'!$C56)</f>
        <v>15</v>
      </c>
      <c r="F56">
        <f t="shared" si="8"/>
        <v>0</v>
      </c>
      <c r="G56">
        <f t="shared" si="8"/>
        <v>0</v>
      </c>
      <c r="H56">
        <f t="shared" si="8"/>
        <v>0</v>
      </c>
      <c r="I56">
        <f t="shared" si="8"/>
        <v>1</v>
      </c>
      <c r="J56">
        <f t="shared" si="0"/>
        <v>0</v>
      </c>
      <c r="K56">
        <f t="shared" si="1"/>
        <v>0</v>
      </c>
      <c r="L56">
        <f t="shared" si="2"/>
        <v>320</v>
      </c>
      <c r="M56">
        <f t="shared" si="3"/>
        <v>0</v>
      </c>
    </row>
    <row r="57" spans="2:13" x14ac:dyDescent="0.25">
      <c r="B57">
        <f t="shared" si="9"/>
        <v>2008</v>
      </c>
      <c r="C57">
        <v>11</v>
      </c>
      <c r="D57">
        <f>SUMIFS('DD Calcs'!F$11:F$6680,'DD Calcs'!$B$11:$B$6680,'DD Monthly'!$B57,'DD Calcs'!$C$11:$C$6680,'DD Monthly'!$C57)</f>
        <v>623</v>
      </c>
      <c r="E57">
        <f>SUMIFS('DD Calcs'!G$11:G$6680,'DD Calcs'!$B$11:$B$6680,'DD Monthly'!$B57,'DD Calcs'!$C$11:$C$6680,'DD Monthly'!$C57)</f>
        <v>0</v>
      </c>
      <c r="F57">
        <f t="shared" si="8"/>
        <v>0</v>
      </c>
      <c r="G57">
        <f t="shared" si="8"/>
        <v>0</v>
      </c>
      <c r="H57">
        <f t="shared" si="8"/>
        <v>0</v>
      </c>
      <c r="I57">
        <f t="shared" si="8"/>
        <v>1</v>
      </c>
      <c r="J57">
        <f t="shared" si="0"/>
        <v>0</v>
      </c>
      <c r="K57">
        <f t="shared" si="1"/>
        <v>0</v>
      </c>
      <c r="L57">
        <f t="shared" si="2"/>
        <v>623</v>
      </c>
      <c r="M57">
        <f t="shared" si="3"/>
        <v>0</v>
      </c>
    </row>
    <row r="58" spans="2:13" x14ac:dyDescent="0.25">
      <c r="B58">
        <f t="shared" si="9"/>
        <v>2008</v>
      </c>
      <c r="C58">
        <v>12</v>
      </c>
      <c r="D58">
        <f>SUMIFS('DD Calcs'!F$11:F$6680,'DD Calcs'!$B$11:$B$6680,'DD Monthly'!$B58,'DD Calcs'!$C$11:$C$6680,'DD Monthly'!$C58)</f>
        <v>828</v>
      </c>
      <c r="E58">
        <f>SUMIFS('DD Calcs'!G$11:G$6680,'DD Calcs'!$B$11:$B$6680,'DD Monthly'!$B58,'DD Calcs'!$C$11:$C$6680,'DD Monthly'!$C58)</f>
        <v>0</v>
      </c>
      <c r="F58">
        <f t="shared" si="8"/>
        <v>1</v>
      </c>
      <c r="G58">
        <f t="shared" si="8"/>
        <v>0</v>
      </c>
      <c r="H58">
        <f t="shared" si="8"/>
        <v>0</v>
      </c>
      <c r="I58">
        <f t="shared" si="8"/>
        <v>0</v>
      </c>
      <c r="J58">
        <f t="shared" si="0"/>
        <v>828</v>
      </c>
      <c r="K58">
        <f t="shared" si="1"/>
        <v>0</v>
      </c>
      <c r="L58">
        <f t="shared" si="2"/>
        <v>0</v>
      </c>
      <c r="M58">
        <f t="shared" si="3"/>
        <v>0</v>
      </c>
    </row>
    <row r="59" spans="2:13" x14ac:dyDescent="0.25">
      <c r="B59">
        <f>B$58+1</f>
        <v>2009</v>
      </c>
      <c r="C59">
        <v>1</v>
      </c>
      <c r="D59">
        <f>SUMIFS('DD Calcs'!F$11:F$6680,'DD Calcs'!$B$11:$B$6680,'DD Monthly'!$B59,'DD Calcs'!$C$11:$C$6680,'DD Monthly'!$C59)</f>
        <v>1098</v>
      </c>
      <c r="E59">
        <f>SUMIFS('DD Calcs'!G$11:G$6680,'DD Calcs'!$B$11:$B$6680,'DD Monthly'!$B59,'DD Calcs'!$C$11:$C$6680,'DD Monthly'!$C59)</f>
        <v>0</v>
      </c>
      <c r="F59">
        <f t="shared" si="8"/>
        <v>1</v>
      </c>
      <c r="G59">
        <f t="shared" si="8"/>
        <v>0</v>
      </c>
      <c r="H59">
        <f t="shared" si="8"/>
        <v>0</v>
      </c>
      <c r="I59">
        <f t="shared" si="8"/>
        <v>0</v>
      </c>
      <c r="J59">
        <f t="shared" si="0"/>
        <v>1098</v>
      </c>
      <c r="K59">
        <f t="shared" si="1"/>
        <v>0</v>
      </c>
      <c r="L59">
        <f t="shared" si="2"/>
        <v>0</v>
      </c>
      <c r="M59">
        <f t="shared" si="3"/>
        <v>0</v>
      </c>
    </row>
    <row r="60" spans="2:13" x14ac:dyDescent="0.25">
      <c r="B60">
        <f t="shared" ref="B60:B70" si="10">B$58+1</f>
        <v>2009</v>
      </c>
      <c r="C60">
        <v>2</v>
      </c>
      <c r="D60">
        <f>SUMIFS('DD Calcs'!F$11:F$6680,'DD Calcs'!$B$11:$B$6680,'DD Monthly'!$B60,'DD Calcs'!$C$11:$C$6680,'DD Monthly'!$C60)</f>
        <v>757.5</v>
      </c>
      <c r="E60">
        <f>SUMIFS('DD Calcs'!G$11:G$6680,'DD Calcs'!$B$11:$B$6680,'DD Monthly'!$B60,'DD Calcs'!$C$11:$C$6680,'DD Monthly'!$C60)</f>
        <v>0</v>
      </c>
      <c r="F60">
        <f t="shared" si="8"/>
        <v>1</v>
      </c>
      <c r="G60">
        <f t="shared" si="8"/>
        <v>0</v>
      </c>
      <c r="H60">
        <f t="shared" si="8"/>
        <v>0</v>
      </c>
      <c r="I60">
        <f t="shared" si="8"/>
        <v>0</v>
      </c>
      <c r="J60">
        <f t="shared" si="0"/>
        <v>757.5</v>
      </c>
      <c r="K60">
        <f t="shared" si="1"/>
        <v>0</v>
      </c>
      <c r="L60">
        <f t="shared" si="2"/>
        <v>0</v>
      </c>
      <c r="M60">
        <f t="shared" si="3"/>
        <v>0</v>
      </c>
    </row>
    <row r="61" spans="2:13" x14ac:dyDescent="0.25">
      <c r="B61">
        <f t="shared" si="10"/>
        <v>2009</v>
      </c>
      <c r="C61">
        <v>3</v>
      </c>
      <c r="D61">
        <f>SUMIFS('DD Calcs'!F$11:F$6680,'DD Calcs'!$B$11:$B$6680,'DD Monthly'!$B61,'DD Calcs'!$C$11:$C$6680,'DD Monthly'!$C61)</f>
        <v>663.5</v>
      </c>
      <c r="E61">
        <f>SUMIFS('DD Calcs'!G$11:G$6680,'DD Calcs'!$B$11:$B$6680,'DD Monthly'!$B61,'DD Calcs'!$C$11:$C$6680,'DD Monthly'!$C61)</f>
        <v>2</v>
      </c>
      <c r="F61">
        <f t="shared" si="8"/>
        <v>0</v>
      </c>
      <c r="G61">
        <f t="shared" si="8"/>
        <v>1</v>
      </c>
      <c r="H61">
        <f t="shared" si="8"/>
        <v>0</v>
      </c>
      <c r="I61">
        <f t="shared" si="8"/>
        <v>0</v>
      </c>
      <c r="J61">
        <f t="shared" si="0"/>
        <v>0</v>
      </c>
      <c r="K61">
        <f t="shared" si="1"/>
        <v>663.5</v>
      </c>
      <c r="L61">
        <f t="shared" si="2"/>
        <v>0</v>
      </c>
      <c r="M61">
        <f t="shared" si="3"/>
        <v>0</v>
      </c>
    </row>
    <row r="62" spans="2:13" x14ac:dyDescent="0.25">
      <c r="B62">
        <f t="shared" si="10"/>
        <v>2009</v>
      </c>
      <c r="C62">
        <v>4</v>
      </c>
      <c r="D62">
        <f>SUMIFS('DD Calcs'!F$11:F$6680,'DD Calcs'!$B$11:$B$6680,'DD Monthly'!$B62,'DD Calcs'!$C$11:$C$6680,'DD Monthly'!$C62)</f>
        <v>313.5</v>
      </c>
      <c r="E62">
        <f>SUMIFS('DD Calcs'!G$11:G$6680,'DD Calcs'!$B$11:$B$6680,'DD Monthly'!$B62,'DD Calcs'!$C$11:$C$6680,'DD Monthly'!$C62)</f>
        <v>38</v>
      </c>
      <c r="F62">
        <f t="shared" si="8"/>
        <v>0</v>
      </c>
      <c r="G62">
        <f t="shared" si="8"/>
        <v>1</v>
      </c>
      <c r="H62">
        <f t="shared" si="8"/>
        <v>0</v>
      </c>
      <c r="I62">
        <f t="shared" si="8"/>
        <v>0</v>
      </c>
      <c r="J62">
        <f t="shared" si="0"/>
        <v>0</v>
      </c>
      <c r="K62">
        <f t="shared" si="1"/>
        <v>313.5</v>
      </c>
      <c r="L62">
        <f t="shared" si="2"/>
        <v>0</v>
      </c>
      <c r="M62">
        <f t="shared" si="3"/>
        <v>0</v>
      </c>
    </row>
    <row r="63" spans="2:13" x14ac:dyDescent="0.25">
      <c r="B63">
        <f t="shared" si="10"/>
        <v>2009</v>
      </c>
      <c r="C63">
        <v>5</v>
      </c>
      <c r="D63">
        <f>SUMIFS('DD Calcs'!F$11:F$6680,'DD Calcs'!$B$11:$B$6680,'DD Monthly'!$B63,'DD Calcs'!$C$11:$C$6680,'DD Monthly'!$C63)</f>
        <v>89</v>
      </c>
      <c r="E63">
        <f>SUMIFS('DD Calcs'!G$11:G$6680,'DD Calcs'!$B$11:$B$6680,'DD Monthly'!$B63,'DD Calcs'!$C$11:$C$6680,'DD Monthly'!$C63)</f>
        <v>89</v>
      </c>
      <c r="F63">
        <f t="shared" ref="F63:I82" si="11">F51</f>
        <v>0</v>
      </c>
      <c r="G63">
        <f t="shared" si="11"/>
        <v>1</v>
      </c>
      <c r="H63">
        <f t="shared" si="11"/>
        <v>1</v>
      </c>
      <c r="I63">
        <f t="shared" si="11"/>
        <v>0</v>
      </c>
      <c r="J63">
        <f t="shared" si="0"/>
        <v>0</v>
      </c>
      <c r="K63">
        <f t="shared" si="1"/>
        <v>89</v>
      </c>
      <c r="L63">
        <f t="shared" si="2"/>
        <v>0</v>
      </c>
      <c r="M63">
        <f t="shared" si="3"/>
        <v>89</v>
      </c>
    </row>
    <row r="64" spans="2:13" x14ac:dyDescent="0.25">
      <c r="B64">
        <f t="shared" si="10"/>
        <v>2009</v>
      </c>
      <c r="C64">
        <v>6</v>
      </c>
      <c r="D64">
        <f>SUMIFS('DD Calcs'!F$11:F$6680,'DD Calcs'!$B$11:$B$6680,'DD Monthly'!$B64,'DD Calcs'!$C$11:$C$6680,'DD Monthly'!$C64)</f>
        <v>10</v>
      </c>
      <c r="E64">
        <f>SUMIFS('DD Calcs'!G$11:G$6680,'DD Calcs'!$B$11:$B$6680,'DD Monthly'!$B64,'DD Calcs'!$C$11:$C$6680,'DD Monthly'!$C64)</f>
        <v>253.5</v>
      </c>
      <c r="F64">
        <f t="shared" si="11"/>
        <v>0</v>
      </c>
      <c r="G64">
        <f t="shared" si="11"/>
        <v>0</v>
      </c>
      <c r="H64">
        <f t="shared" si="11"/>
        <v>1</v>
      </c>
      <c r="I64">
        <f t="shared" si="11"/>
        <v>0</v>
      </c>
      <c r="J64">
        <f t="shared" si="0"/>
        <v>0</v>
      </c>
      <c r="K64">
        <f t="shared" si="1"/>
        <v>0</v>
      </c>
      <c r="L64">
        <f t="shared" si="2"/>
        <v>0</v>
      </c>
      <c r="M64">
        <f t="shared" si="3"/>
        <v>253.5</v>
      </c>
    </row>
    <row r="65" spans="2:13" x14ac:dyDescent="0.25">
      <c r="B65">
        <f t="shared" si="10"/>
        <v>2009</v>
      </c>
      <c r="C65">
        <v>7</v>
      </c>
      <c r="D65">
        <f>SUMIFS('DD Calcs'!F$11:F$6680,'DD Calcs'!$B$11:$B$6680,'DD Monthly'!$B65,'DD Calcs'!$C$11:$C$6680,'DD Monthly'!$C65)</f>
        <v>0</v>
      </c>
      <c r="E65">
        <f>SUMIFS('DD Calcs'!G$11:G$6680,'DD Calcs'!$B$11:$B$6680,'DD Monthly'!$B65,'DD Calcs'!$C$11:$C$6680,'DD Monthly'!$C65)</f>
        <v>307</v>
      </c>
      <c r="F65">
        <f t="shared" si="11"/>
        <v>0</v>
      </c>
      <c r="G65">
        <f t="shared" si="11"/>
        <v>0</v>
      </c>
      <c r="H65">
        <f t="shared" si="11"/>
        <v>1</v>
      </c>
      <c r="I65">
        <f t="shared" si="11"/>
        <v>0</v>
      </c>
      <c r="J65">
        <f t="shared" si="0"/>
        <v>0</v>
      </c>
      <c r="K65">
        <f t="shared" si="1"/>
        <v>0</v>
      </c>
      <c r="L65">
        <f t="shared" si="2"/>
        <v>0</v>
      </c>
      <c r="M65">
        <f t="shared" si="3"/>
        <v>307</v>
      </c>
    </row>
    <row r="66" spans="2:13" x14ac:dyDescent="0.25">
      <c r="B66">
        <f t="shared" si="10"/>
        <v>2009</v>
      </c>
      <c r="C66">
        <v>8</v>
      </c>
      <c r="D66">
        <f>SUMIFS('DD Calcs'!F$11:F$6680,'DD Calcs'!$B$11:$B$6680,'DD Monthly'!$B66,'DD Calcs'!$C$11:$C$6680,'DD Monthly'!$C66)</f>
        <v>0</v>
      </c>
      <c r="E66">
        <f>SUMIFS('DD Calcs'!G$11:G$6680,'DD Calcs'!$B$11:$B$6680,'DD Monthly'!$B66,'DD Calcs'!$C$11:$C$6680,'DD Monthly'!$C66)</f>
        <v>413</v>
      </c>
      <c r="F66">
        <f t="shared" si="11"/>
        <v>0</v>
      </c>
      <c r="G66">
        <f t="shared" si="11"/>
        <v>0</v>
      </c>
      <c r="H66">
        <f t="shared" si="11"/>
        <v>1</v>
      </c>
      <c r="I66">
        <f t="shared" si="11"/>
        <v>0</v>
      </c>
      <c r="J66">
        <f t="shared" si="0"/>
        <v>0</v>
      </c>
      <c r="K66">
        <f t="shared" si="1"/>
        <v>0</v>
      </c>
      <c r="L66">
        <f t="shared" si="2"/>
        <v>0</v>
      </c>
      <c r="M66">
        <f t="shared" si="3"/>
        <v>413</v>
      </c>
    </row>
    <row r="67" spans="2:13" x14ac:dyDescent="0.25">
      <c r="B67">
        <f t="shared" si="10"/>
        <v>2009</v>
      </c>
      <c r="C67">
        <v>9</v>
      </c>
      <c r="D67">
        <f>SUMIFS('DD Calcs'!F$11:F$6680,'DD Calcs'!$B$11:$B$6680,'DD Monthly'!$B67,'DD Calcs'!$C$11:$C$6680,'DD Monthly'!$C67)</f>
        <v>21</v>
      </c>
      <c r="E67">
        <f>SUMIFS('DD Calcs'!G$11:G$6680,'DD Calcs'!$B$11:$B$6680,'DD Monthly'!$B67,'DD Calcs'!$C$11:$C$6680,'DD Monthly'!$C67)</f>
        <v>123.5</v>
      </c>
      <c r="F67">
        <f t="shared" si="11"/>
        <v>0</v>
      </c>
      <c r="G67">
        <f t="shared" si="11"/>
        <v>0</v>
      </c>
      <c r="H67">
        <f t="shared" si="11"/>
        <v>1</v>
      </c>
      <c r="I67">
        <f t="shared" si="11"/>
        <v>1</v>
      </c>
      <c r="J67">
        <f t="shared" si="0"/>
        <v>0</v>
      </c>
      <c r="K67">
        <f t="shared" si="1"/>
        <v>0</v>
      </c>
      <c r="L67">
        <f t="shared" si="2"/>
        <v>21</v>
      </c>
      <c r="M67">
        <f t="shared" si="3"/>
        <v>123.5</v>
      </c>
    </row>
    <row r="68" spans="2:13" x14ac:dyDescent="0.25">
      <c r="B68">
        <f t="shared" si="10"/>
        <v>2009</v>
      </c>
      <c r="C68">
        <v>10</v>
      </c>
      <c r="D68">
        <f>SUMIFS('DD Calcs'!F$11:F$6680,'DD Calcs'!$B$11:$B$6680,'DD Monthly'!$B68,'DD Calcs'!$C$11:$C$6680,'DD Monthly'!$C68)</f>
        <v>275</v>
      </c>
      <c r="E68">
        <f>SUMIFS('DD Calcs'!G$11:G$6680,'DD Calcs'!$B$11:$B$6680,'DD Monthly'!$B68,'DD Calcs'!$C$11:$C$6680,'DD Monthly'!$C68)</f>
        <v>7.5</v>
      </c>
      <c r="F68">
        <f t="shared" si="11"/>
        <v>0</v>
      </c>
      <c r="G68">
        <f t="shared" si="11"/>
        <v>0</v>
      </c>
      <c r="H68">
        <f t="shared" si="11"/>
        <v>0</v>
      </c>
      <c r="I68">
        <f t="shared" si="11"/>
        <v>1</v>
      </c>
      <c r="J68">
        <f t="shared" si="0"/>
        <v>0</v>
      </c>
      <c r="K68">
        <f t="shared" si="1"/>
        <v>0</v>
      </c>
      <c r="L68">
        <f t="shared" si="2"/>
        <v>275</v>
      </c>
      <c r="M68">
        <f t="shared" si="3"/>
        <v>0</v>
      </c>
    </row>
    <row r="69" spans="2:13" x14ac:dyDescent="0.25">
      <c r="B69">
        <f t="shared" si="10"/>
        <v>2009</v>
      </c>
      <c r="C69">
        <v>11</v>
      </c>
      <c r="D69">
        <f>SUMIFS('DD Calcs'!F$11:F$6680,'DD Calcs'!$B$11:$B$6680,'DD Monthly'!$B69,'DD Calcs'!$C$11:$C$6680,'DD Monthly'!$C69)</f>
        <v>455.5</v>
      </c>
      <c r="E69">
        <f>SUMIFS('DD Calcs'!G$11:G$6680,'DD Calcs'!$B$11:$B$6680,'DD Monthly'!$B69,'DD Calcs'!$C$11:$C$6680,'DD Monthly'!$C69)</f>
        <v>0</v>
      </c>
      <c r="F69">
        <f t="shared" si="11"/>
        <v>0</v>
      </c>
      <c r="G69">
        <f t="shared" si="11"/>
        <v>0</v>
      </c>
      <c r="H69">
        <f t="shared" si="11"/>
        <v>0</v>
      </c>
      <c r="I69">
        <f t="shared" si="11"/>
        <v>1</v>
      </c>
      <c r="J69">
        <f t="shared" si="0"/>
        <v>0</v>
      </c>
      <c r="K69">
        <f t="shared" si="1"/>
        <v>0</v>
      </c>
      <c r="L69">
        <f t="shared" si="2"/>
        <v>455.5</v>
      </c>
      <c r="M69">
        <f t="shared" si="3"/>
        <v>0</v>
      </c>
    </row>
    <row r="70" spans="2:13" x14ac:dyDescent="0.25">
      <c r="B70">
        <f t="shared" si="10"/>
        <v>2009</v>
      </c>
      <c r="C70">
        <v>12</v>
      </c>
      <c r="D70">
        <f>SUMIFS('DD Calcs'!F$11:F$6680,'DD Calcs'!$B$11:$B$6680,'DD Monthly'!$B70,'DD Calcs'!$C$11:$C$6680,'DD Monthly'!$C70)</f>
        <v>924</v>
      </c>
      <c r="E70">
        <f>SUMIFS('DD Calcs'!G$11:G$6680,'DD Calcs'!$B$11:$B$6680,'DD Monthly'!$B70,'DD Calcs'!$C$11:$C$6680,'DD Monthly'!$C70)</f>
        <v>0</v>
      </c>
      <c r="F70">
        <f t="shared" si="11"/>
        <v>1</v>
      </c>
      <c r="G70">
        <f t="shared" si="11"/>
        <v>0</v>
      </c>
      <c r="H70">
        <f t="shared" si="11"/>
        <v>0</v>
      </c>
      <c r="I70">
        <f t="shared" si="11"/>
        <v>0</v>
      </c>
      <c r="J70">
        <f t="shared" si="0"/>
        <v>924</v>
      </c>
      <c r="K70">
        <f t="shared" si="1"/>
        <v>0</v>
      </c>
      <c r="L70">
        <f t="shared" si="2"/>
        <v>0</v>
      </c>
      <c r="M70">
        <f t="shared" si="3"/>
        <v>0</v>
      </c>
    </row>
    <row r="71" spans="2:13" x14ac:dyDescent="0.25">
      <c r="B71">
        <f>B$70+1</f>
        <v>2010</v>
      </c>
      <c r="C71">
        <v>1</v>
      </c>
      <c r="D71">
        <f>SUMIFS('DD Calcs'!F$11:F$6680,'DD Calcs'!$B$11:$B$6680,'DD Monthly'!$B71,'DD Calcs'!$C$11:$C$6680,'DD Monthly'!$C71)</f>
        <v>981</v>
      </c>
      <c r="E71">
        <f>SUMIFS('DD Calcs'!G$11:G$6680,'DD Calcs'!$B$11:$B$6680,'DD Monthly'!$B71,'DD Calcs'!$C$11:$C$6680,'DD Monthly'!$C71)</f>
        <v>0</v>
      </c>
      <c r="F71">
        <f t="shared" si="11"/>
        <v>1</v>
      </c>
      <c r="G71">
        <f t="shared" si="11"/>
        <v>0</v>
      </c>
      <c r="H71">
        <f t="shared" si="11"/>
        <v>0</v>
      </c>
      <c r="I71">
        <f t="shared" si="11"/>
        <v>0</v>
      </c>
      <c r="J71">
        <f t="shared" si="0"/>
        <v>981</v>
      </c>
      <c r="K71">
        <f t="shared" si="1"/>
        <v>0</v>
      </c>
      <c r="L71">
        <f t="shared" si="2"/>
        <v>0</v>
      </c>
      <c r="M71">
        <f t="shared" si="3"/>
        <v>0</v>
      </c>
    </row>
    <row r="72" spans="2:13" x14ac:dyDescent="0.25">
      <c r="B72">
        <f t="shared" ref="B72:B82" si="12">B$70+1</f>
        <v>2010</v>
      </c>
      <c r="C72">
        <v>2</v>
      </c>
      <c r="D72">
        <f>SUMIFS('DD Calcs'!F$11:F$6680,'DD Calcs'!$B$11:$B$6680,'DD Monthly'!$B72,'DD Calcs'!$C$11:$C$6680,'DD Monthly'!$C72)</f>
        <v>954</v>
      </c>
      <c r="E72">
        <f>SUMIFS('DD Calcs'!G$11:G$6680,'DD Calcs'!$B$11:$B$6680,'DD Monthly'!$B72,'DD Calcs'!$C$11:$C$6680,'DD Monthly'!$C72)</f>
        <v>0</v>
      </c>
      <c r="F72">
        <f t="shared" si="11"/>
        <v>1</v>
      </c>
      <c r="G72">
        <f t="shared" si="11"/>
        <v>0</v>
      </c>
      <c r="H72">
        <f t="shared" si="11"/>
        <v>0</v>
      </c>
      <c r="I72">
        <f t="shared" si="11"/>
        <v>0</v>
      </c>
      <c r="J72">
        <f t="shared" si="0"/>
        <v>954</v>
      </c>
      <c r="K72">
        <f t="shared" si="1"/>
        <v>0</v>
      </c>
      <c r="L72">
        <f t="shared" si="2"/>
        <v>0</v>
      </c>
      <c r="M72">
        <f t="shared" si="3"/>
        <v>0</v>
      </c>
    </row>
    <row r="73" spans="2:13" x14ac:dyDescent="0.25">
      <c r="B73">
        <f t="shared" si="12"/>
        <v>2010</v>
      </c>
      <c r="C73">
        <v>3</v>
      </c>
      <c r="D73">
        <f>SUMIFS('DD Calcs'!F$11:F$6680,'DD Calcs'!$B$11:$B$6680,'DD Monthly'!$B73,'DD Calcs'!$C$11:$C$6680,'DD Monthly'!$C73)</f>
        <v>481</v>
      </c>
      <c r="E73">
        <f>SUMIFS('DD Calcs'!G$11:G$6680,'DD Calcs'!$B$11:$B$6680,'DD Monthly'!$B73,'DD Calcs'!$C$11:$C$6680,'DD Monthly'!$C73)</f>
        <v>0</v>
      </c>
      <c r="F73">
        <f t="shared" si="11"/>
        <v>0</v>
      </c>
      <c r="G73">
        <f t="shared" si="11"/>
        <v>1</v>
      </c>
      <c r="H73">
        <f t="shared" si="11"/>
        <v>0</v>
      </c>
      <c r="I73">
        <f t="shared" si="11"/>
        <v>0</v>
      </c>
      <c r="J73">
        <f t="shared" si="0"/>
        <v>0</v>
      </c>
      <c r="K73">
        <f t="shared" si="1"/>
        <v>481</v>
      </c>
      <c r="L73">
        <f t="shared" si="2"/>
        <v>0</v>
      </c>
      <c r="M73">
        <f t="shared" si="3"/>
        <v>0</v>
      </c>
    </row>
    <row r="74" spans="2:13" x14ac:dyDescent="0.25">
      <c r="B74">
        <f t="shared" si="12"/>
        <v>2010</v>
      </c>
      <c r="C74">
        <v>4</v>
      </c>
      <c r="D74">
        <f>SUMIFS('DD Calcs'!F$11:F$6680,'DD Calcs'!$B$11:$B$6680,'DD Monthly'!$B74,'DD Calcs'!$C$11:$C$6680,'DD Monthly'!$C74)</f>
        <v>213.5</v>
      </c>
      <c r="E74">
        <f>SUMIFS('DD Calcs'!G$11:G$6680,'DD Calcs'!$B$11:$B$6680,'DD Monthly'!$B74,'DD Calcs'!$C$11:$C$6680,'DD Monthly'!$C74)</f>
        <v>40.5</v>
      </c>
      <c r="F74">
        <f t="shared" si="11"/>
        <v>0</v>
      </c>
      <c r="G74">
        <f t="shared" si="11"/>
        <v>1</v>
      </c>
      <c r="H74">
        <f t="shared" si="11"/>
        <v>0</v>
      </c>
      <c r="I74">
        <f t="shared" si="11"/>
        <v>0</v>
      </c>
      <c r="J74">
        <f t="shared" si="0"/>
        <v>0</v>
      </c>
      <c r="K74">
        <f t="shared" si="1"/>
        <v>213.5</v>
      </c>
      <c r="L74">
        <f t="shared" si="2"/>
        <v>0</v>
      </c>
      <c r="M74">
        <f t="shared" si="3"/>
        <v>0</v>
      </c>
    </row>
    <row r="75" spans="2:13" x14ac:dyDescent="0.25">
      <c r="B75">
        <f t="shared" si="12"/>
        <v>2010</v>
      </c>
      <c r="C75">
        <v>5</v>
      </c>
      <c r="D75">
        <f>SUMIFS('DD Calcs'!F$11:F$6680,'DD Calcs'!$B$11:$B$6680,'DD Monthly'!$B75,'DD Calcs'!$C$11:$C$6680,'DD Monthly'!$C75)</f>
        <v>79.5</v>
      </c>
      <c r="E75">
        <f>SUMIFS('DD Calcs'!G$11:G$6680,'DD Calcs'!$B$11:$B$6680,'DD Monthly'!$B75,'DD Calcs'!$C$11:$C$6680,'DD Monthly'!$C75)</f>
        <v>142.5</v>
      </c>
      <c r="F75">
        <f t="shared" si="11"/>
        <v>0</v>
      </c>
      <c r="G75">
        <f t="shared" si="11"/>
        <v>1</v>
      </c>
      <c r="H75">
        <f t="shared" si="11"/>
        <v>1</v>
      </c>
      <c r="I75">
        <f t="shared" si="11"/>
        <v>0</v>
      </c>
      <c r="J75">
        <f t="shared" si="0"/>
        <v>0</v>
      </c>
      <c r="K75">
        <f t="shared" si="1"/>
        <v>79.5</v>
      </c>
      <c r="L75">
        <f t="shared" si="2"/>
        <v>0</v>
      </c>
      <c r="M75">
        <f t="shared" si="3"/>
        <v>142.5</v>
      </c>
    </row>
    <row r="76" spans="2:13" x14ac:dyDescent="0.25">
      <c r="B76">
        <f t="shared" si="12"/>
        <v>2010</v>
      </c>
      <c r="C76">
        <v>6</v>
      </c>
      <c r="D76">
        <f>SUMIFS('DD Calcs'!F$11:F$6680,'DD Calcs'!$B$11:$B$6680,'DD Monthly'!$B76,'DD Calcs'!$C$11:$C$6680,'DD Monthly'!$C76)</f>
        <v>1.5</v>
      </c>
      <c r="E76">
        <f>SUMIFS('DD Calcs'!G$11:G$6680,'DD Calcs'!$B$11:$B$6680,'DD Monthly'!$B76,'DD Calcs'!$C$11:$C$6680,'DD Monthly'!$C76)</f>
        <v>354</v>
      </c>
      <c r="F76">
        <f t="shared" si="11"/>
        <v>0</v>
      </c>
      <c r="G76">
        <f t="shared" si="11"/>
        <v>0</v>
      </c>
      <c r="H76">
        <f t="shared" si="11"/>
        <v>1</v>
      </c>
      <c r="I76">
        <f t="shared" si="11"/>
        <v>0</v>
      </c>
      <c r="J76">
        <f t="shared" ref="J76:J118" si="13">D76*F76</f>
        <v>0</v>
      </c>
      <c r="K76">
        <f t="shared" ref="K76:K118" si="14">D76*G76</f>
        <v>0</v>
      </c>
      <c r="L76">
        <f t="shared" ref="L76:L118" si="15">D76*I76</f>
        <v>0</v>
      </c>
      <c r="M76">
        <f t="shared" ref="M76:M118" si="16">E76*H76</f>
        <v>354</v>
      </c>
    </row>
    <row r="77" spans="2:13" x14ac:dyDescent="0.25">
      <c r="B77">
        <f t="shared" si="12"/>
        <v>2010</v>
      </c>
      <c r="C77">
        <v>7</v>
      </c>
      <c r="D77">
        <f>SUMIFS('DD Calcs'!F$11:F$6680,'DD Calcs'!$B$11:$B$6680,'DD Monthly'!$B77,'DD Calcs'!$C$11:$C$6680,'DD Monthly'!$C77)</f>
        <v>0</v>
      </c>
      <c r="E77">
        <f>SUMIFS('DD Calcs'!G$11:G$6680,'DD Calcs'!$B$11:$B$6680,'DD Monthly'!$B77,'DD Calcs'!$C$11:$C$6680,'DD Monthly'!$C77)</f>
        <v>448</v>
      </c>
      <c r="F77">
        <f t="shared" si="11"/>
        <v>0</v>
      </c>
      <c r="G77">
        <f t="shared" si="11"/>
        <v>0</v>
      </c>
      <c r="H77">
        <f t="shared" si="11"/>
        <v>1</v>
      </c>
      <c r="I77">
        <f t="shared" si="11"/>
        <v>0</v>
      </c>
      <c r="J77">
        <f t="shared" si="13"/>
        <v>0</v>
      </c>
      <c r="K77">
        <f t="shared" si="14"/>
        <v>0</v>
      </c>
      <c r="L77">
        <f t="shared" si="15"/>
        <v>0</v>
      </c>
      <c r="M77">
        <f t="shared" si="16"/>
        <v>448</v>
      </c>
    </row>
    <row r="78" spans="2:13" x14ac:dyDescent="0.25">
      <c r="B78">
        <f t="shared" si="12"/>
        <v>2010</v>
      </c>
      <c r="C78">
        <v>8</v>
      </c>
      <c r="D78">
        <f>SUMIFS('DD Calcs'!F$11:F$6680,'DD Calcs'!$B$11:$B$6680,'DD Monthly'!$B78,'DD Calcs'!$C$11:$C$6680,'DD Monthly'!$C78)</f>
        <v>0</v>
      </c>
      <c r="E78">
        <f>SUMIFS('DD Calcs'!G$11:G$6680,'DD Calcs'!$B$11:$B$6680,'DD Monthly'!$B78,'DD Calcs'!$C$11:$C$6680,'DD Monthly'!$C78)</f>
        <v>372.5</v>
      </c>
      <c r="F78">
        <f t="shared" si="11"/>
        <v>0</v>
      </c>
      <c r="G78">
        <f t="shared" si="11"/>
        <v>0</v>
      </c>
      <c r="H78">
        <f t="shared" si="11"/>
        <v>1</v>
      </c>
      <c r="I78">
        <f t="shared" si="11"/>
        <v>0</v>
      </c>
      <c r="J78">
        <f t="shared" si="13"/>
        <v>0</v>
      </c>
      <c r="K78">
        <f t="shared" si="14"/>
        <v>0</v>
      </c>
      <c r="L78">
        <f t="shared" si="15"/>
        <v>0</v>
      </c>
      <c r="M78">
        <f t="shared" si="16"/>
        <v>372.5</v>
      </c>
    </row>
    <row r="79" spans="2:13" x14ac:dyDescent="0.25">
      <c r="B79">
        <f t="shared" si="12"/>
        <v>2010</v>
      </c>
      <c r="C79">
        <v>9</v>
      </c>
      <c r="D79">
        <f>SUMIFS('DD Calcs'!F$11:F$6680,'DD Calcs'!$B$11:$B$6680,'DD Monthly'!$B79,'DD Calcs'!$C$11:$C$6680,'DD Monthly'!$C79)</f>
        <v>10.5</v>
      </c>
      <c r="E79">
        <f>SUMIFS('DD Calcs'!G$11:G$6680,'DD Calcs'!$B$11:$B$6680,'DD Monthly'!$B79,'DD Calcs'!$C$11:$C$6680,'DD Monthly'!$C79)</f>
        <v>198.5</v>
      </c>
      <c r="F79">
        <f t="shared" si="11"/>
        <v>0</v>
      </c>
      <c r="G79">
        <f t="shared" si="11"/>
        <v>0</v>
      </c>
      <c r="H79">
        <f t="shared" si="11"/>
        <v>1</v>
      </c>
      <c r="I79">
        <f t="shared" si="11"/>
        <v>1</v>
      </c>
      <c r="J79">
        <f t="shared" si="13"/>
        <v>0</v>
      </c>
      <c r="K79">
        <f t="shared" si="14"/>
        <v>0</v>
      </c>
      <c r="L79">
        <f t="shared" si="15"/>
        <v>10.5</v>
      </c>
      <c r="M79">
        <f t="shared" si="16"/>
        <v>198.5</v>
      </c>
    </row>
    <row r="80" spans="2:13" x14ac:dyDescent="0.25">
      <c r="B80">
        <f t="shared" si="12"/>
        <v>2010</v>
      </c>
      <c r="C80">
        <v>10</v>
      </c>
      <c r="D80">
        <f>SUMIFS('DD Calcs'!F$11:F$6680,'DD Calcs'!$B$11:$B$6680,'DD Monthly'!$B80,'DD Calcs'!$C$11:$C$6680,'DD Monthly'!$C80)</f>
        <v>236</v>
      </c>
      <c r="E80">
        <f>SUMIFS('DD Calcs'!G$11:G$6680,'DD Calcs'!$B$11:$B$6680,'DD Monthly'!$B80,'DD Calcs'!$C$11:$C$6680,'DD Monthly'!$C80)</f>
        <v>18.5</v>
      </c>
      <c r="F80">
        <f t="shared" si="11"/>
        <v>0</v>
      </c>
      <c r="G80">
        <f t="shared" si="11"/>
        <v>0</v>
      </c>
      <c r="H80">
        <f t="shared" si="11"/>
        <v>0</v>
      </c>
      <c r="I80">
        <f t="shared" si="11"/>
        <v>1</v>
      </c>
      <c r="J80">
        <f t="shared" si="13"/>
        <v>0</v>
      </c>
      <c r="K80">
        <f t="shared" si="14"/>
        <v>0</v>
      </c>
      <c r="L80">
        <f t="shared" si="15"/>
        <v>236</v>
      </c>
      <c r="M80">
        <f t="shared" si="16"/>
        <v>0</v>
      </c>
    </row>
    <row r="81" spans="2:13" x14ac:dyDescent="0.25">
      <c r="B81">
        <f t="shared" si="12"/>
        <v>2010</v>
      </c>
      <c r="C81">
        <v>11</v>
      </c>
      <c r="D81">
        <f>SUMIFS('DD Calcs'!F$11:F$6680,'DD Calcs'!$B$11:$B$6680,'DD Monthly'!$B81,'DD Calcs'!$C$11:$C$6680,'DD Monthly'!$C81)</f>
        <v>566</v>
      </c>
      <c r="E81">
        <f>SUMIFS('DD Calcs'!G$11:G$6680,'DD Calcs'!$B$11:$B$6680,'DD Monthly'!$B81,'DD Calcs'!$C$11:$C$6680,'DD Monthly'!$C81)</f>
        <v>0</v>
      </c>
      <c r="F81">
        <f t="shared" si="11"/>
        <v>0</v>
      </c>
      <c r="G81">
        <f t="shared" si="11"/>
        <v>0</v>
      </c>
      <c r="H81">
        <f t="shared" si="11"/>
        <v>0</v>
      </c>
      <c r="I81">
        <f t="shared" si="11"/>
        <v>1</v>
      </c>
      <c r="J81">
        <f t="shared" si="13"/>
        <v>0</v>
      </c>
      <c r="K81">
        <f t="shared" si="14"/>
        <v>0</v>
      </c>
      <c r="L81">
        <f t="shared" si="15"/>
        <v>566</v>
      </c>
      <c r="M81">
        <f t="shared" si="16"/>
        <v>0</v>
      </c>
    </row>
    <row r="82" spans="2:13" x14ac:dyDescent="0.25">
      <c r="B82">
        <f t="shared" si="12"/>
        <v>2010</v>
      </c>
      <c r="C82">
        <v>12</v>
      </c>
      <c r="D82">
        <f>SUMIFS('DD Calcs'!F$11:F$6680,'DD Calcs'!$B$11:$B$6680,'DD Monthly'!$B82,'DD Calcs'!$C$11:$C$6680,'DD Monthly'!$C82)</f>
        <v>1057</v>
      </c>
      <c r="E82">
        <f>SUMIFS('DD Calcs'!G$11:G$6680,'DD Calcs'!$B$11:$B$6680,'DD Monthly'!$B82,'DD Calcs'!$C$11:$C$6680,'DD Monthly'!$C82)</f>
        <v>0</v>
      </c>
      <c r="F82">
        <f t="shared" si="11"/>
        <v>1</v>
      </c>
      <c r="G82">
        <f t="shared" si="11"/>
        <v>0</v>
      </c>
      <c r="H82">
        <f t="shared" si="11"/>
        <v>0</v>
      </c>
      <c r="I82">
        <f t="shared" si="11"/>
        <v>0</v>
      </c>
      <c r="J82">
        <f t="shared" si="13"/>
        <v>1057</v>
      </c>
      <c r="K82">
        <f t="shared" si="14"/>
        <v>0</v>
      </c>
      <c r="L82">
        <f t="shared" si="15"/>
        <v>0</v>
      </c>
      <c r="M82">
        <f t="shared" si="16"/>
        <v>0</v>
      </c>
    </row>
    <row r="83" spans="2:13" x14ac:dyDescent="0.25">
      <c r="B83">
        <f>B$82+1</f>
        <v>2011</v>
      </c>
      <c r="C83">
        <v>1</v>
      </c>
      <c r="D83">
        <f>SUMIFS('DD Calcs'!F$11:F$6680,'DD Calcs'!$B$11:$B$6680,'DD Monthly'!$B83,'DD Calcs'!$C$11:$C$6680,'DD Monthly'!$C83)</f>
        <v>1086</v>
      </c>
      <c r="E83">
        <f>SUMIFS('DD Calcs'!G$11:G$6680,'DD Calcs'!$B$11:$B$6680,'DD Monthly'!$B83,'DD Calcs'!$C$11:$C$6680,'DD Monthly'!$C83)</f>
        <v>0</v>
      </c>
      <c r="F83">
        <f t="shared" ref="F83:I102" si="17">F71</f>
        <v>1</v>
      </c>
      <c r="G83">
        <f t="shared" si="17"/>
        <v>0</v>
      </c>
      <c r="H83">
        <f t="shared" si="17"/>
        <v>0</v>
      </c>
      <c r="I83">
        <f t="shared" si="17"/>
        <v>0</v>
      </c>
      <c r="J83">
        <f t="shared" si="13"/>
        <v>1086</v>
      </c>
      <c r="K83">
        <f t="shared" si="14"/>
        <v>0</v>
      </c>
      <c r="L83">
        <f t="shared" si="15"/>
        <v>0</v>
      </c>
      <c r="M83">
        <f t="shared" si="16"/>
        <v>0</v>
      </c>
    </row>
    <row r="84" spans="2:13" x14ac:dyDescent="0.25">
      <c r="B84">
        <f t="shared" ref="B84:B94" si="18">B$82+1</f>
        <v>2011</v>
      </c>
      <c r="C84">
        <v>2</v>
      </c>
      <c r="D84">
        <f>SUMIFS('DD Calcs'!F$11:F$6680,'DD Calcs'!$B$11:$B$6680,'DD Monthly'!$B84,'DD Calcs'!$C$11:$C$6680,'DD Monthly'!$C84)</f>
        <v>753.5</v>
      </c>
      <c r="E84">
        <f>SUMIFS('DD Calcs'!G$11:G$6680,'DD Calcs'!$B$11:$B$6680,'DD Monthly'!$B84,'DD Calcs'!$C$11:$C$6680,'DD Monthly'!$C84)</f>
        <v>0</v>
      </c>
      <c r="F84">
        <f t="shared" si="17"/>
        <v>1</v>
      </c>
      <c r="G84">
        <f t="shared" si="17"/>
        <v>0</v>
      </c>
      <c r="H84">
        <f t="shared" si="17"/>
        <v>0</v>
      </c>
      <c r="I84">
        <f t="shared" si="17"/>
        <v>0</v>
      </c>
      <c r="J84">
        <f t="shared" si="13"/>
        <v>753.5</v>
      </c>
      <c r="K84">
        <f t="shared" si="14"/>
        <v>0</v>
      </c>
      <c r="L84">
        <f t="shared" si="15"/>
        <v>0</v>
      </c>
      <c r="M84">
        <f t="shared" si="16"/>
        <v>0</v>
      </c>
    </row>
    <row r="85" spans="2:13" x14ac:dyDescent="0.25">
      <c r="B85">
        <f t="shared" si="18"/>
        <v>2011</v>
      </c>
      <c r="C85">
        <v>3</v>
      </c>
      <c r="D85">
        <f>SUMIFS('DD Calcs'!F$11:F$6680,'DD Calcs'!$B$11:$B$6680,'DD Monthly'!$B85,'DD Calcs'!$C$11:$C$6680,'DD Monthly'!$C85)</f>
        <v>645</v>
      </c>
      <c r="E85">
        <f>SUMIFS('DD Calcs'!G$11:G$6680,'DD Calcs'!$B$11:$B$6680,'DD Monthly'!$B85,'DD Calcs'!$C$11:$C$6680,'DD Monthly'!$C85)</f>
        <v>0</v>
      </c>
      <c r="F85">
        <f t="shared" si="17"/>
        <v>0</v>
      </c>
      <c r="G85">
        <f t="shared" si="17"/>
        <v>1</v>
      </c>
      <c r="H85">
        <f t="shared" si="17"/>
        <v>0</v>
      </c>
      <c r="I85">
        <f t="shared" si="17"/>
        <v>0</v>
      </c>
      <c r="J85">
        <f t="shared" si="13"/>
        <v>0</v>
      </c>
      <c r="K85">
        <f t="shared" si="14"/>
        <v>645</v>
      </c>
      <c r="L85">
        <f t="shared" si="15"/>
        <v>0</v>
      </c>
      <c r="M85">
        <f t="shared" si="16"/>
        <v>0</v>
      </c>
    </row>
    <row r="86" spans="2:13" x14ac:dyDescent="0.25">
      <c r="B86">
        <f t="shared" si="18"/>
        <v>2011</v>
      </c>
      <c r="C86">
        <v>4</v>
      </c>
      <c r="D86">
        <f>SUMIFS('DD Calcs'!F$11:F$6680,'DD Calcs'!$B$11:$B$6680,'DD Monthly'!$B86,'DD Calcs'!$C$11:$C$6680,'DD Monthly'!$C86)</f>
        <v>274.5</v>
      </c>
      <c r="E86">
        <f>SUMIFS('DD Calcs'!G$11:G$6680,'DD Calcs'!$B$11:$B$6680,'DD Monthly'!$B86,'DD Calcs'!$C$11:$C$6680,'DD Monthly'!$C86)</f>
        <v>43</v>
      </c>
      <c r="F86">
        <f t="shared" si="17"/>
        <v>0</v>
      </c>
      <c r="G86">
        <f t="shared" si="17"/>
        <v>1</v>
      </c>
      <c r="H86">
        <f t="shared" si="17"/>
        <v>0</v>
      </c>
      <c r="I86">
        <f t="shared" si="17"/>
        <v>0</v>
      </c>
      <c r="J86">
        <f t="shared" si="13"/>
        <v>0</v>
      </c>
      <c r="K86">
        <f t="shared" si="14"/>
        <v>274.5</v>
      </c>
      <c r="L86">
        <f t="shared" si="15"/>
        <v>0</v>
      </c>
      <c r="M86">
        <f t="shared" si="16"/>
        <v>0</v>
      </c>
    </row>
    <row r="87" spans="2:13" x14ac:dyDescent="0.25">
      <c r="B87">
        <f t="shared" si="18"/>
        <v>2011</v>
      </c>
      <c r="C87">
        <v>5</v>
      </c>
      <c r="D87">
        <f>SUMIFS('DD Calcs'!F$11:F$6680,'DD Calcs'!$B$11:$B$6680,'DD Monthly'!$B87,'DD Calcs'!$C$11:$C$6680,'DD Monthly'!$C87)</f>
        <v>78</v>
      </c>
      <c r="E87">
        <f>SUMIFS('DD Calcs'!G$11:G$6680,'DD Calcs'!$B$11:$B$6680,'DD Monthly'!$B87,'DD Calcs'!$C$11:$C$6680,'DD Monthly'!$C87)</f>
        <v>119</v>
      </c>
      <c r="F87">
        <f t="shared" si="17"/>
        <v>0</v>
      </c>
      <c r="G87">
        <f t="shared" si="17"/>
        <v>1</v>
      </c>
      <c r="H87">
        <f t="shared" si="17"/>
        <v>1</v>
      </c>
      <c r="I87">
        <f t="shared" si="17"/>
        <v>0</v>
      </c>
      <c r="J87">
        <f t="shared" si="13"/>
        <v>0</v>
      </c>
      <c r="K87">
        <f t="shared" si="14"/>
        <v>78</v>
      </c>
      <c r="L87">
        <f t="shared" si="15"/>
        <v>0</v>
      </c>
      <c r="M87">
        <f t="shared" si="16"/>
        <v>119</v>
      </c>
    </row>
    <row r="88" spans="2:13" x14ac:dyDescent="0.25">
      <c r="B88">
        <f t="shared" si="18"/>
        <v>2011</v>
      </c>
      <c r="C88">
        <v>6</v>
      </c>
      <c r="D88">
        <f>SUMIFS('DD Calcs'!F$11:F$6680,'DD Calcs'!$B$11:$B$6680,'DD Monthly'!$B88,'DD Calcs'!$C$11:$C$6680,'DD Monthly'!$C88)</f>
        <v>0.5</v>
      </c>
      <c r="E88">
        <f>SUMIFS('DD Calcs'!G$11:G$6680,'DD Calcs'!$B$11:$B$6680,'DD Monthly'!$B88,'DD Calcs'!$C$11:$C$6680,'DD Monthly'!$C88)</f>
        <v>297</v>
      </c>
      <c r="F88">
        <f t="shared" si="17"/>
        <v>0</v>
      </c>
      <c r="G88">
        <f t="shared" si="17"/>
        <v>0</v>
      </c>
      <c r="H88">
        <f t="shared" si="17"/>
        <v>1</v>
      </c>
      <c r="I88">
        <f t="shared" si="17"/>
        <v>0</v>
      </c>
      <c r="J88">
        <f t="shared" si="13"/>
        <v>0</v>
      </c>
      <c r="K88">
        <f t="shared" si="14"/>
        <v>0</v>
      </c>
      <c r="L88">
        <f t="shared" si="15"/>
        <v>0</v>
      </c>
      <c r="M88">
        <f t="shared" si="16"/>
        <v>297</v>
      </c>
    </row>
    <row r="89" spans="2:13" x14ac:dyDescent="0.25">
      <c r="B89">
        <f t="shared" si="18"/>
        <v>2011</v>
      </c>
      <c r="C89">
        <v>7</v>
      </c>
      <c r="D89">
        <f>SUMIFS('DD Calcs'!F$11:F$6680,'DD Calcs'!$B$11:$B$6680,'DD Monthly'!$B89,'DD Calcs'!$C$11:$C$6680,'DD Monthly'!$C89)</f>
        <v>0</v>
      </c>
      <c r="E89">
        <f>SUMIFS('DD Calcs'!G$11:G$6680,'DD Calcs'!$B$11:$B$6680,'DD Monthly'!$B89,'DD Calcs'!$C$11:$C$6680,'DD Monthly'!$C89)</f>
        <v>494.5</v>
      </c>
      <c r="F89">
        <f t="shared" si="17"/>
        <v>0</v>
      </c>
      <c r="G89">
        <f t="shared" si="17"/>
        <v>0</v>
      </c>
      <c r="H89">
        <f t="shared" si="17"/>
        <v>1</v>
      </c>
      <c r="I89">
        <f t="shared" si="17"/>
        <v>0</v>
      </c>
      <c r="J89">
        <f t="shared" si="13"/>
        <v>0</v>
      </c>
      <c r="K89">
        <f t="shared" si="14"/>
        <v>0</v>
      </c>
      <c r="L89">
        <f t="shared" si="15"/>
        <v>0</v>
      </c>
      <c r="M89">
        <f t="shared" si="16"/>
        <v>494.5</v>
      </c>
    </row>
    <row r="90" spans="2:13" x14ac:dyDescent="0.25">
      <c r="B90">
        <f t="shared" si="18"/>
        <v>2011</v>
      </c>
      <c r="C90">
        <v>8</v>
      </c>
      <c r="D90">
        <f>SUMIFS('DD Calcs'!F$11:F$6680,'DD Calcs'!$B$11:$B$6680,'DD Monthly'!$B90,'DD Calcs'!$C$11:$C$6680,'DD Monthly'!$C90)</f>
        <v>0</v>
      </c>
      <c r="E90">
        <f>SUMIFS('DD Calcs'!G$11:G$6680,'DD Calcs'!$B$11:$B$6680,'DD Monthly'!$B90,'DD Calcs'!$C$11:$C$6680,'DD Monthly'!$C90)</f>
        <v>350</v>
      </c>
      <c r="F90">
        <f t="shared" si="17"/>
        <v>0</v>
      </c>
      <c r="G90">
        <f t="shared" si="17"/>
        <v>0</v>
      </c>
      <c r="H90">
        <f t="shared" si="17"/>
        <v>1</v>
      </c>
      <c r="I90">
        <f t="shared" si="17"/>
        <v>0</v>
      </c>
      <c r="J90">
        <f t="shared" si="13"/>
        <v>0</v>
      </c>
      <c r="K90">
        <f t="shared" si="14"/>
        <v>0</v>
      </c>
      <c r="L90">
        <f t="shared" si="15"/>
        <v>0</v>
      </c>
      <c r="M90">
        <f t="shared" si="16"/>
        <v>350</v>
      </c>
    </row>
    <row r="91" spans="2:13" x14ac:dyDescent="0.25">
      <c r="B91">
        <f t="shared" si="18"/>
        <v>2011</v>
      </c>
      <c r="C91">
        <v>9</v>
      </c>
      <c r="D91">
        <f>SUMIFS('DD Calcs'!F$11:F$6680,'DD Calcs'!$B$11:$B$6680,'DD Monthly'!$B91,'DD Calcs'!$C$11:$C$6680,'DD Monthly'!$C91)</f>
        <v>35</v>
      </c>
      <c r="E91">
        <f>SUMIFS('DD Calcs'!G$11:G$6680,'DD Calcs'!$B$11:$B$6680,'DD Monthly'!$B91,'DD Calcs'!$C$11:$C$6680,'DD Monthly'!$C91)</f>
        <v>157</v>
      </c>
      <c r="F91">
        <f t="shared" si="17"/>
        <v>0</v>
      </c>
      <c r="G91">
        <f t="shared" si="17"/>
        <v>0</v>
      </c>
      <c r="H91">
        <f t="shared" si="17"/>
        <v>1</v>
      </c>
      <c r="I91">
        <f t="shared" si="17"/>
        <v>1</v>
      </c>
      <c r="J91">
        <f t="shared" si="13"/>
        <v>0</v>
      </c>
      <c r="K91">
        <f t="shared" si="14"/>
        <v>0</v>
      </c>
      <c r="L91">
        <f t="shared" si="15"/>
        <v>35</v>
      </c>
      <c r="M91">
        <f t="shared" si="16"/>
        <v>157</v>
      </c>
    </row>
    <row r="92" spans="2:13" x14ac:dyDescent="0.25">
      <c r="B92">
        <f t="shared" si="18"/>
        <v>2011</v>
      </c>
      <c r="C92">
        <v>10</v>
      </c>
      <c r="D92">
        <f>SUMIFS('DD Calcs'!F$11:F$6680,'DD Calcs'!$B$11:$B$6680,'DD Monthly'!$B92,'DD Calcs'!$C$11:$C$6680,'DD Monthly'!$C92)</f>
        <v>309.5</v>
      </c>
      <c r="E92">
        <f>SUMIFS('DD Calcs'!G$11:G$6680,'DD Calcs'!$B$11:$B$6680,'DD Monthly'!$B92,'DD Calcs'!$C$11:$C$6680,'DD Monthly'!$C92)</f>
        <v>2</v>
      </c>
      <c r="F92">
        <f t="shared" si="17"/>
        <v>0</v>
      </c>
      <c r="G92">
        <f t="shared" si="17"/>
        <v>0</v>
      </c>
      <c r="H92">
        <f t="shared" si="17"/>
        <v>0</v>
      </c>
      <c r="I92">
        <f t="shared" si="17"/>
        <v>1</v>
      </c>
      <c r="J92">
        <f t="shared" si="13"/>
        <v>0</v>
      </c>
      <c r="K92">
        <f t="shared" si="14"/>
        <v>0</v>
      </c>
      <c r="L92">
        <f t="shared" si="15"/>
        <v>309.5</v>
      </c>
      <c r="M92">
        <f t="shared" si="16"/>
        <v>0</v>
      </c>
    </row>
    <row r="93" spans="2:13" x14ac:dyDescent="0.25">
      <c r="B93">
        <f t="shared" si="18"/>
        <v>2011</v>
      </c>
      <c r="C93">
        <v>11</v>
      </c>
      <c r="D93">
        <f>SUMIFS('DD Calcs'!F$11:F$6680,'DD Calcs'!$B$11:$B$6680,'DD Monthly'!$B93,'DD Calcs'!$C$11:$C$6680,'DD Monthly'!$C93)</f>
        <v>477</v>
      </c>
      <c r="E93">
        <f>SUMIFS('DD Calcs'!G$11:G$6680,'DD Calcs'!$B$11:$B$6680,'DD Monthly'!$B93,'DD Calcs'!$C$11:$C$6680,'DD Monthly'!$C93)</f>
        <v>0</v>
      </c>
      <c r="F93">
        <f t="shared" si="17"/>
        <v>0</v>
      </c>
      <c r="G93">
        <f t="shared" si="17"/>
        <v>0</v>
      </c>
      <c r="H93">
        <f t="shared" si="17"/>
        <v>0</v>
      </c>
      <c r="I93">
        <f t="shared" si="17"/>
        <v>1</v>
      </c>
      <c r="J93">
        <f t="shared" si="13"/>
        <v>0</v>
      </c>
      <c r="K93">
        <f t="shared" si="14"/>
        <v>0</v>
      </c>
      <c r="L93">
        <f t="shared" si="15"/>
        <v>477</v>
      </c>
      <c r="M93">
        <f t="shared" si="16"/>
        <v>0</v>
      </c>
    </row>
    <row r="94" spans="2:13" x14ac:dyDescent="0.25">
      <c r="B94">
        <f t="shared" si="18"/>
        <v>2011</v>
      </c>
      <c r="C94">
        <v>12</v>
      </c>
      <c r="D94">
        <f>SUMIFS('DD Calcs'!F$11:F$6680,'DD Calcs'!$B$11:$B$6680,'DD Monthly'!$B94,'DD Calcs'!$C$11:$C$6680,'DD Monthly'!$C94)</f>
        <v>731</v>
      </c>
      <c r="E94">
        <f>SUMIFS('DD Calcs'!G$11:G$6680,'DD Calcs'!$B$11:$B$6680,'DD Monthly'!$B94,'DD Calcs'!$C$11:$C$6680,'DD Monthly'!$C94)</f>
        <v>0</v>
      </c>
      <c r="F94">
        <f t="shared" si="17"/>
        <v>1</v>
      </c>
      <c r="G94">
        <f t="shared" si="17"/>
        <v>0</v>
      </c>
      <c r="H94">
        <f t="shared" si="17"/>
        <v>0</v>
      </c>
      <c r="I94">
        <f t="shared" si="17"/>
        <v>0</v>
      </c>
      <c r="J94">
        <f t="shared" si="13"/>
        <v>731</v>
      </c>
      <c r="K94">
        <f t="shared" si="14"/>
        <v>0</v>
      </c>
      <c r="L94">
        <f t="shared" si="15"/>
        <v>0</v>
      </c>
      <c r="M94">
        <f t="shared" si="16"/>
        <v>0</v>
      </c>
    </row>
    <row r="95" spans="2:13" x14ac:dyDescent="0.25">
      <c r="B95">
        <f>B$94+1</f>
        <v>2012</v>
      </c>
      <c r="C95">
        <v>1</v>
      </c>
      <c r="D95">
        <f>SUMIFS('DD Calcs'!F$11:F$6680,'DD Calcs'!$B$11:$B$6680,'DD Monthly'!$B95,'DD Calcs'!$C$11:$C$6680,'DD Monthly'!$C95)</f>
        <v>845</v>
      </c>
      <c r="E95">
        <f>SUMIFS('DD Calcs'!G$11:G$6680,'DD Calcs'!$B$11:$B$6680,'DD Monthly'!$B95,'DD Calcs'!$C$11:$C$6680,'DD Monthly'!$C95)</f>
        <v>0</v>
      </c>
      <c r="F95">
        <f t="shared" si="17"/>
        <v>1</v>
      </c>
      <c r="G95">
        <f t="shared" si="17"/>
        <v>0</v>
      </c>
      <c r="H95">
        <f t="shared" si="17"/>
        <v>0</v>
      </c>
      <c r="I95">
        <f t="shared" si="17"/>
        <v>0</v>
      </c>
      <c r="J95">
        <f t="shared" si="13"/>
        <v>845</v>
      </c>
      <c r="K95">
        <f t="shared" si="14"/>
        <v>0</v>
      </c>
      <c r="L95">
        <f t="shared" si="15"/>
        <v>0</v>
      </c>
      <c r="M95">
        <f t="shared" si="16"/>
        <v>0</v>
      </c>
    </row>
    <row r="96" spans="2:13" x14ac:dyDescent="0.25">
      <c r="B96">
        <f t="shared" ref="B96:B106" si="19">B$94+1</f>
        <v>2012</v>
      </c>
      <c r="C96">
        <v>2</v>
      </c>
      <c r="D96">
        <f>SUMIFS('DD Calcs'!F$11:F$6680,'DD Calcs'!$B$11:$B$6680,'DD Monthly'!$B96,'DD Calcs'!$C$11:$C$6680,'DD Monthly'!$C96)</f>
        <v>698</v>
      </c>
      <c r="E96">
        <f>SUMIFS('DD Calcs'!G$11:G$6680,'DD Calcs'!$B$11:$B$6680,'DD Monthly'!$B96,'DD Calcs'!$C$11:$C$6680,'DD Monthly'!$C96)</f>
        <v>0</v>
      </c>
      <c r="F96">
        <f t="shared" si="17"/>
        <v>1</v>
      </c>
      <c r="G96">
        <f t="shared" si="17"/>
        <v>0</v>
      </c>
      <c r="H96">
        <f t="shared" si="17"/>
        <v>0</v>
      </c>
      <c r="I96">
        <f t="shared" si="17"/>
        <v>0</v>
      </c>
      <c r="J96">
        <f t="shared" si="13"/>
        <v>698</v>
      </c>
      <c r="K96">
        <f t="shared" si="14"/>
        <v>0</v>
      </c>
      <c r="L96">
        <f t="shared" si="15"/>
        <v>0</v>
      </c>
      <c r="M96">
        <f t="shared" si="16"/>
        <v>0</v>
      </c>
    </row>
    <row r="97" spans="2:13" x14ac:dyDescent="0.25">
      <c r="B97">
        <f t="shared" si="19"/>
        <v>2012</v>
      </c>
      <c r="C97">
        <v>3</v>
      </c>
      <c r="D97">
        <f>SUMIFS('DD Calcs'!F$11:F$6680,'DD Calcs'!$B$11:$B$6680,'DD Monthly'!$B97,'DD Calcs'!$C$11:$C$6680,'DD Monthly'!$C97)</f>
        <v>341</v>
      </c>
      <c r="E97">
        <f>SUMIFS('DD Calcs'!G$11:G$6680,'DD Calcs'!$B$11:$B$6680,'DD Monthly'!$B97,'DD Calcs'!$C$11:$C$6680,'DD Monthly'!$C97)</f>
        <v>8.5</v>
      </c>
      <c r="F97">
        <f t="shared" si="17"/>
        <v>0</v>
      </c>
      <c r="G97">
        <f t="shared" si="17"/>
        <v>1</v>
      </c>
      <c r="H97">
        <f t="shared" si="17"/>
        <v>0</v>
      </c>
      <c r="I97">
        <f t="shared" si="17"/>
        <v>0</v>
      </c>
      <c r="J97">
        <f t="shared" si="13"/>
        <v>0</v>
      </c>
      <c r="K97">
        <f t="shared" si="14"/>
        <v>341</v>
      </c>
      <c r="L97">
        <f t="shared" si="15"/>
        <v>0</v>
      </c>
      <c r="M97">
        <f t="shared" si="16"/>
        <v>0</v>
      </c>
    </row>
    <row r="98" spans="2:13" x14ac:dyDescent="0.25">
      <c r="B98">
        <f t="shared" si="19"/>
        <v>2012</v>
      </c>
      <c r="C98">
        <v>4</v>
      </c>
      <c r="D98">
        <f>SUMIFS('DD Calcs'!F$11:F$6680,'DD Calcs'!$B$11:$B$6680,'DD Monthly'!$B98,'DD Calcs'!$C$11:$C$6680,'DD Monthly'!$C98)</f>
        <v>346.5</v>
      </c>
      <c r="E98">
        <f>SUMIFS('DD Calcs'!G$11:G$6680,'DD Calcs'!$B$11:$B$6680,'DD Monthly'!$B98,'DD Calcs'!$C$11:$C$6680,'DD Monthly'!$C98)</f>
        <v>17</v>
      </c>
      <c r="F98">
        <f t="shared" si="17"/>
        <v>0</v>
      </c>
      <c r="G98">
        <f t="shared" si="17"/>
        <v>1</v>
      </c>
      <c r="H98">
        <f t="shared" si="17"/>
        <v>0</v>
      </c>
      <c r="I98">
        <f t="shared" si="17"/>
        <v>0</v>
      </c>
      <c r="J98">
        <f t="shared" si="13"/>
        <v>0</v>
      </c>
      <c r="K98">
        <f t="shared" si="14"/>
        <v>346.5</v>
      </c>
      <c r="L98">
        <f t="shared" si="15"/>
        <v>0</v>
      </c>
      <c r="M98">
        <f t="shared" si="16"/>
        <v>0</v>
      </c>
    </row>
    <row r="99" spans="2:13" x14ac:dyDescent="0.25">
      <c r="B99">
        <f t="shared" si="19"/>
        <v>2012</v>
      </c>
      <c r="C99">
        <v>5</v>
      </c>
      <c r="D99">
        <f>SUMIFS('DD Calcs'!F$11:F$6680,'DD Calcs'!$B$11:$B$6680,'DD Monthly'!$B99,'DD Calcs'!$C$11:$C$6680,'DD Monthly'!$C99)</f>
        <v>34.5</v>
      </c>
      <c r="E99">
        <f>SUMIFS('DD Calcs'!G$11:G$6680,'DD Calcs'!$B$11:$B$6680,'DD Monthly'!$B99,'DD Calcs'!$C$11:$C$6680,'DD Monthly'!$C99)</f>
        <v>142.5</v>
      </c>
      <c r="F99">
        <f t="shared" si="17"/>
        <v>0</v>
      </c>
      <c r="G99">
        <f t="shared" si="17"/>
        <v>1</v>
      </c>
      <c r="H99">
        <f t="shared" si="17"/>
        <v>1</v>
      </c>
      <c r="I99">
        <f t="shared" si="17"/>
        <v>0</v>
      </c>
      <c r="J99">
        <f t="shared" si="13"/>
        <v>0</v>
      </c>
      <c r="K99">
        <f t="shared" si="14"/>
        <v>34.5</v>
      </c>
      <c r="L99">
        <f t="shared" si="15"/>
        <v>0</v>
      </c>
      <c r="M99">
        <f t="shared" si="16"/>
        <v>142.5</v>
      </c>
    </row>
    <row r="100" spans="2:13" x14ac:dyDescent="0.25">
      <c r="B100">
        <f t="shared" si="19"/>
        <v>2012</v>
      </c>
      <c r="C100">
        <v>6</v>
      </c>
      <c r="D100">
        <f>SUMIFS('DD Calcs'!F$11:F$6680,'DD Calcs'!$B$11:$B$6680,'DD Monthly'!$B100,'DD Calcs'!$C$11:$C$6680,'DD Monthly'!$C100)</f>
        <v>11</v>
      </c>
      <c r="E100">
        <f>SUMIFS('DD Calcs'!G$11:G$6680,'DD Calcs'!$B$11:$B$6680,'DD Monthly'!$B100,'DD Calcs'!$C$11:$C$6680,'DD Monthly'!$C100)</f>
        <v>216</v>
      </c>
      <c r="F100">
        <f t="shared" si="17"/>
        <v>0</v>
      </c>
      <c r="G100">
        <f t="shared" si="17"/>
        <v>0</v>
      </c>
      <c r="H100">
        <f t="shared" si="17"/>
        <v>1</v>
      </c>
      <c r="I100">
        <f t="shared" si="17"/>
        <v>0</v>
      </c>
      <c r="J100">
        <f t="shared" si="13"/>
        <v>0</v>
      </c>
      <c r="K100">
        <f t="shared" si="14"/>
        <v>0</v>
      </c>
      <c r="L100">
        <f t="shared" si="15"/>
        <v>0</v>
      </c>
      <c r="M100">
        <f t="shared" si="16"/>
        <v>216</v>
      </c>
    </row>
    <row r="101" spans="2:13" x14ac:dyDescent="0.25">
      <c r="B101">
        <f t="shared" si="19"/>
        <v>2012</v>
      </c>
      <c r="C101">
        <v>7</v>
      </c>
      <c r="D101">
        <f>SUMIFS('DD Calcs'!F$11:F$6680,'DD Calcs'!$B$11:$B$6680,'DD Monthly'!$B101,'DD Calcs'!$C$11:$C$6680,'DD Monthly'!$C101)</f>
        <v>0</v>
      </c>
      <c r="E101">
        <f>SUMIFS('DD Calcs'!G$11:G$6680,'DD Calcs'!$B$11:$B$6680,'DD Monthly'!$B101,'DD Calcs'!$C$11:$C$6680,'DD Monthly'!$C101)</f>
        <v>484</v>
      </c>
      <c r="F101">
        <f t="shared" si="17"/>
        <v>0</v>
      </c>
      <c r="G101">
        <f t="shared" si="17"/>
        <v>0</v>
      </c>
      <c r="H101">
        <f t="shared" si="17"/>
        <v>1</v>
      </c>
      <c r="I101">
        <f t="shared" si="17"/>
        <v>0</v>
      </c>
      <c r="J101">
        <f t="shared" si="13"/>
        <v>0</v>
      </c>
      <c r="K101">
        <f t="shared" si="14"/>
        <v>0</v>
      </c>
      <c r="L101">
        <f t="shared" si="15"/>
        <v>0</v>
      </c>
      <c r="M101">
        <f t="shared" si="16"/>
        <v>484</v>
      </c>
    </row>
    <row r="102" spans="2:13" x14ac:dyDescent="0.25">
      <c r="B102">
        <f t="shared" si="19"/>
        <v>2012</v>
      </c>
      <c r="C102">
        <v>8</v>
      </c>
      <c r="D102">
        <f>SUMIFS('DD Calcs'!F$11:F$6680,'DD Calcs'!$B$11:$B$6680,'DD Monthly'!$B102,'DD Calcs'!$C$11:$C$6680,'DD Monthly'!$C102)</f>
        <v>0</v>
      </c>
      <c r="E102">
        <f>SUMIFS('DD Calcs'!G$11:G$6680,'DD Calcs'!$B$11:$B$6680,'DD Monthly'!$B102,'DD Calcs'!$C$11:$C$6680,'DD Monthly'!$C102)</f>
        <v>375.5</v>
      </c>
      <c r="F102">
        <f t="shared" si="17"/>
        <v>0</v>
      </c>
      <c r="G102">
        <f t="shared" si="17"/>
        <v>0</v>
      </c>
      <c r="H102">
        <f t="shared" si="17"/>
        <v>1</v>
      </c>
      <c r="I102">
        <f t="shared" si="17"/>
        <v>0</v>
      </c>
      <c r="J102">
        <f t="shared" si="13"/>
        <v>0</v>
      </c>
      <c r="K102">
        <f t="shared" si="14"/>
        <v>0</v>
      </c>
      <c r="L102">
        <f t="shared" si="15"/>
        <v>0</v>
      </c>
      <c r="M102">
        <f t="shared" si="16"/>
        <v>375.5</v>
      </c>
    </row>
    <row r="103" spans="2:13" x14ac:dyDescent="0.25">
      <c r="B103">
        <f t="shared" si="19"/>
        <v>2012</v>
      </c>
      <c r="C103">
        <v>9</v>
      </c>
      <c r="D103">
        <f>SUMIFS('DD Calcs'!F$11:F$6680,'DD Calcs'!$B$11:$B$6680,'DD Monthly'!$B103,'DD Calcs'!$C$11:$C$6680,'DD Monthly'!$C103)</f>
        <v>54.5</v>
      </c>
      <c r="E103">
        <f>SUMIFS('DD Calcs'!G$11:G$6680,'DD Calcs'!$B$11:$B$6680,'DD Monthly'!$B103,'DD Calcs'!$C$11:$C$6680,'DD Monthly'!$C103)</f>
        <v>147.5</v>
      </c>
      <c r="F103">
        <f t="shared" ref="F103:I122" si="20">F91</f>
        <v>0</v>
      </c>
      <c r="G103">
        <f t="shared" si="20"/>
        <v>0</v>
      </c>
      <c r="H103">
        <f t="shared" si="20"/>
        <v>1</v>
      </c>
      <c r="I103">
        <f t="shared" si="20"/>
        <v>1</v>
      </c>
      <c r="J103">
        <f t="shared" si="13"/>
        <v>0</v>
      </c>
      <c r="K103">
        <f t="shared" si="14"/>
        <v>0</v>
      </c>
      <c r="L103">
        <f t="shared" si="15"/>
        <v>54.5</v>
      </c>
      <c r="M103">
        <f t="shared" si="16"/>
        <v>147.5</v>
      </c>
    </row>
    <row r="104" spans="2:13" x14ac:dyDescent="0.25">
      <c r="B104">
        <f t="shared" si="19"/>
        <v>2012</v>
      </c>
      <c r="C104">
        <v>10</v>
      </c>
      <c r="D104">
        <f>SUMIFS('DD Calcs'!F$11:F$6680,'DD Calcs'!$B$11:$B$6680,'DD Monthly'!$B104,'DD Calcs'!$C$11:$C$6680,'DD Monthly'!$C104)</f>
        <v>270</v>
      </c>
      <c r="E104">
        <f>SUMIFS('DD Calcs'!G$11:G$6680,'DD Calcs'!$B$11:$B$6680,'DD Monthly'!$B104,'DD Calcs'!$C$11:$C$6680,'DD Monthly'!$C104)</f>
        <v>15</v>
      </c>
      <c r="F104">
        <f t="shared" si="20"/>
        <v>0</v>
      </c>
      <c r="G104">
        <f t="shared" si="20"/>
        <v>0</v>
      </c>
      <c r="H104">
        <f t="shared" si="20"/>
        <v>0</v>
      </c>
      <c r="I104">
        <f t="shared" si="20"/>
        <v>1</v>
      </c>
      <c r="J104">
        <f t="shared" si="13"/>
        <v>0</v>
      </c>
      <c r="K104">
        <f t="shared" si="14"/>
        <v>0</v>
      </c>
      <c r="L104">
        <f t="shared" si="15"/>
        <v>270</v>
      </c>
      <c r="M104">
        <f t="shared" si="16"/>
        <v>0</v>
      </c>
    </row>
    <row r="105" spans="2:13" x14ac:dyDescent="0.25">
      <c r="B105">
        <f t="shared" si="19"/>
        <v>2012</v>
      </c>
      <c r="C105">
        <v>11</v>
      </c>
      <c r="D105">
        <f>SUMIFS('DD Calcs'!F$11:F$6680,'DD Calcs'!$B$11:$B$6680,'DD Monthly'!$B105,'DD Calcs'!$C$11:$C$6680,'DD Monthly'!$C105)</f>
        <v>674.5</v>
      </c>
      <c r="E105">
        <f>SUMIFS('DD Calcs'!G$11:G$6680,'DD Calcs'!$B$11:$B$6680,'DD Monthly'!$B105,'DD Calcs'!$C$11:$C$6680,'DD Monthly'!$C105)</f>
        <v>0</v>
      </c>
      <c r="F105">
        <f t="shared" si="20"/>
        <v>0</v>
      </c>
      <c r="G105">
        <f t="shared" si="20"/>
        <v>0</v>
      </c>
      <c r="H105">
        <f t="shared" si="20"/>
        <v>0</v>
      </c>
      <c r="I105">
        <f t="shared" si="20"/>
        <v>1</v>
      </c>
      <c r="J105">
        <f t="shared" si="13"/>
        <v>0</v>
      </c>
      <c r="K105">
        <f t="shared" si="14"/>
        <v>0</v>
      </c>
      <c r="L105">
        <f t="shared" si="15"/>
        <v>674.5</v>
      </c>
      <c r="M105">
        <f t="shared" si="16"/>
        <v>0</v>
      </c>
    </row>
    <row r="106" spans="2:13" x14ac:dyDescent="0.25">
      <c r="B106">
        <f t="shared" si="19"/>
        <v>2012</v>
      </c>
      <c r="C106">
        <v>12</v>
      </c>
      <c r="D106">
        <f>SUMIFS('DD Calcs'!F$11:F$6680,'DD Calcs'!$B$11:$B$6680,'DD Monthly'!$B106,'DD Calcs'!$C$11:$C$6680,'DD Monthly'!$C106)</f>
        <v>717</v>
      </c>
      <c r="E106">
        <f>SUMIFS('DD Calcs'!G$11:G$6680,'DD Calcs'!$B$11:$B$6680,'DD Monthly'!$B106,'DD Calcs'!$C$11:$C$6680,'DD Monthly'!$C106)</f>
        <v>0</v>
      </c>
      <c r="F106">
        <f t="shared" si="20"/>
        <v>1</v>
      </c>
      <c r="G106">
        <f t="shared" si="20"/>
        <v>0</v>
      </c>
      <c r="H106">
        <f t="shared" si="20"/>
        <v>0</v>
      </c>
      <c r="I106">
        <f t="shared" si="20"/>
        <v>0</v>
      </c>
      <c r="J106">
        <f t="shared" si="13"/>
        <v>717</v>
      </c>
      <c r="K106">
        <f t="shared" si="14"/>
        <v>0</v>
      </c>
      <c r="L106">
        <f t="shared" si="15"/>
        <v>0</v>
      </c>
      <c r="M106">
        <f t="shared" si="16"/>
        <v>0</v>
      </c>
    </row>
    <row r="107" spans="2:13" x14ac:dyDescent="0.25">
      <c r="B107">
        <f>B$106+1</f>
        <v>2013</v>
      </c>
      <c r="C107">
        <v>1</v>
      </c>
      <c r="D107">
        <f>SUMIFS('DD Calcs'!F$11:F$6680,'DD Calcs'!$B$11:$B$6680,'DD Monthly'!$B107,'DD Calcs'!$C$11:$C$6680,'DD Monthly'!$C107)</f>
        <v>857</v>
      </c>
      <c r="E107">
        <f>SUMIFS('DD Calcs'!G$11:G$6680,'DD Calcs'!$B$11:$B$6680,'DD Monthly'!$B107,'DD Calcs'!$C$11:$C$6680,'DD Monthly'!$C107)</f>
        <v>0</v>
      </c>
      <c r="F107">
        <f t="shared" si="20"/>
        <v>1</v>
      </c>
      <c r="G107">
        <f t="shared" si="20"/>
        <v>0</v>
      </c>
      <c r="H107">
        <f t="shared" si="20"/>
        <v>0</v>
      </c>
      <c r="I107">
        <f t="shared" si="20"/>
        <v>0</v>
      </c>
      <c r="J107">
        <f t="shared" si="13"/>
        <v>857</v>
      </c>
      <c r="K107">
        <f t="shared" si="14"/>
        <v>0</v>
      </c>
      <c r="L107">
        <f t="shared" si="15"/>
        <v>0</v>
      </c>
      <c r="M107">
        <f t="shared" si="16"/>
        <v>0</v>
      </c>
    </row>
    <row r="108" spans="2:13" x14ac:dyDescent="0.25">
      <c r="B108">
        <f t="shared" ref="B108:B118" si="21">B$106+1</f>
        <v>2013</v>
      </c>
      <c r="C108">
        <v>2</v>
      </c>
      <c r="D108">
        <f>SUMIFS('DD Calcs'!F$11:F$6680,'DD Calcs'!$B$11:$B$6680,'DD Monthly'!$B108,'DD Calcs'!$C$11:$C$6680,'DD Monthly'!$C108)</f>
        <v>832.5</v>
      </c>
      <c r="E108">
        <f>SUMIFS('DD Calcs'!G$11:G$6680,'DD Calcs'!$B$11:$B$6680,'DD Monthly'!$B108,'DD Calcs'!$C$11:$C$6680,'DD Monthly'!$C108)</f>
        <v>0</v>
      </c>
      <c r="F108">
        <f t="shared" si="20"/>
        <v>1</v>
      </c>
      <c r="G108">
        <f t="shared" si="20"/>
        <v>0</v>
      </c>
      <c r="H108">
        <f t="shared" si="20"/>
        <v>0</v>
      </c>
      <c r="I108">
        <f t="shared" si="20"/>
        <v>0</v>
      </c>
      <c r="J108">
        <f t="shared" si="13"/>
        <v>832.5</v>
      </c>
      <c r="K108">
        <f t="shared" si="14"/>
        <v>0</v>
      </c>
      <c r="L108">
        <f t="shared" si="15"/>
        <v>0</v>
      </c>
      <c r="M108">
        <f t="shared" si="16"/>
        <v>0</v>
      </c>
    </row>
    <row r="109" spans="2:13" x14ac:dyDescent="0.25">
      <c r="B109">
        <f t="shared" si="21"/>
        <v>2013</v>
      </c>
      <c r="C109">
        <v>3</v>
      </c>
      <c r="D109">
        <f>SUMIFS('DD Calcs'!F$11:F$6680,'DD Calcs'!$B$11:$B$6680,'DD Monthly'!$B109,'DD Calcs'!$C$11:$C$6680,'DD Monthly'!$C109)</f>
        <v>768</v>
      </c>
      <c r="E109">
        <f>SUMIFS('DD Calcs'!G$11:G$6680,'DD Calcs'!$B$11:$B$6680,'DD Monthly'!$B109,'DD Calcs'!$C$11:$C$6680,'DD Monthly'!$C109)</f>
        <v>0</v>
      </c>
      <c r="F109">
        <f t="shared" si="20"/>
        <v>0</v>
      </c>
      <c r="G109">
        <f t="shared" si="20"/>
        <v>1</v>
      </c>
      <c r="H109">
        <f t="shared" si="20"/>
        <v>0</v>
      </c>
      <c r="I109">
        <f t="shared" si="20"/>
        <v>0</v>
      </c>
      <c r="J109">
        <f t="shared" si="13"/>
        <v>0</v>
      </c>
      <c r="K109">
        <f t="shared" si="14"/>
        <v>768</v>
      </c>
      <c r="L109">
        <f t="shared" si="15"/>
        <v>0</v>
      </c>
      <c r="M109">
        <f t="shared" si="16"/>
        <v>0</v>
      </c>
    </row>
    <row r="110" spans="2:13" x14ac:dyDescent="0.25">
      <c r="B110">
        <f t="shared" si="21"/>
        <v>2013</v>
      </c>
      <c r="C110">
        <v>4</v>
      </c>
      <c r="D110">
        <f>SUMIFS('DD Calcs'!F$11:F$6680,'DD Calcs'!$B$11:$B$6680,'DD Monthly'!$B110,'DD Calcs'!$C$11:$C$6680,'DD Monthly'!$C110)</f>
        <v>295</v>
      </c>
      <c r="E110">
        <f>SUMIFS('DD Calcs'!G$11:G$6680,'DD Calcs'!$B$11:$B$6680,'DD Monthly'!$B110,'DD Calcs'!$C$11:$C$6680,'DD Monthly'!$C110)</f>
        <v>37</v>
      </c>
      <c r="F110">
        <f t="shared" si="20"/>
        <v>0</v>
      </c>
      <c r="G110">
        <f t="shared" si="20"/>
        <v>1</v>
      </c>
      <c r="H110">
        <f t="shared" si="20"/>
        <v>0</v>
      </c>
      <c r="I110">
        <f t="shared" si="20"/>
        <v>0</v>
      </c>
      <c r="J110">
        <f t="shared" si="13"/>
        <v>0</v>
      </c>
      <c r="K110">
        <f t="shared" si="14"/>
        <v>295</v>
      </c>
      <c r="L110">
        <f t="shared" si="15"/>
        <v>0</v>
      </c>
      <c r="M110">
        <f t="shared" si="16"/>
        <v>0</v>
      </c>
    </row>
    <row r="111" spans="2:13" x14ac:dyDescent="0.25">
      <c r="B111">
        <f t="shared" si="21"/>
        <v>2013</v>
      </c>
      <c r="C111">
        <v>5</v>
      </c>
      <c r="D111">
        <f>SUMIFS('DD Calcs'!F$11:F$6680,'DD Calcs'!$B$11:$B$6680,'DD Monthly'!$B111,'DD Calcs'!$C$11:$C$6680,'DD Monthly'!$C111)</f>
        <v>138</v>
      </c>
      <c r="E111">
        <f>SUMIFS('DD Calcs'!G$11:G$6680,'DD Calcs'!$B$11:$B$6680,'DD Monthly'!$B111,'DD Calcs'!$C$11:$C$6680,'DD Monthly'!$C111)</f>
        <v>92</v>
      </c>
      <c r="F111">
        <f t="shared" si="20"/>
        <v>0</v>
      </c>
      <c r="G111">
        <f t="shared" si="20"/>
        <v>1</v>
      </c>
      <c r="H111">
        <f t="shared" si="20"/>
        <v>1</v>
      </c>
      <c r="I111">
        <f t="shared" si="20"/>
        <v>0</v>
      </c>
      <c r="J111">
        <f t="shared" si="13"/>
        <v>0</v>
      </c>
      <c r="K111">
        <f t="shared" si="14"/>
        <v>138</v>
      </c>
      <c r="L111">
        <f t="shared" si="15"/>
        <v>0</v>
      </c>
      <c r="M111">
        <f t="shared" si="16"/>
        <v>92</v>
      </c>
    </row>
    <row r="112" spans="2:13" x14ac:dyDescent="0.25">
      <c r="B112">
        <f t="shared" si="21"/>
        <v>2013</v>
      </c>
      <c r="C112">
        <v>6</v>
      </c>
      <c r="D112">
        <f>SUMIFS('DD Calcs'!F$11:F$6680,'DD Calcs'!$B$11:$B$6680,'DD Monthly'!$B112,'DD Calcs'!$C$11:$C$6680,'DD Monthly'!$C112)</f>
        <v>0</v>
      </c>
      <c r="E112">
        <f>SUMIFS('DD Calcs'!G$11:G$6680,'DD Calcs'!$B$11:$B$6680,'DD Monthly'!$B112,'DD Calcs'!$C$11:$C$6680,'DD Monthly'!$C112)</f>
        <v>247</v>
      </c>
      <c r="F112">
        <f t="shared" si="20"/>
        <v>0</v>
      </c>
      <c r="G112">
        <f t="shared" si="20"/>
        <v>0</v>
      </c>
      <c r="H112">
        <f t="shared" si="20"/>
        <v>1</v>
      </c>
      <c r="I112">
        <f t="shared" si="20"/>
        <v>0</v>
      </c>
      <c r="J112">
        <f t="shared" si="13"/>
        <v>0</v>
      </c>
      <c r="K112">
        <f t="shared" si="14"/>
        <v>0</v>
      </c>
      <c r="L112">
        <f t="shared" si="15"/>
        <v>0</v>
      </c>
      <c r="M112">
        <f t="shared" si="16"/>
        <v>247</v>
      </c>
    </row>
    <row r="113" spans="2:13" x14ac:dyDescent="0.25">
      <c r="B113">
        <f t="shared" si="21"/>
        <v>2013</v>
      </c>
      <c r="C113">
        <v>7</v>
      </c>
      <c r="D113">
        <f>SUMIFS('DD Calcs'!F$11:F$6680,'DD Calcs'!$B$11:$B$6680,'DD Monthly'!$B113,'DD Calcs'!$C$11:$C$6680,'DD Monthly'!$C113)</f>
        <v>0</v>
      </c>
      <c r="E113">
        <f>SUMIFS('DD Calcs'!G$11:G$6680,'DD Calcs'!$B$11:$B$6680,'DD Monthly'!$B113,'DD Calcs'!$C$11:$C$6680,'DD Monthly'!$C113)</f>
        <v>396</v>
      </c>
      <c r="F113">
        <f t="shared" si="20"/>
        <v>0</v>
      </c>
      <c r="G113">
        <f t="shared" si="20"/>
        <v>0</v>
      </c>
      <c r="H113">
        <f t="shared" si="20"/>
        <v>1</v>
      </c>
      <c r="I113">
        <f t="shared" si="20"/>
        <v>0</v>
      </c>
      <c r="J113">
        <f t="shared" si="13"/>
        <v>0</v>
      </c>
      <c r="K113">
        <f t="shared" si="14"/>
        <v>0</v>
      </c>
      <c r="L113">
        <f t="shared" si="15"/>
        <v>0</v>
      </c>
      <c r="M113">
        <f t="shared" si="16"/>
        <v>396</v>
      </c>
    </row>
    <row r="114" spans="2:13" x14ac:dyDescent="0.25">
      <c r="B114">
        <f t="shared" si="21"/>
        <v>2013</v>
      </c>
      <c r="C114">
        <v>8</v>
      </c>
      <c r="D114">
        <f>SUMIFS('DD Calcs'!F$11:F$6680,'DD Calcs'!$B$11:$B$6680,'DD Monthly'!$B114,'DD Calcs'!$C$11:$C$6680,'DD Monthly'!$C114)</f>
        <v>0</v>
      </c>
      <c r="E114">
        <f>SUMIFS('DD Calcs'!G$11:G$6680,'DD Calcs'!$B$11:$B$6680,'DD Monthly'!$B114,'DD Calcs'!$C$11:$C$6680,'DD Monthly'!$C114)</f>
        <v>265</v>
      </c>
      <c r="F114">
        <f t="shared" si="20"/>
        <v>0</v>
      </c>
      <c r="G114">
        <f t="shared" si="20"/>
        <v>0</v>
      </c>
      <c r="H114">
        <f t="shared" si="20"/>
        <v>1</v>
      </c>
      <c r="I114">
        <f t="shared" si="20"/>
        <v>0</v>
      </c>
      <c r="J114">
        <f t="shared" si="13"/>
        <v>0</v>
      </c>
      <c r="K114">
        <f t="shared" si="14"/>
        <v>0</v>
      </c>
      <c r="L114">
        <f t="shared" si="15"/>
        <v>0</v>
      </c>
      <c r="M114">
        <f t="shared" si="16"/>
        <v>265</v>
      </c>
    </row>
    <row r="115" spans="2:13" x14ac:dyDescent="0.25">
      <c r="B115">
        <f t="shared" si="21"/>
        <v>2013</v>
      </c>
      <c r="C115">
        <v>9</v>
      </c>
      <c r="D115">
        <f>SUMIFS('DD Calcs'!F$11:F$6680,'DD Calcs'!$B$11:$B$6680,'DD Monthly'!$B115,'DD Calcs'!$C$11:$C$6680,'DD Monthly'!$C115)</f>
        <v>70</v>
      </c>
      <c r="E115">
        <f>SUMIFS('DD Calcs'!G$11:G$6680,'DD Calcs'!$B$11:$B$6680,'DD Monthly'!$B115,'DD Calcs'!$C$11:$C$6680,'DD Monthly'!$C115)</f>
        <v>127</v>
      </c>
      <c r="F115">
        <f t="shared" si="20"/>
        <v>0</v>
      </c>
      <c r="G115">
        <f t="shared" si="20"/>
        <v>0</v>
      </c>
      <c r="H115">
        <f t="shared" si="20"/>
        <v>1</v>
      </c>
      <c r="I115">
        <f t="shared" si="20"/>
        <v>1</v>
      </c>
      <c r="J115">
        <f t="shared" si="13"/>
        <v>0</v>
      </c>
      <c r="K115">
        <f t="shared" si="14"/>
        <v>0</v>
      </c>
      <c r="L115">
        <f t="shared" si="15"/>
        <v>70</v>
      </c>
      <c r="M115">
        <f t="shared" si="16"/>
        <v>127</v>
      </c>
    </row>
    <row r="116" spans="2:13" x14ac:dyDescent="0.25">
      <c r="B116">
        <f t="shared" si="21"/>
        <v>2013</v>
      </c>
      <c r="C116">
        <v>10</v>
      </c>
      <c r="D116">
        <f>SUMIFS('DD Calcs'!F$11:F$6680,'DD Calcs'!$B$11:$B$6680,'DD Monthly'!$B116,'DD Calcs'!$C$11:$C$6680,'DD Monthly'!$C116)</f>
        <v>253</v>
      </c>
      <c r="E116">
        <f>SUMIFS('DD Calcs'!G$11:G$6680,'DD Calcs'!$B$11:$B$6680,'DD Monthly'!$B116,'DD Calcs'!$C$11:$C$6680,'DD Monthly'!$C116)</f>
        <v>43</v>
      </c>
      <c r="F116">
        <f t="shared" si="20"/>
        <v>0</v>
      </c>
      <c r="G116">
        <f t="shared" si="20"/>
        <v>0</v>
      </c>
      <c r="H116">
        <f t="shared" si="20"/>
        <v>0</v>
      </c>
      <c r="I116">
        <f t="shared" si="20"/>
        <v>1</v>
      </c>
      <c r="J116">
        <f t="shared" si="13"/>
        <v>0</v>
      </c>
      <c r="K116">
        <f t="shared" si="14"/>
        <v>0</v>
      </c>
      <c r="L116">
        <f t="shared" si="15"/>
        <v>253</v>
      </c>
      <c r="M116">
        <f t="shared" si="16"/>
        <v>0</v>
      </c>
    </row>
    <row r="117" spans="2:13" x14ac:dyDescent="0.25">
      <c r="B117">
        <f t="shared" si="21"/>
        <v>2013</v>
      </c>
      <c r="C117">
        <v>11</v>
      </c>
      <c r="D117">
        <f>SUMIFS('DD Calcs'!F$11:F$6680,'DD Calcs'!$B$11:$B$6680,'DD Monthly'!$B117,'DD Calcs'!$C$11:$C$6680,'DD Monthly'!$C117)</f>
        <v>641</v>
      </c>
      <c r="E117">
        <f>SUMIFS('DD Calcs'!G$11:G$6680,'DD Calcs'!$B$11:$B$6680,'DD Monthly'!$B117,'DD Calcs'!$C$11:$C$6680,'DD Monthly'!$C117)</f>
        <v>4</v>
      </c>
      <c r="F117">
        <f t="shared" si="20"/>
        <v>0</v>
      </c>
      <c r="G117">
        <f t="shared" si="20"/>
        <v>0</v>
      </c>
      <c r="H117">
        <f t="shared" si="20"/>
        <v>0</v>
      </c>
      <c r="I117">
        <f t="shared" si="20"/>
        <v>1</v>
      </c>
      <c r="J117">
        <f t="shared" si="13"/>
        <v>0</v>
      </c>
      <c r="K117">
        <f t="shared" si="14"/>
        <v>0</v>
      </c>
      <c r="L117">
        <f t="shared" si="15"/>
        <v>641</v>
      </c>
      <c r="M117">
        <f t="shared" si="16"/>
        <v>0</v>
      </c>
    </row>
    <row r="118" spans="2:13" x14ac:dyDescent="0.25">
      <c r="B118">
        <f t="shared" si="21"/>
        <v>2013</v>
      </c>
      <c r="C118">
        <v>12</v>
      </c>
      <c r="D118">
        <f>SUMIFS('DD Calcs'!F$11:F$6680,'DD Calcs'!$B$11:$B$6680,'DD Monthly'!$B118,'DD Calcs'!$C$11:$C$6680,'DD Monthly'!$C118)</f>
        <v>804</v>
      </c>
      <c r="E118">
        <f>SUMIFS('DD Calcs'!G$11:G$6680,'DD Calcs'!$B$11:$B$6680,'DD Monthly'!$B118,'DD Calcs'!$C$11:$C$6680,'DD Monthly'!$C118)</f>
        <v>1</v>
      </c>
      <c r="F118">
        <f t="shared" si="20"/>
        <v>1</v>
      </c>
      <c r="G118">
        <f t="shared" si="20"/>
        <v>0</v>
      </c>
      <c r="H118">
        <f t="shared" si="20"/>
        <v>0</v>
      </c>
      <c r="I118">
        <f t="shared" si="20"/>
        <v>0</v>
      </c>
      <c r="J118">
        <f t="shared" si="13"/>
        <v>804</v>
      </c>
      <c r="K118">
        <f t="shared" si="14"/>
        <v>0</v>
      </c>
      <c r="L118">
        <f t="shared" si="15"/>
        <v>0</v>
      </c>
      <c r="M118">
        <f t="shared" si="16"/>
        <v>0</v>
      </c>
    </row>
    <row r="119" spans="2:13" x14ac:dyDescent="0.25">
      <c r="B119">
        <f>B118+1</f>
        <v>2014</v>
      </c>
      <c r="C119">
        <v>1</v>
      </c>
      <c r="D119">
        <f>SUMIFS('DD Calcs'!F$11:F$6680,'DD Calcs'!$B$11:$B$6680,'DD Monthly'!$B119,'DD Calcs'!$C$11:$C$6680,'DD Monthly'!$C119)</f>
        <v>1162</v>
      </c>
      <c r="E119">
        <f>SUMIFS('DD Calcs'!G$11:G$6680,'DD Calcs'!$B$11:$B$6680,'DD Monthly'!$B119,'DD Calcs'!$C$11:$C$6680,'DD Monthly'!$C119)</f>
        <v>0</v>
      </c>
      <c r="F119">
        <f t="shared" si="20"/>
        <v>1</v>
      </c>
      <c r="G119">
        <f t="shared" si="20"/>
        <v>0</v>
      </c>
      <c r="H119">
        <f t="shared" si="20"/>
        <v>0</v>
      </c>
      <c r="I119">
        <f t="shared" si="20"/>
        <v>0</v>
      </c>
      <c r="J119">
        <f t="shared" ref="J119:J130" si="22">D119*F119</f>
        <v>1162</v>
      </c>
      <c r="K119">
        <f t="shared" ref="K119:K130" si="23">D119*G119</f>
        <v>0</v>
      </c>
      <c r="L119">
        <f t="shared" ref="L119:L130" si="24">D119*I119</f>
        <v>0</v>
      </c>
      <c r="M119">
        <f t="shared" ref="M119:M130" si="25">E119*H119</f>
        <v>0</v>
      </c>
    </row>
    <row r="120" spans="2:13" x14ac:dyDescent="0.25">
      <c r="B120">
        <f>B119</f>
        <v>2014</v>
      </c>
      <c r="C120">
        <v>2</v>
      </c>
      <c r="D120">
        <f>SUMIFS('DD Calcs'!F$11:F$6680,'DD Calcs'!$B$11:$B$6680,'DD Monthly'!$B120,'DD Calcs'!$C$11:$C$6680,'DD Monthly'!$C120)</f>
        <v>910</v>
      </c>
      <c r="E120">
        <f>SUMIFS('DD Calcs'!G$11:G$6680,'DD Calcs'!$B$11:$B$6680,'DD Monthly'!$B120,'DD Calcs'!$C$11:$C$6680,'DD Monthly'!$C120)</f>
        <v>0</v>
      </c>
      <c r="F120">
        <f t="shared" si="20"/>
        <v>1</v>
      </c>
      <c r="G120">
        <f t="shared" si="20"/>
        <v>0</v>
      </c>
      <c r="H120">
        <f t="shared" si="20"/>
        <v>0</v>
      </c>
      <c r="I120">
        <f t="shared" si="20"/>
        <v>0</v>
      </c>
      <c r="J120">
        <f t="shared" si="22"/>
        <v>910</v>
      </c>
      <c r="K120">
        <f t="shared" si="23"/>
        <v>0</v>
      </c>
      <c r="L120">
        <f t="shared" si="24"/>
        <v>0</v>
      </c>
      <c r="M120">
        <f t="shared" si="25"/>
        <v>0</v>
      </c>
    </row>
    <row r="121" spans="2:13" x14ac:dyDescent="0.25">
      <c r="B121">
        <f t="shared" ref="B121:B184" si="26">B120</f>
        <v>2014</v>
      </c>
      <c r="C121">
        <v>3</v>
      </c>
      <c r="D121">
        <f>SUMIFS('DD Calcs'!F$11:F$6680,'DD Calcs'!$B$11:$B$6680,'DD Monthly'!$B121,'DD Calcs'!$C$11:$C$6680,'DD Monthly'!$C121)</f>
        <v>849</v>
      </c>
      <c r="E121">
        <f>SUMIFS('DD Calcs'!G$11:G$6680,'DD Calcs'!$B$11:$B$6680,'DD Monthly'!$B121,'DD Calcs'!$C$11:$C$6680,'DD Monthly'!$C121)</f>
        <v>0</v>
      </c>
      <c r="F121">
        <f t="shared" si="20"/>
        <v>0</v>
      </c>
      <c r="G121">
        <f t="shared" si="20"/>
        <v>1</v>
      </c>
      <c r="H121">
        <f t="shared" si="20"/>
        <v>0</v>
      </c>
      <c r="I121">
        <f t="shared" si="20"/>
        <v>0</v>
      </c>
      <c r="J121">
        <f t="shared" si="22"/>
        <v>0</v>
      </c>
      <c r="K121">
        <f t="shared" si="23"/>
        <v>849</v>
      </c>
      <c r="L121">
        <f t="shared" si="24"/>
        <v>0</v>
      </c>
      <c r="M121">
        <f t="shared" si="25"/>
        <v>0</v>
      </c>
    </row>
    <row r="122" spans="2:13" x14ac:dyDescent="0.25">
      <c r="B122">
        <f t="shared" si="26"/>
        <v>2014</v>
      </c>
      <c r="C122">
        <v>4</v>
      </c>
      <c r="D122">
        <f>SUMIFS('DD Calcs'!F$11:F$6680,'DD Calcs'!$B$11:$B$6680,'DD Monthly'!$B122,'DD Calcs'!$C$11:$C$6680,'DD Monthly'!$C122)</f>
        <v>373</v>
      </c>
      <c r="E122">
        <f>SUMIFS('DD Calcs'!G$11:G$6680,'DD Calcs'!$B$11:$B$6680,'DD Monthly'!$B122,'DD Calcs'!$C$11:$C$6680,'DD Monthly'!$C122)</f>
        <v>8</v>
      </c>
      <c r="F122">
        <f t="shared" si="20"/>
        <v>0</v>
      </c>
      <c r="G122">
        <f t="shared" si="20"/>
        <v>1</v>
      </c>
      <c r="H122">
        <f t="shared" si="20"/>
        <v>0</v>
      </c>
      <c r="I122">
        <f t="shared" si="20"/>
        <v>0</v>
      </c>
      <c r="J122">
        <f t="shared" si="22"/>
        <v>0</v>
      </c>
      <c r="K122">
        <f t="shared" si="23"/>
        <v>373</v>
      </c>
      <c r="L122">
        <f t="shared" si="24"/>
        <v>0</v>
      </c>
      <c r="M122">
        <f t="shared" si="25"/>
        <v>0</v>
      </c>
    </row>
    <row r="123" spans="2:13" x14ac:dyDescent="0.25">
      <c r="B123">
        <f t="shared" si="26"/>
        <v>2014</v>
      </c>
      <c r="C123">
        <v>5</v>
      </c>
      <c r="D123">
        <f>SUMIFS('DD Calcs'!F$11:F$6680,'DD Calcs'!$B$11:$B$6680,'DD Monthly'!$B123,'DD Calcs'!$C$11:$C$6680,'DD Monthly'!$C123)</f>
        <v>88</v>
      </c>
      <c r="E123">
        <f>SUMIFS('DD Calcs'!G$11:G$6680,'DD Calcs'!$B$11:$B$6680,'DD Monthly'!$B123,'DD Calcs'!$C$11:$C$6680,'DD Monthly'!$C123)</f>
        <v>63</v>
      </c>
      <c r="F123">
        <f t="shared" ref="F123:I130" si="27">F111</f>
        <v>0</v>
      </c>
      <c r="G123">
        <f t="shared" si="27"/>
        <v>1</v>
      </c>
      <c r="H123">
        <f t="shared" si="27"/>
        <v>1</v>
      </c>
      <c r="I123">
        <f t="shared" si="27"/>
        <v>0</v>
      </c>
      <c r="J123">
        <f t="shared" si="22"/>
        <v>0</v>
      </c>
      <c r="K123">
        <f t="shared" si="23"/>
        <v>88</v>
      </c>
      <c r="L123">
        <f t="shared" si="24"/>
        <v>0</v>
      </c>
      <c r="M123">
        <f t="shared" si="25"/>
        <v>63</v>
      </c>
    </row>
    <row r="124" spans="2:13" x14ac:dyDescent="0.25">
      <c r="B124">
        <f t="shared" si="26"/>
        <v>2014</v>
      </c>
      <c r="C124">
        <v>6</v>
      </c>
      <c r="D124">
        <f>SUMIFS('DD Calcs'!F$11:F$6680,'DD Calcs'!$B$11:$B$6680,'DD Monthly'!$B124,'DD Calcs'!$C$11:$C$6680,'DD Monthly'!$C124)</f>
        <v>1</v>
      </c>
      <c r="E124">
        <f>SUMIFS('DD Calcs'!G$11:G$6680,'DD Calcs'!$B$11:$B$6680,'DD Monthly'!$B124,'DD Calcs'!$C$11:$C$6680,'DD Monthly'!$C124)</f>
        <v>230</v>
      </c>
      <c r="F124">
        <f t="shared" si="27"/>
        <v>0</v>
      </c>
      <c r="G124">
        <f t="shared" si="27"/>
        <v>0</v>
      </c>
      <c r="H124">
        <f t="shared" si="27"/>
        <v>1</v>
      </c>
      <c r="I124">
        <f t="shared" si="27"/>
        <v>0</v>
      </c>
      <c r="J124">
        <f t="shared" si="22"/>
        <v>0</v>
      </c>
      <c r="K124">
        <f t="shared" si="23"/>
        <v>0</v>
      </c>
      <c r="L124">
        <f t="shared" si="24"/>
        <v>0</v>
      </c>
      <c r="M124">
        <f t="shared" si="25"/>
        <v>230</v>
      </c>
    </row>
    <row r="125" spans="2:13" x14ac:dyDescent="0.25">
      <c r="B125">
        <f t="shared" si="26"/>
        <v>2014</v>
      </c>
      <c r="C125">
        <v>7</v>
      </c>
      <c r="D125">
        <f>SUMIFS('DD Calcs'!F$11:F$6680,'DD Calcs'!$B$11:$B$6680,'DD Monthly'!$B125,'DD Calcs'!$C$11:$C$6680,'DD Monthly'!$C125)</f>
        <v>2</v>
      </c>
      <c r="E125">
        <f>SUMIFS('DD Calcs'!G$11:G$6680,'DD Calcs'!$B$11:$B$6680,'DD Monthly'!$B125,'DD Calcs'!$C$11:$C$6680,'DD Monthly'!$C125)</f>
        <v>278</v>
      </c>
      <c r="F125">
        <f t="shared" si="27"/>
        <v>0</v>
      </c>
      <c r="G125">
        <f t="shared" si="27"/>
        <v>0</v>
      </c>
      <c r="H125">
        <f t="shared" si="27"/>
        <v>1</v>
      </c>
      <c r="I125">
        <f t="shared" si="27"/>
        <v>0</v>
      </c>
      <c r="J125">
        <f t="shared" si="22"/>
        <v>0</v>
      </c>
      <c r="K125">
        <f t="shared" si="23"/>
        <v>0</v>
      </c>
      <c r="L125">
        <f t="shared" si="24"/>
        <v>0</v>
      </c>
      <c r="M125">
        <f t="shared" si="25"/>
        <v>278</v>
      </c>
    </row>
    <row r="126" spans="2:13" x14ac:dyDescent="0.25">
      <c r="B126">
        <f t="shared" si="26"/>
        <v>2014</v>
      </c>
      <c r="C126">
        <v>8</v>
      </c>
      <c r="D126">
        <f>SUMIFS('DD Calcs'!F$11:F$6680,'DD Calcs'!$B$11:$B$6680,'DD Monthly'!$B126,'DD Calcs'!$C$11:$C$6680,'DD Monthly'!$C126)</f>
        <v>0</v>
      </c>
      <c r="E126">
        <f>SUMIFS('DD Calcs'!G$11:G$6680,'DD Calcs'!$B$11:$B$6680,'DD Monthly'!$B126,'DD Calcs'!$C$11:$C$6680,'DD Monthly'!$C126)</f>
        <v>216</v>
      </c>
      <c r="F126">
        <f t="shared" si="27"/>
        <v>0</v>
      </c>
      <c r="G126">
        <f t="shared" si="27"/>
        <v>0</v>
      </c>
      <c r="H126">
        <f t="shared" si="27"/>
        <v>1</v>
      </c>
      <c r="I126">
        <f t="shared" si="27"/>
        <v>0</v>
      </c>
      <c r="J126">
        <f t="shared" si="22"/>
        <v>0</v>
      </c>
      <c r="K126">
        <f t="shared" si="23"/>
        <v>0</v>
      </c>
      <c r="L126">
        <f t="shared" si="24"/>
        <v>0</v>
      </c>
      <c r="M126">
        <f t="shared" si="25"/>
        <v>216</v>
      </c>
    </row>
    <row r="127" spans="2:13" x14ac:dyDescent="0.25">
      <c r="B127">
        <f t="shared" si="26"/>
        <v>2014</v>
      </c>
      <c r="C127">
        <v>9</v>
      </c>
      <c r="D127">
        <f>SUMIFS('DD Calcs'!F$11:F$6680,'DD Calcs'!$B$11:$B$6680,'DD Monthly'!$B127,'DD Calcs'!$C$11:$C$6680,'DD Monthly'!$C127)</f>
        <v>46</v>
      </c>
      <c r="E127">
        <f>SUMIFS('DD Calcs'!G$11:G$6680,'DD Calcs'!$B$11:$B$6680,'DD Monthly'!$B127,'DD Calcs'!$C$11:$C$6680,'DD Monthly'!$C127)</f>
        <v>113</v>
      </c>
      <c r="F127">
        <f t="shared" si="27"/>
        <v>0</v>
      </c>
      <c r="G127">
        <f t="shared" si="27"/>
        <v>0</v>
      </c>
      <c r="H127">
        <f t="shared" si="27"/>
        <v>1</v>
      </c>
      <c r="I127">
        <f t="shared" si="27"/>
        <v>1</v>
      </c>
      <c r="J127">
        <f t="shared" si="22"/>
        <v>0</v>
      </c>
      <c r="K127">
        <f t="shared" si="23"/>
        <v>0</v>
      </c>
      <c r="L127">
        <f t="shared" si="24"/>
        <v>46</v>
      </c>
      <c r="M127">
        <f t="shared" si="25"/>
        <v>113</v>
      </c>
    </row>
    <row r="128" spans="2:13" x14ac:dyDescent="0.25">
      <c r="B128">
        <f t="shared" si="26"/>
        <v>2014</v>
      </c>
      <c r="C128">
        <v>10</v>
      </c>
      <c r="D128">
        <f>SUMIFS('DD Calcs'!F$11:F$6680,'DD Calcs'!$B$11:$B$6680,'DD Monthly'!$B128,'DD Calcs'!$C$11:$C$6680,'DD Monthly'!$C128)</f>
        <v>236</v>
      </c>
      <c r="E128">
        <f>SUMIFS('DD Calcs'!G$11:G$6680,'DD Calcs'!$B$11:$B$6680,'DD Monthly'!$B128,'DD Calcs'!$C$11:$C$6680,'DD Monthly'!$C128)</f>
        <v>8</v>
      </c>
      <c r="F128">
        <f t="shared" si="27"/>
        <v>0</v>
      </c>
      <c r="G128">
        <f t="shared" si="27"/>
        <v>0</v>
      </c>
      <c r="H128">
        <f t="shared" si="27"/>
        <v>0</v>
      </c>
      <c r="I128">
        <f t="shared" si="27"/>
        <v>1</v>
      </c>
      <c r="J128">
        <f t="shared" si="22"/>
        <v>0</v>
      </c>
      <c r="K128">
        <f t="shared" si="23"/>
        <v>0</v>
      </c>
      <c r="L128">
        <f t="shared" si="24"/>
        <v>236</v>
      </c>
      <c r="M128">
        <f t="shared" si="25"/>
        <v>0</v>
      </c>
    </row>
    <row r="129" spans="2:13" x14ac:dyDescent="0.25">
      <c r="B129">
        <f t="shared" si="26"/>
        <v>2014</v>
      </c>
      <c r="C129">
        <v>11</v>
      </c>
      <c r="D129">
        <f>SUMIFS('DD Calcs'!F$11:F$6680,'DD Calcs'!$B$11:$B$6680,'DD Monthly'!$B129,'DD Calcs'!$C$11:$C$6680,'DD Monthly'!$C129)</f>
        <v>688</v>
      </c>
      <c r="E129">
        <f>SUMIFS('DD Calcs'!G$11:G$6680,'DD Calcs'!$B$11:$B$6680,'DD Monthly'!$B129,'DD Calcs'!$C$11:$C$6680,'DD Monthly'!$C129)</f>
        <v>0</v>
      </c>
      <c r="F129">
        <f t="shared" si="27"/>
        <v>0</v>
      </c>
      <c r="G129">
        <f t="shared" si="27"/>
        <v>0</v>
      </c>
      <c r="H129">
        <f t="shared" si="27"/>
        <v>0</v>
      </c>
      <c r="I129">
        <f t="shared" si="27"/>
        <v>1</v>
      </c>
      <c r="J129">
        <f t="shared" si="22"/>
        <v>0</v>
      </c>
      <c r="K129">
        <f t="shared" si="23"/>
        <v>0</v>
      </c>
      <c r="L129">
        <f t="shared" si="24"/>
        <v>688</v>
      </c>
      <c r="M129">
        <f t="shared" si="25"/>
        <v>0</v>
      </c>
    </row>
    <row r="130" spans="2:13" x14ac:dyDescent="0.25">
      <c r="B130">
        <f t="shared" si="26"/>
        <v>2014</v>
      </c>
      <c r="C130">
        <v>12</v>
      </c>
      <c r="D130">
        <f>SUMIFS('DD Calcs'!F$11:F$6680,'DD Calcs'!$B$11:$B$6680,'DD Monthly'!$B130,'DD Calcs'!$C$11:$C$6680,'DD Monthly'!$C130)</f>
        <v>813</v>
      </c>
      <c r="E130">
        <f>SUMIFS('DD Calcs'!G$11:G$6680,'DD Calcs'!$B$11:$B$6680,'DD Monthly'!$B130,'DD Calcs'!$C$11:$C$6680,'DD Monthly'!$C130)</f>
        <v>0</v>
      </c>
      <c r="F130">
        <f t="shared" si="27"/>
        <v>1</v>
      </c>
      <c r="G130">
        <f t="shared" si="27"/>
        <v>0</v>
      </c>
      <c r="H130">
        <f t="shared" si="27"/>
        <v>0</v>
      </c>
      <c r="I130">
        <f t="shared" si="27"/>
        <v>0</v>
      </c>
      <c r="J130">
        <f t="shared" si="22"/>
        <v>813</v>
      </c>
      <c r="K130">
        <f t="shared" si="23"/>
        <v>0</v>
      </c>
      <c r="L130">
        <f t="shared" si="24"/>
        <v>0</v>
      </c>
      <c r="M130">
        <f t="shared" si="25"/>
        <v>0</v>
      </c>
    </row>
    <row r="131" spans="2:13" x14ac:dyDescent="0.25">
      <c r="B131">
        <f>B130+1</f>
        <v>2015</v>
      </c>
      <c r="C131">
        <v>1</v>
      </c>
      <c r="D131">
        <f>SUMIFS('DD Calcs'!F$11:F$6680,'DD Calcs'!$B$11:$B$6680,'DD Monthly'!$B131,'DD Calcs'!$C$11:$C$6680,'DD Monthly'!$C131)</f>
        <v>1086</v>
      </c>
      <c r="E131">
        <f>SUMIFS('DD Calcs'!G$11:G$6680,'DD Calcs'!$B$11:$B$6680,'DD Monthly'!$B131,'DD Calcs'!$C$11:$C$6680,'DD Monthly'!$C131)</f>
        <v>0</v>
      </c>
      <c r="F131">
        <f t="shared" ref="F131:I150" si="28">F119</f>
        <v>1</v>
      </c>
      <c r="G131">
        <f t="shared" si="28"/>
        <v>0</v>
      </c>
      <c r="H131">
        <f t="shared" si="28"/>
        <v>0</v>
      </c>
      <c r="I131">
        <f t="shared" si="28"/>
        <v>0</v>
      </c>
      <c r="J131">
        <f t="shared" ref="J131:J152" si="29">D131*F131</f>
        <v>1086</v>
      </c>
      <c r="K131">
        <f t="shared" ref="K131:K152" si="30">D131*G131</f>
        <v>0</v>
      </c>
      <c r="L131">
        <f t="shared" ref="L131:L152" si="31">D131*I131</f>
        <v>0</v>
      </c>
      <c r="M131">
        <f t="shared" ref="M131:M152" si="32">E131*H131</f>
        <v>0</v>
      </c>
    </row>
    <row r="132" spans="2:13" x14ac:dyDescent="0.25">
      <c r="B132">
        <f t="shared" si="26"/>
        <v>2015</v>
      </c>
      <c r="C132">
        <v>2</v>
      </c>
      <c r="D132">
        <f>SUMIFS('DD Calcs'!F$11:F$6680,'DD Calcs'!$B$11:$B$6680,'DD Monthly'!$B132,'DD Calcs'!$C$11:$C$6680,'DD Monthly'!$C132)</f>
        <v>1102</v>
      </c>
      <c r="E132">
        <f>SUMIFS('DD Calcs'!G$11:G$6680,'DD Calcs'!$B$11:$B$6680,'DD Monthly'!$B132,'DD Calcs'!$C$11:$C$6680,'DD Monthly'!$C132)</f>
        <v>0</v>
      </c>
      <c r="F132">
        <f t="shared" si="28"/>
        <v>1</v>
      </c>
      <c r="G132">
        <f t="shared" si="28"/>
        <v>0</v>
      </c>
      <c r="H132">
        <f t="shared" si="28"/>
        <v>0</v>
      </c>
      <c r="I132">
        <f t="shared" si="28"/>
        <v>0</v>
      </c>
      <c r="J132">
        <f t="shared" si="29"/>
        <v>1102</v>
      </c>
      <c r="K132">
        <f t="shared" si="30"/>
        <v>0</v>
      </c>
      <c r="L132">
        <f t="shared" si="31"/>
        <v>0</v>
      </c>
      <c r="M132">
        <f t="shared" si="32"/>
        <v>0</v>
      </c>
    </row>
    <row r="133" spans="2:13" x14ac:dyDescent="0.25">
      <c r="B133">
        <f t="shared" si="26"/>
        <v>2015</v>
      </c>
      <c r="C133">
        <v>3</v>
      </c>
      <c r="D133">
        <f>SUMIFS('DD Calcs'!F$11:F$6680,'DD Calcs'!$B$11:$B$6680,'DD Monthly'!$B133,'DD Calcs'!$C$11:$C$6680,'DD Monthly'!$C133)</f>
        <v>769</v>
      </c>
      <c r="E133">
        <f>SUMIFS('DD Calcs'!G$11:G$6680,'DD Calcs'!$B$11:$B$6680,'DD Monthly'!$B133,'DD Calcs'!$C$11:$C$6680,'DD Monthly'!$C133)</f>
        <v>0</v>
      </c>
      <c r="F133">
        <f t="shared" si="28"/>
        <v>0</v>
      </c>
      <c r="G133">
        <f t="shared" si="28"/>
        <v>1</v>
      </c>
      <c r="H133">
        <f t="shared" si="28"/>
        <v>0</v>
      </c>
      <c r="I133">
        <f t="shared" si="28"/>
        <v>0</v>
      </c>
      <c r="J133">
        <f t="shared" si="29"/>
        <v>0</v>
      </c>
      <c r="K133">
        <f t="shared" si="30"/>
        <v>769</v>
      </c>
      <c r="L133">
        <f t="shared" si="31"/>
        <v>0</v>
      </c>
      <c r="M133">
        <f t="shared" si="32"/>
        <v>0</v>
      </c>
    </row>
    <row r="134" spans="2:13" x14ac:dyDescent="0.25">
      <c r="B134">
        <f t="shared" si="26"/>
        <v>2015</v>
      </c>
      <c r="C134">
        <v>4</v>
      </c>
      <c r="D134">
        <f>SUMIFS('DD Calcs'!F$11:F$6680,'DD Calcs'!$B$11:$B$6680,'DD Monthly'!$B134,'DD Calcs'!$C$11:$C$6680,'DD Monthly'!$C134)</f>
        <v>289</v>
      </c>
      <c r="E134">
        <f>SUMIFS('DD Calcs'!G$11:G$6680,'DD Calcs'!$B$11:$B$6680,'DD Monthly'!$B134,'DD Calcs'!$C$11:$C$6680,'DD Monthly'!$C134)</f>
        <v>1</v>
      </c>
      <c r="F134">
        <f t="shared" si="28"/>
        <v>0</v>
      </c>
      <c r="G134">
        <f t="shared" si="28"/>
        <v>1</v>
      </c>
      <c r="H134">
        <f t="shared" si="28"/>
        <v>0</v>
      </c>
      <c r="I134">
        <f t="shared" si="28"/>
        <v>0</v>
      </c>
      <c r="J134">
        <f t="shared" si="29"/>
        <v>0</v>
      </c>
      <c r="K134">
        <f t="shared" si="30"/>
        <v>289</v>
      </c>
      <c r="L134">
        <f t="shared" si="31"/>
        <v>0</v>
      </c>
      <c r="M134">
        <f t="shared" si="32"/>
        <v>0</v>
      </c>
    </row>
    <row r="135" spans="2:13" x14ac:dyDescent="0.25">
      <c r="B135">
        <f t="shared" si="26"/>
        <v>2015</v>
      </c>
      <c r="C135">
        <v>5</v>
      </c>
      <c r="D135">
        <f>SUMIFS('DD Calcs'!F$11:F$6680,'DD Calcs'!$B$11:$B$6680,'DD Monthly'!$B135,'DD Calcs'!$C$11:$C$6680,'DD Monthly'!$C135)</f>
        <v>46</v>
      </c>
      <c r="E135">
        <f>SUMIFS('DD Calcs'!G$11:G$6680,'DD Calcs'!$B$11:$B$6680,'DD Monthly'!$B135,'DD Calcs'!$C$11:$C$6680,'DD Monthly'!$C135)</f>
        <v>164</v>
      </c>
      <c r="F135">
        <f t="shared" si="28"/>
        <v>0</v>
      </c>
      <c r="G135">
        <f t="shared" si="28"/>
        <v>1</v>
      </c>
      <c r="H135">
        <f t="shared" si="28"/>
        <v>1</v>
      </c>
      <c r="I135">
        <f t="shared" si="28"/>
        <v>0</v>
      </c>
      <c r="J135">
        <f t="shared" si="29"/>
        <v>0</v>
      </c>
      <c r="K135">
        <f t="shared" si="30"/>
        <v>46</v>
      </c>
      <c r="L135">
        <f t="shared" si="31"/>
        <v>0</v>
      </c>
      <c r="M135">
        <f t="shared" si="32"/>
        <v>164</v>
      </c>
    </row>
    <row r="136" spans="2:13" x14ac:dyDescent="0.25">
      <c r="B136">
        <f t="shared" si="26"/>
        <v>2015</v>
      </c>
      <c r="C136">
        <v>6</v>
      </c>
      <c r="D136">
        <f>SUMIFS('DD Calcs'!F$11:F$6680,'DD Calcs'!$B$11:$B$6680,'DD Monthly'!$B136,'DD Calcs'!$C$11:$C$6680,'DD Monthly'!$C136)</f>
        <v>17</v>
      </c>
      <c r="E136">
        <f>SUMIFS('DD Calcs'!G$11:G$6680,'DD Calcs'!$B$11:$B$6680,'DD Monthly'!$B136,'DD Calcs'!$C$11:$C$6680,'DD Monthly'!$C136)</f>
        <v>262</v>
      </c>
      <c r="F136">
        <f t="shared" si="28"/>
        <v>0</v>
      </c>
      <c r="G136">
        <f t="shared" si="28"/>
        <v>0</v>
      </c>
      <c r="H136">
        <f t="shared" si="28"/>
        <v>1</v>
      </c>
      <c r="I136">
        <f t="shared" si="28"/>
        <v>0</v>
      </c>
      <c r="J136">
        <f t="shared" si="29"/>
        <v>0</v>
      </c>
      <c r="K136">
        <f t="shared" si="30"/>
        <v>0</v>
      </c>
      <c r="L136">
        <f t="shared" si="31"/>
        <v>0</v>
      </c>
      <c r="M136">
        <f t="shared" si="32"/>
        <v>262</v>
      </c>
    </row>
    <row r="137" spans="2:13" x14ac:dyDescent="0.25">
      <c r="B137">
        <f t="shared" si="26"/>
        <v>2015</v>
      </c>
      <c r="C137">
        <v>7</v>
      </c>
      <c r="D137">
        <f>SUMIFS('DD Calcs'!F$11:F$6680,'DD Calcs'!$B$11:$B$6680,'DD Monthly'!$B137,'DD Calcs'!$C$11:$C$6680,'DD Monthly'!$C137)</f>
        <v>0</v>
      </c>
      <c r="E137">
        <f>SUMIFS('DD Calcs'!G$11:G$6680,'DD Calcs'!$B$11:$B$6680,'DD Monthly'!$B137,'DD Calcs'!$C$11:$C$6680,'DD Monthly'!$C137)</f>
        <v>338</v>
      </c>
      <c r="F137">
        <f t="shared" si="28"/>
        <v>0</v>
      </c>
      <c r="G137">
        <f t="shared" si="28"/>
        <v>0</v>
      </c>
      <c r="H137">
        <f t="shared" si="28"/>
        <v>1</v>
      </c>
      <c r="I137">
        <f t="shared" si="28"/>
        <v>0</v>
      </c>
      <c r="J137">
        <f t="shared" si="29"/>
        <v>0</v>
      </c>
      <c r="K137">
        <f t="shared" si="30"/>
        <v>0</v>
      </c>
      <c r="L137">
        <f t="shared" si="31"/>
        <v>0</v>
      </c>
      <c r="M137">
        <f t="shared" si="32"/>
        <v>338</v>
      </c>
    </row>
    <row r="138" spans="2:13" x14ac:dyDescent="0.25">
      <c r="B138">
        <f t="shared" si="26"/>
        <v>2015</v>
      </c>
      <c r="C138">
        <v>8</v>
      </c>
      <c r="D138">
        <f>SUMIFS('DD Calcs'!F$11:F$6680,'DD Calcs'!$B$11:$B$6680,'DD Monthly'!$B138,'DD Calcs'!$C$11:$C$6680,'DD Monthly'!$C138)</f>
        <v>0</v>
      </c>
      <c r="E138">
        <f>SUMIFS('DD Calcs'!G$11:G$6680,'DD Calcs'!$B$11:$B$6680,'DD Monthly'!$B138,'DD Calcs'!$C$11:$C$6680,'DD Monthly'!$C138)</f>
        <v>300</v>
      </c>
      <c r="F138">
        <f t="shared" si="28"/>
        <v>0</v>
      </c>
      <c r="G138">
        <f t="shared" si="28"/>
        <v>0</v>
      </c>
      <c r="H138">
        <f t="shared" si="28"/>
        <v>1</v>
      </c>
      <c r="I138">
        <f t="shared" si="28"/>
        <v>0</v>
      </c>
      <c r="J138">
        <f t="shared" si="29"/>
        <v>0</v>
      </c>
      <c r="K138">
        <f t="shared" si="30"/>
        <v>0</v>
      </c>
      <c r="L138">
        <f t="shared" si="31"/>
        <v>0</v>
      </c>
      <c r="M138">
        <f t="shared" si="32"/>
        <v>300</v>
      </c>
    </row>
    <row r="139" spans="2:13" x14ac:dyDescent="0.25">
      <c r="B139">
        <f t="shared" si="26"/>
        <v>2015</v>
      </c>
      <c r="C139">
        <v>9</v>
      </c>
      <c r="D139">
        <f>SUMIFS('DD Calcs'!F$11:F$6680,'DD Calcs'!$B$11:$B$6680,'DD Monthly'!$B139,'DD Calcs'!$C$11:$C$6680,'DD Monthly'!$C139)</f>
        <v>5</v>
      </c>
      <c r="E139">
        <f>SUMIFS('DD Calcs'!G$11:G$6680,'DD Calcs'!$B$11:$B$6680,'DD Monthly'!$B139,'DD Calcs'!$C$11:$C$6680,'DD Monthly'!$C139)</f>
        <v>186</v>
      </c>
      <c r="F139">
        <f t="shared" si="28"/>
        <v>0</v>
      </c>
      <c r="G139">
        <f t="shared" si="28"/>
        <v>0</v>
      </c>
      <c r="H139">
        <f t="shared" si="28"/>
        <v>1</v>
      </c>
      <c r="I139">
        <f t="shared" si="28"/>
        <v>1</v>
      </c>
      <c r="J139">
        <f t="shared" si="29"/>
        <v>0</v>
      </c>
      <c r="K139">
        <f t="shared" si="30"/>
        <v>0</v>
      </c>
      <c r="L139">
        <f t="shared" si="31"/>
        <v>5</v>
      </c>
      <c r="M139">
        <f t="shared" si="32"/>
        <v>186</v>
      </c>
    </row>
    <row r="140" spans="2:13" x14ac:dyDescent="0.25">
      <c r="B140">
        <f t="shared" si="26"/>
        <v>2015</v>
      </c>
      <c r="C140">
        <v>10</v>
      </c>
      <c r="D140">
        <f>SUMIFS('DD Calcs'!F$11:F$6680,'DD Calcs'!$B$11:$B$6680,'DD Monthly'!$B140,'DD Calcs'!$C$11:$C$6680,'DD Monthly'!$C140)</f>
        <v>289</v>
      </c>
      <c r="E140">
        <f>SUMIFS('DD Calcs'!G$11:G$6680,'DD Calcs'!$B$11:$B$6680,'DD Monthly'!$B140,'DD Calcs'!$C$11:$C$6680,'DD Monthly'!$C140)</f>
        <v>2</v>
      </c>
      <c r="F140">
        <f t="shared" si="28"/>
        <v>0</v>
      </c>
      <c r="G140">
        <f t="shared" si="28"/>
        <v>0</v>
      </c>
      <c r="H140">
        <f t="shared" si="28"/>
        <v>0</v>
      </c>
      <c r="I140">
        <f t="shared" si="28"/>
        <v>1</v>
      </c>
      <c r="J140">
        <f t="shared" si="29"/>
        <v>0</v>
      </c>
      <c r="K140">
        <f t="shared" si="30"/>
        <v>0</v>
      </c>
      <c r="L140">
        <f t="shared" si="31"/>
        <v>289</v>
      </c>
      <c r="M140">
        <f t="shared" si="32"/>
        <v>0</v>
      </c>
    </row>
    <row r="141" spans="2:13" x14ac:dyDescent="0.25">
      <c r="B141">
        <f t="shared" si="26"/>
        <v>2015</v>
      </c>
      <c r="C141">
        <v>11</v>
      </c>
      <c r="D141">
        <f>SUMIFS('DD Calcs'!F$11:F$6680,'DD Calcs'!$B$11:$B$6680,'DD Monthly'!$B141,'DD Calcs'!$C$11:$C$6680,'DD Monthly'!$C141)</f>
        <v>439</v>
      </c>
      <c r="E141">
        <f>SUMIFS('DD Calcs'!G$11:G$6680,'DD Calcs'!$B$11:$B$6680,'DD Monthly'!$B141,'DD Calcs'!$C$11:$C$6680,'DD Monthly'!$C141)</f>
        <v>3</v>
      </c>
      <c r="F141">
        <f t="shared" si="28"/>
        <v>0</v>
      </c>
      <c r="G141">
        <f t="shared" si="28"/>
        <v>0</v>
      </c>
      <c r="H141">
        <f t="shared" si="28"/>
        <v>0</v>
      </c>
      <c r="I141">
        <f t="shared" si="28"/>
        <v>1</v>
      </c>
      <c r="J141">
        <f t="shared" si="29"/>
        <v>0</v>
      </c>
      <c r="K141">
        <f t="shared" si="30"/>
        <v>0</v>
      </c>
      <c r="L141">
        <f t="shared" si="31"/>
        <v>439</v>
      </c>
      <c r="M141">
        <f t="shared" si="32"/>
        <v>0</v>
      </c>
    </row>
    <row r="142" spans="2:13" x14ac:dyDescent="0.25">
      <c r="B142">
        <f>B141</f>
        <v>2015</v>
      </c>
      <c r="C142">
        <v>12</v>
      </c>
      <c r="D142">
        <f>SUMIFS('DD Calcs'!F$11:F$6680,'DD Calcs'!$B$11:$B$6680,'DD Monthly'!$B142,'DD Calcs'!$C$11:$C$6680,'DD Monthly'!$C142)</f>
        <v>518</v>
      </c>
      <c r="E142">
        <f>SUMIFS('DD Calcs'!G$11:G$6680,'DD Calcs'!$B$11:$B$6680,'DD Monthly'!$B142,'DD Calcs'!$C$11:$C$6680,'DD Monthly'!$C142)</f>
        <v>1</v>
      </c>
      <c r="F142">
        <f t="shared" si="28"/>
        <v>1</v>
      </c>
      <c r="G142">
        <f t="shared" si="28"/>
        <v>0</v>
      </c>
      <c r="H142">
        <f t="shared" si="28"/>
        <v>0</v>
      </c>
      <c r="I142">
        <f t="shared" si="28"/>
        <v>0</v>
      </c>
      <c r="J142">
        <f t="shared" si="29"/>
        <v>518</v>
      </c>
      <c r="K142">
        <f t="shared" si="30"/>
        <v>0</v>
      </c>
      <c r="L142">
        <f t="shared" si="31"/>
        <v>0</v>
      </c>
      <c r="M142">
        <f t="shared" si="32"/>
        <v>0</v>
      </c>
    </row>
    <row r="143" spans="2:13" x14ac:dyDescent="0.25">
      <c r="B143">
        <f>B142+1</f>
        <v>2016</v>
      </c>
      <c r="C143">
        <v>1</v>
      </c>
      <c r="D143">
        <f>SUMIFS('DD Calcs'!F$11:F$6680,'DD Calcs'!$B$11:$B$6680,'DD Monthly'!$B143,'DD Calcs'!$C$11:$C$6680,'DD Monthly'!$C143)</f>
        <v>1030</v>
      </c>
      <c r="E143">
        <f>SUMIFS('DD Calcs'!G$11:G$6680,'DD Calcs'!$B$11:$B$6680,'DD Monthly'!$B143,'DD Calcs'!$C$11:$C$6680,'DD Monthly'!$C143)</f>
        <v>0</v>
      </c>
      <c r="F143">
        <f t="shared" si="28"/>
        <v>1</v>
      </c>
      <c r="G143">
        <f t="shared" si="28"/>
        <v>0</v>
      </c>
      <c r="H143">
        <f t="shared" si="28"/>
        <v>0</v>
      </c>
      <c r="I143">
        <f t="shared" si="28"/>
        <v>0</v>
      </c>
      <c r="J143">
        <f t="shared" si="29"/>
        <v>1030</v>
      </c>
      <c r="K143">
        <f t="shared" si="30"/>
        <v>0</v>
      </c>
      <c r="L143">
        <f t="shared" si="31"/>
        <v>0</v>
      </c>
      <c r="M143">
        <f t="shared" si="32"/>
        <v>0</v>
      </c>
    </row>
    <row r="144" spans="2:13" x14ac:dyDescent="0.25">
      <c r="B144">
        <f t="shared" si="26"/>
        <v>2016</v>
      </c>
      <c r="C144">
        <v>2</v>
      </c>
      <c r="D144">
        <f>SUMIFS('DD Calcs'!F$11:F$6680,'DD Calcs'!$B$11:$B$6680,'DD Monthly'!$B144,'DD Calcs'!$C$11:$C$6680,'DD Monthly'!$C144)</f>
        <v>812</v>
      </c>
      <c r="E144">
        <f>SUMIFS('DD Calcs'!G$11:G$6680,'DD Calcs'!$B$11:$B$6680,'DD Monthly'!$B144,'DD Calcs'!$C$11:$C$6680,'DD Monthly'!$C144)</f>
        <v>0</v>
      </c>
      <c r="F144">
        <f t="shared" si="28"/>
        <v>1</v>
      </c>
      <c r="G144">
        <f t="shared" si="28"/>
        <v>0</v>
      </c>
      <c r="H144">
        <f t="shared" si="28"/>
        <v>0</v>
      </c>
      <c r="I144">
        <f t="shared" si="28"/>
        <v>0</v>
      </c>
      <c r="J144">
        <f t="shared" si="29"/>
        <v>812</v>
      </c>
      <c r="K144">
        <f t="shared" si="30"/>
        <v>0</v>
      </c>
      <c r="L144">
        <f t="shared" si="31"/>
        <v>0</v>
      </c>
      <c r="M144">
        <f t="shared" si="32"/>
        <v>0</v>
      </c>
    </row>
    <row r="145" spans="2:13" x14ac:dyDescent="0.25">
      <c r="B145">
        <f t="shared" si="26"/>
        <v>2016</v>
      </c>
      <c r="C145">
        <v>3</v>
      </c>
      <c r="D145">
        <f>SUMIFS('DD Calcs'!F$11:F$6680,'DD Calcs'!$B$11:$B$6680,'DD Monthly'!$B145,'DD Calcs'!$C$11:$C$6680,'DD Monthly'!$C145)</f>
        <v>436</v>
      </c>
      <c r="E145">
        <f>SUMIFS('DD Calcs'!G$11:G$6680,'DD Calcs'!$B$11:$B$6680,'DD Monthly'!$B145,'DD Calcs'!$C$11:$C$6680,'DD Monthly'!$C145)</f>
        <v>7</v>
      </c>
      <c r="F145">
        <f t="shared" si="28"/>
        <v>0</v>
      </c>
      <c r="G145">
        <f t="shared" si="28"/>
        <v>1</v>
      </c>
      <c r="H145">
        <f t="shared" si="28"/>
        <v>0</v>
      </c>
      <c r="I145">
        <f t="shared" si="28"/>
        <v>0</v>
      </c>
      <c r="J145">
        <f t="shared" si="29"/>
        <v>0</v>
      </c>
      <c r="K145">
        <f t="shared" si="30"/>
        <v>436</v>
      </c>
      <c r="L145">
        <f t="shared" si="31"/>
        <v>0</v>
      </c>
      <c r="M145">
        <f t="shared" si="32"/>
        <v>0</v>
      </c>
    </row>
    <row r="146" spans="2:13" x14ac:dyDescent="0.25">
      <c r="B146">
        <f t="shared" si="26"/>
        <v>2016</v>
      </c>
      <c r="C146">
        <v>4</v>
      </c>
      <c r="D146">
        <f>SUMIFS('DD Calcs'!F$11:F$6680,'DD Calcs'!$B$11:$B$6680,'DD Monthly'!$B146,'DD Calcs'!$C$11:$C$6680,'DD Monthly'!$C146)</f>
        <v>319</v>
      </c>
      <c r="E146">
        <f>SUMIFS('DD Calcs'!G$11:G$6680,'DD Calcs'!$B$11:$B$6680,'DD Monthly'!$B146,'DD Calcs'!$C$11:$C$6680,'DD Monthly'!$C146)</f>
        <v>15</v>
      </c>
      <c r="F146">
        <f t="shared" si="28"/>
        <v>0</v>
      </c>
      <c r="G146">
        <f t="shared" si="28"/>
        <v>1</v>
      </c>
      <c r="H146">
        <f t="shared" si="28"/>
        <v>0</v>
      </c>
      <c r="I146">
        <f t="shared" si="28"/>
        <v>0</v>
      </c>
      <c r="J146">
        <f t="shared" si="29"/>
        <v>0</v>
      </c>
      <c r="K146">
        <f t="shared" si="30"/>
        <v>319</v>
      </c>
      <c r="L146">
        <f t="shared" si="31"/>
        <v>0</v>
      </c>
      <c r="M146">
        <f t="shared" si="32"/>
        <v>0</v>
      </c>
    </row>
    <row r="147" spans="2:13" x14ac:dyDescent="0.25">
      <c r="B147">
        <f t="shared" si="26"/>
        <v>2016</v>
      </c>
      <c r="C147">
        <v>5</v>
      </c>
      <c r="D147">
        <f>SUMIFS('DD Calcs'!F$11:F$6680,'DD Calcs'!$B$11:$B$6680,'DD Monthly'!$B147,'DD Calcs'!$C$11:$C$6680,'DD Monthly'!$C147)</f>
        <v>176</v>
      </c>
      <c r="E147">
        <f>SUMIFS('DD Calcs'!G$11:G$6680,'DD Calcs'!$B$11:$B$6680,'DD Monthly'!$B147,'DD Calcs'!$C$11:$C$6680,'DD Monthly'!$C147)</f>
        <v>72</v>
      </c>
      <c r="F147">
        <f t="shared" si="28"/>
        <v>0</v>
      </c>
      <c r="G147">
        <f t="shared" si="28"/>
        <v>1</v>
      </c>
      <c r="H147">
        <f t="shared" si="28"/>
        <v>1</v>
      </c>
      <c r="I147">
        <f t="shared" si="28"/>
        <v>0</v>
      </c>
      <c r="J147">
        <f t="shared" si="29"/>
        <v>0</v>
      </c>
      <c r="K147">
        <f t="shared" si="30"/>
        <v>176</v>
      </c>
      <c r="L147">
        <f t="shared" si="31"/>
        <v>0</v>
      </c>
      <c r="M147">
        <f t="shared" si="32"/>
        <v>72</v>
      </c>
    </row>
    <row r="148" spans="2:13" x14ac:dyDescent="0.25">
      <c r="B148">
        <f t="shared" si="26"/>
        <v>2016</v>
      </c>
      <c r="C148">
        <v>6</v>
      </c>
      <c r="D148">
        <f>SUMIFS('DD Calcs'!F$11:F$6680,'DD Calcs'!$B$11:$B$6680,'DD Monthly'!$B148,'DD Calcs'!$C$11:$C$6680,'DD Monthly'!$C148)</f>
        <v>0</v>
      </c>
      <c r="E148">
        <f>SUMIFS('DD Calcs'!G$11:G$6680,'DD Calcs'!$B$11:$B$6680,'DD Monthly'!$B148,'DD Calcs'!$C$11:$C$6680,'DD Monthly'!$C148)</f>
        <v>260</v>
      </c>
      <c r="F148">
        <f t="shared" si="28"/>
        <v>0</v>
      </c>
      <c r="G148">
        <f t="shared" si="28"/>
        <v>0</v>
      </c>
      <c r="H148">
        <f t="shared" si="28"/>
        <v>1</v>
      </c>
      <c r="I148">
        <f t="shared" si="28"/>
        <v>0</v>
      </c>
      <c r="J148">
        <f t="shared" si="29"/>
        <v>0</v>
      </c>
      <c r="K148">
        <f t="shared" si="30"/>
        <v>0</v>
      </c>
      <c r="L148">
        <f t="shared" si="31"/>
        <v>0</v>
      </c>
      <c r="M148">
        <f t="shared" si="32"/>
        <v>260</v>
      </c>
    </row>
    <row r="149" spans="2:13" x14ac:dyDescent="0.25">
      <c r="B149">
        <f t="shared" si="26"/>
        <v>2016</v>
      </c>
      <c r="C149">
        <v>7</v>
      </c>
      <c r="D149">
        <f>SUMIFS('DD Calcs'!F$11:F$6680,'DD Calcs'!$B$11:$B$6680,'DD Monthly'!$B149,'DD Calcs'!$C$11:$C$6680,'DD Monthly'!$C149)</f>
        <v>0</v>
      </c>
      <c r="E149">
        <f>SUMIFS('DD Calcs'!G$11:G$6680,'DD Calcs'!$B$11:$B$6680,'DD Monthly'!$B149,'DD Calcs'!$C$11:$C$6680,'DD Monthly'!$C149)</f>
        <v>441</v>
      </c>
      <c r="F149">
        <f t="shared" si="28"/>
        <v>0</v>
      </c>
      <c r="G149">
        <f t="shared" si="28"/>
        <v>0</v>
      </c>
      <c r="H149">
        <f t="shared" si="28"/>
        <v>1</v>
      </c>
      <c r="I149">
        <f t="shared" si="28"/>
        <v>0</v>
      </c>
      <c r="J149">
        <f t="shared" si="29"/>
        <v>0</v>
      </c>
      <c r="K149">
        <f t="shared" si="30"/>
        <v>0</v>
      </c>
      <c r="L149">
        <f t="shared" si="31"/>
        <v>0</v>
      </c>
      <c r="M149">
        <f t="shared" si="32"/>
        <v>441</v>
      </c>
    </row>
    <row r="150" spans="2:13" x14ac:dyDescent="0.25">
      <c r="B150">
        <f t="shared" si="26"/>
        <v>2016</v>
      </c>
      <c r="C150">
        <v>8</v>
      </c>
      <c r="D150">
        <f>SUMIFS('DD Calcs'!F$11:F$6680,'DD Calcs'!$B$11:$B$6680,'DD Monthly'!$B150,'DD Calcs'!$C$11:$C$6680,'DD Monthly'!$C150)</f>
        <v>0</v>
      </c>
      <c r="E150">
        <f>SUMIFS('DD Calcs'!G$11:G$6680,'DD Calcs'!$B$11:$B$6680,'DD Monthly'!$B150,'DD Calcs'!$C$11:$C$6680,'DD Monthly'!$C150)</f>
        <v>434</v>
      </c>
      <c r="F150">
        <f t="shared" si="28"/>
        <v>0</v>
      </c>
      <c r="G150">
        <f t="shared" si="28"/>
        <v>0</v>
      </c>
      <c r="H150">
        <f t="shared" si="28"/>
        <v>1</v>
      </c>
      <c r="I150">
        <f t="shared" si="28"/>
        <v>0</v>
      </c>
      <c r="J150">
        <f t="shared" si="29"/>
        <v>0</v>
      </c>
      <c r="K150">
        <f t="shared" si="30"/>
        <v>0</v>
      </c>
      <c r="L150">
        <f t="shared" si="31"/>
        <v>0</v>
      </c>
      <c r="M150">
        <f t="shared" si="32"/>
        <v>434</v>
      </c>
    </row>
    <row r="151" spans="2:13" x14ac:dyDescent="0.25">
      <c r="B151">
        <f t="shared" si="26"/>
        <v>2016</v>
      </c>
      <c r="C151">
        <v>9</v>
      </c>
      <c r="D151">
        <f>SUMIFS('DD Calcs'!F$11:F$6680,'DD Calcs'!$B$11:$B$6680,'DD Monthly'!$B151,'DD Calcs'!$C$11:$C$6680,'DD Monthly'!$C151)</f>
        <v>7</v>
      </c>
      <c r="E151">
        <f>SUMIFS('DD Calcs'!G$11:G$6680,'DD Calcs'!$B$11:$B$6680,'DD Monthly'!$B151,'DD Calcs'!$C$11:$C$6680,'DD Monthly'!$C151)</f>
        <v>252</v>
      </c>
      <c r="F151">
        <f t="shared" ref="F151:I170" si="33">F139</f>
        <v>0</v>
      </c>
      <c r="G151">
        <f t="shared" si="33"/>
        <v>0</v>
      </c>
      <c r="H151">
        <f t="shared" si="33"/>
        <v>1</v>
      </c>
      <c r="I151">
        <f t="shared" si="33"/>
        <v>1</v>
      </c>
      <c r="J151">
        <f t="shared" si="29"/>
        <v>0</v>
      </c>
      <c r="K151">
        <f t="shared" si="30"/>
        <v>0</v>
      </c>
      <c r="L151">
        <f t="shared" si="31"/>
        <v>7</v>
      </c>
      <c r="M151">
        <f t="shared" si="32"/>
        <v>252</v>
      </c>
    </row>
    <row r="152" spans="2:13" x14ac:dyDescent="0.25">
      <c r="B152">
        <f t="shared" si="26"/>
        <v>2016</v>
      </c>
      <c r="C152">
        <v>10</v>
      </c>
      <c r="D152">
        <f>SUMIFS('DD Calcs'!F$11:F$6680,'DD Calcs'!$B$11:$B$6680,'DD Monthly'!$B152,'DD Calcs'!$C$11:$C$6680,'DD Monthly'!$C152)</f>
        <v>200</v>
      </c>
      <c r="E152">
        <f>SUMIFS('DD Calcs'!G$11:G$6680,'DD Calcs'!$B$11:$B$6680,'DD Monthly'!$B152,'DD Calcs'!$C$11:$C$6680,'DD Monthly'!$C152)</f>
        <v>33</v>
      </c>
      <c r="F152">
        <f t="shared" si="33"/>
        <v>0</v>
      </c>
      <c r="G152">
        <f t="shared" si="33"/>
        <v>0</v>
      </c>
      <c r="H152">
        <f t="shared" si="33"/>
        <v>0</v>
      </c>
      <c r="I152">
        <f t="shared" si="33"/>
        <v>1</v>
      </c>
      <c r="J152">
        <f t="shared" si="29"/>
        <v>0</v>
      </c>
      <c r="K152">
        <f t="shared" si="30"/>
        <v>0</v>
      </c>
      <c r="L152">
        <f t="shared" si="31"/>
        <v>200</v>
      </c>
      <c r="M152">
        <f t="shared" si="32"/>
        <v>0</v>
      </c>
    </row>
    <row r="153" spans="2:13" x14ac:dyDescent="0.25">
      <c r="B153">
        <f t="shared" si="26"/>
        <v>2016</v>
      </c>
      <c r="C153">
        <v>11</v>
      </c>
      <c r="D153">
        <f>SUMIFS('DD Calcs'!F$11:F$6680,'DD Calcs'!$B$11:$B$6680,'DD Monthly'!$B153,'DD Calcs'!$C$11:$C$6680,'DD Monthly'!$C153)</f>
        <v>522</v>
      </c>
      <c r="E153">
        <f>SUMIFS('DD Calcs'!G$11:G$6680,'DD Calcs'!$B$11:$B$6680,'DD Monthly'!$B153,'DD Calcs'!$C$11:$C$6680,'DD Monthly'!$C153)</f>
        <v>0</v>
      </c>
      <c r="F153">
        <f t="shared" si="33"/>
        <v>0</v>
      </c>
      <c r="G153">
        <f t="shared" si="33"/>
        <v>0</v>
      </c>
      <c r="H153">
        <f t="shared" si="33"/>
        <v>0</v>
      </c>
      <c r="I153">
        <f t="shared" si="33"/>
        <v>1</v>
      </c>
      <c r="J153">
        <f>D153*F153</f>
        <v>0</v>
      </c>
      <c r="K153">
        <f>D153*G153</f>
        <v>0</v>
      </c>
      <c r="L153">
        <f>D153*I153</f>
        <v>522</v>
      </c>
      <c r="M153">
        <f>E153*H153</f>
        <v>0</v>
      </c>
    </row>
    <row r="154" spans="2:13" x14ac:dyDescent="0.25">
      <c r="B154">
        <f t="shared" si="26"/>
        <v>2016</v>
      </c>
      <c r="C154">
        <v>12</v>
      </c>
      <c r="D154">
        <f>SUMIFS('DD Calcs'!F$11:F$6680,'DD Calcs'!$B$11:$B$6680,'DD Monthly'!$B154,'DD Calcs'!$C$11:$C$6680,'DD Monthly'!$C154)</f>
        <v>829</v>
      </c>
      <c r="E154">
        <f>SUMIFS('DD Calcs'!G$11:G$6680,'DD Calcs'!$B$11:$B$6680,'DD Monthly'!$B154,'DD Calcs'!$C$11:$C$6680,'DD Monthly'!$C154)</f>
        <v>0</v>
      </c>
      <c r="F154">
        <f t="shared" si="33"/>
        <v>1</v>
      </c>
      <c r="G154">
        <f t="shared" si="33"/>
        <v>0</v>
      </c>
      <c r="H154">
        <f t="shared" si="33"/>
        <v>0</v>
      </c>
      <c r="I154">
        <f t="shared" si="33"/>
        <v>0</v>
      </c>
      <c r="J154">
        <f>D154*F154</f>
        <v>829</v>
      </c>
      <c r="K154">
        <f>D154*G154</f>
        <v>0</v>
      </c>
      <c r="L154">
        <f>D154*I154</f>
        <v>0</v>
      </c>
      <c r="M154">
        <f>E154*H154</f>
        <v>0</v>
      </c>
    </row>
    <row r="155" spans="2:13" x14ac:dyDescent="0.25">
      <c r="B155">
        <f t="shared" si="26"/>
        <v>2016</v>
      </c>
      <c r="C155">
        <v>1</v>
      </c>
      <c r="D155">
        <f>SUMIFS('DD Calcs'!F$11:F$6680,'DD Calcs'!$B$11:$B$6680,'DD Monthly'!$B155,'DD Calcs'!$C$11:$C$6680,'DD Monthly'!$C155)</f>
        <v>1030</v>
      </c>
      <c r="E155">
        <f>SUMIFS('DD Calcs'!G$11:G$6680,'DD Calcs'!$B$11:$B$6680,'DD Monthly'!$B155,'DD Calcs'!$C$11:$C$6680,'DD Monthly'!$C155)</f>
        <v>0</v>
      </c>
      <c r="F155">
        <f t="shared" si="33"/>
        <v>1</v>
      </c>
      <c r="G155">
        <f t="shared" si="33"/>
        <v>0</v>
      </c>
      <c r="H155">
        <f t="shared" si="33"/>
        <v>0</v>
      </c>
      <c r="I155">
        <f t="shared" si="33"/>
        <v>0</v>
      </c>
      <c r="J155">
        <f t="shared" ref="J155:J218" si="34">D155*F155</f>
        <v>1030</v>
      </c>
      <c r="K155">
        <f t="shared" ref="K155:K218" si="35">D155*G155</f>
        <v>0</v>
      </c>
      <c r="L155">
        <f t="shared" ref="L155:L218" si="36">D155*I155</f>
        <v>0</v>
      </c>
      <c r="M155">
        <f t="shared" ref="M155:M218" si="37">E155*H155</f>
        <v>0</v>
      </c>
    </row>
    <row r="156" spans="2:13" x14ac:dyDescent="0.25">
      <c r="B156">
        <f t="shared" si="26"/>
        <v>2016</v>
      </c>
      <c r="C156">
        <v>2</v>
      </c>
      <c r="D156">
        <f>SUMIFS('DD Calcs'!F$11:F$6680,'DD Calcs'!$B$11:$B$6680,'DD Monthly'!$B156,'DD Calcs'!$C$11:$C$6680,'DD Monthly'!$C156)</f>
        <v>812</v>
      </c>
      <c r="E156">
        <f>SUMIFS('DD Calcs'!G$11:G$6680,'DD Calcs'!$B$11:$B$6680,'DD Monthly'!$B156,'DD Calcs'!$C$11:$C$6680,'DD Monthly'!$C156)</f>
        <v>0</v>
      </c>
      <c r="F156">
        <f t="shared" si="33"/>
        <v>1</v>
      </c>
      <c r="G156">
        <f t="shared" si="33"/>
        <v>0</v>
      </c>
      <c r="H156">
        <f t="shared" si="33"/>
        <v>0</v>
      </c>
      <c r="I156">
        <f t="shared" si="33"/>
        <v>0</v>
      </c>
      <c r="J156">
        <f t="shared" si="34"/>
        <v>812</v>
      </c>
      <c r="K156">
        <f t="shared" si="35"/>
        <v>0</v>
      </c>
      <c r="L156">
        <f t="shared" si="36"/>
        <v>0</v>
      </c>
      <c r="M156">
        <f t="shared" si="37"/>
        <v>0</v>
      </c>
    </row>
    <row r="157" spans="2:13" x14ac:dyDescent="0.25">
      <c r="B157">
        <f t="shared" si="26"/>
        <v>2016</v>
      </c>
      <c r="C157">
        <v>3</v>
      </c>
      <c r="D157">
        <f>SUMIFS('DD Calcs'!F$11:F$6680,'DD Calcs'!$B$11:$B$6680,'DD Monthly'!$B157,'DD Calcs'!$C$11:$C$6680,'DD Monthly'!$C157)</f>
        <v>436</v>
      </c>
      <c r="E157">
        <f>SUMIFS('DD Calcs'!G$11:G$6680,'DD Calcs'!$B$11:$B$6680,'DD Monthly'!$B157,'DD Calcs'!$C$11:$C$6680,'DD Monthly'!$C157)</f>
        <v>7</v>
      </c>
      <c r="F157">
        <f t="shared" si="33"/>
        <v>0</v>
      </c>
      <c r="G157">
        <f t="shared" si="33"/>
        <v>1</v>
      </c>
      <c r="H157">
        <f t="shared" si="33"/>
        <v>0</v>
      </c>
      <c r="I157">
        <f t="shared" si="33"/>
        <v>0</v>
      </c>
      <c r="J157">
        <f t="shared" si="34"/>
        <v>0</v>
      </c>
      <c r="K157">
        <f t="shared" si="35"/>
        <v>436</v>
      </c>
      <c r="L157">
        <f t="shared" si="36"/>
        <v>0</v>
      </c>
      <c r="M157">
        <f t="shared" si="37"/>
        <v>0</v>
      </c>
    </row>
    <row r="158" spans="2:13" x14ac:dyDescent="0.25">
      <c r="B158">
        <f t="shared" si="26"/>
        <v>2016</v>
      </c>
      <c r="C158">
        <v>4</v>
      </c>
      <c r="D158">
        <f>SUMIFS('DD Calcs'!F$11:F$6680,'DD Calcs'!$B$11:$B$6680,'DD Monthly'!$B158,'DD Calcs'!$C$11:$C$6680,'DD Monthly'!$C158)</f>
        <v>319</v>
      </c>
      <c r="E158">
        <f>SUMIFS('DD Calcs'!G$11:G$6680,'DD Calcs'!$B$11:$B$6680,'DD Monthly'!$B158,'DD Calcs'!$C$11:$C$6680,'DD Monthly'!$C158)</f>
        <v>15</v>
      </c>
      <c r="F158">
        <f t="shared" si="33"/>
        <v>0</v>
      </c>
      <c r="G158">
        <f t="shared" si="33"/>
        <v>1</v>
      </c>
      <c r="H158">
        <f t="shared" si="33"/>
        <v>0</v>
      </c>
      <c r="I158">
        <f t="shared" si="33"/>
        <v>0</v>
      </c>
      <c r="J158">
        <f t="shared" si="34"/>
        <v>0</v>
      </c>
      <c r="K158">
        <f t="shared" si="35"/>
        <v>319</v>
      </c>
      <c r="L158">
        <f t="shared" si="36"/>
        <v>0</v>
      </c>
      <c r="M158">
        <f t="shared" si="37"/>
        <v>0</v>
      </c>
    </row>
    <row r="159" spans="2:13" x14ac:dyDescent="0.25">
      <c r="B159">
        <f t="shared" si="26"/>
        <v>2016</v>
      </c>
      <c r="C159">
        <v>5</v>
      </c>
      <c r="D159">
        <f>SUMIFS('DD Calcs'!F$11:F$6680,'DD Calcs'!$B$11:$B$6680,'DD Monthly'!$B159,'DD Calcs'!$C$11:$C$6680,'DD Monthly'!$C159)</f>
        <v>176</v>
      </c>
      <c r="E159">
        <f>SUMIFS('DD Calcs'!G$11:G$6680,'DD Calcs'!$B$11:$B$6680,'DD Monthly'!$B159,'DD Calcs'!$C$11:$C$6680,'DD Monthly'!$C159)</f>
        <v>72</v>
      </c>
      <c r="F159">
        <f t="shared" si="33"/>
        <v>0</v>
      </c>
      <c r="G159">
        <f t="shared" si="33"/>
        <v>1</v>
      </c>
      <c r="H159">
        <f t="shared" si="33"/>
        <v>1</v>
      </c>
      <c r="I159">
        <f t="shared" si="33"/>
        <v>0</v>
      </c>
      <c r="J159">
        <f t="shared" si="34"/>
        <v>0</v>
      </c>
      <c r="K159">
        <f t="shared" si="35"/>
        <v>176</v>
      </c>
      <c r="L159">
        <f t="shared" si="36"/>
        <v>0</v>
      </c>
      <c r="M159">
        <f t="shared" si="37"/>
        <v>72</v>
      </c>
    </row>
    <row r="160" spans="2:13" x14ac:dyDescent="0.25">
      <c r="B160">
        <f t="shared" si="26"/>
        <v>2016</v>
      </c>
      <c r="C160">
        <v>6</v>
      </c>
      <c r="D160">
        <f>SUMIFS('DD Calcs'!F$11:F$6680,'DD Calcs'!$B$11:$B$6680,'DD Monthly'!$B160,'DD Calcs'!$C$11:$C$6680,'DD Monthly'!$C160)</f>
        <v>0</v>
      </c>
      <c r="E160">
        <f>SUMIFS('DD Calcs'!G$11:G$6680,'DD Calcs'!$B$11:$B$6680,'DD Monthly'!$B160,'DD Calcs'!$C$11:$C$6680,'DD Monthly'!$C160)</f>
        <v>260</v>
      </c>
      <c r="F160">
        <f t="shared" si="33"/>
        <v>0</v>
      </c>
      <c r="G160">
        <f t="shared" si="33"/>
        <v>0</v>
      </c>
      <c r="H160">
        <f t="shared" si="33"/>
        <v>1</v>
      </c>
      <c r="I160">
        <f t="shared" si="33"/>
        <v>0</v>
      </c>
      <c r="J160">
        <f t="shared" si="34"/>
        <v>0</v>
      </c>
      <c r="K160">
        <f t="shared" si="35"/>
        <v>0</v>
      </c>
      <c r="L160">
        <f t="shared" si="36"/>
        <v>0</v>
      </c>
      <c r="M160">
        <f t="shared" si="37"/>
        <v>260</v>
      </c>
    </row>
    <row r="161" spans="2:13" x14ac:dyDescent="0.25">
      <c r="B161">
        <f t="shared" si="26"/>
        <v>2016</v>
      </c>
      <c r="C161">
        <v>7</v>
      </c>
      <c r="D161">
        <f>SUMIFS('DD Calcs'!F$11:F$6680,'DD Calcs'!$B$11:$B$6680,'DD Monthly'!$B161,'DD Calcs'!$C$11:$C$6680,'DD Monthly'!$C161)</f>
        <v>0</v>
      </c>
      <c r="E161">
        <f>SUMIFS('DD Calcs'!G$11:G$6680,'DD Calcs'!$B$11:$B$6680,'DD Monthly'!$B161,'DD Calcs'!$C$11:$C$6680,'DD Monthly'!$C161)</f>
        <v>441</v>
      </c>
      <c r="F161">
        <f t="shared" si="33"/>
        <v>0</v>
      </c>
      <c r="G161">
        <f t="shared" si="33"/>
        <v>0</v>
      </c>
      <c r="H161">
        <f t="shared" si="33"/>
        <v>1</v>
      </c>
      <c r="I161">
        <f t="shared" si="33"/>
        <v>0</v>
      </c>
      <c r="J161">
        <f t="shared" si="34"/>
        <v>0</v>
      </c>
      <c r="K161">
        <f t="shared" si="35"/>
        <v>0</v>
      </c>
      <c r="L161">
        <f t="shared" si="36"/>
        <v>0</v>
      </c>
      <c r="M161">
        <f t="shared" si="37"/>
        <v>441</v>
      </c>
    </row>
    <row r="162" spans="2:13" x14ac:dyDescent="0.25">
      <c r="B162">
        <f t="shared" si="26"/>
        <v>2016</v>
      </c>
      <c r="C162">
        <v>8</v>
      </c>
      <c r="D162">
        <f>SUMIFS('DD Calcs'!F$11:F$6680,'DD Calcs'!$B$11:$B$6680,'DD Monthly'!$B162,'DD Calcs'!$C$11:$C$6680,'DD Monthly'!$C162)</f>
        <v>0</v>
      </c>
      <c r="E162">
        <f>SUMIFS('DD Calcs'!G$11:G$6680,'DD Calcs'!$B$11:$B$6680,'DD Monthly'!$B162,'DD Calcs'!$C$11:$C$6680,'DD Monthly'!$C162)</f>
        <v>434</v>
      </c>
      <c r="F162">
        <f t="shared" si="33"/>
        <v>0</v>
      </c>
      <c r="G162">
        <f t="shared" si="33"/>
        <v>0</v>
      </c>
      <c r="H162">
        <f t="shared" si="33"/>
        <v>1</v>
      </c>
      <c r="I162">
        <f t="shared" si="33"/>
        <v>0</v>
      </c>
      <c r="J162">
        <f t="shared" si="34"/>
        <v>0</v>
      </c>
      <c r="K162">
        <f t="shared" si="35"/>
        <v>0</v>
      </c>
      <c r="L162">
        <f t="shared" si="36"/>
        <v>0</v>
      </c>
      <c r="M162">
        <f t="shared" si="37"/>
        <v>434</v>
      </c>
    </row>
    <row r="163" spans="2:13" x14ac:dyDescent="0.25">
      <c r="B163">
        <f t="shared" si="26"/>
        <v>2016</v>
      </c>
      <c r="C163">
        <v>9</v>
      </c>
      <c r="D163">
        <f>SUMIFS('DD Calcs'!F$11:F$6680,'DD Calcs'!$B$11:$B$6680,'DD Monthly'!$B163,'DD Calcs'!$C$11:$C$6680,'DD Monthly'!$C163)</f>
        <v>7</v>
      </c>
      <c r="E163">
        <f>SUMIFS('DD Calcs'!G$11:G$6680,'DD Calcs'!$B$11:$B$6680,'DD Monthly'!$B163,'DD Calcs'!$C$11:$C$6680,'DD Monthly'!$C163)</f>
        <v>252</v>
      </c>
      <c r="F163">
        <f t="shared" si="33"/>
        <v>0</v>
      </c>
      <c r="G163">
        <f t="shared" si="33"/>
        <v>0</v>
      </c>
      <c r="H163">
        <f t="shared" si="33"/>
        <v>1</v>
      </c>
      <c r="I163">
        <f t="shared" si="33"/>
        <v>1</v>
      </c>
      <c r="J163">
        <f t="shared" si="34"/>
        <v>0</v>
      </c>
      <c r="K163">
        <f t="shared" si="35"/>
        <v>0</v>
      </c>
      <c r="L163">
        <f t="shared" si="36"/>
        <v>7</v>
      </c>
      <c r="M163">
        <f t="shared" si="37"/>
        <v>252</v>
      </c>
    </row>
    <row r="164" spans="2:13" x14ac:dyDescent="0.25">
      <c r="B164">
        <f t="shared" si="26"/>
        <v>2016</v>
      </c>
      <c r="C164">
        <v>10</v>
      </c>
      <c r="D164">
        <f>SUMIFS('DD Calcs'!F$11:F$6680,'DD Calcs'!$B$11:$B$6680,'DD Monthly'!$B164,'DD Calcs'!$C$11:$C$6680,'DD Monthly'!$C164)</f>
        <v>200</v>
      </c>
      <c r="E164">
        <f>SUMIFS('DD Calcs'!G$11:G$6680,'DD Calcs'!$B$11:$B$6680,'DD Monthly'!$B164,'DD Calcs'!$C$11:$C$6680,'DD Monthly'!$C164)</f>
        <v>33</v>
      </c>
      <c r="F164">
        <f t="shared" si="33"/>
        <v>0</v>
      </c>
      <c r="G164">
        <f t="shared" si="33"/>
        <v>0</v>
      </c>
      <c r="H164">
        <f t="shared" si="33"/>
        <v>0</v>
      </c>
      <c r="I164">
        <f t="shared" si="33"/>
        <v>1</v>
      </c>
      <c r="J164">
        <f t="shared" si="34"/>
        <v>0</v>
      </c>
      <c r="K164">
        <f t="shared" si="35"/>
        <v>0</v>
      </c>
      <c r="L164">
        <f t="shared" si="36"/>
        <v>200</v>
      </c>
      <c r="M164">
        <f t="shared" si="37"/>
        <v>0</v>
      </c>
    </row>
    <row r="165" spans="2:13" x14ac:dyDescent="0.25">
      <c r="B165">
        <f t="shared" si="26"/>
        <v>2016</v>
      </c>
      <c r="C165">
        <v>11</v>
      </c>
      <c r="D165">
        <f>SUMIFS('DD Calcs'!F$11:F$6680,'DD Calcs'!$B$11:$B$6680,'DD Monthly'!$B165,'DD Calcs'!$C$11:$C$6680,'DD Monthly'!$C165)</f>
        <v>522</v>
      </c>
      <c r="E165">
        <f>SUMIFS('DD Calcs'!G$11:G$6680,'DD Calcs'!$B$11:$B$6680,'DD Monthly'!$B165,'DD Calcs'!$C$11:$C$6680,'DD Monthly'!$C165)</f>
        <v>0</v>
      </c>
      <c r="F165">
        <f t="shared" si="33"/>
        <v>0</v>
      </c>
      <c r="G165">
        <f t="shared" si="33"/>
        <v>0</v>
      </c>
      <c r="H165">
        <f t="shared" si="33"/>
        <v>0</v>
      </c>
      <c r="I165">
        <f t="shared" si="33"/>
        <v>1</v>
      </c>
      <c r="J165">
        <f t="shared" si="34"/>
        <v>0</v>
      </c>
      <c r="K165">
        <f t="shared" si="35"/>
        <v>0</v>
      </c>
      <c r="L165">
        <f t="shared" si="36"/>
        <v>522</v>
      </c>
      <c r="M165">
        <f t="shared" si="37"/>
        <v>0</v>
      </c>
    </row>
    <row r="166" spans="2:13" x14ac:dyDescent="0.25">
      <c r="B166">
        <f t="shared" si="26"/>
        <v>2016</v>
      </c>
      <c r="C166">
        <v>12</v>
      </c>
      <c r="D166">
        <f>SUMIFS('DD Calcs'!F$11:F$6680,'DD Calcs'!$B$11:$B$6680,'DD Monthly'!$B166,'DD Calcs'!$C$11:$C$6680,'DD Monthly'!$C166)</f>
        <v>829</v>
      </c>
      <c r="E166">
        <f>SUMIFS('DD Calcs'!G$11:G$6680,'DD Calcs'!$B$11:$B$6680,'DD Monthly'!$B166,'DD Calcs'!$C$11:$C$6680,'DD Monthly'!$C166)</f>
        <v>0</v>
      </c>
      <c r="F166">
        <f t="shared" si="33"/>
        <v>1</v>
      </c>
      <c r="G166">
        <f t="shared" si="33"/>
        <v>0</v>
      </c>
      <c r="H166">
        <f t="shared" si="33"/>
        <v>0</v>
      </c>
      <c r="I166">
        <f t="shared" si="33"/>
        <v>0</v>
      </c>
      <c r="J166">
        <f t="shared" si="34"/>
        <v>829</v>
      </c>
      <c r="K166">
        <f t="shared" si="35"/>
        <v>0</v>
      </c>
      <c r="L166">
        <f t="shared" si="36"/>
        <v>0</v>
      </c>
      <c r="M166">
        <f t="shared" si="37"/>
        <v>0</v>
      </c>
    </row>
    <row r="167" spans="2:13" x14ac:dyDescent="0.25">
      <c r="B167">
        <f>B166+1</f>
        <v>2017</v>
      </c>
      <c r="C167">
        <v>1</v>
      </c>
      <c r="D167">
        <f>SUMIFS('DD Calcs'!F$11:F$6680,'DD Calcs'!$B$11:$B$6680,'DD Monthly'!$B167,'DD Calcs'!$C$11:$C$6680,'DD Monthly'!$C167)</f>
        <v>795</v>
      </c>
      <c r="E167">
        <f>SUMIFS('DD Calcs'!G$11:G$6680,'DD Calcs'!$B$11:$B$6680,'DD Monthly'!$B167,'DD Calcs'!$C$11:$C$6680,'DD Monthly'!$C167)</f>
        <v>0</v>
      </c>
      <c r="F167">
        <f t="shared" si="33"/>
        <v>1</v>
      </c>
      <c r="G167">
        <f t="shared" si="33"/>
        <v>0</v>
      </c>
      <c r="H167">
        <f t="shared" si="33"/>
        <v>0</v>
      </c>
      <c r="I167">
        <f t="shared" si="33"/>
        <v>0</v>
      </c>
      <c r="J167">
        <f t="shared" si="34"/>
        <v>795</v>
      </c>
      <c r="K167">
        <f t="shared" si="35"/>
        <v>0</v>
      </c>
      <c r="L167">
        <f t="shared" si="36"/>
        <v>0</v>
      </c>
      <c r="M167">
        <f t="shared" si="37"/>
        <v>0</v>
      </c>
    </row>
    <row r="168" spans="2:13" x14ac:dyDescent="0.25">
      <c r="B168">
        <f t="shared" si="26"/>
        <v>2017</v>
      </c>
      <c r="C168">
        <v>2</v>
      </c>
      <c r="D168">
        <f>SUMIFS('DD Calcs'!F$11:F$6680,'DD Calcs'!$B$11:$B$6680,'DD Monthly'!$B168,'DD Calcs'!$C$11:$C$6680,'DD Monthly'!$C168)</f>
        <v>566</v>
      </c>
      <c r="E168">
        <f>SUMIFS('DD Calcs'!G$11:G$6680,'DD Calcs'!$B$11:$B$6680,'DD Monthly'!$B168,'DD Calcs'!$C$11:$C$6680,'DD Monthly'!$C168)</f>
        <v>0</v>
      </c>
      <c r="F168">
        <f t="shared" si="33"/>
        <v>1</v>
      </c>
      <c r="G168">
        <f t="shared" si="33"/>
        <v>0</v>
      </c>
      <c r="H168">
        <f t="shared" si="33"/>
        <v>0</v>
      </c>
      <c r="I168">
        <f t="shared" si="33"/>
        <v>0</v>
      </c>
      <c r="J168">
        <f t="shared" si="34"/>
        <v>566</v>
      </c>
      <c r="K168">
        <f t="shared" si="35"/>
        <v>0</v>
      </c>
      <c r="L168">
        <f t="shared" si="36"/>
        <v>0</v>
      </c>
      <c r="M168">
        <f t="shared" si="37"/>
        <v>0</v>
      </c>
    </row>
    <row r="169" spans="2:13" x14ac:dyDescent="0.25">
      <c r="B169">
        <f t="shared" si="26"/>
        <v>2017</v>
      </c>
      <c r="C169">
        <v>3</v>
      </c>
      <c r="D169">
        <f>SUMIFS('DD Calcs'!F$11:F$6680,'DD Calcs'!$B$11:$B$6680,'DD Monthly'!$B169,'DD Calcs'!$C$11:$C$6680,'DD Monthly'!$C169)</f>
        <v>655</v>
      </c>
      <c r="E169">
        <f>SUMIFS('DD Calcs'!G$11:G$6680,'DD Calcs'!$B$11:$B$6680,'DD Monthly'!$B169,'DD Calcs'!$C$11:$C$6680,'DD Monthly'!$C169)</f>
        <v>0</v>
      </c>
      <c r="F169">
        <f t="shared" si="33"/>
        <v>0</v>
      </c>
      <c r="G169">
        <f t="shared" si="33"/>
        <v>1</v>
      </c>
      <c r="H169">
        <f t="shared" si="33"/>
        <v>0</v>
      </c>
      <c r="I169">
        <f t="shared" si="33"/>
        <v>0</v>
      </c>
      <c r="J169">
        <f t="shared" si="34"/>
        <v>0</v>
      </c>
      <c r="K169">
        <f t="shared" si="35"/>
        <v>655</v>
      </c>
      <c r="L169">
        <f t="shared" si="36"/>
        <v>0</v>
      </c>
      <c r="M169">
        <f t="shared" si="37"/>
        <v>0</v>
      </c>
    </row>
    <row r="170" spans="2:13" x14ac:dyDescent="0.25">
      <c r="B170">
        <f t="shared" si="26"/>
        <v>2017</v>
      </c>
      <c r="C170">
        <v>4</v>
      </c>
      <c r="D170">
        <f>SUMIFS('DD Calcs'!F$11:F$6680,'DD Calcs'!$B$11:$B$6680,'DD Monthly'!$B170,'DD Calcs'!$C$11:$C$6680,'DD Monthly'!$C170)</f>
        <v>172</v>
      </c>
      <c r="E170">
        <f>SUMIFS('DD Calcs'!G$11:G$6680,'DD Calcs'!$B$11:$B$6680,'DD Monthly'!$B170,'DD Calcs'!$C$11:$C$6680,'DD Monthly'!$C170)</f>
        <v>57</v>
      </c>
      <c r="F170">
        <f t="shared" si="33"/>
        <v>0</v>
      </c>
      <c r="G170">
        <f t="shared" si="33"/>
        <v>1</v>
      </c>
      <c r="H170">
        <f t="shared" si="33"/>
        <v>0</v>
      </c>
      <c r="I170">
        <f t="shared" si="33"/>
        <v>0</v>
      </c>
      <c r="J170">
        <f t="shared" si="34"/>
        <v>0</v>
      </c>
      <c r="K170">
        <f t="shared" si="35"/>
        <v>172</v>
      </c>
      <c r="L170">
        <f t="shared" si="36"/>
        <v>0</v>
      </c>
      <c r="M170">
        <f t="shared" si="37"/>
        <v>0</v>
      </c>
    </row>
    <row r="171" spans="2:13" x14ac:dyDescent="0.25">
      <c r="B171">
        <f t="shared" si="26"/>
        <v>2017</v>
      </c>
      <c r="C171">
        <v>5</v>
      </c>
      <c r="D171">
        <f>SUMIFS('DD Calcs'!F$11:F$6680,'DD Calcs'!$B$11:$B$6680,'DD Monthly'!$B171,'DD Calcs'!$C$11:$C$6680,'DD Monthly'!$C171)</f>
        <v>135</v>
      </c>
      <c r="E171">
        <f>SUMIFS('DD Calcs'!G$11:G$6680,'DD Calcs'!$B$11:$B$6680,'DD Monthly'!$B171,'DD Calcs'!$C$11:$C$6680,'DD Monthly'!$C171)</f>
        <v>65</v>
      </c>
      <c r="F171">
        <f t="shared" ref="F171:I190" si="38">F159</f>
        <v>0</v>
      </c>
      <c r="G171">
        <f t="shared" si="38"/>
        <v>1</v>
      </c>
      <c r="H171">
        <f t="shared" si="38"/>
        <v>1</v>
      </c>
      <c r="I171">
        <f t="shared" si="38"/>
        <v>0</v>
      </c>
      <c r="J171">
        <f t="shared" si="34"/>
        <v>0</v>
      </c>
      <c r="K171">
        <f t="shared" si="35"/>
        <v>135</v>
      </c>
      <c r="L171">
        <f t="shared" si="36"/>
        <v>0</v>
      </c>
      <c r="M171">
        <f t="shared" si="37"/>
        <v>65</v>
      </c>
    </row>
    <row r="172" spans="2:13" x14ac:dyDescent="0.25">
      <c r="B172">
        <f t="shared" si="26"/>
        <v>2017</v>
      </c>
      <c r="C172">
        <v>6</v>
      </c>
      <c r="D172">
        <f>SUMIFS('DD Calcs'!F$11:F$6680,'DD Calcs'!$B$11:$B$6680,'DD Monthly'!$B172,'DD Calcs'!$C$11:$C$6680,'DD Monthly'!$C172)</f>
        <v>6</v>
      </c>
      <c r="E172">
        <f>SUMIFS('DD Calcs'!G$11:G$6680,'DD Calcs'!$B$11:$B$6680,'DD Monthly'!$B172,'DD Calcs'!$C$11:$C$6680,'DD Monthly'!$C172)</f>
        <v>274</v>
      </c>
      <c r="F172">
        <f t="shared" si="38"/>
        <v>0</v>
      </c>
      <c r="G172">
        <f t="shared" si="38"/>
        <v>0</v>
      </c>
      <c r="H172">
        <f t="shared" si="38"/>
        <v>1</v>
      </c>
      <c r="I172">
        <f t="shared" si="38"/>
        <v>0</v>
      </c>
      <c r="J172">
        <f t="shared" si="34"/>
        <v>0</v>
      </c>
      <c r="K172">
        <f t="shared" si="35"/>
        <v>0</v>
      </c>
      <c r="L172">
        <f t="shared" si="36"/>
        <v>0</v>
      </c>
      <c r="M172">
        <f t="shared" si="37"/>
        <v>274</v>
      </c>
    </row>
    <row r="173" spans="2:13" x14ac:dyDescent="0.25">
      <c r="B173">
        <f t="shared" si="26"/>
        <v>2017</v>
      </c>
      <c r="C173">
        <v>7</v>
      </c>
      <c r="D173">
        <f>SUMIFS('DD Calcs'!F$11:F$6680,'DD Calcs'!$B$11:$B$6680,'DD Monthly'!$B173,'DD Calcs'!$C$11:$C$6680,'DD Monthly'!$C173)</f>
        <v>0</v>
      </c>
      <c r="E173">
        <f>SUMIFS('DD Calcs'!G$11:G$6680,'DD Calcs'!$B$11:$B$6680,'DD Monthly'!$B173,'DD Calcs'!$C$11:$C$6680,'DD Monthly'!$C173)</f>
        <v>390</v>
      </c>
      <c r="F173">
        <f t="shared" si="38"/>
        <v>0</v>
      </c>
      <c r="G173">
        <f t="shared" si="38"/>
        <v>0</v>
      </c>
      <c r="H173">
        <f t="shared" si="38"/>
        <v>1</v>
      </c>
      <c r="I173">
        <f t="shared" si="38"/>
        <v>0</v>
      </c>
      <c r="J173">
        <f t="shared" si="34"/>
        <v>0</v>
      </c>
      <c r="K173">
        <f t="shared" si="35"/>
        <v>0</v>
      </c>
      <c r="L173">
        <f t="shared" si="36"/>
        <v>0</v>
      </c>
      <c r="M173">
        <f t="shared" si="37"/>
        <v>390</v>
      </c>
    </row>
    <row r="174" spans="2:13" x14ac:dyDescent="0.25">
      <c r="B174">
        <f t="shared" si="26"/>
        <v>2017</v>
      </c>
      <c r="C174">
        <v>8</v>
      </c>
      <c r="D174">
        <f>SUMIFS('DD Calcs'!F$11:F$6680,'DD Calcs'!$B$11:$B$6680,'DD Monthly'!$B174,'DD Calcs'!$C$11:$C$6680,'DD Monthly'!$C174)</f>
        <v>0</v>
      </c>
      <c r="E174">
        <f>SUMIFS('DD Calcs'!G$11:G$6680,'DD Calcs'!$B$11:$B$6680,'DD Monthly'!$B174,'DD Calcs'!$C$11:$C$6680,'DD Monthly'!$C174)</f>
        <v>256</v>
      </c>
      <c r="F174">
        <f t="shared" si="38"/>
        <v>0</v>
      </c>
      <c r="G174">
        <f t="shared" si="38"/>
        <v>0</v>
      </c>
      <c r="H174">
        <f t="shared" si="38"/>
        <v>1</v>
      </c>
      <c r="I174">
        <f t="shared" si="38"/>
        <v>0</v>
      </c>
      <c r="J174">
        <f t="shared" si="34"/>
        <v>0</v>
      </c>
      <c r="K174">
        <f t="shared" si="35"/>
        <v>0</v>
      </c>
      <c r="L174">
        <f t="shared" si="36"/>
        <v>0</v>
      </c>
      <c r="M174">
        <f t="shared" si="37"/>
        <v>256</v>
      </c>
    </row>
    <row r="175" spans="2:13" x14ac:dyDescent="0.25">
      <c r="B175">
        <f t="shared" si="26"/>
        <v>2017</v>
      </c>
      <c r="C175">
        <v>9</v>
      </c>
      <c r="D175">
        <f>SUMIFS('DD Calcs'!F$11:F$6680,'DD Calcs'!$B$11:$B$6680,'DD Monthly'!$B175,'DD Calcs'!$C$11:$C$6680,'DD Monthly'!$C175)</f>
        <v>30</v>
      </c>
      <c r="E175">
        <f>SUMIFS('DD Calcs'!G$11:G$6680,'DD Calcs'!$B$11:$B$6680,'DD Monthly'!$B175,'DD Calcs'!$C$11:$C$6680,'DD Monthly'!$C175)</f>
        <v>135</v>
      </c>
      <c r="F175">
        <f t="shared" si="38"/>
        <v>0</v>
      </c>
      <c r="G175">
        <f t="shared" si="38"/>
        <v>0</v>
      </c>
      <c r="H175">
        <f t="shared" si="38"/>
        <v>1</v>
      </c>
      <c r="I175">
        <f t="shared" si="38"/>
        <v>1</v>
      </c>
      <c r="J175">
        <f t="shared" si="34"/>
        <v>0</v>
      </c>
      <c r="K175">
        <f t="shared" si="35"/>
        <v>0</v>
      </c>
      <c r="L175">
        <f t="shared" si="36"/>
        <v>30</v>
      </c>
      <c r="M175">
        <f t="shared" si="37"/>
        <v>135</v>
      </c>
    </row>
    <row r="176" spans="2:13" x14ac:dyDescent="0.25">
      <c r="B176">
        <f t="shared" si="26"/>
        <v>2017</v>
      </c>
      <c r="C176">
        <v>10</v>
      </c>
      <c r="D176">
        <f>SUMIFS('DD Calcs'!F$11:F$6680,'DD Calcs'!$B$11:$B$6680,'DD Monthly'!$B176,'DD Calcs'!$C$11:$C$6680,'DD Monthly'!$C176)</f>
        <v>178</v>
      </c>
      <c r="E176">
        <f>SUMIFS('DD Calcs'!G$11:G$6680,'DD Calcs'!$B$11:$B$6680,'DD Monthly'!$B176,'DD Calcs'!$C$11:$C$6680,'DD Monthly'!$C176)</f>
        <v>58</v>
      </c>
      <c r="F176">
        <f t="shared" si="38"/>
        <v>0</v>
      </c>
      <c r="G176">
        <f t="shared" si="38"/>
        <v>0</v>
      </c>
      <c r="H176">
        <f t="shared" si="38"/>
        <v>0</v>
      </c>
      <c r="I176">
        <f t="shared" si="38"/>
        <v>1</v>
      </c>
      <c r="J176">
        <f t="shared" si="34"/>
        <v>0</v>
      </c>
      <c r="K176">
        <f t="shared" si="35"/>
        <v>0</v>
      </c>
      <c r="L176">
        <f t="shared" si="36"/>
        <v>178</v>
      </c>
      <c r="M176">
        <f t="shared" si="37"/>
        <v>0</v>
      </c>
    </row>
    <row r="177" spans="2:13" x14ac:dyDescent="0.25">
      <c r="B177">
        <f t="shared" si="26"/>
        <v>2017</v>
      </c>
      <c r="C177">
        <v>11</v>
      </c>
      <c r="D177">
        <f>SUMIFS('DD Calcs'!F$11:F$6680,'DD Calcs'!$B$11:$B$6680,'DD Monthly'!$B177,'DD Calcs'!$C$11:$C$6680,'DD Monthly'!$C177)</f>
        <v>580</v>
      </c>
      <c r="E177">
        <f>SUMIFS('DD Calcs'!G$11:G$6680,'DD Calcs'!$B$11:$B$6680,'DD Monthly'!$B177,'DD Calcs'!$C$11:$C$6680,'DD Monthly'!$C177)</f>
        <v>0</v>
      </c>
      <c r="F177">
        <f t="shared" si="38"/>
        <v>0</v>
      </c>
      <c r="G177">
        <f t="shared" si="38"/>
        <v>0</v>
      </c>
      <c r="H177">
        <f t="shared" si="38"/>
        <v>0</v>
      </c>
      <c r="I177">
        <f t="shared" si="38"/>
        <v>1</v>
      </c>
      <c r="J177">
        <f t="shared" si="34"/>
        <v>0</v>
      </c>
      <c r="K177">
        <f t="shared" si="35"/>
        <v>0</v>
      </c>
      <c r="L177">
        <f t="shared" si="36"/>
        <v>580</v>
      </c>
      <c r="M177">
        <f t="shared" si="37"/>
        <v>0</v>
      </c>
    </row>
    <row r="178" spans="2:13" x14ac:dyDescent="0.25">
      <c r="B178">
        <f t="shared" si="26"/>
        <v>2017</v>
      </c>
      <c r="C178">
        <v>12</v>
      </c>
      <c r="D178">
        <f>SUMIFS('DD Calcs'!F$11:F$6680,'DD Calcs'!$B$11:$B$6680,'DD Monthly'!$B178,'DD Calcs'!$C$11:$C$6680,'DD Monthly'!$C178)</f>
        <v>913</v>
      </c>
      <c r="E178">
        <f>SUMIFS('DD Calcs'!G$11:G$6680,'DD Calcs'!$B$11:$B$6680,'DD Monthly'!$B178,'DD Calcs'!$C$11:$C$6680,'DD Monthly'!$C178)</f>
        <v>0</v>
      </c>
      <c r="F178">
        <f t="shared" si="38"/>
        <v>1</v>
      </c>
      <c r="G178">
        <f t="shared" si="38"/>
        <v>0</v>
      </c>
      <c r="H178">
        <f t="shared" si="38"/>
        <v>0</v>
      </c>
      <c r="I178">
        <f t="shared" si="38"/>
        <v>0</v>
      </c>
      <c r="J178">
        <f t="shared" si="34"/>
        <v>913</v>
      </c>
      <c r="K178">
        <f t="shared" si="35"/>
        <v>0</v>
      </c>
      <c r="L178">
        <f t="shared" si="36"/>
        <v>0</v>
      </c>
      <c r="M178">
        <f t="shared" si="37"/>
        <v>0</v>
      </c>
    </row>
    <row r="179" spans="2:13" x14ac:dyDescent="0.25">
      <c r="B179">
        <f>B178+1</f>
        <v>2018</v>
      </c>
      <c r="C179">
        <v>1</v>
      </c>
      <c r="D179">
        <f>SUMIFS('DD Calcs'!F$11:F$6680,'DD Calcs'!$B$11:$B$6680,'DD Monthly'!$B179,'DD Calcs'!$C$11:$C$6680,'DD Monthly'!$C179)</f>
        <v>1013</v>
      </c>
      <c r="E179">
        <f>SUMIFS('DD Calcs'!G$11:G$6680,'DD Calcs'!$B$11:$B$6680,'DD Monthly'!$B179,'DD Calcs'!$C$11:$C$6680,'DD Monthly'!$C179)</f>
        <v>0</v>
      </c>
      <c r="F179">
        <f t="shared" si="38"/>
        <v>1</v>
      </c>
      <c r="G179">
        <f t="shared" si="38"/>
        <v>0</v>
      </c>
      <c r="H179">
        <f t="shared" si="38"/>
        <v>0</v>
      </c>
      <c r="I179">
        <f t="shared" si="38"/>
        <v>0</v>
      </c>
      <c r="J179">
        <f t="shared" si="34"/>
        <v>1013</v>
      </c>
      <c r="K179">
        <f t="shared" si="35"/>
        <v>0</v>
      </c>
      <c r="L179">
        <f t="shared" si="36"/>
        <v>0</v>
      </c>
      <c r="M179">
        <f t="shared" si="37"/>
        <v>0</v>
      </c>
    </row>
    <row r="180" spans="2:13" x14ac:dyDescent="0.25">
      <c r="B180">
        <f t="shared" si="26"/>
        <v>2018</v>
      </c>
      <c r="C180">
        <v>2</v>
      </c>
      <c r="D180">
        <f>SUMIFS('DD Calcs'!F$11:F$6680,'DD Calcs'!$B$11:$B$6680,'DD Monthly'!$B180,'DD Calcs'!$C$11:$C$6680,'DD Monthly'!$C180)</f>
        <v>638</v>
      </c>
      <c r="E180">
        <f>SUMIFS('DD Calcs'!G$11:G$6680,'DD Calcs'!$B$11:$B$6680,'DD Monthly'!$B180,'DD Calcs'!$C$11:$C$6680,'DD Monthly'!$C180)</f>
        <v>3</v>
      </c>
      <c r="F180">
        <f t="shared" si="38"/>
        <v>1</v>
      </c>
      <c r="G180">
        <f t="shared" si="38"/>
        <v>0</v>
      </c>
      <c r="H180">
        <f t="shared" si="38"/>
        <v>0</v>
      </c>
      <c r="I180">
        <f t="shared" si="38"/>
        <v>0</v>
      </c>
      <c r="J180">
        <f t="shared" si="34"/>
        <v>638</v>
      </c>
      <c r="K180">
        <f t="shared" si="35"/>
        <v>0</v>
      </c>
      <c r="L180">
        <f t="shared" si="36"/>
        <v>0</v>
      </c>
      <c r="M180">
        <f t="shared" si="37"/>
        <v>0</v>
      </c>
    </row>
    <row r="181" spans="2:13" x14ac:dyDescent="0.25">
      <c r="B181">
        <f t="shared" si="26"/>
        <v>2018</v>
      </c>
      <c r="C181">
        <v>3</v>
      </c>
      <c r="D181">
        <f>SUMIFS('DD Calcs'!F$11:F$6680,'DD Calcs'!$B$11:$B$6680,'DD Monthly'!$B181,'DD Calcs'!$C$11:$C$6680,'DD Monthly'!$C181)</f>
        <v>786</v>
      </c>
      <c r="E181">
        <f>SUMIFS('DD Calcs'!G$11:G$6680,'DD Calcs'!$B$11:$B$6680,'DD Monthly'!$B181,'DD Calcs'!$C$11:$C$6680,'DD Monthly'!$C181)</f>
        <v>0</v>
      </c>
      <c r="F181">
        <f t="shared" si="38"/>
        <v>0</v>
      </c>
      <c r="G181">
        <f t="shared" si="38"/>
        <v>1</v>
      </c>
      <c r="H181">
        <f t="shared" si="38"/>
        <v>0</v>
      </c>
      <c r="I181">
        <f t="shared" si="38"/>
        <v>0</v>
      </c>
      <c r="J181">
        <f t="shared" si="34"/>
        <v>0</v>
      </c>
      <c r="K181">
        <f t="shared" si="35"/>
        <v>786</v>
      </c>
      <c r="L181">
        <f t="shared" si="36"/>
        <v>0</v>
      </c>
      <c r="M181">
        <f t="shared" si="37"/>
        <v>0</v>
      </c>
    </row>
    <row r="182" spans="2:13" x14ac:dyDescent="0.25">
      <c r="B182">
        <f t="shared" si="26"/>
        <v>2018</v>
      </c>
      <c r="C182">
        <v>4</v>
      </c>
      <c r="D182">
        <f>SUMIFS('DD Calcs'!F$11:F$6680,'DD Calcs'!$B$11:$B$6680,'DD Monthly'!$B182,'DD Calcs'!$C$11:$C$6680,'DD Monthly'!$C182)</f>
        <v>413</v>
      </c>
      <c r="E182">
        <f>SUMIFS('DD Calcs'!G$11:G$6680,'DD Calcs'!$B$11:$B$6680,'DD Monthly'!$B182,'DD Calcs'!$C$11:$C$6680,'DD Monthly'!$C182)</f>
        <v>16</v>
      </c>
      <c r="F182">
        <f t="shared" si="38"/>
        <v>0</v>
      </c>
      <c r="G182">
        <f t="shared" si="38"/>
        <v>1</v>
      </c>
      <c r="H182">
        <f t="shared" si="38"/>
        <v>0</v>
      </c>
      <c r="I182">
        <f t="shared" si="38"/>
        <v>0</v>
      </c>
      <c r="J182">
        <f t="shared" si="34"/>
        <v>0</v>
      </c>
      <c r="K182">
        <f t="shared" si="35"/>
        <v>413</v>
      </c>
      <c r="L182">
        <f t="shared" si="36"/>
        <v>0</v>
      </c>
      <c r="M182">
        <f t="shared" si="37"/>
        <v>0</v>
      </c>
    </row>
    <row r="183" spans="2:13" x14ac:dyDescent="0.25">
      <c r="B183">
        <f t="shared" si="26"/>
        <v>2018</v>
      </c>
      <c r="C183">
        <v>5</v>
      </c>
      <c r="D183">
        <f>SUMIFS('DD Calcs'!F$11:F$6680,'DD Calcs'!$B$11:$B$6680,'DD Monthly'!$B183,'DD Calcs'!$C$11:$C$6680,'DD Monthly'!$C183)</f>
        <v>19</v>
      </c>
      <c r="E183">
        <f>SUMIFS('DD Calcs'!G$11:G$6680,'DD Calcs'!$B$11:$B$6680,'DD Monthly'!$B183,'DD Calcs'!$C$11:$C$6680,'DD Monthly'!$C183)</f>
        <v>158</v>
      </c>
      <c r="F183">
        <f t="shared" si="38"/>
        <v>0</v>
      </c>
      <c r="G183">
        <f t="shared" si="38"/>
        <v>1</v>
      </c>
      <c r="H183">
        <f t="shared" si="38"/>
        <v>1</v>
      </c>
      <c r="I183">
        <f t="shared" si="38"/>
        <v>0</v>
      </c>
      <c r="J183">
        <f t="shared" si="34"/>
        <v>0</v>
      </c>
      <c r="K183">
        <f t="shared" si="35"/>
        <v>19</v>
      </c>
      <c r="L183">
        <f t="shared" si="36"/>
        <v>0</v>
      </c>
      <c r="M183">
        <f t="shared" si="37"/>
        <v>158</v>
      </c>
    </row>
    <row r="184" spans="2:13" x14ac:dyDescent="0.25">
      <c r="B184">
        <f t="shared" si="26"/>
        <v>2018</v>
      </c>
      <c r="C184">
        <v>6</v>
      </c>
      <c r="D184">
        <f>SUMIFS('DD Calcs'!F$11:F$6680,'DD Calcs'!$B$11:$B$6680,'DD Monthly'!$B184,'DD Calcs'!$C$11:$C$6680,'DD Monthly'!$C184)</f>
        <v>5</v>
      </c>
      <c r="E184">
        <f>SUMIFS('DD Calcs'!G$11:G$6680,'DD Calcs'!$B$11:$B$6680,'DD Monthly'!$B184,'DD Calcs'!$C$11:$C$6680,'DD Monthly'!$C184)</f>
        <v>234</v>
      </c>
      <c r="F184">
        <f t="shared" si="38"/>
        <v>0</v>
      </c>
      <c r="G184">
        <f t="shared" si="38"/>
        <v>0</v>
      </c>
      <c r="H184">
        <f t="shared" si="38"/>
        <v>1</v>
      </c>
      <c r="I184">
        <f t="shared" si="38"/>
        <v>0</v>
      </c>
      <c r="J184">
        <f t="shared" si="34"/>
        <v>0</v>
      </c>
      <c r="K184">
        <f t="shared" si="35"/>
        <v>0</v>
      </c>
      <c r="L184">
        <f t="shared" si="36"/>
        <v>0</v>
      </c>
      <c r="M184">
        <f t="shared" si="37"/>
        <v>234</v>
      </c>
    </row>
    <row r="185" spans="2:13" x14ac:dyDescent="0.25">
      <c r="B185">
        <f t="shared" ref="B185:B248" si="39">B184</f>
        <v>2018</v>
      </c>
      <c r="C185">
        <v>7</v>
      </c>
      <c r="D185">
        <f>SUMIFS('DD Calcs'!F$11:F$6680,'DD Calcs'!$B$11:$B$6680,'DD Monthly'!$B185,'DD Calcs'!$C$11:$C$6680,'DD Monthly'!$C185)</f>
        <v>0</v>
      </c>
      <c r="E185">
        <f>SUMIFS('DD Calcs'!G$11:G$6680,'DD Calcs'!$B$11:$B$6680,'DD Monthly'!$B185,'DD Calcs'!$C$11:$C$6680,'DD Monthly'!$C185)</f>
        <v>352</v>
      </c>
      <c r="F185">
        <f t="shared" si="38"/>
        <v>0</v>
      </c>
      <c r="G185">
        <f t="shared" si="38"/>
        <v>0</v>
      </c>
      <c r="H185">
        <f t="shared" si="38"/>
        <v>1</v>
      </c>
      <c r="I185">
        <f t="shared" si="38"/>
        <v>0</v>
      </c>
      <c r="J185">
        <f t="shared" si="34"/>
        <v>0</v>
      </c>
      <c r="K185">
        <f t="shared" si="35"/>
        <v>0</v>
      </c>
      <c r="L185">
        <f t="shared" si="36"/>
        <v>0</v>
      </c>
      <c r="M185">
        <f t="shared" si="37"/>
        <v>352</v>
      </c>
    </row>
    <row r="186" spans="2:13" x14ac:dyDescent="0.25">
      <c r="B186">
        <f t="shared" si="39"/>
        <v>2018</v>
      </c>
      <c r="C186">
        <v>8</v>
      </c>
      <c r="D186">
        <f>SUMIFS('DD Calcs'!F$11:F$6680,'DD Calcs'!$B$11:$B$6680,'DD Monthly'!$B186,'DD Calcs'!$C$11:$C$6680,'DD Monthly'!$C186)</f>
        <v>0</v>
      </c>
      <c r="E186">
        <f>SUMIFS('DD Calcs'!G$11:G$6680,'DD Calcs'!$B$11:$B$6680,'DD Monthly'!$B186,'DD Calcs'!$C$11:$C$6680,'DD Monthly'!$C186)</f>
        <v>363</v>
      </c>
      <c r="F186">
        <f t="shared" si="38"/>
        <v>0</v>
      </c>
      <c r="G186">
        <f t="shared" si="38"/>
        <v>0</v>
      </c>
      <c r="H186">
        <f t="shared" si="38"/>
        <v>1</v>
      </c>
      <c r="I186">
        <f t="shared" si="38"/>
        <v>0</v>
      </c>
      <c r="J186">
        <f t="shared" si="34"/>
        <v>0</v>
      </c>
      <c r="K186">
        <f t="shared" si="35"/>
        <v>0</v>
      </c>
      <c r="L186">
        <f t="shared" si="36"/>
        <v>0</v>
      </c>
      <c r="M186">
        <f t="shared" si="37"/>
        <v>363</v>
      </c>
    </row>
    <row r="187" spans="2:13" x14ac:dyDescent="0.25">
      <c r="B187">
        <f t="shared" si="39"/>
        <v>2018</v>
      </c>
      <c r="C187">
        <v>9</v>
      </c>
      <c r="D187">
        <f>SUMIFS('DD Calcs'!F$11:F$6680,'DD Calcs'!$B$11:$B$6680,'DD Monthly'!$B187,'DD Calcs'!$C$11:$C$6680,'DD Monthly'!$C187)</f>
        <v>15</v>
      </c>
      <c r="E187">
        <f>SUMIFS('DD Calcs'!G$11:G$6680,'DD Calcs'!$B$11:$B$6680,'DD Monthly'!$B187,'DD Calcs'!$C$11:$C$6680,'DD Monthly'!$C187)</f>
        <v>220</v>
      </c>
      <c r="F187">
        <f t="shared" si="38"/>
        <v>0</v>
      </c>
      <c r="G187">
        <f t="shared" si="38"/>
        <v>0</v>
      </c>
      <c r="H187">
        <f t="shared" si="38"/>
        <v>1</v>
      </c>
      <c r="I187">
        <f t="shared" si="38"/>
        <v>1</v>
      </c>
      <c r="J187">
        <f t="shared" si="34"/>
        <v>0</v>
      </c>
      <c r="K187">
        <f t="shared" si="35"/>
        <v>0</v>
      </c>
      <c r="L187">
        <f t="shared" si="36"/>
        <v>15</v>
      </c>
      <c r="M187">
        <f t="shared" si="37"/>
        <v>220</v>
      </c>
    </row>
    <row r="188" spans="2:13" x14ac:dyDescent="0.25">
      <c r="B188">
        <f t="shared" si="39"/>
        <v>2018</v>
      </c>
      <c r="C188">
        <v>10</v>
      </c>
      <c r="D188">
        <f>SUMIFS('DD Calcs'!F$11:F$6680,'DD Calcs'!$B$11:$B$6680,'DD Monthly'!$B188,'DD Calcs'!$C$11:$C$6680,'DD Monthly'!$C188)</f>
        <v>273</v>
      </c>
      <c r="E188">
        <f>SUMIFS('DD Calcs'!G$11:G$6680,'DD Calcs'!$B$11:$B$6680,'DD Monthly'!$B188,'DD Calcs'!$C$11:$C$6680,'DD Monthly'!$C188)</f>
        <v>87</v>
      </c>
      <c r="F188">
        <f t="shared" si="38"/>
        <v>0</v>
      </c>
      <c r="G188">
        <f t="shared" si="38"/>
        <v>0</v>
      </c>
      <c r="H188">
        <f t="shared" si="38"/>
        <v>0</v>
      </c>
      <c r="I188">
        <f t="shared" si="38"/>
        <v>1</v>
      </c>
      <c r="J188">
        <f t="shared" si="34"/>
        <v>0</v>
      </c>
      <c r="K188">
        <f t="shared" si="35"/>
        <v>0</v>
      </c>
      <c r="L188">
        <f t="shared" si="36"/>
        <v>273</v>
      </c>
      <c r="M188">
        <f t="shared" si="37"/>
        <v>0</v>
      </c>
    </row>
    <row r="189" spans="2:13" x14ac:dyDescent="0.25">
      <c r="B189">
        <f t="shared" si="39"/>
        <v>2018</v>
      </c>
      <c r="C189">
        <v>11</v>
      </c>
      <c r="D189">
        <f>SUMIFS('DD Calcs'!F$11:F$6680,'DD Calcs'!$B$11:$B$6680,'DD Monthly'!$B189,'DD Calcs'!$C$11:$C$6680,'DD Monthly'!$C189)</f>
        <v>662</v>
      </c>
      <c r="E189">
        <f>SUMIFS('DD Calcs'!G$11:G$6680,'DD Calcs'!$B$11:$B$6680,'DD Monthly'!$B189,'DD Calcs'!$C$11:$C$6680,'DD Monthly'!$C189)</f>
        <v>4</v>
      </c>
      <c r="F189">
        <f t="shared" si="38"/>
        <v>0</v>
      </c>
      <c r="G189">
        <f t="shared" si="38"/>
        <v>0</v>
      </c>
      <c r="H189">
        <f t="shared" si="38"/>
        <v>0</v>
      </c>
      <c r="I189">
        <f t="shared" si="38"/>
        <v>1</v>
      </c>
      <c r="J189">
        <f t="shared" si="34"/>
        <v>0</v>
      </c>
      <c r="K189">
        <f t="shared" si="35"/>
        <v>0</v>
      </c>
      <c r="L189">
        <f t="shared" si="36"/>
        <v>662</v>
      </c>
      <c r="M189">
        <f t="shared" si="37"/>
        <v>0</v>
      </c>
    </row>
    <row r="190" spans="2:13" x14ac:dyDescent="0.25">
      <c r="B190">
        <f t="shared" si="39"/>
        <v>2018</v>
      </c>
      <c r="C190">
        <v>12</v>
      </c>
      <c r="D190">
        <f>SUMIFS('DD Calcs'!F$11:F$6680,'DD Calcs'!$B$11:$B$6680,'DD Monthly'!$B190,'DD Calcs'!$C$11:$C$6680,'DD Monthly'!$C190)</f>
        <v>805</v>
      </c>
      <c r="E190">
        <f>SUMIFS('DD Calcs'!G$11:G$6680,'DD Calcs'!$B$11:$B$6680,'DD Monthly'!$B190,'DD Calcs'!$C$11:$C$6680,'DD Monthly'!$C190)</f>
        <v>0</v>
      </c>
      <c r="F190">
        <f t="shared" si="38"/>
        <v>1</v>
      </c>
      <c r="G190">
        <f t="shared" si="38"/>
        <v>0</v>
      </c>
      <c r="H190">
        <f t="shared" si="38"/>
        <v>0</v>
      </c>
      <c r="I190">
        <f t="shared" si="38"/>
        <v>0</v>
      </c>
      <c r="J190">
        <f t="shared" si="34"/>
        <v>805</v>
      </c>
      <c r="K190">
        <f t="shared" si="35"/>
        <v>0</v>
      </c>
      <c r="L190">
        <f t="shared" si="36"/>
        <v>0</v>
      </c>
      <c r="M190">
        <f t="shared" si="37"/>
        <v>0</v>
      </c>
    </row>
    <row r="191" spans="2:13" x14ac:dyDescent="0.25">
      <c r="B191">
        <f>B190+1</f>
        <v>2019</v>
      </c>
      <c r="C191">
        <v>1</v>
      </c>
      <c r="D191">
        <f>SUMIFS('DD Calcs'!F$11:F$6680,'DD Calcs'!$B$11:$B$6680,'DD Monthly'!$B191,'DD Calcs'!$C$11:$C$6680,'DD Monthly'!$C191)</f>
        <v>982</v>
      </c>
      <c r="E191">
        <f>SUMIFS('DD Calcs'!G$11:G$6680,'DD Calcs'!$B$11:$B$6680,'DD Monthly'!$B191,'DD Calcs'!$C$11:$C$6680,'DD Monthly'!$C191)</f>
        <v>0</v>
      </c>
      <c r="F191">
        <f t="shared" ref="F191:I210" si="40">F179</f>
        <v>1</v>
      </c>
      <c r="G191">
        <f t="shared" si="40"/>
        <v>0</v>
      </c>
      <c r="H191">
        <f t="shared" si="40"/>
        <v>0</v>
      </c>
      <c r="I191">
        <f t="shared" si="40"/>
        <v>0</v>
      </c>
      <c r="J191">
        <f t="shared" si="34"/>
        <v>982</v>
      </c>
      <c r="K191">
        <f t="shared" si="35"/>
        <v>0</v>
      </c>
      <c r="L191">
        <f t="shared" si="36"/>
        <v>0</v>
      </c>
      <c r="M191">
        <f t="shared" si="37"/>
        <v>0</v>
      </c>
    </row>
    <row r="192" spans="2:13" x14ac:dyDescent="0.25">
      <c r="B192">
        <f t="shared" si="39"/>
        <v>2019</v>
      </c>
      <c r="C192">
        <v>2</v>
      </c>
      <c r="D192">
        <f>SUMIFS('DD Calcs'!F$11:F$6680,'DD Calcs'!$B$11:$B$6680,'DD Monthly'!$B192,'DD Calcs'!$C$11:$C$6680,'DD Monthly'!$C192)</f>
        <v>758</v>
      </c>
      <c r="E192">
        <f>SUMIFS('DD Calcs'!G$11:G$6680,'DD Calcs'!$B$11:$B$6680,'DD Monthly'!$B192,'DD Calcs'!$C$11:$C$6680,'DD Monthly'!$C192)</f>
        <v>0</v>
      </c>
      <c r="F192">
        <f t="shared" si="40"/>
        <v>1</v>
      </c>
      <c r="G192">
        <f t="shared" si="40"/>
        <v>0</v>
      </c>
      <c r="H192">
        <f t="shared" si="40"/>
        <v>0</v>
      </c>
      <c r="I192">
        <f t="shared" si="40"/>
        <v>0</v>
      </c>
      <c r="J192">
        <f t="shared" si="34"/>
        <v>758</v>
      </c>
      <c r="K192">
        <f t="shared" si="35"/>
        <v>0</v>
      </c>
      <c r="L192">
        <f t="shared" si="36"/>
        <v>0</v>
      </c>
      <c r="M192">
        <f t="shared" si="37"/>
        <v>0</v>
      </c>
    </row>
    <row r="193" spans="2:13" x14ac:dyDescent="0.25">
      <c r="B193">
        <f t="shared" si="39"/>
        <v>2019</v>
      </c>
      <c r="C193">
        <v>3</v>
      </c>
      <c r="D193">
        <f>SUMIFS('DD Calcs'!F$11:F$6680,'DD Calcs'!$B$11:$B$6680,'DD Monthly'!$B193,'DD Calcs'!$C$11:$C$6680,'DD Monthly'!$C193)</f>
        <v>678</v>
      </c>
      <c r="E193">
        <f>SUMIFS('DD Calcs'!G$11:G$6680,'DD Calcs'!$B$11:$B$6680,'DD Monthly'!$B193,'DD Calcs'!$C$11:$C$6680,'DD Monthly'!$C193)</f>
        <v>4</v>
      </c>
      <c r="F193">
        <f t="shared" si="40"/>
        <v>0</v>
      </c>
      <c r="G193">
        <f t="shared" si="40"/>
        <v>1</v>
      </c>
      <c r="H193">
        <f t="shared" si="40"/>
        <v>0</v>
      </c>
      <c r="I193">
        <f t="shared" si="40"/>
        <v>0</v>
      </c>
      <c r="J193">
        <f t="shared" si="34"/>
        <v>0</v>
      </c>
      <c r="K193">
        <f t="shared" si="35"/>
        <v>678</v>
      </c>
      <c r="L193">
        <f t="shared" si="36"/>
        <v>0</v>
      </c>
      <c r="M193">
        <f t="shared" si="37"/>
        <v>0</v>
      </c>
    </row>
    <row r="194" spans="2:13" x14ac:dyDescent="0.25">
      <c r="B194">
        <f t="shared" si="39"/>
        <v>2019</v>
      </c>
      <c r="C194">
        <v>4</v>
      </c>
      <c r="D194">
        <f>SUMIFS('DD Calcs'!F$11:F$6680,'DD Calcs'!$B$11:$B$6680,'DD Monthly'!$B194,'DD Calcs'!$C$11:$C$6680,'DD Monthly'!$C194)</f>
        <v>206</v>
      </c>
      <c r="E194">
        <f>SUMIFS('DD Calcs'!G$11:G$6680,'DD Calcs'!$B$11:$B$6680,'DD Monthly'!$B194,'DD Calcs'!$C$11:$C$6680,'DD Monthly'!$C194)</f>
        <v>20</v>
      </c>
      <c r="F194">
        <f t="shared" si="40"/>
        <v>0</v>
      </c>
      <c r="G194">
        <f t="shared" si="40"/>
        <v>1</v>
      </c>
      <c r="H194">
        <f t="shared" si="40"/>
        <v>0</v>
      </c>
      <c r="I194">
        <f t="shared" si="40"/>
        <v>0</v>
      </c>
      <c r="J194">
        <f t="shared" si="34"/>
        <v>0</v>
      </c>
      <c r="K194">
        <f t="shared" si="35"/>
        <v>206</v>
      </c>
      <c r="L194">
        <f t="shared" si="36"/>
        <v>0</v>
      </c>
      <c r="M194">
        <f t="shared" si="37"/>
        <v>0</v>
      </c>
    </row>
    <row r="195" spans="2:13" x14ac:dyDescent="0.25">
      <c r="B195">
        <f t="shared" si="39"/>
        <v>2019</v>
      </c>
      <c r="C195">
        <v>5</v>
      </c>
      <c r="D195">
        <f>SUMIFS('DD Calcs'!F$11:F$6680,'DD Calcs'!$B$11:$B$6680,'DD Monthly'!$B195,'DD Calcs'!$C$11:$C$6680,'DD Monthly'!$C195)</f>
        <v>47</v>
      </c>
      <c r="E195">
        <f>SUMIFS('DD Calcs'!G$11:G$6680,'DD Calcs'!$B$11:$B$6680,'DD Monthly'!$B195,'DD Calcs'!$C$11:$C$6680,'DD Monthly'!$C195)</f>
        <v>144</v>
      </c>
      <c r="F195">
        <f t="shared" si="40"/>
        <v>0</v>
      </c>
      <c r="G195">
        <f t="shared" si="40"/>
        <v>1</v>
      </c>
      <c r="H195">
        <f t="shared" si="40"/>
        <v>1</v>
      </c>
      <c r="I195">
        <f t="shared" si="40"/>
        <v>0</v>
      </c>
      <c r="J195">
        <f t="shared" si="34"/>
        <v>0</v>
      </c>
      <c r="K195">
        <f t="shared" si="35"/>
        <v>47</v>
      </c>
      <c r="L195">
        <f t="shared" si="36"/>
        <v>0</v>
      </c>
      <c r="M195">
        <f t="shared" si="37"/>
        <v>144</v>
      </c>
    </row>
    <row r="196" spans="2:13" x14ac:dyDescent="0.25">
      <c r="B196">
        <f t="shared" si="39"/>
        <v>2019</v>
      </c>
      <c r="C196">
        <v>6</v>
      </c>
      <c r="D196">
        <f>SUMIFS('DD Calcs'!F$11:F$6680,'DD Calcs'!$B$11:$B$6680,'DD Monthly'!$B196,'DD Calcs'!$C$11:$C$6680,'DD Monthly'!$C196)</f>
        <v>3</v>
      </c>
      <c r="E196">
        <f>SUMIFS('DD Calcs'!G$11:G$6680,'DD Calcs'!$B$11:$B$6680,'DD Monthly'!$B196,'DD Calcs'!$C$11:$C$6680,'DD Monthly'!$C196)</f>
        <v>252</v>
      </c>
      <c r="F196">
        <f t="shared" si="40"/>
        <v>0</v>
      </c>
      <c r="G196">
        <f t="shared" si="40"/>
        <v>0</v>
      </c>
      <c r="H196">
        <f t="shared" si="40"/>
        <v>1</v>
      </c>
      <c r="I196">
        <f t="shared" si="40"/>
        <v>0</v>
      </c>
      <c r="J196">
        <f t="shared" si="34"/>
        <v>0</v>
      </c>
      <c r="K196">
        <f t="shared" si="35"/>
        <v>0</v>
      </c>
      <c r="L196">
        <f t="shared" si="36"/>
        <v>0</v>
      </c>
      <c r="M196">
        <f t="shared" si="37"/>
        <v>252</v>
      </c>
    </row>
    <row r="197" spans="2:13" x14ac:dyDescent="0.25">
      <c r="B197">
        <f t="shared" si="39"/>
        <v>2019</v>
      </c>
      <c r="C197">
        <v>7</v>
      </c>
      <c r="D197">
        <f>SUMIFS('DD Calcs'!F$11:F$6680,'DD Calcs'!$B$11:$B$6680,'DD Monthly'!$B197,'DD Calcs'!$C$11:$C$6680,'DD Monthly'!$C197)</f>
        <v>0</v>
      </c>
      <c r="E197">
        <f>SUMIFS('DD Calcs'!G$11:G$6680,'DD Calcs'!$B$11:$B$6680,'DD Monthly'!$B197,'DD Calcs'!$C$11:$C$6680,'DD Monthly'!$C197)</f>
        <v>444</v>
      </c>
      <c r="F197">
        <f t="shared" si="40"/>
        <v>0</v>
      </c>
      <c r="G197">
        <f t="shared" si="40"/>
        <v>0</v>
      </c>
      <c r="H197">
        <f t="shared" si="40"/>
        <v>1</v>
      </c>
      <c r="I197">
        <f t="shared" si="40"/>
        <v>0</v>
      </c>
      <c r="J197">
        <f t="shared" si="34"/>
        <v>0</v>
      </c>
      <c r="K197">
        <f t="shared" si="35"/>
        <v>0</v>
      </c>
      <c r="L197">
        <f t="shared" si="36"/>
        <v>0</v>
      </c>
      <c r="M197">
        <f t="shared" si="37"/>
        <v>444</v>
      </c>
    </row>
    <row r="198" spans="2:13" x14ac:dyDescent="0.25">
      <c r="B198">
        <f t="shared" si="39"/>
        <v>2019</v>
      </c>
      <c r="C198">
        <v>8</v>
      </c>
      <c r="D198">
        <f>SUMIFS('DD Calcs'!F$11:F$6680,'DD Calcs'!$B$11:$B$6680,'DD Monthly'!$B198,'DD Calcs'!$C$11:$C$6680,'DD Monthly'!$C198)</f>
        <v>0</v>
      </c>
      <c r="E198">
        <f>SUMIFS('DD Calcs'!G$11:G$6680,'DD Calcs'!$B$11:$B$6680,'DD Monthly'!$B198,'DD Calcs'!$C$11:$C$6680,'DD Monthly'!$C198)</f>
        <v>345</v>
      </c>
      <c r="F198">
        <f t="shared" si="40"/>
        <v>0</v>
      </c>
      <c r="G198">
        <f t="shared" si="40"/>
        <v>0</v>
      </c>
      <c r="H198">
        <f t="shared" si="40"/>
        <v>1</v>
      </c>
      <c r="I198">
        <f t="shared" si="40"/>
        <v>0</v>
      </c>
      <c r="J198">
        <f t="shared" si="34"/>
        <v>0</v>
      </c>
      <c r="K198">
        <f t="shared" si="35"/>
        <v>0</v>
      </c>
      <c r="L198">
        <f t="shared" si="36"/>
        <v>0</v>
      </c>
      <c r="M198">
        <f t="shared" si="37"/>
        <v>345</v>
      </c>
    </row>
    <row r="199" spans="2:13" x14ac:dyDescent="0.25">
      <c r="B199">
        <f t="shared" si="39"/>
        <v>2019</v>
      </c>
      <c r="C199">
        <v>9</v>
      </c>
      <c r="D199">
        <f>SUMIFS('DD Calcs'!F$11:F$6680,'DD Calcs'!$B$11:$B$6680,'DD Monthly'!$B199,'DD Calcs'!$C$11:$C$6680,'DD Monthly'!$C199)</f>
        <v>5</v>
      </c>
      <c r="E199">
        <f>SUMIFS('DD Calcs'!G$11:G$6680,'DD Calcs'!$B$11:$B$6680,'DD Monthly'!$B199,'DD Calcs'!$C$11:$C$6680,'DD Monthly'!$C199)</f>
        <v>228</v>
      </c>
      <c r="F199">
        <f t="shared" si="40"/>
        <v>0</v>
      </c>
      <c r="G199">
        <f t="shared" si="40"/>
        <v>0</v>
      </c>
      <c r="H199">
        <f t="shared" si="40"/>
        <v>1</v>
      </c>
      <c r="I199">
        <f t="shared" si="40"/>
        <v>1</v>
      </c>
      <c r="J199">
        <f t="shared" si="34"/>
        <v>0</v>
      </c>
      <c r="K199">
        <f t="shared" si="35"/>
        <v>0</v>
      </c>
      <c r="L199">
        <f t="shared" si="36"/>
        <v>5</v>
      </c>
      <c r="M199">
        <f t="shared" si="37"/>
        <v>228</v>
      </c>
    </row>
    <row r="200" spans="2:13" x14ac:dyDescent="0.25">
      <c r="B200">
        <f t="shared" si="39"/>
        <v>2019</v>
      </c>
      <c r="C200">
        <v>10</v>
      </c>
      <c r="D200">
        <f>SUMIFS('DD Calcs'!F$11:F$6680,'DD Calcs'!$B$11:$B$6680,'DD Monthly'!$B200,'DD Calcs'!$C$11:$C$6680,'DD Monthly'!$C200)</f>
        <v>181</v>
      </c>
      <c r="E200">
        <f>SUMIFS('DD Calcs'!G$11:G$6680,'DD Calcs'!$B$11:$B$6680,'DD Monthly'!$B200,'DD Calcs'!$C$11:$C$6680,'DD Monthly'!$C200)</f>
        <v>57</v>
      </c>
      <c r="F200">
        <f t="shared" si="40"/>
        <v>0</v>
      </c>
      <c r="G200">
        <f t="shared" si="40"/>
        <v>0</v>
      </c>
      <c r="H200">
        <f t="shared" si="40"/>
        <v>0</v>
      </c>
      <c r="I200">
        <f t="shared" si="40"/>
        <v>1</v>
      </c>
      <c r="J200">
        <f t="shared" si="34"/>
        <v>0</v>
      </c>
      <c r="K200">
        <f t="shared" si="35"/>
        <v>0</v>
      </c>
      <c r="L200">
        <f t="shared" si="36"/>
        <v>181</v>
      </c>
      <c r="M200">
        <f t="shared" si="37"/>
        <v>0</v>
      </c>
    </row>
    <row r="201" spans="2:13" x14ac:dyDescent="0.25">
      <c r="B201">
        <f t="shared" si="39"/>
        <v>2019</v>
      </c>
      <c r="C201">
        <v>11</v>
      </c>
      <c r="D201">
        <f>SUMIFS('DD Calcs'!F$11:F$6680,'DD Calcs'!$B$11:$B$6680,'DD Monthly'!$B201,'DD Calcs'!$C$11:$C$6680,'DD Monthly'!$C201)</f>
        <v>667</v>
      </c>
      <c r="E201">
        <f>SUMIFS('DD Calcs'!G$11:G$6680,'DD Calcs'!$B$11:$B$6680,'DD Monthly'!$B201,'DD Calcs'!$C$11:$C$6680,'DD Monthly'!$C201)</f>
        <v>0</v>
      </c>
      <c r="F201">
        <f t="shared" si="40"/>
        <v>0</v>
      </c>
      <c r="G201">
        <f t="shared" si="40"/>
        <v>0</v>
      </c>
      <c r="H201">
        <f t="shared" si="40"/>
        <v>0</v>
      </c>
      <c r="I201">
        <f t="shared" si="40"/>
        <v>1</v>
      </c>
      <c r="J201">
        <f t="shared" si="34"/>
        <v>0</v>
      </c>
      <c r="K201">
        <f t="shared" si="35"/>
        <v>0</v>
      </c>
      <c r="L201">
        <f t="shared" si="36"/>
        <v>667</v>
      </c>
      <c r="M201">
        <f t="shared" si="37"/>
        <v>0</v>
      </c>
    </row>
    <row r="202" spans="2:13" x14ac:dyDescent="0.25">
      <c r="B202">
        <f t="shared" si="39"/>
        <v>2019</v>
      </c>
      <c r="C202">
        <v>12</v>
      </c>
      <c r="D202">
        <f>SUMIFS('DD Calcs'!F$11:F$6680,'DD Calcs'!$B$11:$B$6680,'DD Monthly'!$B202,'DD Calcs'!$C$11:$C$6680,'DD Monthly'!$C202)</f>
        <v>823</v>
      </c>
      <c r="E202">
        <f>SUMIFS('DD Calcs'!G$11:G$6680,'DD Calcs'!$B$11:$B$6680,'DD Monthly'!$B202,'DD Calcs'!$C$11:$C$6680,'DD Monthly'!$C202)</f>
        <v>0</v>
      </c>
      <c r="F202">
        <f t="shared" si="40"/>
        <v>1</v>
      </c>
      <c r="G202">
        <f t="shared" si="40"/>
        <v>0</v>
      </c>
      <c r="H202">
        <f t="shared" si="40"/>
        <v>0</v>
      </c>
      <c r="I202">
        <f t="shared" si="40"/>
        <v>0</v>
      </c>
      <c r="J202">
        <f t="shared" si="34"/>
        <v>823</v>
      </c>
      <c r="K202">
        <f t="shared" si="35"/>
        <v>0</v>
      </c>
      <c r="L202">
        <f t="shared" si="36"/>
        <v>0</v>
      </c>
      <c r="M202">
        <f t="shared" si="37"/>
        <v>0</v>
      </c>
    </row>
    <row r="203" spans="2:13" x14ac:dyDescent="0.25">
      <c r="B203">
        <f>B202+1</f>
        <v>2020</v>
      </c>
      <c r="C203">
        <v>1</v>
      </c>
      <c r="D203">
        <f>SUMIFS('DD Calcs'!F$11:F$6680,'DD Calcs'!$B$11:$B$6680,'DD Monthly'!$B203,'DD Calcs'!$C$11:$C$6680,'DD Monthly'!$C203)</f>
        <v>789</v>
      </c>
      <c r="E203">
        <f>SUMIFS('DD Calcs'!G$11:G$6680,'DD Calcs'!$B$11:$B$6680,'DD Monthly'!$B203,'DD Calcs'!$C$11:$C$6680,'DD Monthly'!$C203)</f>
        <v>0</v>
      </c>
      <c r="F203">
        <f t="shared" si="40"/>
        <v>1</v>
      </c>
      <c r="G203">
        <f t="shared" si="40"/>
        <v>0</v>
      </c>
      <c r="H203">
        <f t="shared" si="40"/>
        <v>0</v>
      </c>
      <c r="I203">
        <f t="shared" si="40"/>
        <v>0</v>
      </c>
      <c r="J203">
        <f t="shared" si="34"/>
        <v>789</v>
      </c>
      <c r="K203">
        <f t="shared" si="35"/>
        <v>0</v>
      </c>
      <c r="L203">
        <f t="shared" si="36"/>
        <v>0</v>
      </c>
      <c r="M203">
        <f t="shared" si="37"/>
        <v>0</v>
      </c>
    </row>
    <row r="204" spans="2:13" x14ac:dyDescent="0.25">
      <c r="B204">
        <f t="shared" si="39"/>
        <v>2020</v>
      </c>
      <c r="C204">
        <v>2</v>
      </c>
      <c r="D204">
        <f>SUMIFS('DD Calcs'!F$11:F$6680,'DD Calcs'!$B$11:$B$6680,'DD Monthly'!$B204,'DD Calcs'!$C$11:$C$6680,'DD Monthly'!$C204)</f>
        <v>678</v>
      </c>
      <c r="E204">
        <f>SUMIFS('DD Calcs'!G$11:G$6680,'DD Calcs'!$B$11:$B$6680,'DD Monthly'!$B204,'DD Calcs'!$C$11:$C$6680,'DD Monthly'!$C204)</f>
        <v>0</v>
      </c>
      <c r="F204">
        <f t="shared" si="40"/>
        <v>1</v>
      </c>
      <c r="G204">
        <f t="shared" si="40"/>
        <v>0</v>
      </c>
      <c r="H204">
        <f t="shared" si="40"/>
        <v>0</v>
      </c>
      <c r="I204">
        <f t="shared" si="40"/>
        <v>0</v>
      </c>
      <c r="J204">
        <f t="shared" si="34"/>
        <v>678</v>
      </c>
      <c r="K204">
        <f t="shared" si="35"/>
        <v>0</v>
      </c>
      <c r="L204">
        <f t="shared" si="36"/>
        <v>0</v>
      </c>
      <c r="M204">
        <f t="shared" si="37"/>
        <v>0</v>
      </c>
    </row>
    <row r="205" spans="2:13" x14ac:dyDescent="0.25">
      <c r="B205">
        <f t="shared" si="39"/>
        <v>2020</v>
      </c>
      <c r="C205">
        <v>3</v>
      </c>
      <c r="D205">
        <f>SUMIFS('DD Calcs'!F$11:F$6680,'DD Calcs'!$B$11:$B$6680,'DD Monthly'!$B205,'DD Calcs'!$C$11:$C$6680,'DD Monthly'!$C205)</f>
        <v>455</v>
      </c>
      <c r="E205">
        <f>SUMIFS('DD Calcs'!G$11:G$6680,'DD Calcs'!$B$11:$B$6680,'DD Monthly'!$B205,'DD Calcs'!$C$11:$C$6680,'DD Monthly'!$C205)</f>
        <v>1</v>
      </c>
      <c r="F205">
        <f t="shared" si="40"/>
        <v>0</v>
      </c>
      <c r="G205">
        <f t="shared" si="40"/>
        <v>1</v>
      </c>
      <c r="H205">
        <f t="shared" si="40"/>
        <v>0</v>
      </c>
      <c r="I205">
        <f t="shared" si="40"/>
        <v>0</v>
      </c>
      <c r="J205">
        <f t="shared" si="34"/>
        <v>0</v>
      </c>
      <c r="K205">
        <f t="shared" si="35"/>
        <v>455</v>
      </c>
      <c r="L205">
        <f t="shared" si="36"/>
        <v>0</v>
      </c>
      <c r="M205">
        <f t="shared" si="37"/>
        <v>0</v>
      </c>
    </row>
    <row r="206" spans="2:13" x14ac:dyDescent="0.25">
      <c r="B206">
        <f t="shared" si="39"/>
        <v>2020</v>
      </c>
      <c r="C206">
        <v>4</v>
      </c>
      <c r="D206">
        <f>SUMIFS('DD Calcs'!F$11:F$6680,'DD Calcs'!$B$11:$B$6680,'DD Monthly'!$B206,'DD Calcs'!$C$11:$C$6680,'DD Monthly'!$C206)</f>
        <v>375</v>
      </c>
      <c r="E206">
        <f>SUMIFS('DD Calcs'!G$11:G$6680,'DD Calcs'!$B$11:$B$6680,'DD Monthly'!$B206,'DD Calcs'!$C$11:$C$6680,'DD Monthly'!$C206)</f>
        <v>0</v>
      </c>
      <c r="F206">
        <f t="shared" si="40"/>
        <v>0</v>
      </c>
      <c r="G206">
        <f t="shared" si="40"/>
        <v>1</v>
      </c>
      <c r="H206">
        <f t="shared" si="40"/>
        <v>0</v>
      </c>
      <c r="I206">
        <f t="shared" si="40"/>
        <v>0</v>
      </c>
      <c r="J206">
        <f t="shared" si="34"/>
        <v>0</v>
      </c>
      <c r="K206">
        <f t="shared" si="35"/>
        <v>375</v>
      </c>
      <c r="L206">
        <f t="shared" si="36"/>
        <v>0</v>
      </c>
      <c r="M206">
        <f t="shared" si="37"/>
        <v>0</v>
      </c>
    </row>
    <row r="207" spans="2:13" x14ac:dyDescent="0.25">
      <c r="B207">
        <f t="shared" si="39"/>
        <v>2020</v>
      </c>
      <c r="C207">
        <v>5</v>
      </c>
      <c r="D207">
        <f>SUMIFS('DD Calcs'!F$11:F$6680,'DD Calcs'!$B$11:$B$6680,'DD Monthly'!$B207,'DD Calcs'!$C$11:$C$6680,'DD Monthly'!$C207)</f>
        <v>171</v>
      </c>
      <c r="E207">
        <f>SUMIFS('DD Calcs'!G$11:G$6680,'DD Calcs'!$B$11:$B$6680,'DD Monthly'!$B207,'DD Calcs'!$C$11:$C$6680,'DD Monthly'!$C207)</f>
        <v>70</v>
      </c>
      <c r="F207">
        <f t="shared" si="40"/>
        <v>0</v>
      </c>
      <c r="G207">
        <f t="shared" si="40"/>
        <v>1</v>
      </c>
      <c r="H207">
        <f t="shared" si="40"/>
        <v>1</v>
      </c>
      <c r="I207">
        <f t="shared" si="40"/>
        <v>0</v>
      </c>
      <c r="J207">
        <f t="shared" si="34"/>
        <v>0</v>
      </c>
      <c r="K207">
        <f t="shared" si="35"/>
        <v>171</v>
      </c>
      <c r="L207">
        <f t="shared" si="36"/>
        <v>0</v>
      </c>
      <c r="M207">
        <f t="shared" si="37"/>
        <v>70</v>
      </c>
    </row>
    <row r="208" spans="2:13" x14ac:dyDescent="0.25">
      <c r="B208">
        <f t="shared" si="39"/>
        <v>2020</v>
      </c>
      <c r="C208">
        <v>6</v>
      </c>
      <c r="D208">
        <f>SUMIFS('DD Calcs'!F$11:F$6680,'DD Calcs'!$B$11:$B$6680,'DD Monthly'!$B208,'DD Calcs'!$C$11:$C$6680,'DD Monthly'!$C208)</f>
        <v>4</v>
      </c>
      <c r="E208">
        <f>SUMIFS('DD Calcs'!G$11:G$6680,'DD Calcs'!$B$11:$B$6680,'DD Monthly'!$B208,'DD Calcs'!$C$11:$C$6680,'DD Monthly'!$C208)</f>
        <v>264</v>
      </c>
      <c r="F208">
        <f t="shared" si="40"/>
        <v>0</v>
      </c>
      <c r="G208">
        <f t="shared" si="40"/>
        <v>0</v>
      </c>
      <c r="H208">
        <f t="shared" si="40"/>
        <v>1</v>
      </c>
      <c r="I208">
        <f t="shared" si="40"/>
        <v>0</v>
      </c>
      <c r="J208">
        <f t="shared" si="34"/>
        <v>0</v>
      </c>
      <c r="K208">
        <f t="shared" si="35"/>
        <v>0</v>
      </c>
      <c r="L208">
        <f t="shared" si="36"/>
        <v>0</v>
      </c>
      <c r="M208">
        <f t="shared" si="37"/>
        <v>264</v>
      </c>
    </row>
    <row r="209" spans="2:13" x14ac:dyDescent="0.25">
      <c r="B209">
        <f t="shared" si="39"/>
        <v>2020</v>
      </c>
      <c r="C209">
        <v>7</v>
      </c>
      <c r="D209">
        <f>SUMIFS('DD Calcs'!F$11:F$6680,'DD Calcs'!$B$11:$B$6680,'DD Monthly'!$B209,'DD Calcs'!$C$11:$C$6680,'DD Monthly'!$C209)</f>
        <v>0</v>
      </c>
      <c r="E209">
        <f>SUMIFS('DD Calcs'!G$11:G$6680,'DD Calcs'!$B$11:$B$6680,'DD Monthly'!$B209,'DD Calcs'!$C$11:$C$6680,'DD Monthly'!$C209)</f>
        <v>482</v>
      </c>
      <c r="F209">
        <f t="shared" si="40"/>
        <v>0</v>
      </c>
      <c r="G209">
        <f t="shared" si="40"/>
        <v>0</v>
      </c>
      <c r="H209">
        <f t="shared" si="40"/>
        <v>1</v>
      </c>
      <c r="I209">
        <f t="shared" si="40"/>
        <v>0</v>
      </c>
      <c r="J209">
        <f t="shared" si="34"/>
        <v>0</v>
      </c>
      <c r="K209">
        <f t="shared" si="35"/>
        <v>0</v>
      </c>
      <c r="L209">
        <f t="shared" si="36"/>
        <v>0</v>
      </c>
      <c r="M209">
        <f t="shared" si="37"/>
        <v>482</v>
      </c>
    </row>
    <row r="210" spans="2:13" x14ac:dyDescent="0.25">
      <c r="B210">
        <f t="shared" si="39"/>
        <v>2020</v>
      </c>
      <c r="C210">
        <v>8</v>
      </c>
      <c r="D210">
        <f>SUMIFS('DD Calcs'!F$11:F$6680,'DD Calcs'!$B$11:$B$6680,'DD Monthly'!$B210,'DD Calcs'!$C$11:$C$6680,'DD Monthly'!$C210)</f>
        <v>0</v>
      </c>
      <c r="E210">
        <f>SUMIFS('DD Calcs'!G$11:G$6680,'DD Calcs'!$B$11:$B$6680,'DD Monthly'!$B210,'DD Calcs'!$C$11:$C$6680,'DD Monthly'!$C210)</f>
        <v>361.5</v>
      </c>
      <c r="F210">
        <f t="shared" si="40"/>
        <v>0</v>
      </c>
      <c r="G210">
        <f t="shared" si="40"/>
        <v>0</v>
      </c>
      <c r="H210">
        <f t="shared" si="40"/>
        <v>1</v>
      </c>
      <c r="I210">
        <f t="shared" si="40"/>
        <v>0</v>
      </c>
      <c r="J210">
        <f t="shared" si="34"/>
        <v>0</v>
      </c>
      <c r="K210">
        <f t="shared" si="35"/>
        <v>0</v>
      </c>
      <c r="L210">
        <f t="shared" si="36"/>
        <v>0</v>
      </c>
      <c r="M210">
        <f t="shared" si="37"/>
        <v>361.5</v>
      </c>
    </row>
    <row r="211" spans="2:13" x14ac:dyDescent="0.25">
      <c r="B211">
        <f t="shared" si="39"/>
        <v>2020</v>
      </c>
      <c r="C211">
        <v>9</v>
      </c>
      <c r="D211">
        <f>SUMIFS('DD Calcs'!F$11:F$6680,'DD Calcs'!$B$11:$B$6680,'DD Monthly'!$B211,'DD Calcs'!$C$11:$C$6680,'DD Monthly'!$C211)</f>
        <v>64</v>
      </c>
      <c r="E211">
        <f>SUMIFS('DD Calcs'!G$11:G$6680,'DD Calcs'!$B$11:$B$6680,'DD Monthly'!$B211,'DD Calcs'!$C$11:$C$6680,'DD Monthly'!$C211)</f>
        <v>139</v>
      </c>
      <c r="F211">
        <f t="shared" ref="F211:I230" si="41">F199</f>
        <v>0</v>
      </c>
      <c r="G211">
        <f t="shared" si="41"/>
        <v>0</v>
      </c>
      <c r="H211">
        <f t="shared" si="41"/>
        <v>1</v>
      </c>
      <c r="I211">
        <f t="shared" si="41"/>
        <v>1</v>
      </c>
      <c r="J211">
        <f t="shared" si="34"/>
        <v>0</v>
      </c>
      <c r="K211">
        <f t="shared" si="35"/>
        <v>0</v>
      </c>
      <c r="L211">
        <f t="shared" si="36"/>
        <v>64</v>
      </c>
      <c r="M211">
        <f t="shared" si="37"/>
        <v>139</v>
      </c>
    </row>
    <row r="212" spans="2:13" x14ac:dyDescent="0.25">
      <c r="B212">
        <f t="shared" si="39"/>
        <v>2020</v>
      </c>
      <c r="C212">
        <v>10</v>
      </c>
      <c r="D212">
        <f>SUMIFS('DD Calcs'!F$11:F$6680,'DD Calcs'!$B$11:$B$6680,'DD Monthly'!$B212,'DD Calcs'!$C$11:$C$6680,'DD Monthly'!$C212)</f>
        <v>201</v>
      </c>
      <c r="E212">
        <f>SUMIFS('DD Calcs'!G$11:G$6680,'DD Calcs'!$B$11:$B$6680,'DD Monthly'!$B212,'DD Calcs'!$C$11:$C$6680,'DD Monthly'!$C212)</f>
        <v>9</v>
      </c>
      <c r="F212">
        <f t="shared" si="41"/>
        <v>0</v>
      </c>
      <c r="G212">
        <f t="shared" si="41"/>
        <v>0</v>
      </c>
      <c r="H212">
        <f t="shared" si="41"/>
        <v>0</v>
      </c>
      <c r="I212">
        <f t="shared" si="41"/>
        <v>1</v>
      </c>
      <c r="J212">
        <f t="shared" si="34"/>
        <v>0</v>
      </c>
      <c r="K212">
        <f t="shared" si="35"/>
        <v>0</v>
      </c>
      <c r="L212">
        <f t="shared" si="36"/>
        <v>201</v>
      </c>
      <c r="M212">
        <f t="shared" si="37"/>
        <v>0</v>
      </c>
    </row>
    <row r="213" spans="2:13" x14ac:dyDescent="0.25">
      <c r="B213">
        <f t="shared" si="39"/>
        <v>2020</v>
      </c>
      <c r="C213">
        <v>11</v>
      </c>
      <c r="D213">
        <f>SUMIFS('DD Calcs'!F$11:F$6680,'DD Calcs'!$B$11:$B$6680,'DD Monthly'!$B213,'DD Calcs'!$C$11:$C$6680,'DD Monthly'!$C213)</f>
        <v>407</v>
      </c>
      <c r="E213">
        <f>SUMIFS('DD Calcs'!G$11:G$6680,'DD Calcs'!$B$11:$B$6680,'DD Monthly'!$B213,'DD Calcs'!$C$11:$C$6680,'DD Monthly'!$C213)</f>
        <v>2</v>
      </c>
      <c r="F213">
        <f t="shared" si="41"/>
        <v>0</v>
      </c>
      <c r="G213">
        <f t="shared" si="41"/>
        <v>0</v>
      </c>
      <c r="H213">
        <f t="shared" si="41"/>
        <v>0</v>
      </c>
      <c r="I213">
        <f t="shared" si="41"/>
        <v>1</v>
      </c>
      <c r="J213">
        <f t="shared" si="34"/>
        <v>0</v>
      </c>
      <c r="K213">
        <f t="shared" si="35"/>
        <v>0</v>
      </c>
      <c r="L213">
        <f t="shared" si="36"/>
        <v>407</v>
      </c>
      <c r="M213">
        <f t="shared" si="37"/>
        <v>0</v>
      </c>
    </row>
    <row r="214" spans="2:13" x14ac:dyDescent="0.25">
      <c r="B214">
        <f t="shared" si="39"/>
        <v>2020</v>
      </c>
      <c r="C214">
        <v>12</v>
      </c>
      <c r="D214">
        <f>SUMIFS('DD Calcs'!F$11:F$6680,'DD Calcs'!$B$11:$B$6680,'DD Monthly'!$B214,'DD Calcs'!$C$11:$C$6680,'DD Monthly'!$C214)</f>
        <v>810</v>
      </c>
      <c r="E214">
        <f>SUMIFS('DD Calcs'!G$11:G$6680,'DD Calcs'!$B$11:$B$6680,'DD Monthly'!$B214,'DD Calcs'!$C$11:$C$6680,'DD Monthly'!$C214)</f>
        <v>0</v>
      </c>
      <c r="F214">
        <f t="shared" si="41"/>
        <v>1</v>
      </c>
      <c r="G214">
        <f t="shared" si="41"/>
        <v>0</v>
      </c>
      <c r="H214">
        <f t="shared" si="41"/>
        <v>0</v>
      </c>
      <c r="I214">
        <f t="shared" si="41"/>
        <v>0</v>
      </c>
      <c r="J214">
        <f t="shared" si="34"/>
        <v>810</v>
      </c>
      <c r="K214">
        <f t="shared" si="35"/>
        <v>0</v>
      </c>
      <c r="L214">
        <f t="shared" si="36"/>
        <v>0</v>
      </c>
      <c r="M214">
        <f t="shared" si="37"/>
        <v>0</v>
      </c>
    </row>
    <row r="215" spans="2:13" x14ac:dyDescent="0.25">
      <c r="B215">
        <f>B214+1</f>
        <v>2021</v>
      </c>
      <c r="C215">
        <v>1</v>
      </c>
      <c r="D215">
        <f>SUMIFS('DD Calcs'!F$11:F$6680,'DD Calcs'!$B$11:$B$6680,'DD Monthly'!$B215,'DD Calcs'!$C$11:$C$6680,'DD Monthly'!$C215)</f>
        <v>915</v>
      </c>
      <c r="E215">
        <f>SUMIFS('DD Calcs'!G$11:G$6680,'DD Calcs'!$B$11:$B$6680,'DD Monthly'!$B215,'DD Calcs'!$C$11:$C$6680,'DD Monthly'!$C215)</f>
        <v>0</v>
      </c>
      <c r="F215">
        <f t="shared" si="41"/>
        <v>1</v>
      </c>
      <c r="G215">
        <f t="shared" si="41"/>
        <v>0</v>
      </c>
      <c r="H215">
        <f t="shared" si="41"/>
        <v>0</v>
      </c>
      <c r="I215">
        <f t="shared" si="41"/>
        <v>0</v>
      </c>
      <c r="J215">
        <f t="shared" si="34"/>
        <v>915</v>
      </c>
      <c r="K215">
        <f t="shared" si="35"/>
        <v>0</v>
      </c>
      <c r="L215">
        <f t="shared" si="36"/>
        <v>0</v>
      </c>
      <c r="M215">
        <f t="shared" si="37"/>
        <v>0</v>
      </c>
    </row>
    <row r="216" spans="2:13" x14ac:dyDescent="0.25">
      <c r="B216">
        <f t="shared" si="39"/>
        <v>2021</v>
      </c>
      <c r="C216">
        <v>2</v>
      </c>
      <c r="D216">
        <f>SUMIFS('DD Calcs'!F$11:F$6680,'DD Calcs'!$B$11:$B$6680,'DD Monthly'!$B216,'DD Calcs'!$C$11:$C$6680,'DD Monthly'!$C216)</f>
        <v>834</v>
      </c>
      <c r="E216">
        <f>SUMIFS('DD Calcs'!G$11:G$6680,'DD Calcs'!$B$11:$B$6680,'DD Monthly'!$B216,'DD Calcs'!$C$11:$C$6680,'DD Monthly'!$C216)</f>
        <v>0</v>
      </c>
      <c r="F216">
        <f t="shared" si="41"/>
        <v>1</v>
      </c>
      <c r="G216">
        <f t="shared" si="41"/>
        <v>0</v>
      </c>
      <c r="H216">
        <f t="shared" si="41"/>
        <v>0</v>
      </c>
      <c r="I216">
        <f t="shared" si="41"/>
        <v>0</v>
      </c>
      <c r="J216">
        <f t="shared" si="34"/>
        <v>834</v>
      </c>
      <c r="K216">
        <f t="shared" si="35"/>
        <v>0</v>
      </c>
      <c r="L216">
        <f t="shared" si="36"/>
        <v>0</v>
      </c>
      <c r="M216">
        <f t="shared" si="37"/>
        <v>0</v>
      </c>
    </row>
    <row r="217" spans="2:13" x14ac:dyDescent="0.25">
      <c r="B217">
        <f t="shared" si="39"/>
        <v>2021</v>
      </c>
      <c r="C217">
        <v>3</v>
      </c>
      <c r="D217">
        <f>SUMIFS('DD Calcs'!F$11:F$6680,'DD Calcs'!$B$11:$B$6680,'DD Monthly'!$B217,'DD Calcs'!$C$11:$C$6680,'DD Monthly'!$C217)</f>
        <v>514</v>
      </c>
      <c r="E217">
        <f>SUMIFS('DD Calcs'!G$11:G$6680,'DD Calcs'!$B$11:$B$6680,'DD Monthly'!$B217,'DD Calcs'!$C$11:$C$6680,'DD Monthly'!$C217)</f>
        <v>5</v>
      </c>
      <c r="F217">
        <f t="shared" si="41"/>
        <v>0</v>
      </c>
      <c r="G217">
        <f t="shared" si="41"/>
        <v>1</v>
      </c>
      <c r="H217">
        <f t="shared" si="41"/>
        <v>0</v>
      </c>
      <c r="I217">
        <f t="shared" si="41"/>
        <v>0</v>
      </c>
      <c r="J217">
        <f t="shared" si="34"/>
        <v>0</v>
      </c>
      <c r="K217">
        <f t="shared" si="35"/>
        <v>514</v>
      </c>
      <c r="L217">
        <f t="shared" si="36"/>
        <v>0</v>
      </c>
      <c r="M217">
        <f t="shared" si="37"/>
        <v>0</v>
      </c>
    </row>
    <row r="218" spans="2:13" x14ac:dyDescent="0.25">
      <c r="B218">
        <f t="shared" si="39"/>
        <v>2021</v>
      </c>
      <c r="C218">
        <v>4</v>
      </c>
      <c r="D218">
        <f>SUMIFS('DD Calcs'!F$11:F$6680,'DD Calcs'!$B$11:$B$6680,'DD Monthly'!$B218,'DD Calcs'!$C$11:$C$6680,'DD Monthly'!$C218)</f>
        <v>281</v>
      </c>
      <c r="E218">
        <f>SUMIFS('DD Calcs'!G$11:G$6680,'DD Calcs'!$B$11:$B$6680,'DD Monthly'!$B218,'DD Calcs'!$C$11:$C$6680,'DD Monthly'!$C218)</f>
        <v>25</v>
      </c>
      <c r="F218">
        <f t="shared" si="41"/>
        <v>0</v>
      </c>
      <c r="G218">
        <f t="shared" si="41"/>
        <v>1</v>
      </c>
      <c r="H218">
        <f t="shared" si="41"/>
        <v>0</v>
      </c>
      <c r="I218">
        <f t="shared" si="41"/>
        <v>0</v>
      </c>
      <c r="J218">
        <f t="shared" si="34"/>
        <v>0</v>
      </c>
      <c r="K218">
        <f t="shared" si="35"/>
        <v>281</v>
      </c>
      <c r="L218">
        <f t="shared" si="36"/>
        <v>0</v>
      </c>
      <c r="M218">
        <f t="shared" si="37"/>
        <v>0</v>
      </c>
    </row>
    <row r="219" spans="2:13" x14ac:dyDescent="0.25">
      <c r="B219">
        <f t="shared" si="39"/>
        <v>2021</v>
      </c>
      <c r="C219">
        <v>5</v>
      </c>
      <c r="D219">
        <f>SUMIFS('DD Calcs'!F$11:F$6680,'DD Calcs'!$B$11:$B$6680,'DD Monthly'!$B219,'DD Calcs'!$C$11:$C$6680,'DD Monthly'!$C219)</f>
        <v>140</v>
      </c>
      <c r="E219">
        <f>SUMIFS('DD Calcs'!G$11:G$6680,'DD Calcs'!$B$11:$B$6680,'DD Monthly'!$B219,'DD Calcs'!$C$11:$C$6680,'DD Monthly'!$C219)</f>
        <v>85</v>
      </c>
      <c r="F219">
        <f t="shared" si="41"/>
        <v>0</v>
      </c>
      <c r="G219">
        <f t="shared" si="41"/>
        <v>1</v>
      </c>
      <c r="H219">
        <f t="shared" si="41"/>
        <v>1</v>
      </c>
      <c r="I219">
        <f t="shared" si="41"/>
        <v>0</v>
      </c>
      <c r="J219">
        <f t="shared" ref="J219:J262" si="42">D219*F219</f>
        <v>0</v>
      </c>
      <c r="K219">
        <f t="shared" ref="K219:K262" si="43">D219*G219</f>
        <v>140</v>
      </c>
      <c r="L219">
        <f t="shared" ref="L219:L262" si="44">D219*I219</f>
        <v>0</v>
      </c>
      <c r="M219">
        <f t="shared" ref="M219:M262" si="45">E219*H219</f>
        <v>85</v>
      </c>
    </row>
    <row r="220" spans="2:13" x14ac:dyDescent="0.25">
      <c r="B220">
        <f t="shared" si="39"/>
        <v>2021</v>
      </c>
      <c r="C220">
        <v>6</v>
      </c>
      <c r="D220">
        <f>SUMIFS('DD Calcs'!F$11:F$6680,'DD Calcs'!$B$11:$B$6680,'DD Monthly'!$B220,'DD Calcs'!$C$11:$C$6680,'DD Monthly'!$C220)</f>
        <v>0</v>
      </c>
      <c r="E220">
        <f>SUMIFS('DD Calcs'!G$11:G$6680,'DD Calcs'!$B$11:$B$6680,'DD Monthly'!$B220,'DD Calcs'!$C$11:$C$6680,'DD Monthly'!$C220)</f>
        <v>288</v>
      </c>
      <c r="F220">
        <f t="shared" si="41"/>
        <v>0</v>
      </c>
      <c r="G220">
        <f t="shared" si="41"/>
        <v>0</v>
      </c>
      <c r="H220">
        <f t="shared" si="41"/>
        <v>1</v>
      </c>
      <c r="I220">
        <f t="shared" si="41"/>
        <v>0</v>
      </c>
      <c r="J220">
        <f t="shared" si="42"/>
        <v>0</v>
      </c>
      <c r="K220">
        <f t="shared" si="43"/>
        <v>0</v>
      </c>
      <c r="L220">
        <f t="shared" si="44"/>
        <v>0</v>
      </c>
      <c r="M220">
        <f t="shared" si="45"/>
        <v>288</v>
      </c>
    </row>
    <row r="221" spans="2:13" x14ac:dyDescent="0.25">
      <c r="B221">
        <f t="shared" si="39"/>
        <v>2021</v>
      </c>
      <c r="C221">
        <v>7</v>
      </c>
      <c r="D221">
        <f>SUMIFS('DD Calcs'!F$11:F$6680,'DD Calcs'!$B$11:$B$6680,'DD Monthly'!$B221,'DD Calcs'!$C$11:$C$6680,'DD Monthly'!$C221)</f>
        <v>0</v>
      </c>
      <c r="E221">
        <f>SUMIFS('DD Calcs'!G$11:G$6680,'DD Calcs'!$B$11:$B$6680,'DD Monthly'!$B221,'DD Calcs'!$C$11:$C$6680,'DD Monthly'!$C221)</f>
        <v>414</v>
      </c>
      <c r="F221">
        <f t="shared" si="41"/>
        <v>0</v>
      </c>
      <c r="G221">
        <f t="shared" si="41"/>
        <v>0</v>
      </c>
      <c r="H221">
        <f t="shared" si="41"/>
        <v>1</v>
      </c>
      <c r="I221">
        <f t="shared" si="41"/>
        <v>0</v>
      </c>
      <c r="J221">
        <f t="shared" si="42"/>
        <v>0</v>
      </c>
      <c r="K221">
        <f t="shared" si="43"/>
        <v>0</v>
      </c>
      <c r="L221">
        <f t="shared" si="44"/>
        <v>0</v>
      </c>
      <c r="M221">
        <f t="shared" si="45"/>
        <v>414</v>
      </c>
    </row>
    <row r="222" spans="2:13" x14ac:dyDescent="0.25">
      <c r="B222">
        <f t="shared" si="39"/>
        <v>2021</v>
      </c>
      <c r="C222">
        <v>8</v>
      </c>
      <c r="D222">
        <f>SUMIFS('DD Calcs'!F$11:F$6680,'DD Calcs'!$B$11:$B$6680,'DD Monthly'!$B222,'DD Calcs'!$C$11:$C$6680,'DD Monthly'!$C222)</f>
        <v>0</v>
      </c>
      <c r="E222">
        <f>SUMIFS('DD Calcs'!G$11:G$6680,'DD Calcs'!$B$11:$B$6680,'DD Monthly'!$B222,'DD Calcs'!$C$11:$C$6680,'DD Monthly'!$C222)</f>
        <v>396</v>
      </c>
      <c r="F222">
        <f t="shared" si="41"/>
        <v>0</v>
      </c>
      <c r="G222">
        <f t="shared" si="41"/>
        <v>0</v>
      </c>
      <c r="H222">
        <f t="shared" si="41"/>
        <v>1</v>
      </c>
      <c r="I222">
        <f t="shared" si="41"/>
        <v>0</v>
      </c>
      <c r="J222">
        <f t="shared" si="42"/>
        <v>0</v>
      </c>
      <c r="K222">
        <f t="shared" si="43"/>
        <v>0</v>
      </c>
      <c r="L222">
        <f t="shared" si="44"/>
        <v>0</v>
      </c>
      <c r="M222">
        <f t="shared" si="45"/>
        <v>396</v>
      </c>
    </row>
    <row r="223" spans="2:13" x14ac:dyDescent="0.25">
      <c r="B223">
        <f t="shared" si="39"/>
        <v>2021</v>
      </c>
      <c r="C223">
        <v>9</v>
      </c>
      <c r="D223">
        <f>SUMIFS('DD Calcs'!F$11:F$6680,'DD Calcs'!$B$11:$B$6680,'DD Monthly'!$B223,'DD Calcs'!$C$11:$C$6680,'DD Monthly'!$C223)</f>
        <v>15</v>
      </c>
      <c r="E223">
        <f>SUMIFS('DD Calcs'!G$11:G$6680,'DD Calcs'!$B$11:$B$6680,'DD Monthly'!$B223,'DD Calcs'!$C$11:$C$6680,'DD Monthly'!$C223)</f>
        <v>174</v>
      </c>
      <c r="F223">
        <f t="shared" si="41"/>
        <v>0</v>
      </c>
      <c r="G223">
        <f t="shared" si="41"/>
        <v>0</v>
      </c>
      <c r="H223">
        <f t="shared" si="41"/>
        <v>1</v>
      </c>
      <c r="I223">
        <f t="shared" si="41"/>
        <v>1</v>
      </c>
      <c r="J223">
        <f t="shared" si="42"/>
        <v>0</v>
      </c>
      <c r="K223">
        <f t="shared" si="43"/>
        <v>0</v>
      </c>
      <c r="L223">
        <f t="shared" si="44"/>
        <v>15</v>
      </c>
      <c r="M223">
        <f t="shared" si="45"/>
        <v>174</v>
      </c>
    </row>
    <row r="224" spans="2:13" x14ac:dyDescent="0.25">
      <c r="B224">
        <f t="shared" si="39"/>
        <v>2021</v>
      </c>
      <c r="C224">
        <v>10</v>
      </c>
      <c r="D224">
        <f>SUMIFS('DD Calcs'!F$11:F$6680,'DD Calcs'!$B$11:$B$6680,'DD Monthly'!$B224,'DD Calcs'!$C$11:$C$6680,'DD Monthly'!$C224)</f>
        <v>103</v>
      </c>
      <c r="E224">
        <f>SUMIFS('DD Calcs'!G$11:G$6680,'DD Calcs'!$B$11:$B$6680,'DD Monthly'!$B224,'DD Calcs'!$C$11:$C$6680,'DD Monthly'!$C224)</f>
        <v>48</v>
      </c>
      <c r="F224">
        <f t="shared" si="41"/>
        <v>0</v>
      </c>
      <c r="G224">
        <f t="shared" si="41"/>
        <v>0</v>
      </c>
      <c r="H224">
        <f t="shared" si="41"/>
        <v>0</v>
      </c>
      <c r="I224">
        <f t="shared" si="41"/>
        <v>1</v>
      </c>
      <c r="J224">
        <f t="shared" si="42"/>
        <v>0</v>
      </c>
      <c r="K224">
        <f t="shared" si="43"/>
        <v>0</v>
      </c>
      <c r="L224">
        <f t="shared" si="44"/>
        <v>103</v>
      </c>
      <c r="M224">
        <f t="shared" si="45"/>
        <v>0</v>
      </c>
    </row>
    <row r="225" spans="2:13" x14ac:dyDescent="0.25">
      <c r="B225">
        <f t="shared" si="39"/>
        <v>2021</v>
      </c>
      <c r="C225">
        <v>11</v>
      </c>
      <c r="D225">
        <f>SUMIFS('DD Calcs'!F$11:F$6680,'DD Calcs'!$B$11:$B$6680,'DD Monthly'!$B225,'DD Calcs'!$C$11:$C$6680,'DD Monthly'!$C225)</f>
        <v>610</v>
      </c>
      <c r="E225">
        <f>SUMIFS('DD Calcs'!G$11:G$6680,'DD Calcs'!$B$11:$B$6680,'DD Monthly'!$B225,'DD Calcs'!$C$11:$C$6680,'DD Monthly'!$C225)</f>
        <v>0</v>
      </c>
      <c r="F225">
        <f t="shared" si="41"/>
        <v>0</v>
      </c>
      <c r="G225">
        <f t="shared" si="41"/>
        <v>0</v>
      </c>
      <c r="H225">
        <f t="shared" si="41"/>
        <v>0</v>
      </c>
      <c r="I225">
        <f t="shared" si="41"/>
        <v>1</v>
      </c>
      <c r="J225">
        <f t="shared" si="42"/>
        <v>0</v>
      </c>
      <c r="K225">
        <f t="shared" si="43"/>
        <v>0</v>
      </c>
      <c r="L225">
        <f t="shared" si="44"/>
        <v>610</v>
      </c>
      <c r="M225">
        <f t="shared" si="45"/>
        <v>0</v>
      </c>
    </row>
    <row r="226" spans="2:13" x14ac:dyDescent="0.25">
      <c r="B226">
        <f t="shared" si="39"/>
        <v>2021</v>
      </c>
      <c r="C226">
        <v>12</v>
      </c>
      <c r="D226">
        <f>SUMIFS('DD Calcs'!F$11:F$6680,'DD Calcs'!$B$11:$B$6680,'DD Monthly'!$B226,'DD Calcs'!$C$11:$C$6680,'DD Monthly'!$C226)</f>
        <v>612</v>
      </c>
      <c r="E226">
        <f>SUMIFS('DD Calcs'!G$11:G$6680,'DD Calcs'!$B$11:$B$6680,'DD Monthly'!$B226,'DD Calcs'!$C$11:$C$6680,'DD Monthly'!$C226)</f>
        <v>0</v>
      </c>
      <c r="F226">
        <f t="shared" si="41"/>
        <v>1</v>
      </c>
      <c r="G226">
        <f t="shared" si="41"/>
        <v>0</v>
      </c>
      <c r="H226">
        <f t="shared" si="41"/>
        <v>0</v>
      </c>
      <c r="I226">
        <f t="shared" si="41"/>
        <v>0</v>
      </c>
      <c r="J226">
        <f t="shared" si="42"/>
        <v>612</v>
      </c>
      <c r="K226">
        <f t="shared" si="43"/>
        <v>0</v>
      </c>
      <c r="L226">
        <f t="shared" si="44"/>
        <v>0</v>
      </c>
      <c r="M226">
        <f t="shared" si="45"/>
        <v>0</v>
      </c>
    </row>
    <row r="227" spans="2:13" x14ac:dyDescent="0.25">
      <c r="B227">
        <f>B226+1</f>
        <v>2022</v>
      </c>
      <c r="C227">
        <v>1</v>
      </c>
      <c r="D227">
        <f>SUMIFS('DD Calcs'!F$11:F$6680,'DD Calcs'!$B$11:$B$6680,'DD Monthly'!$B227,'DD Calcs'!$C$11:$C$6680,'DD Monthly'!$C227)</f>
        <v>1022</v>
      </c>
      <c r="E227">
        <f>SUMIFS('DD Calcs'!G$11:G$6680,'DD Calcs'!$B$11:$B$6680,'DD Monthly'!$B227,'DD Calcs'!$C$11:$C$6680,'DD Monthly'!$C227)</f>
        <v>0</v>
      </c>
      <c r="F227">
        <f t="shared" si="41"/>
        <v>1</v>
      </c>
      <c r="G227">
        <f t="shared" si="41"/>
        <v>0</v>
      </c>
      <c r="H227">
        <f t="shared" si="41"/>
        <v>0</v>
      </c>
      <c r="I227">
        <f t="shared" si="41"/>
        <v>0</v>
      </c>
      <c r="J227">
        <f t="shared" si="42"/>
        <v>1022</v>
      </c>
      <c r="K227">
        <f t="shared" si="43"/>
        <v>0</v>
      </c>
      <c r="L227">
        <f t="shared" si="44"/>
        <v>0</v>
      </c>
      <c r="M227">
        <f t="shared" si="45"/>
        <v>0</v>
      </c>
    </row>
    <row r="228" spans="2:13" x14ac:dyDescent="0.25">
      <c r="B228">
        <f t="shared" si="39"/>
        <v>2022</v>
      </c>
      <c r="C228">
        <v>2</v>
      </c>
      <c r="D228">
        <f>SUMIFS('DD Calcs'!F$11:F$6680,'DD Calcs'!$B$11:$B$6680,'DD Monthly'!$B228,'DD Calcs'!$C$11:$C$6680,'DD Monthly'!$C228)</f>
        <v>697</v>
      </c>
      <c r="E228">
        <f>SUMIFS('DD Calcs'!G$11:G$6680,'DD Calcs'!$B$11:$B$6680,'DD Monthly'!$B228,'DD Calcs'!$C$11:$C$6680,'DD Monthly'!$C228)</f>
        <v>0</v>
      </c>
      <c r="F228">
        <f t="shared" si="41"/>
        <v>1</v>
      </c>
      <c r="G228">
        <f t="shared" si="41"/>
        <v>0</v>
      </c>
      <c r="H228">
        <f t="shared" si="41"/>
        <v>0</v>
      </c>
      <c r="I228">
        <f t="shared" si="41"/>
        <v>0</v>
      </c>
      <c r="J228">
        <f t="shared" si="42"/>
        <v>697</v>
      </c>
      <c r="K228">
        <f t="shared" si="43"/>
        <v>0</v>
      </c>
      <c r="L228">
        <f t="shared" si="44"/>
        <v>0</v>
      </c>
      <c r="M228">
        <f t="shared" si="45"/>
        <v>0</v>
      </c>
    </row>
    <row r="229" spans="2:13" x14ac:dyDescent="0.25">
      <c r="B229">
        <f t="shared" si="39"/>
        <v>2022</v>
      </c>
      <c r="C229">
        <v>3</v>
      </c>
      <c r="D229">
        <f>SUMIFS('DD Calcs'!F$11:F$6680,'DD Calcs'!$B$11:$B$6680,'DD Monthly'!$B229,'DD Calcs'!$C$11:$C$6680,'DD Monthly'!$C229)</f>
        <v>512</v>
      </c>
      <c r="E229">
        <f>SUMIFS('DD Calcs'!G$11:G$6680,'DD Calcs'!$B$11:$B$6680,'DD Monthly'!$B229,'DD Calcs'!$C$11:$C$6680,'DD Monthly'!$C229)</f>
        <v>3</v>
      </c>
      <c r="F229">
        <f t="shared" si="41"/>
        <v>0</v>
      </c>
      <c r="G229">
        <f t="shared" si="41"/>
        <v>1</v>
      </c>
      <c r="H229">
        <f t="shared" si="41"/>
        <v>0</v>
      </c>
      <c r="I229">
        <f t="shared" si="41"/>
        <v>0</v>
      </c>
      <c r="J229">
        <f t="shared" si="42"/>
        <v>0</v>
      </c>
      <c r="K229">
        <f t="shared" si="43"/>
        <v>512</v>
      </c>
      <c r="L229">
        <f t="shared" si="44"/>
        <v>0</v>
      </c>
      <c r="M229">
        <f t="shared" si="45"/>
        <v>0</v>
      </c>
    </row>
    <row r="230" spans="2:13" x14ac:dyDescent="0.25">
      <c r="B230">
        <f t="shared" si="39"/>
        <v>2022</v>
      </c>
      <c r="C230">
        <v>4</v>
      </c>
      <c r="D230">
        <f>SUMIFS('DD Calcs'!F$11:F$6680,'DD Calcs'!$B$11:$B$6680,'DD Monthly'!$B230,'DD Calcs'!$C$11:$C$6680,'DD Monthly'!$C230)</f>
        <v>329</v>
      </c>
      <c r="E230">
        <f>SUMIFS('DD Calcs'!G$11:G$6680,'DD Calcs'!$B$11:$B$6680,'DD Monthly'!$B230,'DD Calcs'!$C$11:$C$6680,'DD Monthly'!$C230)</f>
        <v>15</v>
      </c>
      <c r="F230">
        <f t="shared" si="41"/>
        <v>0</v>
      </c>
      <c r="G230">
        <f t="shared" si="41"/>
        <v>1</v>
      </c>
      <c r="H230">
        <f t="shared" si="41"/>
        <v>0</v>
      </c>
      <c r="I230">
        <f t="shared" si="41"/>
        <v>0</v>
      </c>
      <c r="J230">
        <f t="shared" si="42"/>
        <v>0</v>
      </c>
      <c r="K230">
        <f t="shared" si="43"/>
        <v>329</v>
      </c>
      <c r="L230">
        <f t="shared" si="44"/>
        <v>0</v>
      </c>
      <c r="M230">
        <f t="shared" si="45"/>
        <v>0</v>
      </c>
    </row>
    <row r="231" spans="2:13" x14ac:dyDescent="0.25">
      <c r="B231">
        <f t="shared" si="39"/>
        <v>2022</v>
      </c>
      <c r="C231">
        <v>5</v>
      </c>
      <c r="D231">
        <f>SUMIFS('DD Calcs'!F$11:F$6680,'DD Calcs'!$B$11:$B$6680,'DD Monthly'!$B231,'DD Calcs'!$C$11:$C$6680,'DD Monthly'!$C231)</f>
        <v>81</v>
      </c>
      <c r="E231">
        <f>SUMIFS('DD Calcs'!G$11:G$6680,'DD Calcs'!$B$11:$B$6680,'DD Monthly'!$B231,'DD Calcs'!$C$11:$C$6680,'DD Monthly'!$C231)</f>
        <v>107</v>
      </c>
      <c r="F231">
        <f t="shared" ref="F231:I250" si="46">F219</f>
        <v>0</v>
      </c>
      <c r="G231">
        <f t="shared" si="46"/>
        <v>1</v>
      </c>
      <c r="H231">
        <f t="shared" si="46"/>
        <v>1</v>
      </c>
      <c r="I231">
        <f t="shared" si="46"/>
        <v>0</v>
      </c>
      <c r="J231">
        <f t="shared" si="42"/>
        <v>0</v>
      </c>
      <c r="K231">
        <f t="shared" si="43"/>
        <v>81</v>
      </c>
      <c r="L231">
        <f t="shared" si="44"/>
        <v>0</v>
      </c>
      <c r="M231">
        <f t="shared" si="45"/>
        <v>107</v>
      </c>
    </row>
    <row r="232" spans="2:13" x14ac:dyDescent="0.25">
      <c r="B232">
        <f t="shared" si="39"/>
        <v>2022</v>
      </c>
      <c r="C232">
        <v>6</v>
      </c>
      <c r="D232">
        <f>SUMIFS('DD Calcs'!F$11:F$6680,'DD Calcs'!$B$11:$B$6680,'DD Monthly'!$B232,'DD Calcs'!$C$11:$C$6680,'DD Monthly'!$C232)</f>
        <v>5</v>
      </c>
      <c r="E232">
        <f>SUMIFS('DD Calcs'!G$11:G$6680,'DD Calcs'!$B$11:$B$6680,'DD Monthly'!$B232,'DD Calcs'!$C$11:$C$6680,'DD Monthly'!$C232)</f>
        <v>36</v>
      </c>
      <c r="F232">
        <f t="shared" si="46"/>
        <v>0</v>
      </c>
      <c r="G232">
        <f t="shared" si="46"/>
        <v>0</v>
      </c>
      <c r="H232">
        <f t="shared" si="46"/>
        <v>1</v>
      </c>
      <c r="I232">
        <f t="shared" si="46"/>
        <v>0</v>
      </c>
      <c r="J232">
        <f t="shared" si="42"/>
        <v>0</v>
      </c>
      <c r="K232">
        <f t="shared" si="43"/>
        <v>0</v>
      </c>
      <c r="L232">
        <f t="shared" si="44"/>
        <v>0</v>
      </c>
      <c r="M232">
        <f t="shared" si="45"/>
        <v>36</v>
      </c>
    </row>
    <row r="233" spans="2:13" x14ac:dyDescent="0.25">
      <c r="B233">
        <f t="shared" si="39"/>
        <v>2022</v>
      </c>
      <c r="C233">
        <v>7</v>
      </c>
      <c r="D233">
        <f>SUMIFS('DD Calcs'!F$11:F$6680,'DD Calcs'!$B$11:$B$6680,'DD Monthly'!$B233,'DD Calcs'!$C$11:$C$6680,'DD Monthly'!$C233)</f>
        <v>0</v>
      </c>
      <c r="E233">
        <f>SUMIFS('DD Calcs'!G$11:G$6680,'DD Calcs'!$B$11:$B$6680,'DD Monthly'!$B233,'DD Calcs'!$C$11:$C$6680,'DD Monthly'!$C233)</f>
        <v>0</v>
      </c>
      <c r="F233">
        <f t="shared" si="46"/>
        <v>0</v>
      </c>
      <c r="G233">
        <f t="shared" si="46"/>
        <v>0</v>
      </c>
      <c r="H233">
        <f t="shared" si="46"/>
        <v>1</v>
      </c>
      <c r="I233">
        <f t="shared" si="46"/>
        <v>0</v>
      </c>
      <c r="J233">
        <f t="shared" si="42"/>
        <v>0</v>
      </c>
      <c r="K233">
        <f t="shared" si="43"/>
        <v>0</v>
      </c>
      <c r="L233">
        <f t="shared" si="44"/>
        <v>0</v>
      </c>
      <c r="M233">
        <f t="shared" si="45"/>
        <v>0</v>
      </c>
    </row>
    <row r="234" spans="2:13" x14ac:dyDescent="0.25">
      <c r="B234">
        <f t="shared" si="39"/>
        <v>2022</v>
      </c>
      <c r="C234">
        <v>8</v>
      </c>
      <c r="D234">
        <f>SUMIFS('DD Calcs'!F$11:F$6680,'DD Calcs'!$B$11:$B$6680,'DD Monthly'!$B234,'DD Calcs'!$C$11:$C$6680,'DD Monthly'!$C234)</f>
        <v>0</v>
      </c>
      <c r="E234">
        <f>SUMIFS('DD Calcs'!G$11:G$6680,'DD Calcs'!$B$11:$B$6680,'DD Monthly'!$B234,'DD Calcs'!$C$11:$C$6680,'DD Monthly'!$C234)</f>
        <v>0</v>
      </c>
      <c r="F234">
        <f t="shared" si="46"/>
        <v>0</v>
      </c>
      <c r="G234">
        <f t="shared" si="46"/>
        <v>0</v>
      </c>
      <c r="H234">
        <f t="shared" si="46"/>
        <v>1</v>
      </c>
      <c r="I234">
        <f t="shared" si="46"/>
        <v>0</v>
      </c>
      <c r="J234">
        <f t="shared" si="42"/>
        <v>0</v>
      </c>
      <c r="K234">
        <f t="shared" si="43"/>
        <v>0</v>
      </c>
      <c r="L234">
        <f t="shared" si="44"/>
        <v>0</v>
      </c>
      <c r="M234">
        <f t="shared" si="45"/>
        <v>0</v>
      </c>
    </row>
    <row r="235" spans="2:13" x14ac:dyDescent="0.25">
      <c r="B235">
        <f t="shared" si="39"/>
        <v>2022</v>
      </c>
      <c r="C235">
        <v>9</v>
      </c>
      <c r="D235">
        <f>SUMIFS('DD Calcs'!F$11:F$6680,'DD Calcs'!$B$11:$B$6680,'DD Monthly'!$B235,'DD Calcs'!$C$11:$C$6680,'DD Monthly'!$C235)</f>
        <v>0</v>
      </c>
      <c r="E235">
        <f>SUMIFS('DD Calcs'!G$11:G$6680,'DD Calcs'!$B$11:$B$6680,'DD Monthly'!$B235,'DD Calcs'!$C$11:$C$6680,'DD Monthly'!$C235)</f>
        <v>0</v>
      </c>
      <c r="F235">
        <f t="shared" si="46"/>
        <v>0</v>
      </c>
      <c r="G235">
        <f t="shared" si="46"/>
        <v>0</v>
      </c>
      <c r="H235">
        <f t="shared" si="46"/>
        <v>1</v>
      </c>
      <c r="I235">
        <f t="shared" si="46"/>
        <v>1</v>
      </c>
      <c r="J235">
        <f t="shared" si="42"/>
        <v>0</v>
      </c>
      <c r="K235">
        <f t="shared" si="43"/>
        <v>0</v>
      </c>
      <c r="L235">
        <f t="shared" si="44"/>
        <v>0</v>
      </c>
      <c r="M235">
        <f t="shared" si="45"/>
        <v>0</v>
      </c>
    </row>
    <row r="236" spans="2:13" x14ac:dyDescent="0.25">
      <c r="B236">
        <f t="shared" si="39"/>
        <v>2022</v>
      </c>
      <c r="C236">
        <v>10</v>
      </c>
      <c r="D236">
        <f>SUMIFS('DD Calcs'!F$11:F$6680,'DD Calcs'!$B$11:$B$6680,'DD Monthly'!$B236,'DD Calcs'!$C$11:$C$6680,'DD Monthly'!$C236)</f>
        <v>0</v>
      </c>
      <c r="E236">
        <f>SUMIFS('DD Calcs'!G$11:G$6680,'DD Calcs'!$B$11:$B$6680,'DD Monthly'!$B236,'DD Calcs'!$C$11:$C$6680,'DD Monthly'!$C236)</f>
        <v>0</v>
      </c>
      <c r="F236">
        <f t="shared" si="46"/>
        <v>0</v>
      </c>
      <c r="G236">
        <f t="shared" si="46"/>
        <v>0</v>
      </c>
      <c r="H236">
        <f t="shared" si="46"/>
        <v>0</v>
      </c>
      <c r="I236">
        <f t="shared" si="46"/>
        <v>1</v>
      </c>
      <c r="J236">
        <f t="shared" si="42"/>
        <v>0</v>
      </c>
      <c r="K236">
        <f t="shared" si="43"/>
        <v>0</v>
      </c>
      <c r="L236">
        <f t="shared" si="44"/>
        <v>0</v>
      </c>
      <c r="M236">
        <f t="shared" si="45"/>
        <v>0</v>
      </c>
    </row>
    <row r="237" spans="2:13" x14ac:dyDescent="0.25">
      <c r="B237">
        <f t="shared" si="39"/>
        <v>2022</v>
      </c>
      <c r="C237">
        <v>11</v>
      </c>
      <c r="D237">
        <f>SUMIFS('DD Calcs'!F$11:F$6680,'DD Calcs'!$B$11:$B$6680,'DD Monthly'!$B237,'DD Calcs'!$C$11:$C$6680,'DD Monthly'!$C237)</f>
        <v>0</v>
      </c>
      <c r="E237">
        <f>SUMIFS('DD Calcs'!G$11:G$6680,'DD Calcs'!$B$11:$B$6680,'DD Monthly'!$B237,'DD Calcs'!$C$11:$C$6680,'DD Monthly'!$C237)</f>
        <v>0</v>
      </c>
      <c r="F237">
        <f t="shared" si="46"/>
        <v>0</v>
      </c>
      <c r="G237">
        <f t="shared" si="46"/>
        <v>0</v>
      </c>
      <c r="H237">
        <f t="shared" si="46"/>
        <v>0</v>
      </c>
      <c r="I237">
        <f t="shared" si="46"/>
        <v>1</v>
      </c>
      <c r="J237">
        <f t="shared" si="42"/>
        <v>0</v>
      </c>
      <c r="K237">
        <f t="shared" si="43"/>
        <v>0</v>
      </c>
      <c r="L237">
        <f t="shared" si="44"/>
        <v>0</v>
      </c>
      <c r="M237">
        <f t="shared" si="45"/>
        <v>0</v>
      </c>
    </row>
    <row r="238" spans="2:13" x14ac:dyDescent="0.25">
      <c r="B238">
        <f t="shared" si="39"/>
        <v>2022</v>
      </c>
      <c r="C238">
        <v>12</v>
      </c>
      <c r="D238">
        <f>SUMIFS('DD Calcs'!F$11:F$6680,'DD Calcs'!$B$11:$B$6680,'DD Monthly'!$B238,'DD Calcs'!$C$11:$C$6680,'DD Monthly'!$C238)</f>
        <v>0</v>
      </c>
      <c r="E238">
        <f>SUMIFS('DD Calcs'!G$11:G$6680,'DD Calcs'!$B$11:$B$6680,'DD Monthly'!$B238,'DD Calcs'!$C$11:$C$6680,'DD Monthly'!$C238)</f>
        <v>0</v>
      </c>
      <c r="F238">
        <f t="shared" si="46"/>
        <v>1</v>
      </c>
      <c r="G238">
        <f t="shared" si="46"/>
        <v>0</v>
      </c>
      <c r="H238">
        <f t="shared" si="46"/>
        <v>0</v>
      </c>
      <c r="I238">
        <f t="shared" si="46"/>
        <v>0</v>
      </c>
      <c r="J238">
        <f t="shared" si="42"/>
        <v>0</v>
      </c>
      <c r="K238">
        <f t="shared" si="43"/>
        <v>0</v>
      </c>
      <c r="L238">
        <f t="shared" si="44"/>
        <v>0</v>
      </c>
      <c r="M238">
        <f t="shared" si="45"/>
        <v>0</v>
      </c>
    </row>
    <row r="239" spans="2:13" x14ac:dyDescent="0.25">
      <c r="B239">
        <f>B238+1</f>
        <v>2023</v>
      </c>
      <c r="C239">
        <v>1</v>
      </c>
      <c r="D239">
        <f>SUMIFS('DD Calcs'!F$11:F$6680,'DD Calcs'!$B$11:$B$6680,'DD Monthly'!$B239,'DD Calcs'!$C$11:$C$6680,'DD Monthly'!$C239)</f>
        <v>0</v>
      </c>
      <c r="E239">
        <f>SUMIFS('DD Calcs'!G$11:G$6680,'DD Calcs'!$B$11:$B$6680,'DD Monthly'!$B239,'DD Calcs'!$C$11:$C$6680,'DD Monthly'!$C239)</f>
        <v>0</v>
      </c>
      <c r="F239">
        <f t="shared" si="46"/>
        <v>1</v>
      </c>
      <c r="G239">
        <f t="shared" si="46"/>
        <v>0</v>
      </c>
      <c r="H239">
        <f t="shared" si="46"/>
        <v>0</v>
      </c>
      <c r="I239">
        <f t="shared" si="46"/>
        <v>0</v>
      </c>
      <c r="J239">
        <f t="shared" si="42"/>
        <v>0</v>
      </c>
      <c r="K239">
        <f t="shared" si="43"/>
        <v>0</v>
      </c>
      <c r="L239">
        <f t="shared" si="44"/>
        <v>0</v>
      </c>
      <c r="M239">
        <f t="shared" si="45"/>
        <v>0</v>
      </c>
    </row>
    <row r="240" spans="2:13" x14ac:dyDescent="0.25">
      <c r="B240">
        <f t="shared" si="39"/>
        <v>2023</v>
      </c>
      <c r="C240">
        <v>2</v>
      </c>
      <c r="D240">
        <f>SUMIFS('DD Calcs'!F$11:F$6680,'DD Calcs'!$B$11:$B$6680,'DD Monthly'!$B240,'DD Calcs'!$C$11:$C$6680,'DD Monthly'!$C240)</f>
        <v>0</v>
      </c>
      <c r="E240">
        <f>SUMIFS('DD Calcs'!G$11:G$6680,'DD Calcs'!$B$11:$B$6680,'DD Monthly'!$B240,'DD Calcs'!$C$11:$C$6680,'DD Monthly'!$C240)</f>
        <v>0</v>
      </c>
      <c r="F240">
        <f t="shared" si="46"/>
        <v>1</v>
      </c>
      <c r="G240">
        <f t="shared" si="46"/>
        <v>0</v>
      </c>
      <c r="H240">
        <f t="shared" si="46"/>
        <v>0</v>
      </c>
      <c r="I240">
        <f t="shared" si="46"/>
        <v>0</v>
      </c>
      <c r="J240">
        <f t="shared" si="42"/>
        <v>0</v>
      </c>
      <c r="K240">
        <f t="shared" si="43"/>
        <v>0</v>
      </c>
      <c r="L240">
        <f t="shared" si="44"/>
        <v>0</v>
      </c>
      <c r="M240">
        <f t="shared" si="45"/>
        <v>0</v>
      </c>
    </row>
    <row r="241" spans="2:13" x14ac:dyDescent="0.25">
      <c r="B241">
        <f t="shared" si="39"/>
        <v>2023</v>
      </c>
      <c r="C241">
        <v>3</v>
      </c>
      <c r="D241">
        <f>SUMIFS('DD Calcs'!F$11:F$6680,'DD Calcs'!$B$11:$B$6680,'DD Monthly'!$B241,'DD Calcs'!$C$11:$C$6680,'DD Monthly'!$C241)</f>
        <v>0</v>
      </c>
      <c r="E241">
        <f>SUMIFS('DD Calcs'!G$11:G$6680,'DD Calcs'!$B$11:$B$6680,'DD Monthly'!$B241,'DD Calcs'!$C$11:$C$6680,'DD Monthly'!$C241)</f>
        <v>0</v>
      </c>
      <c r="F241">
        <f t="shared" si="46"/>
        <v>0</v>
      </c>
      <c r="G241">
        <f t="shared" si="46"/>
        <v>1</v>
      </c>
      <c r="H241">
        <f t="shared" si="46"/>
        <v>0</v>
      </c>
      <c r="I241">
        <f t="shared" si="46"/>
        <v>0</v>
      </c>
      <c r="J241">
        <f t="shared" si="42"/>
        <v>0</v>
      </c>
      <c r="K241">
        <f t="shared" si="43"/>
        <v>0</v>
      </c>
      <c r="L241">
        <f t="shared" si="44"/>
        <v>0</v>
      </c>
      <c r="M241">
        <f t="shared" si="45"/>
        <v>0</v>
      </c>
    </row>
    <row r="242" spans="2:13" x14ac:dyDescent="0.25">
      <c r="B242">
        <f t="shared" si="39"/>
        <v>2023</v>
      </c>
      <c r="C242">
        <v>4</v>
      </c>
      <c r="D242">
        <f>SUMIFS('DD Calcs'!F$11:F$6680,'DD Calcs'!$B$11:$B$6680,'DD Monthly'!$B242,'DD Calcs'!$C$11:$C$6680,'DD Monthly'!$C242)</f>
        <v>0</v>
      </c>
      <c r="E242">
        <f>SUMIFS('DD Calcs'!G$11:G$6680,'DD Calcs'!$B$11:$B$6680,'DD Monthly'!$B242,'DD Calcs'!$C$11:$C$6680,'DD Monthly'!$C242)</f>
        <v>0</v>
      </c>
      <c r="F242">
        <f t="shared" si="46"/>
        <v>0</v>
      </c>
      <c r="G242">
        <f t="shared" si="46"/>
        <v>1</v>
      </c>
      <c r="H242">
        <f t="shared" si="46"/>
        <v>0</v>
      </c>
      <c r="I242">
        <f t="shared" si="46"/>
        <v>0</v>
      </c>
      <c r="J242">
        <f t="shared" si="42"/>
        <v>0</v>
      </c>
      <c r="K242">
        <f t="shared" si="43"/>
        <v>0</v>
      </c>
      <c r="L242">
        <f t="shared" si="44"/>
        <v>0</v>
      </c>
      <c r="M242">
        <f t="shared" si="45"/>
        <v>0</v>
      </c>
    </row>
    <row r="243" spans="2:13" x14ac:dyDescent="0.25">
      <c r="B243">
        <f t="shared" si="39"/>
        <v>2023</v>
      </c>
      <c r="C243">
        <v>5</v>
      </c>
      <c r="D243">
        <f>SUMIFS('DD Calcs'!F$11:F$6680,'DD Calcs'!$B$11:$B$6680,'DD Monthly'!$B243,'DD Calcs'!$C$11:$C$6680,'DD Monthly'!$C243)</f>
        <v>0</v>
      </c>
      <c r="E243">
        <f>SUMIFS('DD Calcs'!G$11:G$6680,'DD Calcs'!$B$11:$B$6680,'DD Monthly'!$B243,'DD Calcs'!$C$11:$C$6680,'DD Monthly'!$C243)</f>
        <v>0</v>
      </c>
      <c r="F243">
        <f t="shared" si="46"/>
        <v>0</v>
      </c>
      <c r="G243">
        <f t="shared" si="46"/>
        <v>1</v>
      </c>
      <c r="H243">
        <f t="shared" si="46"/>
        <v>1</v>
      </c>
      <c r="I243">
        <f t="shared" si="46"/>
        <v>0</v>
      </c>
      <c r="J243">
        <f t="shared" si="42"/>
        <v>0</v>
      </c>
      <c r="K243">
        <f t="shared" si="43"/>
        <v>0</v>
      </c>
      <c r="L243">
        <f t="shared" si="44"/>
        <v>0</v>
      </c>
      <c r="M243">
        <f t="shared" si="45"/>
        <v>0</v>
      </c>
    </row>
    <row r="244" spans="2:13" x14ac:dyDescent="0.25">
      <c r="B244">
        <f t="shared" si="39"/>
        <v>2023</v>
      </c>
      <c r="C244">
        <v>6</v>
      </c>
      <c r="D244">
        <f>SUMIFS('DD Calcs'!F$11:F$6680,'DD Calcs'!$B$11:$B$6680,'DD Monthly'!$B244,'DD Calcs'!$C$11:$C$6680,'DD Monthly'!$C244)</f>
        <v>0</v>
      </c>
      <c r="E244">
        <f>SUMIFS('DD Calcs'!G$11:G$6680,'DD Calcs'!$B$11:$B$6680,'DD Monthly'!$B244,'DD Calcs'!$C$11:$C$6680,'DD Monthly'!$C244)</f>
        <v>0</v>
      </c>
      <c r="F244">
        <f t="shared" si="46"/>
        <v>0</v>
      </c>
      <c r="G244">
        <f t="shared" si="46"/>
        <v>0</v>
      </c>
      <c r="H244">
        <f t="shared" si="46"/>
        <v>1</v>
      </c>
      <c r="I244">
        <f t="shared" si="46"/>
        <v>0</v>
      </c>
      <c r="J244">
        <f t="shared" si="42"/>
        <v>0</v>
      </c>
      <c r="K244">
        <f t="shared" si="43"/>
        <v>0</v>
      </c>
      <c r="L244">
        <f t="shared" si="44"/>
        <v>0</v>
      </c>
      <c r="M244">
        <f t="shared" si="45"/>
        <v>0</v>
      </c>
    </row>
    <row r="245" spans="2:13" x14ac:dyDescent="0.25">
      <c r="B245">
        <f t="shared" si="39"/>
        <v>2023</v>
      </c>
      <c r="C245">
        <v>7</v>
      </c>
      <c r="D245">
        <f>SUMIFS('DD Calcs'!F$11:F$6680,'DD Calcs'!$B$11:$B$6680,'DD Monthly'!$B245,'DD Calcs'!$C$11:$C$6680,'DD Monthly'!$C245)</f>
        <v>0</v>
      </c>
      <c r="E245">
        <f>SUMIFS('DD Calcs'!G$11:G$6680,'DD Calcs'!$B$11:$B$6680,'DD Monthly'!$B245,'DD Calcs'!$C$11:$C$6680,'DD Monthly'!$C245)</f>
        <v>0</v>
      </c>
      <c r="F245">
        <f t="shared" si="46"/>
        <v>0</v>
      </c>
      <c r="G245">
        <f t="shared" si="46"/>
        <v>0</v>
      </c>
      <c r="H245">
        <f t="shared" si="46"/>
        <v>1</v>
      </c>
      <c r="I245">
        <f t="shared" si="46"/>
        <v>0</v>
      </c>
      <c r="J245">
        <f t="shared" si="42"/>
        <v>0</v>
      </c>
      <c r="K245">
        <f t="shared" si="43"/>
        <v>0</v>
      </c>
      <c r="L245">
        <f t="shared" si="44"/>
        <v>0</v>
      </c>
      <c r="M245">
        <f t="shared" si="45"/>
        <v>0</v>
      </c>
    </row>
    <row r="246" spans="2:13" x14ac:dyDescent="0.25">
      <c r="B246">
        <f t="shared" si="39"/>
        <v>2023</v>
      </c>
      <c r="C246">
        <v>8</v>
      </c>
      <c r="D246">
        <f>SUMIFS('DD Calcs'!F$11:F$6680,'DD Calcs'!$B$11:$B$6680,'DD Monthly'!$B246,'DD Calcs'!$C$11:$C$6680,'DD Monthly'!$C246)</f>
        <v>0</v>
      </c>
      <c r="E246">
        <f>SUMIFS('DD Calcs'!G$11:G$6680,'DD Calcs'!$B$11:$B$6680,'DD Monthly'!$B246,'DD Calcs'!$C$11:$C$6680,'DD Monthly'!$C246)</f>
        <v>0</v>
      </c>
      <c r="F246">
        <f t="shared" si="46"/>
        <v>0</v>
      </c>
      <c r="G246">
        <f t="shared" si="46"/>
        <v>0</v>
      </c>
      <c r="H246">
        <f t="shared" si="46"/>
        <v>1</v>
      </c>
      <c r="I246">
        <f t="shared" si="46"/>
        <v>0</v>
      </c>
      <c r="J246">
        <f t="shared" si="42"/>
        <v>0</v>
      </c>
      <c r="K246">
        <f t="shared" si="43"/>
        <v>0</v>
      </c>
      <c r="L246">
        <f t="shared" si="44"/>
        <v>0</v>
      </c>
      <c r="M246">
        <f t="shared" si="45"/>
        <v>0</v>
      </c>
    </row>
    <row r="247" spans="2:13" x14ac:dyDescent="0.25">
      <c r="B247">
        <f t="shared" si="39"/>
        <v>2023</v>
      </c>
      <c r="C247">
        <v>9</v>
      </c>
      <c r="D247">
        <f>SUMIFS('DD Calcs'!F$11:F$6680,'DD Calcs'!$B$11:$B$6680,'DD Monthly'!$B247,'DD Calcs'!$C$11:$C$6680,'DD Monthly'!$C247)</f>
        <v>0</v>
      </c>
      <c r="E247">
        <f>SUMIFS('DD Calcs'!G$11:G$6680,'DD Calcs'!$B$11:$B$6680,'DD Monthly'!$B247,'DD Calcs'!$C$11:$C$6680,'DD Monthly'!$C247)</f>
        <v>0</v>
      </c>
      <c r="F247">
        <f t="shared" si="46"/>
        <v>0</v>
      </c>
      <c r="G247">
        <f t="shared" si="46"/>
        <v>0</v>
      </c>
      <c r="H247">
        <f t="shared" si="46"/>
        <v>1</v>
      </c>
      <c r="I247">
        <f t="shared" si="46"/>
        <v>1</v>
      </c>
      <c r="J247">
        <f t="shared" si="42"/>
        <v>0</v>
      </c>
      <c r="K247">
        <f t="shared" si="43"/>
        <v>0</v>
      </c>
      <c r="L247">
        <f t="shared" si="44"/>
        <v>0</v>
      </c>
      <c r="M247">
        <f t="shared" si="45"/>
        <v>0</v>
      </c>
    </row>
    <row r="248" spans="2:13" x14ac:dyDescent="0.25">
      <c r="B248">
        <f t="shared" si="39"/>
        <v>2023</v>
      </c>
      <c r="C248">
        <v>10</v>
      </c>
      <c r="D248">
        <f>SUMIFS('DD Calcs'!F$11:F$6680,'DD Calcs'!$B$11:$B$6680,'DD Monthly'!$B248,'DD Calcs'!$C$11:$C$6680,'DD Monthly'!$C248)</f>
        <v>0</v>
      </c>
      <c r="E248">
        <f>SUMIFS('DD Calcs'!G$11:G$6680,'DD Calcs'!$B$11:$B$6680,'DD Monthly'!$B248,'DD Calcs'!$C$11:$C$6680,'DD Monthly'!$C248)</f>
        <v>0</v>
      </c>
      <c r="F248">
        <f t="shared" si="46"/>
        <v>0</v>
      </c>
      <c r="G248">
        <f t="shared" si="46"/>
        <v>0</v>
      </c>
      <c r="H248">
        <f t="shared" si="46"/>
        <v>0</v>
      </c>
      <c r="I248">
        <f t="shared" si="46"/>
        <v>1</v>
      </c>
      <c r="J248">
        <f t="shared" si="42"/>
        <v>0</v>
      </c>
      <c r="K248">
        <f t="shared" si="43"/>
        <v>0</v>
      </c>
      <c r="L248">
        <f t="shared" si="44"/>
        <v>0</v>
      </c>
      <c r="M248">
        <f t="shared" si="45"/>
        <v>0</v>
      </c>
    </row>
    <row r="249" spans="2:13" x14ac:dyDescent="0.25">
      <c r="B249">
        <f>B248</f>
        <v>2023</v>
      </c>
      <c r="C249">
        <v>11</v>
      </c>
      <c r="D249">
        <f>SUMIFS('DD Calcs'!F$11:F$6680,'DD Calcs'!$B$11:$B$6680,'DD Monthly'!$B249,'DD Calcs'!$C$11:$C$6680,'DD Monthly'!$C249)</f>
        <v>0</v>
      </c>
      <c r="E249">
        <f>SUMIFS('DD Calcs'!G$11:G$6680,'DD Calcs'!$B$11:$B$6680,'DD Monthly'!$B249,'DD Calcs'!$C$11:$C$6680,'DD Monthly'!$C249)</f>
        <v>0</v>
      </c>
      <c r="F249">
        <f t="shared" si="46"/>
        <v>0</v>
      </c>
      <c r="G249">
        <f t="shared" si="46"/>
        <v>0</v>
      </c>
      <c r="H249">
        <f t="shared" si="46"/>
        <v>0</v>
      </c>
      <c r="I249">
        <f t="shared" si="46"/>
        <v>1</v>
      </c>
      <c r="J249">
        <f t="shared" si="42"/>
        <v>0</v>
      </c>
      <c r="K249">
        <f t="shared" si="43"/>
        <v>0</v>
      </c>
      <c r="L249">
        <f t="shared" si="44"/>
        <v>0</v>
      </c>
      <c r="M249">
        <f t="shared" si="45"/>
        <v>0</v>
      </c>
    </row>
    <row r="250" spans="2:13" x14ac:dyDescent="0.25">
      <c r="B250">
        <f>B249</f>
        <v>2023</v>
      </c>
      <c r="C250">
        <v>12</v>
      </c>
      <c r="D250">
        <f>SUMIFS('DD Calcs'!F$11:F$6680,'DD Calcs'!$B$11:$B$6680,'DD Monthly'!$B250,'DD Calcs'!$C$11:$C$6680,'DD Monthly'!$C250)</f>
        <v>0</v>
      </c>
      <c r="E250">
        <f>SUMIFS('DD Calcs'!G$11:G$6680,'DD Calcs'!$B$11:$B$6680,'DD Monthly'!$B250,'DD Calcs'!$C$11:$C$6680,'DD Monthly'!$C250)</f>
        <v>0</v>
      </c>
      <c r="F250">
        <f t="shared" si="46"/>
        <v>1</v>
      </c>
      <c r="G250">
        <f t="shared" si="46"/>
        <v>0</v>
      </c>
      <c r="H250">
        <f t="shared" si="46"/>
        <v>0</v>
      </c>
      <c r="I250">
        <f t="shared" si="46"/>
        <v>0</v>
      </c>
      <c r="J250">
        <f t="shared" si="42"/>
        <v>0</v>
      </c>
      <c r="K250">
        <f t="shared" si="43"/>
        <v>0</v>
      </c>
      <c r="L250">
        <f t="shared" si="44"/>
        <v>0</v>
      </c>
      <c r="M250">
        <f t="shared" si="45"/>
        <v>0</v>
      </c>
    </row>
    <row r="251" spans="2:13" x14ac:dyDescent="0.25">
      <c r="B251">
        <f>B250+1</f>
        <v>2024</v>
      </c>
      <c r="C251">
        <v>1</v>
      </c>
      <c r="D251">
        <f>SUMIFS('DD Calcs'!F$11:F$6680,'DD Calcs'!$B$11:$B$6680,'DD Monthly'!$B251,'DD Calcs'!$C$11:$C$6680,'DD Monthly'!$C251)</f>
        <v>0</v>
      </c>
      <c r="E251">
        <f>SUMIFS('DD Calcs'!G$11:G$6680,'DD Calcs'!$B$11:$B$6680,'DD Monthly'!$B251,'DD Calcs'!$C$11:$C$6680,'DD Monthly'!$C251)</f>
        <v>0</v>
      </c>
      <c r="F251">
        <f t="shared" ref="F251:I262" si="47">F239</f>
        <v>1</v>
      </c>
      <c r="G251">
        <f t="shared" si="47"/>
        <v>0</v>
      </c>
      <c r="H251">
        <f t="shared" si="47"/>
        <v>0</v>
      </c>
      <c r="I251">
        <f t="shared" si="47"/>
        <v>0</v>
      </c>
      <c r="J251">
        <f t="shared" si="42"/>
        <v>0</v>
      </c>
      <c r="K251">
        <f t="shared" si="43"/>
        <v>0</v>
      </c>
      <c r="L251">
        <f t="shared" si="44"/>
        <v>0</v>
      </c>
      <c r="M251">
        <f t="shared" si="45"/>
        <v>0</v>
      </c>
    </row>
    <row r="252" spans="2:13" x14ac:dyDescent="0.25">
      <c r="B252">
        <f t="shared" ref="B252:B262" si="48">B251</f>
        <v>2024</v>
      </c>
      <c r="C252">
        <v>2</v>
      </c>
      <c r="D252">
        <f>SUMIFS('DD Calcs'!F$11:F$6680,'DD Calcs'!$B$11:$B$6680,'DD Monthly'!$B252,'DD Calcs'!$C$11:$C$6680,'DD Monthly'!$C252)</f>
        <v>0</v>
      </c>
      <c r="E252">
        <f>SUMIFS('DD Calcs'!G$11:G$6680,'DD Calcs'!$B$11:$B$6680,'DD Monthly'!$B252,'DD Calcs'!$C$11:$C$6680,'DD Monthly'!$C252)</f>
        <v>0</v>
      </c>
      <c r="F252">
        <f t="shared" si="47"/>
        <v>1</v>
      </c>
      <c r="G252">
        <f t="shared" si="47"/>
        <v>0</v>
      </c>
      <c r="H252">
        <f t="shared" si="47"/>
        <v>0</v>
      </c>
      <c r="I252">
        <f t="shared" si="47"/>
        <v>0</v>
      </c>
      <c r="J252">
        <f t="shared" si="42"/>
        <v>0</v>
      </c>
      <c r="K252">
        <f t="shared" si="43"/>
        <v>0</v>
      </c>
      <c r="L252">
        <f t="shared" si="44"/>
        <v>0</v>
      </c>
      <c r="M252">
        <f t="shared" si="45"/>
        <v>0</v>
      </c>
    </row>
    <row r="253" spans="2:13" x14ac:dyDescent="0.25">
      <c r="B253">
        <f t="shared" si="48"/>
        <v>2024</v>
      </c>
      <c r="C253">
        <v>3</v>
      </c>
      <c r="D253">
        <f>SUMIFS('DD Calcs'!F$11:F$6680,'DD Calcs'!$B$11:$B$6680,'DD Monthly'!$B253,'DD Calcs'!$C$11:$C$6680,'DD Monthly'!$C253)</f>
        <v>0</v>
      </c>
      <c r="E253">
        <f>SUMIFS('DD Calcs'!G$11:G$6680,'DD Calcs'!$B$11:$B$6680,'DD Monthly'!$B253,'DD Calcs'!$C$11:$C$6680,'DD Monthly'!$C253)</f>
        <v>0</v>
      </c>
      <c r="F253">
        <f t="shared" si="47"/>
        <v>0</v>
      </c>
      <c r="G253">
        <f t="shared" si="47"/>
        <v>1</v>
      </c>
      <c r="H253">
        <f t="shared" si="47"/>
        <v>0</v>
      </c>
      <c r="I253">
        <f t="shared" si="47"/>
        <v>0</v>
      </c>
      <c r="J253">
        <f t="shared" si="42"/>
        <v>0</v>
      </c>
      <c r="K253">
        <f t="shared" si="43"/>
        <v>0</v>
      </c>
      <c r="L253">
        <f t="shared" si="44"/>
        <v>0</v>
      </c>
      <c r="M253">
        <f t="shared" si="45"/>
        <v>0</v>
      </c>
    </row>
    <row r="254" spans="2:13" x14ac:dyDescent="0.25">
      <c r="B254">
        <f t="shared" si="48"/>
        <v>2024</v>
      </c>
      <c r="C254">
        <v>4</v>
      </c>
      <c r="D254">
        <f>SUMIFS('DD Calcs'!F$11:F$6680,'DD Calcs'!$B$11:$B$6680,'DD Monthly'!$B254,'DD Calcs'!$C$11:$C$6680,'DD Monthly'!$C254)</f>
        <v>0</v>
      </c>
      <c r="E254">
        <f>SUMIFS('DD Calcs'!G$11:G$6680,'DD Calcs'!$B$11:$B$6680,'DD Monthly'!$B254,'DD Calcs'!$C$11:$C$6680,'DD Monthly'!$C254)</f>
        <v>0</v>
      </c>
      <c r="F254">
        <f t="shared" si="47"/>
        <v>0</v>
      </c>
      <c r="G254">
        <f t="shared" si="47"/>
        <v>1</v>
      </c>
      <c r="H254">
        <f t="shared" si="47"/>
        <v>0</v>
      </c>
      <c r="I254">
        <f t="shared" si="47"/>
        <v>0</v>
      </c>
      <c r="J254">
        <f t="shared" si="42"/>
        <v>0</v>
      </c>
      <c r="K254">
        <f t="shared" si="43"/>
        <v>0</v>
      </c>
      <c r="L254">
        <f t="shared" si="44"/>
        <v>0</v>
      </c>
      <c r="M254">
        <f t="shared" si="45"/>
        <v>0</v>
      </c>
    </row>
    <row r="255" spans="2:13" x14ac:dyDescent="0.25">
      <c r="B255">
        <f t="shared" si="48"/>
        <v>2024</v>
      </c>
      <c r="C255">
        <v>5</v>
      </c>
      <c r="D255">
        <f>SUMIFS('DD Calcs'!F$11:F$6680,'DD Calcs'!$B$11:$B$6680,'DD Monthly'!$B255,'DD Calcs'!$C$11:$C$6680,'DD Monthly'!$C255)</f>
        <v>0</v>
      </c>
      <c r="E255">
        <f>SUMIFS('DD Calcs'!G$11:G$6680,'DD Calcs'!$B$11:$B$6680,'DD Monthly'!$B255,'DD Calcs'!$C$11:$C$6680,'DD Monthly'!$C255)</f>
        <v>0</v>
      </c>
      <c r="F255">
        <f t="shared" si="47"/>
        <v>0</v>
      </c>
      <c r="G255">
        <f t="shared" si="47"/>
        <v>1</v>
      </c>
      <c r="H255">
        <f t="shared" si="47"/>
        <v>1</v>
      </c>
      <c r="I255">
        <f t="shared" si="47"/>
        <v>0</v>
      </c>
      <c r="J255">
        <f t="shared" si="42"/>
        <v>0</v>
      </c>
      <c r="K255">
        <f t="shared" si="43"/>
        <v>0</v>
      </c>
      <c r="L255">
        <f t="shared" si="44"/>
        <v>0</v>
      </c>
      <c r="M255">
        <f t="shared" si="45"/>
        <v>0</v>
      </c>
    </row>
    <row r="256" spans="2:13" x14ac:dyDescent="0.25">
      <c r="B256">
        <f t="shared" si="48"/>
        <v>2024</v>
      </c>
      <c r="C256">
        <v>6</v>
      </c>
      <c r="D256">
        <f>SUMIFS('DD Calcs'!F$11:F$6680,'DD Calcs'!$B$11:$B$6680,'DD Monthly'!$B256,'DD Calcs'!$C$11:$C$6680,'DD Monthly'!$C256)</f>
        <v>0</v>
      </c>
      <c r="E256">
        <f>SUMIFS('DD Calcs'!G$11:G$6680,'DD Calcs'!$B$11:$B$6680,'DD Monthly'!$B256,'DD Calcs'!$C$11:$C$6680,'DD Monthly'!$C256)</f>
        <v>0</v>
      </c>
      <c r="F256">
        <f t="shared" si="47"/>
        <v>0</v>
      </c>
      <c r="G256">
        <f t="shared" si="47"/>
        <v>0</v>
      </c>
      <c r="H256">
        <f t="shared" si="47"/>
        <v>1</v>
      </c>
      <c r="I256">
        <f t="shared" si="47"/>
        <v>0</v>
      </c>
      <c r="J256">
        <f t="shared" si="42"/>
        <v>0</v>
      </c>
      <c r="K256">
        <f t="shared" si="43"/>
        <v>0</v>
      </c>
      <c r="L256">
        <f t="shared" si="44"/>
        <v>0</v>
      </c>
      <c r="M256">
        <f t="shared" si="45"/>
        <v>0</v>
      </c>
    </row>
    <row r="257" spans="2:13" x14ac:dyDescent="0.25">
      <c r="B257">
        <f t="shared" si="48"/>
        <v>2024</v>
      </c>
      <c r="C257">
        <v>7</v>
      </c>
      <c r="D257">
        <f>SUMIFS('DD Calcs'!F$11:F$6680,'DD Calcs'!$B$11:$B$6680,'DD Monthly'!$B257,'DD Calcs'!$C$11:$C$6680,'DD Monthly'!$C257)</f>
        <v>0</v>
      </c>
      <c r="E257">
        <f>SUMIFS('DD Calcs'!G$11:G$6680,'DD Calcs'!$B$11:$B$6680,'DD Monthly'!$B257,'DD Calcs'!$C$11:$C$6680,'DD Monthly'!$C257)</f>
        <v>0</v>
      </c>
      <c r="F257">
        <f t="shared" si="47"/>
        <v>0</v>
      </c>
      <c r="G257">
        <f t="shared" si="47"/>
        <v>0</v>
      </c>
      <c r="H257">
        <f t="shared" si="47"/>
        <v>1</v>
      </c>
      <c r="I257">
        <f t="shared" si="47"/>
        <v>0</v>
      </c>
      <c r="J257">
        <f t="shared" si="42"/>
        <v>0</v>
      </c>
      <c r="K257">
        <f t="shared" si="43"/>
        <v>0</v>
      </c>
      <c r="L257">
        <f t="shared" si="44"/>
        <v>0</v>
      </c>
      <c r="M257">
        <f t="shared" si="45"/>
        <v>0</v>
      </c>
    </row>
    <row r="258" spans="2:13" x14ac:dyDescent="0.25">
      <c r="B258">
        <f t="shared" si="48"/>
        <v>2024</v>
      </c>
      <c r="C258">
        <v>8</v>
      </c>
      <c r="D258">
        <f>SUMIFS('DD Calcs'!F$11:F$6680,'DD Calcs'!$B$11:$B$6680,'DD Monthly'!$B258,'DD Calcs'!$C$11:$C$6680,'DD Monthly'!$C258)</f>
        <v>0</v>
      </c>
      <c r="E258">
        <f>SUMIFS('DD Calcs'!G$11:G$6680,'DD Calcs'!$B$11:$B$6680,'DD Monthly'!$B258,'DD Calcs'!$C$11:$C$6680,'DD Monthly'!$C258)</f>
        <v>0</v>
      </c>
      <c r="F258">
        <f t="shared" si="47"/>
        <v>0</v>
      </c>
      <c r="G258">
        <f t="shared" si="47"/>
        <v>0</v>
      </c>
      <c r="H258">
        <f t="shared" si="47"/>
        <v>1</v>
      </c>
      <c r="I258">
        <f t="shared" si="47"/>
        <v>0</v>
      </c>
      <c r="J258">
        <f t="shared" si="42"/>
        <v>0</v>
      </c>
      <c r="K258">
        <f t="shared" si="43"/>
        <v>0</v>
      </c>
      <c r="L258">
        <f t="shared" si="44"/>
        <v>0</v>
      </c>
      <c r="M258">
        <f t="shared" si="45"/>
        <v>0</v>
      </c>
    </row>
    <row r="259" spans="2:13" x14ac:dyDescent="0.25">
      <c r="B259">
        <f t="shared" si="48"/>
        <v>2024</v>
      </c>
      <c r="C259">
        <v>9</v>
      </c>
      <c r="D259">
        <f>SUMIFS('DD Calcs'!F$11:F$6680,'DD Calcs'!$B$11:$B$6680,'DD Monthly'!$B259,'DD Calcs'!$C$11:$C$6680,'DD Monthly'!$C259)</f>
        <v>0</v>
      </c>
      <c r="E259">
        <f>SUMIFS('DD Calcs'!G$11:G$6680,'DD Calcs'!$B$11:$B$6680,'DD Monthly'!$B259,'DD Calcs'!$C$11:$C$6680,'DD Monthly'!$C259)</f>
        <v>0</v>
      </c>
      <c r="F259">
        <f t="shared" si="47"/>
        <v>0</v>
      </c>
      <c r="G259">
        <f t="shared" si="47"/>
        <v>0</v>
      </c>
      <c r="H259">
        <f t="shared" si="47"/>
        <v>1</v>
      </c>
      <c r="I259">
        <f t="shared" si="47"/>
        <v>1</v>
      </c>
      <c r="J259">
        <f t="shared" si="42"/>
        <v>0</v>
      </c>
      <c r="K259">
        <f t="shared" si="43"/>
        <v>0</v>
      </c>
      <c r="L259">
        <f t="shared" si="44"/>
        <v>0</v>
      </c>
      <c r="M259">
        <f t="shared" si="45"/>
        <v>0</v>
      </c>
    </row>
    <row r="260" spans="2:13" x14ac:dyDescent="0.25">
      <c r="B260">
        <f t="shared" si="48"/>
        <v>2024</v>
      </c>
      <c r="C260">
        <v>10</v>
      </c>
      <c r="D260">
        <f>SUMIFS('DD Calcs'!F$11:F$6680,'DD Calcs'!$B$11:$B$6680,'DD Monthly'!$B260,'DD Calcs'!$C$11:$C$6680,'DD Monthly'!$C260)</f>
        <v>0</v>
      </c>
      <c r="E260">
        <f>SUMIFS('DD Calcs'!G$11:G$6680,'DD Calcs'!$B$11:$B$6680,'DD Monthly'!$B260,'DD Calcs'!$C$11:$C$6680,'DD Monthly'!$C260)</f>
        <v>0</v>
      </c>
      <c r="F260">
        <f t="shared" si="47"/>
        <v>0</v>
      </c>
      <c r="G260">
        <f t="shared" si="47"/>
        <v>0</v>
      </c>
      <c r="H260">
        <f t="shared" si="47"/>
        <v>0</v>
      </c>
      <c r="I260">
        <f t="shared" si="47"/>
        <v>1</v>
      </c>
      <c r="J260">
        <f t="shared" si="42"/>
        <v>0</v>
      </c>
      <c r="K260">
        <f t="shared" si="43"/>
        <v>0</v>
      </c>
      <c r="L260">
        <f t="shared" si="44"/>
        <v>0</v>
      </c>
      <c r="M260">
        <f t="shared" si="45"/>
        <v>0</v>
      </c>
    </row>
    <row r="261" spans="2:13" x14ac:dyDescent="0.25">
      <c r="B261">
        <f t="shared" si="48"/>
        <v>2024</v>
      </c>
      <c r="C261">
        <v>11</v>
      </c>
      <c r="D261">
        <f>SUMIFS('DD Calcs'!F$11:F$6680,'DD Calcs'!$B$11:$B$6680,'DD Monthly'!$B261,'DD Calcs'!$C$11:$C$6680,'DD Monthly'!$C261)</f>
        <v>0</v>
      </c>
      <c r="E261">
        <f>SUMIFS('DD Calcs'!G$11:G$6680,'DD Calcs'!$B$11:$B$6680,'DD Monthly'!$B261,'DD Calcs'!$C$11:$C$6680,'DD Monthly'!$C261)</f>
        <v>0</v>
      </c>
      <c r="F261">
        <f t="shared" si="47"/>
        <v>0</v>
      </c>
      <c r="G261">
        <f t="shared" si="47"/>
        <v>0</v>
      </c>
      <c r="H261">
        <f t="shared" si="47"/>
        <v>0</v>
      </c>
      <c r="I261">
        <f t="shared" si="47"/>
        <v>1</v>
      </c>
      <c r="J261">
        <f t="shared" si="42"/>
        <v>0</v>
      </c>
      <c r="K261">
        <f t="shared" si="43"/>
        <v>0</v>
      </c>
      <c r="L261">
        <f t="shared" si="44"/>
        <v>0</v>
      </c>
      <c r="M261">
        <f t="shared" si="45"/>
        <v>0</v>
      </c>
    </row>
    <row r="262" spans="2:13" x14ac:dyDescent="0.25">
      <c r="B262">
        <f t="shared" si="48"/>
        <v>2024</v>
      </c>
      <c r="C262">
        <v>12</v>
      </c>
      <c r="D262">
        <f>SUMIFS('DD Calcs'!F$11:F$6680,'DD Calcs'!$B$11:$B$6680,'DD Monthly'!$B262,'DD Calcs'!$C$11:$C$6680,'DD Monthly'!$C262)</f>
        <v>0</v>
      </c>
      <c r="E262">
        <f>SUMIFS('DD Calcs'!G$11:G$6680,'DD Calcs'!$B$11:$B$6680,'DD Monthly'!$B262,'DD Calcs'!$C$11:$C$6680,'DD Monthly'!$C262)</f>
        <v>0</v>
      </c>
      <c r="F262">
        <f t="shared" si="47"/>
        <v>1</v>
      </c>
      <c r="G262">
        <f t="shared" si="47"/>
        <v>0</v>
      </c>
      <c r="H262">
        <f t="shared" si="47"/>
        <v>0</v>
      </c>
      <c r="I262">
        <f t="shared" si="47"/>
        <v>0</v>
      </c>
      <c r="J262">
        <f t="shared" si="42"/>
        <v>0</v>
      </c>
      <c r="K262">
        <f t="shared" si="43"/>
        <v>0</v>
      </c>
      <c r="L262">
        <f t="shared" si="44"/>
        <v>0</v>
      </c>
      <c r="M262">
        <f t="shared" si="45"/>
        <v>0</v>
      </c>
    </row>
  </sheetData>
  <sheetProtection sheet="1" objects="1" scenarios="1"/>
  <hyperlinks>
    <hyperlink ref="I1" location="Contents!A1" display="Go to Contents" xr:uid="{00000000-0004-0000-18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codeName="Sheet3">
    <tabColor rgb="FF0070C0"/>
  </sheetPr>
  <dimension ref="A1:Q30"/>
  <sheetViews>
    <sheetView showGridLines="0" zoomScale="80" zoomScaleNormal="80" workbookViewId="0">
      <pane ySplit="1" topLeftCell="A2" activePane="bottomLeft" state="frozen"/>
      <selection activeCell="F22" sqref="F22"/>
      <selection pane="bottomLeft"/>
    </sheetView>
  </sheetViews>
  <sheetFormatPr defaultColWidth="8.85546875" defaultRowHeight="15" x14ac:dyDescent="0.25"/>
  <cols>
    <col min="1" max="1" width="3.42578125" customWidth="1"/>
    <col min="2" max="2" width="8" customWidth="1"/>
    <col min="3" max="3" width="25.42578125" customWidth="1"/>
    <col min="4" max="4" width="25.140625" customWidth="1"/>
    <col min="5" max="5" width="24" customWidth="1"/>
    <col min="6" max="6" width="26.42578125" customWidth="1"/>
    <col min="7" max="7" width="24.140625" customWidth="1"/>
    <col min="8" max="8" width="2.5703125" customWidth="1"/>
    <col min="9" max="9" width="4.42578125" customWidth="1"/>
    <col min="10" max="10" width="22.85546875" customWidth="1"/>
    <col min="11" max="11" width="4.42578125" customWidth="1"/>
  </cols>
  <sheetData>
    <row r="1" spans="1:17" x14ac:dyDescent="0.25">
      <c r="A1" s="34"/>
      <c r="B1" s="34" t="s">
        <v>64</v>
      </c>
      <c r="C1" s="34"/>
      <c r="D1" s="34"/>
      <c r="E1" s="34"/>
      <c r="F1" s="34"/>
      <c r="G1" s="34"/>
      <c r="H1" s="34"/>
      <c r="I1" s="134" t="s">
        <v>144</v>
      </c>
      <c r="J1" s="34"/>
      <c r="K1" s="34"/>
      <c r="L1" s="34"/>
      <c r="M1" s="34"/>
      <c r="N1" s="34"/>
      <c r="O1" s="34"/>
      <c r="P1" s="34"/>
      <c r="Q1" s="34"/>
    </row>
    <row r="2" spans="1:17" ht="15.75" thickBot="1" x14ac:dyDescent="0.3">
      <c r="A2" s="25"/>
      <c r="B2" s="25"/>
      <c r="C2" s="25"/>
      <c r="D2" s="25"/>
      <c r="E2" s="25"/>
      <c r="F2" s="25"/>
      <c r="G2" s="440" t="s">
        <v>452</v>
      </c>
      <c r="H2" s="25"/>
      <c r="I2" s="25"/>
      <c r="J2" s="25"/>
      <c r="K2" s="25"/>
      <c r="L2" s="25"/>
      <c r="M2" s="25"/>
      <c r="N2" s="25"/>
      <c r="O2" s="25"/>
      <c r="P2" s="25"/>
      <c r="Q2" s="25"/>
    </row>
    <row r="3" spans="1:17" ht="15.75" thickBot="1" x14ac:dyDescent="0.3">
      <c r="A3" s="25"/>
      <c r="B3" s="39" t="s">
        <v>143</v>
      </c>
      <c r="C3" s="37"/>
      <c r="D3" s="37"/>
      <c r="E3" s="673"/>
      <c r="F3" s="25"/>
      <c r="G3" s="441" t="s">
        <v>380</v>
      </c>
      <c r="H3" s="25"/>
      <c r="I3" s="106"/>
      <c r="J3" s="423" t="s">
        <v>442</v>
      </c>
      <c r="K3" s="91"/>
      <c r="L3" s="25"/>
      <c r="M3" s="25"/>
      <c r="N3" s="25"/>
      <c r="O3" s="25"/>
      <c r="P3" s="25"/>
      <c r="Q3" s="25"/>
    </row>
    <row r="4" spans="1:17" ht="15.75" thickBot="1" x14ac:dyDescent="0.3">
      <c r="A4" s="25"/>
      <c r="B4" s="130"/>
      <c r="C4" s="672" t="s">
        <v>65</v>
      </c>
      <c r="D4" s="675" t="s">
        <v>615</v>
      </c>
      <c r="E4" s="676"/>
      <c r="F4" s="25"/>
      <c r="G4" s="442" t="s">
        <v>381</v>
      </c>
      <c r="H4" s="25"/>
      <c r="I4" s="433"/>
      <c r="J4" s="426"/>
      <c r="K4" s="427"/>
      <c r="L4" s="25"/>
      <c r="M4" s="25"/>
      <c r="N4" s="25"/>
      <c r="O4" s="25"/>
      <c r="P4" s="25"/>
      <c r="Q4" s="25"/>
    </row>
    <row r="5" spans="1:17" ht="15.75" thickBot="1" x14ac:dyDescent="0.3">
      <c r="A5" s="25"/>
      <c r="B5" s="131"/>
      <c r="C5" s="311" t="s">
        <v>66</v>
      </c>
      <c r="D5" s="674" t="s">
        <v>652</v>
      </c>
      <c r="E5" s="154"/>
      <c r="F5" s="25"/>
      <c r="G5" s="25"/>
      <c r="H5" s="25"/>
      <c r="I5" s="435"/>
      <c r="J5" s="455" t="s">
        <v>444</v>
      </c>
      <c r="K5" s="427"/>
      <c r="L5" s="25"/>
      <c r="M5" s="25"/>
      <c r="N5" s="25"/>
      <c r="O5" s="25"/>
      <c r="P5" s="25"/>
      <c r="Q5" s="25"/>
    </row>
    <row r="6" spans="1:17" ht="15.75" thickBot="1" x14ac:dyDescent="0.3">
      <c r="A6" s="25"/>
      <c r="B6" s="131"/>
      <c r="C6" s="129" t="s">
        <v>67</v>
      </c>
      <c r="D6" s="625" t="s">
        <v>653</v>
      </c>
      <c r="E6" s="421"/>
      <c r="F6" s="25"/>
      <c r="G6" s="25"/>
      <c r="H6" s="25"/>
      <c r="I6" s="435"/>
      <c r="J6" s="426"/>
      <c r="K6" s="427"/>
      <c r="L6" s="25"/>
      <c r="M6" s="25"/>
      <c r="N6" s="25"/>
      <c r="O6" s="25"/>
      <c r="P6" s="25"/>
      <c r="Q6" s="25"/>
    </row>
    <row r="7" spans="1:17" ht="15.75" thickBot="1" x14ac:dyDescent="0.3">
      <c r="A7" s="25"/>
      <c r="B7" s="132"/>
      <c r="C7" s="434" t="s">
        <v>443</v>
      </c>
      <c r="D7" s="633">
        <v>44879</v>
      </c>
      <c r="E7" s="422"/>
      <c r="F7" s="25"/>
      <c r="G7" s="25"/>
      <c r="H7" s="25"/>
      <c r="I7" s="435"/>
      <c r="J7" s="439" t="s">
        <v>445</v>
      </c>
      <c r="K7" s="427"/>
      <c r="L7" s="25"/>
      <c r="M7" s="25"/>
      <c r="N7" s="25"/>
      <c r="O7" s="25"/>
      <c r="P7" s="25"/>
      <c r="Q7" s="25"/>
    </row>
    <row r="8" spans="1:17" ht="15.75" thickBot="1" x14ac:dyDescent="0.3">
      <c r="A8" s="25"/>
      <c r="B8" s="25"/>
      <c r="C8" s="25"/>
      <c r="D8" s="25"/>
      <c r="E8" s="25"/>
      <c r="F8" s="25"/>
      <c r="G8" s="25"/>
      <c r="H8" s="144"/>
      <c r="I8" s="428"/>
      <c r="J8" s="429"/>
      <c r="K8" s="427"/>
      <c r="L8" s="25"/>
      <c r="M8" s="25"/>
      <c r="N8" s="25"/>
      <c r="O8" s="25"/>
      <c r="P8" s="25"/>
      <c r="Q8" s="25"/>
    </row>
    <row r="9" spans="1:17" ht="30.75" thickBot="1" x14ac:dyDescent="0.3">
      <c r="A9" s="25"/>
      <c r="B9" s="39" t="s">
        <v>142</v>
      </c>
      <c r="C9" s="37"/>
      <c r="D9" s="37"/>
      <c r="E9" s="37"/>
      <c r="F9" s="291" t="s">
        <v>301</v>
      </c>
      <c r="G9" s="38"/>
      <c r="H9" s="279"/>
      <c r="I9" s="436"/>
      <c r="J9" s="439" t="s">
        <v>446</v>
      </c>
      <c r="K9" s="427"/>
      <c r="L9" s="25"/>
      <c r="M9" s="25"/>
      <c r="N9" s="25"/>
      <c r="O9" s="25"/>
      <c r="P9" s="25"/>
      <c r="Q9" s="25"/>
    </row>
    <row r="10" spans="1:17" ht="15.75" thickBot="1" x14ac:dyDescent="0.3">
      <c r="A10" s="25"/>
      <c r="B10" s="282"/>
      <c r="C10" s="148" t="s">
        <v>141</v>
      </c>
      <c r="D10" s="281" t="s">
        <v>4</v>
      </c>
      <c r="E10" s="281" t="s">
        <v>8</v>
      </c>
      <c r="F10" s="632" t="s">
        <v>354</v>
      </c>
      <c r="G10" s="283" t="s">
        <v>101</v>
      </c>
      <c r="H10" s="280"/>
      <c r="I10" s="437"/>
      <c r="J10" s="430"/>
      <c r="K10" s="427"/>
      <c r="L10" s="25"/>
      <c r="M10" s="25"/>
      <c r="N10" s="25"/>
      <c r="O10" s="25"/>
      <c r="P10" s="25"/>
      <c r="Q10" s="25"/>
    </row>
    <row r="11" spans="1:17" ht="15.75" thickBot="1" x14ac:dyDescent="0.3">
      <c r="A11" s="25"/>
      <c r="B11" s="120" t="s">
        <v>28</v>
      </c>
      <c r="C11" s="626">
        <v>2005</v>
      </c>
      <c r="D11" s="627">
        <v>929100</v>
      </c>
      <c r="E11" s="627">
        <v>347500</v>
      </c>
      <c r="F11" s="628">
        <v>138733539</v>
      </c>
      <c r="G11" s="629"/>
      <c r="H11" s="280"/>
      <c r="I11" s="438"/>
      <c r="J11" s="439" t="s">
        <v>447</v>
      </c>
      <c r="K11" s="427"/>
      <c r="L11" s="25"/>
      <c r="M11" s="25"/>
      <c r="N11" s="25"/>
      <c r="O11" s="25"/>
      <c r="P11" s="25"/>
      <c r="Q11" s="25"/>
    </row>
    <row r="12" spans="1:17" ht="15.75" customHeight="1" thickBot="1" x14ac:dyDescent="0.3">
      <c r="A12" s="25"/>
      <c r="B12" s="120" t="s">
        <v>29</v>
      </c>
      <c r="C12" s="626">
        <v>2020</v>
      </c>
      <c r="D12" s="627">
        <v>1051989</v>
      </c>
      <c r="E12" s="628">
        <v>391159</v>
      </c>
      <c r="F12" s="628">
        <v>167784367</v>
      </c>
      <c r="G12" s="629"/>
      <c r="H12" s="25"/>
      <c r="I12" s="435"/>
      <c r="J12" s="426"/>
      <c r="K12" s="427"/>
      <c r="L12" s="25"/>
      <c r="M12" s="25"/>
      <c r="N12" s="25"/>
      <c r="O12" s="25"/>
      <c r="P12" s="25"/>
      <c r="Q12" s="25"/>
    </row>
    <row r="13" spans="1:17" ht="30.75" thickBot="1" x14ac:dyDescent="0.3">
      <c r="A13" s="25"/>
      <c r="B13" s="284" t="s">
        <v>299</v>
      </c>
      <c r="C13" s="630"/>
      <c r="D13" s="630"/>
      <c r="E13" s="630"/>
      <c r="F13" s="630"/>
      <c r="G13" s="631"/>
      <c r="H13" s="25"/>
      <c r="I13" s="435"/>
      <c r="J13" s="439" t="s">
        <v>448</v>
      </c>
      <c r="K13" s="427"/>
      <c r="L13" s="25"/>
      <c r="M13" s="25"/>
      <c r="N13" s="25"/>
      <c r="O13" s="25"/>
      <c r="P13" s="25"/>
      <c r="Q13" s="25"/>
    </row>
    <row r="14" spans="1:17" ht="15.75" thickBot="1" x14ac:dyDescent="0.3">
      <c r="A14" s="25"/>
      <c r="B14" s="25"/>
      <c r="C14" s="25"/>
      <c r="D14" s="25"/>
      <c r="E14" s="25"/>
      <c r="F14" s="25"/>
      <c r="G14" s="25"/>
      <c r="H14" s="25"/>
      <c r="I14" s="435"/>
      <c r="J14" s="426"/>
      <c r="K14" s="427"/>
      <c r="L14" s="25"/>
      <c r="M14" s="25"/>
      <c r="N14" s="25"/>
      <c r="O14" s="25"/>
      <c r="P14" s="25"/>
      <c r="Q14" s="25"/>
    </row>
    <row r="15" spans="1:17" ht="15.75" thickBot="1" x14ac:dyDescent="0.3">
      <c r="A15" s="25"/>
      <c r="B15" s="25"/>
      <c r="C15" s="439" t="s">
        <v>592</v>
      </c>
      <c r="D15" s="25"/>
      <c r="E15" s="25"/>
      <c r="F15" s="25"/>
      <c r="G15" s="25"/>
      <c r="H15" s="25"/>
      <c r="I15" s="435"/>
      <c r="J15" s="439" t="s">
        <v>449</v>
      </c>
      <c r="K15" s="427"/>
      <c r="L15" s="25"/>
      <c r="M15" s="25"/>
      <c r="N15" s="25"/>
      <c r="O15" s="25"/>
      <c r="P15" s="25"/>
      <c r="Q15" s="25"/>
    </row>
    <row r="16" spans="1:17" ht="15.75" thickBot="1" x14ac:dyDescent="0.3">
      <c r="A16" s="25"/>
      <c r="B16" s="25"/>
      <c r="C16" s="25"/>
      <c r="D16" s="25"/>
      <c r="E16" s="25"/>
      <c r="F16" s="25"/>
      <c r="G16" s="25"/>
      <c r="H16" s="25"/>
      <c r="I16" s="435"/>
      <c r="J16" s="426"/>
      <c r="K16" s="427"/>
      <c r="L16" s="25"/>
      <c r="M16" s="25"/>
      <c r="N16" s="25"/>
      <c r="O16" s="25"/>
      <c r="P16" s="25"/>
      <c r="Q16" s="25"/>
    </row>
    <row r="17" spans="1:17" ht="15.75" thickBot="1" x14ac:dyDescent="0.3">
      <c r="A17" s="25"/>
      <c r="B17" s="25"/>
      <c r="C17" s="724" t="s">
        <v>593</v>
      </c>
      <c r="D17" s="725"/>
      <c r="E17" s="25"/>
      <c r="F17" s="25"/>
      <c r="G17" s="25"/>
      <c r="H17" s="25"/>
      <c r="I17" s="435"/>
      <c r="J17" s="439" t="s">
        <v>450</v>
      </c>
      <c r="K17" s="427"/>
      <c r="L17" s="25"/>
      <c r="M17" s="25"/>
      <c r="N17" s="25"/>
      <c r="O17" s="25"/>
      <c r="P17" s="25"/>
      <c r="Q17" s="25"/>
    </row>
    <row r="18" spans="1:17" ht="15.75" thickBot="1" x14ac:dyDescent="0.3">
      <c r="A18" s="25"/>
      <c r="B18" s="25"/>
      <c r="C18" s="25"/>
      <c r="D18" s="25"/>
      <c r="E18" s="25"/>
      <c r="F18" s="25"/>
      <c r="G18" s="25"/>
      <c r="H18" s="25"/>
      <c r="I18" s="435"/>
      <c r="J18" s="426"/>
      <c r="K18" s="427"/>
      <c r="L18" s="25"/>
      <c r="M18" s="25"/>
      <c r="N18" s="25"/>
      <c r="O18" s="25"/>
      <c r="P18" s="25"/>
      <c r="Q18" s="25"/>
    </row>
    <row r="19" spans="1:17" ht="15.75" thickBot="1" x14ac:dyDescent="0.3">
      <c r="A19" s="25"/>
      <c r="B19" s="25"/>
      <c r="C19" s="724" t="s">
        <v>594</v>
      </c>
      <c r="D19" s="725"/>
      <c r="E19" s="25"/>
      <c r="F19" s="25"/>
      <c r="G19" s="25"/>
      <c r="H19" s="25"/>
      <c r="I19" s="435"/>
      <c r="J19" s="439" t="s">
        <v>451</v>
      </c>
      <c r="K19" s="427"/>
      <c r="L19" s="25"/>
      <c r="M19" s="25"/>
      <c r="N19" s="25"/>
      <c r="O19" s="25"/>
      <c r="P19" s="25"/>
      <c r="Q19" s="25"/>
    </row>
    <row r="20" spans="1:17" ht="15.75" thickBot="1" x14ac:dyDescent="0.3">
      <c r="A20" s="25"/>
      <c r="B20" s="25"/>
      <c r="C20" s="25"/>
      <c r="D20" s="25"/>
      <c r="E20" s="25"/>
      <c r="F20" s="25"/>
      <c r="G20" s="25"/>
      <c r="H20" s="25"/>
      <c r="I20" s="431"/>
      <c r="J20" s="432"/>
      <c r="K20" s="171"/>
      <c r="L20" s="277"/>
      <c r="M20" s="277"/>
      <c r="N20" s="25"/>
      <c r="O20" s="25"/>
      <c r="P20" s="25"/>
      <c r="Q20" s="25"/>
    </row>
    <row r="21" spans="1:17" x14ac:dyDescent="0.25">
      <c r="A21" s="25"/>
      <c r="B21" s="25"/>
      <c r="C21" s="25"/>
      <c r="D21" s="276"/>
      <c r="E21" s="25"/>
      <c r="F21" s="276"/>
      <c r="G21" s="277"/>
      <c r="H21" s="25"/>
      <c r="I21" s="25"/>
      <c r="J21" s="277"/>
      <c r="K21" s="25"/>
      <c r="L21" s="277"/>
      <c r="M21" s="277"/>
      <c r="N21" s="25"/>
      <c r="O21" s="25"/>
      <c r="P21" s="25"/>
      <c r="Q21" s="25"/>
    </row>
    <row r="22" spans="1:17" x14ac:dyDescent="0.25">
      <c r="A22" s="25"/>
      <c r="B22" s="25"/>
      <c r="C22" s="25"/>
      <c r="D22" s="276"/>
      <c r="E22" s="25"/>
      <c r="F22" s="276"/>
      <c r="G22" s="277"/>
      <c r="H22" s="25"/>
      <c r="I22" s="25"/>
      <c r="J22" s="25"/>
      <c r="K22" s="25"/>
      <c r="L22" s="25"/>
      <c r="M22" s="25"/>
      <c r="N22" s="25"/>
      <c r="O22" s="25"/>
      <c r="P22" s="25"/>
      <c r="Q22" s="25"/>
    </row>
    <row r="23" spans="1:17" x14ac:dyDescent="0.25">
      <c r="A23" s="25"/>
      <c r="B23" s="25"/>
      <c r="C23" s="25"/>
      <c r="D23" s="25"/>
      <c r="E23" s="25"/>
      <c r="F23" s="25"/>
      <c r="G23" s="25"/>
      <c r="H23" s="25"/>
      <c r="I23" s="25"/>
      <c r="J23" s="25"/>
      <c r="K23" s="25"/>
      <c r="L23" s="25"/>
      <c r="M23" s="25"/>
      <c r="N23" s="25"/>
      <c r="O23" s="25"/>
      <c r="P23" s="25"/>
      <c r="Q23" s="25"/>
    </row>
    <row r="24" spans="1:17" x14ac:dyDescent="0.25">
      <c r="A24" s="25"/>
      <c r="B24" s="25"/>
      <c r="C24" s="25"/>
      <c r="D24" s="25"/>
      <c r="E24" s="25"/>
      <c r="F24" s="25"/>
      <c r="G24" s="25"/>
      <c r="H24" s="25"/>
      <c r="I24" s="25"/>
      <c r="J24" s="25"/>
      <c r="K24" s="25"/>
      <c r="L24" s="25"/>
      <c r="M24" s="25"/>
      <c r="N24" s="25"/>
      <c r="O24" s="25"/>
      <c r="P24" s="25"/>
      <c r="Q24" s="25"/>
    </row>
    <row r="25" spans="1:17" x14ac:dyDescent="0.25">
      <c r="A25" s="25"/>
      <c r="B25" s="25"/>
      <c r="C25" s="25"/>
      <c r="D25" s="25"/>
      <c r="E25" s="25"/>
      <c r="F25" s="25"/>
      <c r="G25" s="25"/>
      <c r="H25" s="25"/>
      <c r="I25" s="25"/>
      <c r="J25" s="25"/>
      <c r="K25" s="25"/>
      <c r="L25" s="25"/>
      <c r="M25" s="25"/>
      <c r="N25" s="25"/>
      <c r="O25" s="25"/>
      <c r="P25" s="25"/>
      <c r="Q25" s="25"/>
    </row>
    <row r="26" spans="1:17" x14ac:dyDescent="0.25">
      <c r="A26" s="25"/>
      <c r="B26" s="25"/>
      <c r="C26" s="25"/>
      <c r="D26" s="25"/>
      <c r="E26" s="25"/>
      <c r="F26" s="25"/>
      <c r="G26" s="25"/>
      <c r="H26" s="25"/>
      <c r="I26" s="25"/>
      <c r="J26" s="25"/>
      <c r="K26" s="25"/>
      <c r="L26" s="25"/>
      <c r="M26" s="25"/>
      <c r="N26" s="25"/>
      <c r="O26" s="25"/>
      <c r="P26" s="25"/>
      <c r="Q26" s="25"/>
    </row>
    <row r="27" spans="1:17" x14ac:dyDescent="0.25">
      <c r="A27" s="25"/>
      <c r="B27" s="285" t="s">
        <v>300</v>
      </c>
      <c r="C27" s="286"/>
      <c r="D27" s="25"/>
      <c r="E27" s="25"/>
      <c r="F27" s="25"/>
      <c r="G27" s="25"/>
      <c r="H27" s="25"/>
      <c r="I27" s="25"/>
      <c r="J27" s="25"/>
      <c r="K27" s="25"/>
      <c r="L27" s="25"/>
      <c r="M27" s="25"/>
      <c r="N27" s="25"/>
      <c r="O27" s="25"/>
      <c r="P27" s="25"/>
      <c r="Q27" s="25"/>
    </row>
    <row r="28" spans="1:17" x14ac:dyDescent="0.25">
      <c r="A28" s="25"/>
      <c r="B28" s="287" t="s">
        <v>353</v>
      </c>
      <c r="C28" s="288"/>
      <c r="D28" s="25"/>
      <c r="E28" s="25"/>
      <c r="F28" s="25"/>
      <c r="G28" s="25"/>
      <c r="H28" s="25"/>
      <c r="I28" s="25"/>
      <c r="J28" s="25"/>
      <c r="K28" s="25"/>
      <c r="L28" s="25"/>
      <c r="M28" s="25"/>
      <c r="N28" s="25"/>
      <c r="O28" s="25"/>
      <c r="P28" s="25"/>
      <c r="Q28" s="25"/>
    </row>
    <row r="29" spans="1:17" x14ac:dyDescent="0.25">
      <c r="A29" s="25"/>
      <c r="B29" s="289" t="s">
        <v>354</v>
      </c>
      <c r="C29" s="290"/>
      <c r="D29" s="25"/>
      <c r="E29" s="25"/>
      <c r="F29" s="25"/>
      <c r="G29" s="25"/>
      <c r="H29" s="25"/>
      <c r="I29" s="25"/>
      <c r="J29" s="25"/>
      <c r="K29" s="25"/>
      <c r="L29" s="25"/>
      <c r="M29" s="25"/>
      <c r="N29" s="25"/>
      <c r="O29" s="25"/>
      <c r="P29" s="25"/>
      <c r="Q29" s="25"/>
    </row>
    <row r="30" spans="1:17" x14ac:dyDescent="0.25">
      <c r="B30" s="25"/>
      <c r="C30" s="25"/>
      <c r="D30" s="25"/>
      <c r="E30" s="25"/>
      <c r="F30" s="25"/>
      <c r="G30" s="25"/>
    </row>
  </sheetData>
  <mergeCells count="2">
    <mergeCell ref="C17:D17"/>
    <mergeCell ref="C19:D19"/>
  </mergeCells>
  <dataValidations count="1">
    <dataValidation type="list" allowBlank="1" showInputMessage="1" showErrorMessage="1" sqref="F10" xr:uid="{00000000-0002-0000-0200-000000000000}">
      <formula1>$B$28:$B$29</formula1>
    </dataValidation>
  </dataValidations>
  <hyperlinks>
    <hyperlink ref="I1" location="Contents!A1" display="Go to Contents" xr:uid="{00000000-0004-0000-0200-000000000000}"/>
    <hyperlink ref="J5" location="'Basic Inputs'!A1" display="1. Basic Inputs" xr:uid="{00000000-0004-0000-0200-000001000000}"/>
    <hyperlink ref="J7" location="'Inventory Inputs'!A1" display="2. Inventory Inputs" xr:uid="{00000000-0004-0000-0200-000002000000}"/>
    <hyperlink ref="J9" location="'Monthly Energy Inputs'!A1" display="3. Monthly Energy Inputs" xr:uid="{00000000-0004-0000-0200-000003000000}"/>
    <hyperlink ref="J11" location="'Daily Weather Input'!A1" display="4. Daily Weather Inputs" xr:uid="{00000000-0004-0000-0200-000004000000}"/>
    <hyperlink ref="J13" location="WeatherAnalysis!A1" display="5. Weather Analysis" xr:uid="{00000000-0004-0000-0200-000005000000}"/>
    <hyperlink ref="J15" location="'Program Inputs'!A1" display="6. Program Inputs" xr:uid="{00000000-0004-0000-0200-000006000000}"/>
    <hyperlink ref="J17" location="Constants!A1" display="7. Review Constants" xr:uid="{00000000-0004-0000-0200-000007000000}"/>
    <hyperlink ref="J19" location="Visuals!A1" display="8. View Results" xr:uid="{00000000-0004-0000-0200-000008000000}"/>
    <hyperlink ref="C15" r:id="rId1" tooltip="View a step-by-step walkthrough of entering data on this tab." xr:uid="{00000000-0004-0000-0200-000009000000}"/>
    <hyperlink ref="C17" location="'Inventory Inputs'!A1" display="2. Inventory Inputs" xr:uid="{00000000-0004-0000-0200-00000A000000}"/>
    <hyperlink ref="C17:D17" r:id="rId2" tooltip="View a step-by-step walkthrough of getting census data." display="See how to get population and households data" xr:uid="{00000000-0004-0000-0200-00000B000000}"/>
    <hyperlink ref="C19:D19" r:id="rId3" tooltip="View a step-by-step walkthrough of getting the economic data needed." display="See how to get employment and GDP/person data" xr:uid="{00000000-0004-0000-0200-00000C000000}"/>
    <hyperlink ref="D6" r:id="rId4" xr:uid="{00000000-0004-0000-0200-00000D000000}"/>
  </hyperlinks>
  <pageMargins left="0.7" right="0.7" top="0.75" bottom="0.75" header="0.3" footer="0.3"/>
  <pageSetup orientation="portrait" horizontalDpi="0" verticalDpi="0"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ublished="0" codeName="Sheet4">
    <tabColor rgb="FF0070C0"/>
  </sheetPr>
  <dimension ref="A1:X77"/>
  <sheetViews>
    <sheetView zoomScale="70" zoomScaleNormal="70" workbookViewId="0"/>
  </sheetViews>
  <sheetFormatPr defaultColWidth="8.85546875" defaultRowHeight="15" x14ac:dyDescent="0.25"/>
  <cols>
    <col min="1" max="1" width="3.140625" customWidth="1"/>
    <col min="2" max="2" width="19.42578125" customWidth="1"/>
    <col min="3" max="3" width="25.42578125" customWidth="1"/>
    <col min="4" max="4" width="17.5703125" customWidth="1"/>
    <col min="5" max="5" width="18.85546875" customWidth="1"/>
    <col min="6" max="6" width="17.85546875" customWidth="1"/>
    <col min="7" max="7" width="16.140625" customWidth="1"/>
    <col min="8" max="8" width="18.140625" customWidth="1"/>
    <col min="9" max="9" width="3.42578125" customWidth="1"/>
    <col min="10" max="10" width="4.42578125" customWidth="1"/>
    <col min="11" max="11" width="22.5703125" customWidth="1"/>
    <col min="12" max="12" width="3.42578125" customWidth="1"/>
    <col min="13" max="13" width="11.140625" customWidth="1"/>
    <col min="14" max="14" width="15.42578125" customWidth="1"/>
    <col min="15" max="15" width="14.85546875" customWidth="1"/>
    <col min="16" max="16" width="13" customWidth="1"/>
    <col min="17" max="17" width="13.42578125" customWidth="1"/>
    <col min="18" max="18" width="14.42578125" customWidth="1"/>
    <col min="19" max="19" width="15.42578125" customWidth="1"/>
  </cols>
  <sheetData>
    <row r="1" spans="1:23" x14ac:dyDescent="0.25">
      <c r="A1" s="34" t="s">
        <v>27</v>
      </c>
      <c r="B1" s="33"/>
      <c r="C1" s="33"/>
      <c r="D1" s="34" t="str">
        <f>'Basic Inputs'!D4</f>
        <v>Montgomery County, MD</v>
      </c>
      <c r="E1" s="33"/>
      <c r="F1" s="33"/>
      <c r="G1" s="33"/>
      <c r="H1" s="33"/>
      <c r="I1" s="134" t="s">
        <v>144</v>
      </c>
      <c r="J1" s="33"/>
      <c r="K1" s="33"/>
      <c r="L1" s="33"/>
      <c r="M1" s="33"/>
      <c r="N1" s="33"/>
      <c r="O1" s="33"/>
      <c r="P1" s="33"/>
      <c r="Q1" s="32"/>
      <c r="R1" s="25"/>
      <c r="S1" s="25"/>
      <c r="T1" s="25"/>
      <c r="U1" s="25"/>
      <c r="V1" s="25"/>
      <c r="W1" s="25"/>
    </row>
    <row r="2" spans="1:23" ht="15.75" thickBot="1" x14ac:dyDescent="0.3">
      <c r="A2" s="25"/>
      <c r="B2" s="25"/>
      <c r="C2" s="25"/>
      <c r="D2" s="25"/>
      <c r="E2" s="25"/>
      <c r="F2" s="25"/>
      <c r="G2" s="25"/>
      <c r="H2" s="25"/>
      <c r="I2" s="25"/>
      <c r="J2" s="25"/>
      <c r="K2" s="25"/>
      <c r="L2" s="25"/>
      <c r="M2" s="25"/>
      <c r="N2" s="25"/>
      <c r="O2" s="25"/>
      <c r="P2" s="25"/>
      <c r="Q2" s="25"/>
      <c r="R2" s="25"/>
      <c r="S2" s="25"/>
      <c r="T2" s="25"/>
      <c r="U2" s="25"/>
      <c r="V2" s="25"/>
      <c r="W2" s="25"/>
    </row>
    <row r="3" spans="1:23" ht="15.75" thickBot="1" x14ac:dyDescent="0.3">
      <c r="A3" s="25"/>
      <c r="B3" s="39" t="s">
        <v>127</v>
      </c>
      <c r="C3" s="37"/>
      <c r="D3" s="37"/>
      <c r="E3" s="37"/>
      <c r="F3" s="38"/>
      <c r="G3" s="726" t="s">
        <v>592</v>
      </c>
      <c r="H3" s="725"/>
      <c r="I3" s="25"/>
      <c r="J3" s="106"/>
      <c r="K3" s="423" t="s">
        <v>442</v>
      </c>
      <c r="L3" s="91"/>
      <c r="M3" s="25"/>
      <c r="N3" s="25"/>
      <c r="O3" s="25"/>
      <c r="P3" s="25"/>
      <c r="Q3" s="25"/>
      <c r="R3" s="25"/>
      <c r="S3" s="25"/>
      <c r="T3" s="25"/>
      <c r="U3" s="25"/>
      <c r="V3" s="25"/>
      <c r="W3" s="25"/>
    </row>
    <row r="4" spans="1:23" ht="47.25" customHeight="1" thickBot="1" x14ac:dyDescent="0.3">
      <c r="A4" s="25"/>
      <c r="B4" s="66" t="s">
        <v>0</v>
      </c>
      <c r="C4" s="348" t="s">
        <v>128</v>
      </c>
      <c r="D4" s="348" t="s">
        <v>140</v>
      </c>
      <c r="E4" s="348" t="s">
        <v>129</v>
      </c>
      <c r="F4" s="349" t="s">
        <v>130</v>
      </c>
      <c r="G4" s="25"/>
      <c r="H4" s="25"/>
      <c r="I4" s="25"/>
      <c r="J4" s="433"/>
      <c r="K4" s="426"/>
      <c r="L4" s="427"/>
      <c r="M4" s="25"/>
      <c r="N4" s="25"/>
      <c r="O4" s="25"/>
      <c r="P4" s="25"/>
      <c r="Q4" s="25"/>
      <c r="R4" s="25"/>
      <c r="S4" s="25"/>
      <c r="T4" s="25"/>
      <c r="U4" s="25"/>
      <c r="V4" s="25"/>
      <c r="W4" s="25"/>
    </row>
    <row r="5" spans="1:23" ht="15.75" thickBot="1" x14ac:dyDescent="0.3">
      <c r="A5" s="25"/>
      <c r="B5" s="131">
        <f>'Basic Inputs'!C11</f>
        <v>2005</v>
      </c>
      <c r="C5" s="353">
        <v>2284892.7797218999</v>
      </c>
      <c r="D5" s="355">
        <v>4397861073</v>
      </c>
      <c r="E5" s="355">
        <v>3227989</v>
      </c>
      <c r="F5" s="543">
        <v>6213091899</v>
      </c>
      <c r="G5" s="726" t="s">
        <v>595</v>
      </c>
      <c r="H5" s="725"/>
      <c r="I5" s="25"/>
      <c r="J5" s="435"/>
      <c r="K5" s="439" t="s">
        <v>444</v>
      </c>
      <c r="L5" s="427"/>
      <c r="M5" s="25"/>
      <c r="N5" s="25"/>
      <c r="O5" s="25"/>
      <c r="P5" s="25"/>
      <c r="Q5" s="25"/>
      <c r="R5" s="25"/>
      <c r="S5" s="25"/>
      <c r="T5" s="25"/>
      <c r="U5" s="25"/>
      <c r="V5" s="25"/>
      <c r="W5" s="25"/>
    </row>
    <row r="6" spans="1:23" ht="15.75" thickBot="1" x14ac:dyDescent="0.3">
      <c r="A6" s="25"/>
      <c r="B6" s="120" t="s">
        <v>299</v>
      </c>
      <c r="C6" s="116"/>
      <c r="D6" s="118"/>
      <c r="E6" s="116"/>
      <c r="F6" s="685"/>
      <c r="G6" s="25"/>
      <c r="H6" s="25"/>
      <c r="I6" s="25"/>
      <c r="J6" s="435"/>
      <c r="K6" s="426"/>
      <c r="L6" s="427"/>
      <c r="M6" s="25"/>
      <c r="N6" s="25"/>
      <c r="O6" s="25"/>
      <c r="P6" s="25"/>
      <c r="Q6" s="25"/>
      <c r="R6" s="25"/>
      <c r="S6" s="25"/>
      <c r="T6" s="25"/>
      <c r="U6" s="25"/>
      <c r="V6" s="25"/>
      <c r="W6" s="25"/>
    </row>
    <row r="7" spans="1:23" ht="15.75" thickBot="1" x14ac:dyDescent="0.3">
      <c r="A7" s="25"/>
      <c r="B7" s="131">
        <f>'Basic Inputs'!C12</f>
        <v>2020</v>
      </c>
      <c r="C7" s="353">
        <v>1152628</v>
      </c>
      <c r="D7" s="355">
        <v>3877355844.9420757</v>
      </c>
      <c r="E7" s="355">
        <v>1458805</v>
      </c>
      <c r="F7" s="543">
        <v>4907314222.1720028</v>
      </c>
      <c r="G7" s="25"/>
      <c r="H7" s="357" t="s">
        <v>380</v>
      </c>
      <c r="I7" s="25"/>
      <c r="J7" s="435"/>
      <c r="K7" s="455" t="s">
        <v>445</v>
      </c>
      <c r="L7" s="427"/>
      <c r="M7" s="25"/>
      <c r="N7" s="25"/>
      <c r="O7" s="25"/>
      <c r="P7" s="25"/>
      <c r="Q7" s="25"/>
      <c r="R7" s="25"/>
      <c r="S7" s="25"/>
      <c r="T7" s="25"/>
      <c r="U7" s="25"/>
      <c r="V7" s="25"/>
      <c r="W7" s="25"/>
    </row>
    <row r="8" spans="1:23" ht="15.75" thickBot="1" x14ac:dyDescent="0.3">
      <c r="A8" s="25"/>
      <c r="B8" s="121" t="s">
        <v>299</v>
      </c>
      <c r="C8" s="122"/>
      <c r="D8" s="351"/>
      <c r="E8" s="122"/>
      <c r="F8" s="352"/>
      <c r="G8" s="25"/>
      <c r="H8" s="358" t="s">
        <v>381</v>
      </c>
      <c r="I8" s="25"/>
      <c r="J8" s="428"/>
      <c r="K8" s="454"/>
      <c r="L8" s="427"/>
      <c r="M8" s="25"/>
      <c r="N8" s="25"/>
      <c r="O8" s="25"/>
      <c r="P8" s="25"/>
      <c r="Q8" s="25"/>
      <c r="R8" s="25"/>
      <c r="S8" s="25"/>
      <c r="T8" s="25"/>
      <c r="U8" s="25"/>
      <c r="V8" s="25"/>
      <c r="W8" s="25"/>
    </row>
    <row r="9" spans="1:23" ht="15.75" thickBot="1" x14ac:dyDescent="0.3">
      <c r="A9" s="25"/>
      <c r="B9" s="25"/>
      <c r="C9" s="25"/>
      <c r="D9" s="25"/>
      <c r="E9" s="25"/>
      <c r="F9" s="25"/>
      <c r="G9" s="25"/>
      <c r="H9" s="25"/>
      <c r="I9" s="25"/>
      <c r="J9" s="436"/>
      <c r="K9" s="439" t="s">
        <v>446</v>
      </c>
      <c r="L9" s="427"/>
      <c r="M9" s="25"/>
      <c r="N9" s="25"/>
      <c r="O9" s="25"/>
      <c r="P9" s="25"/>
      <c r="Q9" s="25"/>
      <c r="R9" s="25"/>
      <c r="S9" s="25"/>
      <c r="T9" s="25"/>
      <c r="U9" s="25"/>
      <c r="V9" s="25"/>
      <c r="W9" s="25"/>
    </row>
    <row r="10" spans="1:23" ht="15.75" thickBot="1" x14ac:dyDescent="0.3">
      <c r="A10" s="25"/>
      <c r="B10" s="29" t="s">
        <v>131</v>
      </c>
      <c r="C10" s="35"/>
      <c r="D10" s="35"/>
      <c r="E10" s="35"/>
      <c r="F10" s="35"/>
      <c r="G10" s="27"/>
      <c r="H10" s="28"/>
      <c r="I10" s="424"/>
      <c r="J10" s="437"/>
      <c r="K10" s="430"/>
      <c r="L10" s="427"/>
      <c r="M10" s="25"/>
      <c r="N10" s="25"/>
      <c r="O10" s="25"/>
      <c r="P10" s="25"/>
      <c r="Q10" s="25"/>
      <c r="R10" s="25"/>
      <c r="S10" s="25"/>
      <c r="T10" s="25"/>
      <c r="U10" s="25"/>
      <c r="V10" s="25"/>
      <c r="W10" s="25"/>
    </row>
    <row r="11" spans="1:23" ht="61.5" customHeight="1" thickBot="1" x14ac:dyDescent="0.3">
      <c r="A11" s="25"/>
      <c r="B11" s="66" t="s">
        <v>0</v>
      </c>
      <c r="C11" s="115" t="s">
        <v>610</v>
      </c>
      <c r="D11" s="115" t="s">
        <v>133</v>
      </c>
      <c r="E11" s="115" t="s">
        <v>630</v>
      </c>
      <c r="F11" s="115" t="s">
        <v>137</v>
      </c>
      <c r="G11" s="115" t="s">
        <v>138</v>
      </c>
      <c r="H11" s="446"/>
      <c r="I11" s="25"/>
      <c r="J11" s="438"/>
      <c r="K11" s="466" t="s">
        <v>447</v>
      </c>
      <c r="L11" s="427"/>
      <c r="M11" s="25"/>
      <c r="N11" s="25"/>
      <c r="O11" s="25"/>
      <c r="P11" s="25"/>
      <c r="Q11" s="25"/>
      <c r="R11" s="25"/>
      <c r="S11" s="25"/>
      <c r="T11" s="25"/>
      <c r="U11" s="25"/>
      <c r="V11" s="25"/>
      <c r="W11" s="25"/>
    </row>
    <row r="12" spans="1:23" ht="15.75" thickBot="1" x14ac:dyDescent="0.3">
      <c r="A12" s="25"/>
      <c r="B12" s="120">
        <f>B5</f>
        <v>2005</v>
      </c>
      <c r="C12" s="353">
        <v>1180196.4324614401</v>
      </c>
      <c r="D12" s="353">
        <v>200858928.31</v>
      </c>
      <c r="E12" s="353">
        <v>209778.69010000001</v>
      </c>
      <c r="F12" s="354">
        <v>721391.9</v>
      </c>
      <c r="G12" s="355">
        <v>133956908.69000001</v>
      </c>
      <c r="H12" s="447"/>
      <c r="I12" s="25"/>
      <c r="J12" s="435"/>
      <c r="K12" s="426"/>
      <c r="L12" s="427"/>
      <c r="M12" s="25"/>
      <c r="N12" s="25"/>
      <c r="O12" s="25"/>
      <c r="P12" s="25"/>
      <c r="Q12" s="25"/>
      <c r="R12" s="25"/>
      <c r="S12" s="25"/>
      <c r="T12" s="25"/>
      <c r="U12" s="25"/>
      <c r="V12" s="25"/>
      <c r="W12" s="25"/>
    </row>
    <row r="13" spans="1:23" ht="15.75" thickBot="1" x14ac:dyDescent="0.3">
      <c r="A13" s="25"/>
      <c r="B13" s="120" t="s">
        <v>299</v>
      </c>
      <c r="C13" s="225"/>
      <c r="D13" s="225"/>
      <c r="E13" s="225"/>
      <c r="F13" s="225"/>
      <c r="G13" s="225"/>
      <c r="H13" s="449"/>
      <c r="I13" s="450">
        <v>0</v>
      </c>
      <c r="J13" s="435"/>
      <c r="K13" s="439" t="s">
        <v>448</v>
      </c>
      <c r="L13" s="427"/>
      <c r="M13" s="25"/>
      <c r="N13" s="25"/>
      <c r="O13" s="25"/>
      <c r="P13" s="25"/>
      <c r="Q13" s="25"/>
      <c r="R13" s="25"/>
      <c r="S13" s="25"/>
      <c r="T13" s="25"/>
      <c r="U13" s="25"/>
      <c r="V13" s="25"/>
      <c r="W13" s="25"/>
    </row>
    <row r="14" spans="1:23" ht="15.75" thickBot="1" x14ac:dyDescent="0.3">
      <c r="A14" s="25"/>
      <c r="B14" s="120">
        <f>B7</f>
        <v>2020</v>
      </c>
      <c r="C14" s="353">
        <v>995932.6</v>
      </c>
      <c r="D14" s="353">
        <v>177662217.16074187</v>
      </c>
      <c r="E14" s="353">
        <v>225745</v>
      </c>
      <c r="F14" s="354">
        <v>832063.10000000009</v>
      </c>
      <c r="G14" s="355">
        <v>154147533.96474999</v>
      </c>
      <c r="H14" s="447"/>
      <c r="I14" s="25"/>
      <c r="J14" s="435"/>
      <c r="K14" s="426"/>
      <c r="L14" s="427"/>
      <c r="M14" s="25"/>
      <c r="N14" s="25"/>
      <c r="O14" s="25"/>
      <c r="P14" s="25"/>
      <c r="Q14" s="25"/>
      <c r="R14" s="25"/>
      <c r="S14" s="25"/>
      <c r="T14" s="25"/>
      <c r="U14" s="25"/>
      <c r="V14" s="25"/>
      <c r="W14" s="25"/>
    </row>
    <row r="15" spans="1:23" ht="15.75" thickBot="1" x14ac:dyDescent="0.3">
      <c r="A15" s="25"/>
      <c r="B15" s="121" t="s">
        <v>299</v>
      </c>
      <c r="C15" s="336" t="s">
        <v>637</v>
      </c>
      <c r="D15" s="226"/>
      <c r="E15" s="226"/>
      <c r="F15" s="336" t="s">
        <v>637</v>
      </c>
      <c r="G15" s="124"/>
      <c r="H15" s="448"/>
      <c r="I15" s="25"/>
      <c r="J15" s="435"/>
      <c r="K15" s="439" t="s">
        <v>449</v>
      </c>
      <c r="L15" s="427"/>
      <c r="M15" s="25"/>
      <c r="N15" s="25"/>
      <c r="O15" s="25"/>
      <c r="P15" s="25"/>
      <c r="Q15" s="25"/>
      <c r="R15" s="25"/>
      <c r="S15" s="25"/>
      <c r="T15" s="25"/>
      <c r="U15" s="25"/>
      <c r="V15" s="25"/>
      <c r="W15" s="25"/>
    </row>
    <row r="16" spans="1:23" ht="45.75" thickBot="1" x14ac:dyDescent="0.3">
      <c r="A16" s="25"/>
      <c r="B16" s="443"/>
      <c r="C16" s="115" t="s">
        <v>134</v>
      </c>
      <c r="D16" s="115" t="s">
        <v>135</v>
      </c>
      <c r="E16" s="444" t="s">
        <v>453</v>
      </c>
      <c r="F16" s="444" t="s">
        <v>454</v>
      </c>
      <c r="G16" s="115" t="s">
        <v>292</v>
      </c>
      <c r="H16" s="119" t="s">
        <v>139</v>
      </c>
      <c r="I16" s="445"/>
      <c r="J16" s="435"/>
      <c r="K16" s="426"/>
      <c r="L16" s="427"/>
      <c r="M16" s="25"/>
      <c r="N16" s="25"/>
      <c r="O16" s="25"/>
      <c r="P16" s="25"/>
      <c r="Q16" s="25"/>
      <c r="R16" s="25"/>
      <c r="S16" s="25"/>
      <c r="T16" s="25"/>
      <c r="U16" s="25"/>
      <c r="V16" s="25"/>
      <c r="W16" s="25"/>
    </row>
    <row r="17" spans="1:23" ht="15.75" thickBot="1" x14ac:dyDescent="0.3">
      <c r="A17" s="25"/>
      <c r="B17" s="120">
        <f>B12</f>
        <v>2005</v>
      </c>
      <c r="C17" s="116">
        <v>10027008</v>
      </c>
      <c r="D17" s="225">
        <v>1558935</v>
      </c>
      <c r="E17" s="225">
        <v>17408</v>
      </c>
      <c r="F17" s="225">
        <v>4545</v>
      </c>
      <c r="G17" s="118">
        <v>486916.980508323</v>
      </c>
      <c r="H17" s="123">
        <v>696945.70232874958</v>
      </c>
      <c r="I17" s="25"/>
      <c r="J17" s="435"/>
      <c r="K17" s="439" t="s">
        <v>450</v>
      </c>
      <c r="L17" s="427"/>
      <c r="M17" s="25"/>
      <c r="N17" s="25"/>
      <c r="O17" s="25"/>
      <c r="P17" s="25"/>
      <c r="Q17" s="25"/>
      <c r="R17" s="25"/>
      <c r="S17" s="25"/>
      <c r="T17" s="25"/>
      <c r="U17" s="25"/>
      <c r="V17" s="25"/>
      <c r="W17" s="25"/>
    </row>
    <row r="18" spans="1:23" ht="15.75" thickBot="1" x14ac:dyDescent="0.3">
      <c r="A18" s="25"/>
      <c r="B18" s="120" t="s">
        <v>299</v>
      </c>
      <c r="C18" s="225"/>
      <c r="D18" s="225"/>
      <c r="E18" s="225"/>
      <c r="F18" s="225"/>
      <c r="G18" s="118"/>
      <c r="H18" s="123"/>
      <c r="I18" s="25"/>
      <c r="J18" s="435"/>
      <c r="K18" s="426"/>
      <c r="L18" s="427"/>
      <c r="M18" s="25"/>
      <c r="N18" s="25"/>
      <c r="O18" s="25"/>
      <c r="P18" s="25"/>
      <c r="Q18" s="25"/>
      <c r="R18" s="25"/>
      <c r="S18" s="25"/>
      <c r="T18" s="25"/>
      <c r="U18" s="25"/>
      <c r="V18" s="25"/>
      <c r="W18" s="25"/>
    </row>
    <row r="19" spans="1:23" ht="15.75" thickBot="1" x14ac:dyDescent="0.3">
      <c r="A19" s="25"/>
      <c r="B19" s="120">
        <f>B14</f>
        <v>2020</v>
      </c>
      <c r="C19" s="116">
        <v>4032487</v>
      </c>
      <c r="D19" s="225">
        <v>1673568</v>
      </c>
      <c r="E19" s="225">
        <v>11621</v>
      </c>
      <c r="F19" s="225">
        <v>5364</v>
      </c>
      <c r="G19" s="118">
        <v>813652.82365681208</v>
      </c>
      <c r="H19" s="123">
        <v>688642.80543907464</v>
      </c>
      <c r="I19" s="25"/>
      <c r="J19" s="435"/>
      <c r="K19" s="439" t="s">
        <v>451</v>
      </c>
      <c r="L19" s="427"/>
      <c r="M19" s="25"/>
      <c r="N19" s="25"/>
      <c r="O19" s="25"/>
      <c r="P19" s="25"/>
      <c r="Q19" s="25"/>
      <c r="R19" s="25"/>
      <c r="S19" s="25"/>
      <c r="T19" s="25"/>
      <c r="U19" s="25"/>
      <c r="V19" s="25"/>
      <c r="W19" s="25"/>
    </row>
    <row r="20" spans="1:23" ht="15.75" thickBot="1" x14ac:dyDescent="0.3">
      <c r="A20" s="25"/>
      <c r="B20" s="121" t="s">
        <v>299</v>
      </c>
      <c r="C20" s="226"/>
      <c r="D20" s="226"/>
      <c r="E20" s="128"/>
      <c r="F20" s="128"/>
      <c r="G20" s="124"/>
      <c r="H20" s="125"/>
      <c r="I20" s="25"/>
      <c r="J20" s="431"/>
      <c r="K20" s="432"/>
      <c r="L20" s="171"/>
      <c r="M20" s="25"/>
      <c r="N20" s="25"/>
      <c r="O20" s="25"/>
      <c r="P20" s="25"/>
      <c r="Q20" s="25"/>
      <c r="R20" s="25"/>
      <c r="S20" s="25"/>
      <c r="T20" s="25"/>
      <c r="U20" s="25"/>
      <c r="V20" s="25"/>
      <c r="W20" s="25"/>
    </row>
    <row r="21" spans="1:23" ht="15.75" thickBot="1" x14ac:dyDescent="0.3">
      <c r="A21" s="25"/>
      <c r="B21" s="25"/>
      <c r="C21" s="25"/>
      <c r="D21" s="25"/>
      <c r="E21" s="25"/>
      <c r="F21" s="25"/>
      <c r="G21" s="25"/>
      <c r="H21" s="25"/>
      <c r="I21" s="25"/>
      <c r="J21" s="25"/>
      <c r="K21" s="25"/>
      <c r="L21" s="25"/>
      <c r="M21" s="25"/>
      <c r="N21" s="25"/>
      <c r="O21" s="25"/>
      <c r="P21" s="25"/>
      <c r="Q21" s="25"/>
      <c r="R21" s="25"/>
      <c r="S21" s="25"/>
      <c r="T21" s="25"/>
      <c r="U21" s="25"/>
      <c r="V21" s="25"/>
      <c r="W21" s="25"/>
    </row>
    <row r="22" spans="1:23" ht="15.75" thickBot="1" x14ac:dyDescent="0.3">
      <c r="A22" s="25"/>
      <c r="B22" s="29" t="s">
        <v>132</v>
      </c>
      <c r="C22" s="35"/>
      <c r="D22" s="36" t="s">
        <v>364</v>
      </c>
      <c r="E22" s="25"/>
      <c r="F22" s="303" t="s">
        <v>631</v>
      </c>
      <c r="G22" s="25"/>
      <c r="H22" s="25"/>
      <c r="I22" s="25"/>
      <c r="J22" s="25"/>
      <c r="K22" s="25"/>
      <c r="L22" s="25"/>
      <c r="M22" s="25"/>
      <c r="N22" s="25"/>
      <c r="O22" s="25"/>
      <c r="P22" s="25"/>
      <c r="Q22" s="25"/>
      <c r="R22" s="25"/>
      <c r="S22" s="25"/>
      <c r="T22" s="25"/>
      <c r="U22" s="25"/>
      <c r="V22" s="25"/>
      <c r="W22" s="25"/>
    </row>
    <row r="23" spans="1:23" ht="48" customHeight="1" x14ac:dyDescent="0.25">
      <c r="A23" s="25"/>
      <c r="B23" s="66" t="str">
        <f>B11</f>
        <v>Year</v>
      </c>
      <c r="C23" s="115" t="s">
        <v>291</v>
      </c>
      <c r="D23" s="359" t="s">
        <v>103</v>
      </c>
      <c r="E23" s="279"/>
      <c r="F23" s="732" t="s">
        <v>536</v>
      </c>
      <c r="G23" s="732"/>
      <c r="H23" s="732"/>
      <c r="I23" s="732"/>
      <c r="J23" s="732"/>
      <c r="K23" s="732"/>
      <c r="L23" s="25"/>
      <c r="M23" s="25"/>
      <c r="N23" s="25"/>
      <c r="O23" s="25"/>
      <c r="P23" s="25"/>
      <c r="Q23" s="25"/>
      <c r="R23" s="25"/>
      <c r="S23" s="25"/>
      <c r="T23" s="25"/>
      <c r="U23" s="25"/>
      <c r="V23" s="25"/>
      <c r="W23" s="25"/>
    </row>
    <row r="24" spans="1:23" x14ac:dyDescent="0.25">
      <c r="A24" s="25"/>
      <c r="B24" s="120">
        <f>B12</f>
        <v>2005</v>
      </c>
      <c r="C24" s="355">
        <v>3921837.4191113473</v>
      </c>
      <c r="D24" s="356">
        <v>7927547532.1367722</v>
      </c>
      <c r="E24" s="342"/>
      <c r="F24" s="732"/>
      <c r="G24" s="732"/>
      <c r="H24" s="732"/>
      <c r="I24" s="732"/>
      <c r="J24" s="732"/>
      <c r="K24" s="732"/>
      <c r="L24" s="25"/>
      <c r="M24" s="25"/>
      <c r="N24" s="25"/>
      <c r="O24" s="25"/>
      <c r="P24" s="25"/>
      <c r="Q24" s="25"/>
      <c r="R24" s="25"/>
      <c r="S24" s="25"/>
      <c r="T24" s="25"/>
      <c r="U24" s="25"/>
      <c r="V24" s="25"/>
      <c r="W24" s="25"/>
    </row>
    <row r="25" spans="1:23" x14ac:dyDescent="0.25">
      <c r="A25" s="25"/>
      <c r="B25" s="120" t="s">
        <v>299</v>
      </c>
      <c r="C25" s="118"/>
      <c r="D25" s="123"/>
      <c r="E25" s="342"/>
      <c r="F25" s="732"/>
      <c r="G25" s="732"/>
      <c r="H25" s="732"/>
      <c r="I25" s="732"/>
      <c r="J25" s="732"/>
      <c r="K25" s="732"/>
      <c r="L25" s="25"/>
      <c r="M25" s="25"/>
      <c r="N25" s="25"/>
      <c r="O25" s="25"/>
      <c r="P25" s="25"/>
      <c r="Q25" s="25"/>
      <c r="R25" s="25"/>
      <c r="S25" s="25"/>
      <c r="T25" s="25"/>
      <c r="U25" s="25"/>
      <c r="V25" s="25"/>
      <c r="W25" s="25"/>
    </row>
    <row r="26" spans="1:23" x14ac:dyDescent="0.25">
      <c r="A26" s="25"/>
      <c r="B26" s="120">
        <f>B14</f>
        <v>2020</v>
      </c>
      <c r="C26" s="355">
        <v>3073310.5932088071</v>
      </c>
      <c r="D26" s="356">
        <v>6983561802</v>
      </c>
      <c r="E26" s="342"/>
      <c r="F26" s="732"/>
      <c r="G26" s="732"/>
      <c r="H26" s="732"/>
      <c r="I26" s="732"/>
      <c r="J26" s="732"/>
      <c r="K26" s="732"/>
      <c r="L26" s="25"/>
      <c r="M26" s="25"/>
      <c r="N26" s="25"/>
      <c r="O26" s="25"/>
      <c r="P26" s="25"/>
      <c r="Q26" s="25"/>
      <c r="R26" s="25"/>
      <c r="S26" s="25"/>
      <c r="T26" s="25"/>
      <c r="U26" s="25"/>
      <c r="V26" s="25"/>
      <c r="W26" s="25"/>
    </row>
    <row r="27" spans="1:23" ht="15.75" thickBot="1" x14ac:dyDescent="0.3">
      <c r="A27" s="25"/>
      <c r="B27" s="121" t="s">
        <v>299</v>
      </c>
      <c r="C27" s="124"/>
      <c r="D27" s="125"/>
      <c r="E27" s="342"/>
      <c r="F27" s="304"/>
      <c r="G27" s="25"/>
      <c r="H27" s="25"/>
      <c r="I27" s="25"/>
      <c r="J27" s="25"/>
      <c r="K27" s="25"/>
      <c r="L27" s="25"/>
      <c r="M27" s="25"/>
      <c r="N27" s="25"/>
      <c r="O27" s="25"/>
      <c r="P27" s="25"/>
      <c r="Q27" s="25"/>
      <c r="R27" s="25"/>
      <c r="S27" s="25"/>
      <c r="T27" s="25"/>
      <c r="U27" s="25"/>
      <c r="V27" s="25"/>
      <c r="W27" s="25"/>
    </row>
    <row r="28" spans="1:23" ht="15.75" thickBot="1" x14ac:dyDescent="0.3">
      <c r="A28" s="25"/>
      <c r="B28" s="25"/>
      <c r="C28" s="25"/>
      <c r="D28" s="25"/>
      <c r="E28" s="25"/>
      <c r="F28" s="25"/>
      <c r="G28" s="25"/>
      <c r="H28" s="25"/>
      <c r="I28" s="25"/>
      <c r="J28" s="25"/>
      <c r="K28" s="25"/>
      <c r="L28" s="25"/>
      <c r="M28" s="25"/>
      <c r="N28" s="25"/>
      <c r="O28" s="25"/>
      <c r="P28" s="25"/>
      <c r="Q28" s="25"/>
      <c r="R28" s="25"/>
      <c r="S28" s="25"/>
      <c r="T28" s="25"/>
      <c r="U28" s="25"/>
      <c r="V28" s="25"/>
      <c r="W28" s="25"/>
    </row>
    <row r="29" spans="1:23" ht="17.25" customHeight="1" thickBot="1" x14ac:dyDescent="0.3">
      <c r="A29" s="25"/>
      <c r="B29" s="29" t="s">
        <v>136</v>
      </c>
      <c r="C29" s="35"/>
      <c r="D29" s="35"/>
      <c r="E29" s="550" t="s">
        <v>551</v>
      </c>
      <c r="F29" s="551" t="s">
        <v>548</v>
      </c>
      <c r="G29" s="35" t="s">
        <v>550</v>
      </c>
      <c r="H29" s="35"/>
      <c r="I29" s="35"/>
      <c r="J29" s="35"/>
      <c r="K29" s="35"/>
      <c r="L29" s="35"/>
      <c r="M29" s="35"/>
      <c r="N29" s="35"/>
      <c r="O29" s="35"/>
      <c r="P29" s="35"/>
      <c r="Q29" s="27"/>
      <c r="R29" s="27"/>
      <c r="S29" s="28"/>
      <c r="T29" s="25"/>
      <c r="U29" s="25"/>
      <c r="V29" s="25"/>
      <c r="W29" s="25"/>
    </row>
    <row r="30" spans="1:23" ht="48" customHeight="1" x14ac:dyDescent="0.25">
      <c r="A30" s="25"/>
      <c r="B30" s="66" t="str">
        <f>B23</f>
        <v>Year</v>
      </c>
      <c r="C30" s="115" t="s">
        <v>295</v>
      </c>
      <c r="D30" s="115" t="s">
        <v>368</v>
      </c>
      <c r="E30" s="307" t="s">
        <v>307</v>
      </c>
      <c r="F30" s="453" t="s">
        <v>296</v>
      </c>
      <c r="G30" s="451" t="str">
        <f>IF(F29=D70,"% Mixed MSW", "% Food Waste")</f>
        <v>% Mixed MSW</v>
      </c>
      <c r="H30" s="733" t="str">
        <f>IF(F29=D70,"% Corrugated Containers", "% Garden/Plant Debris")</f>
        <v>% Corrugated Containers</v>
      </c>
      <c r="I30" s="734"/>
      <c r="J30" s="733" t="str">
        <f>IF(F29=D70,"% Magazines/ Third-Class Mail", "% Paper")</f>
        <v>% Magazines/ Third-Class Mail</v>
      </c>
      <c r="K30" s="734"/>
      <c r="L30" s="733" t="str">
        <f>IF(F29=D70,"% Newspaper /phonebooks","% Wood")</f>
        <v>% Newspaper /phonebooks</v>
      </c>
      <c r="M30" s="734"/>
      <c r="N30" s="115" t="str">
        <f>IF(F29=D70,"% Office Paper /textbooks","% Textiles")</f>
        <v>% Office Paper /textbooks</v>
      </c>
      <c r="O30" s="115" t="str">
        <f>IF(F29=D70,"% Food Waste", "% Industrial Waste")</f>
        <v>% Food Waste</v>
      </c>
      <c r="P30" s="115" t="str">
        <f>IF(F29=D70,"% Grass","")</f>
        <v>% Grass</v>
      </c>
      <c r="Q30" s="115" t="str">
        <f>IF(F29=D70,"% Leaves","")</f>
        <v>% Leaves</v>
      </c>
      <c r="R30" s="115" t="str">
        <f>IF(F29=D70,"% Branches","")</f>
        <v>% Branches</v>
      </c>
      <c r="S30" s="119" t="str">
        <f>IF(F29=D70,"% Dimensional Lumber","")</f>
        <v>% Dimensional Lumber</v>
      </c>
      <c r="T30" s="25"/>
      <c r="U30" s="25"/>
      <c r="V30" s="25"/>
      <c r="W30" s="25"/>
    </row>
    <row r="31" spans="1:23" x14ac:dyDescent="0.25">
      <c r="A31" s="25"/>
      <c r="B31" s="120">
        <f>B24</f>
        <v>2005</v>
      </c>
      <c r="C31" s="225">
        <v>183425</v>
      </c>
      <c r="D31" s="225">
        <v>112249.2</v>
      </c>
      <c r="E31" s="116">
        <v>577811</v>
      </c>
      <c r="F31" s="407">
        <v>200521</v>
      </c>
      <c r="G31" s="452">
        <v>1</v>
      </c>
      <c r="H31" s="735"/>
      <c r="I31" s="736"/>
      <c r="J31" s="735"/>
      <c r="K31" s="736"/>
      <c r="L31" s="735"/>
      <c r="M31" s="736"/>
      <c r="N31" s="305"/>
      <c r="O31" s="305"/>
      <c r="P31" s="305"/>
      <c r="Q31" s="305"/>
      <c r="R31" s="305"/>
      <c r="S31" s="306"/>
      <c r="T31" s="25"/>
      <c r="U31" s="25"/>
      <c r="V31" s="25"/>
      <c r="W31" s="25"/>
    </row>
    <row r="32" spans="1:23" x14ac:dyDescent="0.25">
      <c r="A32" s="25"/>
      <c r="B32" s="120" t="s">
        <v>299</v>
      </c>
      <c r="C32" s="225"/>
      <c r="D32" s="225"/>
      <c r="E32" s="116"/>
      <c r="F32" s="407"/>
      <c r="G32" s="406"/>
      <c r="H32" s="735"/>
      <c r="I32" s="736"/>
      <c r="J32" s="735"/>
      <c r="K32" s="736"/>
      <c r="L32" s="735"/>
      <c r="M32" s="736"/>
      <c r="N32" s="305"/>
      <c r="O32" s="305"/>
      <c r="P32" s="305"/>
      <c r="Q32" s="305"/>
      <c r="R32" s="305"/>
      <c r="S32" s="306"/>
      <c r="T32" s="25"/>
      <c r="U32" s="25"/>
      <c r="V32" s="25"/>
      <c r="W32" s="25"/>
    </row>
    <row r="33" spans="1:24" x14ac:dyDescent="0.25">
      <c r="A33" s="25"/>
      <c r="B33" s="120">
        <f>B26</f>
        <v>2020</v>
      </c>
      <c r="C33" s="225">
        <v>108444</v>
      </c>
      <c r="D33" s="225">
        <v>63245</v>
      </c>
      <c r="E33" s="116">
        <v>551931</v>
      </c>
      <c r="F33" s="407">
        <v>191540</v>
      </c>
      <c r="G33" s="452">
        <v>1</v>
      </c>
      <c r="H33" s="735"/>
      <c r="I33" s="736"/>
      <c r="J33" s="735"/>
      <c r="K33" s="736"/>
      <c r="L33" s="735"/>
      <c r="M33" s="736"/>
      <c r="N33" s="305"/>
      <c r="O33" s="305"/>
      <c r="P33" s="305"/>
      <c r="Q33" s="305"/>
      <c r="R33" s="305"/>
      <c r="S33" s="306"/>
      <c r="T33" s="25"/>
      <c r="U33" s="25"/>
      <c r="V33" s="25"/>
      <c r="W33" s="25"/>
    </row>
    <row r="34" spans="1:24" ht="15.75" thickBot="1" x14ac:dyDescent="0.3">
      <c r="A34" s="25"/>
      <c r="B34" s="121" t="s">
        <v>299</v>
      </c>
      <c r="C34" s="226"/>
      <c r="D34" s="226"/>
      <c r="E34" s="122"/>
      <c r="F34" s="405"/>
      <c r="G34" s="404"/>
      <c r="H34" s="737"/>
      <c r="I34" s="738"/>
      <c r="J34" s="737"/>
      <c r="K34" s="738"/>
      <c r="L34" s="737"/>
      <c r="M34" s="738"/>
      <c r="N34" s="126"/>
      <c r="O34" s="126"/>
      <c r="P34" s="126"/>
      <c r="Q34" s="126"/>
      <c r="R34" s="126"/>
      <c r="S34" s="127"/>
      <c r="T34" s="25"/>
      <c r="U34" s="25"/>
      <c r="V34" s="25"/>
      <c r="W34" s="25"/>
    </row>
    <row r="35" spans="1:24" ht="15.75" thickBot="1" x14ac:dyDescent="0.3">
      <c r="A35" s="25"/>
      <c r="B35" s="25"/>
      <c r="C35" s="25"/>
      <c r="D35" s="549" t="str">
        <f>IF(AND(C31&gt;0, NOT(D31&gt;0)), "Must enter landfill emissions if tons of waste sent to landfill is entered","")</f>
        <v/>
      </c>
      <c r="E35" s="25"/>
      <c r="F35" s="25"/>
      <c r="G35" s="25"/>
      <c r="H35" s="25"/>
      <c r="I35" s="25"/>
      <c r="J35" s="25"/>
      <c r="K35" s="25"/>
      <c r="L35" s="25"/>
      <c r="M35" s="25"/>
      <c r="N35" s="25"/>
      <c r="O35" s="25"/>
      <c r="P35" s="25"/>
      <c r="Q35" s="25"/>
      <c r="R35" s="25"/>
      <c r="S35" s="25"/>
      <c r="T35" s="25"/>
      <c r="U35" s="25"/>
      <c r="V35" s="25"/>
      <c r="W35" s="25"/>
    </row>
    <row r="36" spans="1:24" ht="15.75" thickBot="1" x14ac:dyDescent="0.3">
      <c r="A36" s="25"/>
      <c r="B36" s="29" t="s">
        <v>580</v>
      </c>
      <c r="C36" s="35"/>
      <c r="D36" s="30"/>
      <c r="E36" s="30"/>
      <c r="F36" s="30"/>
      <c r="G36" s="30"/>
      <c r="H36" s="27"/>
      <c r="I36" s="27"/>
      <c r="J36" s="27"/>
      <c r="K36" s="27"/>
      <c r="L36" s="27"/>
      <c r="M36" s="27"/>
      <c r="N36" s="27"/>
      <c r="O36" s="28"/>
      <c r="P36" s="25"/>
      <c r="Q36" s="25"/>
      <c r="R36" s="25"/>
      <c r="S36" s="25"/>
      <c r="T36" s="25"/>
      <c r="U36" s="25"/>
      <c r="V36" s="25"/>
      <c r="W36" s="25"/>
    </row>
    <row r="37" spans="1:24" x14ac:dyDescent="0.25">
      <c r="A37" s="25"/>
      <c r="B37" s="66" t="s">
        <v>487</v>
      </c>
      <c r="C37" s="335" t="s">
        <v>616</v>
      </c>
      <c r="D37" s="335" t="s">
        <v>617</v>
      </c>
      <c r="E37" s="335" t="s">
        <v>618</v>
      </c>
      <c r="F37" s="335" t="s">
        <v>619</v>
      </c>
      <c r="G37" s="335" t="s">
        <v>620</v>
      </c>
      <c r="H37" s="745" t="s">
        <v>621</v>
      </c>
      <c r="I37" s="746"/>
      <c r="J37" s="739" t="s">
        <v>622</v>
      </c>
      <c r="K37" s="740"/>
      <c r="L37" s="745" t="s">
        <v>667</v>
      </c>
      <c r="M37" s="746"/>
      <c r="N37" s="692"/>
      <c r="O37" s="693"/>
      <c r="P37" s="25"/>
      <c r="Q37" s="25"/>
      <c r="R37" s="25"/>
      <c r="S37" s="25"/>
      <c r="T37" s="25"/>
      <c r="U37" s="25"/>
      <c r="V37" s="25"/>
      <c r="W37" s="25"/>
    </row>
    <row r="38" spans="1:24" x14ac:dyDescent="0.25">
      <c r="A38" s="25"/>
      <c r="B38" s="120" t="s">
        <v>0</v>
      </c>
      <c r="C38" s="730"/>
      <c r="D38" s="730"/>
      <c r="E38" s="730"/>
      <c r="F38" s="730"/>
      <c r="G38" s="731"/>
      <c r="H38" s="747"/>
      <c r="I38" s="747"/>
      <c r="J38" s="697"/>
      <c r="K38" s="697"/>
      <c r="L38" s="747"/>
      <c r="M38" s="747"/>
      <c r="N38" s="697"/>
      <c r="O38" s="698"/>
      <c r="P38" s="25"/>
      <c r="Q38" s="25"/>
      <c r="R38" s="25"/>
      <c r="S38" s="25"/>
      <c r="T38" s="25"/>
      <c r="U38" s="25"/>
      <c r="V38" s="25"/>
      <c r="W38" s="25"/>
    </row>
    <row r="39" spans="1:24" x14ac:dyDescent="0.25">
      <c r="A39" s="25"/>
      <c r="B39" s="120">
        <f>B5</f>
        <v>2005</v>
      </c>
      <c r="C39" s="116">
        <v>504343.96645407192</v>
      </c>
      <c r="D39" s="333">
        <v>375720.57869329274</v>
      </c>
      <c r="E39" s="333">
        <v>11992.7</v>
      </c>
      <c r="F39" s="333">
        <v>52190.476769106252</v>
      </c>
      <c r="G39" s="333">
        <v>349244.36730097886</v>
      </c>
      <c r="H39" s="748">
        <v>51867</v>
      </c>
      <c r="I39" s="749"/>
      <c r="J39" s="741">
        <v>0</v>
      </c>
      <c r="K39" s="742"/>
      <c r="L39" s="748">
        <v>131574.28225530501</v>
      </c>
      <c r="M39" s="749"/>
      <c r="N39" s="133"/>
      <c r="O39" s="694"/>
      <c r="P39" s="25"/>
      <c r="Q39" s="25"/>
      <c r="R39" s="25"/>
      <c r="S39" s="25"/>
      <c r="T39" s="25"/>
      <c r="U39" s="25"/>
      <c r="V39" s="25"/>
      <c r="W39" s="25"/>
    </row>
    <row r="40" spans="1:24" x14ac:dyDescent="0.25">
      <c r="A40" s="25"/>
      <c r="B40" s="120" t="s">
        <v>299</v>
      </c>
      <c r="C40" s="116"/>
      <c r="D40" s="333"/>
      <c r="E40" s="333"/>
      <c r="F40" s="333"/>
      <c r="G40" s="333"/>
      <c r="H40" s="748"/>
      <c r="I40" s="749"/>
      <c r="J40" s="741"/>
      <c r="K40" s="742"/>
      <c r="L40" s="748"/>
      <c r="M40" s="749"/>
      <c r="N40" s="133"/>
      <c r="O40" s="694"/>
      <c r="P40" s="25"/>
      <c r="Q40" s="25"/>
      <c r="R40" s="25"/>
      <c r="S40" s="25"/>
      <c r="T40" s="25"/>
      <c r="U40" s="25"/>
      <c r="V40" s="25"/>
      <c r="W40" s="25"/>
    </row>
    <row r="41" spans="1:24" x14ac:dyDescent="0.25">
      <c r="A41" s="25"/>
      <c r="B41" s="120">
        <f>B7</f>
        <v>2020</v>
      </c>
      <c r="C41" s="116">
        <v>242469.85739950585</v>
      </c>
      <c r="D41" s="333">
        <v>327375.28194043314</v>
      </c>
      <c r="E41" s="333">
        <v>10856.83</v>
      </c>
      <c r="F41" s="333">
        <v>44521.411822685215</v>
      </c>
      <c r="G41" s="333">
        <v>567599.15049947065</v>
      </c>
      <c r="H41" s="748">
        <v>51402</v>
      </c>
      <c r="I41" s="749"/>
      <c r="J41" s="741">
        <v>9848.3014090327997</v>
      </c>
      <c r="K41" s="742"/>
      <c r="L41" s="748">
        <v>118135</v>
      </c>
      <c r="M41" s="749"/>
      <c r="N41" s="133"/>
      <c r="O41" s="694"/>
      <c r="P41" s="25"/>
      <c r="Q41" s="25"/>
      <c r="R41" s="25"/>
      <c r="S41" s="25"/>
      <c r="T41" s="25"/>
      <c r="U41" s="25"/>
      <c r="V41" s="25"/>
      <c r="W41" s="25"/>
    </row>
    <row r="42" spans="1:24" ht="15.75" thickBot="1" x14ac:dyDescent="0.3">
      <c r="A42" s="25"/>
      <c r="B42" s="121" t="s">
        <v>299</v>
      </c>
      <c r="C42" s="122"/>
      <c r="D42" s="336"/>
      <c r="E42" s="336" t="s">
        <v>637</v>
      </c>
      <c r="F42" s="336"/>
      <c r="G42" s="336"/>
      <c r="H42" s="756"/>
      <c r="I42" s="757"/>
      <c r="J42" s="743"/>
      <c r="K42" s="744"/>
      <c r="L42" s="750"/>
      <c r="M42" s="751"/>
      <c r="N42" s="695"/>
      <c r="O42" s="696"/>
      <c r="P42" s="25"/>
      <c r="Q42" s="25"/>
      <c r="R42" s="25"/>
      <c r="S42" s="25"/>
      <c r="T42" s="25"/>
      <c r="U42" s="25"/>
      <c r="V42" s="25"/>
      <c r="W42" s="25"/>
    </row>
    <row r="43" spans="1:24" ht="15.75" thickBot="1" x14ac:dyDescent="0.3">
      <c r="A43" s="25"/>
      <c r="B43" s="25"/>
      <c r="C43" s="25"/>
      <c r="D43" s="25"/>
      <c r="E43" s="25"/>
      <c r="F43" s="25"/>
      <c r="G43" s="25"/>
      <c r="H43" s="25"/>
      <c r="I43" s="25"/>
      <c r="J43" s="25"/>
      <c r="K43" s="25"/>
      <c r="L43" s="25"/>
      <c r="M43" s="25"/>
      <c r="N43" s="25"/>
      <c r="O43" s="25"/>
      <c r="P43" s="25"/>
      <c r="Q43" s="25"/>
      <c r="R43" s="25"/>
      <c r="S43" s="25"/>
      <c r="T43" s="25"/>
      <c r="U43" s="25"/>
      <c r="V43" s="25"/>
      <c r="W43" s="25"/>
    </row>
    <row r="44" spans="1:24" x14ac:dyDescent="0.25">
      <c r="A44" s="25"/>
      <c r="B44" s="158" t="s">
        <v>537</v>
      </c>
      <c r="C44" s="192"/>
      <c r="D44" s="192"/>
      <c r="E44" s="192"/>
      <c r="F44" s="192"/>
      <c r="G44" s="91"/>
      <c r="H44" s="25"/>
      <c r="I44" s="25"/>
      <c r="J44" s="25"/>
      <c r="K44" s="25"/>
      <c r="L44" s="25"/>
      <c r="M44" s="25"/>
      <c r="N44" s="25"/>
      <c r="O44" s="25"/>
      <c r="P44" s="25"/>
      <c r="Q44" s="25"/>
      <c r="R44" s="25"/>
      <c r="S44" s="25"/>
      <c r="T44" s="25"/>
      <c r="U44" s="25"/>
      <c r="V44" s="25"/>
      <c r="W44" s="25"/>
      <c r="X44" s="25"/>
    </row>
    <row r="45" spans="1:24" x14ac:dyDescent="0.25">
      <c r="A45" s="25"/>
      <c r="B45" s="131" t="s">
        <v>539</v>
      </c>
      <c r="C45" s="311"/>
      <c r="D45" s="311"/>
      <c r="E45" s="311"/>
      <c r="F45" s="129"/>
      <c r="G45" s="470" t="s">
        <v>313</v>
      </c>
      <c r="H45" s="25"/>
      <c r="I45" s="25"/>
      <c r="J45" s="25"/>
      <c r="K45" s="25"/>
      <c r="L45" s="25"/>
      <c r="M45" s="25"/>
      <c r="N45" s="25"/>
      <c r="O45" s="25"/>
      <c r="P45" s="25"/>
      <c r="Q45" s="25"/>
      <c r="R45" s="25"/>
      <c r="S45" s="25"/>
      <c r="T45" s="25"/>
      <c r="U45" s="25"/>
      <c r="V45" s="25"/>
      <c r="W45" s="25"/>
      <c r="X45" s="25"/>
    </row>
    <row r="46" spans="1:24" ht="32.25" customHeight="1" x14ac:dyDescent="0.25">
      <c r="A46" s="25"/>
      <c r="B46" s="334" t="s">
        <v>0</v>
      </c>
      <c r="C46" s="594" t="s">
        <v>566</v>
      </c>
      <c r="D46" s="595" t="s">
        <v>567</v>
      </c>
      <c r="E46" s="727" t="s">
        <v>540</v>
      </c>
      <c r="F46" s="728"/>
      <c r="G46" s="729"/>
      <c r="H46" s="25"/>
      <c r="I46" s="25"/>
      <c r="J46" s="25"/>
      <c r="K46" s="25"/>
      <c r="L46" s="25"/>
      <c r="M46" s="25"/>
      <c r="N46" s="25"/>
      <c r="O46" s="25"/>
      <c r="P46" s="25"/>
      <c r="Q46" s="25"/>
      <c r="R46" s="25"/>
      <c r="S46" s="25"/>
      <c r="T46" s="25"/>
      <c r="U46" s="25"/>
      <c r="V46" s="25"/>
      <c r="W46" s="25"/>
      <c r="X46" s="25"/>
    </row>
    <row r="47" spans="1:24" x14ac:dyDescent="0.25">
      <c r="A47" s="25"/>
      <c r="B47" s="120">
        <f>B5</f>
        <v>2005</v>
      </c>
      <c r="C47" s="396">
        <v>1</v>
      </c>
      <c r="D47" s="396">
        <v>1</v>
      </c>
      <c r="E47" s="25"/>
      <c r="F47" s="25"/>
      <c r="G47" s="425"/>
      <c r="H47" s="25"/>
      <c r="I47" s="25"/>
      <c r="J47" s="25"/>
      <c r="K47" s="25"/>
      <c r="L47" s="25"/>
      <c r="M47" s="25"/>
      <c r="N47" s="25"/>
      <c r="O47" s="25"/>
      <c r="P47" s="25"/>
      <c r="Q47" s="25"/>
      <c r="R47" s="25"/>
      <c r="S47" s="25"/>
      <c r="T47" s="25"/>
      <c r="U47" s="25"/>
      <c r="V47" s="25"/>
      <c r="W47" s="25"/>
      <c r="X47" s="25"/>
    </row>
    <row r="48" spans="1:24" ht="15.75" thickBot="1" x14ac:dyDescent="0.3">
      <c r="A48" s="25"/>
      <c r="B48" s="121">
        <f>B7</f>
        <v>2020</v>
      </c>
      <c r="C48" s="546">
        <v>1</v>
      </c>
      <c r="D48" s="546">
        <v>1</v>
      </c>
      <c r="E48" s="434"/>
      <c r="F48" s="434"/>
      <c r="G48" s="545"/>
      <c r="H48" s="25"/>
      <c r="I48" s="25"/>
      <c r="J48" s="25"/>
      <c r="K48" s="25"/>
      <c r="L48" s="25"/>
      <c r="M48" s="25"/>
      <c r="N48" s="25"/>
      <c r="O48" s="25"/>
      <c r="P48" s="25"/>
      <c r="Q48" s="25"/>
      <c r="R48" s="25"/>
      <c r="S48" s="25"/>
      <c r="T48" s="25"/>
      <c r="U48" s="25"/>
      <c r="V48" s="25"/>
      <c r="W48" s="25"/>
      <c r="X48" s="25"/>
    </row>
    <row r="49" spans="1:24" ht="15.75" thickBot="1" x14ac:dyDescent="0.3">
      <c r="A49" s="25"/>
      <c r="B49" s="25"/>
      <c r="C49" s="25"/>
      <c r="D49" s="25"/>
      <c r="E49" s="25"/>
      <c r="F49" s="25"/>
      <c r="G49" s="25"/>
      <c r="H49" s="25"/>
      <c r="I49" s="25"/>
      <c r="J49" s="25"/>
      <c r="K49" s="25"/>
      <c r="L49" s="25"/>
      <c r="M49" s="25"/>
      <c r="N49" s="25"/>
      <c r="O49" s="25"/>
      <c r="P49" s="25"/>
      <c r="Q49" s="25"/>
      <c r="R49" s="25"/>
      <c r="S49" s="25"/>
      <c r="T49" s="25"/>
      <c r="U49" s="25"/>
      <c r="V49" s="25"/>
      <c r="W49" s="25"/>
    </row>
    <row r="50" spans="1:24" x14ac:dyDescent="0.25">
      <c r="A50" s="25"/>
      <c r="B50" s="39" t="s">
        <v>517</v>
      </c>
      <c r="C50" s="37"/>
      <c r="D50" s="38"/>
      <c r="E50" s="144"/>
      <c r="F50" s="144"/>
      <c r="G50" s="144"/>
      <c r="H50" s="144"/>
      <c r="I50" s="25"/>
      <c r="J50" s="25"/>
      <c r="K50" s="25"/>
      <c r="L50" s="25"/>
      <c r="M50" s="25"/>
      <c r="N50" s="25"/>
      <c r="O50" s="25"/>
      <c r="P50" s="25"/>
      <c r="Q50" s="25"/>
      <c r="R50" s="25"/>
      <c r="S50" s="25"/>
      <c r="T50" s="25"/>
      <c r="U50" s="25"/>
      <c r="V50" s="25"/>
      <c r="W50" s="25"/>
      <c r="X50" s="25"/>
    </row>
    <row r="51" spans="1:24" x14ac:dyDescent="0.25">
      <c r="A51" s="25"/>
      <c r="B51" s="120" t="s">
        <v>0</v>
      </c>
      <c r="C51" s="148" t="s">
        <v>6</v>
      </c>
      <c r="D51" s="565" t="s">
        <v>557</v>
      </c>
      <c r="E51" s="25"/>
      <c r="F51" s="25"/>
      <c r="G51" s="25"/>
      <c r="H51" s="25"/>
      <c r="I51" s="25"/>
      <c r="J51" s="25"/>
      <c r="K51" s="25"/>
      <c r="L51" s="25"/>
      <c r="M51" s="25"/>
      <c r="N51" s="25"/>
      <c r="O51" s="25"/>
      <c r="P51" s="25"/>
      <c r="Q51" s="25"/>
      <c r="R51" s="25"/>
      <c r="S51" s="25"/>
      <c r="T51" s="25"/>
      <c r="U51" s="25"/>
      <c r="V51" s="25"/>
      <c r="W51" s="25"/>
      <c r="X51" s="25"/>
    </row>
    <row r="52" spans="1:24" x14ac:dyDescent="0.25">
      <c r="A52" s="25"/>
      <c r="B52" s="120">
        <f>B39</f>
        <v>2005</v>
      </c>
      <c r="C52" s="116">
        <v>13126011.102767443</v>
      </c>
      <c r="D52" s="566">
        <f>SUM(C39:O39)+D31+F31+C24+C12+F12+C5+E5</f>
        <v>13126011.102767441</v>
      </c>
      <c r="E52" s="420"/>
      <c r="F52" s="25"/>
      <c r="G52" s="25"/>
      <c r="H52" s="25"/>
      <c r="I52" s="25"/>
      <c r="J52" s="25"/>
      <c r="K52" s="25"/>
      <c r="L52" s="25"/>
      <c r="M52" s="25"/>
      <c r="N52" s="25"/>
      <c r="O52" s="25"/>
      <c r="P52" s="25"/>
      <c r="Q52" s="25"/>
      <c r="R52" s="25"/>
      <c r="S52" s="25"/>
      <c r="T52" s="25"/>
      <c r="U52" s="25"/>
      <c r="V52" s="25"/>
      <c r="W52" s="25"/>
      <c r="X52" s="25"/>
    </row>
    <row r="53" spans="1:24" ht="15.75" thickBot="1" x14ac:dyDescent="0.3">
      <c r="A53" s="25"/>
      <c r="B53" s="121">
        <f>B41</f>
        <v>2020</v>
      </c>
      <c r="C53" s="122">
        <v>9139732.1262799352</v>
      </c>
      <c r="D53" s="567">
        <f>SUM(C41:O41)+D33+F33+C26+C14+F14+C7+E7</f>
        <v>9139732.1262799352</v>
      </c>
      <c r="E53" s="420"/>
      <c r="F53" s="25"/>
      <c r="G53" s="25"/>
      <c r="H53" s="25"/>
      <c r="I53" s="25"/>
      <c r="J53" s="25"/>
      <c r="K53" s="25"/>
      <c r="L53" s="25"/>
      <c r="M53" s="25"/>
      <c r="N53" s="25"/>
      <c r="O53" s="25"/>
      <c r="P53" s="25"/>
      <c r="Q53" s="25"/>
      <c r="R53" s="25"/>
      <c r="S53" s="25"/>
      <c r="T53" s="25"/>
      <c r="U53" s="25"/>
      <c r="V53" s="25"/>
      <c r="W53" s="25"/>
      <c r="X53" s="25"/>
    </row>
    <row r="54" spans="1:24" ht="15.75" thickBot="1" x14ac:dyDescent="0.3">
      <c r="A54" s="25"/>
      <c r="B54" s="25"/>
      <c r="C54" s="25"/>
      <c r="D54" s="25"/>
      <c r="E54" s="25"/>
      <c r="F54" s="25"/>
      <c r="G54" s="25"/>
      <c r="H54" s="25"/>
      <c r="I54" s="25"/>
      <c r="J54" s="25"/>
      <c r="K54" s="25"/>
      <c r="L54" s="25"/>
      <c r="M54" s="25"/>
      <c r="N54" s="25"/>
      <c r="O54" s="25"/>
      <c r="P54" s="25"/>
      <c r="Q54" s="25"/>
      <c r="R54" s="25"/>
      <c r="S54" s="25"/>
      <c r="T54" s="25"/>
      <c r="U54" s="25"/>
      <c r="V54" s="25"/>
      <c r="W54" s="25"/>
    </row>
    <row r="55" spans="1:24" x14ac:dyDescent="0.25">
      <c r="A55" s="25"/>
      <c r="B55" s="704" t="s">
        <v>606</v>
      </c>
      <c r="C55" s="468"/>
      <c r="D55" s="468"/>
      <c r="E55" s="468"/>
      <c r="F55" s="468"/>
      <c r="G55" s="468"/>
      <c r="H55" s="469"/>
      <c r="I55" s="25"/>
      <c r="J55" s="25"/>
      <c r="K55" s="25"/>
      <c r="L55" s="25"/>
      <c r="M55" s="25"/>
      <c r="N55" s="25"/>
      <c r="O55" s="25"/>
      <c r="P55" s="25"/>
      <c r="Q55" s="25"/>
      <c r="R55" s="25"/>
      <c r="S55" s="25"/>
      <c r="T55" s="25"/>
      <c r="U55" s="25"/>
      <c r="V55" s="25"/>
      <c r="W55" s="25"/>
    </row>
    <row r="56" spans="1:24" x14ac:dyDescent="0.25">
      <c r="A56" s="25"/>
      <c r="B56" s="705"/>
      <c r="C56" s="703" t="s">
        <v>638</v>
      </c>
      <c r="D56" s="703" t="s">
        <v>639</v>
      </c>
      <c r="E56" s="752" t="s">
        <v>640</v>
      </c>
      <c r="F56" s="753"/>
      <c r="G56" s="754" t="s">
        <v>641</v>
      </c>
      <c r="H56" s="755"/>
      <c r="I56" s="25"/>
      <c r="J56" s="25"/>
      <c r="K56" s="25"/>
      <c r="L56" s="25"/>
      <c r="M56" s="25"/>
      <c r="N56" s="25"/>
      <c r="O56" s="25"/>
      <c r="P56" s="25"/>
      <c r="Q56" s="25"/>
      <c r="R56" s="25"/>
      <c r="S56" s="25"/>
      <c r="T56" s="25"/>
      <c r="U56" s="25"/>
      <c r="V56" s="25"/>
      <c r="W56" s="25"/>
    </row>
    <row r="57" spans="1:24" x14ac:dyDescent="0.25">
      <c r="A57" s="25"/>
      <c r="B57" s="705" t="s">
        <v>642</v>
      </c>
      <c r="C57" s="713">
        <v>1068063.33246144</v>
      </c>
      <c r="D57" s="713">
        <v>712313</v>
      </c>
      <c r="E57" s="703" t="s">
        <v>643</v>
      </c>
      <c r="F57" s="713">
        <v>7521.8</v>
      </c>
      <c r="G57" s="703" t="s">
        <v>644</v>
      </c>
      <c r="H57" s="714">
        <v>20178.198749482464</v>
      </c>
      <c r="I57" s="25"/>
      <c r="J57" s="25"/>
      <c r="K57" s="25"/>
      <c r="L57" s="25"/>
      <c r="M57" s="25"/>
      <c r="N57" s="25"/>
      <c r="O57" s="25"/>
      <c r="P57" s="25"/>
      <c r="Q57" s="25"/>
      <c r="R57" s="25"/>
      <c r="S57" s="25"/>
      <c r="T57" s="25"/>
      <c r="U57" s="25"/>
      <c r="V57" s="25"/>
      <c r="W57" s="25"/>
    </row>
    <row r="58" spans="1:24" x14ac:dyDescent="0.25">
      <c r="A58" s="25"/>
      <c r="B58" s="705" t="s">
        <v>645</v>
      </c>
      <c r="C58" s="713">
        <v>103015</v>
      </c>
      <c r="D58" s="713">
        <v>5002.5</v>
      </c>
      <c r="E58" s="703" t="s">
        <v>646</v>
      </c>
      <c r="F58" s="713">
        <v>2241.8000000000002</v>
      </c>
      <c r="G58" s="703" t="s">
        <v>647</v>
      </c>
      <c r="H58" s="714">
        <v>4365.0328478214369</v>
      </c>
      <c r="I58" s="25"/>
      <c r="J58" s="25"/>
      <c r="K58" s="25"/>
      <c r="L58" s="25"/>
      <c r="M58" s="25"/>
      <c r="N58" s="25"/>
      <c r="O58" s="25"/>
      <c r="P58" s="25"/>
      <c r="Q58" s="25"/>
      <c r="R58" s="25"/>
      <c r="S58" s="25"/>
      <c r="T58" s="25"/>
      <c r="U58" s="25"/>
      <c r="V58" s="25"/>
      <c r="W58" s="25"/>
    </row>
    <row r="59" spans="1:24" x14ac:dyDescent="0.25">
      <c r="A59" s="25"/>
      <c r="B59" s="705" t="s">
        <v>648</v>
      </c>
      <c r="C59" s="713">
        <v>9118.1</v>
      </c>
      <c r="D59" s="713">
        <v>4076.4</v>
      </c>
      <c r="E59" s="703" t="s">
        <v>649</v>
      </c>
      <c r="F59" s="713">
        <v>2229.1</v>
      </c>
      <c r="G59" s="703" t="s">
        <v>650</v>
      </c>
      <c r="H59" s="714">
        <v>27647.245171802351</v>
      </c>
      <c r="I59" s="25"/>
      <c r="J59" s="25"/>
      <c r="K59" s="25"/>
      <c r="L59" s="25"/>
      <c r="M59" s="25"/>
      <c r="N59" s="25"/>
      <c r="O59" s="25"/>
      <c r="P59" s="25"/>
      <c r="Q59" s="25"/>
      <c r="R59" s="25"/>
      <c r="S59" s="25"/>
      <c r="T59" s="25"/>
      <c r="U59" s="25"/>
      <c r="V59" s="25"/>
      <c r="W59" s="25"/>
    </row>
    <row r="60" spans="1:24" x14ac:dyDescent="0.25">
      <c r="A60" s="25"/>
      <c r="B60" s="705" t="s">
        <v>651</v>
      </c>
      <c r="C60" s="713">
        <f>SUM(C57:C59)</f>
        <v>1180196.4324614401</v>
      </c>
      <c r="D60" s="713">
        <f>SUM(D57:D59)</f>
        <v>721391.9</v>
      </c>
      <c r="E60" s="703" t="s">
        <v>651</v>
      </c>
      <c r="F60" s="713">
        <f>SUM(F57:F59)</f>
        <v>11992.7</v>
      </c>
      <c r="G60" s="703" t="s">
        <v>651</v>
      </c>
      <c r="H60" s="714">
        <f>SUM(H57:H59)</f>
        <v>52190.476769106252</v>
      </c>
      <c r="I60" s="25"/>
      <c r="J60" s="25"/>
      <c r="K60" s="25"/>
      <c r="L60" s="25"/>
      <c r="M60" s="25"/>
      <c r="N60" s="25"/>
      <c r="O60" s="25"/>
      <c r="P60" s="25"/>
      <c r="Q60" s="25"/>
      <c r="R60" s="25"/>
      <c r="S60" s="25"/>
      <c r="T60" s="25"/>
      <c r="U60" s="25"/>
      <c r="V60" s="25"/>
      <c r="W60" s="25"/>
    </row>
    <row r="61" spans="1:24" x14ac:dyDescent="0.25">
      <c r="A61" s="25"/>
      <c r="B61" s="705"/>
      <c r="C61" s="703"/>
      <c r="D61" s="703"/>
      <c r="E61" s="703"/>
      <c r="F61" s="713"/>
      <c r="G61" s="703"/>
      <c r="H61" s="714"/>
      <c r="I61" s="25"/>
      <c r="J61" s="25"/>
      <c r="K61" s="25"/>
      <c r="L61" s="25"/>
      <c r="M61" s="25"/>
      <c r="N61" s="25"/>
      <c r="O61" s="25"/>
      <c r="P61" s="25"/>
      <c r="Q61" s="25"/>
      <c r="R61" s="25"/>
      <c r="S61" s="25"/>
      <c r="T61" s="25"/>
      <c r="U61" s="25"/>
      <c r="V61" s="25"/>
      <c r="W61" s="25"/>
    </row>
    <row r="62" spans="1:24" x14ac:dyDescent="0.25">
      <c r="A62" s="25"/>
      <c r="B62" s="705" t="s">
        <v>654</v>
      </c>
      <c r="C62" s="713">
        <v>944715</v>
      </c>
      <c r="D62" s="713">
        <v>819676</v>
      </c>
      <c r="E62" s="703" t="s">
        <v>658</v>
      </c>
      <c r="F62" s="713">
        <v>7391.8</v>
      </c>
      <c r="G62" s="703" t="s">
        <v>661</v>
      </c>
      <c r="H62" s="714">
        <v>12939.8547372256</v>
      </c>
      <c r="I62" s="25"/>
      <c r="J62" s="25"/>
      <c r="K62" s="25"/>
      <c r="L62" s="25"/>
      <c r="M62" s="25"/>
      <c r="N62" s="25"/>
      <c r="O62" s="25"/>
      <c r="P62" s="25"/>
      <c r="Q62" s="25"/>
      <c r="R62" s="25"/>
      <c r="S62" s="25"/>
      <c r="T62" s="25"/>
      <c r="U62" s="25"/>
      <c r="V62" s="25"/>
      <c r="W62" s="25"/>
    </row>
    <row r="63" spans="1:24" x14ac:dyDescent="0.25">
      <c r="A63" s="25"/>
      <c r="B63" s="705" t="s">
        <v>655</v>
      </c>
      <c r="C63" s="713">
        <v>41429</v>
      </c>
      <c r="D63" s="713">
        <v>8359.2999999999993</v>
      </c>
      <c r="E63" s="703" t="s">
        <v>659</v>
      </c>
      <c r="F63" s="713">
        <v>2565.4</v>
      </c>
      <c r="G63" s="703" t="s">
        <v>662</v>
      </c>
      <c r="H63" s="714">
        <v>2471.3984207177937</v>
      </c>
      <c r="I63" s="25"/>
      <c r="J63" s="25"/>
      <c r="K63" s="25"/>
      <c r="L63" s="25"/>
      <c r="M63" s="25"/>
      <c r="N63" s="25"/>
      <c r="O63" s="25"/>
      <c r="P63" s="25"/>
      <c r="Q63" s="25"/>
      <c r="R63" s="25"/>
      <c r="S63" s="25"/>
      <c r="T63" s="25"/>
      <c r="U63" s="25"/>
      <c r="V63" s="25"/>
      <c r="W63" s="25"/>
    </row>
    <row r="64" spans="1:24" x14ac:dyDescent="0.25">
      <c r="A64" s="25"/>
      <c r="B64" s="705" t="s">
        <v>656</v>
      </c>
      <c r="C64" s="713">
        <v>9788.6</v>
      </c>
      <c r="D64" s="713">
        <v>4027.8</v>
      </c>
      <c r="E64" s="703" t="s">
        <v>660</v>
      </c>
      <c r="F64" s="713">
        <v>899.63</v>
      </c>
      <c r="G64" s="703" t="s">
        <v>663</v>
      </c>
      <c r="H64" s="714">
        <v>29110.158664741826</v>
      </c>
      <c r="I64" s="25"/>
      <c r="J64" s="25"/>
      <c r="K64" s="25"/>
      <c r="L64" s="25"/>
      <c r="M64" s="25"/>
      <c r="N64" s="25"/>
      <c r="O64" s="25"/>
      <c r="P64" s="25"/>
      <c r="Q64" s="25"/>
      <c r="R64" s="25"/>
      <c r="S64" s="25"/>
      <c r="T64" s="25"/>
      <c r="U64" s="25"/>
      <c r="V64" s="25"/>
      <c r="W64" s="25"/>
    </row>
    <row r="65" spans="1:23" x14ac:dyDescent="0.25">
      <c r="A65" s="25"/>
      <c r="B65" s="705" t="s">
        <v>657</v>
      </c>
      <c r="C65" s="713">
        <f>SUM(C62:C64)</f>
        <v>995932.6</v>
      </c>
      <c r="D65" s="713">
        <f>SUM(D62:D64)</f>
        <v>832063.10000000009</v>
      </c>
      <c r="E65" s="703" t="s">
        <v>657</v>
      </c>
      <c r="F65" s="713">
        <f>SUM(F62:F64)</f>
        <v>10856.83</v>
      </c>
      <c r="G65" s="703" t="s">
        <v>657</v>
      </c>
      <c r="H65" s="714">
        <f>SUM(H62:H64)</f>
        <v>44521.411822685215</v>
      </c>
      <c r="I65" s="25"/>
      <c r="J65" s="25"/>
      <c r="K65" s="25"/>
      <c r="L65" s="25"/>
      <c r="M65" s="25"/>
      <c r="N65" s="25"/>
      <c r="O65" s="25"/>
      <c r="P65" s="25"/>
      <c r="Q65" s="25"/>
      <c r="R65" s="25"/>
      <c r="S65" s="25"/>
      <c r="T65" s="25"/>
      <c r="U65" s="25"/>
      <c r="V65" s="25"/>
      <c r="W65" s="25"/>
    </row>
    <row r="66" spans="1:23" x14ac:dyDescent="0.25">
      <c r="A66" s="25"/>
      <c r="B66" s="705"/>
      <c r="C66" s="703"/>
      <c r="D66" s="703"/>
      <c r="E66" s="703"/>
      <c r="F66" s="703"/>
      <c r="G66" s="703"/>
      <c r="H66" s="706"/>
      <c r="I66" s="25"/>
      <c r="J66" s="25"/>
      <c r="K66" s="25"/>
      <c r="L66" s="25"/>
      <c r="M66" s="25"/>
      <c r="N66" s="25"/>
      <c r="O66" s="25"/>
      <c r="P66" s="25"/>
      <c r="Q66" s="25"/>
      <c r="R66" s="25"/>
      <c r="S66" s="25"/>
      <c r="T66" s="25"/>
      <c r="U66" s="25"/>
      <c r="V66" s="25"/>
      <c r="W66" s="25"/>
    </row>
    <row r="67" spans="1:23" ht="15.75" thickBot="1" x14ac:dyDescent="0.3">
      <c r="A67" s="25"/>
      <c r="B67" s="707"/>
      <c r="C67" s="708"/>
      <c r="D67" s="708"/>
      <c r="E67" s="708"/>
      <c r="F67" s="708"/>
      <c r="G67" s="708"/>
      <c r="H67" s="709"/>
      <c r="I67" s="25"/>
      <c r="J67" s="25"/>
      <c r="K67" s="25"/>
      <c r="L67" s="25"/>
      <c r="M67" s="25"/>
      <c r="N67" s="25"/>
      <c r="O67" s="25"/>
      <c r="P67" s="25"/>
      <c r="Q67" s="25"/>
      <c r="R67" s="25"/>
      <c r="S67" s="25"/>
      <c r="T67" s="25"/>
      <c r="U67" s="25"/>
      <c r="V67" s="25"/>
      <c r="W67" s="25"/>
    </row>
    <row r="68" spans="1:23" x14ac:dyDescent="0.25">
      <c r="A68" s="303"/>
      <c r="B68" s="303"/>
      <c r="C68" s="303"/>
      <c r="D68" s="303"/>
      <c r="E68" s="303"/>
      <c r="F68" s="303"/>
      <c r="G68" s="303"/>
      <c r="H68" s="303"/>
      <c r="I68" s="303"/>
      <c r="J68" s="303"/>
      <c r="K68" s="303"/>
      <c r="L68" s="303"/>
      <c r="M68" s="303"/>
      <c r="N68" s="303"/>
      <c r="O68" s="303"/>
      <c r="P68" s="303"/>
      <c r="Q68" s="303"/>
      <c r="R68" s="25"/>
      <c r="S68" s="25"/>
      <c r="T68" s="25"/>
      <c r="U68" s="25"/>
      <c r="V68" s="25"/>
      <c r="W68" s="25"/>
    </row>
    <row r="69" spans="1:23" ht="30" x14ac:dyDescent="0.25">
      <c r="A69" s="25"/>
      <c r="B69" s="281" t="s">
        <v>365</v>
      </c>
      <c r="C69" s="281" t="s">
        <v>538</v>
      </c>
      <c r="D69" s="148" t="s">
        <v>547</v>
      </c>
      <c r="E69" s="25"/>
      <c r="F69" s="25"/>
      <c r="G69" s="25"/>
      <c r="H69" s="25"/>
      <c r="I69" s="25"/>
      <c r="J69" s="25"/>
      <c r="K69" s="25"/>
      <c r="L69" s="25"/>
      <c r="M69" s="25"/>
      <c r="N69" s="25"/>
      <c r="O69" s="25"/>
      <c r="P69" s="25"/>
      <c r="Q69" s="25"/>
      <c r="R69" s="25"/>
      <c r="S69" s="25"/>
      <c r="T69" s="25"/>
      <c r="U69" s="25"/>
      <c r="V69" s="25"/>
      <c r="W69" s="25"/>
    </row>
    <row r="70" spans="1:23" x14ac:dyDescent="0.25">
      <c r="A70" s="25"/>
      <c r="B70" s="148" t="s">
        <v>103</v>
      </c>
      <c r="C70" s="148" t="s">
        <v>312</v>
      </c>
      <c r="D70" s="148" t="s">
        <v>548</v>
      </c>
      <c r="E70" s="25"/>
      <c r="F70" s="25"/>
      <c r="G70" s="25"/>
      <c r="H70" s="25"/>
      <c r="I70" s="25"/>
      <c r="J70" s="25"/>
      <c r="K70" s="25"/>
      <c r="L70" s="25"/>
      <c r="M70" s="25"/>
      <c r="N70" s="25"/>
      <c r="O70" s="25"/>
      <c r="P70" s="25"/>
      <c r="Q70" s="25"/>
      <c r="R70" s="25"/>
      <c r="S70" s="25"/>
      <c r="T70" s="25"/>
      <c r="U70" s="25"/>
      <c r="V70" s="25"/>
      <c r="W70" s="25"/>
    </row>
    <row r="71" spans="1:23" x14ac:dyDescent="0.25">
      <c r="A71" s="25"/>
      <c r="B71" s="148" t="s">
        <v>366</v>
      </c>
      <c r="C71" s="148" t="s">
        <v>313</v>
      </c>
      <c r="D71" s="148" t="s">
        <v>549</v>
      </c>
      <c r="E71" s="25"/>
      <c r="F71" s="25"/>
      <c r="G71" s="25"/>
      <c r="H71" s="25"/>
      <c r="I71" s="25"/>
      <c r="J71" s="25"/>
      <c r="K71" s="25"/>
      <c r="L71" s="25"/>
      <c r="M71" s="25"/>
      <c r="N71" s="25"/>
      <c r="O71" s="25"/>
      <c r="P71" s="25"/>
      <c r="Q71" s="25"/>
      <c r="R71" s="25"/>
      <c r="S71" s="25"/>
      <c r="T71" s="25"/>
      <c r="U71" s="25"/>
      <c r="V71" s="25"/>
      <c r="W71" s="25"/>
    </row>
    <row r="72" spans="1:23" x14ac:dyDescent="0.25">
      <c r="A72" s="25"/>
      <c r="B72" s="148" t="s">
        <v>535</v>
      </c>
      <c r="C72" s="25"/>
      <c r="D72" s="25"/>
      <c r="E72" s="25"/>
      <c r="F72" s="25"/>
      <c r="G72" s="25"/>
      <c r="H72" s="25"/>
      <c r="I72" s="25"/>
      <c r="J72" s="25"/>
      <c r="K72" s="25"/>
      <c r="L72" s="25"/>
      <c r="M72" s="25"/>
      <c r="N72" s="25"/>
      <c r="O72" s="25"/>
      <c r="P72" s="25"/>
      <c r="Q72" s="25"/>
      <c r="R72" s="25"/>
      <c r="S72" s="25"/>
      <c r="T72" s="25"/>
      <c r="U72" s="25"/>
      <c r="V72" s="25"/>
      <c r="W72" s="25"/>
    </row>
    <row r="73" spans="1:23" x14ac:dyDescent="0.25">
      <c r="A73" s="25"/>
      <c r="B73" s="25"/>
      <c r="C73" s="25"/>
      <c r="D73" s="25"/>
      <c r="E73" s="25"/>
      <c r="F73" s="25"/>
      <c r="G73" s="25"/>
      <c r="H73" s="25"/>
      <c r="I73" s="25"/>
      <c r="J73" s="25"/>
      <c r="K73" s="25"/>
      <c r="L73" s="25"/>
      <c r="M73" s="25"/>
      <c r="N73" s="25"/>
      <c r="O73" s="25"/>
      <c r="P73" s="25"/>
      <c r="Q73" s="25"/>
      <c r="R73" s="25"/>
      <c r="S73" s="25"/>
      <c r="T73" s="25"/>
      <c r="U73" s="25"/>
      <c r="V73" s="25"/>
      <c r="W73" s="25"/>
    </row>
    <row r="74" spans="1:23" x14ac:dyDescent="0.25">
      <c r="A74" s="25"/>
      <c r="B74" s="25"/>
      <c r="C74" s="25"/>
      <c r="D74" s="25"/>
      <c r="E74" s="25"/>
      <c r="F74" s="25"/>
      <c r="G74" s="25"/>
      <c r="H74" s="25"/>
      <c r="I74" s="25"/>
      <c r="J74" s="25"/>
      <c r="K74" s="25"/>
      <c r="L74" s="25"/>
      <c r="M74" s="25"/>
      <c r="N74" s="25"/>
      <c r="O74" s="25"/>
      <c r="P74" s="25"/>
      <c r="Q74" s="25"/>
      <c r="R74" s="25"/>
      <c r="S74" s="25"/>
      <c r="T74" s="25"/>
      <c r="U74" s="25"/>
      <c r="V74" s="25"/>
      <c r="W74" s="25"/>
    </row>
    <row r="75" spans="1:23" x14ac:dyDescent="0.25">
      <c r="A75" s="25"/>
      <c r="B75" s="25"/>
      <c r="C75" s="25"/>
      <c r="D75" s="25"/>
      <c r="E75" s="25"/>
      <c r="F75" s="25"/>
      <c r="G75" s="25"/>
      <c r="H75" s="25"/>
      <c r="I75" s="25"/>
      <c r="J75" s="25"/>
      <c r="K75" s="25"/>
      <c r="L75" s="25"/>
      <c r="M75" s="25"/>
      <c r="N75" s="25"/>
      <c r="O75" s="25"/>
      <c r="P75" s="25"/>
      <c r="Q75" s="25"/>
      <c r="R75" s="25"/>
      <c r="S75" s="25"/>
      <c r="T75" s="25"/>
      <c r="U75" s="25"/>
      <c r="V75" s="25"/>
      <c r="W75" s="25"/>
    </row>
    <row r="76" spans="1:23" x14ac:dyDescent="0.25">
      <c r="A76" s="25"/>
      <c r="B76" s="25"/>
      <c r="C76" s="25"/>
      <c r="D76" s="25"/>
      <c r="E76" s="25"/>
      <c r="F76" s="25"/>
      <c r="G76" s="25"/>
      <c r="H76" s="25"/>
      <c r="I76" s="25"/>
      <c r="J76" s="25"/>
      <c r="K76" s="25"/>
      <c r="L76" s="25"/>
      <c r="M76" s="25"/>
      <c r="N76" s="25"/>
      <c r="O76" s="25"/>
      <c r="P76" s="25"/>
      <c r="Q76" s="25"/>
      <c r="R76" s="25"/>
      <c r="S76" s="25"/>
      <c r="T76" s="25"/>
      <c r="U76" s="25"/>
      <c r="V76" s="25"/>
      <c r="W76" s="25"/>
    </row>
    <row r="77" spans="1:23" x14ac:dyDescent="0.25">
      <c r="A77" s="25"/>
      <c r="B77" s="25"/>
      <c r="C77" s="25"/>
      <c r="D77" s="25"/>
      <c r="E77" s="25"/>
      <c r="F77" s="25"/>
      <c r="G77" s="25"/>
      <c r="H77" s="25"/>
      <c r="I77" s="25"/>
      <c r="J77" s="25"/>
      <c r="K77" s="25"/>
      <c r="L77" s="25"/>
      <c r="M77" s="25"/>
      <c r="N77" s="25"/>
      <c r="O77" s="25"/>
      <c r="P77" s="25"/>
      <c r="Q77" s="25"/>
      <c r="R77" s="25"/>
      <c r="S77" s="25"/>
      <c r="T77" s="25"/>
      <c r="U77" s="25"/>
      <c r="V77" s="25"/>
      <c r="W77" s="25"/>
    </row>
  </sheetData>
  <mergeCells count="39">
    <mergeCell ref="E56:F56"/>
    <mergeCell ref="G56:H56"/>
    <mergeCell ref="H42:I42"/>
    <mergeCell ref="H37:I37"/>
    <mergeCell ref="H38:I38"/>
    <mergeCell ref="H39:I39"/>
    <mergeCell ref="H40:I40"/>
    <mergeCell ref="H41:I41"/>
    <mergeCell ref="J39:K39"/>
    <mergeCell ref="J40:K40"/>
    <mergeCell ref="J41:K41"/>
    <mergeCell ref="J42:K42"/>
    <mergeCell ref="L37:M37"/>
    <mergeCell ref="L38:M38"/>
    <mergeCell ref="L39:M39"/>
    <mergeCell ref="L40:M40"/>
    <mergeCell ref="L41:M41"/>
    <mergeCell ref="L42:M42"/>
    <mergeCell ref="L30:M30"/>
    <mergeCell ref="L31:M31"/>
    <mergeCell ref="L32:M32"/>
    <mergeCell ref="L33:M33"/>
    <mergeCell ref="L34:M34"/>
    <mergeCell ref="G3:H3"/>
    <mergeCell ref="G5:H5"/>
    <mergeCell ref="E46:G46"/>
    <mergeCell ref="C38:G38"/>
    <mergeCell ref="F23:K26"/>
    <mergeCell ref="H30:I30"/>
    <mergeCell ref="H31:I31"/>
    <mergeCell ref="H32:I32"/>
    <mergeCell ref="H33:I33"/>
    <mergeCell ref="H34:I34"/>
    <mergeCell ref="J30:K30"/>
    <mergeCell ref="J31:K31"/>
    <mergeCell ref="J32:K32"/>
    <mergeCell ref="J33:K33"/>
    <mergeCell ref="J34:K34"/>
    <mergeCell ref="J37:K37"/>
  </mergeCells>
  <conditionalFormatting sqref="E52">
    <cfRule type="expression" dxfId="8" priority="1">
      <formula>$C$52=$D$52</formula>
    </cfRule>
  </conditionalFormatting>
  <dataValidations count="3">
    <dataValidation type="list" allowBlank="1" showInputMessage="1" showErrorMessage="1" sqref="D23" xr:uid="{00000000-0002-0000-0300-000000000000}">
      <formula1>$B$70:$B$72</formula1>
    </dataValidation>
    <dataValidation type="list" allowBlank="1" showInputMessage="1" showErrorMessage="1" sqref="G45" xr:uid="{00000000-0002-0000-0300-000001000000}">
      <formula1>$C$70:$C$71</formula1>
    </dataValidation>
    <dataValidation type="list" allowBlank="1" showInputMessage="1" showErrorMessage="1" sqref="F29" xr:uid="{00000000-0002-0000-0300-000002000000}">
      <formula1>$D$70:$D$71</formula1>
    </dataValidation>
  </dataValidations>
  <hyperlinks>
    <hyperlink ref="I1" location="Contents!A1" display="Go to Contents" xr:uid="{00000000-0004-0000-0300-000000000000}"/>
    <hyperlink ref="K5" location="'Basic Inputs'!A1" display="1. Basic Inputs" xr:uid="{00000000-0004-0000-0300-000001000000}"/>
    <hyperlink ref="K7" location="'Inventory Inputs'!A1" display="2. Inventory Inputs" xr:uid="{00000000-0004-0000-0300-000002000000}"/>
    <hyperlink ref="K9" location="'Monthly Energy Inputs'!A1" display="3. Monthly Energy Inputs" xr:uid="{00000000-0004-0000-0300-000003000000}"/>
    <hyperlink ref="K11" location="'Daily Weather Input'!A1" display="4. Daily Weather Inputs" xr:uid="{00000000-0004-0000-0300-000004000000}"/>
    <hyperlink ref="K13" location="WeatherAnalysis!A1" display="5. Weather Analysis" xr:uid="{00000000-0004-0000-0300-000005000000}"/>
    <hyperlink ref="K15" location="'Program Inputs'!A1" display="6. Program Inputs" xr:uid="{00000000-0004-0000-0300-000006000000}"/>
    <hyperlink ref="K17" location="Constants!A1" display="7. Review Constants" xr:uid="{00000000-0004-0000-0300-000007000000}"/>
    <hyperlink ref="K19" location="Visuals!A1" display="8. View Results" xr:uid="{00000000-0004-0000-0300-000008000000}"/>
    <hyperlink ref="G3" r:id="rId1" tooltip="View a step-by-step walkthrough of entering data on this tab." xr:uid="{00000000-0004-0000-0300-000009000000}"/>
    <hyperlink ref="G5" location="'Inventory Inputs'!A1" display="2. Inventory Inputs" xr:uid="{00000000-0004-0000-0300-00000A000000}"/>
    <hyperlink ref="G5:H5" r:id="rId2" tooltip="View a step-by-step walkthrough of getting census data." display="See how to get households using gas" xr:uid="{00000000-0004-0000-0300-00000B000000}"/>
    <hyperlink ref="G3:H3" r:id="rId3" tooltip="View a step-by-step walkthrough of entering data on this tab." display="See how to enter data" xr:uid="{00000000-0004-0000-0300-00000C000000}"/>
  </hyperlinks>
  <pageMargins left="0.7" right="0.7" top="0.75" bottom="0.75" header="0.3" footer="0.3"/>
  <pageSetup orientation="portrait" horizontalDpi="0" verticalDpi="0"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codeName="Sheet5">
    <tabColor rgb="FF0070C0"/>
  </sheetPr>
  <dimension ref="A1:U247"/>
  <sheetViews>
    <sheetView workbookViewId="0"/>
  </sheetViews>
  <sheetFormatPr defaultColWidth="8.85546875" defaultRowHeight="15" x14ac:dyDescent="0.25"/>
  <cols>
    <col min="1" max="1" width="2" customWidth="1"/>
    <col min="2" max="2" width="14" customWidth="1"/>
    <col min="3" max="3" width="14.140625" customWidth="1"/>
    <col min="4" max="4" width="19.42578125" customWidth="1"/>
    <col min="5" max="5" width="17.42578125" customWidth="1"/>
    <col min="6" max="6" width="19.85546875" customWidth="1"/>
    <col min="7" max="7" width="18.42578125" customWidth="1"/>
    <col min="8" max="8" width="17.85546875" customWidth="1"/>
    <col min="9" max="9" width="18.5703125" customWidth="1"/>
    <col min="10" max="10" width="3.140625" customWidth="1"/>
    <col min="11" max="11" width="2.42578125" customWidth="1"/>
    <col min="12" max="12" width="24" customWidth="1"/>
    <col min="13" max="13" width="2.42578125" customWidth="1"/>
  </cols>
  <sheetData>
    <row r="1" spans="1:21" x14ac:dyDescent="0.25">
      <c r="A1" s="34" t="s">
        <v>147</v>
      </c>
      <c r="B1" s="33"/>
      <c r="C1" s="33"/>
      <c r="D1" s="34" t="str">
        <f>'Basic Inputs'!D4</f>
        <v>Montgomery County, MD</v>
      </c>
      <c r="E1" s="33"/>
      <c r="F1" s="33"/>
      <c r="G1" s="33"/>
      <c r="H1" s="33"/>
      <c r="I1" s="134" t="s">
        <v>144</v>
      </c>
      <c r="J1" s="33"/>
      <c r="K1" s="33"/>
      <c r="L1" s="33"/>
      <c r="M1" s="33"/>
      <c r="N1" s="32"/>
      <c r="O1" s="32"/>
      <c r="P1" s="32"/>
      <c r="Q1" s="32"/>
      <c r="R1" s="32"/>
      <c r="S1" s="32"/>
    </row>
    <row r="2" spans="1:21" ht="15.75" thickBot="1" x14ac:dyDescent="0.3">
      <c r="A2" s="25"/>
      <c r="B2" s="25"/>
      <c r="C2" s="25"/>
      <c r="D2" s="25"/>
      <c r="E2" s="25"/>
      <c r="F2" s="25"/>
      <c r="G2" s="25"/>
      <c r="H2" s="25"/>
      <c r="I2" s="25"/>
      <c r="J2" s="25"/>
      <c r="K2" s="25"/>
      <c r="L2" s="25"/>
      <c r="M2" s="25"/>
      <c r="N2" s="25"/>
      <c r="O2" s="25"/>
      <c r="P2" s="25"/>
      <c r="Q2" s="25"/>
      <c r="R2" s="25"/>
      <c r="S2" s="25"/>
    </row>
    <row r="3" spans="1:21" ht="30.75" customHeight="1" x14ac:dyDescent="0.25">
      <c r="A3" s="25"/>
      <c r="B3" s="462" t="s">
        <v>149</v>
      </c>
      <c r="C3" s="462" t="s">
        <v>591</v>
      </c>
      <c r="D3" s="462" t="s">
        <v>156</v>
      </c>
      <c r="E3" s="462" t="s">
        <v>157</v>
      </c>
      <c r="F3" s="463" t="s">
        <v>314</v>
      </c>
      <c r="G3" s="464"/>
      <c r="H3" s="258"/>
      <c r="I3" s="477"/>
      <c r="J3" s="25"/>
      <c r="K3" s="106"/>
      <c r="L3" s="423" t="s">
        <v>442</v>
      </c>
      <c r="M3" s="91"/>
      <c r="N3" s="25"/>
      <c r="O3" s="25"/>
      <c r="P3" s="25"/>
      <c r="Q3" s="25"/>
      <c r="R3" s="25"/>
      <c r="S3" s="25"/>
    </row>
    <row r="4" spans="1:21" ht="15.75" thickBot="1" x14ac:dyDescent="0.3">
      <c r="A4" s="25"/>
      <c r="B4" s="639">
        <v>2016</v>
      </c>
      <c r="C4" s="148" t="s">
        <v>589</v>
      </c>
      <c r="D4" s="360">
        <v>60</v>
      </c>
      <c r="E4" s="360">
        <v>60</v>
      </c>
      <c r="F4" s="758" t="s">
        <v>666</v>
      </c>
      <c r="G4" s="759"/>
      <c r="H4" s="760"/>
      <c r="I4" s="686"/>
      <c r="J4" s="425"/>
      <c r="K4" s="433"/>
      <c r="L4" s="426"/>
      <c r="M4" s="427"/>
      <c r="N4" s="25"/>
      <c r="O4" s="25"/>
      <c r="P4" s="25"/>
      <c r="Q4" s="25"/>
      <c r="R4" s="25"/>
      <c r="S4" s="25"/>
    </row>
    <row r="5" spans="1:21" ht="41.25" customHeight="1" thickBot="1" x14ac:dyDescent="0.3">
      <c r="A5" s="25"/>
      <c r="B5" s="145"/>
      <c r="C5" s="148" t="s">
        <v>590</v>
      </c>
      <c r="D5" s="360">
        <v>60</v>
      </c>
      <c r="E5" s="360">
        <v>60</v>
      </c>
      <c r="F5" s="761"/>
      <c r="G5" s="762"/>
      <c r="H5" s="763"/>
      <c r="I5" s="687" t="s">
        <v>592</v>
      </c>
      <c r="J5" s="25"/>
      <c r="K5" s="435"/>
      <c r="L5" s="466" t="s">
        <v>444</v>
      </c>
      <c r="M5" s="427"/>
      <c r="N5" s="25"/>
      <c r="O5" s="25"/>
      <c r="P5" s="25"/>
      <c r="Q5" s="25"/>
      <c r="R5" s="25"/>
      <c r="S5" s="25"/>
    </row>
    <row r="6" spans="1:21" s="303" customFormat="1" ht="14.25" customHeight="1" thickBot="1" x14ac:dyDescent="0.3">
      <c r="B6" s="309"/>
      <c r="C6" s="309"/>
      <c r="D6" s="309"/>
      <c r="E6" s="310"/>
      <c r="F6" s="310"/>
      <c r="G6" s="310"/>
      <c r="H6" s="310"/>
      <c r="I6" s="310"/>
      <c r="K6" s="435"/>
      <c r="L6" s="426"/>
      <c r="M6" s="427"/>
    </row>
    <row r="7" spans="1:21" ht="50.25" customHeight="1" thickBot="1" x14ac:dyDescent="0.3">
      <c r="A7" s="25"/>
      <c r="B7" s="386" t="s">
        <v>0</v>
      </c>
      <c r="C7" s="386" t="s">
        <v>148</v>
      </c>
      <c r="D7" s="462" t="s">
        <v>151</v>
      </c>
      <c r="E7" s="462" t="s">
        <v>150</v>
      </c>
      <c r="F7" s="462" t="s">
        <v>152</v>
      </c>
      <c r="G7" s="462" t="s">
        <v>153</v>
      </c>
      <c r="H7" s="462" t="s">
        <v>154</v>
      </c>
      <c r="I7" s="462" t="s">
        <v>155</v>
      </c>
      <c r="J7" s="146"/>
      <c r="K7" s="435"/>
      <c r="L7" s="466" t="s">
        <v>445</v>
      </c>
      <c r="M7" s="427"/>
      <c r="N7" s="25"/>
      <c r="O7" s="25"/>
      <c r="P7" s="25"/>
      <c r="Q7" s="25"/>
      <c r="R7" s="25"/>
      <c r="S7" s="25"/>
      <c r="T7" s="25"/>
      <c r="U7" s="25"/>
    </row>
    <row r="8" spans="1:21" ht="15.75" thickBot="1" x14ac:dyDescent="0.3">
      <c r="A8" s="25"/>
      <c r="B8" s="147">
        <f>B4</f>
        <v>2016</v>
      </c>
      <c r="C8" s="147">
        <v>1</v>
      </c>
      <c r="D8" s="528">
        <v>17456903</v>
      </c>
      <c r="E8" s="684">
        <v>12804</v>
      </c>
      <c r="F8" s="528">
        <v>5274469</v>
      </c>
      <c r="G8" s="116">
        <v>740059</v>
      </c>
      <c r="H8" s="116">
        <v>6862</v>
      </c>
      <c r="I8" s="528">
        <v>817365</v>
      </c>
      <c r="J8" s="145"/>
      <c r="K8" s="428"/>
      <c r="L8" s="429"/>
      <c r="M8" s="427"/>
      <c r="N8" s="25"/>
      <c r="O8" s="25"/>
      <c r="P8" s="25"/>
      <c r="Q8" s="25"/>
      <c r="R8" s="25"/>
      <c r="S8" s="25"/>
      <c r="T8" s="25"/>
      <c r="U8" s="25"/>
    </row>
    <row r="9" spans="1:21" ht="15.75" thickBot="1" x14ac:dyDescent="0.3">
      <c r="A9" s="25"/>
      <c r="B9" s="147">
        <f>B$8</f>
        <v>2016</v>
      </c>
      <c r="C9" s="147">
        <v>2</v>
      </c>
      <c r="D9" s="528">
        <v>17390590</v>
      </c>
      <c r="E9" s="684">
        <v>12804</v>
      </c>
      <c r="F9" s="528">
        <v>4925632</v>
      </c>
      <c r="G9" s="116">
        <v>903119</v>
      </c>
      <c r="H9" s="116">
        <v>6862</v>
      </c>
      <c r="I9" s="528">
        <v>1064772</v>
      </c>
      <c r="J9" s="145"/>
      <c r="K9" s="436"/>
      <c r="L9" s="455" t="s">
        <v>446</v>
      </c>
      <c r="M9" s="427"/>
      <c r="N9" s="25"/>
      <c r="O9" s="25"/>
      <c r="P9" s="25"/>
      <c r="Q9" s="25"/>
      <c r="R9" s="25"/>
      <c r="S9" s="25"/>
      <c r="T9" s="25"/>
      <c r="U9" s="25"/>
    </row>
    <row r="10" spans="1:21" ht="15.75" thickBot="1" x14ac:dyDescent="0.3">
      <c r="A10" s="25"/>
      <c r="B10" s="147">
        <f t="shared" ref="B10:B19" si="0">B$8</f>
        <v>2016</v>
      </c>
      <c r="C10" s="147">
        <v>3</v>
      </c>
      <c r="D10" s="528">
        <v>11889708</v>
      </c>
      <c r="E10" s="684">
        <v>12804</v>
      </c>
      <c r="F10" s="528">
        <v>4499995</v>
      </c>
      <c r="G10" s="116">
        <v>528524</v>
      </c>
      <c r="H10" s="116">
        <v>6862</v>
      </c>
      <c r="I10" s="528">
        <v>723552</v>
      </c>
      <c r="J10" s="145"/>
      <c r="K10" s="437"/>
      <c r="L10" s="430"/>
      <c r="M10" s="427"/>
      <c r="N10" s="25"/>
      <c r="O10" s="25"/>
      <c r="P10" s="25"/>
      <c r="Q10" s="25"/>
      <c r="R10" s="25"/>
      <c r="S10" s="25"/>
      <c r="T10" s="25"/>
      <c r="U10" s="25"/>
    </row>
    <row r="11" spans="1:21" ht="15.75" thickBot="1" x14ac:dyDescent="0.3">
      <c r="A11" s="25"/>
      <c r="B11" s="147">
        <f t="shared" si="0"/>
        <v>2016</v>
      </c>
      <c r="C11" s="147">
        <v>4</v>
      </c>
      <c r="D11" s="528">
        <v>10548268</v>
      </c>
      <c r="E11" s="684">
        <v>12804</v>
      </c>
      <c r="F11" s="528">
        <v>4446422</v>
      </c>
      <c r="G11" s="116">
        <v>343460</v>
      </c>
      <c r="H11" s="116">
        <v>6862</v>
      </c>
      <c r="I11" s="528">
        <v>534763</v>
      </c>
      <c r="J11" s="145"/>
      <c r="K11" s="438"/>
      <c r="L11" s="439" t="s">
        <v>447</v>
      </c>
      <c r="M11" s="427"/>
      <c r="N11" s="25"/>
      <c r="O11" s="25"/>
      <c r="P11" s="25"/>
      <c r="Q11" s="25"/>
      <c r="R11" s="25"/>
      <c r="S11" s="25"/>
      <c r="T11" s="25"/>
      <c r="U11" s="25"/>
    </row>
    <row r="12" spans="1:21" ht="15.75" thickBot="1" x14ac:dyDescent="0.3">
      <c r="A12" s="25"/>
      <c r="B12" s="147">
        <f t="shared" si="0"/>
        <v>2016</v>
      </c>
      <c r="C12" s="147">
        <v>5</v>
      </c>
      <c r="D12" s="528">
        <v>8143010</v>
      </c>
      <c r="E12" s="684">
        <v>12804</v>
      </c>
      <c r="F12" s="528">
        <v>4129579</v>
      </c>
      <c r="G12" s="116">
        <v>185802</v>
      </c>
      <c r="H12" s="116">
        <v>6862</v>
      </c>
      <c r="I12" s="528">
        <v>334451</v>
      </c>
      <c r="J12" s="145"/>
      <c r="K12" s="435"/>
      <c r="L12" s="426"/>
      <c r="M12" s="427"/>
      <c r="N12" s="25"/>
      <c r="O12" s="25"/>
      <c r="P12" s="25"/>
      <c r="Q12" s="25"/>
      <c r="R12" s="25"/>
      <c r="S12" s="25"/>
      <c r="T12" s="25"/>
      <c r="U12" s="25"/>
    </row>
    <row r="13" spans="1:21" ht="15.75" thickBot="1" x14ac:dyDescent="0.3">
      <c r="A13" s="25"/>
      <c r="B13" s="147">
        <f t="shared" si="0"/>
        <v>2016</v>
      </c>
      <c r="C13" s="147">
        <v>6</v>
      </c>
      <c r="D13" s="528">
        <v>12146382</v>
      </c>
      <c r="E13" s="684">
        <v>12804</v>
      </c>
      <c r="F13" s="528">
        <v>5380670</v>
      </c>
      <c r="G13" s="116">
        <v>109345</v>
      </c>
      <c r="H13" s="116">
        <v>6862</v>
      </c>
      <c r="I13" s="528">
        <v>283804</v>
      </c>
      <c r="J13" s="145"/>
      <c r="K13" s="435"/>
      <c r="L13" s="439" t="s">
        <v>448</v>
      </c>
      <c r="M13" s="427"/>
      <c r="N13" s="25"/>
      <c r="O13" s="25"/>
      <c r="P13" s="25"/>
      <c r="Q13" s="25"/>
      <c r="R13" s="25"/>
      <c r="S13" s="25"/>
      <c r="T13" s="25"/>
      <c r="U13" s="25"/>
    </row>
    <row r="14" spans="1:21" ht="15.75" thickBot="1" x14ac:dyDescent="0.3">
      <c r="A14" s="25"/>
      <c r="B14" s="147">
        <f t="shared" si="0"/>
        <v>2016</v>
      </c>
      <c r="C14" s="147">
        <v>7</v>
      </c>
      <c r="D14" s="528">
        <v>14538309</v>
      </c>
      <c r="E14" s="684">
        <v>12804</v>
      </c>
      <c r="F14" s="528">
        <v>5406064</v>
      </c>
      <c r="G14" s="116">
        <v>69291</v>
      </c>
      <c r="H14" s="116">
        <v>6862</v>
      </c>
      <c r="I14" s="528">
        <v>216081</v>
      </c>
      <c r="J14" s="25"/>
      <c r="K14" s="435"/>
      <c r="L14" s="426"/>
      <c r="M14" s="427"/>
      <c r="N14" s="25"/>
      <c r="O14" s="25"/>
      <c r="P14" s="25"/>
      <c r="Q14" s="25"/>
      <c r="R14" s="25"/>
      <c r="S14" s="25"/>
      <c r="T14" s="25"/>
      <c r="U14" s="25"/>
    </row>
    <row r="15" spans="1:21" ht="15.75" thickBot="1" x14ac:dyDescent="0.3">
      <c r="A15" s="25"/>
      <c r="B15" s="147">
        <f t="shared" si="0"/>
        <v>2016</v>
      </c>
      <c r="C15" s="147">
        <v>8</v>
      </c>
      <c r="D15" s="528">
        <v>15764570</v>
      </c>
      <c r="E15" s="684">
        <v>12804</v>
      </c>
      <c r="F15" s="528">
        <v>5540851</v>
      </c>
      <c r="G15" s="116">
        <v>68469</v>
      </c>
      <c r="H15" s="116">
        <v>6862</v>
      </c>
      <c r="I15" s="528">
        <v>202843</v>
      </c>
      <c r="J15" s="25"/>
      <c r="K15" s="435"/>
      <c r="L15" s="439" t="s">
        <v>449</v>
      </c>
      <c r="M15" s="427"/>
      <c r="N15" s="25"/>
      <c r="O15" s="25"/>
      <c r="P15" s="25"/>
      <c r="Q15" s="25"/>
      <c r="R15" s="25"/>
      <c r="S15" s="25"/>
      <c r="T15" s="25"/>
      <c r="U15" s="25"/>
    </row>
    <row r="16" spans="1:21" ht="15.75" thickBot="1" x14ac:dyDescent="0.3">
      <c r="A16" s="25"/>
      <c r="B16" s="147">
        <f t="shared" si="0"/>
        <v>2016</v>
      </c>
      <c r="C16" s="147">
        <v>9</v>
      </c>
      <c r="D16" s="528">
        <v>14392925</v>
      </c>
      <c r="E16" s="684">
        <v>12804</v>
      </c>
      <c r="F16" s="528">
        <v>5722804</v>
      </c>
      <c r="G16" s="116">
        <v>72483</v>
      </c>
      <c r="H16" s="116">
        <v>6862</v>
      </c>
      <c r="I16" s="528">
        <v>204682</v>
      </c>
      <c r="J16" s="25"/>
      <c r="K16" s="435"/>
      <c r="L16" s="426"/>
      <c r="M16" s="427"/>
      <c r="N16" s="25"/>
      <c r="O16" s="25"/>
      <c r="P16" s="25"/>
      <c r="Q16" s="25"/>
      <c r="R16" s="25"/>
      <c r="S16" s="25"/>
      <c r="T16" s="25"/>
      <c r="U16" s="25"/>
    </row>
    <row r="17" spans="1:21" ht="15.75" thickBot="1" x14ac:dyDescent="0.3">
      <c r="A17" s="25"/>
      <c r="B17" s="147">
        <f t="shared" si="0"/>
        <v>2016</v>
      </c>
      <c r="C17" s="147">
        <v>10</v>
      </c>
      <c r="D17" s="528">
        <v>8563826</v>
      </c>
      <c r="E17" s="684">
        <v>12804</v>
      </c>
      <c r="F17" s="528">
        <v>4143421</v>
      </c>
      <c r="G17" s="116">
        <v>104400</v>
      </c>
      <c r="H17" s="116">
        <v>6862</v>
      </c>
      <c r="I17" s="528">
        <v>263468</v>
      </c>
      <c r="J17" s="25"/>
      <c r="K17" s="435"/>
      <c r="L17" s="439" t="s">
        <v>450</v>
      </c>
      <c r="M17" s="427"/>
      <c r="N17" s="25"/>
      <c r="O17" s="25"/>
      <c r="P17" s="25"/>
      <c r="Q17" s="25"/>
      <c r="R17" s="25"/>
      <c r="S17" s="25"/>
      <c r="T17" s="25"/>
      <c r="U17" s="25"/>
    </row>
    <row r="18" spans="1:21" ht="15.75" thickBot="1" x14ac:dyDescent="0.3">
      <c r="A18" s="25"/>
      <c r="B18" s="147">
        <f t="shared" si="0"/>
        <v>2016</v>
      </c>
      <c r="C18" s="147">
        <v>11</v>
      </c>
      <c r="D18" s="528">
        <v>10295603</v>
      </c>
      <c r="E18" s="684">
        <v>12804</v>
      </c>
      <c r="F18" s="528">
        <v>3957683</v>
      </c>
      <c r="G18" s="116">
        <v>294681</v>
      </c>
      <c r="H18" s="116">
        <v>6862</v>
      </c>
      <c r="I18" s="528">
        <v>394796</v>
      </c>
      <c r="J18" s="25"/>
      <c r="K18" s="435"/>
      <c r="L18" s="426"/>
      <c r="M18" s="427"/>
      <c r="N18" s="25"/>
      <c r="O18" s="25"/>
      <c r="P18" s="25"/>
      <c r="Q18" s="25"/>
      <c r="R18" s="25"/>
      <c r="S18" s="25"/>
      <c r="T18" s="25"/>
      <c r="U18" s="25"/>
    </row>
    <row r="19" spans="1:21" ht="15.75" thickBot="1" x14ac:dyDescent="0.3">
      <c r="A19" s="25"/>
      <c r="B19" s="147">
        <f t="shared" si="0"/>
        <v>2016</v>
      </c>
      <c r="C19" s="147">
        <v>12</v>
      </c>
      <c r="D19" s="528">
        <v>16529658</v>
      </c>
      <c r="E19" s="684">
        <v>12804</v>
      </c>
      <c r="F19" s="528">
        <v>4733219</v>
      </c>
      <c r="G19" s="116">
        <v>723484</v>
      </c>
      <c r="H19" s="116">
        <v>6862</v>
      </c>
      <c r="I19" s="528">
        <v>727981</v>
      </c>
      <c r="J19" s="25"/>
      <c r="K19" s="435"/>
      <c r="L19" s="439" t="s">
        <v>451</v>
      </c>
      <c r="M19" s="427"/>
      <c r="N19" s="25"/>
      <c r="O19" s="25"/>
      <c r="P19" s="25"/>
      <c r="Q19" s="25"/>
      <c r="R19" s="25"/>
      <c r="S19" s="25"/>
      <c r="T19" s="25"/>
      <c r="U19" s="25"/>
    </row>
    <row r="20" spans="1:21" ht="15.75" thickBot="1" x14ac:dyDescent="0.3">
      <c r="A20" s="25"/>
      <c r="B20" s="148">
        <f>B8+1</f>
        <v>2017</v>
      </c>
      <c r="C20" s="147">
        <v>1</v>
      </c>
      <c r="D20" s="528">
        <v>17393987</v>
      </c>
      <c r="E20" s="528">
        <v>12849</v>
      </c>
      <c r="F20" s="528">
        <v>4859394</v>
      </c>
      <c r="G20" s="76">
        <v>820754</v>
      </c>
      <c r="H20" s="76">
        <v>6911</v>
      </c>
      <c r="I20" s="528">
        <v>894457</v>
      </c>
      <c r="J20" s="25"/>
      <c r="K20" s="431"/>
      <c r="L20" s="432"/>
      <c r="M20" s="171"/>
      <c r="N20" s="25"/>
      <c r="O20" s="25"/>
      <c r="P20" s="25"/>
      <c r="Q20" s="25"/>
      <c r="R20" s="25"/>
      <c r="S20" s="25"/>
      <c r="T20" s="25"/>
      <c r="U20" s="25"/>
    </row>
    <row r="21" spans="1:21" x14ac:dyDescent="0.25">
      <c r="A21" s="25"/>
      <c r="B21" s="148">
        <f>B$20</f>
        <v>2017</v>
      </c>
      <c r="C21" s="147">
        <v>2</v>
      </c>
      <c r="D21" s="528">
        <v>13117537</v>
      </c>
      <c r="E21" s="528">
        <v>12849</v>
      </c>
      <c r="F21" s="528">
        <v>4033911</v>
      </c>
      <c r="G21" s="76">
        <v>632027</v>
      </c>
      <c r="H21" s="76">
        <v>6911</v>
      </c>
      <c r="I21" s="528">
        <v>701469</v>
      </c>
      <c r="J21" s="25"/>
      <c r="K21" s="25"/>
      <c r="L21" s="25"/>
      <c r="M21" s="25"/>
      <c r="N21" s="25"/>
      <c r="O21" s="25"/>
      <c r="P21" s="25"/>
      <c r="Q21" s="25"/>
      <c r="R21" s="25"/>
      <c r="S21" s="25"/>
      <c r="T21" s="25"/>
      <c r="U21" s="25"/>
    </row>
    <row r="22" spans="1:21" x14ac:dyDescent="0.25">
      <c r="A22" s="25"/>
      <c r="B22" s="148">
        <f t="shared" ref="B22:B31" si="1">B$20</f>
        <v>2017</v>
      </c>
      <c r="C22" s="147">
        <v>3</v>
      </c>
      <c r="D22" s="528">
        <v>12807463</v>
      </c>
      <c r="E22" s="528">
        <v>12849</v>
      </c>
      <c r="F22" s="528">
        <v>4213492</v>
      </c>
      <c r="G22" s="76">
        <v>564824</v>
      </c>
      <c r="H22" s="76">
        <v>6911</v>
      </c>
      <c r="I22" s="528">
        <v>655406</v>
      </c>
      <c r="J22" s="25"/>
      <c r="K22" s="25"/>
      <c r="L22" s="25"/>
      <c r="M22" s="25"/>
      <c r="N22" s="25"/>
      <c r="O22" s="25"/>
      <c r="P22" s="25"/>
      <c r="Q22" s="25"/>
      <c r="R22" s="25"/>
      <c r="S22" s="25"/>
      <c r="T22" s="25"/>
      <c r="U22" s="25"/>
    </row>
    <row r="23" spans="1:21" x14ac:dyDescent="0.25">
      <c r="A23" s="25"/>
      <c r="B23" s="148">
        <f t="shared" si="1"/>
        <v>2017</v>
      </c>
      <c r="C23" s="147">
        <v>4</v>
      </c>
      <c r="D23" s="528">
        <v>9857147</v>
      </c>
      <c r="E23" s="528">
        <v>12849</v>
      </c>
      <c r="F23" s="528">
        <v>5275872</v>
      </c>
      <c r="G23" s="76">
        <v>311981</v>
      </c>
      <c r="H23" s="76">
        <v>6911</v>
      </c>
      <c r="I23" s="528">
        <v>478157</v>
      </c>
      <c r="J23" s="25"/>
      <c r="K23" s="25"/>
      <c r="L23" s="25"/>
      <c r="M23" s="25"/>
      <c r="N23" s="25"/>
      <c r="O23" s="25"/>
      <c r="P23" s="25"/>
      <c r="Q23" s="25"/>
      <c r="R23" s="25"/>
      <c r="S23" s="25"/>
      <c r="T23" s="25"/>
      <c r="U23" s="25"/>
    </row>
    <row r="24" spans="1:21" x14ac:dyDescent="0.25">
      <c r="A24" s="25"/>
      <c r="B24" s="148">
        <f t="shared" si="1"/>
        <v>2017</v>
      </c>
      <c r="C24" s="147">
        <v>5</v>
      </c>
      <c r="D24" s="528">
        <v>8589941</v>
      </c>
      <c r="E24" s="528">
        <v>12849</v>
      </c>
      <c r="F24" s="528">
        <v>4885918</v>
      </c>
      <c r="G24" s="76">
        <v>159599</v>
      </c>
      <c r="H24" s="76">
        <v>6911</v>
      </c>
      <c r="I24" s="528">
        <v>300980</v>
      </c>
      <c r="J24" s="25"/>
      <c r="K24" s="25"/>
      <c r="L24" s="25"/>
      <c r="M24" s="25"/>
      <c r="N24" s="25"/>
      <c r="O24" s="25"/>
      <c r="P24" s="25"/>
      <c r="Q24" s="25"/>
      <c r="R24" s="25"/>
      <c r="S24" s="25"/>
      <c r="T24" s="25"/>
      <c r="U24" s="25"/>
    </row>
    <row r="25" spans="1:21" x14ac:dyDescent="0.25">
      <c r="A25" s="25"/>
      <c r="B25" s="148">
        <f t="shared" si="1"/>
        <v>2017</v>
      </c>
      <c r="C25" s="147">
        <v>6</v>
      </c>
      <c r="D25" s="528">
        <v>12428014</v>
      </c>
      <c r="E25" s="528">
        <v>12849</v>
      </c>
      <c r="F25" s="528">
        <v>5079379</v>
      </c>
      <c r="G25" s="76">
        <v>98514</v>
      </c>
      <c r="H25" s="76">
        <v>6911</v>
      </c>
      <c r="I25" s="528">
        <v>258563</v>
      </c>
      <c r="J25" s="25"/>
      <c r="K25" s="25"/>
      <c r="L25" s="25"/>
      <c r="M25" s="25"/>
      <c r="N25" s="25"/>
      <c r="O25" s="25"/>
      <c r="P25" s="25"/>
      <c r="Q25" s="25"/>
      <c r="R25" s="25"/>
      <c r="S25" s="25"/>
      <c r="T25" s="25"/>
      <c r="U25" s="25"/>
    </row>
    <row r="26" spans="1:21" x14ac:dyDescent="0.25">
      <c r="A26" s="25"/>
      <c r="B26" s="148">
        <f t="shared" si="1"/>
        <v>2017</v>
      </c>
      <c r="C26" s="147">
        <v>7</v>
      </c>
      <c r="D26" s="528">
        <v>13658539</v>
      </c>
      <c r="E26" s="528">
        <v>12849</v>
      </c>
      <c r="F26" s="528">
        <v>5421298</v>
      </c>
      <c r="G26" s="76">
        <v>69894</v>
      </c>
      <c r="H26" s="76">
        <v>6911</v>
      </c>
      <c r="I26" s="528">
        <v>202745</v>
      </c>
      <c r="J26" s="25"/>
      <c r="K26" s="25"/>
      <c r="L26" s="25"/>
      <c r="M26" s="25"/>
      <c r="N26" s="25"/>
      <c r="O26" s="25"/>
      <c r="P26" s="25"/>
      <c r="Q26" s="25"/>
      <c r="R26" s="25"/>
      <c r="S26" s="25"/>
      <c r="T26" s="25"/>
      <c r="U26" s="25"/>
    </row>
    <row r="27" spans="1:21" x14ac:dyDescent="0.25">
      <c r="A27" s="25"/>
      <c r="B27" s="148">
        <f t="shared" si="1"/>
        <v>2017</v>
      </c>
      <c r="C27" s="147">
        <v>8</v>
      </c>
      <c r="D27" s="528">
        <v>12051822</v>
      </c>
      <c r="E27" s="528">
        <v>12849</v>
      </c>
      <c r="F27" s="528">
        <v>4170437</v>
      </c>
      <c r="G27" s="76">
        <v>68019</v>
      </c>
      <c r="H27" s="76">
        <v>6911</v>
      </c>
      <c r="I27" s="528">
        <v>209287</v>
      </c>
      <c r="J27" s="25"/>
      <c r="K27" s="25"/>
      <c r="L27" s="25"/>
      <c r="M27" s="25"/>
      <c r="N27" s="25"/>
      <c r="O27" s="25"/>
      <c r="P27" s="25"/>
      <c r="Q27" s="25"/>
      <c r="R27" s="25"/>
      <c r="S27" s="25"/>
      <c r="T27" s="25"/>
      <c r="U27" s="25"/>
    </row>
    <row r="28" spans="1:21" x14ac:dyDescent="0.25">
      <c r="A28" s="25"/>
      <c r="B28" s="148">
        <f t="shared" si="1"/>
        <v>2017</v>
      </c>
      <c r="C28" s="147">
        <v>9</v>
      </c>
      <c r="D28" s="528">
        <v>11436328</v>
      </c>
      <c r="E28" s="528">
        <v>12849</v>
      </c>
      <c r="F28" s="528">
        <v>4484832</v>
      </c>
      <c r="G28" s="76">
        <v>83435</v>
      </c>
      <c r="H28" s="76">
        <v>6911</v>
      </c>
      <c r="I28" s="528">
        <v>242270</v>
      </c>
      <c r="J28" s="25"/>
      <c r="K28" s="25"/>
      <c r="L28" s="25"/>
      <c r="M28" s="25"/>
      <c r="N28" s="25"/>
      <c r="O28" s="25"/>
      <c r="P28" s="25"/>
      <c r="Q28" s="25"/>
      <c r="R28" s="25"/>
      <c r="S28" s="25"/>
      <c r="T28" s="25"/>
      <c r="U28" s="25"/>
    </row>
    <row r="29" spans="1:21" x14ac:dyDescent="0.25">
      <c r="A29" s="25"/>
      <c r="B29" s="148">
        <f t="shared" si="1"/>
        <v>2017</v>
      </c>
      <c r="C29" s="147">
        <v>10</v>
      </c>
      <c r="D29" s="528">
        <v>8832942</v>
      </c>
      <c r="E29" s="528">
        <v>12849</v>
      </c>
      <c r="F29" s="528">
        <v>4449596</v>
      </c>
      <c r="G29" s="76">
        <v>89117</v>
      </c>
      <c r="H29" s="76">
        <v>6911</v>
      </c>
      <c r="I29" s="528">
        <v>233271</v>
      </c>
      <c r="J29" s="25"/>
      <c r="K29" s="25"/>
      <c r="L29" s="25"/>
      <c r="M29" s="25"/>
      <c r="N29" s="25"/>
      <c r="O29" s="25"/>
      <c r="P29" s="25"/>
      <c r="Q29" s="25"/>
      <c r="R29" s="25"/>
      <c r="S29" s="25"/>
      <c r="T29" s="25"/>
      <c r="U29" s="25"/>
    </row>
    <row r="30" spans="1:21" x14ac:dyDescent="0.25">
      <c r="A30" s="25"/>
      <c r="B30" s="148">
        <f t="shared" si="1"/>
        <v>2017</v>
      </c>
      <c r="C30" s="147">
        <v>11</v>
      </c>
      <c r="D30" s="528">
        <v>10834494</v>
      </c>
      <c r="E30" s="528">
        <v>12849</v>
      </c>
      <c r="F30" s="528">
        <v>4397239</v>
      </c>
      <c r="G30" s="76">
        <v>350996</v>
      </c>
      <c r="H30" s="76">
        <v>6911</v>
      </c>
      <c r="I30" s="528">
        <v>445160</v>
      </c>
      <c r="J30" s="25"/>
      <c r="K30" s="25"/>
      <c r="L30" s="25"/>
      <c r="M30" s="25"/>
      <c r="N30" s="25"/>
      <c r="O30" s="25"/>
      <c r="P30" s="25"/>
      <c r="Q30" s="25"/>
      <c r="R30" s="25"/>
      <c r="S30" s="25"/>
      <c r="T30" s="25"/>
      <c r="U30" s="25"/>
    </row>
    <row r="31" spans="1:21" x14ac:dyDescent="0.25">
      <c r="A31" s="25"/>
      <c r="B31" s="148">
        <f t="shared" si="1"/>
        <v>2017</v>
      </c>
      <c r="C31" s="147">
        <v>12</v>
      </c>
      <c r="D31" s="528">
        <v>15547329</v>
      </c>
      <c r="E31" s="528">
        <v>12849</v>
      </c>
      <c r="F31" s="528">
        <v>5292255</v>
      </c>
      <c r="G31" s="76">
        <v>693538</v>
      </c>
      <c r="H31" s="76">
        <v>6911</v>
      </c>
      <c r="I31" s="528">
        <v>674539</v>
      </c>
      <c r="J31" s="25"/>
      <c r="K31" s="25"/>
      <c r="L31" s="25"/>
      <c r="M31" s="25"/>
      <c r="N31" s="25"/>
      <c r="O31" s="25"/>
      <c r="P31" s="25"/>
      <c r="Q31" s="25"/>
      <c r="R31" s="25"/>
      <c r="S31" s="25"/>
      <c r="T31" s="25"/>
      <c r="U31" s="25"/>
    </row>
    <row r="32" spans="1:21" x14ac:dyDescent="0.25">
      <c r="A32" s="25"/>
      <c r="B32" s="148">
        <f>B8+2</f>
        <v>2018</v>
      </c>
      <c r="C32" s="147">
        <v>1</v>
      </c>
      <c r="D32" s="684">
        <v>17517407</v>
      </c>
      <c r="E32" s="684">
        <v>12964</v>
      </c>
      <c r="F32" s="684">
        <v>5669397.0842865901</v>
      </c>
      <c r="G32" s="76">
        <v>1130525</v>
      </c>
      <c r="H32" s="76">
        <v>6944</v>
      </c>
      <c r="I32" s="684">
        <v>1247100</v>
      </c>
      <c r="J32" s="25"/>
      <c r="K32" s="25"/>
      <c r="L32" s="25"/>
      <c r="M32" s="25"/>
      <c r="N32" s="25"/>
      <c r="O32" s="25"/>
      <c r="P32" s="25"/>
      <c r="Q32" s="25"/>
      <c r="R32" s="25"/>
      <c r="S32" s="25"/>
      <c r="T32" s="25"/>
      <c r="U32" s="25"/>
    </row>
    <row r="33" spans="1:14" x14ac:dyDescent="0.25">
      <c r="A33" s="25"/>
      <c r="B33" s="148">
        <f t="shared" ref="B33:B43" si="2">B$32</f>
        <v>2018</v>
      </c>
      <c r="C33" s="147">
        <v>2</v>
      </c>
      <c r="D33" s="528">
        <v>11936272</v>
      </c>
      <c r="E33" s="528">
        <v>12964</v>
      </c>
      <c r="F33" s="684">
        <v>4303407.9915049449</v>
      </c>
      <c r="G33" s="76">
        <v>723075</v>
      </c>
      <c r="H33" s="76">
        <v>6944</v>
      </c>
      <c r="I33" s="684">
        <v>852715</v>
      </c>
      <c r="J33" s="25"/>
      <c r="K33" s="25"/>
      <c r="L33" s="25"/>
      <c r="M33" s="25"/>
      <c r="N33" s="25"/>
    </row>
    <row r="34" spans="1:14" x14ac:dyDescent="0.25">
      <c r="A34" s="25"/>
      <c r="B34" s="148">
        <f t="shared" si="2"/>
        <v>2018</v>
      </c>
      <c r="C34" s="147">
        <v>3</v>
      </c>
      <c r="D34" s="528">
        <v>9758054</v>
      </c>
      <c r="E34" s="528">
        <v>12964</v>
      </c>
      <c r="F34" s="684">
        <v>4168491.179878206</v>
      </c>
      <c r="G34" s="76">
        <v>631176</v>
      </c>
      <c r="H34" s="76">
        <v>6944</v>
      </c>
      <c r="I34" s="684">
        <v>789279</v>
      </c>
      <c r="J34" s="25"/>
      <c r="K34" s="25"/>
      <c r="L34" s="25"/>
      <c r="M34" s="25"/>
      <c r="N34" s="25"/>
    </row>
    <row r="35" spans="1:14" x14ac:dyDescent="0.25">
      <c r="A35" s="25"/>
      <c r="B35" s="148">
        <f t="shared" si="2"/>
        <v>2018</v>
      </c>
      <c r="C35" s="147">
        <v>4</v>
      </c>
      <c r="D35" s="528">
        <v>13503708</v>
      </c>
      <c r="E35" s="528">
        <v>12964</v>
      </c>
      <c r="F35" s="684">
        <v>4222053.1050940901</v>
      </c>
      <c r="G35" s="76">
        <v>525652</v>
      </c>
      <c r="H35" s="76">
        <v>6944</v>
      </c>
      <c r="I35" s="684">
        <v>722167</v>
      </c>
      <c r="J35" s="25"/>
      <c r="K35" s="25"/>
      <c r="L35" s="25"/>
      <c r="M35" s="25"/>
      <c r="N35" s="25"/>
    </row>
    <row r="36" spans="1:14" x14ac:dyDescent="0.25">
      <c r="A36" s="25"/>
      <c r="B36" s="148">
        <f t="shared" si="2"/>
        <v>2018</v>
      </c>
      <c r="C36" s="147">
        <v>5</v>
      </c>
      <c r="D36" s="528">
        <v>12938490</v>
      </c>
      <c r="E36" s="528">
        <v>12964</v>
      </c>
      <c r="F36" s="684">
        <v>3962301.4677639622</v>
      </c>
      <c r="G36" s="76">
        <v>169324</v>
      </c>
      <c r="H36" s="76">
        <v>6944</v>
      </c>
      <c r="I36" s="684">
        <v>345792</v>
      </c>
      <c r="J36" s="25"/>
      <c r="K36" s="25"/>
      <c r="L36" s="25"/>
      <c r="M36" s="25"/>
      <c r="N36" s="25"/>
    </row>
    <row r="37" spans="1:14" x14ac:dyDescent="0.25">
      <c r="A37" s="25"/>
      <c r="B37" s="148">
        <f t="shared" si="2"/>
        <v>2018</v>
      </c>
      <c r="C37" s="147">
        <v>6</v>
      </c>
      <c r="D37" s="528">
        <v>13716655</v>
      </c>
      <c r="E37" s="528">
        <v>12964</v>
      </c>
      <c r="F37" s="684">
        <v>4962780.070877878</v>
      </c>
      <c r="G37" s="76">
        <v>89596</v>
      </c>
      <c r="H37" s="76">
        <v>6944</v>
      </c>
      <c r="I37" s="684">
        <v>259886</v>
      </c>
      <c r="J37" s="25"/>
      <c r="K37" s="25"/>
      <c r="L37" s="25"/>
      <c r="M37" s="25"/>
      <c r="N37" s="25"/>
    </row>
    <row r="38" spans="1:14" x14ac:dyDescent="0.25">
      <c r="A38" s="25"/>
      <c r="B38" s="148">
        <f t="shared" si="2"/>
        <v>2018</v>
      </c>
      <c r="C38" s="147">
        <v>7</v>
      </c>
      <c r="D38" s="528">
        <v>11915851</v>
      </c>
      <c r="E38" s="528">
        <v>12964</v>
      </c>
      <c r="F38" s="684">
        <v>4959493.0754672391</v>
      </c>
      <c r="G38" s="76">
        <v>75111</v>
      </c>
      <c r="H38" s="76">
        <v>6944</v>
      </c>
      <c r="I38" s="684">
        <v>215565</v>
      </c>
      <c r="J38" s="25"/>
      <c r="K38" s="25"/>
      <c r="L38" s="25"/>
      <c r="M38" s="25"/>
      <c r="N38" s="25"/>
    </row>
    <row r="39" spans="1:14" x14ac:dyDescent="0.25">
      <c r="A39" s="25"/>
      <c r="B39" s="148">
        <f t="shared" si="2"/>
        <v>2018</v>
      </c>
      <c r="C39" s="147">
        <v>8</v>
      </c>
      <c r="D39" s="528">
        <v>8797493</v>
      </c>
      <c r="E39" s="528">
        <v>12964</v>
      </c>
      <c r="F39" s="684">
        <v>4733555.3909254679</v>
      </c>
      <c r="G39" s="76">
        <v>67495</v>
      </c>
      <c r="H39" s="76">
        <v>6944</v>
      </c>
      <c r="I39" s="684">
        <v>198710</v>
      </c>
      <c r="J39" s="25"/>
      <c r="K39" s="25"/>
      <c r="L39" s="25"/>
      <c r="M39" s="25"/>
      <c r="N39" s="25"/>
    </row>
    <row r="40" spans="1:14" x14ac:dyDescent="0.25">
      <c r="A40" s="25"/>
      <c r="B40" s="148">
        <f t="shared" si="2"/>
        <v>2018</v>
      </c>
      <c r="C40" s="147">
        <v>9</v>
      </c>
      <c r="D40" s="528">
        <v>12241136</v>
      </c>
      <c r="E40" s="528">
        <v>12964</v>
      </c>
      <c r="F40" s="684">
        <v>5346051.5357474172</v>
      </c>
      <c r="G40" s="76">
        <v>70156</v>
      </c>
      <c r="H40" s="76">
        <v>6944</v>
      </c>
      <c r="I40" s="684">
        <v>203287</v>
      </c>
      <c r="J40" s="25"/>
      <c r="K40" s="25"/>
      <c r="L40" s="25"/>
      <c r="M40" s="25"/>
      <c r="N40" s="25"/>
    </row>
    <row r="41" spans="1:14" x14ac:dyDescent="0.25">
      <c r="A41" s="25"/>
      <c r="B41" s="148">
        <f t="shared" si="2"/>
        <v>2018</v>
      </c>
      <c r="C41" s="147">
        <v>10</v>
      </c>
      <c r="D41" s="528">
        <v>13639727</v>
      </c>
      <c r="E41" s="528">
        <v>12964</v>
      </c>
      <c r="F41" s="684">
        <v>4431063.8132696077</v>
      </c>
      <c r="G41" s="76">
        <v>103924</v>
      </c>
      <c r="H41" s="76">
        <v>6944</v>
      </c>
      <c r="I41" s="684">
        <v>247325</v>
      </c>
      <c r="J41" s="25"/>
      <c r="K41" s="25"/>
      <c r="L41" s="25"/>
      <c r="M41" s="25"/>
      <c r="N41" s="25"/>
    </row>
    <row r="42" spans="1:14" x14ac:dyDescent="0.25">
      <c r="A42" s="25"/>
      <c r="B42" s="148">
        <f t="shared" si="2"/>
        <v>2018</v>
      </c>
      <c r="C42" s="147">
        <v>11</v>
      </c>
      <c r="D42" s="528">
        <v>14525904</v>
      </c>
      <c r="E42" s="528">
        <v>12964</v>
      </c>
      <c r="F42" s="684">
        <v>4193679.1447103196</v>
      </c>
      <c r="G42" s="76">
        <v>432464</v>
      </c>
      <c r="H42" s="76">
        <v>6944</v>
      </c>
      <c r="I42" s="684">
        <v>524029</v>
      </c>
      <c r="J42" s="25"/>
      <c r="K42" s="25"/>
      <c r="L42" s="25"/>
      <c r="M42" s="25"/>
      <c r="N42" s="25"/>
    </row>
    <row r="43" spans="1:14" x14ac:dyDescent="0.25">
      <c r="A43" s="25"/>
      <c r="B43" s="148">
        <f t="shared" si="2"/>
        <v>2018</v>
      </c>
      <c r="C43" s="147">
        <v>12</v>
      </c>
      <c r="D43" s="528">
        <v>22701669</v>
      </c>
      <c r="E43" s="528">
        <v>12964</v>
      </c>
      <c r="F43" s="684">
        <v>5037216.9669477548</v>
      </c>
      <c r="G43" s="76">
        <v>812384</v>
      </c>
      <c r="H43" s="76">
        <v>6944</v>
      </c>
      <c r="I43" s="684">
        <v>886406</v>
      </c>
      <c r="J43" s="25"/>
      <c r="K43" s="25"/>
      <c r="L43" s="25"/>
      <c r="M43" s="25"/>
      <c r="N43" s="25"/>
    </row>
    <row r="44" spans="1:14" x14ac:dyDescent="0.25">
      <c r="A44" s="25"/>
      <c r="B44" s="148">
        <f>B8+3</f>
        <v>2019</v>
      </c>
      <c r="C44" s="147">
        <v>1</v>
      </c>
      <c r="D44" s="116">
        <v>17418347.850000001</v>
      </c>
      <c r="E44" s="225">
        <v>12965</v>
      </c>
      <c r="F44" s="116">
        <v>4912559.1999999993</v>
      </c>
      <c r="G44" s="116">
        <v>810675.00019799999</v>
      </c>
      <c r="H44" s="116">
        <v>7008</v>
      </c>
      <c r="I44" s="116">
        <v>902649</v>
      </c>
      <c r="J44" s="25"/>
      <c r="K44" s="25"/>
      <c r="L44" s="25"/>
      <c r="M44" s="25"/>
      <c r="N44" s="25"/>
    </row>
    <row r="45" spans="1:14" x14ac:dyDescent="0.25">
      <c r="A45" s="25"/>
      <c r="B45" s="148">
        <f>B$44</f>
        <v>2019</v>
      </c>
      <c r="C45" s="147">
        <v>2</v>
      </c>
      <c r="D45" s="116">
        <v>17344317.699999999</v>
      </c>
      <c r="E45" s="225">
        <v>12965</v>
      </c>
      <c r="F45" s="116">
        <v>4625194</v>
      </c>
      <c r="G45" s="225">
        <v>872276.00000200002</v>
      </c>
      <c r="H45" s="116">
        <v>7008</v>
      </c>
      <c r="I45" s="116">
        <v>1047397</v>
      </c>
      <c r="J45" s="25"/>
      <c r="K45" s="25"/>
      <c r="L45" s="25"/>
      <c r="M45" s="25"/>
      <c r="N45" s="25"/>
    </row>
    <row r="46" spans="1:14" x14ac:dyDescent="0.25">
      <c r="A46" s="25"/>
      <c r="B46" s="148">
        <f t="shared" ref="B46:B55" si="3">B$44</f>
        <v>2019</v>
      </c>
      <c r="C46" s="147">
        <v>3</v>
      </c>
      <c r="D46" s="116">
        <v>15095927.4</v>
      </c>
      <c r="E46" s="225">
        <v>12965</v>
      </c>
      <c r="F46" s="116">
        <v>4555600.96</v>
      </c>
      <c r="G46" s="225">
        <v>693689.999801</v>
      </c>
      <c r="H46" s="116">
        <v>7008</v>
      </c>
      <c r="I46" s="116">
        <v>860864</v>
      </c>
      <c r="J46" s="25"/>
      <c r="K46" s="25"/>
      <c r="L46" s="25"/>
      <c r="M46" s="25"/>
      <c r="N46" s="25"/>
    </row>
    <row r="47" spans="1:14" x14ac:dyDescent="0.25">
      <c r="A47" s="25"/>
      <c r="B47" s="148">
        <f t="shared" si="3"/>
        <v>2019</v>
      </c>
      <c r="C47" s="147">
        <v>4</v>
      </c>
      <c r="D47" s="116">
        <v>9467102</v>
      </c>
      <c r="E47" s="225">
        <v>12965</v>
      </c>
      <c r="F47" s="116">
        <v>3653800.2399999998</v>
      </c>
      <c r="G47" s="225">
        <v>349458.99969999999</v>
      </c>
      <c r="H47" s="116">
        <v>7008</v>
      </c>
      <c r="I47" s="116">
        <v>535161</v>
      </c>
      <c r="J47" s="25"/>
      <c r="K47" s="25"/>
      <c r="L47" s="25"/>
      <c r="M47" s="25"/>
      <c r="N47" s="25"/>
    </row>
    <row r="48" spans="1:14" x14ac:dyDescent="0.25">
      <c r="A48" s="25"/>
      <c r="B48" s="148">
        <f t="shared" si="3"/>
        <v>2019</v>
      </c>
      <c r="C48" s="147">
        <v>5</v>
      </c>
      <c r="D48" s="116">
        <v>7996414</v>
      </c>
      <c r="E48" s="225">
        <v>12965</v>
      </c>
      <c r="F48" s="116">
        <v>3721219.7600000002</v>
      </c>
      <c r="G48" s="225">
        <v>132903.00010199999</v>
      </c>
      <c r="H48" s="116">
        <v>7008</v>
      </c>
      <c r="I48" s="116">
        <v>279338</v>
      </c>
      <c r="J48" s="25"/>
      <c r="K48" s="25"/>
      <c r="L48" s="25"/>
      <c r="M48" s="25"/>
      <c r="N48" s="25"/>
    </row>
    <row r="49" spans="1:14" x14ac:dyDescent="0.25">
      <c r="A49" s="25"/>
      <c r="B49" s="148">
        <f t="shared" si="3"/>
        <v>2019</v>
      </c>
      <c r="C49" s="147">
        <v>6</v>
      </c>
      <c r="D49" s="116">
        <v>12090882</v>
      </c>
      <c r="E49" s="225">
        <v>12965</v>
      </c>
      <c r="F49" s="116">
        <v>4905772</v>
      </c>
      <c r="G49" s="225">
        <v>92815.999800000005</v>
      </c>
      <c r="H49" s="116">
        <v>7008</v>
      </c>
      <c r="I49" s="116">
        <v>248179</v>
      </c>
      <c r="J49" s="25"/>
      <c r="K49" s="25"/>
      <c r="L49" s="25"/>
      <c r="M49" s="25"/>
      <c r="N49" s="25"/>
    </row>
    <row r="50" spans="1:14" x14ac:dyDescent="0.25">
      <c r="A50" s="25"/>
      <c r="B50" s="148">
        <f t="shared" si="3"/>
        <v>2019</v>
      </c>
      <c r="C50" s="147">
        <v>7</v>
      </c>
      <c r="D50" s="116">
        <v>14458827.300000001</v>
      </c>
      <c r="E50" s="225">
        <v>12965</v>
      </c>
      <c r="F50" s="116">
        <v>4906442.6399999997</v>
      </c>
      <c r="G50" s="225">
        <v>73796.000067999994</v>
      </c>
      <c r="H50" s="116">
        <v>7008</v>
      </c>
      <c r="I50" s="116">
        <v>200948</v>
      </c>
      <c r="J50" s="25"/>
      <c r="K50" s="25"/>
      <c r="L50" s="25"/>
      <c r="M50" s="25"/>
      <c r="N50" s="25"/>
    </row>
    <row r="51" spans="1:14" x14ac:dyDescent="0.25">
      <c r="A51" s="25"/>
      <c r="B51" s="148">
        <f t="shared" si="3"/>
        <v>2019</v>
      </c>
      <c r="C51" s="147">
        <v>8</v>
      </c>
      <c r="D51" s="116">
        <v>13868530.85</v>
      </c>
      <c r="E51" s="225">
        <v>12965</v>
      </c>
      <c r="F51" s="116">
        <v>4779190.72</v>
      </c>
      <c r="G51" s="225">
        <v>64539.999831000001</v>
      </c>
      <c r="H51" s="116">
        <v>7008</v>
      </c>
      <c r="I51" s="116">
        <v>185499</v>
      </c>
      <c r="J51" s="25"/>
      <c r="K51" s="25"/>
      <c r="L51" s="25"/>
      <c r="M51" s="25"/>
      <c r="N51" s="25"/>
    </row>
    <row r="52" spans="1:14" x14ac:dyDescent="0.25">
      <c r="A52" s="25"/>
      <c r="B52" s="148">
        <f t="shared" si="3"/>
        <v>2019</v>
      </c>
      <c r="C52" s="147">
        <v>9</v>
      </c>
      <c r="D52" s="116">
        <v>12239725</v>
      </c>
      <c r="E52" s="225">
        <v>12965</v>
      </c>
      <c r="F52" s="116">
        <v>4767490.88</v>
      </c>
      <c r="G52" s="225">
        <v>71047.99968139999</v>
      </c>
      <c r="H52" s="116">
        <v>7008</v>
      </c>
      <c r="I52" s="116">
        <v>206014</v>
      </c>
      <c r="J52" s="25"/>
      <c r="K52" s="25"/>
      <c r="L52" s="25"/>
      <c r="M52" s="25"/>
      <c r="N52" s="25"/>
    </row>
    <row r="53" spans="1:14" x14ac:dyDescent="0.25">
      <c r="A53" s="25"/>
      <c r="B53" s="148">
        <f t="shared" si="3"/>
        <v>2019</v>
      </c>
      <c r="C53" s="147">
        <v>10</v>
      </c>
      <c r="D53" s="116">
        <v>9165696</v>
      </c>
      <c r="E53" s="225">
        <v>12965</v>
      </c>
      <c r="F53" s="116">
        <v>3812483.36</v>
      </c>
      <c r="G53" s="225">
        <v>101063.00002000001</v>
      </c>
      <c r="H53" s="116">
        <v>7008</v>
      </c>
      <c r="I53" s="116">
        <v>236867</v>
      </c>
      <c r="J53" s="25"/>
      <c r="K53" s="25"/>
      <c r="L53" s="25"/>
      <c r="M53" s="25"/>
      <c r="N53" s="25"/>
    </row>
    <row r="54" spans="1:14" x14ac:dyDescent="0.25">
      <c r="A54" s="25"/>
      <c r="B54" s="148">
        <f t="shared" si="3"/>
        <v>2019</v>
      </c>
      <c r="C54" s="147">
        <v>11</v>
      </c>
      <c r="D54" s="116">
        <v>11562250</v>
      </c>
      <c r="E54" s="225">
        <v>12965</v>
      </c>
      <c r="F54" s="116">
        <v>3770394.64</v>
      </c>
      <c r="G54" s="225">
        <v>399391.00020200002</v>
      </c>
      <c r="H54" s="116">
        <v>7008</v>
      </c>
      <c r="I54" s="116">
        <v>476258</v>
      </c>
      <c r="J54" s="25"/>
      <c r="K54" s="25"/>
      <c r="L54" s="25"/>
      <c r="M54" s="25"/>
      <c r="N54" s="25"/>
    </row>
    <row r="55" spans="1:14" x14ac:dyDescent="0.25">
      <c r="A55" s="25"/>
      <c r="B55" s="148">
        <f t="shared" si="3"/>
        <v>2019</v>
      </c>
      <c r="C55" s="147">
        <v>12</v>
      </c>
      <c r="D55" s="116">
        <v>18130515.300000001</v>
      </c>
      <c r="E55" s="225">
        <v>12965</v>
      </c>
      <c r="F55" s="116">
        <v>4697768.5599999996</v>
      </c>
      <c r="G55" s="225">
        <v>727910.99989900005</v>
      </c>
      <c r="H55" s="116">
        <v>7008</v>
      </c>
      <c r="I55" s="116">
        <v>758714</v>
      </c>
      <c r="J55" s="25"/>
      <c r="K55" s="25"/>
      <c r="L55" s="25"/>
      <c r="M55" s="25"/>
      <c r="N55" s="25"/>
    </row>
    <row r="56" spans="1:14" x14ac:dyDescent="0.25">
      <c r="A56" s="25"/>
      <c r="B56" s="148">
        <f>B8+4</f>
        <v>2020</v>
      </c>
      <c r="C56" s="147">
        <v>1</v>
      </c>
      <c r="D56" s="528">
        <v>15682806.25</v>
      </c>
      <c r="E56" s="528">
        <v>13165</v>
      </c>
      <c r="F56" s="528">
        <v>4283069.3999999994</v>
      </c>
      <c r="G56" s="76">
        <v>793905.00013280008</v>
      </c>
      <c r="H56" s="76">
        <v>7052</v>
      </c>
      <c r="I56" s="76">
        <v>914984.00004660001</v>
      </c>
      <c r="J56" s="25"/>
      <c r="K56" s="25"/>
      <c r="L56" s="25"/>
      <c r="M56" s="25"/>
      <c r="N56" s="25"/>
    </row>
    <row r="57" spans="1:14" x14ac:dyDescent="0.25">
      <c r="A57" s="25"/>
      <c r="B57" s="148">
        <f>B$56</f>
        <v>2020</v>
      </c>
      <c r="C57" s="147">
        <v>2</v>
      </c>
      <c r="D57" s="528">
        <v>14834848.6</v>
      </c>
      <c r="E57" s="528">
        <v>13165</v>
      </c>
      <c r="F57" s="528">
        <v>3995327.0999999996</v>
      </c>
      <c r="G57" s="76">
        <v>717324.99979489995</v>
      </c>
      <c r="H57" s="76">
        <v>7052</v>
      </c>
      <c r="I57" s="76">
        <v>886839.99999209994</v>
      </c>
      <c r="J57" s="25"/>
      <c r="K57" s="25"/>
      <c r="L57" s="25"/>
      <c r="M57" s="25"/>
      <c r="N57" s="25"/>
    </row>
    <row r="58" spans="1:14" x14ac:dyDescent="0.25">
      <c r="A58" s="25"/>
      <c r="B58" s="148">
        <f t="shared" ref="B58:B67" si="4">B$56</f>
        <v>2020</v>
      </c>
      <c r="C58" s="147">
        <v>3</v>
      </c>
      <c r="D58" s="528">
        <v>12036953.999710001</v>
      </c>
      <c r="E58" s="528">
        <v>13165</v>
      </c>
      <c r="F58" s="528">
        <v>3656335.8</v>
      </c>
      <c r="G58" s="76">
        <v>548711.0000917</v>
      </c>
      <c r="H58" s="76">
        <v>7052</v>
      </c>
      <c r="I58" s="76">
        <v>681185.9999538</v>
      </c>
      <c r="J58" s="25"/>
      <c r="K58" s="25"/>
      <c r="L58" s="25"/>
      <c r="M58" s="25"/>
      <c r="N58" s="25"/>
    </row>
    <row r="59" spans="1:14" x14ac:dyDescent="0.25">
      <c r="A59" s="25"/>
      <c r="B59" s="148">
        <f t="shared" si="4"/>
        <v>2020</v>
      </c>
      <c r="C59" s="147">
        <v>4</v>
      </c>
      <c r="D59" s="528">
        <v>10342466.0002995</v>
      </c>
      <c r="E59" s="528">
        <v>13165</v>
      </c>
      <c r="F59" s="528">
        <v>3005565.9</v>
      </c>
      <c r="G59" s="76">
        <v>343803.00007449999</v>
      </c>
      <c r="H59" s="76">
        <v>7052</v>
      </c>
      <c r="I59" s="76">
        <v>407791.99997249997</v>
      </c>
      <c r="J59" s="25"/>
      <c r="K59" s="25"/>
      <c r="L59" s="25"/>
      <c r="M59" s="25"/>
      <c r="N59" s="25"/>
    </row>
    <row r="60" spans="1:14" x14ac:dyDescent="0.25">
      <c r="A60" s="25"/>
      <c r="B60" s="148">
        <f t="shared" si="4"/>
        <v>2020</v>
      </c>
      <c r="C60" s="147">
        <v>5</v>
      </c>
      <c r="D60" s="528">
        <v>10951077.000496</v>
      </c>
      <c r="E60" s="528">
        <v>13165</v>
      </c>
      <c r="F60" s="528">
        <v>3261646.8</v>
      </c>
      <c r="G60" s="76">
        <v>292889.99978130002</v>
      </c>
      <c r="H60" s="76">
        <v>7052</v>
      </c>
      <c r="I60" s="76">
        <v>368132.00003910001</v>
      </c>
      <c r="J60" s="25"/>
      <c r="K60" s="25"/>
      <c r="L60" s="25"/>
      <c r="M60" s="25"/>
      <c r="N60" s="25"/>
    </row>
    <row r="61" spans="1:14" x14ac:dyDescent="0.25">
      <c r="A61" s="25"/>
      <c r="B61" s="148">
        <f t="shared" si="4"/>
        <v>2020</v>
      </c>
      <c r="C61" s="147">
        <v>6</v>
      </c>
      <c r="D61" s="528">
        <v>11452453.000045</v>
      </c>
      <c r="E61" s="528">
        <v>13165</v>
      </c>
      <c r="F61" s="528">
        <v>3812919.3000000003</v>
      </c>
      <c r="G61" s="76">
        <v>107870.00011369999</v>
      </c>
      <c r="H61" s="76">
        <v>7052</v>
      </c>
      <c r="I61" s="76">
        <v>214371.9999729</v>
      </c>
      <c r="J61" s="25"/>
      <c r="K61" s="25"/>
      <c r="L61" s="25"/>
      <c r="M61" s="25"/>
      <c r="N61" s="25"/>
    </row>
    <row r="62" spans="1:14" x14ac:dyDescent="0.25">
      <c r="A62" s="25"/>
      <c r="B62" s="148">
        <f t="shared" si="4"/>
        <v>2020</v>
      </c>
      <c r="C62" s="147">
        <v>7</v>
      </c>
      <c r="D62" s="528">
        <v>17140961.649999999</v>
      </c>
      <c r="E62" s="528">
        <v>13165</v>
      </c>
      <c r="F62" s="528">
        <v>5184538.8</v>
      </c>
      <c r="G62" s="76">
        <v>82158.000293099991</v>
      </c>
      <c r="H62" s="76">
        <v>7052</v>
      </c>
      <c r="I62" s="76">
        <v>175395.99999899999</v>
      </c>
      <c r="J62" s="25"/>
      <c r="K62" s="25"/>
      <c r="L62" s="25"/>
      <c r="M62" s="25"/>
      <c r="N62" s="25"/>
    </row>
    <row r="63" spans="1:14" x14ac:dyDescent="0.25">
      <c r="A63" s="25"/>
      <c r="B63" s="148">
        <f t="shared" si="4"/>
        <v>2020</v>
      </c>
      <c r="C63" s="147">
        <v>8</v>
      </c>
      <c r="D63" s="528">
        <v>14795880.200000001</v>
      </c>
      <c r="E63" s="528">
        <v>13165</v>
      </c>
      <c r="F63" s="528">
        <v>4588567.5</v>
      </c>
      <c r="G63" s="76">
        <v>69731.000018999999</v>
      </c>
      <c r="H63" s="76">
        <v>7052</v>
      </c>
      <c r="I63" s="76">
        <v>164320.00001010002</v>
      </c>
      <c r="J63" s="25"/>
      <c r="K63" s="25"/>
      <c r="L63" s="25"/>
      <c r="M63" s="25"/>
      <c r="N63" s="25"/>
    </row>
    <row r="64" spans="1:14" x14ac:dyDescent="0.25">
      <c r="A64" s="25"/>
      <c r="B64" s="148">
        <f t="shared" si="4"/>
        <v>2020</v>
      </c>
      <c r="C64" s="147">
        <v>9</v>
      </c>
      <c r="D64" s="528">
        <v>12225832.000625499</v>
      </c>
      <c r="E64" s="528">
        <v>13165</v>
      </c>
      <c r="F64" s="528">
        <v>4335368.3999999994</v>
      </c>
      <c r="G64" s="76">
        <v>81098.000068599998</v>
      </c>
      <c r="H64" s="76">
        <v>7052</v>
      </c>
      <c r="I64" s="76">
        <v>179931.00001799999</v>
      </c>
      <c r="J64" s="25"/>
      <c r="K64" s="25"/>
      <c r="L64" s="25"/>
      <c r="M64" s="25"/>
      <c r="N64" s="25"/>
    </row>
    <row r="65" spans="1:18" x14ac:dyDescent="0.25">
      <c r="A65" s="25"/>
      <c r="B65" s="148">
        <f t="shared" si="4"/>
        <v>2020</v>
      </c>
      <c r="C65" s="147">
        <v>10</v>
      </c>
      <c r="D65" s="528">
        <v>10058899.9994075</v>
      </c>
      <c r="E65" s="528">
        <v>13165</v>
      </c>
      <c r="F65" s="528">
        <v>4058065.1999999997</v>
      </c>
      <c r="G65" s="76">
        <v>139261.99982329999</v>
      </c>
      <c r="H65" s="76">
        <v>7052</v>
      </c>
      <c r="I65" s="76">
        <v>256644.00001020002</v>
      </c>
      <c r="J65" s="25"/>
      <c r="K65" s="25"/>
      <c r="L65" s="25"/>
      <c r="M65" s="25"/>
      <c r="N65" s="25"/>
    </row>
    <row r="66" spans="1:18" x14ac:dyDescent="0.25">
      <c r="A66" s="25"/>
      <c r="B66" s="148">
        <f t="shared" si="4"/>
        <v>2020</v>
      </c>
      <c r="C66" s="147">
        <v>11</v>
      </c>
      <c r="D66" s="528">
        <v>10830627.000495</v>
      </c>
      <c r="E66" s="528">
        <v>13165</v>
      </c>
      <c r="F66" s="528">
        <v>3684902.4</v>
      </c>
      <c r="G66" s="76">
        <v>314275.99994990003</v>
      </c>
      <c r="H66" s="76">
        <v>7052</v>
      </c>
      <c r="I66" s="76">
        <v>363036.00001679995</v>
      </c>
      <c r="J66" s="25"/>
      <c r="K66" s="25"/>
      <c r="L66" s="25"/>
      <c r="M66" s="25"/>
      <c r="N66" s="25"/>
    </row>
    <row r="67" spans="1:18" x14ac:dyDescent="0.25">
      <c r="A67" s="25"/>
      <c r="B67" s="148">
        <f t="shared" si="4"/>
        <v>2020</v>
      </c>
      <c r="C67" s="147">
        <v>12</v>
      </c>
      <c r="D67" s="528">
        <v>17491545.600000001</v>
      </c>
      <c r="E67" s="528">
        <v>13165</v>
      </c>
      <c r="F67" s="528">
        <v>4603491.3</v>
      </c>
      <c r="G67" s="76">
        <v>654336.00032760005</v>
      </c>
      <c r="H67" s="76">
        <v>7052</v>
      </c>
      <c r="I67" s="76">
        <v>680895</v>
      </c>
      <c r="J67" s="25"/>
      <c r="K67" s="25"/>
      <c r="L67" s="25"/>
      <c r="M67" s="25"/>
      <c r="N67" s="25"/>
    </row>
    <row r="68" spans="1:18" x14ac:dyDescent="0.25">
      <c r="A68" s="25"/>
      <c r="B68" s="148">
        <f>B67+1</f>
        <v>2021</v>
      </c>
      <c r="C68" s="147">
        <v>1</v>
      </c>
      <c r="D68" s="133"/>
      <c r="E68" s="133"/>
      <c r="F68" s="133"/>
      <c r="G68" s="133"/>
      <c r="H68" s="133"/>
      <c r="I68" s="133"/>
      <c r="J68" s="25"/>
      <c r="K68" s="25"/>
      <c r="L68" s="25"/>
      <c r="M68" s="25"/>
      <c r="N68" s="25"/>
      <c r="O68" s="25"/>
      <c r="P68" s="25"/>
      <c r="Q68" s="25"/>
      <c r="R68" s="25"/>
    </row>
    <row r="69" spans="1:18" x14ac:dyDescent="0.25">
      <c r="A69" s="25"/>
      <c r="B69" s="148">
        <f>B68</f>
        <v>2021</v>
      </c>
      <c r="C69" s="147">
        <v>2</v>
      </c>
      <c r="D69" s="133"/>
      <c r="E69" s="133"/>
      <c r="F69" s="133"/>
      <c r="G69" s="133"/>
      <c r="H69" s="133"/>
      <c r="I69" s="133"/>
      <c r="J69" s="25"/>
      <c r="K69" s="25"/>
      <c r="L69" s="25"/>
      <c r="M69" s="25"/>
      <c r="N69" s="25"/>
      <c r="O69" s="25"/>
      <c r="P69" s="25"/>
      <c r="Q69" s="25"/>
      <c r="R69" s="25"/>
    </row>
    <row r="70" spans="1:18" x14ac:dyDescent="0.25">
      <c r="A70" s="25"/>
      <c r="B70" s="148">
        <f t="shared" ref="B70:B79" si="5">B69</f>
        <v>2021</v>
      </c>
      <c r="C70" s="147">
        <v>3</v>
      </c>
      <c r="D70" s="133"/>
      <c r="E70" s="133"/>
      <c r="F70" s="133"/>
      <c r="G70" s="133"/>
      <c r="H70" s="133"/>
      <c r="I70" s="133"/>
      <c r="J70" s="25"/>
      <c r="K70" s="25"/>
      <c r="L70" s="25"/>
      <c r="M70" s="25"/>
      <c r="N70" s="25"/>
      <c r="O70" s="25"/>
      <c r="P70" s="25"/>
      <c r="Q70" s="25"/>
      <c r="R70" s="25"/>
    </row>
    <row r="71" spans="1:18" x14ac:dyDescent="0.25">
      <c r="A71" s="25"/>
      <c r="B71" s="148">
        <f t="shared" si="5"/>
        <v>2021</v>
      </c>
      <c r="C71" s="147">
        <v>4</v>
      </c>
      <c r="D71" s="133"/>
      <c r="E71" s="133"/>
      <c r="F71" s="133"/>
      <c r="G71" s="133"/>
      <c r="H71" s="133"/>
      <c r="I71" s="133"/>
      <c r="J71" s="25"/>
      <c r="K71" s="25"/>
      <c r="L71" s="25"/>
      <c r="M71" s="25"/>
      <c r="N71" s="25"/>
      <c r="O71" s="25"/>
      <c r="P71" s="25"/>
      <c r="Q71" s="25"/>
      <c r="R71" s="25"/>
    </row>
    <row r="72" spans="1:18" x14ac:dyDescent="0.25">
      <c r="A72" s="25"/>
      <c r="B72" s="148">
        <f t="shared" si="5"/>
        <v>2021</v>
      </c>
      <c r="C72" s="147">
        <v>5</v>
      </c>
      <c r="D72" s="133"/>
      <c r="E72" s="133"/>
      <c r="F72" s="133"/>
      <c r="G72" s="133"/>
      <c r="H72" s="133"/>
      <c r="I72" s="133"/>
      <c r="J72" s="25"/>
      <c r="K72" s="25"/>
      <c r="L72" s="25"/>
      <c r="M72" s="25"/>
      <c r="N72" s="25"/>
      <c r="O72" s="25"/>
      <c r="P72" s="25"/>
      <c r="Q72" s="25"/>
      <c r="R72" s="25"/>
    </row>
    <row r="73" spans="1:18" x14ac:dyDescent="0.25">
      <c r="A73" s="25"/>
      <c r="B73" s="148">
        <f t="shared" si="5"/>
        <v>2021</v>
      </c>
      <c r="C73" s="147">
        <v>6</v>
      </c>
      <c r="D73" s="133"/>
      <c r="E73" s="133"/>
      <c r="F73" s="133"/>
      <c r="G73" s="133"/>
      <c r="H73" s="133"/>
      <c r="I73" s="133"/>
      <c r="J73" s="25"/>
      <c r="K73" s="25"/>
      <c r="L73" s="25"/>
      <c r="M73" s="25"/>
      <c r="N73" s="25"/>
      <c r="O73" s="25"/>
      <c r="P73" s="25"/>
      <c r="Q73" s="25"/>
      <c r="R73" s="25"/>
    </row>
    <row r="74" spans="1:18" x14ac:dyDescent="0.25">
      <c r="B74" s="148">
        <f t="shared" si="5"/>
        <v>2021</v>
      </c>
      <c r="C74" s="147">
        <v>7</v>
      </c>
      <c r="D74" s="94"/>
      <c r="E74" s="94"/>
      <c r="F74" s="94"/>
      <c r="G74" s="94"/>
      <c r="H74" s="94"/>
      <c r="I74" s="94"/>
      <c r="J74" s="25"/>
      <c r="K74" s="25"/>
      <c r="L74" s="25"/>
      <c r="M74" s="25"/>
      <c r="N74" s="25"/>
    </row>
    <row r="75" spans="1:18" x14ac:dyDescent="0.25">
      <c r="B75" s="148">
        <f t="shared" si="5"/>
        <v>2021</v>
      </c>
      <c r="C75" s="147">
        <v>8</v>
      </c>
      <c r="D75" s="94"/>
      <c r="E75" s="94"/>
      <c r="F75" s="94"/>
      <c r="G75" s="94"/>
      <c r="H75" s="94"/>
      <c r="I75" s="94"/>
      <c r="J75" s="25"/>
      <c r="K75" s="25"/>
      <c r="L75" s="25"/>
      <c r="M75" s="25"/>
      <c r="N75" s="25"/>
    </row>
    <row r="76" spans="1:18" x14ac:dyDescent="0.25">
      <c r="B76" s="148">
        <f t="shared" si="5"/>
        <v>2021</v>
      </c>
      <c r="C76" s="147">
        <v>9</v>
      </c>
      <c r="D76" s="94"/>
      <c r="E76" s="94"/>
      <c r="F76" s="94"/>
      <c r="G76" s="94"/>
      <c r="H76" s="94"/>
      <c r="I76" s="94"/>
      <c r="J76" s="25"/>
      <c r="K76" s="25"/>
      <c r="L76" s="25"/>
      <c r="M76" s="25"/>
      <c r="N76" s="25"/>
    </row>
    <row r="77" spans="1:18" x14ac:dyDescent="0.25">
      <c r="B77" s="148">
        <f t="shared" si="5"/>
        <v>2021</v>
      </c>
      <c r="C77" s="147">
        <v>10</v>
      </c>
      <c r="D77" s="94"/>
      <c r="E77" s="94"/>
      <c r="F77" s="94"/>
      <c r="G77" s="94"/>
      <c r="H77" s="94"/>
      <c r="I77" s="94"/>
      <c r="J77" s="25"/>
      <c r="K77" s="25"/>
      <c r="L77" s="25"/>
      <c r="M77" s="25"/>
      <c r="N77" s="25"/>
    </row>
    <row r="78" spans="1:18" x14ac:dyDescent="0.25">
      <c r="B78" s="148">
        <f t="shared" si="5"/>
        <v>2021</v>
      </c>
      <c r="C78" s="147">
        <v>11</v>
      </c>
      <c r="D78" s="94"/>
      <c r="E78" s="94"/>
      <c r="F78" s="94"/>
      <c r="G78" s="94"/>
      <c r="H78" s="94"/>
      <c r="I78" s="94"/>
      <c r="J78" s="25"/>
      <c r="K78" s="25"/>
      <c r="L78" s="25"/>
      <c r="M78" s="25"/>
      <c r="N78" s="25"/>
    </row>
    <row r="79" spans="1:18" x14ac:dyDescent="0.25">
      <c r="B79" s="148">
        <f t="shared" si="5"/>
        <v>2021</v>
      </c>
      <c r="C79" s="147">
        <v>12</v>
      </c>
      <c r="D79" s="94"/>
      <c r="E79" s="94"/>
      <c r="F79" s="94"/>
      <c r="G79" s="94"/>
      <c r="H79" s="94"/>
      <c r="I79" s="94"/>
      <c r="J79" s="25"/>
      <c r="K79" s="25"/>
      <c r="L79" s="25"/>
      <c r="M79" s="25"/>
      <c r="N79" s="25"/>
    </row>
    <row r="80" spans="1:18" x14ac:dyDescent="0.25">
      <c r="B80" s="148">
        <f>B79+1</f>
        <v>2022</v>
      </c>
      <c r="C80" s="147">
        <v>1</v>
      </c>
      <c r="D80" s="94"/>
      <c r="E80" s="94"/>
      <c r="F80" s="94"/>
      <c r="G80" s="94"/>
      <c r="H80" s="94"/>
      <c r="I80" s="94"/>
      <c r="J80" s="25"/>
      <c r="K80" s="25"/>
      <c r="L80" s="25"/>
      <c r="M80" s="25"/>
      <c r="N80" s="25"/>
    </row>
    <row r="81" spans="2:14" x14ac:dyDescent="0.25">
      <c r="B81" s="148">
        <f>B80</f>
        <v>2022</v>
      </c>
      <c r="C81" s="147">
        <v>2</v>
      </c>
      <c r="D81" s="94"/>
      <c r="E81" s="94"/>
      <c r="F81" s="94"/>
      <c r="G81" s="94"/>
      <c r="H81" s="94"/>
      <c r="I81" s="94"/>
      <c r="J81" s="25"/>
      <c r="K81" s="25"/>
      <c r="L81" s="25"/>
      <c r="M81" s="25"/>
      <c r="N81" s="25"/>
    </row>
    <row r="82" spans="2:14" x14ac:dyDescent="0.25">
      <c r="B82" s="148">
        <f t="shared" ref="B82:B127" si="6">B81</f>
        <v>2022</v>
      </c>
      <c r="C82" s="147">
        <v>3</v>
      </c>
      <c r="D82" s="94"/>
      <c r="E82" s="94"/>
      <c r="F82" s="94"/>
      <c r="G82" s="94"/>
      <c r="H82" s="94"/>
      <c r="I82" s="94"/>
      <c r="J82" s="25"/>
      <c r="K82" s="25"/>
      <c r="L82" s="25"/>
      <c r="M82" s="25"/>
      <c r="N82" s="25"/>
    </row>
    <row r="83" spans="2:14" x14ac:dyDescent="0.25">
      <c r="B83" s="148">
        <f t="shared" si="6"/>
        <v>2022</v>
      </c>
      <c r="C83" s="147">
        <v>4</v>
      </c>
      <c r="D83" s="94"/>
      <c r="E83" s="94"/>
      <c r="F83" s="94"/>
      <c r="G83" s="94"/>
      <c r="H83" s="94"/>
      <c r="I83" s="94"/>
      <c r="J83" s="25"/>
      <c r="K83" s="25"/>
      <c r="L83" s="25"/>
      <c r="M83" s="25"/>
      <c r="N83" s="25"/>
    </row>
    <row r="84" spans="2:14" x14ac:dyDescent="0.25">
      <c r="B84" s="148">
        <f t="shared" si="6"/>
        <v>2022</v>
      </c>
      <c r="C84" s="147">
        <v>5</v>
      </c>
      <c r="D84" s="94"/>
      <c r="E84" s="94"/>
      <c r="F84" s="94"/>
      <c r="G84" s="94"/>
      <c r="H84" s="94"/>
      <c r="I84" s="94"/>
      <c r="J84" s="25"/>
      <c r="K84" s="25"/>
      <c r="L84" s="25"/>
      <c r="M84" s="25"/>
      <c r="N84" s="25"/>
    </row>
    <row r="85" spans="2:14" x14ac:dyDescent="0.25">
      <c r="B85" s="148">
        <f t="shared" si="6"/>
        <v>2022</v>
      </c>
      <c r="C85" s="147">
        <v>6</v>
      </c>
      <c r="D85" s="94"/>
      <c r="E85" s="94"/>
      <c r="F85" s="94"/>
      <c r="G85" s="94"/>
      <c r="H85" s="94"/>
      <c r="I85" s="94"/>
      <c r="J85" s="25"/>
      <c r="K85" s="25"/>
      <c r="L85" s="25"/>
      <c r="M85" s="25"/>
      <c r="N85" s="25"/>
    </row>
    <row r="86" spans="2:14" x14ac:dyDescent="0.25">
      <c r="B86" s="148">
        <f t="shared" si="6"/>
        <v>2022</v>
      </c>
      <c r="C86" s="147">
        <v>7</v>
      </c>
      <c r="D86" s="94"/>
      <c r="E86" s="94"/>
      <c r="F86" s="94"/>
      <c r="G86" s="94"/>
      <c r="H86" s="94"/>
      <c r="I86" s="94"/>
      <c r="J86" s="25"/>
      <c r="K86" s="25"/>
      <c r="L86" s="25"/>
      <c r="M86" s="25"/>
      <c r="N86" s="25"/>
    </row>
    <row r="87" spans="2:14" x14ac:dyDescent="0.25">
      <c r="B87" s="148">
        <f t="shared" si="6"/>
        <v>2022</v>
      </c>
      <c r="C87" s="147">
        <v>8</v>
      </c>
      <c r="D87" s="94"/>
      <c r="E87" s="94"/>
      <c r="F87" s="94"/>
      <c r="G87" s="94"/>
      <c r="H87" s="94"/>
      <c r="I87" s="94"/>
      <c r="J87" s="25"/>
      <c r="K87" s="25"/>
      <c r="L87" s="25"/>
      <c r="M87" s="25"/>
      <c r="N87" s="25"/>
    </row>
    <row r="88" spans="2:14" x14ac:dyDescent="0.25">
      <c r="B88" s="148">
        <f t="shared" si="6"/>
        <v>2022</v>
      </c>
      <c r="C88" s="147">
        <v>9</v>
      </c>
      <c r="D88" s="94"/>
      <c r="E88" s="94"/>
      <c r="F88" s="94"/>
      <c r="G88" s="94"/>
      <c r="H88" s="94"/>
      <c r="I88" s="94"/>
      <c r="J88" s="25"/>
      <c r="K88" s="25"/>
      <c r="L88" s="25"/>
      <c r="M88" s="25"/>
      <c r="N88" s="25"/>
    </row>
    <row r="89" spans="2:14" x14ac:dyDescent="0.25">
      <c r="B89" s="148">
        <f t="shared" si="6"/>
        <v>2022</v>
      </c>
      <c r="C89" s="147">
        <v>10</v>
      </c>
      <c r="D89" s="94"/>
      <c r="E89" s="94"/>
      <c r="F89" s="94"/>
      <c r="G89" s="94"/>
      <c r="H89" s="94"/>
      <c r="I89" s="94"/>
      <c r="J89" s="25"/>
      <c r="K89" s="25"/>
      <c r="L89" s="25"/>
      <c r="M89" s="25"/>
      <c r="N89" s="25"/>
    </row>
    <row r="90" spans="2:14" x14ac:dyDescent="0.25">
      <c r="B90" s="148">
        <f t="shared" si="6"/>
        <v>2022</v>
      </c>
      <c r="C90" s="147">
        <v>11</v>
      </c>
      <c r="D90" s="94"/>
      <c r="E90" s="94"/>
      <c r="F90" s="94"/>
      <c r="G90" s="94"/>
      <c r="H90" s="94"/>
      <c r="I90" s="94"/>
      <c r="J90" s="25"/>
      <c r="K90" s="25"/>
      <c r="L90" s="25"/>
      <c r="M90" s="25"/>
      <c r="N90" s="25"/>
    </row>
    <row r="91" spans="2:14" x14ac:dyDescent="0.25">
      <c r="B91" s="148">
        <f t="shared" si="6"/>
        <v>2022</v>
      </c>
      <c r="C91" s="147">
        <v>12</v>
      </c>
      <c r="D91" s="94"/>
      <c r="E91" s="94"/>
      <c r="F91" s="94"/>
      <c r="G91" s="94"/>
      <c r="H91" s="94"/>
      <c r="I91" s="94"/>
      <c r="J91" s="25"/>
      <c r="K91" s="25"/>
      <c r="L91" s="25"/>
      <c r="M91" s="25"/>
      <c r="N91" s="25"/>
    </row>
    <row r="92" spans="2:14" x14ac:dyDescent="0.25">
      <c r="B92" s="148">
        <f>B91+1</f>
        <v>2023</v>
      </c>
      <c r="C92" s="147">
        <v>1</v>
      </c>
      <c r="D92" s="94"/>
      <c r="E92" s="94"/>
      <c r="F92" s="94"/>
      <c r="G92" s="94"/>
      <c r="H92" s="94"/>
      <c r="I92" s="94"/>
      <c r="J92" s="25"/>
      <c r="K92" s="25"/>
      <c r="L92" s="25"/>
      <c r="M92" s="25"/>
      <c r="N92" s="25"/>
    </row>
    <row r="93" spans="2:14" x14ac:dyDescent="0.25">
      <c r="B93" s="148">
        <f t="shared" si="6"/>
        <v>2023</v>
      </c>
      <c r="C93" s="147">
        <v>2</v>
      </c>
      <c r="D93" s="94"/>
      <c r="E93" s="94"/>
      <c r="F93" s="94"/>
      <c r="G93" s="94"/>
      <c r="H93" s="94"/>
      <c r="I93" s="94"/>
      <c r="J93" s="25"/>
      <c r="K93" s="25"/>
      <c r="L93" s="25"/>
      <c r="M93" s="25"/>
      <c r="N93" s="25"/>
    </row>
    <row r="94" spans="2:14" x14ac:dyDescent="0.25">
      <c r="B94" s="148">
        <f t="shared" si="6"/>
        <v>2023</v>
      </c>
      <c r="C94" s="147">
        <v>3</v>
      </c>
      <c r="D94" s="94"/>
      <c r="E94" s="94"/>
      <c r="F94" s="94"/>
      <c r="G94" s="94"/>
      <c r="H94" s="94"/>
      <c r="I94" s="94"/>
      <c r="J94" s="25"/>
      <c r="K94" s="25"/>
      <c r="L94" s="25"/>
      <c r="M94" s="25"/>
      <c r="N94" s="25"/>
    </row>
    <row r="95" spans="2:14" x14ac:dyDescent="0.25">
      <c r="B95" s="148">
        <f t="shared" si="6"/>
        <v>2023</v>
      </c>
      <c r="C95" s="147">
        <v>4</v>
      </c>
      <c r="D95" s="94"/>
      <c r="E95" s="94"/>
      <c r="F95" s="94"/>
      <c r="G95" s="94"/>
      <c r="H95" s="94"/>
      <c r="I95" s="94"/>
      <c r="J95" s="25"/>
      <c r="K95" s="25"/>
      <c r="L95" s="25"/>
      <c r="M95" s="25"/>
      <c r="N95" s="25"/>
    </row>
    <row r="96" spans="2:14" x14ac:dyDescent="0.25">
      <c r="B96" s="148">
        <f t="shared" si="6"/>
        <v>2023</v>
      </c>
      <c r="C96" s="147">
        <v>5</v>
      </c>
      <c r="D96" s="94"/>
      <c r="E96" s="94"/>
      <c r="F96" s="94"/>
      <c r="G96" s="94"/>
      <c r="H96" s="94"/>
      <c r="I96" s="94"/>
      <c r="J96" s="25"/>
      <c r="K96" s="25"/>
      <c r="L96" s="25"/>
      <c r="M96" s="25"/>
      <c r="N96" s="25"/>
    </row>
    <row r="97" spans="2:14" x14ac:dyDescent="0.25">
      <c r="B97" s="148">
        <f t="shared" si="6"/>
        <v>2023</v>
      </c>
      <c r="C97" s="147">
        <v>6</v>
      </c>
      <c r="D97" s="94"/>
      <c r="E97" s="94"/>
      <c r="F97" s="94"/>
      <c r="G97" s="94"/>
      <c r="H97" s="94"/>
      <c r="I97" s="94"/>
      <c r="J97" s="25"/>
      <c r="K97" s="25"/>
      <c r="L97" s="25"/>
      <c r="M97" s="25"/>
      <c r="N97" s="25"/>
    </row>
    <row r="98" spans="2:14" x14ac:dyDescent="0.25">
      <c r="B98" s="148">
        <f t="shared" si="6"/>
        <v>2023</v>
      </c>
      <c r="C98" s="147">
        <v>7</v>
      </c>
      <c r="D98" s="94"/>
      <c r="E98" s="94"/>
      <c r="F98" s="94"/>
      <c r="G98" s="94"/>
      <c r="H98" s="94"/>
      <c r="I98" s="94"/>
      <c r="J98" s="25"/>
      <c r="K98" s="25"/>
      <c r="L98" s="25"/>
      <c r="M98" s="25"/>
      <c r="N98" s="25"/>
    </row>
    <row r="99" spans="2:14" x14ac:dyDescent="0.25">
      <c r="B99" s="148">
        <f t="shared" si="6"/>
        <v>2023</v>
      </c>
      <c r="C99" s="147">
        <v>8</v>
      </c>
      <c r="D99" s="94"/>
      <c r="E99" s="94"/>
      <c r="F99" s="94"/>
      <c r="G99" s="94"/>
      <c r="H99" s="94"/>
      <c r="I99" s="94"/>
      <c r="J99" s="25"/>
      <c r="K99" s="25"/>
      <c r="L99" s="25"/>
      <c r="M99" s="25"/>
      <c r="N99" s="25"/>
    </row>
    <row r="100" spans="2:14" x14ac:dyDescent="0.25">
      <c r="B100" s="148">
        <f t="shared" si="6"/>
        <v>2023</v>
      </c>
      <c r="C100" s="147">
        <v>9</v>
      </c>
      <c r="D100" s="94"/>
      <c r="E100" s="94"/>
      <c r="F100" s="94"/>
      <c r="G100" s="94"/>
      <c r="H100" s="94"/>
      <c r="I100" s="94"/>
      <c r="J100" s="25"/>
      <c r="K100" s="25"/>
      <c r="L100" s="25"/>
      <c r="M100" s="25"/>
      <c r="N100" s="25"/>
    </row>
    <row r="101" spans="2:14" x14ac:dyDescent="0.25">
      <c r="B101" s="148">
        <f t="shared" si="6"/>
        <v>2023</v>
      </c>
      <c r="C101" s="147">
        <v>10</v>
      </c>
      <c r="D101" s="94"/>
      <c r="E101" s="94"/>
      <c r="F101" s="94"/>
      <c r="G101" s="94"/>
      <c r="H101" s="94"/>
      <c r="I101" s="94"/>
      <c r="J101" s="25"/>
      <c r="K101" s="25"/>
      <c r="L101" s="25"/>
      <c r="M101" s="25"/>
      <c r="N101" s="25"/>
    </row>
    <row r="102" spans="2:14" x14ac:dyDescent="0.25">
      <c r="B102" s="148">
        <f t="shared" si="6"/>
        <v>2023</v>
      </c>
      <c r="C102" s="147">
        <v>11</v>
      </c>
      <c r="D102" s="94"/>
      <c r="E102" s="94"/>
      <c r="F102" s="94"/>
      <c r="G102" s="94"/>
      <c r="H102" s="94"/>
      <c r="I102" s="94"/>
      <c r="J102" s="25"/>
      <c r="K102" s="25"/>
      <c r="L102" s="25"/>
      <c r="M102" s="25"/>
      <c r="N102" s="25"/>
    </row>
    <row r="103" spans="2:14" x14ac:dyDescent="0.25">
      <c r="B103" s="148">
        <f t="shared" si="6"/>
        <v>2023</v>
      </c>
      <c r="C103" s="147">
        <v>12</v>
      </c>
      <c r="D103" s="94"/>
      <c r="E103" s="94"/>
      <c r="F103" s="94"/>
      <c r="G103" s="94"/>
      <c r="H103" s="94"/>
      <c r="I103" s="94"/>
      <c r="J103" s="25"/>
      <c r="K103" s="25"/>
      <c r="L103" s="25"/>
      <c r="M103" s="25"/>
      <c r="N103" s="25"/>
    </row>
    <row r="104" spans="2:14" x14ac:dyDescent="0.25">
      <c r="B104" s="148">
        <f>B103+1</f>
        <v>2024</v>
      </c>
      <c r="C104" s="147">
        <v>1</v>
      </c>
      <c r="D104" s="94"/>
      <c r="E104" s="94"/>
      <c r="F104" s="94"/>
      <c r="G104" s="94"/>
      <c r="H104" s="94"/>
      <c r="I104" s="94"/>
      <c r="J104" s="25"/>
      <c r="K104" s="25"/>
      <c r="L104" s="25"/>
      <c r="M104" s="25"/>
      <c r="N104" s="25"/>
    </row>
    <row r="105" spans="2:14" x14ac:dyDescent="0.25">
      <c r="B105" s="148">
        <f t="shared" si="6"/>
        <v>2024</v>
      </c>
      <c r="C105" s="147">
        <v>2</v>
      </c>
      <c r="D105" s="94"/>
      <c r="E105" s="94"/>
      <c r="F105" s="94"/>
      <c r="G105" s="94"/>
      <c r="H105" s="94"/>
      <c r="I105" s="94"/>
      <c r="J105" s="25"/>
      <c r="K105" s="25"/>
      <c r="L105" s="25"/>
      <c r="M105" s="25"/>
      <c r="N105" s="25"/>
    </row>
    <row r="106" spans="2:14" x14ac:dyDescent="0.25">
      <c r="B106" s="148">
        <f t="shared" si="6"/>
        <v>2024</v>
      </c>
      <c r="C106" s="147">
        <v>3</v>
      </c>
      <c r="D106" s="94"/>
      <c r="E106" s="94"/>
      <c r="F106" s="94"/>
      <c r="G106" s="94"/>
      <c r="H106" s="94"/>
      <c r="I106" s="94"/>
      <c r="J106" s="25"/>
      <c r="K106" s="25"/>
      <c r="L106" s="25"/>
      <c r="M106" s="25"/>
      <c r="N106" s="25"/>
    </row>
    <row r="107" spans="2:14" x14ac:dyDescent="0.25">
      <c r="B107" s="148">
        <f t="shared" si="6"/>
        <v>2024</v>
      </c>
      <c r="C107" s="147">
        <v>4</v>
      </c>
      <c r="D107" s="94"/>
      <c r="E107" s="94"/>
      <c r="F107" s="94"/>
      <c r="G107" s="94"/>
      <c r="H107" s="94"/>
      <c r="I107" s="94"/>
      <c r="J107" s="25"/>
      <c r="K107" s="25"/>
      <c r="L107" s="25"/>
      <c r="M107" s="25"/>
      <c r="N107" s="25"/>
    </row>
    <row r="108" spans="2:14" x14ac:dyDescent="0.25">
      <c r="B108" s="148">
        <f t="shared" si="6"/>
        <v>2024</v>
      </c>
      <c r="C108" s="147">
        <v>5</v>
      </c>
      <c r="D108" s="94"/>
      <c r="E108" s="94"/>
      <c r="F108" s="94"/>
      <c r="G108" s="94"/>
      <c r="H108" s="94"/>
      <c r="I108" s="94"/>
      <c r="J108" s="25"/>
      <c r="K108" s="25"/>
      <c r="L108" s="25"/>
      <c r="M108" s="25"/>
      <c r="N108" s="25"/>
    </row>
    <row r="109" spans="2:14" x14ac:dyDescent="0.25">
      <c r="B109" s="148">
        <f t="shared" si="6"/>
        <v>2024</v>
      </c>
      <c r="C109" s="147">
        <v>6</v>
      </c>
      <c r="D109" s="94"/>
      <c r="E109" s="94"/>
      <c r="F109" s="94"/>
      <c r="G109" s="94"/>
      <c r="H109" s="94"/>
      <c r="I109" s="94"/>
      <c r="J109" s="25"/>
      <c r="K109" s="25"/>
      <c r="L109" s="25"/>
      <c r="M109" s="25"/>
      <c r="N109" s="25"/>
    </row>
    <row r="110" spans="2:14" x14ac:dyDescent="0.25">
      <c r="B110" s="148">
        <f t="shared" si="6"/>
        <v>2024</v>
      </c>
      <c r="C110" s="147">
        <v>7</v>
      </c>
      <c r="D110" s="94"/>
      <c r="E110" s="94"/>
      <c r="F110" s="94"/>
      <c r="G110" s="94"/>
      <c r="H110" s="94"/>
      <c r="I110" s="94"/>
      <c r="J110" s="25"/>
      <c r="K110" s="25"/>
      <c r="L110" s="25"/>
      <c r="M110" s="25"/>
      <c r="N110" s="25"/>
    </row>
    <row r="111" spans="2:14" x14ac:dyDescent="0.25">
      <c r="B111" s="148">
        <f t="shared" si="6"/>
        <v>2024</v>
      </c>
      <c r="C111" s="147">
        <v>8</v>
      </c>
      <c r="D111" s="94"/>
      <c r="E111" s="94"/>
      <c r="F111" s="94"/>
      <c r="G111" s="94"/>
      <c r="H111" s="94"/>
      <c r="I111" s="94"/>
      <c r="J111" s="25"/>
      <c r="K111" s="25"/>
      <c r="L111" s="25"/>
      <c r="M111" s="25"/>
      <c r="N111" s="25"/>
    </row>
    <row r="112" spans="2:14" x14ac:dyDescent="0.25">
      <c r="B112" s="148">
        <f t="shared" si="6"/>
        <v>2024</v>
      </c>
      <c r="C112" s="147">
        <v>9</v>
      </c>
      <c r="D112" s="94"/>
      <c r="E112" s="94"/>
      <c r="F112" s="94"/>
      <c r="G112" s="94"/>
      <c r="H112" s="94"/>
      <c r="I112" s="94"/>
      <c r="J112" s="25"/>
      <c r="K112" s="25" t="s">
        <v>293</v>
      </c>
      <c r="L112" s="25"/>
      <c r="M112" s="25"/>
      <c r="N112" s="25"/>
    </row>
    <row r="113" spans="2:14" x14ac:dyDescent="0.25">
      <c r="B113" s="148">
        <f t="shared" si="6"/>
        <v>2024</v>
      </c>
      <c r="C113" s="147">
        <v>10</v>
      </c>
      <c r="D113" s="94"/>
      <c r="E113" s="94"/>
      <c r="F113" s="94"/>
      <c r="G113" s="94"/>
      <c r="H113" s="94"/>
      <c r="I113" s="94"/>
      <c r="J113" s="25"/>
      <c r="K113" s="25"/>
      <c r="L113" s="25"/>
      <c r="M113" s="25"/>
      <c r="N113" s="25"/>
    </row>
    <row r="114" spans="2:14" x14ac:dyDescent="0.25">
      <c r="B114" s="148">
        <f t="shared" si="6"/>
        <v>2024</v>
      </c>
      <c r="C114" s="147">
        <v>11</v>
      </c>
      <c r="D114" s="94"/>
      <c r="E114" s="94"/>
      <c r="F114" s="94"/>
      <c r="G114" s="94"/>
      <c r="H114" s="94"/>
      <c r="I114" s="94"/>
      <c r="J114" s="25"/>
      <c r="K114" s="25"/>
      <c r="L114" s="25"/>
      <c r="M114" s="25"/>
      <c r="N114" s="25"/>
    </row>
    <row r="115" spans="2:14" x14ac:dyDescent="0.25">
      <c r="B115" s="148">
        <f t="shared" si="6"/>
        <v>2024</v>
      </c>
      <c r="C115" s="147">
        <v>12</v>
      </c>
      <c r="D115" s="94"/>
      <c r="E115" s="94"/>
      <c r="F115" s="94"/>
      <c r="G115" s="94"/>
      <c r="H115" s="94"/>
      <c r="I115" s="94"/>
      <c r="J115" s="25"/>
      <c r="K115" s="25"/>
      <c r="L115" s="25"/>
      <c r="M115" s="25"/>
      <c r="N115" s="25"/>
    </row>
    <row r="116" spans="2:14" x14ac:dyDescent="0.25">
      <c r="B116" s="148">
        <f>B115+1</f>
        <v>2025</v>
      </c>
      <c r="C116" s="147">
        <v>1</v>
      </c>
      <c r="D116" s="94"/>
      <c r="E116" s="94"/>
      <c r="F116" s="94"/>
      <c r="G116" s="94"/>
      <c r="H116" s="94"/>
      <c r="I116" s="94"/>
      <c r="J116" s="25"/>
      <c r="K116" s="25"/>
      <c r="L116" s="25"/>
      <c r="M116" s="25"/>
      <c r="N116" s="25"/>
    </row>
    <row r="117" spans="2:14" x14ac:dyDescent="0.25">
      <c r="B117" s="148">
        <f t="shared" si="6"/>
        <v>2025</v>
      </c>
      <c r="C117" s="147">
        <v>2</v>
      </c>
      <c r="D117" s="94"/>
      <c r="E117" s="94"/>
      <c r="F117" s="94"/>
      <c r="G117" s="94"/>
      <c r="H117" s="94"/>
      <c r="I117" s="94"/>
      <c r="J117" s="25"/>
      <c r="K117" s="25"/>
      <c r="L117" s="25"/>
      <c r="M117" s="25"/>
      <c r="N117" s="25"/>
    </row>
    <row r="118" spans="2:14" x14ac:dyDescent="0.25">
      <c r="B118" s="148">
        <f t="shared" si="6"/>
        <v>2025</v>
      </c>
      <c r="C118" s="147">
        <v>3</v>
      </c>
      <c r="D118" s="94"/>
      <c r="E118" s="94"/>
      <c r="F118" s="94"/>
      <c r="G118" s="94"/>
      <c r="H118" s="94"/>
      <c r="I118" s="94"/>
      <c r="J118" s="25"/>
      <c r="K118" s="25"/>
      <c r="L118" s="25"/>
      <c r="M118" s="25"/>
      <c r="N118" s="25"/>
    </row>
    <row r="119" spans="2:14" x14ac:dyDescent="0.25">
      <c r="B119" s="148">
        <f t="shared" si="6"/>
        <v>2025</v>
      </c>
      <c r="C119" s="147">
        <v>4</v>
      </c>
      <c r="D119" s="94"/>
      <c r="E119" s="94"/>
      <c r="F119" s="94"/>
      <c r="G119" s="94"/>
      <c r="H119" s="94"/>
      <c r="I119" s="94"/>
      <c r="J119" s="25"/>
      <c r="K119" s="25"/>
      <c r="L119" s="25"/>
      <c r="M119" s="25"/>
      <c r="N119" s="25"/>
    </row>
    <row r="120" spans="2:14" x14ac:dyDescent="0.25">
      <c r="B120" s="148">
        <f t="shared" si="6"/>
        <v>2025</v>
      </c>
      <c r="C120" s="147">
        <v>5</v>
      </c>
      <c r="D120" s="94"/>
      <c r="E120" s="94"/>
      <c r="F120" s="94"/>
      <c r="G120" s="94"/>
      <c r="H120" s="94"/>
      <c r="I120" s="94"/>
      <c r="J120" s="25"/>
      <c r="K120" s="25"/>
      <c r="L120" s="25"/>
      <c r="M120" s="25"/>
      <c r="N120" s="25"/>
    </row>
    <row r="121" spans="2:14" x14ac:dyDescent="0.25">
      <c r="B121" s="148">
        <f t="shared" si="6"/>
        <v>2025</v>
      </c>
      <c r="C121" s="147">
        <v>6</v>
      </c>
      <c r="D121" s="94"/>
      <c r="E121" s="94"/>
      <c r="F121" s="94"/>
      <c r="G121" s="94"/>
      <c r="H121" s="94"/>
      <c r="I121" s="94"/>
      <c r="J121" s="25"/>
      <c r="K121" s="25"/>
      <c r="L121" s="25"/>
      <c r="M121" s="25"/>
      <c r="N121" s="25"/>
    </row>
    <row r="122" spans="2:14" x14ac:dyDescent="0.25">
      <c r="B122" s="148">
        <f t="shared" si="6"/>
        <v>2025</v>
      </c>
      <c r="C122" s="147">
        <v>7</v>
      </c>
      <c r="D122" s="94"/>
      <c r="E122" s="94"/>
      <c r="F122" s="94"/>
      <c r="G122" s="94"/>
      <c r="H122" s="94"/>
      <c r="I122" s="94"/>
      <c r="J122" s="25"/>
      <c r="K122" s="25"/>
      <c r="L122" s="25"/>
      <c r="M122" s="25"/>
      <c r="N122" s="25"/>
    </row>
    <row r="123" spans="2:14" x14ac:dyDescent="0.25">
      <c r="B123" s="148">
        <f t="shared" si="6"/>
        <v>2025</v>
      </c>
      <c r="C123" s="147">
        <v>8</v>
      </c>
      <c r="D123" s="94"/>
      <c r="E123" s="94"/>
      <c r="F123" s="94"/>
      <c r="G123" s="94"/>
      <c r="H123" s="94"/>
      <c r="I123" s="94"/>
      <c r="J123" s="25"/>
      <c r="K123" s="25"/>
      <c r="L123" s="25"/>
      <c r="M123" s="25"/>
      <c r="N123" s="25"/>
    </row>
    <row r="124" spans="2:14" x14ac:dyDescent="0.25">
      <c r="B124" s="148">
        <f t="shared" si="6"/>
        <v>2025</v>
      </c>
      <c r="C124" s="147">
        <v>9</v>
      </c>
      <c r="D124" s="94"/>
      <c r="E124" s="94"/>
      <c r="F124" s="94"/>
      <c r="G124" s="94"/>
      <c r="H124" s="94"/>
      <c r="I124" s="94"/>
      <c r="J124" s="25"/>
      <c r="K124" s="25"/>
      <c r="L124" s="25"/>
      <c r="M124" s="25"/>
      <c r="N124" s="25"/>
    </row>
    <row r="125" spans="2:14" x14ac:dyDescent="0.25">
      <c r="B125" s="148">
        <f t="shared" si="6"/>
        <v>2025</v>
      </c>
      <c r="C125" s="147">
        <v>10</v>
      </c>
      <c r="D125" s="94"/>
      <c r="E125" s="94"/>
      <c r="F125" s="94"/>
      <c r="G125" s="94"/>
      <c r="H125" s="94"/>
      <c r="I125" s="94"/>
      <c r="J125" s="25"/>
      <c r="K125" s="25"/>
      <c r="L125" s="25"/>
      <c r="M125" s="25"/>
      <c r="N125" s="25"/>
    </row>
    <row r="126" spans="2:14" x14ac:dyDescent="0.25">
      <c r="B126" s="148">
        <f t="shared" si="6"/>
        <v>2025</v>
      </c>
      <c r="C126" s="147">
        <v>11</v>
      </c>
      <c r="D126" s="94"/>
      <c r="E126" s="94"/>
      <c r="F126" s="94"/>
      <c r="G126" s="94"/>
      <c r="H126" s="94"/>
      <c r="I126" s="94"/>
      <c r="J126" s="25"/>
      <c r="K126" s="25"/>
      <c r="L126" s="25"/>
      <c r="M126" s="25"/>
      <c r="N126" s="25"/>
    </row>
    <row r="127" spans="2:14" x14ac:dyDescent="0.25">
      <c r="B127" s="148">
        <f t="shared" si="6"/>
        <v>2025</v>
      </c>
      <c r="C127" s="147">
        <v>12</v>
      </c>
      <c r="D127" s="94"/>
      <c r="E127" s="94"/>
      <c r="F127" s="94"/>
      <c r="G127" s="94"/>
      <c r="H127" s="94"/>
      <c r="I127" s="94"/>
      <c r="J127" s="25"/>
      <c r="K127" s="25"/>
      <c r="L127" s="25"/>
      <c r="M127" s="25"/>
      <c r="N127" s="25"/>
    </row>
    <row r="128" spans="2:14" x14ac:dyDescent="0.25">
      <c r="B128" s="148">
        <f>IF(C128=1,B127+1,B127)</f>
        <v>2026</v>
      </c>
      <c r="C128" s="148">
        <f>C116</f>
        <v>1</v>
      </c>
      <c r="D128" s="74"/>
      <c r="E128" s="94"/>
      <c r="F128" s="74"/>
      <c r="G128" s="74"/>
      <c r="H128" s="74"/>
      <c r="I128" s="74"/>
      <c r="J128" s="25"/>
      <c r="K128" s="25"/>
      <c r="L128" s="25"/>
      <c r="M128" s="25"/>
      <c r="N128" s="25"/>
    </row>
    <row r="129" spans="2:14" x14ac:dyDescent="0.25">
      <c r="B129" s="148">
        <f t="shared" ref="B129:B160" si="7">IF(C129=1,B128+1,B128)</f>
        <v>2026</v>
      </c>
      <c r="C129" s="148">
        <f t="shared" ref="C129:C192" si="8">C117</f>
        <v>2</v>
      </c>
      <c r="D129" s="74"/>
      <c r="E129" s="94"/>
      <c r="F129" s="74"/>
      <c r="G129" s="74"/>
      <c r="H129" s="74"/>
      <c r="I129" s="74"/>
      <c r="J129" s="25"/>
      <c r="K129" s="25"/>
      <c r="L129" s="25"/>
      <c r="M129" s="25"/>
      <c r="N129" s="25"/>
    </row>
    <row r="130" spans="2:14" x14ac:dyDescent="0.25">
      <c r="B130" s="148">
        <f t="shared" si="7"/>
        <v>2026</v>
      </c>
      <c r="C130" s="148">
        <f t="shared" si="8"/>
        <v>3</v>
      </c>
      <c r="D130" s="74"/>
      <c r="E130" s="94"/>
      <c r="F130" s="74"/>
      <c r="G130" s="74"/>
      <c r="H130" s="74"/>
      <c r="I130" s="74"/>
      <c r="J130" s="25"/>
      <c r="K130" s="25"/>
      <c r="L130" s="25"/>
      <c r="M130" s="25"/>
      <c r="N130" s="25"/>
    </row>
    <row r="131" spans="2:14" x14ac:dyDescent="0.25">
      <c r="B131" s="148">
        <f t="shared" si="7"/>
        <v>2026</v>
      </c>
      <c r="C131" s="148">
        <f t="shared" si="8"/>
        <v>4</v>
      </c>
      <c r="D131" s="74"/>
      <c r="E131" s="94"/>
      <c r="F131" s="74"/>
      <c r="G131" s="74"/>
      <c r="H131" s="74"/>
      <c r="I131" s="74"/>
      <c r="J131" s="25"/>
      <c r="K131" s="25"/>
      <c r="L131" s="25"/>
      <c r="M131" s="25"/>
      <c r="N131" s="25"/>
    </row>
    <row r="132" spans="2:14" x14ac:dyDescent="0.25">
      <c r="B132" s="148">
        <f t="shared" si="7"/>
        <v>2026</v>
      </c>
      <c r="C132" s="148">
        <f t="shared" si="8"/>
        <v>5</v>
      </c>
      <c r="D132" s="74"/>
      <c r="E132" s="94"/>
      <c r="F132" s="74"/>
      <c r="G132" s="74"/>
      <c r="H132" s="74"/>
      <c r="I132" s="74"/>
      <c r="J132" s="25"/>
      <c r="K132" s="25"/>
      <c r="L132" s="25"/>
      <c r="M132" s="25"/>
      <c r="N132" s="25"/>
    </row>
    <row r="133" spans="2:14" x14ac:dyDescent="0.25">
      <c r="B133" s="148">
        <f t="shared" si="7"/>
        <v>2026</v>
      </c>
      <c r="C133" s="148">
        <f t="shared" si="8"/>
        <v>6</v>
      </c>
      <c r="D133" s="74"/>
      <c r="E133" s="94"/>
      <c r="F133" s="74"/>
      <c r="G133" s="74"/>
      <c r="H133" s="74"/>
      <c r="I133" s="74"/>
      <c r="J133" s="25"/>
      <c r="K133" s="25"/>
      <c r="L133" s="25"/>
      <c r="M133" s="25"/>
      <c r="N133" s="25"/>
    </row>
    <row r="134" spans="2:14" x14ac:dyDescent="0.25">
      <c r="B134" s="148">
        <f t="shared" si="7"/>
        <v>2026</v>
      </c>
      <c r="C134" s="148">
        <f t="shared" si="8"/>
        <v>7</v>
      </c>
      <c r="D134" s="74"/>
      <c r="E134" s="94"/>
      <c r="F134" s="74"/>
      <c r="G134" s="74"/>
      <c r="H134" s="74"/>
      <c r="I134" s="74"/>
      <c r="J134" s="25"/>
      <c r="K134" s="25"/>
      <c r="L134" s="25"/>
      <c r="M134" s="25"/>
      <c r="N134" s="25"/>
    </row>
    <row r="135" spans="2:14" x14ac:dyDescent="0.25">
      <c r="B135" s="148">
        <f t="shared" si="7"/>
        <v>2026</v>
      </c>
      <c r="C135" s="148">
        <f t="shared" si="8"/>
        <v>8</v>
      </c>
      <c r="D135" s="74"/>
      <c r="E135" s="94"/>
      <c r="F135" s="74"/>
      <c r="G135" s="74"/>
      <c r="H135" s="74"/>
      <c r="I135" s="74"/>
      <c r="J135" s="25"/>
      <c r="K135" s="25"/>
      <c r="L135" s="25"/>
      <c r="M135" s="25"/>
      <c r="N135" s="25"/>
    </row>
    <row r="136" spans="2:14" x14ac:dyDescent="0.25">
      <c r="B136" s="148">
        <f t="shared" si="7"/>
        <v>2026</v>
      </c>
      <c r="C136" s="148">
        <f t="shared" si="8"/>
        <v>9</v>
      </c>
      <c r="D136" s="74"/>
      <c r="E136" s="94"/>
      <c r="F136" s="74"/>
      <c r="G136" s="74"/>
      <c r="H136" s="74"/>
      <c r="I136" s="74"/>
      <c r="J136" s="25"/>
      <c r="K136" s="25"/>
      <c r="L136" s="25"/>
      <c r="M136" s="25"/>
      <c r="N136" s="25"/>
    </row>
    <row r="137" spans="2:14" x14ac:dyDescent="0.25">
      <c r="B137" s="148">
        <f t="shared" si="7"/>
        <v>2026</v>
      </c>
      <c r="C137" s="148">
        <f t="shared" si="8"/>
        <v>10</v>
      </c>
      <c r="D137" s="74"/>
      <c r="E137" s="94"/>
      <c r="F137" s="74"/>
      <c r="G137" s="74"/>
      <c r="H137" s="74"/>
      <c r="I137" s="74"/>
      <c r="J137" s="25"/>
      <c r="K137" s="25"/>
      <c r="L137" s="25"/>
      <c r="M137" s="25"/>
      <c r="N137" s="25"/>
    </row>
    <row r="138" spans="2:14" x14ac:dyDescent="0.25">
      <c r="B138" s="148">
        <f t="shared" si="7"/>
        <v>2026</v>
      </c>
      <c r="C138" s="148">
        <f t="shared" si="8"/>
        <v>11</v>
      </c>
      <c r="D138" s="74"/>
      <c r="E138" s="94"/>
      <c r="F138" s="74"/>
      <c r="G138" s="74"/>
      <c r="H138" s="74"/>
      <c r="I138" s="74"/>
      <c r="J138" s="25"/>
      <c r="K138" s="25"/>
      <c r="L138" s="25"/>
      <c r="M138" s="25"/>
      <c r="N138" s="25"/>
    </row>
    <row r="139" spans="2:14" x14ac:dyDescent="0.25">
      <c r="B139" s="148">
        <f t="shared" si="7"/>
        <v>2026</v>
      </c>
      <c r="C139" s="148">
        <f t="shared" si="8"/>
        <v>12</v>
      </c>
      <c r="D139" s="74"/>
      <c r="E139" s="94"/>
      <c r="F139" s="74"/>
      <c r="G139" s="74"/>
      <c r="H139" s="74"/>
      <c r="I139" s="74"/>
      <c r="J139" s="25"/>
      <c r="K139" s="25"/>
      <c r="L139" s="25"/>
      <c r="M139" s="25"/>
      <c r="N139" s="25"/>
    </row>
    <row r="140" spans="2:14" x14ac:dyDescent="0.25">
      <c r="B140" s="148">
        <f t="shared" si="7"/>
        <v>2027</v>
      </c>
      <c r="C140" s="148">
        <f t="shared" si="8"/>
        <v>1</v>
      </c>
      <c r="D140" s="74"/>
      <c r="E140" s="94"/>
      <c r="F140" s="74"/>
      <c r="G140" s="74"/>
      <c r="H140" s="74"/>
      <c r="I140" s="74"/>
      <c r="J140" s="25"/>
      <c r="K140" s="25"/>
      <c r="L140" s="25"/>
      <c r="M140" s="25"/>
      <c r="N140" s="25"/>
    </row>
    <row r="141" spans="2:14" x14ac:dyDescent="0.25">
      <c r="B141" s="148">
        <f t="shared" si="7"/>
        <v>2027</v>
      </c>
      <c r="C141" s="148">
        <f t="shared" si="8"/>
        <v>2</v>
      </c>
      <c r="D141" s="74"/>
      <c r="E141" s="94"/>
      <c r="F141" s="74"/>
      <c r="G141" s="74"/>
      <c r="H141" s="74"/>
      <c r="I141" s="74"/>
      <c r="J141" s="25"/>
      <c r="K141" s="25"/>
      <c r="L141" s="25"/>
      <c r="M141" s="25"/>
      <c r="N141" s="25"/>
    </row>
    <row r="142" spans="2:14" x14ac:dyDescent="0.25">
      <c r="B142" s="148">
        <f t="shared" si="7"/>
        <v>2027</v>
      </c>
      <c r="C142" s="148">
        <f t="shared" si="8"/>
        <v>3</v>
      </c>
      <c r="D142" s="74"/>
      <c r="E142" s="94"/>
      <c r="F142" s="74"/>
      <c r="G142" s="74"/>
      <c r="H142" s="74"/>
      <c r="I142" s="74"/>
      <c r="J142" s="25"/>
      <c r="K142" s="25"/>
      <c r="L142" s="25"/>
      <c r="M142" s="25"/>
      <c r="N142" s="25"/>
    </row>
    <row r="143" spans="2:14" x14ac:dyDescent="0.25">
      <c r="B143" s="148">
        <f t="shared" si="7"/>
        <v>2027</v>
      </c>
      <c r="C143" s="148">
        <f t="shared" si="8"/>
        <v>4</v>
      </c>
      <c r="D143" s="74"/>
      <c r="E143" s="94"/>
      <c r="F143" s="74"/>
      <c r="G143" s="74"/>
      <c r="H143" s="74"/>
      <c r="I143" s="74"/>
      <c r="J143" s="25"/>
      <c r="K143" s="25"/>
      <c r="L143" s="25"/>
      <c r="M143" s="25"/>
      <c r="N143" s="25"/>
    </row>
    <row r="144" spans="2:14" x14ac:dyDescent="0.25">
      <c r="B144" s="148">
        <f t="shared" si="7"/>
        <v>2027</v>
      </c>
      <c r="C144" s="148">
        <f t="shared" si="8"/>
        <v>5</v>
      </c>
      <c r="D144" s="74"/>
      <c r="E144" s="94"/>
      <c r="F144" s="74"/>
      <c r="G144" s="74"/>
      <c r="H144" s="74"/>
      <c r="I144" s="74"/>
      <c r="J144" s="25"/>
      <c r="K144" s="25"/>
      <c r="L144" s="25"/>
      <c r="M144" s="25"/>
      <c r="N144" s="25"/>
    </row>
    <row r="145" spans="2:14" x14ac:dyDescent="0.25">
      <c r="B145" s="148">
        <f t="shared" si="7"/>
        <v>2027</v>
      </c>
      <c r="C145" s="148">
        <f t="shared" si="8"/>
        <v>6</v>
      </c>
      <c r="D145" s="74"/>
      <c r="E145" s="94"/>
      <c r="F145" s="74"/>
      <c r="G145" s="74"/>
      <c r="H145" s="74"/>
      <c r="I145" s="74"/>
      <c r="J145" s="25"/>
      <c r="K145" s="25"/>
      <c r="L145" s="25"/>
      <c r="M145" s="25"/>
      <c r="N145" s="25"/>
    </row>
    <row r="146" spans="2:14" x14ac:dyDescent="0.25">
      <c r="B146" s="148">
        <f t="shared" si="7"/>
        <v>2027</v>
      </c>
      <c r="C146" s="148">
        <f t="shared" si="8"/>
        <v>7</v>
      </c>
      <c r="D146" s="74"/>
      <c r="E146" s="94"/>
      <c r="F146" s="74"/>
      <c r="G146" s="74"/>
      <c r="H146" s="74"/>
      <c r="I146" s="74"/>
      <c r="J146" s="25"/>
      <c r="K146" s="25"/>
      <c r="L146" s="25"/>
      <c r="M146" s="25"/>
      <c r="N146" s="25"/>
    </row>
    <row r="147" spans="2:14" x14ac:dyDescent="0.25">
      <c r="B147" s="148">
        <f t="shared" si="7"/>
        <v>2027</v>
      </c>
      <c r="C147" s="148">
        <f t="shared" si="8"/>
        <v>8</v>
      </c>
      <c r="D147" s="74"/>
      <c r="E147" s="94"/>
      <c r="F147" s="74"/>
      <c r="G147" s="74"/>
      <c r="H147" s="74"/>
      <c r="I147" s="74"/>
      <c r="J147" s="25"/>
      <c r="K147" s="25"/>
      <c r="L147" s="25"/>
      <c r="M147" s="25"/>
      <c r="N147" s="25"/>
    </row>
    <row r="148" spans="2:14" x14ac:dyDescent="0.25">
      <c r="B148" s="148">
        <f t="shared" si="7"/>
        <v>2027</v>
      </c>
      <c r="C148" s="148">
        <f t="shared" si="8"/>
        <v>9</v>
      </c>
      <c r="D148" s="74"/>
      <c r="E148" s="94"/>
      <c r="F148" s="74"/>
      <c r="G148" s="74"/>
      <c r="H148" s="74"/>
      <c r="I148" s="74"/>
      <c r="J148" s="25"/>
      <c r="K148" s="25"/>
      <c r="L148" s="25"/>
      <c r="M148" s="25"/>
      <c r="N148" s="25"/>
    </row>
    <row r="149" spans="2:14" x14ac:dyDescent="0.25">
      <c r="B149" s="148">
        <f t="shared" si="7"/>
        <v>2027</v>
      </c>
      <c r="C149" s="148">
        <f t="shared" si="8"/>
        <v>10</v>
      </c>
      <c r="D149" s="74"/>
      <c r="E149" s="94"/>
      <c r="F149" s="74"/>
      <c r="G149" s="74"/>
      <c r="H149" s="74"/>
      <c r="I149" s="74"/>
      <c r="J149" s="25"/>
      <c r="K149" s="25"/>
      <c r="L149" s="25"/>
      <c r="M149" s="25"/>
      <c r="N149" s="25"/>
    </row>
    <row r="150" spans="2:14" x14ac:dyDescent="0.25">
      <c r="B150" s="148">
        <f t="shared" si="7"/>
        <v>2027</v>
      </c>
      <c r="C150" s="148">
        <f t="shared" si="8"/>
        <v>11</v>
      </c>
      <c r="D150" s="74"/>
      <c r="E150" s="94"/>
      <c r="F150" s="74"/>
      <c r="G150" s="74"/>
      <c r="H150" s="74"/>
      <c r="I150" s="74"/>
      <c r="J150" s="25"/>
      <c r="K150" s="25"/>
      <c r="L150" s="25"/>
      <c r="M150" s="25"/>
      <c r="N150" s="25"/>
    </row>
    <row r="151" spans="2:14" x14ac:dyDescent="0.25">
      <c r="B151" s="148">
        <f t="shared" si="7"/>
        <v>2027</v>
      </c>
      <c r="C151" s="148">
        <f t="shared" si="8"/>
        <v>12</v>
      </c>
      <c r="D151" s="74"/>
      <c r="E151" s="94"/>
      <c r="F151" s="74"/>
      <c r="G151" s="74"/>
      <c r="H151" s="74"/>
      <c r="I151" s="74"/>
      <c r="J151" s="25"/>
      <c r="K151" s="25"/>
      <c r="L151" s="25"/>
      <c r="M151" s="25"/>
      <c r="N151" s="25"/>
    </row>
    <row r="152" spans="2:14" x14ac:dyDescent="0.25">
      <c r="B152" s="148">
        <f t="shared" si="7"/>
        <v>2028</v>
      </c>
      <c r="C152" s="148">
        <f t="shared" si="8"/>
        <v>1</v>
      </c>
      <c r="D152" s="74"/>
      <c r="E152" s="94"/>
      <c r="F152" s="74"/>
      <c r="G152" s="74"/>
      <c r="H152" s="74"/>
      <c r="I152" s="74"/>
      <c r="J152" s="25"/>
      <c r="K152" s="25"/>
      <c r="L152" s="25"/>
      <c r="M152" s="25"/>
      <c r="N152" s="25"/>
    </row>
    <row r="153" spans="2:14" x14ac:dyDescent="0.25">
      <c r="B153" s="148">
        <f t="shared" si="7"/>
        <v>2028</v>
      </c>
      <c r="C153" s="148">
        <f t="shared" si="8"/>
        <v>2</v>
      </c>
      <c r="D153" s="74"/>
      <c r="E153" s="94"/>
      <c r="F153" s="74"/>
      <c r="G153" s="74"/>
      <c r="H153" s="74"/>
      <c r="I153" s="74"/>
      <c r="J153" s="25"/>
      <c r="K153" s="25"/>
      <c r="L153" s="25"/>
      <c r="M153" s="25"/>
      <c r="N153" s="25"/>
    </row>
    <row r="154" spans="2:14" x14ac:dyDescent="0.25">
      <c r="B154" s="148">
        <f t="shared" si="7"/>
        <v>2028</v>
      </c>
      <c r="C154" s="148">
        <f t="shared" si="8"/>
        <v>3</v>
      </c>
      <c r="D154" s="74"/>
      <c r="E154" s="94"/>
      <c r="F154" s="74"/>
      <c r="G154" s="74"/>
      <c r="H154" s="74"/>
      <c r="I154" s="74"/>
      <c r="J154" s="25"/>
      <c r="K154" s="25"/>
      <c r="L154" s="25"/>
      <c r="M154" s="25"/>
      <c r="N154" s="25"/>
    </row>
    <row r="155" spans="2:14" x14ac:dyDescent="0.25">
      <c r="B155" s="148">
        <f t="shared" si="7"/>
        <v>2028</v>
      </c>
      <c r="C155" s="148">
        <f t="shared" si="8"/>
        <v>4</v>
      </c>
      <c r="D155" s="74"/>
      <c r="E155" s="94"/>
      <c r="F155" s="74"/>
      <c r="G155" s="74"/>
      <c r="H155" s="74"/>
      <c r="I155" s="74"/>
      <c r="J155" s="25"/>
      <c r="K155" s="25"/>
      <c r="L155" s="25"/>
      <c r="M155" s="25"/>
      <c r="N155" s="25"/>
    </row>
    <row r="156" spans="2:14" x14ac:dyDescent="0.25">
      <c r="B156" s="148">
        <f t="shared" si="7"/>
        <v>2028</v>
      </c>
      <c r="C156" s="148">
        <f t="shared" si="8"/>
        <v>5</v>
      </c>
      <c r="D156" s="74"/>
      <c r="E156" s="94"/>
      <c r="F156" s="74"/>
      <c r="G156" s="74"/>
      <c r="H156" s="74"/>
      <c r="I156" s="74"/>
      <c r="J156" s="25"/>
      <c r="K156" s="25"/>
      <c r="L156" s="25"/>
      <c r="M156" s="25"/>
      <c r="N156" s="25"/>
    </row>
    <row r="157" spans="2:14" x14ac:dyDescent="0.25">
      <c r="B157" s="148">
        <f t="shared" si="7"/>
        <v>2028</v>
      </c>
      <c r="C157" s="148">
        <f t="shared" si="8"/>
        <v>6</v>
      </c>
      <c r="D157" s="74"/>
      <c r="E157" s="94"/>
      <c r="F157" s="74"/>
      <c r="G157" s="74"/>
      <c r="H157" s="74"/>
      <c r="I157" s="74"/>
      <c r="J157" s="25"/>
      <c r="K157" s="25"/>
      <c r="L157" s="25"/>
      <c r="M157" s="25"/>
      <c r="N157" s="25"/>
    </row>
    <row r="158" spans="2:14" x14ac:dyDescent="0.25">
      <c r="B158" s="148">
        <f t="shared" si="7"/>
        <v>2028</v>
      </c>
      <c r="C158" s="148">
        <f t="shared" si="8"/>
        <v>7</v>
      </c>
      <c r="D158" s="74"/>
      <c r="E158" s="94"/>
      <c r="F158" s="74"/>
      <c r="G158" s="74"/>
      <c r="H158" s="74"/>
      <c r="I158" s="74"/>
      <c r="J158" s="25"/>
      <c r="K158" s="25"/>
      <c r="L158" s="25"/>
      <c r="M158" s="25"/>
      <c r="N158" s="25"/>
    </row>
    <row r="159" spans="2:14" x14ac:dyDescent="0.25">
      <c r="B159" s="148">
        <f t="shared" si="7"/>
        <v>2028</v>
      </c>
      <c r="C159" s="148">
        <f t="shared" si="8"/>
        <v>8</v>
      </c>
      <c r="D159" s="74"/>
      <c r="E159" s="94"/>
      <c r="F159" s="74"/>
      <c r="G159" s="74"/>
      <c r="H159" s="74"/>
      <c r="I159" s="74"/>
      <c r="J159" s="25"/>
      <c r="K159" s="25"/>
      <c r="L159" s="25"/>
      <c r="M159" s="25"/>
      <c r="N159" s="25"/>
    </row>
    <row r="160" spans="2:14" x14ac:dyDescent="0.25">
      <c r="B160" s="148">
        <f t="shared" si="7"/>
        <v>2028</v>
      </c>
      <c r="C160" s="148">
        <f t="shared" si="8"/>
        <v>9</v>
      </c>
      <c r="D160" s="74"/>
      <c r="E160" s="94"/>
      <c r="F160" s="74"/>
      <c r="G160" s="74"/>
      <c r="H160" s="74"/>
      <c r="I160" s="74"/>
      <c r="J160" s="25"/>
      <c r="K160" s="25"/>
      <c r="L160" s="25"/>
      <c r="M160" s="25"/>
      <c r="N160" s="25"/>
    </row>
    <row r="161" spans="2:14" x14ac:dyDescent="0.25">
      <c r="B161" s="148">
        <f>IF(C161=1,B160+1,B160)</f>
        <v>2028</v>
      </c>
      <c r="C161" s="148">
        <f>C149</f>
        <v>10</v>
      </c>
      <c r="D161" s="74"/>
      <c r="E161" s="94"/>
      <c r="F161" s="74"/>
      <c r="G161" s="74"/>
      <c r="H161" s="74"/>
      <c r="I161" s="74"/>
      <c r="J161" s="25"/>
      <c r="K161" s="25"/>
      <c r="L161" s="25"/>
      <c r="M161" s="25"/>
      <c r="N161" s="25"/>
    </row>
    <row r="162" spans="2:14" x14ac:dyDescent="0.25">
      <c r="B162" s="148">
        <f t="shared" ref="B162:B183" si="9">IF(C162=1,B161+1,B161)</f>
        <v>2028</v>
      </c>
      <c r="C162" s="148">
        <f t="shared" si="8"/>
        <v>11</v>
      </c>
      <c r="D162" s="74"/>
      <c r="E162" s="94"/>
      <c r="F162" s="74"/>
      <c r="G162" s="74"/>
      <c r="H162" s="74"/>
      <c r="I162" s="74"/>
      <c r="J162" s="25"/>
      <c r="K162" s="25"/>
      <c r="L162" s="25"/>
      <c r="M162" s="25"/>
      <c r="N162" s="25"/>
    </row>
    <row r="163" spans="2:14" x14ac:dyDescent="0.25">
      <c r="B163" s="148">
        <f t="shared" si="9"/>
        <v>2028</v>
      </c>
      <c r="C163" s="148">
        <f t="shared" si="8"/>
        <v>12</v>
      </c>
      <c r="D163" s="74"/>
      <c r="E163" s="94"/>
      <c r="F163" s="74"/>
      <c r="G163" s="74"/>
      <c r="H163" s="74"/>
      <c r="I163" s="74"/>
      <c r="J163" s="25"/>
      <c r="K163" s="25"/>
      <c r="L163" s="25"/>
      <c r="M163" s="25"/>
      <c r="N163" s="25"/>
    </row>
    <row r="164" spans="2:14" x14ac:dyDescent="0.25">
      <c r="B164" s="148">
        <f t="shared" si="9"/>
        <v>2029</v>
      </c>
      <c r="C164" s="148">
        <f t="shared" si="8"/>
        <v>1</v>
      </c>
      <c r="D164" s="74"/>
      <c r="E164" s="94"/>
      <c r="F164" s="74"/>
      <c r="G164" s="74"/>
      <c r="H164" s="74"/>
      <c r="I164" s="74"/>
      <c r="J164" s="25"/>
      <c r="K164" s="25"/>
      <c r="L164" s="25"/>
      <c r="M164" s="25"/>
      <c r="N164" s="25"/>
    </row>
    <row r="165" spans="2:14" x14ac:dyDescent="0.25">
      <c r="B165" s="148">
        <f t="shared" si="9"/>
        <v>2029</v>
      </c>
      <c r="C165" s="148">
        <f t="shared" si="8"/>
        <v>2</v>
      </c>
      <c r="D165" s="74"/>
      <c r="E165" s="94"/>
      <c r="F165" s="74"/>
      <c r="G165" s="74"/>
      <c r="H165" s="74"/>
      <c r="I165" s="74"/>
      <c r="J165" s="25"/>
      <c r="K165" s="25"/>
      <c r="L165" s="25"/>
      <c r="M165" s="25"/>
      <c r="N165" s="25"/>
    </row>
    <row r="166" spans="2:14" x14ac:dyDescent="0.25">
      <c r="B166" s="148">
        <f t="shared" si="9"/>
        <v>2029</v>
      </c>
      <c r="C166" s="148">
        <f t="shared" si="8"/>
        <v>3</v>
      </c>
      <c r="D166" s="74"/>
      <c r="E166" s="94"/>
      <c r="F166" s="74"/>
      <c r="G166" s="74"/>
      <c r="H166" s="74"/>
      <c r="I166" s="74"/>
      <c r="J166" s="25"/>
      <c r="K166" s="25"/>
      <c r="L166" s="25"/>
      <c r="M166" s="25"/>
      <c r="N166" s="25"/>
    </row>
    <row r="167" spans="2:14" x14ac:dyDescent="0.25">
      <c r="B167" s="148">
        <f t="shared" si="9"/>
        <v>2029</v>
      </c>
      <c r="C167" s="148">
        <f t="shared" si="8"/>
        <v>4</v>
      </c>
      <c r="D167" s="74"/>
      <c r="E167" s="94"/>
      <c r="F167" s="74"/>
      <c r="G167" s="74"/>
      <c r="H167" s="74"/>
      <c r="I167" s="74"/>
      <c r="J167" s="25"/>
      <c r="K167" s="25"/>
      <c r="L167" s="25"/>
      <c r="M167" s="25"/>
      <c r="N167" s="25"/>
    </row>
    <row r="168" spans="2:14" x14ac:dyDescent="0.25">
      <c r="B168" s="148">
        <f t="shared" si="9"/>
        <v>2029</v>
      </c>
      <c r="C168" s="148">
        <f t="shared" si="8"/>
        <v>5</v>
      </c>
      <c r="D168" s="74"/>
      <c r="E168" s="94"/>
      <c r="F168" s="74"/>
      <c r="G168" s="74"/>
      <c r="H168" s="74"/>
      <c r="I168" s="74"/>
      <c r="J168" s="25"/>
      <c r="K168" s="25"/>
      <c r="L168" s="25"/>
      <c r="M168" s="25"/>
      <c r="N168" s="25"/>
    </row>
    <row r="169" spans="2:14" x14ac:dyDescent="0.25">
      <c r="B169" s="148">
        <f t="shared" si="9"/>
        <v>2029</v>
      </c>
      <c r="C169" s="148">
        <f t="shared" si="8"/>
        <v>6</v>
      </c>
      <c r="D169" s="74"/>
      <c r="E169" s="94"/>
      <c r="F169" s="74"/>
      <c r="G169" s="74"/>
      <c r="H169" s="74"/>
      <c r="I169" s="74"/>
      <c r="J169" s="25"/>
      <c r="K169" s="25"/>
      <c r="L169" s="25"/>
      <c r="M169" s="25"/>
      <c r="N169" s="25"/>
    </row>
    <row r="170" spans="2:14" x14ac:dyDescent="0.25">
      <c r="B170" s="148">
        <f t="shared" si="9"/>
        <v>2029</v>
      </c>
      <c r="C170" s="148">
        <f t="shared" si="8"/>
        <v>7</v>
      </c>
      <c r="D170" s="74"/>
      <c r="E170" s="94"/>
      <c r="F170" s="74"/>
      <c r="G170" s="74"/>
      <c r="H170" s="74"/>
      <c r="I170" s="74"/>
      <c r="J170" s="25"/>
      <c r="K170" s="25"/>
      <c r="L170" s="25"/>
      <c r="M170" s="25"/>
      <c r="N170" s="25"/>
    </row>
    <row r="171" spans="2:14" x14ac:dyDescent="0.25">
      <c r="B171" s="148">
        <f t="shared" si="9"/>
        <v>2029</v>
      </c>
      <c r="C171" s="148">
        <f t="shared" si="8"/>
        <v>8</v>
      </c>
      <c r="D171" s="74"/>
      <c r="E171" s="94"/>
      <c r="F171" s="74"/>
      <c r="G171" s="74"/>
      <c r="H171" s="74"/>
      <c r="I171" s="74"/>
      <c r="J171" s="25"/>
      <c r="K171" s="25"/>
      <c r="L171" s="25"/>
      <c r="M171" s="25"/>
      <c r="N171" s="25"/>
    </row>
    <row r="172" spans="2:14" x14ac:dyDescent="0.25">
      <c r="B172" s="148">
        <f t="shared" si="9"/>
        <v>2029</v>
      </c>
      <c r="C172" s="148">
        <f t="shared" si="8"/>
        <v>9</v>
      </c>
      <c r="D172" s="74"/>
      <c r="E172" s="94"/>
      <c r="F172" s="74"/>
      <c r="G172" s="74"/>
      <c r="H172" s="74"/>
      <c r="I172" s="74"/>
      <c r="J172" s="25"/>
      <c r="K172" s="25"/>
      <c r="L172" s="25"/>
      <c r="M172" s="25"/>
      <c r="N172" s="25"/>
    </row>
    <row r="173" spans="2:14" x14ac:dyDescent="0.25">
      <c r="B173" s="148">
        <f t="shared" si="9"/>
        <v>2029</v>
      </c>
      <c r="C173" s="148">
        <f t="shared" si="8"/>
        <v>10</v>
      </c>
      <c r="D173" s="74"/>
      <c r="E173" s="94"/>
      <c r="F173" s="74"/>
      <c r="G173" s="74"/>
      <c r="H173" s="74"/>
      <c r="I173" s="74"/>
      <c r="J173" s="25"/>
      <c r="K173" s="25"/>
      <c r="L173" s="25"/>
      <c r="M173" s="25"/>
      <c r="N173" s="25"/>
    </row>
    <row r="174" spans="2:14" x14ac:dyDescent="0.25">
      <c r="B174" s="148">
        <f t="shared" si="9"/>
        <v>2029</v>
      </c>
      <c r="C174" s="148">
        <f t="shared" si="8"/>
        <v>11</v>
      </c>
      <c r="D174" s="74"/>
      <c r="E174" s="94"/>
      <c r="F174" s="74"/>
      <c r="G174" s="74"/>
      <c r="H174" s="74"/>
      <c r="I174" s="74"/>
      <c r="J174" s="25"/>
      <c r="K174" s="25"/>
      <c r="L174" s="25"/>
      <c r="M174" s="25"/>
      <c r="N174" s="25"/>
    </row>
    <row r="175" spans="2:14" x14ac:dyDescent="0.25">
      <c r="B175" s="148">
        <f t="shared" si="9"/>
        <v>2029</v>
      </c>
      <c r="C175" s="148">
        <f t="shared" si="8"/>
        <v>12</v>
      </c>
      <c r="D175" s="74"/>
      <c r="E175" s="94"/>
      <c r="F175" s="74"/>
      <c r="G175" s="74"/>
      <c r="H175" s="74"/>
      <c r="I175" s="74"/>
      <c r="J175" s="25"/>
      <c r="K175" s="25"/>
      <c r="L175" s="25"/>
      <c r="M175" s="25"/>
      <c r="N175" s="25"/>
    </row>
    <row r="176" spans="2:14" x14ac:dyDescent="0.25">
      <c r="B176" s="148">
        <f t="shared" si="9"/>
        <v>2030</v>
      </c>
      <c r="C176" s="148">
        <f t="shared" si="8"/>
        <v>1</v>
      </c>
      <c r="D176" s="74"/>
      <c r="E176" s="94"/>
      <c r="F176" s="74"/>
      <c r="G176" s="74"/>
      <c r="H176" s="74"/>
      <c r="I176" s="74"/>
      <c r="J176" s="25"/>
      <c r="K176" s="25"/>
      <c r="L176" s="25"/>
      <c r="M176" s="25"/>
      <c r="N176" s="25"/>
    </row>
    <row r="177" spans="2:14" x14ac:dyDescent="0.25">
      <c r="B177" s="148">
        <f t="shared" si="9"/>
        <v>2030</v>
      </c>
      <c r="C177" s="148">
        <f t="shared" si="8"/>
        <v>2</v>
      </c>
      <c r="D177" s="74"/>
      <c r="E177" s="94"/>
      <c r="F177" s="74"/>
      <c r="G177" s="74"/>
      <c r="H177" s="74"/>
      <c r="I177" s="74"/>
      <c r="J177" s="25"/>
      <c r="K177" s="25"/>
      <c r="L177" s="25"/>
      <c r="M177" s="25"/>
      <c r="N177" s="25"/>
    </row>
    <row r="178" spans="2:14" x14ac:dyDescent="0.25">
      <c r="B178" s="148">
        <f t="shared" si="9"/>
        <v>2030</v>
      </c>
      <c r="C178" s="148">
        <f t="shared" si="8"/>
        <v>3</v>
      </c>
      <c r="D178" s="74"/>
      <c r="E178" s="94"/>
      <c r="F178" s="74"/>
      <c r="G178" s="74"/>
      <c r="H178" s="74"/>
      <c r="I178" s="74"/>
      <c r="J178" s="25"/>
      <c r="K178" s="25"/>
      <c r="L178" s="25"/>
      <c r="M178" s="25"/>
      <c r="N178" s="25"/>
    </row>
    <row r="179" spans="2:14" x14ac:dyDescent="0.25">
      <c r="B179" s="148">
        <f t="shared" si="9"/>
        <v>2030</v>
      </c>
      <c r="C179" s="148">
        <f t="shared" si="8"/>
        <v>4</v>
      </c>
      <c r="D179" s="74"/>
      <c r="E179" s="94"/>
      <c r="F179" s="74"/>
      <c r="G179" s="74"/>
      <c r="H179" s="74"/>
      <c r="I179" s="74"/>
      <c r="J179" s="25"/>
      <c r="K179" s="25"/>
      <c r="L179" s="25"/>
      <c r="M179" s="25"/>
      <c r="N179" s="25"/>
    </row>
    <row r="180" spans="2:14" x14ac:dyDescent="0.25">
      <c r="B180" s="148">
        <f t="shared" si="9"/>
        <v>2030</v>
      </c>
      <c r="C180" s="148">
        <f t="shared" si="8"/>
        <v>5</v>
      </c>
      <c r="D180" s="74"/>
      <c r="E180" s="94"/>
      <c r="F180" s="74"/>
      <c r="G180" s="74"/>
      <c r="H180" s="74"/>
      <c r="I180" s="74"/>
      <c r="J180" s="25"/>
      <c r="K180" s="25"/>
      <c r="L180" s="25"/>
      <c r="M180" s="25"/>
      <c r="N180" s="25"/>
    </row>
    <row r="181" spans="2:14" x14ac:dyDescent="0.25">
      <c r="B181" s="148">
        <f t="shared" si="9"/>
        <v>2030</v>
      </c>
      <c r="C181" s="148">
        <f t="shared" si="8"/>
        <v>6</v>
      </c>
      <c r="D181" s="74"/>
      <c r="E181" s="94"/>
      <c r="F181" s="74"/>
      <c r="G181" s="74"/>
      <c r="H181" s="74"/>
      <c r="I181" s="74"/>
      <c r="J181" s="25"/>
      <c r="K181" s="25"/>
      <c r="L181" s="25"/>
      <c r="M181" s="25"/>
      <c r="N181" s="25"/>
    </row>
    <row r="182" spans="2:14" x14ac:dyDescent="0.25">
      <c r="B182" s="148">
        <f t="shared" si="9"/>
        <v>2030</v>
      </c>
      <c r="C182" s="148">
        <f t="shared" si="8"/>
        <v>7</v>
      </c>
      <c r="D182" s="74"/>
      <c r="E182" s="94"/>
      <c r="F182" s="74"/>
      <c r="G182" s="74"/>
      <c r="H182" s="74"/>
      <c r="I182" s="74"/>
      <c r="J182" s="25"/>
      <c r="K182" s="25"/>
      <c r="L182" s="25"/>
      <c r="M182" s="25"/>
      <c r="N182" s="25"/>
    </row>
    <row r="183" spans="2:14" x14ac:dyDescent="0.25">
      <c r="B183" s="148">
        <f t="shared" si="9"/>
        <v>2030</v>
      </c>
      <c r="C183" s="148">
        <f t="shared" si="8"/>
        <v>8</v>
      </c>
      <c r="D183" s="74"/>
      <c r="E183" s="94"/>
      <c r="F183" s="74"/>
      <c r="G183" s="74"/>
      <c r="H183" s="74"/>
      <c r="I183" s="74"/>
      <c r="J183" s="25"/>
      <c r="K183" s="25"/>
      <c r="L183" s="25"/>
      <c r="M183" s="25"/>
      <c r="N183" s="25"/>
    </row>
    <row r="184" spans="2:14" x14ac:dyDescent="0.25">
      <c r="B184" s="148">
        <f t="shared" ref="B184:B189" si="10">IF(C184=1,B183+1,B183)</f>
        <v>2030</v>
      </c>
      <c r="C184" s="148">
        <f>C172</f>
        <v>9</v>
      </c>
      <c r="D184" s="74"/>
      <c r="E184" s="94"/>
      <c r="F184" s="74"/>
      <c r="G184" s="74"/>
      <c r="H184" s="74"/>
      <c r="I184" s="74"/>
      <c r="J184" s="25"/>
      <c r="K184" s="25"/>
      <c r="L184" s="25"/>
      <c r="M184" s="25"/>
      <c r="N184" s="25"/>
    </row>
    <row r="185" spans="2:14" x14ac:dyDescent="0.25">
      <c r="B185" s="148">
        <f t="shared" si="10"/>
        <v>2030</v>
      </c>
      <c r="C185" s="148">
        <f t="shared" si="8"/>
        <v>10</v>
      </c>
      <c r="D185" s="74"/>
      <c r="E185" s="94"/>
      <c r="F185" s="74"/>
      <c r="G185" s="74"/>
      <c r="H185" s="74"/>
      <c r="I185" s="74"/>
      <c r="J185" s="25"/>
      <c r="K185" s="25"/>
      <c r="L185" s="25"/>
      <c r="M185" s="25"/>
      <c r="N185" s="25"/>
    </row>
    <row r="186" spans="2:14" x14ac:dyDescent="0.25">
      <c r="B186" s="148">
        <f t="shared" si="10"/>
        <v>2030</v>
      </c>
      <c r="C186" s="148">
        <f t="shared" si="8"/>
        <v>11</v>
      </c>
      <c r="D186" s="74"/>
      <c r="E186" s="94"/>
      <c r="F186" s="74"/>
      <c r="G186" s="74"/>
      <c r="H186" s="74"/>
      <c r="I186" s="74"/>
      <c r="J186" s="25"/>
      <c r="K186" s="25"/>
      <c r="L186" s="25"/>
      <c r="M186" s="25"/>
      <c r="N186" s="25"/>
    </row>
    <row r="187" spans="2:14" x14ac:dyDescent="0.25">
      <c r="B187" s="148">
        <f t="shared" si="10"/>
        <v>2030</v>
      </c>
      <c r="C187" s="148">
        <f t="shared" si="8"/>
        <v>12</v>
      </c>
      <c r="D187" s="74"/>
      <c r="E187" s="94"/>
      <c r="F187" s="74"/>
      <c r="G187" s="74"/>
      <c r="H187" s="74"/>
      <c r="I187" s="74"/>
      <c r="J187" s="25"/>
      <c r="K187" s="25"/>
      <c r="L187" s="25"/>
      <c r="M187" s="25"/>
      <c r="N187" s="25"/>
    </row>
    <row r="188" spans="2:14" x14ac:dyDescent="0.25">
      <c r="B188" s="148">
        <f t="shared" si="10"/>
        <v>2031</v>
      </c>
      <c r="C188" s="148">
        <f t="shared" si="8"/>
        <v>1</v>
      </c>
      <c r="D188" s="74"/>
      <c r="E188" s="74"/>
      <c r="F188" s="74"/>
      <c r="G188" s="74"/>
      <c r="H188" s="74"/>
      <c r="I188" s="74"/>
      <c r="J188" s="25"/>
      <c r="K188" s="25"/>
      <c r="L188" s="25"/>
      <c r="M188" s="25"/>
      <c r="N188" s="25"/>
    </row>
    <row r="189" spans="2:14" x14ac:dyDescent="0.25">
      <c r="B189" s="148">
        <f t="shared" si="10"/>
        <v>2031</v>
      </c>
      <c r="C189" s="148">
        <f>C177</f>
        <v>2</v>
      </c>
      <c r="D189" s="74"/>
      <c r="E189" s="74"/>
      <c r="F189" s="74"/>
      <c r="G189" s="74"/>
      <c r="H189" s="74"/>
      <c r="I189" s="74"/>
      <c r="J189" s="25"/>
      <c r="K189" s="25"/>
      <c r="L189" s="25"/>
      <c r="M189" s="25"/>
      <c r="N189" s="25"/>
    </row>
    <row r="190" spans="2:14" x14ac:dyDescent="0.25">
      <c r="B190" s="148">
        <f t="shared" ref="B190:B197" si="11">IF(C190=1,B189+1,B189)</f>
        <v>2031</v>
      </c>
      <c r="C190" s="148">
        <f t="shared" si="8"/>
        <v>3</v>
      </c>
      <c r="D190" s="74"/>
      <c r="E190" s="74"/>
      <c r="F190" s="74"/>
      <c r="G190" s="74"/>
      <c r="H190" s="74"/>
      <c r="I190" s="74"/>
      <c r="J190" s="25"/>
      <c r="K190" s="25"/>
      <c r="L190" s="25"/>
      <c r="M190" s="25"/>
      <c r="N190" s="25"/>
    </row>
    <row r="191" spans="2:14" x14ac:dyDescent="0.25">
      <c r="B191" s="148">
        <f t="shared" si="11"/>
        <v>2031</v>
      </c>
      <c r="C191" s="148">
        <f t="shared" si="8"/>
        <v>4</v>
      </c>
      <c r="D191" s="74"/>
      <c r="E191" s="74"/>
      <c r="F191" s="74"/>
      <c r="G191" s="74"/>
      <c r="H191" s="74"/>
      <c r="I191" s="74"/>
      <c r="J191" s="25"/>
      <c r="K191" s="25"/>
      <c r="L191" s="25"/>
      <c r="M191" s="25"/>
      <c r="N191" s="25"/>
    </row>
    <row r="192" spans="2:14" x14ac:dyDescent="0.25">
      <c r="B192" s="148">
        <f t="shared" si="11"/>
        <v>2031</v>
      </c>
      <c r="C192" s="148">
        <f t="shared" si="8"/>
        <v>5</v>
      </c>
      <c r="D192" s="74"/>
      <c r="E192" s="74"/>
      <c r="F192" s="74"/>
      <c r="G192" s="74"/>
      <c r="H192" s="74"/>
      <c r="I192" s="74"/>
      <c r="J192" s="25"/>
      <c r="K192" s="25"/>
      <c r="L192" s="25"/>
      <c r="M192" s="25"/>
      <c r="N192" s="25"/>
    </row>
    <row r="193" spans="2:14" x14ac:dyDescent="0.25">
      <c r="B193" s="148">
        <f t="shared" si="11"/>
        <v>2031</v>
      </c>
      <c r="C193" s="148">
        <f t="shared" ref="C193:C209" si="12">C181</f>
        <v>6</v>
      </c>
      <c r="D193" s="74"/>
      <c r="E193" s="74"/>
      <c r="F193" s="74"/>
      <c r="G193" s="74"/>
      <c r="H193" s="74"/>
      <c r="I193" s="74"/>
      <c r="J193" s="25"/>
      <c r="K193" s="25"/>
      <c r="L193" s="25"/>
      <c r="M193" s="25"/>
      <c r="N193" s="25"/>
    </row>
    <row r="194" spans="2:14" x14ac:dyDescent="0.25">
      <c r="B194" s="148">
        <f t="shared" si="11"/>
        <v>2031</v>
      </c>
      <c r="C194" s="148">
        <f t="shared" si="12"/>
        <v>7</v>
      </c>
      <c r="D194" s="74"/>
      <c r="E194" s="74"/>
      <c r="F194" s="74"/>
      <c r="G194" s="74"/>
      <c r="H194" s="74"/>
      <c r="I194" s="74"/>
      <c r="J194" s="25"/>
      <c r="K194" s="25"/>
      <c r="L194" s="25"/>
      <c r="M194" s="25"/>
      <c r="N194" s="25"/>
    </row>
    <row r="195" spans="2:14" x14ac:dyDescent="0.25">
      <c r="B195" s="148">
        <f t="shared" si="11"/>
        <v>2031</v>
      </c>
      <c r="C195" s="148">
        <f t="shared" si="12"/>
        <v>8</v>
      </c>
      <c r="D195" s="74"/>
      <c r="E195" s="74"/>
      <c r="F195" s="74"/>
      <c r="G195" s="74"/>
      <c r="H195" s="74"/>
      <c r="I195" s="74"/>
      <c r="J195" s="25"/>
      <c r="K195" s="25"/>
      <c r="L195" s="25"/>
      <c r="M195" s="25"/>
      <c r="N195" s="25"/>
    </row>
    <row r="196" spans="2:14" x14ac:dyDescent="0.25">
      <c r="B196" s="148">
        <f t="shared" si="11"/>
        <v>2031</v>
      </c>
      <c r="C196" s="148">
        <f t="shared" si="12"/>
        <v>9</v>
      </c>
      <c r="D196" s="74"/>
      <c r="E196" s="74"/>
      <c r="F196" s="74"/>
      <c r="G196" s="74"/>
      <c r="H196" s="74"/>
      <c r="I196" s="74"/>
      <c r="J196" s="25"/>
      <c r="K196" s="25"/>
      <c r="L196" s="25"/>
      <c r="M196" s="25"/>
      <c r="N196" s="25"/>
    </row>
    <row r="197" spans="2:14" x14ac:dyDescent="0.25">
      <c r="B197" s="148">
        <f t="shared" si="11"/>
        <v>2031</v>
      </c>
      <c r="C197" s="148">
        <f t="shared" si="12"/>
        <v>10</v>
      </c>
      <c r="D197" s="74"/>
      <c r="E197" s="74"/>
      <c r="F197" s="74"/>
      <c r="G197" s="74"/>
      <c r="H197" s="74"/>
      <c r="I197" s="74"/>
      <c r="J197" s="25"/>
      <c r="K197" s="25"/>
      <c r="L197" s="25"/>
      <c r="M197" s="25"/>
      <c r="N197" s="25"/>
    </row>
    <row r="198" spans="2:14" x14ac:dyDescent="0.25">
      <c r="B198" s="148">
        <f t="shared" ref="B198:B209" si="13">IF(C198=1,B197+1,B197)</f>
        <v>2031</v>
      </c>
      <c r="C198" s="148">
        <f t="shared" si="12"/>
        <v>11</v>
      </c>
      <c r="D198" s="74"/>
      <c r="E198" s="74"/>
      <c r="F198" s="74"/>
      <c r="G198" s="74"/>
      <c r="H198" s="74"/>
      <c r="I198" s="74"/>
      <c r="J198" s="25"/>
      <c r="K198" s="25"/>
      <c r="L198" s="25"/>
      <c r="M198" s="25"/>
      <c r="N198" s="25"/>
    </row>
    <row r="199" spans="2:14" x14ac:dyDescent="0.25">
      <c r="B199" s="148">
        <f t="shared" si="13"/>
        <v>2031</v>
      </c>
      <c r="C199" s="148">
        <f t="shared" si="12"/>
        <v>12</v>
      </c>
      <c r="D199" s="74"/>
      <c r="E199" s="74"/>
      <c r="F199" s="74"/>
      <c r="G199" s="74"/>
      <c r="H199" s="74"/>
      <c r="I199" s="74"/>
      <c r="J199" s="25"/>
      <c r="K199" s="25"/>
      <c r="L199" s="25"/>
      <c r="M199" s="25"/>
      <c r="N199" s="25"/>
    </row>
    <row r="200" spans="2:14" x14ac:dyDescent="0.25">
      <c r="B200" s="148">
        <f t="shared" si="13"/>
        <v>2032</v>
      </c>
      <c r="C200" s="148">
        <f t="shared" si="12"/>
        <v>1</v>
      </c>
      <c r="D200" s="74"/>
      <c r="E200" s="74"/>
      <c r="F200" s="74"/>
      <c r="G200" s="74"/>
      <c r="H200" s="74"/>
      <c r="I200" s="74"/>
      <c r="J200" s="25"/>
      <c r="K200" s="25"/>
      <c r="L200" s="25"/>
      <c r="M200" s="25"/>
      <c r="N200" s="25"/>
    </row>
    <row r="201" spans="2:14" x14ac:dyDescent="0.25">
      <c r="B201" s="148">
        <f t="shared" si="13"/>
        <v>2032</v>
      </c>
      <c r="C201" s="148">
        <f t="shared" si="12"/>
        <v>2</v>
      </c>
      <c r="D201" s="74"/>
      <c r="E201" s="74"/>
      <c r="F201" s="74"/>
      <c r="G201" s="74"/>
      <c r="H201" s="74"/>
      <c r="I201" s="74"/>
      <c r="J201" s="25"/>
      <c r="K201" s="25"/>
      <c r="L201" s="25"/>
      <c r="M201" s="25"/>
      <c r="N201" s="25"/>
    </row>
    <row r="202" spans="2:14" x14ac:dyDescent="0.25">
      <c r="B202" s="148">
        <f t="shared" si="13"/>
        <v>2032</v>
      </c>
      <c r="C202" s="148">
        <f t="shared" si="12"/>
        <v>3</v>
      </c>
      <c r="D202" s="74"/>
      <c r="E202" s="74"/>
      <c r="F202" s="74"/>
      <c r="G202" s="74"/>
      <c r="H202" s="74"/>
      <c r="I202" s="74"/>
      <c r="J202" s="25"/>
      <c r="K202" s="25"/>
      <c r="L202" s="25"/>
      <c r="M202" s="25"/>
      <c r="N202" s="25"/>
    </row>
    <row r="203" spans="2:14" x14ac:dyDescent="0.25">
      <c r="B203" s="148">
        <f t="shared" si="13"/>
        <v>2032</v>
      </c>
      <c r="C203" s="148">
        <f t="shared" si="12"/>
        <v>4</v>
      </c>
      <c r="D203" s="74"/>
      <c r="E203" s="74"/>
      <c r="F203" s="74"/>
      <c r="G203" s="74"/>
      <c r="H203" s="74"/>
      <c r="I203" s="74"/>
      <c r="J203" s="25"/>
      <c r="K203" s="25"/>
      <c r="L203" s="25"/>
      <c r="M203" s="25"/>
      <c r="N203" s="25"/>
    </row>
    <row r="204" spans="2:14" x14ac:dyDescent="0.25">
      <c r="B204" s="148">
        <f t="shared" si="13"/>
        <v>2032</v>
      </c>
      <c r="C204" s="148">
        <f t="shared" si="12"/>
        <v>5</v>
      </c>
      <c r="D204" s="74"/>
      <c r="E204" s="74"/>
      <c r="F204" s="74"/>
      <c r="G204" s="74"/>
      <c r="H204" s="74"/>
      <c r="I204" s="74"/>
      <c r="J204" s="25"/>
      <c r="K204" s="25"/>
      <c r="L204" s="25"/>
      <c r="M204" s="25"/>
      <c r="N204" s="25"/>
    </row>
    <row r="205" spans="2:14" x14ac:dyDescent="0.25">
      <c r="B205" s="148">
        <f t="shared" si="13"/>
        <v>2032</v>
      </c>
      <c r="C205" s="148">
        <f t="shared" si="12"/>
        <v>6</v>
      </c>
      <c r="D205" s="74"/>
      <c r="E205" s="74"/>
      <c r="F205" s="74"/>
      <c r="G205" s="74"/>
      <c r="H205" s="74"/>
      <c r="I205" s="74"/>
      <c r="J205" s="25"/>
      <c r="K205" s="25"/>
      <c r="L205" s="25"/>
      <c r="M205" s="25"/>
      <c r="N205" s="25"/>
    </row>
    <row r="206" spans="2:14" x14ac:dyDescent="0.25">
      <c r="B206" s="148">
        <f t="shared" si="13"/>
        <v>2032</v>
      </c>
      <c r="C206" s="148">
        <f t="shared" si="12"/>
        <v>7</v>
      </c>
      <c r="D206" s="74"/>
      <c r="E206" s="74"/>
      <c r="F206" s="74"/>
      <c r="G206" s="74"/>
      <c r="H206" s="74"/>
      <c r="I206" s="74"/>
      <c r="J206" s="25"/>
      <c r="K206" s="25"/>
      <c r="L206" s="25"/>
      <c r="M206" s="25"/>
      <c r="N206" s="25"/>
    </row>
    <row r="207" spans="2:14" x14ac:dyDescent="0.25">
      <c r="B207" s="148">
        <f t="shared" si="13"/>
        <v>2032</v>
      </c>
      <c r="C207" s="148">
        <f t="shared" si="12"/>
        <v>8</v>
      </c>
      <c r="D207" s="74"/>
      <c r="E207" s="74"/>
      <c r="F207" s="74"/>
      <c r="G207" s="74"/>
      <c r="H207" s="74"/>
      <c r="I207" s="74"/>
      <c r="J207" s="25"/>
      <c r="K207" s="25"/>
      <c r="L207" s="25"/>
      <c r="M207" s="25"/>
      <c r="N207" s="25"/>
    </row>
    <row r="208" spans="2:14" x14ac:dyDescent="0.25">
      <c r="B208" s="148">
        <f t="shared" si="13"/>
        <v>2032</v>
      </c>
      <c r="C208" s="148">
        <f t="shared" si="12"/>
        <v>9</v>
      </c>
      <c r="D208" s="74"/>
      <c r="E208" s="74"/>
      <c r="F208" s="74"/>
      <c r="G208" s="74"/>
      <c r="H208" s="74"/>
      <c r="I208" s="74"/>
      <c r="J208" s="25"/>
      <c r="K208" s="25"/>
      <c r="L208" s="25"/>
      <c r="M208" s="25"/>
      <c r="N208" s="25"/>
    </row>
    <row r="209" spans="2:14" x14ac:dyDescent="0.25">
      <c r="B209" s="148">
        <f t="shared" si="13"/>
        <v>2032</v>
      </c>
      <c r="C209" s="148">
        <f t="shared" si="12"/>
        <v>10</v>
      </c>
      <c r="D209" s="74"/>
      <c r="E209" s="74"/>
      <c r="F209" s="74"/>
      <c r="G209" s="74"/>
      <c r="H209" s="74"/>
      <c r="I209" s="74"/>
      <c r="J209" s="25"/>
      <c r="K209" s="25"/>
      <c r="L209" s="25"/>
      <c r="M209" s="25"/>
      <c r="N209" s="25"/>
    </row>
    <row r="210" spans="2:14" x14ac:dyDescent="0.25">
      <c r="B210" s="148">
        <f t="shared" ref="B210:B222" si="14">IF(C210=1,B209+1,B209)</f>
        <v>2032</v>
      </c>
      <c r="C210" s="148">
        <f t="shared" ref="C210:C222" si="15">C198</f>
        <v>11</v>
      </c>
      <c r="D210" s="74"/>
      <c r="E210" s="74"/>
      <c r="F210" s="74"/>
      <c r="G210" s="74"/>
      <c r="H210" s="74"/>
      <c r="I210" s="74"/>
      <c r="J210" s="25"/>
      <c r="K210" s="25"/>
      <c r="L210" s="25"/>
      <c r="M210" s="25"/>
      <c r="N210" s="25"/>
    </row>
    <row r="211" spans="2:14" x14ac:dyDescent="0.25">
      <c r="B211" s="148">
        <f t="shared" si="14"/>
        <v>2032</v>
      </c>
      <c r="C211" s="148">
        <f t="shared" si="15"/>
        <v>12</v>
      </c>
      <c r="D211" s="74"/>
      <c r="E211" s="74"/>
      <c r="F211" s="74"/>
      <c r="G211" s="74"/>
      <c r="H211" s="74"/>
      <c r="I211" s="74"/>
      <c r="J211" s="25"/>
      <c r="K211" s="25"/>
      <c r="L211" s="25"/>
      <c r="M211" s="25"/>
      <c r="N211" s="25"/>
    </row>
    <row r="212" spans="2:14" x14ac:dyDescent="0.25">
      <c r="B212" s="148">
        <f t="shared" si="14"/>
        <v>2033</v>
      </c>
      <c r="C212" s="148">
        <f t="shared" si="15"/>
        <v>1</v>
      </c>
      <c r="D212" s="74"/>
      <c r="E212" s="74"/>
      <c r="F212" s="74"/>
      <c r="G212" s="74"/>
      <c r="H212" s="74"/>
      <c r="I212" s="74"/>
      <c r="J212" s="25"/>
      <c r="K212" s="25"/>
      <c r="L212" s="25"/>
      <c r="M212" s="25"/>
      <c r="N212" s="25"/>
    </row>
    <row r="213" spans="2:14" x14ac:dyDescent="0.25">
      <c r="B213" s="148">
        <f t="shared" si="14"/>
        <v>2033</v>
      </c>
      <c r="C213" s="148">
        <f t="shared" si="15"/>
        <v>2</v>
      </c>
      <c r="D213" s="74"/>
      <c r="E213" s="74"/>
      <c r="F213" s="74"/>
      <c r="G213" s="74"/>
      <c r="H213" s="74"/>
      <c r="I213" s="74"/>
      <c r="J213" s="25"/>
      <c r="K213" s="25"/>
      <c r="L213" s="25"/>
      <c r="M213" s="25"/>
      <c r="N213" s="25"/>
    </row>
    <row r="214" spans="2:14" x14ac:dyDescent="0.25">
      <c r="B214" s="148">
        <f t="shared" si="14"/>
        <v>2033</v>
      </c>
      <c r="C214" s="148">
        <f t="shared" si="15"/>
        <v>3</v>
      </c>
      <c r="D214" s="74"/>
      <c r="E214" s="74"/>
      <c r="F214" s="74"/>
      <c r="G214" s="74"/>
      <c r="H214" s="74"/>
      <c r="I214" s="74"/>
      <c r="J214" s="25"/>
      <c r="K214" s="25"/>
      <c r="L214" s="25"/>
      <c r="M214" s="25"/>
      <c r="N214" s="25"/>
    </row>
    <row r="215" spans="2:14" x14ac:dyDescent="0.25">
      <c r="B215" s="148">
        <f t="shared" si="14"/>
        <v>2033</v>
      </c>
      <c r="C215" s="148">
        <f t="shared" si="15"/>
        <v>4</v>
      </c>
      <c r="D215" s="74"/>
      <c r="E215" s="74"/>
      <c r="F215" s="74"/>
      <c r="G215" s="74"/>
      <c r="H215" s="74"/>
      <c r="I215" s="74"/>
      <c r="J215" s="25"/>
      <c r="K215" s="25"/>
      <c r="L215" s="25"/>
      <c r="M215" s="25"/>
      <c r="N215" s="25"/>
    </row>
    <row r="216" spans="2:14" x14ac:dyDescent="0.25">
      <c r="B216" s="148">
        <f t="shared" si="14"/>
        <v>2033</v>
      </c>
      <c r="C216" s="148">
        <f t="shared" si="15"/>
        <v>5</v>
      </c>
      <c r="D216" s="74"/>
      <c r="E216" s="74"/>
      <c r="F216" s="74"/>
      <c r="G216" s="74"/>
      <c r="H216" s="74"/>
      <c r="I216" s="74"/>
      <c r="J216" s="25"/>
      <c r="K216" s="25"/>
      <c r="L216" s="25"/>
      <c r="M216" s="25"/>
      <c r="N216" s="25"/>
    </row>
    <row r="217" spans="2:14" x14ac:dyDescent="0.25">
      <c r="B217" s="148">
        <f t="shared" si="14"/>
        <v>2033</v>
      </c>
      <c r="C217" s="148">
        <f t="shared" si="15"/>
        <v>6</v>
      </c>
      <c r="D217" s="74"/>
      <c r="E217" s="74"/>
      <c r="F217" s="74"/>
      <c r="G217" s="74"/>
      <c r="H217" s="74"/>
      <c r="I217" s="74"/>
      <c r="J217" s="25"/>
      <c r="K217" s="25"/>
      <c r="L217" s="25"/>
      <c r="M217" s="25"/>
      <c r="N217" s="25"/>
    </row>
    <row r="218" spans="2:14" x14ac:dyDescent="0.25">
      <c r="B218" s="148">
        <f t="shared" si="14"/>
        <v>2033</v>
      </c>
      <c r="C218" s="148">
        <f t="shared" si="15"/>
        <v>7</v>
      </c>
      <c r="D218" s="74"/>
      <c r="E218" s="74"/>
      <c r="F218" s="74"/>
      <c r="G218" s="74"/>
      <c r="H218" s="74"/>
      <c r="I218" s="74"/>
      <c r="J218" s="25"/>
      <c r="K218" s="25"/>
      <c r="L218" s="25"/>
      <c r="M218" s="25"/>
      <c r="N218" s="25"/>
    </row>
    <row r="219" spans="2:14" x14ac:dyDescent="0.25">
      <c r="B219" s="148">
        <f t="shared" si="14"/>
        <v>2033</v>
      </c>
      <c r="C219" s="148">
        <f t="shared" si="15"/>
        <v>8</v>
      </c>
      <c r="D219" s="74"/>
      <c r="E219" s="74"/>
      <c r="F219" s="74"/>
      <c r="G219" s="74"/>
      <c r="H219" s="74"/>
      <c r="I219" s="74"/>
      <c r="J219" s="25"/>
      <c r="K219" s="25"/>
      <c r="L219" s="25"/>
      <c r="M219" s="25"/>
      <c r="N219" s="25"/>
    </row>
    <row r="220" spans="2:14" x14ac:dyDescent="0.25">
      <c r="B220" s="148">
        <f t="shared" si="14"/>
        <v>2033</v>
      </c>
      <c r="C220" s="148">
        <f t="shared" si="15"/>
        <v>9</v>
      </c>
      <c r="D220" s="74"/>
      <c r="E220" s="74"/>
      <c r="F220" s="74"/>
      <c r="G220" s="74"/>
      <c r="H220" s="74"/>
      <c r="I220" s="74"/>
      <c r="J220" s="25"/>
      <c r="K220" s="25"/>
      <c r="L220" s="25"/>
      <c r="M220" s="25"/>
      <c r="N220" s="25"/>
    </row>
    <row r="221" spans="2:14" x14ac:dyDescent="0.25">
      <c r="B221" s="148">
        <f t="shared" si="14"/>
        <v>2033</v>
      </c>
      <c r="C221" s="148">
        <f t="shared" si="15"/>
        <v>10</v>
      </c>
      <c r="D221" s="74"/>
      <c r="E221" s="74"/>
      <c r="F221" s="74"/>
      <c r="G221" s="74"/>
      <c r="H221" s="74"/>
      <c r="I221" s="74"/>
      <c r="J221" s="25"/>
      <c r="K221" s="25"/>
      <c r="L221" s="25"/>
      <c r="M221" s="25"/>
      <c r="N221" s="25"/>
    </row>
    <row r="222" spans="2:14" x14ac:dyDescent="0.25">
      <c r="B222" s="148">
        <f t="shared" si="14"/>
        <v>2033</v>
      </c>
      <c r="C222" s="148">
        <f t="shared" si="15"/>
        <v>11</v>
      </c>
      <c r="D222" s="74"/>
      <c r="E222" s="74"/>
      <c r="F222" s="74"/>
      <c r="G222" s="74"/>
      <c r="H222" s="74"/>
      <c r="I222" s="74"/>
      <c r="J222" s="25"/>
      <c r="K222" s="25"/>
      <c r="L222" s="25"/>
      <c r="M222" s="25"/>
      <c r="N222" s="25"/>
    </row>
    <row r="223" spans="2:14" x14ac:dyDescent="0.25">
      <c r="B223" s="148">
        <f t="shared" ref="B223:B229" si="16">IF(C223=1,B222+1,B222)</f>
        <v>2033</v>
      </c>
      <c r="C223" s="148">
        <f t="shared" ref="C223:C229" si="17">C211</f>
        <v>12</v>
      </c>
      <c r="D223" s="74"/>
      <c r="E223" s="74"/>
      <c r="F223" s="74"/>
      <c r="G223" s="74"/>
      <c r="H223" s="74"/>
      <c r="I223" s="74"/>
      <c r="J223" s="25"/>
      <c r="K223" s="25"/>
      <c r="L223" s="25"/>
      <c r="M223" s="25"/>
      <c r="N223" s="25"/>
    </row>
    <row r="224" spans="2:14" x14ac:dyDescent="0.25">
      <c r="B224" s="148">
        <f t="shared" si="16"/>
        <v>2034</v>
      </c>
      <c r="C224" s="148">
        <f t="shared" si="17"/>
        <v>1</v>
      </c>
      <c r="D224" s="74"/>
      <c r="E224" s="74"/>
      <c r="F224" s="74"/>
      <c r="G224" s="74"/>
      <c r="H224" s="74"/>
      <c r="I224" s="74"/>
      <c r="J224" s="25"/>
      <c r="K224" s="25"/>
      <c r="L224" s="25"/>
      <c r="M224" s="25"/>
      <c r="N224" s="25"/>
    </row>
    <row r="225" spans="2:14" x14ac:dyDescent="0.25">
      <c r="B225" s="148">
        <f t="shared" si="16"/>
        <v>2034</v>
      </c>
      <c r="C225" s="148">
        <f t="shared" si="17"/>
        <v>2</v>
      </c>
      <c r="D225" s="74"/>
      <c r="E225" s="74"/>
      <c r="F225" s="74"/>
      <c r="G225" s="74"/>
      <c r="H225" s="74"/>
      <c r="I225" s="74"/>
      <c r="J225" s="25"/>
      <c r="K225" s="25"/>
      <c r="L225" s="25"/>
      <c r="M225" s="25"/>
      <c r="N225" s="25"/>
    </row>
    <row r="226" spans="2:14" x14ac:dyDescent="0.25">
      <c r="B226" s="148">
        <f t="shared" si="16"/>
        <v>2034</v>
      </c>
      <c r="C226" s="148">
        <f t="shared" si="17"/>
        <v>3</v>
      </c>
      <c r="D226" s="74"/>
      <c r="E226" s="74"/>
      <c r="F226" s="74"/>
      <c r="G226" s="74"/>
      <c r="H226" s="74"/>
      <c r="I226" s="74"/>
      <c r="J226" s="25"/>
      <c r="K226" s="25"/>
      <c r="L226" s="25"/>
      <c r="M226" s="25"/>
      <c r="N226" s="25"/>
    </row>
    <row r="227" spans="2:14" x14ac:dyDescent="0.25">
      <c r="B227" s="148">
        <f t="shared" si="16"/>
        <v>2034</v>
      </c>
      <c r="C227" s="148">
        <f t="shared" si="17"/>
        <v>4</v>
      </c>
      <c r="D227" s="74"/>
      <c r="E227" s="74"/>
      <c r="F227" s="74"/>
      <c r="G227" s="74"/>
      <c r="H227" s="74"/>
      <c r="I227" s="74"/>
      <c r="J227" s="25"/>
      <c r="K227" s="25"/>
      <c r="L227" s="25"/>
      <c r="M227" s="25"/>
      <c r="N227" s="25"/>
    </row>
    <row r="228" spans="2:14" x14ac:dyDescent="0.25">
      <c r="B228" s="148">
        <f t="shared" si="16"/>
        <v>2034</v>
      </c>
      <c r="C228" s="148">
        <f t="shared" si="17"/>
        <v>5</v>
      </c>
      <c r="D228" s="74"/>
      <c r="E228" s="74"/>
      <c r="F228" s="74"/>
      <c r="G228" s="74"/>
      <c r="H228" s="74"/>
      <c r="I228" s="74"/>
      <c r="J228" s="25"/>
      <c r="K228" s="25"/>
      <c r="L228" s="25"/>
      <c r="M228" s="25"/>
      <c r="N228" s="25"/>
    </row>
    <row r="229" spans="2:14" x14ac:dyDescent="0.25">
      <c r="B229" s="148">
        <f t="shared" si="16"/>
        <v>2034</v>
      </c>
      <c r="C229" s="148">
        <f t="shared" si="17"/>
        <v>6</v>
      </c>
      <c r="D229" s="74"/>
      <c r="E229" s="74"/>
      <c r="F229" s="74"/>
      <c r="G229" s="74"/>
      <c r="H229" s="74"/>
      <c r="I229" s="74"/>
      <c r="J229" s="25"/>
      <c r="K229" s="25"/>
      <c r="L229" s="25"/>
      <c r="M229" s="25"/>
      <c r="N229" s="25"/>
    </row>
    <row r="230" spans="2:14" x14ac:dyDescent="0.25">
      <c r="B230" s="148">
        <f t="shared" ref="B230:B236" si="18">IF(C230=1,B229+1,B229)</f>
        <v>2034</v>
      </c>
      <c r="C230" s="148">
        <f t="shared" ref="C230:C236" si="19">C218</f>
        <v>7</v>
      </c>
      <c r="D230" s="74"/>
      <c r="E230" s="74"/>
      <c r="F230" s="74"/>
      <c r="G230" s="74"/>
      <c r="H230" s="74"/>
      <c r="I230" s="74"/>
      <c r="J230" s="25"/>
      <c r="K230" s="25"/>
      <c r="L230" s="25"/>
      <c r="M230" s="25"/>
      <c r="N230" s="25"/>
    </row>
    <row r="231" spans="2:14" x14ac:dyDescent="0.25">
      <c r="B231" s="148">
        <f t="shared" si="18"/>
        <v>2034</v>
      </c>
      <c r="C231" s="148">
        <f t="shared" si="19"/>
        <v>8</v>
      </c>
      <c r="D231" s="74"/>
      <c r="E231" s="74"/>
      <c r="F231" s="74"/>
      <c r="G231" s="74"/>
      <c r="H231" s="74"/>
      <c r="I231" s="74"/>
      <c r="J231" s="25"/>
      <c r="K231" s="25"/>
      <c r="L231" s="25"/>
      <c r="M231" s="25"/>
      <c r="N231" s="25"/>
    </row>
    <row r="232" spans="2:14" x14ac:dyDescent="0.25">
      <c r="B232" s="148">
        <f t="shared" si="18"/>
        <v>2034</v>
      </c>
      <c r="C232" s="148">
        <f t="shared" si="19"/>
        <v>9</v>
      </c>
      <c r="D232" s="74"/>
      <c r="E232" s="74"/>
      <c r="F232" s="74"/>
      <c r="G232" s="74"/>
      <c r="H232" s="74"/>
      <c r="I232" s="74"/>
      <c r="J232" s="25"/>
      <c r="K232" s="25"/>
      <c r="L232" s="25"/>
      <c r="M232" s="25"/>
      <c r="N232" s="25"/>
    </row>
    <row r="233" spans="2:14" x14ac:dyDescent="0.25">
      <c r="B233" s="148">
        <f t="shared" si="18"/>
        <v>2034</v>
      </c>
      <c r="C233" s="148">
        <f t="shared" si="19"/>
        <v>10</v>
      </c>
      <c r="D233" s="74"/>
      <c r="E233" s="74"/>
      <c r="F233" s="74"/>
      <c r="G233" s="74"/>
      <c r="H233" s="74"/>
      <c r="I233" s="74"/>
      <c r="J233" s="25"/>
      <c r="K233" s="25"/>
      <c r="L233" s="25"/>
      <c r="M233" s="25"/>
      <c r="N233" s="25"/>
    </row>
    <row r="234" spans="2:14" x14ac:dyDescent="0.25">
      <c r="B234" s="148">
        <f t="shared" si="18"/>
        <v>2034</v>
      </c>
      <c r="C234" s="148">
        <f t="shared" si="19"/>
        <v>11</v>
      </c>
      <c r="D234" s="74"/>
      <c r="E234" s="74"/>
      <c r="F234" s="74"/>
      <c r="G234" s="74"/>
      <c r="H234" s="74"/>
      <c r="I234" s="74"/>
      <c r="J234" s="25"/>
      <c r="K234" s="25"/>
      <c r="L234" s="25"/>
      <c r="M234" s="25"/>
      <c r="N234" s="25"/>
    </row>
    <row r="235" spans="2:14" x14ac:dyDescent="0.25">
      <c r="B235" s="148">
        <f t="shared" si="18"/>
        <v>2034</v>
      </c>
      <c r="C235" s="148">
        <f t="shared" si="19"/>
        <v>12</v>
      </c>
      <c r="D235" s="74"/>
      <c r="E235" s="74"/>
      <c r="F235" s="74"/>
      <c r="G235" s="74"/>
      <c r="H235" s="74"/>
      <c r="I235" s="74"/>
      <c r="J235" s="25"/>
      <c r="K235" s="25"/>
      <c r="L235" s="25"/>
      <c r="M235" s="25"/>
      <c r="N235" s="25"/>
    </row>
    <row r="236" spans="2:14" x14ac:dyDescent="0.25">
      <c r="B236" s="148">
        <f t="shared" si="18"/>
        <v>2035</v>
      </c>
      <c r="C236" s="148">
        <f t="shared" si="19"/>
        <v>1</v>
      </c>
      <c r="D236" s="74"/>
      <c r="E236" s="74"/>
      <c r="F236" s="74"/>
      <c r="G236" s="74"/>
      <c r="H236" s="74"/>
      <c r="I236" s="74"/>
      <c r="J236" s="25"/>
      <c r="K236" s="25"/>
      <c r="L236" s="25"/>
      <c r="M236" s="25"/>
      <c r="N236" s="25"/>
    </row>
    <row r="237" spans="2:14" x14ac:dyDescent="0.25">
      <c r="B237" s="148">
        <f t="shared" ref="B237:B247" si="20">IF(C237=1,B236+1,B236)</f>
        <v>2035</v>
      </c>
      <c r="C237" s="148">
        <f t="shared" ref="C237:C247" si="21">C225</f>
        <v>2</v>
      </c>
      <c r="D237" s="74"/>
      <c r="E237" s="74"/>
      <c r="F237" s="74"/>
      <c r="G237" s="74"/>
      <c r="H237" s="74"/>
      <c r="I237" s="74"/>
      <c r="J237" s="25"/>
      <c r="K237" s="25"/>
      <c r="L237" s="25"/>
      <c r="M237" s="25"/>
      <c r="N237" s="25"/>
    </row>
    <row r="238" spans="2:14" x14ac:dyDescent="0.25">
      <c r="B238" s="148">
        <f t="shared" si="20"/>
        <v>2035</v>
      </c>
      <c r="C238" s="148">
        <f t="shared" si="21"/>
        <v>3</v>
      </c>
      <c r="D238" s="74"/>
      <c r="E238" s="74"/>
      <c r="F238" s="74"/>
      <c r="G238" s="74"/>
      <c r="H238" s="74"/>
      <c r="I238" s="74"/>
      <c r="J238" s="25"/>
      <c r="K238" s="25"/>
      <c r="L238" s="25"/>
      <c r="M238" s="25"/>
      <c r="N238" s="25"/>
    </row>
    <row r="239" spans="2:14" x14ac:dyDescent="0.25">
      <c r="B239" s="148">
        <f t="shared" si="20"/>
        <v>2035</v>
      </c>
      <c r="C239" s="148">
        <f t="shared" si="21"/>
        <v>4</v>
      </c>
      <c r="D239" s="74"/>
      <c r="E239" s="74"/>
      <c r="F239" s="74"/>
      <c r="G239" s="74"/>
      <c r="H239" s="74"/>
      <c r="I239" s="74"/>
      <c r="J239" s="25"/>
      <c r="K239" s="25"/>
      <c r="L239" s="25"/>
      <c r="M239" s="25"/>
      <c r="N239" s="25"/>
    </row>
    <row r="240" spans="2:14" x14ac:dyDescent="0.25">
      <c r="B240" s="148">
        <f t="shared" si="20"/>
        <v>2035</v>
      </c>
      <c r="C240" s="148">
        <f t="shared" si="21"/>
        <v>5</v>
      </c>
      <c r="D240" s="74"/>
      <c r="E240" s="74"/>
      <c r="F240" s="74"/>
      <c r="G240" s="74"/>
      <c r="H240" s="74"/>
      <c r="I240" s="74"/>
      <c r="J240" s="25"/>
      <c r="K240" s="25"/>
      <c r="L240" s="25"/>
      <c r="M240" s="25"/>
      <c r="N240" s="25"/>
    </row>
    <row r="241" spans="2:14" x14ac:dyDescent="0.25">
      <c r="B241" s="148">
        <f t="shared" si="20"/>
        <v>2035</v>
      </c>
      <c r="C241" s="148">
        <f t="shared" si="21"/>
        <v>6</v>
      </c>
      <c r="D241" s="74"/>
      <c r="E241" s="74"/>
      <c r="F241" s="74"/>
      <c r="G241" s="74"/>
      <c r="H241" s="74"/>
      <c r="I241" s="74"/>
      <c r="J241" s="25"/>
      <c r="K241" s="25"/>
      <c r="L241" s="25"/>
      <c r="M241" s="25"/>
      <c r="N241" s="25"/>
    </row>
    <row r="242" spans="2:14" x14ac:dyDescent="0.25">
      <c r="B242" s="148">
        <f t="shared" si="20"/>
        <v>2035</v>
      </c>
      <c r="C242" s="148">
        <f t="shared" si="21"/>
        <v>7</v>
      </c>
      <c r="D242" s="74"/>
      <c r="E242" s="74"/>
      <c r="F242" s="74"/>
      <c r="G242" s="74"/>
      <c r="H242" s="74"/>
      <c r="I242" s="74"/>
      <c r="J242" s="25"/>
      <c r="K242" s="25"/>
      <c r="L242" s="25"/>
      <c r="M242" s="25"/>
      <c r="N242" s="25"/>
    </row>
    <row r="243" spans="2:14" x14ac:dyDescent="0.25">
      <c r="B243" s="148">
        <f t="shared" si="20"/>
        <v>2035</v>
      </c>
      <c r="C243" s="148">
        <f t="shared" si="21"/>
        <v>8</v>
      </c>
      <c r="D243" s="74"/>
      <c r="E243" s="74"/>
      <c r="F243" s="74"/>
      <c r="G243" s="74"/>
      <c r="H243" s="74"/>
      <c r="I243" s="74"/>
      <c r="J243" s="25"/>
      <c r="K243" s="25"/>
      <c r="L243" s="25"/>
      <c r="M243" s="25"/>
      <c r="N243" s="25"/>
    </row>
    <row r="244" spans="2:14" x14ac:dyDescent="0.25">
      <c r="B244" s="148">
        <f t="shared" si="20"/>
        <v>2035</v>
      </c>
      <c r="C244" s="148">
        <f t="shared" si="21"/>
        <v>9</v>
      </c>
      <c r="D244" s="74"/>
      <c r="E244" s="74"/>
      <c r="F244" s="74"/>
      <c r="G244" s="74"/>
      <c r="H244" s="74"/>
      <c r="I244" s="74"/>
      <c r="J244" s="25"/>
      <c r="K244" s="25"/>
      <c r="L244" s="25"/>
      <c r="M244" s="25"/>
      <c r="N244" s="25"/>
    </row>
    <row r="245" spans="2:14" x14ac:dyDescent="0.25">
      <c r="B245" s="148">
        <f t="shared" si="20"/>
        <v>2035</v>
      </c>
      <c r="C245" s="148">
        <f t="shared" si="21"/>
        <v>10</v>
      </c>
      <c r="D245" s="74"/>
      <c r="E245" s="74"/>
      <c r="F245" s="74"/>
      <c r="G245" s="74"/>
      <c r="H245" s="74"/>
      <c r="I245" s="74"/>
      <c r="J245" s="25"/>
      <c r="K245" s="25"/>
      <c r="L245" s="25"/>
      <c r="M245" s="25"/>
      <c r="N245" s="25"/>
    </row>
    <row r="246" spans="2:14" x14ac:dyDescent="0.25">
      <c r="B246" s="148">
        <f t="shared" si="20"/>
        <v>2035</v>
      </c>
      <c r="C246" s="148">
        <f t="shared" si="21"/>
        <v>11</v>
      </c>
      <c r="D246" s="74"/>
      <c r="E246" s="74"/>
      <c r="F246" s="74"/>
      <c r="G246" s="74"/>
      <c r="H246" s="74"/>
      <c r="I246" s="74"/>
      <c r="J246" s="25"/>
      <c r="K246" s="25"/>
      <c r="L246" s="25"/>
      <c r="M246" s="25"/>
      <c r="N246" s="25"/>
    </row>
    <row r="247" spans="2:14" x14ac:dyDescent="0.25">
      <c r="B247" s="148">
        <f t="shared" si="20"/>
        <v>2035</v>
      </c>
      <c r="C247" s="148">
        <f t="shared" si="21"/>
        <v>12</v>
      </c>
      <c r="D247" s="74"/>
      <c r="E247" s="74"/>
      <c r="F247" s="74"/>
      <c r="G247" s="74"/>
      <c r="H247" s="74"/>
      <c r="I247" s="74"/>
      <c r="J247" s="25"/>
      <c r="K247" s="25"/>
      <c r="L247" s="25"/>
      <c r="M247" s="25"/>
      <c r="N247" s="25"/>
    </row>
  </sheetData>
  <mergeCells count="1">
    <mergeCell ref="F4:H5"/>
  </mergeCells>
  <hyperlinks>
    <hyperlink ref="I1" location="Contents!A1" display="Go to Contents" xr:uid="{00000000-0004-0000-0400-000000000000}"/>
    <hyperlink ref="L5" location="'Basic Inputs'!A1" display="1. Basic Inputs" xr:uid="{00000000-0004-0000-0400-000001000000}"/>
    <hyperlink ref="L7" location="'Inventory Inputs'!A1" display="2. Inventory Inputs" xr:uid="{00000000-0004-0000-0400-000002000000}"/>
    <hyperlink ref="L9" location="'Monthly Energy Inputs'!A1" display="3. Monthly Energy Inputs" xr:uid="{00000000-0004-0000-0400-000003000000}"/>
    <hyperlink ref="L11" location="'Daily Weather Input'!A1" display="4. Daily Weather Inputs" xr:uid="{00000000-0004-0000-0400-000004000000}"/>
    <hyperlink ref="L13" location="WeatherAnalysis!A1" display="5. Weather Analysis" xr:uid="{00000000-0004-0000-0400-000005000000}"/>
    <hyperlink ref="L15" location="'Program Inputs'!A1" display="6. Program Inputs" xr:uid="{00000000-0004-0000-0400-000006000000}"/>
    <hyperlink ref="L17" location="Constants!A1" display="7. Review Constants" xr:uid="{00000000-0004-0000-0400-000007000000}"/>
    <hyperlink ref="L19" location="Visuals!A1" display="8. View Results" xr:uid="{00000000-0004-0000-0400-000008000000}"/>
    <hyperlink ref="I5" r:id="rId1" tooltip="View a step-by-step walkthrough of entering data on this tab." xr:uid="{00000000-0004-0000-0400-000009000000}"/>
  </hyperlinks>
  <pageMargins left="0.7" right="0.7" top="0.75" bottom="0.75" header="0.3" footer="0.3"/>
  <pageSetup orientation="portrait" horizontalDpi="0"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70C0"/>
  </sheetPr>
  <dimension ref="A1:AE6367"/>
  <sheetViews>
    <sheetView workbookViewId="0"/>
  </sheetViews>
  <sheetFormatPr defaultColWidth="8.85546875" defaultRowHeight="15" x14ac:dyDescent="0.25"/>
  <cols>
    <col min="2" max="2" width="9" customWidth="1"/>
    <col min="3" max="3" width="14" customWidth="1"/>
    <col min="7" max="7" width="2.42578125" customWidth="1"/>
    <col min="8" max="8" width="1.5703125" customWidth="1"/>
    <col min="9" max="9" width="3.85546875" customWidth="1"/>
    <col min="10" max="10" width="26.42578125" customWidth="1"/>
    <col min="11" max="11" width="3.42578125" customWidth="1"/>
    <col min="12" max="12" width="2.42578125" customWidth="1"/>
    <col min="13" max="13" width="28.140625" customWidth="1"/>
  </cols>
  <sheetData>
    <row r="1" spans="1:31" x14ac:dyDescent="0.25">
      <c r="A1" s="34" t="s">
        <v>252</v>
      </c>
      <c r="B1" s="34"/>
      <c r="C1" s="34"/>
      <c r="D1" s="34"/>
      <c r="E1" s="34"/>
      <c r="F1" s="34"/>
      <c r="G1" s="34"/>
      <c r="H1" s="34"/>
      <c r="I1" s="134" t="s">
        <v>144</v>
      </c>
      <c r="J1" s="34"/>
      <c r="K1" s="34"/>
      <c r="L1" s="34"/>
      <c r="M1" s="34"/>
      <c r="N1" s="34"/>
      <c r="O1" s="34"/>
      <c r="P1" s="34"/>
      <c r="Q1" s="34"/>
      <c r="R1" s="34"/>
      <c r="S1" s="34"/>
      <c r="T1" s="32"/>
      <c r="U1" s="32"/>
      <c r="V1" s="32"/>
      <c r="W1" s="32"/>
      <c r="X1" s="32"/>
      <c r="Y1" s="32"/>
      <c r="Z1" s="32"/>
      <c r="AA1" s="32"/>
      <c r="AB1" s="32"/>
      <c r="AC1" s="32"/>
      <c r="AD1" s="32"/>
      <c r="AE1" s="32"/>
    </row>
    <row r="2" spans="1:31" x14ac:dyDescent="0.25">
      <c r="A2" s="458" t="s">
        <v>355</v>
      </c>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row>
    <row r="3" spans="1:31" ht="15.75" thickBot="1" x14ac:dyDescent="0.3">
      <c r="A3" s="25" t="s">
        <v>162</v>
      </c>
      <c r="B3" s="25" t="s">
        <v>163</v>
      </c>
      <c r="C3" s="25" t="s">
        <v>164</v>
      </c>
      <c r="D3" s="25" t="s">
        <v>165</v>
      </c>
      <c r="E3" s="25" t="s">
        <v>166</v>
      </c>
      <c r="F3" s="25" t="s">
        <v>167</v>
      </c>
      <c r="G3" s="420" t="s">
        <v>597</v>
      </c>
      <c r="H3" s="25"/>
      <c r="I3" s="25"/>
      <c r="J3" s="25"/>
      <c r="K3" s="25"/>
      <c r="L3" s="25"/>
      <c r="M3" s="25"/>
      <c r="N3" s="25"/>
      <c r="O3" s="25"/>
      <c r="P3" s="25"/>
      <c r="Q3" s="25"/>
      <c r="R3" s="25"/>
      <c r="S3" s="25"/>
      <c r="T3" s="25"/>
      <c r="U3" s="25"/>
      <c r="V3" s="25"/>
      <c r="W3" s="25"/>
      <c r="X3" s="25"/>
      <c r="Y3" s="25"/>
      <c r="Z3" s="25"/>
      <c r="AA3" s="25"/>
      <c r="AB3" s="25"/>
      <c r="AC3" s="25"/>
      <c r="AD3" s="25"/>
      <c r="AE3" s="25"/>
    </row>
    <row r="4" spans="1:31" x14ac:dyDescent="0.25">
      <c r="A4" t="s">
        <v>632</v>
      </c>
      <c r="B4" t="s">
        <v>633</v>
      </c>
      <c r="C4" s="151">
        <v>38353</v>
      </c>
      <c r="D4">
        <v>51</v>
      </c>
      <c r="E4">
        <v>68</v>
      </c>
      <c r="F4">
        <v>34</v>
      </c>
      <c r="G4" s="25"/>
      <c r="H4" s="25"/>
      <c r="I4" s="106"/>
      <c r="J4" s="423" t="s">
        <v>442</v>
      </c>
      <c r="K4" s="91"/>
      <c r="L4" s="25"/>
      <c r="M4" s="25"/>
      <c r="N4" s="25"/>
      <c r="O4" s="25"/>
      <c r="P4" s="25"/>
      <c r="Q4" s="25"/>
      <c r="R4" s="25"/>
      <c r="S4" s="25"/>
      <c r="T4" s="25"/>
      <c r="U4" s="25"/>
      <c r="V4" s="25"/>
      <c r="W4" s="25"/>
      <c r="X4" s="25"/>
      <c r="Y4" s="25"/>
      <c r="Z4" s="25"/>
      <c r="AA4" s="25"/>
      <c r="AB4" s="25"/>
      <c r="AC4" s="25"/>
      <c r="AD4" s="25"/>
      <c r="AE4" s="25"/>
    </row>
    <row r="5" spans="1:31" ht="15.75" thickBot="1" x14ac:dyDescent="0.3">
      <c r="A5" t="s">
        <v>632</v>
      </c>
      <c r="B5" t="s">
        <v>633</v>
      </c>
      <c r="C5" s="151">
        <v>38354</v>
      </c>
      <c r="D5">
        <v>46</v>
      </c>
      <c r="E5">
        <v>50</v>
      </c>
      <c r="F5">
        <v>41</v>
      </c>
      <c r="G5" s="25"/>
      <c r="H5" s="25"/>
      <c r="I5" s="433"/>
      <c r="J5" s="426"/>
      <c r="K5" s="427"/>
      <c r="L5" s="25"/>
      <c r="M5" s="25"/>
      <c r="N5" s="25"/>
      <c r="O5" s="25"/>
      <c r="P5" s="25"/>
      <c r="Q5" s="25"/>
      <c r="R5" s="25"/>
      <c r="S5" s="25"/>
      <c r="T5" s="25"/>
      <c r="U5" s="25"/>
      <c r="V5" s="25"/>
      <c r="W5" s="25"/>
      <c r="X5" s="25"/>
      <c r="Y5" s="25"/>
      <c r="Z5" s="25"/>
      <c r="AA5" s="25"/>
      <c r="AB5" s="25"/>
      <c r="AC5" s="25"/>
      <c r="AD5" s="25"/>
      <c r="AE5" s="25"/>
    </row>
    <row r="6" spans="1:31" ht="15.75" thickBot="1" x14ac:dyDescent="0.3">
      <c r="A6" t="s">
        <v>632</v>
      </c>
      <c r="B6" t="s">
        <v>633</v>
      </c>
      <c r="C6" s="151">
        <v>38355</v>
      </c>
      <c r="D6">
        <v>54</v>
      </c>
      <c r="E6">
        <v>65</v>
      </c>
      <c r="F6">
        <v>42</v>
      </c>
      <c r="G6" s="25"/>
      <c r="H6" s="25"/>
      <c r="I6" s="435"/>
      <c r="J6" s="456" t="s">
        <v>444</v>
      </c>
      <c r="K6" s="427"/>
      <c r="L6" s="25"/>
      <c r="M6" s="439" t="s">
        <v>592</v>
      </c>
      <c r="N6" s="25"/>
      <c r="O6" s="25"/>
      <c r="P6" s="25"/>
      <c r="Q6" s="25"/>
      <c r="R6" s="25"/>
      <c r="S6" s="25"/>
      <c r="T6" s="25"/>
      <c r="U6" s="25"/>
      <c r="V6" s="25"/>
      <c r="W6" s="25"/>
      <c r="X6" s="25"/>
      <c r="Y6" s="25"/>
      <c r="Z6" s="25"/>
      <c r="AA6" s="25"/>
      <c r="AB6" s="25"/>
      <c r="AC6" s="25"/>
      <c r="AD6" s="25"/>
      <c r="AE6" s="25"/>
    </row>
    <row r="7" spans="1:31" ht="15.75" thickBot="1" x14ac:dyDescent="0.3">
      <c r="A7" t="s">
        <v>632</v>
      </c>
      <c r="B7" t="s">
        <v>633</v>
      </c>
      <c r="C7" s="151">
        <v>38356</v>
      </c>
      <c r="D7">
        <v>59</v>
      </c>
      <c r="E7">
        <v>69</v>
      </c>
      <c r="F7">
        <v>48</v>
      </c>
      <c r="G7" s="25"/>
      <c r="H7" s="25"/>
      <c r="I7" s="435"/>
      <c r="J7" s="426"/>
      <c r="K7" s="427"/>
      <c r="L7" s="25"/>
      <c r="M7" s="25"/>
      <c r="N7" s="25"/>
      <c r="O7" s="25"/>
      <c r="P7" s="25"/>
      <c r="Q7" s="25"/>
      <c r="R7" s="25"/>
      <c r="S7" s="25"/>
      <c r="T7" s="25"/>
      <c r="U7" s="25"/>
      <c r="V7" s="25"/>
      <c r="W7" s="25"/>
      <c r="X7" s="25"/>
      <c r="Y7" s="25"/>
      <c r="Z7" s="25"/>
      <c r="AA7" s="25"/>
      <c r="AB7" s="25"/>
      <c r="AC7" s="25"/>
      <c r="AD7" s="25"/>
      <c r="AE7" s="25"/>
    </row>
    <row r="8" spans="1:31" ht="15.75" thickBot="1" x14ac:dyDescent="0.3">
      <c r="A8" t="s">
        <v>632</v>
      </c>
      <c r="B8" t="s">
        <v>633</v>
      </c>
      <c r="C8" s="151">
        <v>38357</v>
      </c>
      <c r="D8">
        <v>44</v>
      </c>
      <c r="E8">
        <v>49</v>
      </c>
      <c r="F8">
        <v>39</v>
      </c>
      <c r="G8" s="25"/>
      <c r="H8" s="25"/>
      <c r="I8" s="435"/>
      <c r="J8" s="439" t="s">
        <v>445</v>
      </c>
      <c r="K8" s="427"/>
      <c r="L8" s="25"/>
      <c r="M8" s="439" t="s">
        <v>596</v>
      </c>
      <c r="N8" s="25"/>
      <c r="O8" s="25"/>
      <c r="P8" s="25"/>
      <c r="Q8" s="25"/>
      <c r="R8" s="25"/>
      <c r="S8" s="25"/>
      <c r="T8" s="25"/>
      <c r="U8" s="25"/>
      <c r="V8" s="25"/>
      <c r="W8" s="25"/>
      <c r="X8" s="25"/>
      <c r="Y8" s="25"/>
      <c r="Z8" s="25"/>
      <c r="AA8" s="25"/>
      <c r="AB8" s="25"/>
      <c r="AC8" s="25"/>
      <c r="AD8" s="25"/>
      <c r="AE8" s="25"/>
    </row>
    <row r="9" spans="1:31" ht="15.75" thickBot="1" x14ac:dyDescent="0.3">
      <c r="A9" t="s">
        <v>632</v>
      </c>
      <c r="B9" t="s">
        <v>633</v>
      </c>
      <c r="C9" s="151">
        <v>38358</v>
      </c>
      <c r="D9">
        <v>42</v>
      </c>
      <c r="E9">
        <v>44</v>
      </c>
      <c r="F9">
        <v>39</v>
      </c>
      <c r="G9" s="25"/>
      <c r="H9" s="25"/>
      <c r="I9" s="428"/>
      <c r="J9" s="429"/>
      <c r="K9" s="427"/>
      <c r="L9" s="25"/>
      <c r="M9" s="25"/>
      <c r="N9" s="25"/>
      <c r="O9" s="25"/>
      <c r="P9" s="25"/>
      <c r="Q9" s="25"/>
      <c r="R9" s="25"/>
      <c r="S9" s="25"/>
      <c r="T9" s="25"/>
      <c r="U9" s="25"/>
      <c r="V9" s="25"/>
      <c r="W9" s="25"/>
      <c r="X9" s="25"/>
      <c r="Y9" s="25"/>
      <c r="Z9" s="25"/>
      <c r="AA9" s="25"/>
      <c r="AB9" s="25"/>
      <c r="AC9" s="25"/>
      <c r="AD9" s="25"/>
      <c r="AE9" s="25"/>
    </row>
    <row r="10" spans="1:31" ht="15.75" thickBot="1" x14ac:dyDescent="0.3">
      <c r="A10" t="s">
        <v>632</v>
      </c>
      <c r="B10" t="s">
        <v>633</v>
      </c>
      <c r="C10" s="151">
        <v>38359</v>
      </c>
      <c r="D10">
        <v>43</v>
      </c>
      <c r="E10">
        <v>46</v>
      </c>
      <c r="F10">
        <v>39</v>
      </c>
      <c r="G10" s="25"/>
      <c r="H10" s="25"/>
      <c r="I10" s="436"/>
      <c r="J10" s="439" t="s">
        <v>446</v>
      </c>
      <c r="K10" s="427"/>
      <c r="L10" s="25"/>
      <c r="M10" s="25"/>
      <c r="N10" s="25"/>
      <c r="O10" s="25"/>
      <c r="P10" s="25"/>
      <c r="Q10" s="25"/>
      <c r="R10" s="25"/>
      <c r="S10" s="25"/>
      <c r="T10" s="25"/>
      <c r="U10" s="25"/>
      <c r="V10" s="25"/>
      <c r="W10" s="25"/>
      <c r="X10" s="25"/>
      <c r="Y10" s="25"/>
      <c r="Z10" s="25"/>
      <c r="AA10" s="25"/>
      <c r="AB10" s="25"/>
      <c r="AC10" s="25"/>
      <c r="AD10" s="25"/>
      <c r="AE10" s="25"/>
    </row>
    <row r="11" spans="1:31" ht="15.75" thickBot="1" x14ac:dyDescent="0.3">
      <c r="A11" t="s">
        <v>632</v>
      </c>
      <c r="B11" t="s">
        <v>633</v>
      </c>
      <c r="C11" s="151">
        <v>38360</v>
      </c>
      <c r="D11">
        <v>46</v>
      </c>
      <c r="E11">
        <v>53</v>
      </c>
      <c r="F11">
        <v>39</v>
      </c>
      <c r="G11" s="25"/>
      <c r="H11" s="25"/>
      <c r="I11" s="437"/>
      <c r="J11" s="430"/>
      <c r="K11" s="427"/>
      <c r="L11" s="25"/>
      <c r="M11" s="25"/>
      <c r="N11" s="25"/>
      <c r="O11" s="25"/>
      <c r="P11" s="25"/>
      <c r="Q11" s="25"/>
      <c r="R11" s="25"/>
      <c r="S11" s="25"/>
      <c r="T11" s="25"/>
      <c r="U11" s="25"/>
      <c r="V11" s="25"/>
      <c r="W11" s="25"/>
      <c r="X11" s="25"/>
      <c r="Y11" s="25"/>
      <c r="Z11" s="25"/>
      <c r="AA11" s="25"/>
      <c r="AB11" s="25"/>
      <c r="AC11" s="25"/>
      <c r="AD11" s="25"/>
      <c r="AE11" s="25"/>
    </row>
    <row r="12" spans="1:31" ht="15.75" thickBot="1" x14ac:dyDescent="0.3">
      <c r="A12" t="s">
        <v>632</v>
      </c>
      <c r="B12" t="s">
        <v>633</v>
      </c>
      <c r="C12" s="151">
        <v>38361</v>
      </c>
      <c r="D12">
        <v>37</v>
      </c>
      <c r="E12">
        <v>42</v>
      </c>
      <c r="F12">
        <v>33</v>
      </c>
      <c r="G12" s="25"/>
      <c r="H12" s="25"/>
      <c r="I12" s="438"/>
      <c r="J12" s="455" t="s">
        <v>447</v>
      </c>
      <c r="K12" s="427"/>
      <c r="L12" s="25"/>
      <c r="M12" s="25"/>
      <c r="N12" s="25"/>
      <c r="O12" s="25"/>
      <c r="P12" s="25"/>
      <c r="Q12" s="25"/>
      <c r="R12" s="25"/>
      <c r="S12" s="25"/>
      <c r="T12" s="25"/>
      <c r="U12" s="25"/>
      <c r="V12" s="25"/>
      <c r="W12" s="25"/>
      <c r="X12" s="25"/>
      <c r="Y12" s="25"/>
      <c r="Z12" s="25"/>
      <c r="AA12" s="25"/>
      <c r="AB12" s="25"/>
      <c r="AC12" s="25"/>
      <c r="AD12" s="25"/>
      <c r="AE12" s="25"/>
    </row>
    <row r="13" spans="1:31" ht="15.75" thickBot="1" x14ac:dyDescent="0.3">
      <c r="A13" t="s">
        <v>632</v>
      </c>
      <c r="B13" t="s">
        <v>633</v>
      </c>
      <c r="C13" s="151">
        <v>38362</v>
      </c>
      <c r="D13">
        <v>43</v>
      </c>
      <c r="E13">
        <v>56</v>
      </c>
      <c r="F13">
        <v>30</v>
      </c>
      <c r="G13" s="25"/>
      <c r="H13" s="25"/>
      <c r="I13" s="435"/>
      <c r="J13" s="426"/>
      <c r="K13" s="427"/>
      <c r="L13" s="25"/>
      <c r="M13" s="25"/>
      <c r="N13" s="25"/>
      <c r="O13" s="25"/>
      <c r="P13" s="25"/>
      <c r="Q13" s="25"/>
      <c r="R13" s="25"/>
      <c r="S13" s="25"/>
      <c r="T13" s="25"/>
      <c r="U13" s="25"/>
      <c r="V13" s="25"/>
      <c r="W13" s="25"/>
      <c r="X13" s="25"/>
      <c r="Y13" s="25"/>
      <c r="Z13" s="25"/>
      <c r="AA13" s="25"/>
      <c r="AB13" s="25"/>
      <c r="AC13" s="25"/>
      <c r="AD13" s="25"/>
      <c r="AE13" s="25"/>
    </row>
    <row r="14" spans="1:31" ht="15.75" thickBot="1" x14ac:dyDescent="0.3">
      <c r="A14" t="s">
        <v>632</v>
      </c>
      <c r="B14" t="s">
        <v>633</v>
      </c>
      <c r="C14" s="151">
        <v>38363</v>
      </c>
      <c r="D14">
        <v>42</v>
      </c>
      <c r="E14">
        <v>48</v>
      </c>
      <c r="F14">
        <v>35</v>
      </c>
      <c r="G14" s="25"/>
      <c r="H14" s="25"/>
      <c r="I14" s="435"/>
      <c r="J14" s="439" t="s">
        <v>448</v>
      </c>
      <c r="K14" s="427"/>
      <c r="L14" s="25"/>
      <c r="M14" s="25"/>
      <c r="N14" s="25"/>
      <c r="O14" s="25"/>
      <c r="P14" s="25"/>
      <c r="Q14" s="25"/>
      <c r="R14" s="25"/>
      <c r="S14" s="25"/>
      <c r="T14" s="25"/>
      <c r="U14" s="25"/>
      <c r="V14" s="25"/>
      <c r="W14" s="25"/>
      <c r="X14" s="25"/>
      <c r="Y14" s="25"/>
      <c r="Z14" s="25"/>
      <c r="AA14" s="25"/>
      <c r="AB14" s="25"/>
      <c r="AC14" s="25"/>
      <c r="AD14" s="25"/>
      <c r="AE14" s="25"/>
    </row>
    <row r="15" spans="1:31" ht="15.75" thickBot="1" x14ac:dyDescent="0.3">
      <c r="A15" t="s">
        <v>632</v>
      </c>
      <c r="B15" t="s">
        <v>633</v>
      </c>
      <c r="C15" s="151">
        <v>38364</v>
      </c>
      <c r="D15">
        <v>44</v>
      </c>
      <c r="E15">
        <v>51</v>
      </c>
      <c r="F15">
        <v>37</v>
      </c>
      <c r="G15" s="25"/>
      <c r="H15" s="25"/>
      <c r="I15" s="435"/>
      <c r="J15" s="426"/>
      <c r="K15" s="427"/>
      <c r="L15" s="25"/>
      <c r="M15" s="25"/>
      <c r="N15" s="25"/>
      <c r="O15" s="25"/>
      <c r="P15" s="25"/>
      <c r="Q15" s="25"/>
      <c r="R15" s="25"/>
      <c r="S15" s="25"/>
      <c r="T15" s="25"/>
      <c r="U15" s="25"/>
      <c r="V15" s="25"/>
      <c r="W15" s="25"/>
      <c r="X15" s="25"/>
      <c r="Y15" s="25"/>
      <c r="Z15" s="25"/>
      <c r="AA15" s="25"/>
      <c r="AB15" s="25"/>
      <c r="AC15" s="25"/>
      <c r="AD15" s="25"/>
      <c r="AE15" s="25"/>
    </row>
    <row r="16" spans="1:31" ht="15.75" thickBot="1" x14ac:dyDescent="0.3">
      <c r="A16" t="s">
        <v>632</v>
      </c>
      <c r="B16" t="s">
        <v>633</v>
      </c>
      <c r="C16" s="151">
        <v>38365</v>
      </c>
      <c r="D16">
        <v>56</v>
      </c>
      <c r="E16">
        <v>69</v>
      </c>
      <c r="F16">
        <v>43</v>
      </c>
      <c r="G16" s="25"/>
      <c r="H16" s="25"/>
      <c r="I16" s="435"/>
      <c r="J16" s="439" t="s">
        <v>449</v>
      </c>
      <c r="K16" s="427"/>
      <c r="L16" s="25"/>
      <c r="M16" s="25"/>
      <c r="N16" s="25"/>
      <c r="O16" s="25"/>
      <c r="P16" s="25"/>
      <c r="Q16" s="25"/>
      <c r="R16" s="25"/>
      <c r="S16" s="25"/>
      <c r="T16" s="25"/>
      <c r="U16" s="25"/>
      <c r="V16" s="25"/>
      <c r="W16" s="25"/>
      <c r="X16" s="25"/>
      <c r="Y16" s="25"/>
      <c r="Z16" s="25"/>
      <c r="AA16" s="25"/>
      <c r="AB16" s="25"/>
      <c r="AC16" s="25"/>
      <c r="AD16" s="25"/>
      <c r="AE16" s="25"/>
    </row>
    <row r="17" spans="1:31" ht="15.75" thickBot="1" x14ac:dyDescent="0.3">
      <c r="A17" t="s">
        <v>632</v>
      </c>
      <c r="B17" t="s">
        <v>633</v>
      </c>
      <c r="C17" s="151">
        <v>38366</v>
      </c>
      <c r="D17">
        <v>50</v>
      </c>
      <c r="E17">
        <v>67</v>
      </c>
      <c r="F17">
        <v>33</v>
      </c>
      <c r="G17" s="25"/>
      <c r="H17" s="25"/>
      <c r="I17" s="435"/>
      <c r="J17" s="426"/>
      <c r="K17" s="427"/>
      <c r="L17" s="25"/>
      <c r="M17" s="25"/>
      <c r="N17" s="25"/>
      <c r="O17" s="25"/>
      <c r="P17" s="25"/>
      <c r="Q17" s="25"/>
      <c r="R17" s="25"/>
      <c r="S17" s="25"/>
      <c r="T17" s="25"/>
      <c r="U17" s="25"/>
      <c r="V17" s="25"/>
      <c r="W17" s="25"/>
      <c r="X17" s="25"/>
      <c r="Y17" s="25"/>
      <c r="Z17" s="25"/>
      <c r="AA17" s="25"/>
      <c r="AB17" s="25"/>
      <c r="AC17" s="25"/>
      <c r="AD17" s="25"/>
      <c r="AE17" s="25"/>
    </row>
    <row r="18" spans="1:31" ht="15.75" thickBot="1" x14ac:dyDescent="0.3">
      <c r="A18" t="s">
        <v>632</v>
      </c>
      <c r="B18" t="s">
        <v>633</v>
      </c>
      <c r="C18" s="151">
        <v>38367</v>
      </c>
      <c r="D18">
        <v>32</v>
      </c>
      <c r="E18">
        <v>36</v>
      </c>
      <c r="F18">
        <v>28</v>
      </c>
      <c r="G18" s="25"/>
      <c r="H18" s="25"/>
      <c r="I18" s="435"/>
      <c r="J18" s="439" t="s">
        <v>450</v>
      </c>
      <c r="K18" s="427"/>
      <c r="L18" s="25"/>
      <c r="M18" s="25"/>
      <c r="N18" s="25"/>
      <c r="O18" s="25"/>
      <c r="P18" s="25"/>
      <c r="Q18" s="25"/>
      <c r="R18" s="25"/>
      <c r="S18" s="25"/>
      <c r="T18" s="25"/>
      <c r="U18" s="25"/>
      <c r="V18" s="25"/>
      <c r="W18" s="25"/>
      <c r="X18" s="25"/>
      <c r="Y18" s="25"/>
      <c r="Z18" s="25"/>
      <c r="AA18" s="25"/>
      <c r="AB18" s="25"/>
      <c r="AC18" s="25"/>
      <c r="AD18" s="25"/>
      <c r="AE18" s="25"/>
    </row>
    <row r="19" spans="1:31" ht="15.75" thickBot="1" x14ac:dyDescent="0.3">
      <c r="A19" t="s">
        <v>632</v>
      </c>
      <c r="B19" t="s">
        <v>633</v>
      </c>
      <c r="C19" s="151">
        <v>38368</v>
      </c>
      <c r="D19">
        <v>31</v>
      </c>
      <c r="E19">
        <v>36</v>
      </c>
      <c r="F19">
        <v>26</v>
      </c>
      <c r="G19" s="25"/>
      <c r="H19" s="25"/>
      <c r="I19" s="435"/>
      <c r="J19" s="426"/>
      <c r="K19" s="427"/>
      <c r="L19" s="25"/>
      <c r="M19" s="25"/>
      <c r="N19" s="25"/>
      <c r="O19" s="25"/>
      <c r="P19" s="25"/>
      <c r="Q19" s="25"/>
      <c r="R19" s="25"/>
      <c r="S19" s="25"/>
      <c r="T19" s="25"/>
      <c r="U19" s="25"/>
      <c r="V19" s="25"/>
      <c r="W19" s="25"/>
      <c r="X19" s="25"/>
      <c r="Y19" s="25"/>
      <c r="Z19" s="25"/>
      <c r="AA19" s="25"/>
      <c r="AB19" s="25"/>
      <c r="AC19" s="25"/>
      <c r="AD19" s="25"/>
      <c r="AE19" s="25"/>
    </row>
    <row r="20" spans="1:31" ht="15.75" thickBot="1" x14ac:dyDescent="0.3">
      <c r="A20" t="s">
        <v>632</v>
      </c>
      <c r="B20" t="s">
        <v>633</v>
      </c>
      <c r="C20" s="151">
        <v>38369</v>
      </c>
      <c r="D20">
        <v>22</v>
      </c>
      <c r="E20">
        <v>29</v>
      </c>
      <c r="F20">
        <v>15</v>
      </c>
      <c r="G20" s="25"/>
      <c r="H20" s="25"/>
      <c r="I20" s="435"/>
      <c r="J20" s="439" t="s">
        <v>451</v>
      </c>
      <c r="K20" s="427"/>
      <c r="L20" s="25"/>
      <c r="M20" s="25"/>
      <c r="N20" s="25"/>
      <c r="O20" s="25"/>
      <c r="P20" s="25"/>
      <c r="Q20" s="25"/>
      <c r="R20" s="25"/>
      <c r="S20" s="25"/>
      <c r="T20" s="25"/>
      <c r="U20" s="25"/>
      <c r="V20" s="25"/>
      <c r="W20" s="25"/>
      <c r="X20" s="25"/>
      <c r="Y20" s="25"/>
      <c r="Z20" s="25"/>
      <c r="AA20" s="25"/>
      <c r="AB20" s="25"/>
      <c r="AC20" s="25"/>
      <c r="AD20" s="25"/>
      <c r="AE20" s="25"/>
    </row>
    <row r="21" spans="1:31" ht="15.75" thickBot="1" x14ac:dyDescent="0.3">
      <c r="A21" t="s">
        <v>632</v>
      </c>
      <c r="B21" t="s">
        <v>633</v>
      </c>
      <c r="C21" s="151">
        <v>38370</v>
      </c>
      <c r="D21">
        <v>17</v>
      </c>
      <c r="E21">
        <v>23</v>
      </c>
      <c r="F21">
        <v>11</v>
      </c>
      <c r="G21" s="25"/>
      <c r="H21" s="25"/>
      <c r="I21" s="431"/>
      <c r="J21" s="432"/>
      <c r="K21" s="171"/>
      <c r="L21" s="25"/>
      <c r="M21" s="25"/>
      <c r="N21" s="25"/>
      <c r="O21" s="25"/>
      <c r="P21" s="25"/>
      <c r="Q21" s="25"/>
      <c r="R21" s="25"/>
      <c r="S21" s="25"/>
      <c r="T21" s="25"/>
      <c r="U21" s="25"/>
      <c r="V21" s="25"/>
      <c r="W21" s="25"/>
      <c r="X21" s="25"/>
      <c r="Y21" s="25"/>
      <c r="Z21" s="25"/>
      <c r="AA21" s="25"/>
      <c r="AB21" s="25"/>
      <c r="AC21" s="25"/>
      <c r="AD21" s="25"/>
      <c r="AE21" s="25"/>
    </row>
    <row r="22" spans="1:31" x14ac:dyDescent="0.25">
      <c r="A22" t="s">
        <v>632</v>
      </c>
      <c r="B22" t="s">
        <v>633</v>
      </c>
      <c r="C22" s="151">
        <v>38371</v>
      </c>
      <c r="D22">
        <v>19</v>
      </c>
      <c r="E22">
        <v>25</v>
      </c>
      <c r="F22">
        <v>12</v>
      </c>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row>
    <row r="23" spans="1:31" x14ac:dyDescent="0.25">
      <c r="A23" t="s">
        <v>632</v>
      </c>
      <c r="B23" t="s">
        <v>633</v>
      </c>
      <c r="C23" s="151">
        <v>38372</v>
      </c>
      <c r="D23">
        <v>31</v>
      </c>
      <c r="E23">
        <v>37</v>
      </c>
      <c r="F23">
        <v>25</v>
      </c>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row>
    <row r="24" spans="1:31" x14ac:dyDescent="0.25">
      <c r="A24" t="s">
        <v>632</v>
      </c>
      <c r="B24" t="s">
        <v>633</v>
      </c>
      <c r="C24" s="151">
        <v>38373</v>
      </c>
      <c r="D24">
        <v>22</v>
      </c>
      <c r="E24">
        <v>29</v>
      </c>
      <c r="F24">
        <v>14</v>
      </c>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row>
    <row r="25" spans="1:31" x14ac:dyDescent="0.25">
      <c r="A25" t="s">
        <v>632</v>
      </c>
      <c r="B25" t="s">
        <v>633</v>
      </c>
      <c r="C25" s="151">
        <v>38374</v>
      </c>
      <c r="D25">
        <v>18</v>
      </c>
      <c r="E25">
        <v>23</v>
      </c>
      <c r="F25">
        <v>12</v>
      </c>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row>
    <row r="26" spans="1:31" x14ac:dyDescent="0.25">
      <c r="A26" t="s">
        <v>632</v>
      </c>
      <c r="B26" t="s">
        <v>633</v>
      </c>
      <c r="C26" s="151">
        <v>38375</v>
      </c>
      <c r="D26">
        <v>18</v>
      </c>
      <c r="E26">
        <v>22</v>
      </c>
      <c r="F26">
        <v>13</v>
      </c>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row>
    <row r="27" spans="1:31" x14ac:dyDescent="0.25">
      <c r="A27" t="s">
        <v>632</v>
      </c>
      <c r="B27" t="s">
        <v>633</v>
      </c>
      <c r="C27" s="151">
        <v>38376</v>
      </c>
      <c r="D27">
        <v>18</v>
      </c>
      <c r="E27">
        <v>28</v>
      </c>
      <c r="F27">
        <v>7</v>
      </c>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row>
    <row r="28" spans="1:31" x14ac:dyDescent="0.25">
      <c r="A28" t="s">
        <v>632</v>
      </c>
      <c r="B28" t="s">
        <v>633</v>
      </c>
      <c r="C28" s="151">
        <v>38377</v>
      </c>
      <c r="D28">
        <v>33</v>
      </c>
      <c r="E28">
        <v>37</v>
      </c>
      <c r="F28">
        <v>28</v>
      </c>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row>
    <row r="29" spans="1:31" x14ac:dyDescent="0.25">
      <c r="A29" t="s">
        <v>632</v>
      </c>
      <c r="B29" t="s">
        <v>633</v>
      </c>
      <c r="C29" s="151">
        <v>38378</v>
      </c>
      <c r="D29">
        <v>40</v>
      </c>
      <c r="E29">
        <v>49</v>
      </c>
      <c r="F29">
        <v>30</v>
      </c>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row>
    <row r="30" spans="1:31" x14ac:dyDescent="0.25">
      <c r="A30" t="s">
        <v>632</v>
      </c>
      <c r="B30" t="s">
        <v>633</v>
      </c>
      <c r="C30" s="151">
        <v>38379</v>
      </c>
      <c r="D30">
        <v>24</v>
      </c>
      <c r="E30">
        <v>31</v>
      </c>
      <c r="F30">
        <v>16</v>
      </c>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row>
    <row r="31" spans="1:31" x14ac:dyDescent="0.25">
      <c r="A31" t="s">
        <v>632</v>
      </c>
      <c r="B31" t="s">
        <v>633</v>
      </c>
      <c r="C31" s="151">
        <v>38380</v>
      </c>
      <c r="D31">
        <v>20</v>
      </c>
      <c r="E31">
        <v>28</v>
      </c>
      <c r="F31">
        <v>11</v>
      </c>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row>
    <row r="32" spans="1:31" x14ac:dyDescent="0.25">
      <c r="A32" t="s">
        <v>632</v>
      </c>
      <c r="B32" t="s">
        <v>633</v>
      </c>
      <c r="C32" s="151">
        <v>38381</v>
      </c>
      <c r="D32">
        <v>23</v>
      </c>
      <c r="E32">
        <v>36</v>
      </c>
      <c r="F32">
        <v>9</v>
      </c>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row>
    <row r="33" spans="1:31" x14ac:dyDescent="0.25">
      <c r="A33" t="s">
        <v>632</v>
      </c>
      <c r="B33" t="s">
        <v>633</v>
      </c>
      <c r="C33" s="151">
        <v>38382</v>
      </c>
      <c r="D33">
        <v>32</v>
      </c>
      <c r="E33">
        <v>36</v>
      </c>
      <c r="F33">
        <v>27</v>
      </c>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row>
    <row r="34" spans="1:31" x14ac:dyDescent="0.25">
      <c r="A34" t="s">
        <v>632</v>
      </c>
      <c r="B34" t="s">
        <v>633</v>
      </c>
      <c r="C34" s="151">
        <v>38383</v>
      </c>
      <c r="D34">
        <v>28</v>
      </c>
      <c r="E34">
        <v>39</v>
      </c>
      <c r="F34">
        <v>17</v>
      </c>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row>
    <row r="35" spans="1:31" x14ac:dyDescent="0.25">
      <c r="A35" t="s">
        <v>632</v>
      </c>
      <c r="B35" t="s">
        <v>633</v>
      </c>
      <c r="C35" s="151">
        <v>38384</v>
      </c>
      <c r="D35">
        <v>27</v>
      </c>
      <c r="E35">
        <v>40</v>
      </c>
      <c r="F35">
        <v>14</v>
      </c>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row>
    <row r="36" spans="1:31" x14ac:dyDescent="0.25">
      <c r="A36" t="s">
        <v>632</v>
      </c>
      <c r="B36" t="s">
        <v>633</v>
      </c>
      <c r="C36" s="151">
        <v>38385</v>
      </c>
      <c r="D36">
        <v>28</v>
      </c>
      <c r="E36">
        <v>43</v>
      </c>
      <c r="F36">
        <v>13</v>
      </c>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row>
    <row r="37" spans="1:31" x14ac:dyDescent="0.25">
      <c r="A37" t="s">
        <v>632</v>
      </c>
      <c r="B37" t="s">
        <v>633</v>
      </c>
      <c r="C37" s="151">
        <v>38386</v>
      </c>
      <c r="D37">
        <v>31</v>
      </c>
      <c r="E37">
        <v>35</v>
      </c>
      <c r="F37">
        <v>27</v>
      </c>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row>
    <row r="38" spans="1:31" x14ac:dyDescent="0.25">
      <c r="A38" t="s">
        <v>632</v>
      </c>
      <c r="B38" t="s">
        <v>633</v>
      </c>
      <c r="C38" s="151">
        <v>38387</v>
      </c>
      <c r="D38">
        <v>40</v>
      </c>
      <c r="E38">
        <v>48</v>
      </c>
      <c r="F38">
        <v>31</v>
      </c>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row>
    <row r="39" spans="1:31" x14ac:dyDescent="0.25">
      <c r="A39" t="s">
        <v>632</v>
      </c>
      <c r="B39" t="s">
        <v>633</v>
      </c>
      <c r="C39" s="151">
        <v>38388</v>
      </c>
      <c r="D39">
        <v>41</v>
      </c>
      <c r="E39">
        <v>54</v>
      </c>
      <c r="F39">
        <v>28</v>
      </c>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row>
    <row r="40" spans="1:31" x14ac:dyDescent="0.25">
      <c r="A40" t="s">
        <v>632</v>
      </c>
      <c r="B40" t="s">
        <v>633</v>
      </c>
      <c r="C40" s="151">
        <v>38389</v>
      </c>
      <c r="D40">
        <v>41</v>
      </c>
      <c r="E40">
        <v>58</v>
      </c>
      <c r="F40">
        <v>23</v>
      </c>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row>
    <row r="41" spans="1:31" x14ac:dyDescent="0.25">
      <c r="A41" t="s">
        <v>632</v>
      </c>
      <c r="B41" t="s">
        <v>633</v>
      </c>
      <c r="C41" s="151">
        <v>38390</v>
      </c>
      <c r="D41">
        <v>44</v>
      </c>
      <c r="E41">
        <v>59</v>
      </c>
      <c r="F41">
        <v>28</v>
      </c>
      <c r="G41" s="25"/>
      <c r="H41" s="25"/>
      <c r="I41" s="25"/>
      <c r="J41" s="25"/>
      <c r="K41" s="25"/>
      <c r="L41" s="25"/>
      <c r="M41" s="25"/>
      <c r="N41" s="25"/>
      <c r="O41" s="25"/>
      <c r="P41" s="25"/>
      <c r="Q41" s="25"/>
      <c r="R41" s="25"/>
      <c r="S41" s="25"/>
    </row>
    <row r="42" spans="1:31" x14ac:dyDescent="0.25">
      <c r="A42" t="s">
        <v>632</v>
      </c>
      <c r="B42" t="s">
        <v>633</v>
      </c>
      <c r="C42" s="151">
        <v>38391</v>
      </c>
      <c r="D42">
        <v>48</v>
      </c>
      <c r="E42">
        <v>63</v>
      </c>
      <c r="F42">
        <v>33</v>
      </c>
      <c r="G42" s="25"/>
      <c r="H42" s="25"/>
      <c r="I42" s="25"/>
      <c r="J42" s="25"/>
      <c r="K42" s="25"/>
      <c r="L42" s="25"/>
      <c r="M42" s="25"/>
      <c r="N42" s="25"/>
      <c r="O42" s="25"/>
      <c r="P42" s="25"/>
      <c r="Q42" s="25"/>
      <c r="R42" s="25"/>
      <c r="S42" s="25"/>
    </row>
    <row r="43" spans="1:31" x14ac:dyDescent="0.25">
      <c r="A43" t="s">
        <v>632</v>
      </c>
      <c r="B43" t="s">
        <v>633</v>
      </c>
      <c r="C43" s="151">
        <v>38392</v>
      </c>
      <c r="D43">
        <v>50</v>
      </c>
      <c r="E43">
        <v>61</v>
      </c>
      <c r="F43">
        <v>38</v>
      </c>
      <c r="G43" s="25"/>
      <c r="H43" s="25"/>
      <c r="I43" s="25"/>
      <c r="J43" s="25"/>
      <c r="K43" s="25"/>
      <c r="L43" s="25"/>
      <c r="M43" s="25"/>
      <c r="N43" s="25"/>
      <c r="O43" s="25"/>
      <c r="P43" s="25"/>
      <c r="Q43" s="25"/>
      <c r="R43" s="25"/>
      <c r="S43" s="25"/>
    </row>
    <row r="44" spans="1:31" x14ac:dyDescent="0.25">
      <c r="A44" t="s">
        <v>632</v>
      </c>
      <c r="B44" t="s">
        <v>633</v>
      </c>
      <c r="C44" s="151">
        <v>38393</v>
      </c>
      <c r="D44">
        <v>39</v>
      </c>
      <c r="E44">
        <v>49</v>
      </c>
      <c r="F44">
        <v>29</v>
      </c>
      <c r="G44" s="25"/>
      <c r="H44" s="25"/>
      <c r="I44" s="25"/>
      <c r="J44" s="25"/>
      <c r="K44" s="25"/>
      <c r="L44" s="25"/>
      <c r="M44" s="25"/>
      <c r="N44" s="25"/>
      <c r="O44" s="25"/>
      <c r="P44" s="25"/>
      <c r="Q44" s="25"/>
      <c r="R44" s="25"/>
      <c r="S44" s="25"/>
    </row>
    <row r="45" spans="1:31" x14ac:dyDescent="0.25">
      <c r="A45" t="s">
        <v>632</v>
      </c>
      <c r="B45" t="s">
        <v>633</v>
      </c>
      <c r="C45" s="151">
        <v>38394</v>
      </c>
      <c r="D45">
        <v>33</v>
      </c>
      <c r="E45">
        <v>41</v>
      </c>
      <c r="F45">
        <v>25</v>
      </c>
      <c r="G45" s="25"/>
      <c r="H45" s="25"/>
      <c r="I45" s="25"/>
      <c r="J45" s="25"/>
      <c r="K45" s="25"/>
      <c r="L45" s="25"/>
      <c r="M45" s="25"/>
      <c r="N45" s="25"/>
      <c r="O45" s="25"/>
      <c r="P45" s="25"/>
      <c r="Q45" s="25"/>
      <c r="R45" s="25"/>
      <c r="S45" s="25"/>
    </row>
    <row r="46" spans="1:31" x14ac:dyDescent="0.25">
      <c r="A46" t="s">
        <v>632</v>
      </c>
      <c r="B46" t="s">
        <v>633</v>
      </c>
      <c r="C46" s="151">
        <v>38395</v>
      </c>
      <c r="D46">
        <v>42</v>
      </c>
      <c r="E46">
        <v>54</v>
      </c>
      <c r="F46">
        <v>29</v>
      </c>
      <c r="G46" s="25"/>
      <c r="H46" s="25"/>
      <c r="I46" s="25"/>
      <c r="J46" s="25"/>
      <c r="K46" s="25"/>
      <c r="L46" s="25"/>
      <c r="M46" s="25"/>
      <c r="N46" s="25"/>
      <c r="O46" s="25"/>
      <c r="P46" s="25"/>
      <c r="Q46" s="25"/>
      <c r="R46" s="25"/>
      <c r="S46" s="25"/>
    </row>
    <row r="47" spans="1:31" x14ac:dyDescent="0.25">
      <c r="A47" t="s">
        <v>632</v>
      </c>
      <c r="B47" t="s">
        <v>633</v>
      </c>
      <c r="C47" s="151">
        <v>38396</v>
      </c>
      <c r="D47">
        <v>37</v>
      </c>
      <c r="E47">
        <v>49</v>
      </c>
      <c r="F47">
        <v>25</v>
      </c>
      <c r="I47" s="25"/>
      <c r="J47" s="25"/>
      <c r="K47" s="25"/>
      <c r="L47" s="25"/>
      <c r="M47" s="25"/>
      <c r="N47" s="25"/>
      <c r="O47" s="25"/>
      <c r="P47" s="25"/>
      <c r="Q47" s="25"/>
      <c r="R47" s="25"/>
      <c r="S47" s="25"/>
    </row>
    <row r="48" spans="1:31" x14ac:dyDescent="0.25">
      <c r="A48" t="s">
        <v>632</v>
      </c>
      <c r="B48" t="s">
        <v>633</v>
      </c>
      <c r="C48" s="151">
        <v>38397</v>
      </c>
      <c r="D48">
        <v>38</v>
      </c>
      <c r="E48">
        <v>43</v>
      </c>
      <c r="F48">
        <v>33</v>
      </c>
      <c r="L48" s="25"/>
      <c r="M48" s="25"/>
      <c r="N48" s="25"/>
      <c r="O48" s="25"/>
      <c r="P48" s="25"/>
      <c r="Q48" s="25"/>
      <c r="R48" s="25"/>
      <c r="S48" s="25"/>
    </row>
    <row r="49" spans="1:19" x14ac:dyDescent="0.25">
      <c r="A49" t="s">
        <v>632</v>
      </c>
      <c r="B49" t="s">
        <v>633</v>
      </c>
      <c r="C49" s="151">
        <v>38398</v>
      </c>
      <c r="D49">
        <v>49</v>
      </c>
      <c r="E49">
        <v>63</v>
      </c>
      <c r="F49">
        <v>35</v>
      </c>
      <c r="L49" s="25"/>
      <c r="M49" s="25"/>
      <c r="N49" s="25"/>
      <c r="O49" s="25"/>
      <c r="P49" s="25"/>
      <c r="Q49" s="25"/>
      <c r="R49" s="25"/>
      <c r="S49" s="25"/>
    </row>
    <row r="50" spans="1:19" x14ac:dyDescent="0.25">
      <c r="A50" t="s">
        <v>632</v>
      </c>
      <c r="B50" t="s">
        <v>633</v>
      </c>
      <c r="C50" s="151">
        <v>38399</v>
      </c>
      <c r="D50">
        <v>48</v>
      </c>
      <c r="E50">
        <v>61</v>
      </c>
      <c r="F50">
        <v>35</v>
      </c>
      <c r="L50" s="25"/>
      <c r="M50" s="25"/>
      <c r="N50" s="25"/>
      <c r="O50" s="25"/>
      <c r="P50" s="25"/>
      <c r="Q50" s="25"/>
      <c r="R50" s="25"/>
      <c r="S50" s="25"/>
    </row>
    <row r="51" spans="1:19" x14ac:dyDescent="0.25">
      <c r="A51" t="s">
        <v>632</v>
      </c>
      <c r="B51" t="s">
        <v>633</v>
      </c>
      <c r="C51" s="151">
        <v>38400</v>
      </c>
      <c r="D51">
        <v>37</v>
      </c>
      <c r="E51">
        <v>45</v>
      </c>
      <c r="F51">
        <v>29</v>
      </c>
      <c r="L51" s="25"/>
      <c r="M51" s="25"/>
      <c r="N51" s="25"/>
      <c r="O51" s="25"/>
      <c r="P51" s="25"/>
      <c r="Q51" s="25"/>
      <c r="R51" s="25"/>
      <c r="S51" s="25"/>
    </row>
    <row r="52" spans="1:19" x14ac:dyDescent="0.25">
      <c r="A52" t="s">
        <v>632</v>
      </c>
      <c r="B52" t="s">
        <v>633</v>
      </c>
      <c r="C52" s="151">
        <v>38401</v>
      </c>
      <c r="D52">
        <v>27</v>
      </c>
      <c r="E52">
        <v>33</v>
      </c>
      <c r="F52">
        <v>21</v>
      </c>
      <c r="L52" s="25"/>
      <c r="M52" s="25"/>
      <c r="N52" s="25"/>
      <c r="O52" s="25"/>
      <c r="P52" s="25"/>
      <c r="Q52" s="25"/>
      <c r="R52" s="25"/>
      <c r="S52" s="25"/>
    </row>
    <row r="53" spans="1:19" x14ac:dyDescent="0.25">
      <c r="A53" t="s">
        <v>632</v>
      </c>
      <c r="B53" t="s">
        <v>633</v>
      </c>
      <c r="C53" s="151">
        <v>38402</v>
      </c>
      <c r="D53">
        <v>28</v>
      </c>
      <c r="E53">
        <v>40</v>
      </c>
      <c r="F53">
        <v>15</v>
      </c>
      <c r="L53" s="25"/>
      <c r="M53" s="25"/>
      <c r="N53" s="25"/>
      <c r="O53" s="25"/>
      <c r="P53" s="25"/>
      <c r="Q53" s="25"/>
      <c r="R53" s="25"/>
      <c r="S53" s="25"/>
    </row>
    <row r="54" spans="1:19" x14ac:dyDescent="0.25">
      <c r="A54" t="s">
        <v>632</v>
      </c>
      <c r="B54" t="s">
        <v>633</v>
      </c>
      <c r="C54" s="151">
        <v>38403</v>
      </c>
      <c r="D54">
        <v>34</v>
      </c>
      <c r="E54">
        <v>42</v>
      </c>
      <c r="F54">
        <v>25</v>
      </c>
      <c r="L54" s="25"/>
      <c r="M54" s="25"/>
      <c r="N54" s="25"/>
      <c r="O54" s="25"/>
      <c r="P54" s="25"/>
      <c r="Q54" s="25"/>
      <c r="R54" s="25"/>
      <c r="S54" s="25"/>
    </row>
    <row r="55" spans="1:19" x14ac:dyDescent="0.25">
      <c r="A55" t="s">
        <v>632</v>
      </c>
      <c r="B55" t="s">
        <v>633</v>
      </c>
      <c r="C55" s="151">
        <v>38404</v>
      </c>
      <c r="D55">
        <v>47</v>
      </c>
      <c r="E55">
        <v>59</v>
      </c>
      <c r="F55">
        <v>34</v>
      </c>
      <c r="L55" s="25"/>
      <c r="M55" s="25"/>
      <c r="N55" s="25"/>
      <c r="O55" s="25"/>
      <c r="P55" s="25"/>
      <c r="Q55" s="25"/>
      <c r="R55" s="25"/>
      <c r="S55" s="25"/>
    </row>
    <row r="56" spans="1:19" x14ac:dyDescent="0.25">
      <c r="A56" t="s">
        <v>632</v>
      </c>
      <c r="B56" t="s">
        <v>633</v>
      </c>
      <c r="C56" s="151">
        <v>38405</v>
      </c>
      <c r="D56">
        <v>45</v>
      </c>
      <c r="E56">
        <v>50</v>
      </c>
      <c r="F56">
        <v>39</v>
      </c>
      <c r="L56" s="25"/>
      <c r="M56" s="25"/>
      <c r="N56" s="25"/>
      <c r="O56" s="25"/>
      <c r="P56" s="25"/>
      <c r="Q56" s="25"/>
      <c r="R56" s="25"/>
      <c r="S56" s="25"/>
    </row>
    <row r="57" spans="1:19" x14ac:dyDescent="0.25">
      <c r="A57" t="s">
        <v>632</v>
      </c>
      <c r="B57" t="s">
        <v>633</v>
      </c>
      <c r="C57" s="151">
        <v>38406</v>
      </c>
      <c r="D57">
        <v>41</v>
      </c>
      <c r="E57">
        <v>47</v>
      </c>
      <c r="F57">
        <v>34</v>
      </c>
      <c r="L57" s="25"/>
      <c r="M57" s="25"/>
      <c r="N57" s="25"/>
      <c r="O57" s="25"/>
      <c r="P57" s="25"/>
      <c r="Q57" s="25"/>
      <c r="R57" s="25"/>
      <c r="S57" s="25"/>
    </row>
    <row r="58" spans="1:19" x14ac:dyDescent="0.25">
      <c r="A58" t="s">
        <v>632</v>
      </c>
      <c r="B58" t="s">
        <v>633</v>
      </c>
      <c r="C58" s="151">
        <v>38407</v>
      </c>
      <c r="D58">
        <v>31</v>
      </c>
      <c r="E58">
        <v>35</v>
      </c>
      <c r="F58">
        <v>26</v>
      </c>
      <c r="L58" s="25"/>
      <c r="M58" s="25"/>
      <c r="N58" s="25"/>
      <c r="O58" s="25"/>
      <c r="P58" s="25"/>
      <c r="Q58" s="25"/>
      <c r="R58" s="25"/>
      <c r="S58" s="25"/>
    </row>
    <row r="59" spans="1:19" x14ac:dyDescent="0.25">
      <c r="A59" t="s">
        <v>632</v>
      </c>
      <c r="B59" t="s">
        <v>633</v>
      </c>
      <c r="C59" s="151">
        <v>38408</v>
      </c>
      <c r="D59">
        <v>31</v>
      </c>
      <c r="E59">
        <v>37</v>
      </c>
      <c r="F59">
        <v>24</v>
      </c>
      <c r="L59" s="25"/>
      <c r="M59" s="25"/>
      <c r="N59" s="25"/>
      <c r="O59" s="25"/>
      <c r="P59" s="25"/>
      <c r="Q59" s="25"/>
      <c r="R59" s="25"/>
      <c r="S59" s="25"/>
    </row>
    <row r="60" spans="1:19" x14ac:dyDescent="0.25">
      <c r="A60" t="s">
        <v>632</v>
      </c>
      <c r="B60" t="s">
        <v>633</v>
      </c>
      <c r="C60" s="151">
        <v>38409</v>
      </c>
      <c r="D60">
        <v>32</v>
      </c>
      <c r="E60">
        <v>43</v>
      </c>
      <c r="F60">
        <v>20</v>
      </c>
      <c r="L60" s="25"/>
      <c r="M60" s="25"/>
      <c r="N60" s="25"/>
      <c r="O60" s="25"/>
      <c r="P60" s="25"/>
      <c r="Q60" s="25"/>
      <c r="R60" s="25"/>
      <c r="S60" s="25"/>
    </row>
    <row r="61" spans="1:19" x14ac:dyDescent="0.25">
      <c r="A61" t="s">
        <v>632</v>
      </c>
      <c r="B61" t="s">
        <v>633</v>
      </c>
      <c r="C61" s="151">
        <v>38410</v>
      </c>
      <c r="D61">
        <v>33</v>
      </c>
      <c r="E61">
        <v>40</v>
      </c>
      <c r="F61">
        <v>25</v>
      </c>
      <c r="L61" s="25"/>
      <c r="M61" s="25"/>
      <c r="N61" s="25"/>
      <c r="O61" s="25"/>
      <c r="P61" s="25"/>
      <c r="Q61" s="25"/>
      <c r="R61" s="25"/>
      <c r="S61" s="25"/>
    </row>
    <row r="62" spans="1:19" x14ac:dyDescent="0.25">
      <c r="A62" t="s">
        <v>632</v>
      </c>
      <c r="B62" t="s">
        <v>633</v>
      </c>
      <c r="C62" s="151">
        <v>38411</v>
      </c>
      <c r="D62">
        <v>32</v>
      </c>
      <c r="E62">
        <v>33</v>
      </c>
      <c r="F62">
        <v>30</v>
      </c>
      <c r="L62" s="25"/>
      <c r="M62" s="25"/>
      <c r="N62" s="25"/>
      <c r="O62" s="25"/>
      <c r="P62" s="25"/>
      <c r="Q62" s="25"/>
      <c r="R62" s="25"/>
      <c r="S62" s="25"/>
    </row>
    <row r="63" spans="1:19" x14ac:dyDescent="0.25">
      <c r="A63" t="s">
        <v>632</v>
      </c>
      <c r="B63" t="s">
        <v>633</v>
      </c>
      <c r="C63" s="151">
        <v>38412</v>
      </c>
      <c r="D63">
        <v>33</v>
      </c>
      <c r="E63">
        <v>39</v>
      </c>
      <c r="F63">
        <v>27</v>
      </c>
      <c r="L63" s="25"/>
      <c r="M63" s="25"/>
      <c r="N63" s="25"/>
      <c r="O63" s="25"/>
      <c r="P63" s="25"/>
      <c r="Q63" s="25"/>
      <c r="R63" s="25"/>
      <c r="S63" s="25"/>
    </row>
    <row r="64" spans="1:19" x14ac:dyDescent="0.25">
      <c r="A64" t="s">
        <v>632</v>
      </c>
      <c r="B64" t="s">
        <v>633</v>
      </c>
      <c r="C64" s="151">
        <v>38413</v>
      </c>
      <c r="D64">
        <v>30</v>
      </c>
      <c r="E64">
        <v>34</v>
      </c>
      <c r="F64">
        <v>25</v>
      </c>
      <c r="L64" s="25"/>
      <c r="M64" s="25"/>
      <c r="N64" s="25"/>
      <c r="O64" s="25"/>
      <c r="P64" s="25"/>
      <c r="Q64" s="25"/>
      <c r="R64" s="25"/>
      <c r="S64" s="25"/>
    </row>
    <row r="65" spans="1:19" x14ac:dyDescent="0.25">
      <c r="A65" t="s">
        <v>632</v>
      </c>
      <c r="B65" t="s">
        <v>633</v>
      </c>
      <c r="C65" s="151">
        <v>38414</v>
      </c>
      <c r="D65">
        <v>30</v>
      </c>
      <c r="E65">
        <v>36</v>
      </c>
      <c r="F65">
        <v>24</v>
      </c>
      <c r="L65" s="25"/>
      <c r="M65" s="25"/>
      <c r="N65" s="25"/>
      <c r="O65" s="25"/>
      <c r="P65" s="25"/>
      <c r="Q65" s="25"/>
      <c r="R65" s="25"/>
      <c r="S65" s="25"/>
    </row>
    <row r="66" spans="1:19" x14ac:dyDescent="0.25">
      <c r="A66" t="s">
        <v>632</v>
      </c>
      <c r="B66" t="s">
        <v>633</v>
      </c>
      <c r="C66" s="151">
        <v>38415</v>
      </c>
      <c r="D66">
        <v>32</v>
      </c>
      <c r="E66">
        <v>45</v>
      </c>
      <c r="F66">
        <v>19</v>
      </c>
    </row>
    <row r="67" spans="1:19" x14ac:dyDescent="0.25">
      <c r="A67" t="s">
        <v>632</v>
      </c>
      <c r="B67" t="s">
        <v>633</v>
      </c>
      <c r="C67" s="151">
        <v>38416</v>
      </c>
      <c r="D67">
        <v>37</v>
      </c>
      <c r="E67">
        <v>45</v>
      </c>
      <c r="F67">
        <v>29</v>
      </c>
    </row>
    <row r="68" spans="1:19" x14ac:dyDescent="0.25">
      <c r="A68" t="s">
        <v>632</v>
      </c>
      <c r="B68" t="s">
        <v>633</v>
      </c>
      <c r="C68" s="151">
        <v>38417</v>
      </c>
      <c r="D68">
        <v>42</v>
      </c>
      <c r="E68">
        <v>57</v>
      </c>
      <c r="F68">
        <v>27</v>
      </c>
    </row>
    <row r="69" spans="1:19" x14ac:dyDescent="0.25">
      <c r="A69" t="s">
        <v>632</v>
      </c>
      <c r="B69" t="s">
        <v>633</v>
      </c>
      <c r="C69" s="151">
        <v>38418</v>
      </c>
      <c r="D69">
        <v>54</v>
      </c>
      <c r="E69">
        <v>69</v>
      </c>
      <c r="F69">
        <v>39</v>
      </c>
    </row>
    <row r="70" spans="1:19" x14ac:dyDescent="0.25">
      <c r="A70" t="s">
        <v>632</v>
      </c>
      <c r="B70" t="s">
        <v>633</v>
      </c>
      <c r="C70" s="151">
        <v>38419</v>
      </c>
      <c r="D70">
        <v>41</v>
      </c>
      <c r="E70">
        <v>60</v>
      </c>
      <c r="F70">
        <v>22</v>
      </c>
    </row>
    <row r="71" spans="1:19" x14ac:dyDescent="0.25">
      <c r="A71" t="s">
        <v>632</v>
      </c>
      <c r="B71" t="s">
        <v>633</v>
      </c>
      <c r="C71" s="151">
        <v>38420</v>
      </c>
      <c r="D71">
        <v>26</v>
      </c>
      <c r="E71">
        <v>35</v>
      </c>
      <c r="F71">
        <v>17</v>
      </c>
    </row>
    <row r="72" spans="1:19" x14ac:dyDescent="0.25">
      <c r="A72" t="s">
        <v>632</v>
      </c>
      <c r="B72" t="s">
        <v>633</v>
      </c>
      <c r="C72" s="151">
        <v>38421</v>
      </c>
      <c r="D72">
        <v>30</v>
      </c>
      <c r="E72">
        <v>41</v>
      </c>
      <c r="F72">
        <v>19</v>
      </c>
    </row>
    <row r="73" spans="1:19" x14ac:dyDescent="0.25">
      <c r="A73" t="s">
        <v>632</v>
      </c>
      <c r="B73" t="s">
        <v>633</v>
      </c>
      <c r="C73" s="151">
        <v>38422</v>
      </c>
      <c r="D73">
        <v>39</v>
      </c>
      <c r="E73">
        <v>51</v>
      </c>
      <c r="F73">
        <v>27</v>
      </c>
    </row>
    <row r="74" spans="1:19" x14ac:dyDescent="0.25">
      <c r="A74" t="s">
        <v>632</v>
      </c>
      <c r="B74" t="s">
        <v>633</v>
      </c>
      <c r="C74" s="151">
        <v>38423</v>
      </c>
      <c r="D74">
        <v>37</v>
      </c>
      <c r="E74">
        <v>50</v>
      </c>
      <c r="F74">
        <v>24</v>
      </c>
    </row>
    <row r="75" spans="1:19" x14ac:dyDescent="0.25">
      <c r="A75" t="s">
        <v>632</v>
      </c>
      <c r="B75" t="s">
        <v>633</v>
      </c>
      <c r="C75" s="151">
        <v>38424</v>
      </c>
      <c r="D75">
        <v>42</v>
      </c>
      <c r="E75">
        <v>48</v>
      </c>
      <c r="F75">
        <v>35</v>
      </c>
    </row>
    <row r="76" spans="1:19" x14ac:dyDescent="0.25">
      <c r="A76" t="s">
        <v>632</v>
      </c>
      <c r="B76" t="s">
        <v>633</v>
      </c>
      <c r="C76" s="151">
        <v>38425</v>
      </c>
      <c r="D76">
        <v>38</v>
      </c>
      <c r="E76">
        <v>46</v>
      </c>
      <c r="F76">
        <v>30</v>
      </c>
    </row>
    <row r="77" spans="1:19" x14ac:dyDescent="0.25">
      <c r="A77" t="s">
        <v>632</v>
      </c>
      <c r="B77" t="s">
        <v>633</v>
      </c>
      <c r="C77" s="151">
        <v>38426</v>
      </c>
      <c r="D77">
        <v>36</v>
      </c>
      <c r="E77">
        <v>49</v>
      </c>
      <c r="F77">
        <v>23</v>
      </c>
    </row>
    <row r="78" spans="1:19" x14ac:dyDescent="0.25">
      <c r="A78" t="s">
        <v>632</v>
      </c>
      <c r="B78" t="s">
        <v>633</v>
      </c>
      <c r="C78" s="151">
        <v>38427</v>
      </c>
      <c r="D78">
        <v>38</v>
      </c>
      <c r="E78">
        <v>47</v>
      </c>
      <c r="F78">
        <v>29</v>
      </c>
    </row>
    <row r="79" spans="1:19" x14ac:dyDescent="0.25">
      <c r="A79" t="s">
        <v>632</v>
      </c>
      <c r="B79" t="s">
        <v>633</v>
      </c>
      <c r="C79" s="151">
        <v>38428</v>
      </c>
      <c r="D79">
        <v>40</v>
      </c>
      <c r="E79">
        <v>47</v>
      </c>
      <c r="F79">
        <v>32</v>
      </c>
    </row>
    <row r="80" spans="1:19" x14ac:dyDescent="0.25">
      <c r="A80" t="s">
        <v>632</v>
      </c>
      <c r="B80" t="s">
        <v>633</v>
      </c>
      <c r="C80" s="151">
        <v>38429</v>
      </c>
      <c r="D80">
        <v>42</v>
      </c>
      <c r="E80">
        <v>58</v>
      </c>
      <c r="F80">
        <v>25</v>
      </c>
    </row>
    <row r="81" spans="1:6" x14ac:dyDescent="0.25">
      <c r="A81" t="s">
        <v>632</v>
      </c>
      <c r="B81" t="s">
        <v>633</v>
      </c>
      <c r="C81" s="151">
        <v>38430</v>
      </c>
      <c r="D81">
        <v>46</v>
      </c>
      <c r="E81">
        <v>62</v>
      </c>
      <c r="F81">
        <v>29</v>
      </c>
    </row>
    <row r="82" spans="1:6" x14ac:dyDescent="0.25">
      <c r="A82" t="s">
        <v>632</v>
      </c>
      <c r="B82" t="s">
        <v>633</v>
      </c>
      <c r="C82" s="151">
        <v>38431</v>
      </c>
      <c r="D82">
        <v>51</v>
      </c>
      <c r="E82">
        <v>58</v>
      </c>
      <c r="F82">
        <v>44</v>
      </c>
    </row>
    <row r="83" spans="1:6" x14ac:dyDescent="0.25">
      <c r="A83" t="s">
        <v>632</v>
      </c>
      <c r="B83" t="s">
        <v>633</v>
      </c>
      <c r="C83" s="151">
        <v>38432</v>
      </c>
      <c r="D83">
        <v>45</v>
      </c>
      <c r="E83">
        <v>53</v>
      </c>
      <c r="F83">
        <v>36</v>
      </c>
    </row>
    <row r="84" spans="1:6" x14ac:dyDescent="0.25">
      <c r="A84" t="s">
        <v>632</v>
      </c>
      <c r="B84" t="s">
        <v>633</v>
      </c>
      <c r="C84" s="151">
        <v>38433</v>
      </c>
      <c r="D84">
        <v>42</v>
      </c>
      <c r="E84">
        <v>59</v>
      </c>
      <c r="F84">
        <v>25</v>
      </c>
    </row>
    <row r="85" spans="1:6" x14ac:dyDescent="0.25">
      <c r="A85" t="s">
        <v>632</v>
      </c>
      <c r="B85" t="s">
        <v>633</v>
      </c>
      <c r="C85" s="151">
        <v>38434</v>
      </c>
      <c r="D85">
        <v>43</v>
      </c>
      <c r="E85">
        <v>46</v>
      </c>
      <c r="F85">
        <v>39</v>
      </c>
    </row>
    <row r="86" spans="1:6" x14ac:dyDescent="0.25">
      <c r="A86" t="s">
        <v>632</v>
      </c>
      <c r="B86" t="s">
        <v>633</v>
      </c>
      <c r="C86" s="151">
        <v>38435</v>
      </c>
      <c r="D86">
        <v>42</v>
      </c>
      <c r="E86">
        <v>47</v>
      </c>
      <c r="F86">
        <v>37</v>
      </c>
    </row>
    <row r="87" spans="1:6" x14ac:dyDescent="0.25">
      <c r="A87" t="s">
        <v>632</v>
      </c>
      <c r="B87" t="s">
        <v>633</v>
      </c>
      <c r="C87" s="151">
        <v>38436</v>
      </c>
      <c r="D87">
        <v>43</v>
      </c>
      <c r="E87">
        <v>46</v>
      </c>
      <c r="F87">
        <v>40</v>
      </c>
    </row>
    <row r="88" spans="1:6" x14ac:dyDescent="0.25">
      <c r="A88" t="s">
        <v>632</v>
      </c>
      <c r="B88" t="s">
        <v>633</v>
      </c>
      <c r="C88" s="151">
        <v>38437</v>
      </c>
      <c r="D88">
        <v>45</v>
      </c>
      <c r="E88">
        <v>48</v>
      </c>
      <c r="F88">
        <v>41</v>
      </c>
    </row>
    <row r="89" spans="1:6" x14ac:dyDescent="0.25">
      <c r="A89" t="s">
        <v>632</v>
      </c>
      <c r="B89" t="s">
        <v>633</v>
      </c>
      <c r="C89" s="151">
        <v>38438</v>
      </c>
      <c r="D89">
        <v>42</v>
      </c>
      <c r="E89">
        <v>46</v>
      </c>
      <c r="F89">
        <v>37</v>
      </c>
    </row>
    <row r="90" spans="1:6" x14ac:dyDescent="0.25">
      <c r="A90" t="s">
        <v>632</v>
      </c>
      <c r="B90" t="s">
        <v>633</v>
      </c>
      <c r="C90" s="151">
        <v>38439</v>
      </c>
      <c r="D90">
        <v>47</v>
      </c>
      <c r="E90">
        <v>51</v>
      </c>
      <c r="F90">
        <v>42</v>
      </c>
    </row>
    <row r="91" spans="1:6" x14ac:dyDescent="0.25">
      <c r="A91" t="s">
        <v>632</v>
      </c>
      <c r="B91" t="s">
        <v>633</v>
      </c>
      <c r="C91" s="151">
        <v>38440</v>
      </c>
      <c r="D91">
        <v>57</v>
      </c>
      <c r="E91">
        <v>66</v>
      </c>
      <c r="F91">
        <v>47</v>
      </c>
    </row>
    <row r="92" spans="1:6" x14ac:dyDescent="0.25">
      <c r="A92" t="s">
        <v>632</v>
      </c>
      <c r="B92" t="s">
        <v>633</v>
      </c>
      <c r="C92" s="151">
        <v>38441</v>
      </c>
      <c r="D92">
        <v>52</v>
      </c>
      <c r="E92">
        <v>67</v>
      </c>
      <c r="F92">
        <v>37</v>
      </c>
    </row>
    <row r="93" spans="1:6" x14ac:dyDescent="0.25">
      <c r="A93" t="s">
        <v>632</v>
      </c>
      <c r="B93" t="s">
        <v>633</v>
      </c>
      <c r="C93" s="151">
        <v>38442</v>
      </c>
      <c r="D93">
        <v>49</v>
      </c>
      <c r="E93">
        <v>55</v>
      </c>
      <c r="F93">
        <v>43</v>
      </c>
    </row>
    <row r="94" spans="1:6" x14ac:dyDescent="0.25">
      <c r="A94" t="s">
        <v>632</v>
      </c>
      <c r="B94" t="s">
        <v>633</v>
      </c>
      <c r="C94" s="151">
        <v>38443</v>
      </c>
      <c r="D94">
        <v>54</v>
      </c>
      <c r="E94">
        <v>65</v>
      </c>
      <c r="F94">
        <v>43</v>
      </c>
    </row>
    <row r="95" spans="1:6" x14ac:dyDescent="0.25">
      <c r="A95" t="s">
        <v>632</v>
      </c>
      <c r="B95" t="s">
        <v>633</v>
      </c>
      <c r="C95" s="151">
        <v>38444</v>
      </c>
      <c r="D95">
        <v>52</v>
      </c>
      <c r="E95">
        <v>62</v>
      </c>
      <c r="F95">
        <v>42</v>
      </c>
    </row>
    <row r="96" spans="1:6" x14ac:dyDescent="0.25">
      <c r="A96" t="s">
        <v>632</v>
      </c>
      <c r="B96" t="s">
        <v>633</v>
      </c>
      <c r="C96" s="151">
        <v>38445</v>
      </c>
      <c r="D96">
        <v>47</v>
      </c>
      <c r="E96">
        <v>53</v>
      </c>
      <c r="F96">
        <v>41</v>
      </c>
    </row>
    <row r="97" spans="1:6" x14ac:dyDescent="0.25">
      <c r="A97" t="s">
        <v>632</v>
      </c>
      <c r="B97" t="s">
        <v>633</v>
      </c>
      <c r="C97" s="151">
        <v>38446</v>
      </c>
      <c r="D97">
        <v>51</v>
      </c>
      <c r="E97">
        <v>64</v>
      </c>
      <c r="F97">
        <v>38</v>
      </c>
    </row>
    <row r="98" spans="1:6" x14ac:dyDescent="0.25">
      <c r="A98" t="s">
        <v>632</v>
      </c>
      <c r="B98" t="s">
        <v>633</v>
      </c>
      <c r="C98" s="151">
        <v>38447</v>
      </c>
      <c r="D98">
        <v>53</v>
      </c>
      <c r="E98">
        <v>73</v>
      </c>
      <c r="F98">
        <v>33</v>
      </c>
    </row>
    <row r="99" spans="1:6" x14ac:dyDescent="0.25">
      <c r="A99" t="s">
        <v>632</v>
      </c>
      <c r="B99" t="s">
        <v>633</v>
      </c>
      <c r="C99" s="151">
        <v>38448</v>
      </c>
      <c r="D99">
        <v>70</v>
      </c>
      <c r="E99">
        <v>86</v>
      </c>
      <c r="F99">
        <v>53</v>
      </c>
    </row>
    <row r="100" spans="1:6" x14ac:dyDescent="0.25">
      <c r="A100" t="s">
        <v>632</v>
      </c>
      <c r="B100" t="s">
        <v>633</v>
      </c>
      <c r="C100" s="151">
        <v>38449</v>
      </c>
      <c r="D100">
        <v>67</v>
      </c>
      <c r="E100">
        <v>74</v>
      </c>
      <c r="F100">
        <v>59</v>
      </c>
    </row>
    <row r="101" spans="1:6" x14ac:dyDescent="0.25">
      <c r="A101" t="s">
        <v>632</v>
      </c>
      <c r="B101" t="s">
        <v>633</v>
      </c>
      <c r="C101" s="151">
        <v>38450</v>
      </c>
      <c r="D101">
        <v>57</v>
      </c>
      <c r="E101">
        <v>67</v>
      </c>
      <c r="F101">
        <v>47</v>
      </c>
    </row>
    <row r="102" spans="1:6" x14ac:dyDescent="0.25">
      <c r="A102" t="s">
        <v>632</v>
      </c>
      <c r="B102" t="s">
        <v>633</v>
      </c>
      <c r="C102" s="151">
        <v>38451</v>
      </c>
      <c r="D102">
        <v>55</v>
      </c>
      <c r="E102">
        <v>67</v>
      </c>
      <c r="F102">
        <v>42</v>
      </c>
    </row>
    <row r="103" spans="1:6" x14ac:dyDescent="0.25">
      <c r="A103" t="s">
        <v>632</v>
      </c>
      <c r="B103" t="s">
        <v>633</v>
      </c>
      <c r="C103" s="151">
        <v>38452</v>
      </c>
      <c r="D103">
        <v>54</v>
      </c>
      <c r="E103">
        <v>73</v>
      </c>
      <c r="F103">
        <v>35</v>
      </c>
    </row>
    <row r="104" spans="1:6" x14ac:dyDescent="0.25">
      <c r="A104" t="s">
        <v>632</v>
      </c>
      <c r="B104" t="s">
        <v>633</v>
      </c>
      <c r="C104" s="151">
        <v>38453</v>
      </c>
      <c r="D104">
        <v>58</v>
      </c>
      <c r="E104">
        <v>71</v>
      </c>
      <c r="F104">
        <v>44</v>
      </c>
    </row>
    <row r="105" spans="1:6" x14ac:dyDescent="0.25">
      <c r="A105" t="s">
        <v>632</v>
      </c>
      <c r="B105" t="s">
        <v>633</v>
      </c>
      <c r="C105" s="151">
        <v>38454</v>
      </c>
      <c r="D105">
        <v>47</v>
      </c>
      <c r="E105">
        <v>56</v>
      </c>
      <c r="F105">
        <v>37</v>
      </c>
    </row>
    <row r="106" spans="1:6" x14ac:dyDescent="0.25">
      <c r="A106" t="s">
        <v>632</v>
      </c>
      <c r="B106" t="s">
        <v>633</v>
      </c>
      <c r="C106" s="151">
        <v>38455</v>
      </c>
      <c r="D106">
        <v>52</v>
      </c>
      <c r="E106">
        <v>64</v>
      </c>
      <c r="F106">
        <v>40</v>
      </c>
    </row>
    <row r="107" spans="1:6" x14ac:dyDescent="0.25">
      <c r="A107" t="s">
        <v>632</v>
      </c>
      <c r="B107" t="s">
        <v>633</v>
      </c>
      <c r="C107" s="151">
        <v>38456</v>
      </c>
      <c r="D107">
        <v>53</v>
      </c>
      <c r="E107">
        <v>67</v>
      </c>
      <c r="F107">
        <v>39</v>
      </c>
    </row>
    <row r="108" spans="1:6" x14ac:dyDescent="0.25">
      <c r="A108" t="s">
        <v>632</v>
      </c>
      <c r="B108" t="s">
        <v>633</v>
      </c>
      <c r="C108" s="151">
        <v>38457</v>
      </c>
      <c r="D108">
        <v>47</v>
      </c>
      <c r="E108">
        <v>59</v>
      </c>
      <c r="F108">
        <v>34</v>
      </c>
    </row>
    <row r="109" spans="1:6" x14ac:dyDescent="0.25">
      <c r="A109" t="s">
        <v>632</v>
      </c>
      <c r="B109" t="s">
        <v>633</v>
      </c>
      <c r="C109" s="151">
        <v>38458</v>
      </c>
      <c r="D109">
        <v>48</v>
      </c>
      <c r="E109">
        <v>64</v>
      </c>
      <c r="F109">
        <v>31</v>
      </c>
    </row>
    <row r="110" spans="1:6" x14ac:dyDescent="0.25">
      <c r="A110" t="s">
        <v>632</v>
      </c>
      <c r="B110" t="s">
        <v>633</v>
      </c>
      <c r="C110" s="151">
        <v>38459</v>
      </c>
      <c r="D110">
        <v>53</v>
      </c>
      <c r="E110">
        <v>74</v>
      </c>
      <c r="F110">
        <v>31</v>
      </c>
    </row>
    <row r="111" spans="1:6" x14ac:dyDescent="0.25">
      <c r="A111" t="s">
        <v>632</v>
      </c>
      <c r="B111" t="s">
        <v>633</v>
      </c>
      <c r="C111" s="151">
        <v>38460</v>
      </c>
      <c r="D111">
        <v>62</v>
      </c>
      <c r="E111">
        <v>78</v>
      </c>
      <c r="F111">
        <v>46</v>
      </c>
    </row>
    <row r="112" spans="1:6" x14ac:dyDescent="0.25">
      <c r="A112" t="s">
        <v>632</v>
      </c>
      <c r="B112" t="s">
        <v>633</v>
      </c>
      <c r="C112" s="151">
        <v>38461</v>
      </c>
      <c r="D112">
        <v>66</v>
      </c>
      <c r="E112">
        <v>85</v>
      </c>
      <c r="F112">
        <v>46</v>
      </c>
    </row>
    <row r="113" spans="1:6" x14ac:dyDescent="0.25">
      <c r="A113" t="s">
        <v>632</v>
      </c>
      <c r="B113" t="s">
        <v>633</v>
      </c>
      <c r="C113" s="151">
        <v>38462</v>
      </c>
      <c r="D113">
        <v>68</v>
      </c>
      <c r="E113">
        <v>86</v>
      </c>
      <c r="F113">
        <v>50</v>
      </c>
    </row>
    <row r="114" spans="1:6" x14ac:dyDescent="0.25">
      <c r="A114" t="s">
        <v>632</v>
      </c>
      <c r="B114" t="s">
        <v>633</v>
      </c>
      <c r="C114" s="151">
        <v>38463</v>
      </c>
      <c r="D114">
        <v>62</v>
      </c>
      <c r="E114">
        <v>73</v>
      </c>
      <c r="F114">
        <v>50</v>
      </c>
    </row>
    <row r="115" spans="1:6" x14ac:dyDescent="0.25">
      <c r="A115" t="s">
        <v>632</v>
      </c>
      <c r="B115" t="s">
        <v>633</v>
      </c>
      <c r="C115" s="151">
        <v>38464</v>
      </c>
      <c r="D115">
        <v>53</v>
      </c>
      <c r="E115">
        <v>54</v>
      </c>
      <c r="F115">
        <v>51</v>
      </c>
    </row>
    <row r="116" spans="1:6" x14ac:dyDescent="0.25">
      <c r="A116" t="s">
        <v>632</v>
      </c>
      <c r="B116" t="s">
        <v>633</v>
      </c>
      <c r="C116" s="151">
        <v>38465</v>
      </c>
      <c r="D116">
        <v>59</v>
      </c>
      <c r="E116">
        <v>72</v>
      </c>
      <c r="F116">
        <v>45</v>
      </c>
    </row>
    <row r="117" spans="1:6" x14ac:dyDescent="0.25">
      <c r="A117" t="s">
        <v>632</v>
      </c>
      <c r="B117" t="s">
        <v>633</v>
      </c>
      <c r="C117" s="151">
        <v>38466</v>
      </c>
      <c r="D117">
        <v>43</v>
      </c>
      <c r="E117">
        <v>48</v>
      </c>
      <c r="F117">
        <v>38</v>
      </c>
    </row>
    <row r="118" spans="1:6" x14ac:dyDescent="0.25">
      <c r="A118" t="s">
        <v>632</v>
      </c>
      <c r="B118" t="s">
        <v>633</v>
      </c>
      <c r="C118" s="151">
        <v>38467</v>
      </c>
      <c r="D118">
        <v>49</v>
      </c>
      <c r="E118">
        <v>62</v>
      </c>
      <c r="F118">
        <v>36</v>
      </c>
    </row>
    <row r="119" spans="1:6" x14ac:dyDescent="0.25">
      <c r="A119" t="s">
        <v>632</v>
      </c>
      <c r="B119" t="s">
        <v>633</v>
      </c>
      <c r="C119" s="151">
        <v>38468</v>
      </c>
      <c r="D119">
        <v>55</v>
      </c>
      <c r="E119">
        <v>72</v>
      </c>
      <c r="F119">
        <v>37</v>
      </c>
    </row>
    <row r="120" spans="1:6" x14ac:dyDescent="0.25">
      <c r="A120" t="s">
        <v>632</v>
      </c>
      <c r="B120" t="s">
        <v>633</v>
      </c>
      <c r="C120" s="151">
        <v>38469</v>
      </c>
      <c r="D120">
        <v>60</v>
      </c>
      <c r="E120">
        <v>68</v>
      </c>
      <c r="F120">
        <v>51</v>
      </c>
    </row>
    <row r="121" spans="1:6" x14ac:dyDescent="0.25">
      <c r="A121" t="s">
        <v>632</v>
      </c>
      <c r="B121" t="s">
        <v>633</v>
      </c>
      <c r="C121" s="151">
        <v>38470</v>
      </c>
      <c r="D121">
        <v>57</v>
      </c>
      <c r="E121">
        <v>68</v>
      </c>
      <c r="F121">
        <v>45</v>
      </c>
    </row>
    <row r="122" spans="1:6" x14ac:dyDescent="0.25">
      <c r="A122" t="s">
        <v>632</v>
      </c>
      <c r="B122" t="s">
        <v>633</v>
      </c>
      <c r="C122" s="151">
        <v>38471</v>
      </c>
      <c r="D122">
        <v>53</v>
      </c>
      <c r="E122">
        <v>59</v>
      </c>
      <c r="F122">
        <v>46</v>
      </c>
    </row>
    <row r="123" spans="1:6" x14ac:dyDescent="0.25">
      <c r="A123" t="s">
        <v>632</v>
      </c>
      <c r="B123" t="s">
        <v>633</v>
      </c>
      <c r="C123" s="151">
        <v>38472</v>
      </c>
      <c r="D123">
        <v>61</v>
      </c>
      <c r="E123">
        <v>67</v>
      </c>
      <c r="F123">
        <v>54</v>
      </c>
    </row>
    <row r="124" spans="1:6" x14ac:dyDescent="0.25">
      <c r="A124" t="s">
        <v>632</v>
      </c>
      <c r="B124" t="s">
        <v>633</v>
      </c>
      <c r="C124" s="151">
        <v>38473</v>
      </c>
      <c r="D124">
        <v>55</v>
      </c>
      <c r="E124">
        <v>64</v>
      </c>
      <c r="F124">
        <v>46</v>
      </c>
    </row>
    <row r="125" spans="1:6" x14ac:dyDescent="0.25">
      <c r="A125" t="s">
        <v>632</v>
      </c>
      <c r="B125" t="s">
        <v>633</v>
      </c>
      <c r="C125" s="151">
        <v>38474</v>
      </c>
      <c r="D125">
        <v>50</v>
      </c>
      <c r="E125">
        <v>62</v>
      </c>
      <c r="F125">
        <v>37</v>
      </c>
    </row>
    <row r="126" spans="1:6" x14ac:dyDescent="0.25">
      <c r="A126" t="s">
        <v>632</v>
      </c>
      <c r="B126" t="s">
        <v>633</v>
      </c>
      <c r="C126" s="151">
        <v>38475</v>
      </c>
      <c r="D126">
        <v>46</v>
      </c>
      <c r="E126">
        <v>60</v>
      </c>
      <c r="F126">
        <v>32</v>
      </c>
    </row>
    <row r="127" spans="1:6" x14ac:dyDescent="0.25">
      <c r="A127" t="s">
        <v>632</v>
      </c>
      <c r="B127" t="s">
        <v>633</v>
      </c>
      <c r="C127" s="151">
        <v>38476</v>
      </c>
      <c r="D127">
        <v>52</v>
      </c>
      <c r="E127">
        <v>62</v>
      </c>
      <c r="F127">
        <v>42</v>
      </c>
    </row>
    <row r="128" spans="1:6" x14ac:dyDescent="0.25">
      <c r="A128" t="s">
        <v>632</v>
      </c>
      <c r="B128" t="s">
        <v>633</v>
      </c>
      <c r="C128" s="151">
        <v>38477</v>
      </c>
      <c r="D128">
        <v>51</v>
      </c>
      <c r="E128">
        <v>64</v>
      </c>
      <c r="F128">
        <v>38</v>
      </c>
    </row>
    <row r="129" spans="1:6" x14ac:dyDescent="0.25">
      <c r="A129" t="s">
        <v>632</v>
      </c>
      <c r="B129" t="s">
        <v>633</v>
      </c>
      <c r="C129" s="151">
        <v>38478</v>
      </c>
      <c r="D129">
        <v>52</v>
      </c>
      <c r="E129">
        <v>59</v>
      </c>
      <c r="F129">
        <v>45</v>
      </c>
    </row>
    <row r="130" spans="1:6" x14ac:dyDescent="0.25">
      <c r="A130" t="s">
        <v>632</v>
      </c>
      <c r="B130" t="s">
        <v>633</v>
      </c>
      <c r="C130" s="151">
        <v>38479</v>
      </c>
      <c r="D130">
        <v>53</v>
      </c>
      <c r="E130">
        <v>70</v>
      </c>
      <c r="F130">
        <v>36</v>
      </c>
    </row>
    <row r="131" spans="1:6" x14ac:dyDescent="0.25">
      <c r="A131" t="s">
        <v>632</v>
      </c>
      <c r="B131" t="s">
        <v>633</v>
      </c>
      <c r="C131" s="151">
        <v>38480</v>
      </c>
      <c r="D131">
        <v>65</v>
      </c>
      <c r="E131">
        <v>79</v>
      </c>
      <c r="F131">
        <v>51</v>
      </c>
    </row>
    <row r="132" spans="1:6" x14ac:dyDescent="0.25">
      <c r="A132" t="s">
        <v>632</v>
      </c>
      <c r="B132" t="s">
        <v>633</v>
      </c>
      <c r="C132" s="151">
        <v>38481</v>
      </c>
      <c r="D132">
        <v>61</v>
      </c>
      <c r="E132">
        <v>78</v>
      </c>
      <c r="F132">
        <v>44</v>
      </c>
    </row>
    <row r="133" spans="1:6" x14ac:dyDescent="0.25">
      <c r="A133" t="s">
        <v>632</v>
      </c>
      <c r="B133" t="s">
        <v>633</v>
      </c>
      <c r="C133" s="151">
        <v>38482</v>
      </c>
      <c r="D133">
        <v>65</v>
      </c>
      <c r="E133">
        <v>78</v>
      </c>
      <c r="F133">
        <v>51</v>
      </c>
    </row>
    <row r="134" spans="1:6" x14ac:dyDescent="0.25">
      <c r="A134" t="s">
        <v>632</v>
      </c>
      <c r="B134" t="s">
        <v>633</v>
      </c>
      <c r="C134" s="151">
        <v>38483</v>
      </c>
      <c r="D134">
        <v>72</v>
      </c>
      <c r="E134">
        <v>87</v>
      </c>
      <c r="F134">
        <v>56</v>
      </c>
    </row>
    <row r="135" spans="1:6" x14ac:dyDescent="0.25">
      <c r="A135" t="s">
        <v>632</v>
      </c>
      <c r="B135" t="s">
        <v>633</v>
      </c>
      <c r="C135" s="151">
        <v>38484</v>
      </c>
      <c r="D135">
        <v>67</v>
      </c>
      <c r="E135">
        <v>74</v>
      </c>
      <c r="F135">
        <v>60</v>
      </c>
    </row>
    <row r="136" spans="1:6" x14ac:dyDescent="0.25">
      <c r="A136" t="s">
        <v>632</v>
      </c>
      <c r="B136" t="s">
        <v>633</v>
      </c>
      <c r="C136" s="151">
        <v>38485</v>
      </c>
      <c r="D136">
        <v>59</v>
      </c>
      <c r="E136">
        <v>63</v>
      </c>
      <c r="F136">
        <v>54</v>
      </c>
    </row>
    <row r="137" spans="1:6" x14ac:dyDescent="0.25">
      <c r="A137" t="s">
        <v>632</v>
      </c>
      <c r="B137" t="s">
        <v>633</v>
      </c>
      <c r="C137" s="151">
        <v>38486</v>
      </c>
      <c r="D137">
        <v>69</v>
      </c>
      <c r="E137">
        <v>84</v>
      </c>
      <c r="F137">
        <v>54</v>
      </c>
    </row>
    <row r="138" spans="1:6" x14ac:dyDescent="0.25">
      <c r="A138" t="s">
        <v>632</v>
      </c>
      <c r="B138" t="s">
        <v>633</v>
      </c>
      <c r="C138" s="151">
        <v>38487</v>
      </c>
      <c r="D138">
        <v>67</v>
      </c>
      <c r="E138">
        <v>73</v>
      </c>
      <c r="F138">
        <v>60</v>
      </c>
    </row>
    <row r="139" spans="1:6" x14ac:dyDescent="0.25">
      <c r="A139" t="s">
        <v>632</v>
      </c>
      <c r="B139" t="s">
        <v>633</v>
      </c>
      <c r="C139" s="151">
        <v>38488</v>
      </c>
      <c r="D139">
        <v>60</v>
      </c>
      <c r="E139">
        <v>67</v>
      </c>
      <c r="F139">
        <v>53</v>
      </c>
    </row>
    <row r="140" spans="1:6" x14ac:dyDescent="0.25">
      <c r="A140" t="s">
        <v>632</v>
      </c>
      <c r="B140" t="s">
        <v>633</v>
      </c>
      <c r="C140" s="151">
        <v>38489</v>
      </c>
      <c r="D140">
        <v>59</v>
      </c>
      <c r="E140">
        <v>67</v>
      </c>
      <c r="F140">
        <v>50</v>
      </c>
    </row>
    <row r="141" spans="1:6" x14ac:dyDescent="0.25">
      <c r="A141" t="s">
        <v>632</v>
      </c>
      <c r="B141" t="s">
        <v>633</v>
      </c>
      <c r="C141" s="151">
        <v>38490</v>
      </c>
      <c r="D141">
        <v>61</v>
      </c>
      <c r="E141">
        <v>74</v>
      </c>
      <c r="F141">
        <v>48</v>
      </c>
    </row>
    <row r="142" spans="1:6" x14ac:dyDescent="0.25">
      <c r="A142" t="s">
        <v>632</v>
      </c>
      <c r="B142" t="s">
        <v>633</v>
      </c>
      <c r="C142" s="151">
        <v>38491</v>
      </c>
      <c r="D142">
        <v>60</v>
      </c>
      <c r="E142">
        <v>69</v>
      </c>
      <c r="F142">
        <v>51</v>
      </c>
    </row>
    <row r="143" spans="1:6" x14ac:dyDescent="0.25">
      <c r="A143" t="s">
        <v>632</v>
      </c>
      <c r="B143" t="s">
        <v>633</v>
      </c>
      <c r="C143" s="151">
        <v>38492</v>
      </c>
      <c r="D143">
        <v>53</v>
      </c>
      <c r="E143">
        <v>58</v>
      </c>
      <c r="F143">
        <v>48</v>
      </c>
    </row>
    <row r="144" spans="1:6" x14ac:dyDescent="0.25">
      <c r="A144" t="s">
        <v>632</v>
      </c>
      <c r="B144" t="s">
        <v>633</v>
      </c>
      <c r="C144" s="151">
        <v>38493</v>
      </c>
      <c r="D144">
        <v>57</v>
      </c>
      <c r="E144">
        <v>73</v>
      </c>
      <c r="F144">
        <v>41</v>
      </c>
    </row>
    <row r="145" spans="1:6" x14ac:dyDescent="0.25">
      <c r="A145" t="s">
        <v>632</v>
      </c>
      <c r="B145" t="s">
        <v>633</v>
      </c>
      <c r="C145" s="151">
        <v>38494</v>
      </c>
      <c r="D145">
        <v>62</v>
      </c>
      <c r="E145">
        <v>76</v>
      </c>
      <c r="F145">
        <v>47</v>
      </c>
    </row>
    <row r="146" spans="1:6" x14ac:dyDescent="0.25">
      <c r="A146" t="s">
        <v>632</v>
      </c>
      <c r="B146" t="s">
        <v>633</v>
      </c>
      <c r="C146" s="151">
        <v>38495</v>
      </c>
      <c r="D146">
        <v>63</v>
      </c>
      <c r="E146">
        <v>70</v>
      </c>
      <c r="F146">
        <v>55</v>
      </c>
    </row>
    <row r="147" spans="1:6" x14ac:dyDescent="0.25">
      <c r="A147" t="s">
        <v>632</v>
      </c>
      <c r="B147" t="s">
        <v>633</v>
      </c>
      <c r="C147" s="151">
        <v>38496</v>
      </c>
      <c r="D147">
        <v>56</v>
      </c>
      <c r="E147">
        <v>58</v>
      </c>
      <c r="F147">
        <v>53</v>
      </c>
    </row>
    <row r="148" spans="1:6" x14ac:dyDescent="0.25">
      <c r="A148" t="s">
        <v>632</v>
      </c>
      <c r="B148" t="s">
        <v>633</v>
      </c>
      <c r="C148" s="151">
        <v>38497</v>
      </c>
      <c r="D148">
        <v>54</v>
      </c>
      <c r="E148">
        <v>57</v>
      </c>
      <c r="F148">
        <v>50</v>
      </c>
    </row>
    <row r="149" spans="1:6" x14ac:dyDescent="0.25">
      <c r="A149" t="s">
        <v>632</v>
      </c>
      <c r="B149" t="s">
        <v>633</v>
      </c>
      <c r="C149" s="151">
        <v>38498</v>
      </c>
      <c r="D149">
        <v>65</v>
      </c>
      <c r="E149">
        <v>81</v>
      </c>
      <c r="F149">
        <v>49</v>
      </c>
    </row>
    <row r="150" spans="1:6" x14ac:dyDescent="0.25">
      <c r="A150" t="s">
        <v>632</v>
      </c>
      <c r="B150" t="s">
        <v>633</v>
      </c>
      <c r="C150" s="151">
        <v>38499</v>
      </c>
      <c r="D150">
        <v>67</v>
      </c>
      <c r="E150">
        <v>80</v>
      </c>
      <c r="F150">
        <v>54</v>
      </c>
    </row>
    <row r="151" spans="1:6" x14ac:dyDescent="0.25">
      <c r="A151" t="s">
        <v>632</v>
      </c>
      <c r="B151" t="s">
        <v>633</v>
      </c>
      <c r="C151" s="151">
        <v>38500</v>
      </c>
      <c r="D151">
        <v>64</v>
      </c>
      <c r="E151">
        <v>77</v>
      </c>
      <c r="F151">
        <v>51</v>
      </c>
    </row>
    <row r="152" spans="1:6" x14ac:dyDescent="0.25">
      <c r="A152" t="s">
        <v>632</v>
      </c>
      <c r="B152" t="s">
        <v>633</v>
      </c>
      <c r="C152" s="151">
        <v>38501</v>
      </c>
      <c r="D152">
        <v>62</v>
      </c>
      <c r="E152">
        <v>77</v>
      </c>
      <c r="F152">
        <v>46</v>
      </c>
    </row>
    <row r="153" spans="1:6" x14ac:dyDescent="0.25">
      <c r="A153" t="s">
        <v>632</v>
      </c>
      <c r="B153" t="s">
        <v>633</v>
      </c>
      <c r="C153" s="151">
        <v>38502</v>
      </c>
      <c r="D153">
        <v>62</v>
      </c>
      <c r="E153">
        <v>76</v>
      </c>
      <c r="F153">
        <v>48</v>
      </c>
    </row>
    <row r="154" spans="1:6" x14ac:dyDescent="0.25">
      <c r="A154" t="s">
        <v>632</v>
      </c>
      <c r="B154" t="s">
        <v>633</v>
      </c>
      <c r="C154" s="151">
        <v>38503</v>
      </c>
      <c r="D154">
        <v>65</v>
      </c>
      <c r="E154">
        <v>78</v>
      </c>
      <c r="F154">
        <v>52</v>
      </c>
    </row>
    <row r="155" spans="1:6" x14ac:dyDescent="0.25">
      <c r="A155" t="s">
        <v>632</v>
      </c>
      <c r="B155" t="s">
        <v>633</v>
      </c>
      <c r="C155" s="151">
        <v>38504</v>
      </c>
      <c r="D155">
        <v>65</v>
      </c>
      <c r="E155">
        <v>79</v>
      </c>
      <c r="F155">
        <v>51</v>
      </c>
    </row>
    <row r="156" spans="1:6" x14ac:dyDescent="0.25">
      <c r="A156" t="s">
        <v>632</v>
      </c>
      <c r="B156" t="s">
        <v>633</v>
      </c>
      <c r="C156" s="151">
        <v>38505</v>
      </c>
      <c r="D156">
        <v>61</v>
      </c>
      <c r="E156">
        <v>67</v>
      </c>
      <c r="F156">
        <v>55</v>
      </c>
    </row>
    <row r="157" spans="1:6" x14ac:dyDescent="0.25">
      <c r="A157" t="s">
        <v>632</v>
      </c>
      <c r="B157" t="s">
        <v>633</v>
      </c>
      <c r="C157" s="151">
        <v>38506</v>
      </c>
      <c r="D157">
        <v>62</v>
      </c>
      <c r="E157">
        <v>64</v>
      </c>
      <c r="F157">
        <v>59</v>
      </c>
    </row>
    <row r="158" spans="1:6" x14ac:dyDescent="0.25">
      <c r="A158" t="s">
        <v>632</v>
      </c>
      <c r="B158" t="s">
        <v>633</v>
      </c>
      <c r="C158" s="151">
        <v>38507</v>
      </c>
      <c r="D158">
        <v>70</v>
      </c>
      <c r="E158">
        <v>79</v>
      </c>
      <c r="F158">
        <v>60</v>
      </c>
    </row>
    <row r="159" spans="1:6" x14ac:dyDescent="0.25">
      <c r="A159" t="s">
        <v>632</v>
      </c>
      <c r="B159" t="s">
        <v>633</v>
      </c>
      <c r="C159" s="151">
        <v>38508</v>
      </c>
      <c r="D159">
        <v>74</v>
      </c>
      <c r="E159">
        <v>88</v>
      </c>
      <c r="F159">
        <v>60</v>
      </c>
    </row>
    <row r="160" spans="1:6" x14ac:dyDescent="0.25">
      <c r="A160" t="s">
        <v>632</v>
      </c>
      <c r="B160" t="s">
        <v>633</v>
      </c>
      <c r="C160" s="151">
        <v>38509</v>
      </c>
      <c r="D160">
        <v>79</v>
      </c>
      <c r="E160">
        <v>92</v>
      </c>
      <c r="F160">
        <v>66</v>
      </c>
    </row>
    <row r="161" spans="1:6" x14ac:dyDescent="0.25">
      <c r="A161" t="s">
        <v>632</v>
      </c>
      <c r="B161" t="s">
        <v>633</v>
      </c>
      <c r="C161" s="151">
        <v>38510</v>
      </c>
      <c r="D161">
        <v>77</v>
      </c>
      <c r="E161">
        <v>89</v>
      </c>
      <c r="F161">
        <v>64</v>
      </c>
    </row>
    <row r="162" spans="1:6" x14ac:dyDescent="0.25">
      <c r="A162" t="s">
        <v>632</v>
      </c>
      <c r="B162" t="s">
        <v>633</v>
      </c>
      <c r="C162" s="151">
        <v>38511</v>
      </c>
      <c r="D162">
        <v>77</v>
      </c>
      <c r="E162">
        <v>91</v>
      </c>
      <c r="F162">
        <v>63</v>
      </c>
    </row>
    <row r="163" spans="1:6" x14ac:dyDescent="0.25">
      <c r="A163" t="s">
        <v>632</v>
      </c>
      <c r="B163" t="s">
        <v>633</v>
      </c>
      <c r="C163" s="151">
        <v>38512</v>
      </c>
      <c r="D163">
        <v>78</v>
      </c>
      <c r="E163">
        <v>87</v>
      </c>
      <c r="F163">
        <v>68</v>
      </c>
    </row>
    <row r="164" spans="1:6" x14ac:dyDescent="0.25">
      <c r="A164" t="s">
        <v>632</v>
      </c>
      <c r="B164" t="s">
        <v>633</v>
      </c>
      <c r="C164" s="151">
        <v>38513</v>
      </c>
      <c r="D164">
        <v>80</v>
      </c>
      <c r="E164">
        <v>87</v>
      </c>
      <c r="F164">
        <v>72</v>
      </c>
    </row>
    <row r="165" spans="1:6" x14ac:dyDescent="0.25">
      <c r="A165" t="s">
        <v>632</v>
      </c>
      <c r="B165" t="s">
        <v>633</v>
      </c>
      <c r="C165" s="151">
        <v>38514</v>
      </c>
      <c r="D165">
        <v>80</v>
      </c>
      <c r="E165">
        <v>88</v>
      </c>
      <c r="F165">
        <v>72</v>
      </c>
    </row>
    <row r="166" spans="1:6" x14ac:dyDescent="0.25">
      <c r="A166" t="s">
        <v>632</v>
      </c>
      <c r="B166" t="s">
        <v>633</v>
      </c>
      <c r="C166" s="151">
        <v>38515</v>
      </c>
      <c r="D166">
        <v>77</v>
      </c>
      <c r="E166">
        <v>87</v>
      </c>
      <c r="F166">
        <v>67</v>
      </c>
    </row>
    <row r="167" spans="1:6" x14ac:dyDescent="0.25">
      <c r="A167" t="s">
        <v>632</v>
      </c>
      <c r="B167" t="s">
        <v>633</v>
      </c>
      <c r="C167" s="151">
        <v>38516</v>
      </c>
      <c r="D167">
        <v>81</v>
      </c>
      <c r="E167">
        <v>90</v>
      </c>
      <c r="F167">
        <v>72</v>
      </c>
    </row>
    <row r="168" spans="1:6" x14ac:dyDescent="0.25">
      <c r="A168" t="s">
        <v>632</v>
      </c>
      <c r="B168" t="s">
        <v>633</v>
      </c>
      <c r="C168" s="151">
        <v>38517</v>
      </c>
      <c r="D168">
        <v>80</v>
      </c>
      <c r="E168">
        <v>92</v>
      </c>
      <c r="F168">
        <v>68</v>
      </c>
    </row>
    <row r="169" spans="1:6" x14ac:dyDescent="0.25">
      <c r="A169" t="s">
        <v>632</v>
      </c>
      <c r="B169" t="s">
        <v>633</v>
      </c>
      <c r="C169" s="151">
        <v>38518</v>
      </c>
      <c r="D169">
        <v>78</v>
      </c>
      <c r="E169">
        <v>86</v>
      </c>
      <c r="F169">
        <v>70</v>
      </c>
    </row>
    <row r="170" spans="1:6" x14ac:dyDescent="0.25">
      <c r="A170" t="s">
        <v>632</v>
      </c>
      <c r="B170" t="s">
        <v>633</v>
      </c>
      <c r="C170" s="151">
        <v>38519</v>
      </c>
      <c r="D170">
        <v>72</v>
      </c>
      <c r="E170">
        <v>83</v>
      </c>
      <c r="F170">
        <v>61</v>
      </c>
    </row>
    <row r="171" spans="1:6" x14ac:dyDescent="0.25">
      <c r="A171" t="s">
        <v>632</v>
      </c>
      <c r="B171" t="s">
        <v>633</v>
      </c>
      <c r="C171" s="151">
        <v>38520</v>
      </c>
      <c r="D171">
        <v>65</v>
      </c>
      <c r="E171">
        <v>76</v>
      </c>
      <c r="F171">
        <v>54</v>
      </c>
    </row>
    <row r="172" spans="1:6" x14ac:dyDescent="0.25">
      <c r="A172" t="s">
        <v>632</v>
      </c>
      <c r="B172" t="s">
        <v>633</v>
      </c>
      <c r="C172" s="151">
        <v>38521</v>
      </c>
      <c r="D172">
        <v>66</v>
      </c>
      <c r="E172">
        <v>81</v>
      </c>
      <c r="F172">
        <v>51</v>
      </c>
    </row>
    <row r="173" spans="1:6" x14ac:dyDescent="0.25">
      <c r="A173" t="s">
        <v>632</v>
      </c>
      <c r="B173" t="s">
        <v>633</v>
      </c>
      <c r="C173" s="151">
        <v>38522</v>
      </c>
      <c r="D173">
        <v>70</v>
      </c>
      <c r="E173">
        <v>77</v>
      </c>
      <c r="F173">
        <v>63</v>
      </c>
    </row>
    <row r="174" spans="1:6" x14ac:dyDescent="0.25">
      <c r="A174" t="s">
        <v>632</v>
      </c>
      <c r="B174" t="s">
        <v>633</v>
      </c>
      <c r="C174" s="151">
        <v>38523</v>
      </c>
      <c r="D174">
        <v>63</v>
      </c>
      <c r="E174">
        <v>73</v>
      </c>
      <c r="F174">
        <v>53</v>
      </c>
    </row>
    <row r="175" spans="1:6" x14ac:dyDescent="0.25">
      <c r="A175" t="s">
        <v>632</v>
      </c>
      <c r="B175" t="s">
        <v>633</v>
      </c>
      <c r="C175" s="151">
        <v>38524</v>
      </c>
      <c r="D175">
        <v>67</v>
      </c>
      <c r="E175">
        <v>82</v>
      </c>
      <c r="F175">
        <v>51</v>
      </c>
    </row>
    <row r="176" spans="1:6" x14ac:dyDescent="0.25">
      <c r="A176" t="s">
        <v>632</v>
      </c>
      <c r="B176" t="s">
        <v>633</v>
      </c>
      <c r="C176" s="151">
        <v>38525</v>
      </c>
      <c r="D176">
        <v>73</v>
      </c>
      <c r="E176">
        <v>84</v>
      </c>
      <c r="F176">
        <v>62</v>
      </c>
    </row>
    <row r="177" spans="1:6" x14ac:dyDescent="0.25">
      <c r="A177" t="s">
        <v>632</v>
      </c>
      <c r="B177" t="s">
        <v>633</v>
      </c>
      <c r="C177" s="151">
        <v>38526</v>
      </c>
      <c r="D177">
        <v>73</v>
      </c>
      <c r="E177">
        <v>83</v>
      </c>
      <c r="F177">
        <v>62</v>
      </c>
    </row>
    <row r="178" spans="1:6" x14ac:dyDescent="0.25">
      <c r="A178" t="s">
        <v>632</v>
      </c>
      <c r="B178" t="s">
        <v>633</v>
      </c>
      <c r="C178" s="151">
        <v>38527</v>
      </c>
      <c r="D178">
        <v>76</v>
      </c>
      <c r="E178">
        <v>88</v>
      </c>
      <c r="F178">
        <v>63</v>
      </c>
    </row>
    <row r="179" spans="1:6" x14ac:dyDescent="0.25">
      <c r="A179" t="s">
        <v>632</v>
      </c>
      <c r="B179" t="s">
        <v>633</v>
      </c>
      <c r="C179" s="151">
        <v>38528</v>
      </c>
      <c r="D179">
        <v>78</v>
      </c>
      <c r="E179">
        <v>91</v>
      </c>
      <c r="F179">
        <v>64</v>
      </c>
    </row>
    <row r="180" spans="1:6" x14ac:dyDescent="0.25">
      <c r="A180" t="s">
        <v>632</v>
      </c>
      <c r="B180" t="s">
        <v>633</v>
      </c>
      <c r="C180" s="151">
        <v>38529</v>
      </c>
      <c r="D180">
        <v>77</v>
      </c>
      <c r="E180">
        <v>91</v>
      </c>
      <c r="F180">
        <v>62</v>
      </c>
    </row>
    <row r="181" spans="1:6" x14ac:dyDescent="0.25">
      <c r="A181" t="s">
        <v>632</v>
      </c>
      <c r="B181" t="s">
        <v>633</v>
      </c>
      <c r="C181" s="151">
        <v>38530</v>
      </c>
      <c r="D181">
        <v>80</v>
      </c>
      <c r="E181">
        <v>91</v>
      </c>
      <c r="F181">
        <v>69</v>
      </c>
    </row>
    <row r="182" spans="1:6" x14ac:dyDescent="0.25">
      <c r="A182" t="s">
        <v>632</v>
      </c>
      <c r="B182" t="s">
        <v>633</v>
      </c>
      <c r="C182" s="151">
        <v>38531</v>
      </c>
      <c r="D182">
        <v>80</v>
      </c>
      <c r="E182">
        <v>93</v>
      </c>
      <c r="F182">
        <v>67</v>
      </c>
    </row>
    <row r="183" spans="1:6" x14ac:dyDescent="0.25">
      <c r="A183" t="s">
        <v>632</v>
      </c>
      <c r="B183" t="s">
        <v>633</v>
      </c>
      <c r="C183" s="151">
        <v>38532</v>
      </c>
      <c r="D183">
        <v>77</v>
      </c>
      <c r="E183">
        <v>86</v>
      </c>
      <c r="F183">
        <v>68</v>
      </c>
    </row>
    <row r="184" spans="1:6" x14ac:dyDescent="0.25">
      <c r="A184" t="s">
        <v>632</v>
      </c>
      <c r="B184" t="s">
        <v>633</v>
      </c>
      <c r="C184" s="151">
        <v>38533</v>
      </c>
      <c r="D184">
        <v>78</v>
      </c>
      <c r="E184">
        <v>89</v>
      </c>
      <c r="F184">
        <v>67</v>
      </c>
    </row>
    <row r="185" spans="1:6" x14ac:dyDescent="0.25">
      <c r="A185" t="s">
        <v>632</v>
      </c>
      <c r="B185" t="s">
        <v>633</v>
      </c>
      <c r="C185" s="151">
        <v>38534</v>
      </c>
      <c r="D185">
        <v>80</v>
      </c>
      <c r="E185">
        <v>90</v>
      </c>
      <c r="F185">
        <v>70</v>
      </c>
    </row>
    <row r="186" spans="1:6" x14ac:dyDescent="0.25">
      <c r="A186" t="s">
        <v>632</v>
      </c>
      <c r="B186" t="s">
        <v>633</v>
      </c>
      <c r="C186" s="151">
        <v>38535</v>
      </c>
      <c r="D186">
        <v>79</v>
      </c>
      <c r="E186">
        <v>86</v>
      </c>
      <c r="F186">
        <v>71</v>
      </c>
    </row>
    <row r="187" spans="1:6" x14ac:dyDescent="0.25">
      <c r="A187" t="s">
        <v>632</v>
      </c>
      <c r="B187" t="s">
        <v>633</v>
      </c>
      <c r="C187" s="151">
        <v>38536</v>
      </c>
      <c r="D187">
        <v>75</v>
      </c>
      <c r="E187">
        <v>84</v>
      </c>
      <c r="F187">
        <v>65</v>
      </c>
    </row>
    <row r="188" spans="1:6" x14ac:dyDescent="0.25">
      <c r="A188" t="s">
        <v>632</v>
      </c>
      <c r="B188" t="s">
        <v>633</v>
      </c>
      <c r="C188" s="151">
        <v>38537</v>
      </c>
      <c r="D188">
        <v>75</v>
      </c>
      <c r="E188">
        <v>85</v>
      </c>
      <c r="F188">
        <v>65</v>
      </c>
    </row>
    <row r="189" spans="1:6" x14ac:dyDescent="0.25">
      <c r="A189" t="s">
        <v>632</v>
      </c>
      <c r="B189" t="s">
        <v>633</v>
      </c>
      <c r="C189" s="151">
        <v>38538</v>
      </c>
      <c r="D189">
        <v>79</v>
      </c>
      <c r="E189">
        <v>87</v>
      </c>
      <c r="F189">
        <v>70</v>
      </c>
    </row>
    <row r="190" spans="1:6" x14ac:dyDescent="0.25">
      <c r="A190" t="s">
        <v>632</v>
      </c>
      <c r="B190" t="s">
        <v>633</v>
      </c>
      <c r="C190" s="151">
        <v>38539</v>
      </c>
      <c r="D190">
        <v>77</v>
      </c>
      <c r="E190">
        <v>85</v>
      </c>
      <c r="F190">
        <v>68</v>
      </c>
    </row>
    <row r="191" spans="1:6" x14ac:dyDescent="0.25">
      <c r="A191" t="s">
        <v>632</v>
      </c>
      <c r="B191" t="s">
        <v>633</v>
      </c>
      <c r="C191" s="151">
        <v>38540</v>
      </c>
      <c r="D191">
        <v>73</v>
      </c>
      <c r="E191">
        <v>80</v>
      </c>
      <c r="F191">
        <v>66</v>
      </c>
    </row>
    <row r="192" spans="1:6" x14ac:dyDescent="0.25">
      <c r="A192" t="s">
        <v>632</v>
      </c>
      <c r="B192" t="s">
        <v>633</v>
      </c>
      <c r="C192" s="151">
        <v>38541</v>
      </c>
      <c r="D192">
        <v>74</v>
      </c>
      <c r="E192">
        <v>82</v>
      </c>
      <c r="F192">
        <v>65</v>
      </c>
    </row>
    <row r="193" spans="1:6" x14ac:dyDescent="0.25">
      <c r="A193" t="s">
        <v>632</v>
      </c>
      <c r="B193" t="s">
        <v>633</v>
      </c>
      <c r="C193" s="151">
        <v>38542</v>
      </c>
      <c r="D193">
        <v>75</v>
      </c>
      <c r="E193">
        <v>86</v>
      </c>
      <c r="F193">
        <v>63</v>
      </c>
    </row>
    <row r="194" spans="1:6" x14ac:dyDescent="0.25">
      <c r="A194" t="s">
        <v>632</v>
      </c>
      <c r="B194" t="s">
        <v>633</v>
      </c>
      <c r="C194" s="151">
        <v>38543</v>
      </c>
      <c r="D194">
        <v>76</v>
      </c>
      <c r="E194">
        <v>87</v>
      </c>
      <c r="F194">
        <v>64</v>
      </c>
    </row>
    <row r="195" spans="1:6" x14ac:dyDescent="0.25">
      <c r="A195" t="s">
        <v>632</v>
      </c>
      <c r="B195" t="s">
        <v>633</v>
      </c>
      <c r="C195" s="151">
        <v>38544</v>
      </c>
      <c r="D195">
        <v>76</v>
      </c>
      <c r="E195">
        <v>89</v>
      </c>
      <c r="F195">
        <v>63</v>
      </c>
    </row>
    <row r="196" spans="1:6" x14ac:dyDescent="0.25">
      <c r="A196" t="s">
        <v>632</v>
      </c>
      <c r="B196" t="s">
        <v>633</v>
      </c>
      <c r="C196" s="151">
        <v>38545</v>
      </c>
      <c r="D196">
        <v>80</v>
      </c>
      <c r="E196">
        <v>91</v>
      </c>
      <c r="F196">
        <v>69</v>
      </c>
    </row>
    <row r="197" spans="1:6" x14ac:dyDescent="0.25">
      <c r="A197" t="s">
        <v>632</v>
      </c>
      <c r="B197" t="s">
        <v>633</v>
      </c>
      <c r="C197" s="151">
        <v>38546</v>
      </c>
      <c r="D197">
        <v>80</v>
      </c>
      <c r="E197">
        <v>87</v>
      </c>
      <c r="F197">
        <v>72</v>
      </c>
    </row>
    <row r="198" spans="1:6" x14ac:dyDescent="0.25">
      <c r="A198" t="s">
        <v>632</v>
      </c>
      <c r="B198" t="s">
        <v>633</v>
      </c>
      <c r="C198" s="151">
        <v>38547</v>
      </c>
      <c r="D198">
        <v>76</v>
      </c>
      <c r="E198">
        <v>84</v>
      </c>
      <c r="F198">
        <v>68</v>
      </c>
    </row>
    <row r="199" spans="1:6" x14ac:dyDescent="0.25">
      <c r="A199" t="s">
        <v>632</v>
      </c>
      <c r="B199" t="s">
        <v>633</v>
      </c>
      <c r="C199" s="151">
        <v>38548</v>
      </c>
      <c r="D199">
        <v>79</v>
      </c>
      <c r="E199">
        <v>85</v>
      </c>
      <c r="F199">
        <v>72</v>
      </c>
    </row>
    <row r="200" spans="1:6" x14ac:dyDescent="0.25">
      <c r="A200" t="s">
        <v>632</v>
      </c>
      <c r="B200" t="s">
        <v>633</v>
      </c>
      <c r="C200" s="151">
        <v>38549</v>
      </c>
      <c r="D200">
        <v>82</v>
      </c>
      <c r="E200">
        <v>90</v>
      </c>
      <c r="F200">
        <v>73</v>
      </c>
    </row>
    <row r="201" spans="1:6" x14ac:dyDescent="0.25">
      <c r="A201" t="s">
        <v>632</v>
      </c>
      <c r="B201" t="s">
        <v>633</v>
      </c>
      <c r="C201" s="151">
        <v>38550</v>
      </c>
      <c r="D201">
        <v>82</v>
      </c>
      <c r="E201">
        <v>89</v>
      </c>
      <c r="F201">
        <v>74</v>
      </c>
    </row>
    <row r="202" spans="1:6" x14ac:dyDescent="0.25">
      <c r="A202" t="s">
        <v>632</v>
      </c>
      <c r="B202" t="s">
        <v>633</v>
      </c>
      <c r="C202" s="151">
        <v>38551</v>
      </c>
      <c r="D202">
        <v>82</v>
      </c>
      <c r="E202">
        <v>89</v>
      </c>
      <c r="F202">
        <v>74</v>
      </c>
    </row>
    <row r="203" spans="1:6" x14ac:dyDescent="0.25">
      <c r="A203" t="s">
        <v>632</v>
      </c>
      <c r="B203" t="s">
        <v>633</v>
      </c>
      <c r="C203" s="151">
        <v>38552</v>
      </c>
      <c r="D203">
        <v>82</v>
      </c>
      <c r="E203">
        <v>89</v>
      </c>
      <c r="F203">
        <v>74</v>
      </c>
    </row>
    <row r="204" spans="1:6" x14ac:dyDescent="0.25">
      <c r="A204" t="s">
        <v>632</v>
      </c>
      <c r="B204" t="s">
        <v>633</v>
      </c>
      <c r="C204" s="151">
        <v>38553</v>
      </c>
      <c r="D204">
        <v>82</v>
      </c>
      <c r="E204">
        <v>90</v>
      </c>
      <c r="F204">
        <v>73</v>
      </c>
    </row>
    <row r="205" spans="1:6" x14ac:dyDescent="0.25">
      <c r="A205" t="s">
        <v>632</v>
      </c>
      <c r="B205" t="s">
        <v>633</v>
      </c>
      <c r="C205" s="151">
        <v>38554</v>
      </c>
      <c r="D205">
        <v>79</v>
      </c>
      <c r="E205">
        <v>90</v>
      </c>
      <c r="F205">
        <v>67</v>
      </c>
    </row>
    <row r="206" spans="1:6" x14ac:dyDescent="0.25">
      <c r="A206" t="s">
        <v>632</v>
      </c>
      <c r="B206" t="s">
        <v>633</v>
      </c>
      <c r="C206" s="151">
        <v>38555</v>
      </c>
      <c r="D206">
        <v>81</v>
      </c>
      <c r="E206">
        <v>92</v>
      </c>
      <c r="F206">
        <v>70</v>
      </c>
    </row>
    <row r="207" spans="1:6" x14ac:dyDescent="0.25">
      <c r="A207" t="s">
        <v>632</v>
      </c>
      <c r="B207" t="s">
        <v>633</v>
      </c>
      <c r="C207" s="151">
        <v>38556</v>
      </c>
      <c r="D207">
        <v>76</v>
      </c>
      <c r="E207">
        <v>88</v>
      </c>
      <c r="F207">
        <v>64</v>
      </c>
    </row>
    <row r="208" spans="1:6" x14ac:dyDescent="0.25">
      <c r="A208" t="s">
        <v>632</v>
      </c>
      <c r="B208" t="s">
        <v>633</v>
      </c>
      <c r="C208" s="151">
        <v>38557</v>
      </c>
      <c r="D208">
        <v>74</v>
      </c>
      <c r="E208">
        <v>86</v>
      </c>
      <c r="F208">
        <v>61</v>
      </c>
    </row>
    <row r="209" spans="1:6" x14ac:dyDescent="0.25">
      <c r="A209" t="s">
        <v>632</v>
      </c>
      <c r="B209" t="s">
        <v>633</v>
      </c>
      <c r="C209" s="151">
        <v>38558</v>
      </c>
      <c r="D209">
        <v>81</v>
      </c>
      <c r="E209">
        <v>94</v>
      </c>
      <c r="F209">
        <v>68</v>
      </c>
    </row>
    <row r="210" spans="1:6" x14ac:dyDescent="0.25">
      <c r="A210" t="s">
        <v>632</v>
      </c>
      <c r="B210" t="s">
        <v>633</v>
      </c>
      <c r="C210" s="151">
        <v>38559</v>
      </c>
      <c r="D210">
        <v>85</v>
      </c>
      <c r="E210">
        <v>94</v>
      </c>
      <c r="F210">
        <v>76</v>
      </c>
    </row>
    <row r="211" spans="1:6" x14ac:dyDescent="0.25">
      <c r="A211" t="s">
        <v>632</v>
      </c>
      <c r="B211" t="s">
        <v>633</v>
      </c>
      <c r="C211" s="151">
        <v>38560</v>
      </c>
      <c r="D211">
        <v>84</v>
      </c>
      <c r="E211">
        <v>96</v>
      </c>
      <c r="F211">
        <v>71</v>
      </c>
    </row>
    <row r="212" spans="1:6" x14ac:dyDescent="0.25">
      <c r="A212" t="s">
        <v>632</v>
      </c>
      <c r="B212" t="s">
        <v>633</v>
      </c>
      <c r="C212" s="151">
        <v>38561</v>
      </c>
      <c r="D212">
        <v>74</v>
      </c>
      <c r="E212">
        <v>78</v>
      </c>
      <c r="F212">
        <v>70</v>
      </c>
    </row>
    <row r="213" spans="1:6" x14ac:dyDescent="0.25">
      <c r="A213" t="s">
        <v>632</v>
      </c>
      <c r="B213" t="s">
        <v>633</v>
      </c>
      <c r="C213" s="151">
        <v>38562</v>
      </c>
      <c r="D213">
        <v>74</v>
      </c>
      <c r="E213">
        <v>76</v>
      </c>
      <c r="F213">
        <v>71</v>
      </c>
    </row>
    <row r="214" spans="1:6" x14ac:dyDescent="0.25">
      <c r="A214" t="s">
        <v>632</v>
      </c>
      <c r="B214" t="s">
        <v>633</v>
      </c>
      <c r="C214" s="151">
        <v>38563</v>
      </c>
      <c r="D214">
        <v>77</v>
      </c>
      <c r="E214">
        <v>84</v>
      </c>
      <c r="F214">
        <v>69</v>
      </c>
    </row>
    <row r="215" spans="1:6" x14ac:dyDescent="0.25">
      <c r="A215" t="s">
        <v>632</v>
      </c>
      <c r="B215" t="s">
        <v>633</v>
      </c>
      <c r="C215" s="151">
        <v>38564</v>
      </c>
      <c r="D215">
        <v>75</v>
      </c>
      <c r="E215">
        <v>82</v>
      </c>
      <c r="F215">
        <v>67</v>
      </c>
    </row>
    <row r="216" spans="1:6" x14ac:dyDescent="0.25">
      <c r="A216" t="s">
        <v>632</v>
      </c>
      <c r="B216" t="s">
        <v>633</v>
      </c>
      <c r="C216" s="151">
        <v>38565</v>
      </c>
      <c r="E216">
        <v>87</v>
      </c>
      <c r="F216">
        <v>66</v>
      </c>
    </row>
    <row r="217" spans="1:6" x14ac:dyDescent="0.25">
      <c r="A217" t="s">
        <v>632</v>
      </c>
      <c r="B217" t="s">
        <v>633</v>
      </c>
      <c r="C217" s="151">
        <v>38566</v>
      </c>
      <c r="E217">
        <v>92</v>
      </c>
      <c r="F217">
        <v>67</v>
      </c>
    </row>
    <row r="218" spans="1:6" x14ac:dyDescent="0.25">
      <c r="A218" t="s">
        <v>632</v>
      </c>
      <c r="B218" t="s">
        <v>633</v>
      </c>
      <c r="C218" s="151">
        <v>38567</v>
      </c>
      <c r="E218">
        <v>93</v>
      </c>
      <c r="F218">
        <v>69</v>
      </c>
    </row>
    <row r="219" spans="1:6" x14ac:dyDescent="0.25">
      <c r="A219" t="s">
        <v>632</v>
      </c>
      <c r="B219" t="s">
        <v>633</v>
      </c>
      <c r="C219" s="151">
        <v>38568</v>
      </c>
      <c r="E219">
        <v>95</v>
      </c>
      <c r="F219">
        <v>69</v>
      </c>
    </row>
    <row r="220" spans="1:6" x14ac:dyDescent="0.25">
      <c r="A220" t="s">
        <v>632</v>
      </c>
      <c r="B220" t="s">
        <v>633</v>
      </c>
      <c r="C220" s="151">
        <v>38569</v>
      </c>
      <c r="E220">
        <v>94</v>
      </c>
      <c r="F220">
        <v>73</v>
      </c>
    </row>
    <row r="221" spans="1:6" x14ac:dyDescent="0.25">
      <c r="A221" t="s">
        <v>632</v>
      </c>
      <c r="B221" t="s">
        <v>633</v>
      </c>
      <c r="C221" s="151">
        <v>38570</v>
      </c>
      <c r="E221">
        <v>89</v>
      </c>
      <c r="F221">
        <v>70</v>
      </c>
    </row>
    <row r="222" spans="1:6" x14ac:dyDescent="0.25">
      <c r="A222" t="s">
        <v>632</v>
      </c>
      <c r="B222" t="s">
        <v>633</v>
      </c>
      <c r="C222" s="151">
        <v>38571</v>
      </c>
      <c r="E222">
        <v>89</v>
      </c>
      <c r="F222">
        <v>69</v>
      </c>
    </row>
    <row r="223" spans="1:6" x14ac:dyDescent="0.25">
      <c r="A223" t="s">
        <v>632</v>
      </c>
      <c r="B223" t="s">
        <v>633</v>
      </c>
      <c r="C223" s="151">
        <v>38572</v>
      </c>
      <c r="E223">
        <v>86</v>
      </c>
      <c r="F223">
        <v>70</v>
      </c>
    </row>
    <row r="224" spans="1:6" x14ac:dyDescent="0.25">
      <c r="A224" t="s">
        <v>632</v>
      </c>
      <c r="B224" t="s">
        <v>633</v>
      </c>
      <c r="C224" s="151">
        <v>38573</v>
      </c>
      <c r="E224">
        <v>76</v>
      </c>
      <c r="F224">
        <v>70</v>
      </c>
    </row>
    <row r="225" spans="1:6" x14ac:dyDescent="0.25">
      <c r="A225" t="s">
        <v>632</v>
      </c>
      <c r="B225" t="s">
        <v>633</v>
      </c>
      <c r="C225" s="151">
        <v>38574</v>
      </c>
      <c r="E225">
        <v>87</v>
      </c>
      <c r="F225">
        <v>71</v>
      </c>
    </row>
    <row r="226" spans="1:6" x14ac:dyDescent="0.25">
      <c r="A226" t="s">
        <v>632</v>
      </c>
      <c r="B226" t="s">
        <v>633</v>
      </c>
      <c r="C226" s="151">
        <v>38575</v>
      </c>
      <c r="E226">
        <v>92</v>
      </c>
      <c r="F226">
        <v>69</v>
      </c>
    </row>
    <row r="227" spans="1:6" x14ac:dyDescent="0.25">
      <c r="A227" t="s">
        <v>632</v>
      </c>
      <c r="B227" t="s">
        <v>633</v>
      </c>
      <c r="C227" s="151">
        <v>38576</v>
      </c>
      <c r="E227">
        <v>95</v>
      </c>
      <c r="F227">
        <v>73</v>
      </c>
    </row>
    <row r="228" spans="1:6" x14ac:dyDescent="0.25">
      <c r="A228" t="s">
        <v>632</v>
      </c>
      <c r="B228" t="s">
        <v>633</v>
      </c>
      <c r="C228" s="151">
        <v>38577</v>
      </c>
      <c r="E228">
        <v>96</v>
      </c>
      <c r="F228">
        <v>75</v>
      </c>
    </row>
    <row r="229" spans="1:6" x14ac:dyDescent="0.25">
      <c r="A229" t="s">
        <v>632</v>
      </c>
      <c r="B229" t="s">
        <v>633</v>
      </c>
      <c r="C229" s="151">
        <v>38578</v>
      </c>
      <c r="E229">
        <v>95</v>
      </c>
      <c r="F229">
        <v>75</v>
      </c>
    </row>
    <row r="230" spans="1:6" x14ac:dyDescent="0.25">
      <c r="A230" t="s">
        <v>632</v>
      </c>
      <c r="B230" t="s">
        <v>633</v>
      </c>
      <c r="C230" s="151">
        <v>38579</v>
      </c>
      <c r="E230">
        <v>91</v>
      </c>
      <c r="F230">
        <v>73</v>
      </c>
    </row>
    <row r="231" spans="1:6" x14ac:dyDescent="0.25">
      <c r="A231" t="s">
        <v>632</v>
      </c>
      <c r="B231" t="s">
        <v>633</v>
      </c>
      <c r="C231" s="151">
        <v>38580</v>
      </c>
      <c r="E231">
        <v>83</v>
      </c>
      <c r="F231">
        <v>69</v>
      </c>
    </row>
    <row r="232" spans="1:6" x14ac:dyDescent="0.25">
      <c r="A232" t="s">
        <v>632</v>
      </c>
      <c r="B232" t="s">
        <v>633</v>
      </c>
      <c r="C232" s="151">
        <v>38581</v>
      </c>
      <c r="E232">
        <v>86</v>
      </c>
      <c r="F232">
        <v>66</v>
      </c>
    </row>
    <row r="233" spans="1:6" x14ac:dyDescent="0.25">
      <c r="A233" t="s">
        <v>632</v>
      </c>
      <c r="B233" t="s">
        <v>633</v>
      </c>
      <c r="C233" s="151">
        <v>38582</v>
      </c>
      <c r="E233">
        <v>87</v>
      </c>
      <c r="F233">
        <v>62</v>
      </c>
    </row>
    <row r="234" spans="1:6" x14ac:dyDescent="0.25">
      <c r="A234" t="s">
        <v>632</v>
      </c>
      <c r="B234" t="s">
        <v>633</v>
      </c>
      <c r="C234" s="151">
        <v>38583</v>
      </c>
      <c r="E234">
        <v>75</v>
      </c>
      <c r="F234">
        <v>69</v>
      </c>
    </row>
    <row r="235" spans="1:6" x14ac:dyDescent="0.25">
      <c r="A235" t="s">
        <v>632</v>
      </c>
      <c r="B235" t="s">
        <v>633</v>
      </c>
      <c r="C235" s="151">
        <v>38584</v>
      </c>
      <c r="E235">
        <v>90</v>
      </c>
      <c r="F235">
        <v>71</v>
      </c>
    </row>
    <row r="236" spans="1:6" x14ac:dyDescent="0.25">
      <c r="A236" t="s">
        <v>632</v>
      </c>
      <c r="B236" t="s">
        <v>633</v>
      </c>
      <c r="C236" s="151">
        <v>38585</v>
      </c>
      <c r="E236">
        <v>94</v>
      </c>
      <c r="F236">
        <v>71</v>
      </c>
    </row>
    <row r="237" spans="1:6" x14ac:dyDescent="0.25">
      <c r="A237" t="s">
        <v>632</v>
      </c>
      <c r="B237" t="s">
        <v>633</v>
      </c>
      <c r="C237" s="151">
        <v>38586</v>
      </c>
      <c r="E237">
        <v>88</v>
      </c>
      <c r="F237">
        <v>63</v>
      </c>
    </row>
    <row r="238" spans="1:6" x14ac:dyDescent="0.25">
      <c r="A238" t="s">
        <v>632</v>
      </c>
      <c r="B238" t="s">
        <v>633</v>
      </c>
      <c r="C238" s="151">
        <v>38587</v>
      </c>
      <c r="E238">
        <v>86</v>
      </c>
      <c r="F238">
        <v>61</v>
      </c>
    </row>
    <row r="239" spans="1:6" x14ac:dyDescent="0.25">
      <c r="A239" t="s">
        <v>632</v>
      </c>
      <c r="B239" t="s">
        <v>633</v>
      </c>
      <c r="C239" s="151">
        <v>38588</v>
      </c>
      <c r="E239">
        <v>84</v>
      </c>
      <c r="F239">
        <v>61</v>
      </c>
    </row>
    <row r="240" spans="1:6" x14ac:dyDescent="0.25">
      <c r="A240" t="s">
        <v>632</v>
      </c>
      <c r="B240" t="s">
        <v>633</v>
      </c>
      <c r="C240" s="151">
        <v>38589</v>
      </c>
      <c r="E240">
        <v>84</v>
      </c>
      <c r="F240">
        <v>55</v>
      </c>
    </row>
    <row r="241" spans="1:6" x14ac:dyDescent="0.25">
      <c r="A241" t="s">
        <v>632</v>
      </c>
      <c r="B241" t="s">
        <v>633</v>
      </c>
      <c r="C241" s="151">
        <v>38590</v>
      </c>
      <c r="E241">
        <v>77</v>
      </c>
      <c r="F241">
        <v>59</v>
      </c>
    </row>
    <row r="242" spans="1:6" x14ac:dyDescent="0.25">
      <c r="A242" t="s">
        <v>632</v>
      </c>
      <c r="B242" t="s">
        <v>633</v>
      </c>
      <c r="C242" s="151">
        <v>38591</v>
      </c>
      <c r="E242">
        <v>70</v>
      </c>
      <c r="F242">
        <v>63</v>
      </c>
    </row>
    <row r="243" spans="1:6" x14ac:dyDescent="0.25">
      <c r="A243" t="s">
        <v>632</v>
      </c>
      <c r="B243" t="s">
        <v>633</v>
      </c>
      <c r="C243" s="151">
        <v>38592</v>
      </c>
      <c r="E243">
        <v>87</v>
      </c>
      <c r="F243">
        <v>69</v>
      </c>
    </row>
    <row r="244" spans="1:6" x14ac:dyDescent="0.25">
      <c r="A244" t="s">
        <v>632</v>
      </c>
      <c r="B244" t="s">
        <v>633</v>
      </c>
      <c r="C244" s="151">
        <v>38593</v>
      </c>
      <c r="E244">
        <v>87</v>
      </c>
      <c r="F244">
        <v>68</v>
      </c>
    </row>
    <row r="245" spans="1:6" x14ac:dyDescent="0.25">
      <c r="A245" t="s">
        <v>632</v>
      </c>
      <c r="B245" t="s">
        <v>633</v>
      </c>
      <c r="C245" s="151">
        <v>38594</v>
      </c>
      <c r="E245">
        <v>86</v>
      </c>
      <c r="F245">
        <v>72</v>
      </c>
    </row>
    <row r="246" spans="1:6" x14ac:dyDescent="0.25">
      <c r="A246" t="s">
        <v>632</v>
      </c>
      <c r="B246" t="s">
        <v>633</v>
      </c>
      <c r="C246" s="151">
        <v>38595</v>
      </c>
      <c r="E246">
        <v>89</v>
      </c>
      <c r="F246">
        <v>69</v>
      </c>
    </row>
    <row r="247" spans="1:6" x14ac:dyDescent="0.25">
      <c r="A247" t="s">
        <v>632</v>
      </c>
      <c r="B247" t="s">
        <v>633</v>
      </c>
      <c r="C247" s="151">
        <v>38596</v>
      </c>
      <c r="E247">
        <v>86</v>
      </c>
      <c r="F247">
        <v>65</v>
      </c>
    </row>
    <row r="248" spans="1:6" x14ac:dyDescent="0.25">
      <c r="A248" t="s">
        <v>632</v>
      </c>
      <c r="B248" t="s">
        <v>633</v>
      </c>
      <c r="C248" s="151">
        <v>38597</v>
      </c>
      <c r="E248">
        <v>89</v>
      </c>
      <c r="F248">
        <v>60</v>
      </c>
    </row>
    <row r="249" spans="1:6" x14ac:dyDescent="0.25">
      <c r="A249" t="s">
        <v>632</v>
      </c>
      <c r="B249" t="s">
        <v>633</v>
      </c>
      <c r="C249" s="151">
        <v>38598</v>
      </c>
      <c r="E249">
        <v>83</v>
      </c>
      <c r="F249">
        <v>61</v>
      </c>
    </row>
    <row r="250" spans="1:6" x14ac:dyDescent="0.25">
      <c r="A250" t="s">
        <v>632</v>
      </c>
      <c r="B250" t="s">
        <v>633</v>
      </c>
      <c r="C250" s="151">
        <v>38599</v>
      </c>
      <c r="E250">
        <v>83</v>
      </c>
      <c r="F250">
        <v>57</v>
      </c>
    </row>
    <row r="251" spans="1:6" x14ac:dyDescent="0.25">
      <c r="A251" t="s">
        <v>632</v>
      </c>
      <c r="B251" t="s">
        <v>633</v>
      </c>
      <c r="C251" s="151">
        <v>38600</v>
      </c>
      <c r="E251">
        <v>85</v>
      </c>
      <c r="F251">
        <v>59</v>
      </c>
    </row>
    <row r="252" spans="1:6" x14ac:dyDescent="0.25">
      <c r="A252" t="s">
        <v>632</v>
      </c>
      <c r="B252" t="s">
        <v>633</v>
      </c>
      <c r="C252" s="151">
        <v>38601</v>
      </c>
      <c r="E252">
        <v>81</v>
      </c>
      <c r="F252">
        <v>57</v>
      </c>
    </row>
    <row r="253" spans="1:6" x14ac:dyDescent="0.25">
      <c r="A253" t="s">
        <v>632</v>
      </c>
      <c r="B253" t="s">
        <v>633</v>
      </c>
      <c r="C253" s="151">
        <v>38602</v>
      </c>
      <c r="E253">
        <v>83</v>
      </c>
      <c r="F253">
        <v>53</v>
      </c>
    </row>
    <row r="254" spans="1:6" x14ac:dyDescent="0.25">
      <c r="A254" t="s">
        <v>632</v>
      </c>
      <c r="B254" t="s">
        <v>633</v>
      </c>
      <c r="C254" s="151">
        <v>38603</v>
      </c>
      <c r="E254">
        <v>86</v>
      </c>
      <c r="F254">
        <v>51</v>
      </c>
    </row>
    <row r="255" spans="1:6" x14ac:dyDescent="0.25">
      <c r="A255" t="s">
        <v>632</v>
      </c>
      <c r="B255" t="s">
        <v>633</v>
      </c>
      <c r="C255" s="151">
        <v>38604</v>
      </c>
      <c r="E255">
        <v>87</v>
      </c>
      <c r="F255">
        <v>55</v>
      </c>
    </row>
    <row r="256" spans="1:6" x14ac:dyDescent="0.25">
      <c r="A256" t="s">
        <v>632</v>
      </c>
      <c r="B256" t="s">
        <v>633</v>
      </c>
      <c r="C256" s="151">
        <v>38605</v>
      </c>
      <c r="E256">
        <v>85</v>
      </c>
      <c r="F256">
        <v>61</v>
      </c>
    </row>
    <row r="257" spans="1:6" x14ac:dyDescent="0.25">
      <c r="A257" t="s">
        <v>632</v>
      </c>
      <c r="B257" t="s">
        <v>633</v>
      </c>
      <c r="C257" s="151">
        <v>38606</v>
      </c>
      <c r="E257">
        <v>85</v>
      </c>
      <c r="F257">
        <v>58</v>
      </c>
    </row>
    <row r="258" spans="1:6" x14ac:dyDescent="0.25">
      <c r="A258" t="s">
        <v>632</v>
      </c>
      <c r="B258" t="s">
        <v>633</v>
      </c>
      <c r="C258" s="151">
        <v>38607</v>
      </c>
      <c r="E258">
        <v>89</v>
      </c>
      <c r="F258">
        <v>56</v>
      </c>
    </row>
    <row r="259" spans="1:6" x14ac:dyDescent="0.25">
      <c r="A259" t="s">
        <v>632</v>
      </c>
      <c r="B259" t="s">
        <v>633</v>
      </c>
      <c r="C259" s="151">
        <v>38608</v>
      </c>
      <c r="E259">
        <v>91</v>
      </c>
      <c r="F259">
        <v>54</v>
      </c>
    </row>
    <row r="260" spans="1:6" x14ac:dyDescent="0.25">
      <c r="A260" t="s">
        <v>632</v>
      </c>
      <c r="B260" t="s">
        <v>633</v>
      </c>
      <c r="C260" s="151">
        <v>38609</v>
      </c>
      <c r="E260">
        <v>87</v>
      </c>
      <c r="F260">
        <v>69</v>
      </c>
    </row>
    <row r="261" spans="1:6" x14ac:dyDescent="0.25">
      <c r="A261" t="s">
        <v>632</v>
      </c>
      <c r="B261" t="s">
        <v>633</v>
      </c>
      <c r="C261" s="151">
        <v>38610</v>
      </c>
      <c r="E261">
        <v>91</v>
      </c>
      <c r="F261">
        <v>71</v>
      </c>
    </row>
    <row r="262" spans="1:6" x14ac:dyDescent="0.25">
      <c r="A262" t="s">
        <v>632</v>
      </c>
      <c r="B262" t="s">
        <v>633</v>
      </c>
      <c r="C262" s="151">
        <v>38611</v>
      </c>
      <c r="E262">
        <v>91</v>
      </c>
      <c r="F262">
        <v>69</v>
      </c>
    </row>
    <row r="263" spans="1:6" x14ac:dyDescent="0.25">
      <c r="A263" t="s">
        <v>632</v>
      </c>
      <c r="B263" t="s">
        <v>633</v>
      </c>
      <c r="C263" s="151">
        <v>38612</v>
      </c>
      <c r="E263">
        <v>90</v>
      </c>
      <c r="F263">
        <v>66</v>
      </c>
    </row>
    <row r="264" spans="1:6" x14ac:dyDescent="0.25">
      <c r="A264" t="s">
        <v>632</v>
      </c>
      <c r="B264" t="s">
        <v>633</v>
      </c>
      <c r="C264" s="151">
        <v>38613</v>
      </c>
      <c r="E264">
        <v>84</v>
      </c>
      <c r="F264">
        <v>62</v>
      </c>
    </row>
    <row r="265" spans="1:6" x14ac:dyDescent="0.25">
      <c r="A265" t="s">
        <v>632</v>
      </c>
      <c r="B265" t="s">
        <v>633</v>
      </c>
      <c r="C265" s="151">
        <v>38614</v>
      </c>
      <c r="E265">
        <v>87</v>
      </c>
      <c r="F265">
        <v>59</v>
      </c>
    </row>
    <row r="266" spans="1:6" x14ac:dyDescent="0.25">
      <c r="A266" t="s">
        <v>632</v>
      </c>
      <c r="B266" t="s">
        <v>633</v>
      </c>
      <c r="C266" s="151">
        <v>38615</v>
      </c>
      <c r="E266">
        <v>89</v>
      </c>
      <c r="F266">
        <v>66</v>
      </c>
    </row>
    <row r="267" spans="1:6" x14ac:dyDescent="0.25">
      <c r="A267" t="s">
        <v>632</v>
      </c>
      <c r="B267" t="s">
        <v>633</v>
      </c>
      <c r="C267" s="151">
        <v>38616</v>
      </c>
      <c r="E267">
        <v>86</v>
      </c>
      <c r="F267">
        <v>57</v>
      </c>
    </row>
    <row r="268" spans="1:6" x14ac:dyDescent="0.25">
      <c r="A268" t="s">
        <v>632</v>
      </c>
      <c r="B268" t="s">
        <v>633</v>
      </c>
      <c r="C268" s="151">
        <v>38617</v>
      </c>
      <c r="E268">
        <v>88</v>
      </c>
      <c r="F268">
        <v>55</v>
      </c>
    </row>
    <row r="269" spans="1:6" x14ac:dyDescent="0.25">
      <c r="A269" t="s">
        <v>632</v>
      </c>
      <c r="B269" t="s">
        <v>633</v>
      </c>
      <c r="C269" s="151">
        <v>38618</v>
      </c>
      <c r="E269">
        <v>93</v>
      </c>
      <c r="F269">
        <v>68</v>
      </c>
    </row>
    <row r="270" spans="1:6" x14ac:dyDescent="0.25">
      <c r="A270" t="s">
        <v>632</v>
      </c>
      <c r="B270" t="s">
        <v>633</v>
      </c>
      <c r="C270" s="151">
        <v>38619</v>
      </c>
      <c r="E270">
        <v>71</v>
      </c>
      <c r="F270">
        <v>65</v>
      </c>
    </row>
    <row r="271" spans="1:6" x14ac:dyDescent="0.25">
      <c r="A271" t="s">
        <v>632</v>
      </c>
      <c r="B271" t="s">
        <v>633</v>
      </c>
      <c r="C271" s="151">
        <v>38620</v>
      </c>
      <c r="E271">
        <v>78</v>
      </c>
      <c r="F271">
        <v>66</v>
      </c>
    </row>
    <row r="272" spans="1:6" x14ac:dyDescent="0.25">
      <c r="A272" t="s">
        <v>632</v>
      </c>
      <c r="B272" t="s">
        <v>633</v>
      </c>
      <c r="C272" s="151">
        <v>38621</v>
      </c>
      <c r="E272">
        <v>83</v>
      </c>
      <c r="F272">
        <v>68</v>
      </c>
    </row>
    <row r="273" spans="1:6" x14ac:dyDescent="0.25">
      <c r="A273" t="s">
        <v>632</v>
      </c>
      <c r="B273" t="s">
        <v>633</v>
      </c>
      <c r="C273" s="151">
        <v>38622</v>
      </c>
      <c r="E273">
        <v>80</v>
      </c>
      <c r="F273">
        <v>50</v>
      </c>
    </row>
    <row r="274" spans="1:6" x14ac:dyDescent="0.25">
      <c r="A274" t="s">
        <v>632</v>
      </c>
      <c r="B274" t="s">
        <v>633</v>
      </c>
      <c r="C274" s="151">
        <v>38623</v>
      </c>
      <c r="E274">
        <v>79</v>
      </c>
      <c r="F274">
        <v>47</v>
      </c>
    </row>
    <row r="275" spans="1:6" x14ac:dyDescent="0.25">
      <c r="A275" t="s">
        <v>632</v>
      </c>
      <c r="B275" t="s">
        <v>633</v>
      </c>
      <c r="C275" s="151">
        <v>38624</v>
      </c>
      <c r="E275">
        <v>76</v>
      </c>
      <c r="F275">
        <v>55</v>
      </c>
    </row>
    <row r="276" spans="1:6" x14ac:dyDescent="0.25">
      <c r="A276" t="s">
        <v>632</v>
      </c>
      <c r="B276" t="s">
        <v>633</v>
      </c>
      <c r="C276" s="151">
        <v>38625</v>
      </c>
      <c r="E276">
        <v>70</v>
      </c>
      <c r="F276">
        <v>40</v>
      </c>
    </row>
    <row r="277" spans="1:6" x14ac:dyDescent="0.25">
      <c r="A277" t="s">
        <v>632</v>
      </c>
      <c r="B277" t="s">
        <v>633</v>
      </c>
      <c r="C277" s="151">
        <v>38626</v>
      </c>
      <c r="E277">
        <v>83</v>
      </c>
      <c r="F277">
        <v>42</v>
      </c>
    </row>
    <row r="278" spans="1:6" x14ac:dyDescent="0.25">
      <c r="A278" t="s">
        <v>632</v>
      </c>
      <c r="B278" t="s">
        <v>633</v>
      </c>
      <c r="C278" s="151">
        <v>38627</v>
      </c>
      <c r="E278">
        <v>81</v>
      </c>
      <c r="F278">
        <v>56</v>
      </c>
    </row>
    <row r="279" spans="1:6" x14ac:dyDescent="0.25">
      <c r="A279" t="s">
        <v>632</v>
      </c>
      <c r="B279" t="s">
        <v>633</v>
      </c>
      <c r="C279" s="151">
        <v>38628</v>
      </c>
      <c r="E279">
        <v>81</v>
      </c>
      <c r="F279">
        <v>51</v>
      </c>
    </row>
    <row r="280" spans="1:6" x14ac:dyDescent="0.25">
      <c r="A280" t="s">
        <v>632</v>
      </c>
      <c r="B280" t="s">
        <v>633</v>
      </c>
      <c r="C280" s="151">
        <v>38629</v>
      </c>
      <c r="E280">
        <v>80</v>
      </c>
      <c r="F280">
        <v>61</v>
      </c>
    </row>
    <row r="281" spans="1:6" x14ac:dyDescent="0.25">
      <c r="A281" t="s">
        <v>632</v>
      </c>
      <c r="B281" t="s">
        <v>633</v>
      </c>
      <c r="C281" s="151">
        <v>38630</v>
      </c>
      <c r="E281">
        <v>82</v>
      </c>
      <c r="F281">
        <v>63</v>
      </c>
    </row>
    <row r="282" spans="1:6" x14ac:dyDescent="0.25">
      <c r="A282" t="s">
        <v>632</v>
      </c>
      <c r="B282" t="s">
        <v>633</v>
      </c>
      <c r="C282" s="151">
        <v>38631</v>
      </c>
      <c r="E282">
        <v>81</v>
      </c>
      <c r="F282">
        <v>64</v>
      </c>
    </row>
    <row r="283" spans="1:6" x14ac:dyDescent="0.25">
      <c r="A283" t="s">
        <v>632</v>
      </c>
      <c r="B283" t="s">
        <v>633</v>
      </c>
      <c r="C283" s="151">
        <v>38632</v>
      </c>
      <c r="E283">
        <v>75</v>
      </c>
      <c r="F283">
        <v>69</v>
      </c>
    </row>
    <row r="284" spans="1:6" x14ac:dyDescent="0.25">
      <c r="A284" t="s">
        <v>632</v>
      </c>
      <c r="B284" t="s">
        <v>633</v>
      </c>
      <c r="C284" s="151">
        <v>38633</v>
      </c>
      <c r="E284">
        <v>72</v>
      </c>
      <c r="F284">
        <v>57</v>
      </c>
    </row>
    <row r="285" spans="1:6" x14ac:dyDescent="0.25">
      <c r="A285" t="s">
        <v>632</v>
      </c>
      <c r="B285" t="s">
        <v>633</v>
      </c>
      <c r="C285" s="151">
        <v>38634</v>
      </c>
      <c r="E285">
        <v>63</v>
      </c>
      <c r="F285">
        <v>55</v>
      </c>
    </row>
    <row r="286" spans="1:6" x14ac:dyDescent="0.25">
      <c r="A286" t="s">
        <v>632</v>
      </c>
      <c r="B286" t="s">
        <v>633</v>
      </c>
      <c r="C286" s="151">
        <v>38635</v>
      </c>
      <c r="E286">
        <v>70</v>
      </c>
      <c r="F286">
        <v>57</v>
      </c>
    </row>
    <row r="287" spans="1:6" x14ac:dyDescent="0.25">
      <c r="A287" t="s">
        <v>632</v>
      </c>
      <c r="B287" t="s">
        <v>633</v>
      </c>
      <c r="C287" s="151">
        <v>38636</v>
      </c>
      <c r="E287">
        <v>65</v>
      </c>
      <c r="F287">
        <v>60</v>
      </c>
    </row>
    <row r="288" spans="1:6" x14ac:dyDescent="0.25">
      <c r="A288" t="s">
        <v>632</v>
      </c>
      <c r="B288" t="s">
        <v>633</v>
      </c>
      <c r="C288" s="151">
        <v>38637</v>
      </c>
      <c r="E288">
        <v>66</v>
      </c>
      <c r="F288">
        <v>56</v>
      </c>
    </row>
    <row r="289" spans="1:6" x14ac:dyDescent="0.25">
      <c r="A289" t="s">
        <v>632</v>
      </c>
      <c r="B289" t="s">
        <v>633</v>
      </c>
      <c r="C289" s="151">
        <v>38638</v>
      </c>
      <c r="E289">
        <v>62</v>
      </c>
      <c r="F289">
        <v>54</v>
      </c>
    </row>
    <row r="290" spans="1:6" x14ac:dyDescent="0.25">
      <c r="A290" t="s">
        <v>632</v>
      </c>
      <c r="B290" t="s">
        <v>633</v>
      </c>
      <c r="C290" s="151">
        <v>38639</v>
      </c>
      <c r="E290">
        <v>70</v>
      </c>
      <c r="F290">
        <v>59</v>
      </c>
    </row>
    <row r="291" spans="1:6" x14ac:dyDescent="0.25">
      <c r="A291" t="s">
        <v>632</v>
      </c>
      <c r="B291" t="s">
        <v>633</v>
      </c>
      <c r="C291" s="151">
        <v>38640</v>
      </c>
      <c r="E291">
        <v>80</v>
      </c>
      <c r="F291">
        <v>52</v>
      </c>
    </row>
    <row r="292" spans="1:6" x14ac:dyDescent="0.25">
      <c r="A292" t="s">
        <v>632</v>
      </c>
      <c r="B292" t="s">
        <v>633</v>
      </c>
      <c r="C292" s="151">
        <v>38641</v>
      </c>
      <c r="E292">
        <v>65</v>
      </c>
      <c r="F292">
        <v>53</v>
      </c>
    </row>
    <row r="293" spans="1:6" x14ac:dyDescent="0.25">
      <c r="A293" t="s">
        <v>632</v>
      </c>
      <c r="B293" t="s">
        <v>633</v>
      </c>
      <c r="C293" s="151">
        <v>38642</v>
      </c>
      <c r="E293">
        <v>69</v>
      </c>
      <c r="F293">
        <v>47</v>
      </c>
    </row>
    <row r="294" spans="1:6" x14ac:dyDescent="0.25">
      <c r="A294" t="s">
        <v>632</v>
      </c>
      <c r="B294" t="s">
        <v>633</v>
      </c>
      <c r="C294" s="151">
        <v>38643</v>
      </c>
      <c r="E294">
        <v>79</v>
      </c>
      <c r="F294">
        <v>47</v>
      </c>
    </row>
    <row r="295" spans="1:6" x14ac:dyDescent="0.25">
      <c r="A295" t="s">
        <v>632</v>
      </c>
      <c r="B295" t="s">
        <v>633</v>
      </c>
      <c r="C295" s="151">
        <v>38644</v>
      </c>
      <c r="E295">
        <v>77</v>
      </c>
      <c r="F295">
        <v>43</v>
      </c>
    </row>
    <row r="296" spans="1:6" x14ac:dyDescent="0.25">
      <c r="A296" t="s">
        <v>632</v>
      </c>
      <c r="B296" t="s">
        <v>633</v>
      </c>
      <c r="C296" s="151">
        <v>38645</v>
      </c>
      <c r="E296">
        <v>63</v>
      </c>
      <c r="F296">
        <v>53</v>
      </c>
    </row>
    <row r="297" spans="1:6" x14ac:dyDescent="0.25">
      <c r="A297" t="s">
        <v>632</v>
      </c>
      <c r="B297" t="s">
        <v>633</v>
      </c>
      <c r="C297" s="151">
        <v>38646</v>
      </c>
      <c r="E297">
        <v>54</v>
      </c>
      <c r="F297">
        <v>49</v>
      </c>
    </row>
    <row r="298" spans="1:6" x14ac:dyDescent="0.25">
      <c r="A298" t="s">
        <v>632</v>
      </c>
      <c r="B298" t="s">
        <v>633</v>
      </c>
      <c r="C298" s="151">
        <v>38647</v>
      </c>
      <c r="E298">
        <v>55</v>
      </c>
      <c r="F298">
        <v>48</v>
      </c>
    </row>
    <row r="299" spans="1:6" x14ac:dyDescent="0.25">
      <c r="A299" t="s">
        <v>632</v>
      </c>
      <c r="B299" t="s">
        <v>633</v>
      </c>
      <c r="C299" s="151">
        <v>38648</v>
      </c>
      <c r="E299">
        <v>63</v>
      </c>
      <c r="F299">
        <v>47</v>
      </c>
    </row>
    <row r="300" spans="1:6" x14ac:dyDescent="0.25">
      <c r="A300" t="s">
        <v>632</v>
      </c>
      <c r="B300" t="s">
        <v>633</v>
      </c>
      <c r="C300" s="151">
        <v>38649</v>
      </c>
      <c r="E300">
        <v>60</v>
      </c>
      <c r="F300">
        <v>46</v>
      </c>
    </row>
    <row r="301" spans="1:6" x14ac:dyDescent="0.25">
      <c r="A301" t="s">
        <v>632</v>
      </c>
      <c r="B301" t="s">
        <v>633</v>
      </c>
      <c r="C301" s="151">
        <v>38650</v>
      </c>
      <c r="E301">
        <v>46</v>
      </c>
      <c r="F301">
        <v>41</v>
      </c>
    </row>
    <row r="302" spans="1:6" x14ac:dyDescent="0.25">
      <c r="A302" t="s">
        <v>632</v>
      </c>
      <c r="B302" t="s">
        <v>633</v>
      </c>
      <c r="C302" s="151">
        <v>38651</v>
      </c>
      <c r="E302">
        <v>56</v>
      </c>
      <c r="F302">
        <v>39</v>
      </c>
    </row>
    <row r="303" spans="1:6" x14ac:dyDescent="0.25">
      <c r="A303" t="s">
        <v>632</v>
      </c>
      <c r="B303" t="s">
        <v>633</v>
      </c>
      <c r="C303" s="151">
        <v>38652</v>
      </c>
      <c r="E303">
        <v>56</v>
      </c>
      <c r="F303">
        <v>33</v>
      </c>
    </row>
    <row r="304" spans="1:6" x14ac:dyDescent="0.25">
      <c r="A304" t="s">
        <v>632</v>
      </c>
      <c r="B304" t="s">
        <v>633</v>
      </c>
      <c r="C304" s="151">
        <v>38653</v>
      </c>
      <c r="E304">
        <v>53</v>
      </c>
      <c r="F304">
        <v>35</v>
      </c>
    </row>
    <row r="305" spans="1:6" x14ac:dyDescent="0.25">
      <c r="A305" t="s">
        <v>632</v>
      </c>
      <c r="B305" t="s">
        <v>633</v>
      </c>
      <c r="C305" s="151">
        <v>38654</v>
      </c>
      <c r="E305">
        <v>53</v>
      </c>
      <c r="F305">
        <v>33</v>
      </c>
    </row>
    <row r="306" spans="1:6" x14ac:dyDescent="0.25">
      <c r="A306" t="s">
        <v>632</v>
      </c>
      <c r="B306" t="s">
        <v>633</v>
      </c>
      <c r="C306" s="151">
        <v>38655</v>
      </c>
      <c r="E306">
        <v>68</v>
      </c>
      <c r="F306">
        <v>39</v>
      </c>
    </row>
    <row r="307" spans="1:6" x14ac:dyDescent="0.25">
      <c r="A307" t="s">
        <v>632</v>
      </c>
      <c r="B307" t="s">
        <v>633</v>
      </c>
      <c r="C307" s="151">
        <v>38656</v>
      </c>
      <c r="E307">
        <v>73</v>
      </c>
      <c r="F307">
        <v>33</v>
      </c>
    </row>
    <row r="308" spans="1:6" x14ac:dyDescent="0.25">
      <c r="A308" t="s">
        <v>632</v>
      </c>
      <c r="B308" t="s">
        <v>633</v>
      </c>
      <c r="C308" s="151">
        <v>38657</v>
      </c>
      <c r="E308">
        <v>70</v>
      </c>
      <c r="F308">
        <v>40</v>
      </c>
    </row>
    <row r="309" spans="1:6" x14ac:dyDescent="0.25">
      <c r="A309" t="s">
        <v>632</v>
      </c>
      <c r="B309" t="s">
        <v>633</v>
      </c>
      <c r="C309" s="151">
        <v>38658</v>
      </c>
      <c r="E309">
        <v>62</v>
      </c>
      <c r="F309">
        <v>37</v>
      </c>
    </row>
    <row r="310" spans="1:6" x14ac:dyDescent="0.25">
      <c r="A310" t="s">
        <v>632</v>
      </c>
      <c r="B310" t="s">
        <v>633</v>
      </c>
      <c r="C310" s="151">
        <v>38659</v>
      </c>
      <c r="E310">
        <v>69</v>
      </c>
      <c r="F310">
        <v>33</v>
      </c>
    </row>
    <row r="311" spans="1:6" x14ac:dyDescent="0.25">
      <c r="A311" t="s">
        <v>632</v>
      </c>
      <c r="B311" t="s">
        <v>633</v>
      </c>
      <c r="C311" s="151">
        <v>38660</v>
      </c>
      <c r="E311">
        <v>70</v>
      </c>
      <c r="F311">
        <v>44</v>
      </c>
    </row>
    <row r="312" spans="1:6" x14ac:dyDescent="0.25">
      <c r="A312" t="s">
        <v>632</v>
      </c>
      <c r="B312" t="s">
        <v>633</v>
      </c>
      <c r="C312" s="151">
        <v>38661</v>
      </c>
      <c r="E312">
        <v>75</v>
      </c>
      <c r="F312">
        <v>43</v>
      </c>
    </row>
    <row r="313" spans="1:6" x14ac:dyDescent="0.25">
      <c r="A313" t="s">
        <v>632</v>
      </c>
      <c r="B313" t="s">
        <v>633</v>
      </c>
      <c r="C313" s="151">
        <v>38662</v>
      </c>
      <c r="E313">
        <v>77</v>
      </c>
      <c r="F313">
        <v>48</v>
      </c>
    </row>
    <row r="314" spans="1:6" x14ac:dyDescent="0.25">
      <c r="A314" t="s">
        <v>632</v>
      </c>
      <c r="B314" t="s">
        <v>633</v>
      </c>
      <c r="C314" s="151">
        <v>38663</v>
      </c>
      <c r="E314">
        <v>65</v>
      </c>
      <c r="F314">
        <v>40</v>
      </c>
    </row>
    <row r="315" spans="1:6" x14ac:dyDescent="0.25">
      <c r="A315" t="s">
        <v>632</v>
      </c>
      <c r="B315" t="s">
        <v>633</v>
      </c>
      <c r="C315" s="151">
        <v>38664</v>
      </c>
      <c r="E315">
        <v>69</v>
      </c>
      <c r="F315">
        <v>36</v>
      </c>
    </row>
    <row r="316" spans="1:6" x14ac:dyDescent="0.25">
      <c r="A316" t="s">
        <v>632</v>
      </c>
      <c r="B316" t="s">
        <v>633</v>
      </c>
      <c r="C316" s="151">
        <v>38665</v>
      </c>
      <c r="E316">
        <v>68</v>
      </c>
      <c r="F316">
        <v>50</v>
      </c>
    </row>
    <row r="317" spans="1:6" x14ac:dyDescent="0.25">
      <c r="A317" t="s">
        <v>632</v>
      </c>
      <c r="B317" t="s">
        <v>633</v>
      </c>
      <c r="C317" s="151">
        <v>38666</v>
      </c>
      <c r="E317">
        <v>67</v>
      </c>
      <c r="F317">
        <v>38</v>
      </c>
    </row>
    <row r="318" spans="1:6" x14ac:dyDescent="0.25">
      <c r="A318" t="s">
        <v>632</v>
      </c>
      <c r="B318" t="s">
        <v>633</v>
      </c>
      <c r="C318" s="151">
        <v>38667</v>
      </c>
      <c r="E318">
        <v>55</v>
      </c>
      <c r="F318">
        <v>31</v>
      </c>
    </row>
    <row r="319" spans="1:6" x14ac:dyDescent="0.25">
      <c r="A319" t="s">
        <v>632</v>
      </c>
      <c r="B319" t="s">
        <v>633</v>
      </c>
      <c r="C319" s="151">
        <v>38668</v>
      </c>
      <c r="E319">
        <v>62</v>
      </c>
      <c r="F319">
        <v>28</v>
      </c>
    </row>
    <row r="320" spans="1:6" x14ac:dyDescent="0.25">
      <c r="A320" t="s">
        <v>632</v>
      </c>
      <c r="B320" t="s">
        <v>633</v>
      </c>
      <c r="C320" s="151">
        <v>38669</v>
      </c>
      <c r="E320">
        <v>70</v>
      </c>
      <c r="F320">
        <v>37</v>
      </c>
    </row>
    <row r="321" spans="1:6" x14ac:dyDescent="0.25">
      <c r="A321" t="s">
        <v>632</v>
      </c>
      <c r="B321" t="s">
        <v>633</v>
      </c>
      <c r="C321" s="151">
        <v>38670</v>
      </c>
      <c r="E321">
        <v>62</v>
      </c>
      <c r="F321">
        <v>51</v>
      </c>
    </row>
    <row r="322" spans="1:6" x14ac:dyDescent="0.25">
      <c r="A322" t="s">
        <v>632</v>
      </c>
      <c r="B322" t="s">
        <v>633</v>
      </c>
      <c r="C322" s="151">
        <v>38671</v>
      </c>
      <c r="E322">
        <v>70</v>
      </c>
      <c r="F322">
        <v>49</v>
      </c>
    </row>
    <row r="323" spans="1:6" x14ac:dyDescent="0.25">
      <c r="A323" t="s">
        <v>632</v>
      </c>
      <c r="B323" t="s">
        <v>633</v>
      </c>
      <c r="C323" s="151">
        <v>38672</v>
      </c>
      <c r="E323">
        <v>74</v>
      </c>
      <c r="F323">
        <v>43</v>
      </c>
    </row>
    <row r="324" spans="1:6" x14ac:dyDescent="0.25">
      <c r="A324" t="s">
        <v>632</v>
      </c>
      <c r="B324" t="s">
        <v>633</v>
      </c>
      <c r="C324" s="151">
        <v>38673</v>
      </c>
      <c r="E324">
        <v>43</v>
      </c>
      <c r="F324">
        <v>29</v>
      </c>
    </row>
    <row r="325" spans="1:6" x14ac:dyDescent="0.25">
      <c r="A325" t="s">
        <v>632</v>
      </c>
      <c r="B325" t="s">
        <v>633</v>
      </c>
      <c r="C325" s="151">
        <v>38674</v>
      </c>
      <c r="E325">
        <v>40</v>
      </c>
      <c r="F325">
        <v>26</v>
      </c>
    </row>
    <row r="326" spans="1:6" x14ac:dyDescent="0.25">
      <c r="A326" t="s">
        <v>632</v>
      </c>
      <c r="B326" t="s">
        <v>633</v>
      </c>
      <c r="C326" s="151">
        <v>38675</v>
      </c>
      <c r="E326">
        <v>52</v>
      </c>
      <c r="F326">
        <v>21</v>
      </c>
    </row>
    <row r="327" spans="1:6" x14ac:dyDescent="0.25">
      <c r="A327" t="s">
        <v>632</v>
      </c>
      <c r="B327" t="s">
        <v>633</v>
      </c>
      <c r="C327" s="151">
        <v>38676</v>
      </c>
      <c r="E327">
        <v>61</v>
      </c>
      <c r="F327">
        <v>30</v>
      </c>
    </row>
    <row r="328" spans="1:6" x14ac:dyDescent="0.25">
      <c r="A328" t="s">
        <v>632</v>
      </c>
      <c r="B328" t="s">
        <v>633</v>
      </c>
      <c r="C328" s="151">
        <v>38677</v>
      </c>
      <c r="E328">
        <v>48</v>
      </c>
      <c r="F328">
        <v>39</v>
      </c>
    </row>
    <row r="329" spans="1:6" x14ac:dyDescent="0.25">
      <c r="A329" t="s">
        <v>632</v>
      </c>
      <c r="B329" t="s">
        <v>633</v>
      </c>
      <c r="C329" s="151">
        <v>38678</v>
      </c>
      <c r="E329">
        <v>50</v>
      </c>
      <c r="F329">
        <v>35</v>
      </c>
    </row>
    <row r="330" spans="1:6" x14ac:dyDescent="0.25">
      <c r="A330" t="s">
        <v>632</v>
      </c>
      <c r="B330" t="s">
        <v>633</v>
      </c>
      <c r="C330" s="151">
        <v>38679</v>
      </c>
      <c r="E330">
        <v>41</v>
      </c>
      <c r="F330">
        <v>29</v>
      </c>
    </row>
    <row r="331" spans="1:6" x14ac:dyDescent="0.25">
      <c r="A331" t="s">
        <v>632</v>
      </c>
      <c r="B331" t="s">
        <v>633</v>
      </c>
      <c r="C331" s="151">
        <v>38680</v>
      </c>
      <c r="E331">
        <v>50</v>
      </c>
      <c r="F331">
        <v>23</v>
      </c>
    </row>
    <row r="332" spans="1:6" x14ac:dyDescent="0.25">
      <c r="A332" t="s">
        <v>632</v>
      </c>
      <c r="B332" t="s">
        <v>633</v>
      </c>
      <c r="C332" s="151">
        <v>38681</v>
      </c>
      <c r="E332">
        <v>34</v>
      </c>
      <c r="F332">
        <v>19</v>
      </c>
    </row>
    <row r="333" spans="1:6" x14ac:dyDescent="0.25">
      <c r="A333" t="s">
        <v>632</v>
      </c>
      <c r="B333" t="s">
        <v>633</v>
      </c>
      <c r="C333" s="151">
        <v>38682</v>
      </c>
      <c r="E333">
        <v>47</v>
      </c>
      <c r="F333">
        <v>20</v>
      </c>
    </row>
    <row r="334" spans="1:6" x14ac:dyDescent="0.25">
      <c r="A334" t="s">
        <v>632</v>
      </c>
      <c r="B334" t="s">
        <v>633</v>
      </c>
      <c r="C334" s="151">
        <v>38683</v>
      </c>
      <c r="E334">
        <v>54</v>
      </c>
      <c r="F334">
        <v>28</v>
      </c>
    </row>
    <row r="335" spans="1:6" x14ac:dyDescent="0.25">
      <c r="A335" t="s">
        <v>632</v>
      </c>
      <c r="B335" t="s">
        <v>633</v>
      </c>
      <c r="C335" s="151">
        <v>38684</v>
      </c>
      <c r="E335">
        <v>67</v>
      </c>
      <c r="F335">
        <v>44</v>
      </c>
    </row>
    <row r="336" spans="1:6" x14ac:dyDescent="0.25">
      <c r="A336" t="s">
        <v>632</v>
      </c>
      <c r="B336" t="s">
        <v>633</v>
      </c>
      <c r="C336" s="151">
        <v>38685</v>
      </c>
      <c r="E336">
        <v>66</v>
      </c>
      <c r="F336">
        <v>51</v>
      </c>
    </row>
    <row r="337" spans="1:6" x14ac:dyDescent="0.25">
      <c r="A337" t="s">
        <v>632</v>
      </c>
      <c r="B337" t="s">
        <v>633</v>
      </c>
      <c r="C337" s="151">
        <v>38686</v>
      </c>
      <c r="E337">
        <v>53</v>
      </c>
      <c r="F337">
        <v>36</v>
      </c>
    </row>
    <row r="338" spans="1:6" x14ac:dyDescent="0.25">
      <c r="A338" t="s">
        <v>632</v>
      </c>
      <c r="B338" t="s">
        <v>633</v>
      </c>
      <c r="C338" s="151">
        <v>38687</v>
      </c>
      <c r="E338">
        <v>42</v>
      </c>
      <c r="F338">
        <v>28</v>
      </c>
    </row>
    <row r="339" spans="1:6" x14ac:dyDescent="0.25">
      <c r="A339" t="s">
        <v>632</v>
      </c>
      <c r="B339" t="s">
        <v>633</v>
      </c>
      <c r="C339" s="151">
        <v>38688</v>
      </c>
      <c r="E339">
        <v>40</v>
      </c>
      <c r="F339">
        <v>27</v>
      </c>
    </row>
    <row r="340" spans="1:6" x14ac:dyDescent="0.25">
      <c r="A340" t="s">
        <v>632</v>
      </c>
      <c r="B340" t="s">
        <v>633</v>
      </c>
      <c r="C340" s="151">
        <v>38689</v>
      </c>
      <c r="E340">
        <v>36</v>
      </c>
      <c r="F340">
        <v>21</v>
      </c>
    </row>
    <row r="341" spans="1:6" x14ac:dyDescent="0.25">
      <c r="A341" t="s">
        <v>632</v>
      </c>
      <c r="B341" t="s">
        <v>633</v>
      </c>
      <c r="C341" s="151">
        <v>38690</v>
      </c>
      <c r="E341">
        <v>49</v>
      </c>
      <c r="F341">
        <v>33</v>
      </c>
    </row>
    <row r="342" spans="1:6" x14ac:dyDescent="0.25">
      <c r="A342" t="s">
        <v>632</v>
      </c>
      <c r="B342" t="s">
        <v>633</v>
      </c>
      <c r="C342" s="151">
        <v>38691</v>
      </c>
      <c r="E342">
        <v>38</v>
      </c>
      <c r="F342">
        <v>29</v>
      </c>
    </row>
    <row r="343" spans="1:6" x14ac:dyDescent="0.25">
      <c r="A343" t="s">
        <v>632</v>
      </c>
      <c r="B343" t="s">
        <v>633</v>
      </c>
      <c r="C343" s="151">
        <v>38692</v>
      </c>
      <c r="E343">
        <v>37</v>
      </c>
      <c r="F343">
        <v>23</v>
      </c>
    </row>
    <row r="344" spans="1:6" x14ac:dyDescent="0.25">
      <c r="A344" t="s">
        <v>632</v>
      </c>
      <c r="B344" t="s">
        <v>633</v>
      </c>
      <c r="C344" s="151">
        <v>38693</v>
      </c>
      <c r="E344">
        <v>36</v>
      </c>
      <c r="F344">
        <v>21</v>
      </c>
    </row>
    <row r="345" spans="1:6" x14ac:dyDescent="0.25">
      <c r="A345" t="s">
        <v>632</v>
      </c>
      <c r="B345" t="s">
        <v>633</v>
      </c>
      <c r="C345" s="151">
        <v>38694</v>
      </c>
      <c r="E345">
        <v>35</v>
      </c>
      <c r="F345">
        <v>18</v>
      </c>
    </row>
    <row r="346" spans="1:6" x14ac:dyDescent="0.25">
      <c r="A346" t="s">
        <v>632</v>
      </c>
      <c r="B346" t="s">
        <v>633</v>
      </c>
      <c r="C346" s="151">
        <v>38695</v>
      </c>
      <c r="E346">
        <v>38</v>
      </c>
      <c r="F346">
        <v>25</v>
      </c>
    </row>
    <row r="347" spans="1:6" x14ac:dyDescent="0.25">
      <c r="A347" t="s">
        <v>632</v>
      </c>
      <c r="B347" t="s">
        <v>633</v>
      </c>
      <c r="C347" s="151">
        <v>38696</v>
      </c>
      <c r="E347">
        <v>41</v>
      </c>
      <c r="F347">
        <v>14</v>
      </c>
    </row>
    <row r="348" spans="1:6" x14ac:dyDescent="0.25">
      <c r="A348" t="s">
        <v>632</v>
      </c>
      <c r="B348" t="s">
        <v>633</v>
      </c>
      <c r="C348" s="151">
        <v>38697</v>
      </c>
      <c r="E348">
        <v>44</v>
      </c>
      <c r="F348">
        <v>21</v>
      </c>
    </row>
    <row r="349" spans="1:6" x14ac:dyDescent="0.25">
      <c r="A349" t="s">
        <v>632</v>
      </c>
      <c r="B349" t="s">
        <v>633</v>
      </c>
      <c r="C349" s="151">
        <v>38698</v>
      </c>
      <c r="E349">
        <v>37</v>
      </c>
      <c r="F349">
        <v>27</v>
      </c>
    </row>
    <row r="350" spans="1:6" x14ac:dyDescent="0.25">
      <c r="A350" t="s">
        <v>632</v>
      </c>
      <c r="B350" t="s">
        <v>633</v>
      </c>
      <c r="C350" s="151">
        <v>38699</v>
      </c>
      <c r="E350">
        <v>31</v>
      </c>
      <c r="F350">
        <v>18</v>
      </c>
    </row>
    <row r="351" spans="1:6" x14ac:dyDescent="0.25">
      <c r="A351" t="s">
        <v>632</v>
      </c>
      <c r="B351" t="s">
        <v>633</v>
      </c>
      <c r="C351" s="151">
        <v>38700</v>
      </c>
      <c r="E351">
        <v>25</v>
      </c>
      <c r="F351">
        <v>13</v>
      </c>
    </row>
    <row r="352" spans="1:6" x14ac:dyDescent="0.25">
      <c r="A352" t="s">
        <v>632</v>
      </c>
      <c r="B352" t="s">
        <v>633</v>
      </c>
      <c r="C352" s="151">
        <v>38701</v>
      </c>
      <c r="E352">
        <v>35</v>
      </c>
      <c r="F352">
        <v>24</v>
      </c>
    </row>
    <row r="353" spans="1:6" x14ac:dyDescent="0.25">
      <c r="A353" t="s">
        <v>632</v>
      </c>
      <c r="B353" t="s">
        <v>633</v>
      </c>
      <c r="C353" s="151">
        <v>38702</v>
      </c>
      <c r="E353">
        <v>45</v>
      </c>
      <c r="F353">
        <v>31</v>
      </c>
    </row>
    <row r="354" spans="1:6" x14ac:dyDescent="0.25">
      <c r="A354" t="s">
        <v>632</v>
      </c>
      <c r="B354" t="s">
        <v>633</v>
      </c>
      <c r="C354" s="151">
        <v>38703</v>
      </c>
      <c r="E354">
        <v>44</v>
      </c>
      <c r="F354">
        <v>27</v>
      </c>
    </row>
    <row r="355" spans="1:6" x14ac:dyDescent="0.25">
      <c r="A355" t="s">
        <v>632</v>
      </c>
      <c r="B355" t="s">
        <v>633</v>
      </c>
      <c r="C355" s="151">
        <v>38704</v>
      </c>
      <c r="E355">
        <v>45</v>
      </c>
      <c r="F355">
        <v>27</v>
      </c>
    </row>
    <row r="356" spans="1:6" x14ac:dyDescent="0.25">
      <c r="A356" t="s">
        <v>632</v>
      </c>
      <c r="B356" t="s">
        <v>633</v>
      </c>
      <c r="C356" s="151">
        <v>38705</v>
      </c>
      <c r="E356">
        <v>39</v>
      </c>
      <c r="F356">
        <v>24</v>
      </c>
    </row>
    <row r="357" spans="1:6" x14ac:dyDescent="0.25">
      <c r="A357" t="s">
        <v>632</v>
      </c>
      <c r="B357" t="s">
        <v>633</v>
      </c>
      <c r="C357" s="151">
        <v>38706</v>
      </c>
      <c r="E357">
        <v>39</v>
      </c>
      <c r="F357">
        <v>17</v>
      </c>
    </row>
    <row r="358" spans="1:6" x14ac:dyDescent="0.25">
      <c r="A358" t="s">
        <v>632</v>
      </c>
      <c r="B358" t="s">
        <v>633</v>
      </c>
      <c r="C358" s="151">
        <v>38707</v>
      </c>
      <c r="E358">
        <v>37</v>
      </c>
      <c r="F358">
        <v>19</v>
      </c>
    </row>
    <row r="359" spans="1:6" x14ac:dyDescent="0.25">
      <c r="A359" t="s">
        <v>632</v>
      </c>
      <c r="B359" t="s">
        <v>633</v>
      </c>
      <c r="C359" s="151">
        <v>38708</v>
      </c>
      <c r="E359">
        <v>42</v>
      </c>
      <c r="F359">
        <v>19</v>
      </c>
    </row>
    <row r="360" spans="1:6" x14ac:dyDescent="0.25">
      <c r="A360" t="s">
        <v>632</v>
      </c>
      <c r="B360" t="s">
        <v>633</v>
      </c>
      <c r="C360" s="151">
        <v>38709</v>
      </c>
      <c r="E360">
        <v>56</v>
      </c>
      <c r="F360">
        <v>23</v>
      </c>
    </row>
    <row r="361" spans="1:6" x14ac:dyDescent="0.25">
      <c r="A361" t="s">
        <v>632</v>
      </c>
      <c r="B361" t="s">
        <v>633</v>
      </c>
      <c r="C361" s="151">
        <v>38710</v>
      </c>
      <c r="E361">
        <v>59</v>
      </c>
      <c r="F361">
        <v>27</v>
      </c>
    </row>
    <row r="362" spans="1:6" x14ac:dyDescent="0.25">
      <c r="A362" t="s">
        <v>632</v>
      </c>
      <c r="B362" t="s">
        <v>633</v>
      </c>
      <c r="C362" s="151">
        <v>38711</v>
      </c>
      <c r="E362">
        <v>39</v>
      </c>
      <c r="F362">
        <v>24</v>
      </c>
    </row>
    <row r="363" spans="1:6" x14ac:dyDescent="0.25">
      <c r="A363" t="s">
        <v>632</v>
      </c>
      <c r="B363" t="s">
        <v>633</v>
      </c>
      <c r="C363" s="151">
        <v>38712</v>
      </c>
      <c r="E363">
        <v>46</v>
      </c>
      <c r="F363">
        <v>35</v>
      </c>
    </row>
    <row r="364" spans="1:6" x14ac:dyDescent="0.25">
      <c r="A364" t="s">
        <v>632</v>
      </c>
      <c r="B364" t="s">
        <v>633</v>
      </c>
      <c r="C364" s="151">
        <v>38713</v>
      </c>
      <c r="E364">
        <v>45</v>
      </c>
      <c r="F364">
        <v>29</v>
      </c>
    </row>
    <row r="365" spans="1:6" x14ac:dyDescent="0.25">
      <c r="A365" t="s">
        <v>632</v>
      </c>
      <c r="B365" t="s">
        <v>633</v>
      </c>
      <c r="C365" s="151">
        <v>38714</v>
      </c>
      <c r="E365">
        <v>53</v>
      </c>
      <c r="F365">
        <v>27</v>
      </c>
    </row>
    <row r="366" spans="1:6" x14ac:dyDescent="0.25">
      <c r="A366" t="s">
        <v>632</v>
      </c>
      <c r="B366" t="s">
        <v>633</v>
      </c>
      <c r="C366" s="151">
        <v>38715</v>
      </c>
      <c r="E366">
        <v>49</v>
      </c>
      <c r="F366">
        <v>41</v>
      </c>
    </row>
    <row r="367" spans="1:6" x14ac:dyDescent="0.25">
      <c r="A367" t="s">
        <v>632</v>
      </c>
      <c r="B367" t="s">
        <v>633</v>
      </c>
      <c r="C367" s="151">
        <v>38716</v>
      </c>
      <c r="E367">
        <v>47</v>
      </c>
      <c r="F367">
        <v>31</v>
      </c>
    </row>
    <row r="368" spans="1:6" x14ac:dyDescent="0.25">
      <c r="A368" t="s">
        <v>632</v>
      </c>
      <c r="B368" t="s">
        <v>633</v>
      </c>
      <c r="C368" s="151">
        <v>38717</v>
      </c>
      <c r="E368">
        <v>47</v>
      </c>
      <c r="F368">
        <v>32</v>
      </c>
    </row>
    <row r="369" spans="1:6" x14ac:dyDescent="0.25">
      <c r="A369" t="s">
        <v>632</v>
      </c>
      <c r="B369" t="s">
        <v>633</v>
      </c>
      <c r="C369" s="151">
        <v>38718</v>
      </c>
      <c r="E369">
        <v>48</v>
      </c>
      <c r="F369">
        <v>32</v>
      </c>
    </row>
    <row r="370" spans="1:6" x14ac:dyDescent="0.25">
      <c r="A370" t="s">
        <v>632</v>
      </c>
      <c r="B370" t="s">
        <v>633</v>
      </c>
      <c r="C370" s="151">
        <v>38719</v>
      </c>
      <c r="E370">
        <v>44</v>
      </c>
      <c r="F370">
        <v>28</v>
      </c>
    </row>
    <row r="371" spans="1:6" x14ac:dyDescent="0.25">
      <c r="A371" t="s">
        <v>632</v>
      </c>
      <c r="B371" t="s">
        <v>633</v>
      </c>
      <c r="C371" s="151">
        <v>38720</v>
      </c>
      <c r="E371">
        <v>43</v>
      </c>
      <c r="F371">
        <v>40</v>
      </c>
    </row>
    <row r="372" spans="1:6" x14ac:dyDescent="0.25">
      <c r="A372" t="s">
        <v>632</v>
      </c>
      <c r="B372" t="s">
        <v>633</v>
      </c>
      <c r="C372" s="151">
        <v>38721</v>
      </c>
      <c r="E372">
        <v>43</v>
      </c>
      <c r="F372">
        <v>34</v>
      </c>
    </row>
    <row r="373" spans="1:6" x14ac:dyDescent="0.25">
      <c r="A373" t="s">
        <v>632</v>
      </c>
      <c r="B373" t="s">
        <v>633</v>
      </c>
      <c r="C373" s="151">
        <v>38722</v>
      </c>
      <c r="E373">
        <v>52</v>
      </c>
      <c r="F373">
        <v>39</v>
      </c>
    </row>
    <row r="374" spans="1:6" x14ac:dyDescent="0.25">
      <c r="A374" t="s">
        <v>632</v>
      </c>
      <c r="B374" t="s">
        <v>633</v>
      </c>
      <c r="C374" s="151">
        <v>38723</v>
      </c>
      <c r="E374">
        <v>42</v>
      </c>
      <c r="F374">
        <v>28</v>
      </c>
    </row>
    <row r="375" spans="1:6" x14ac:dyDescent="0.25">
      <c r="A375" t="s">
        <v>632</v>
      </c>
      <c r="B375" t="s">
        <v>633</v>
      </c>
      <c r="C375" s="151">
        <v>38724</v>
      </c>
      <c r="E375">
        <v>39</v>
      </c>
      <c r="F375">
        <v>21</v>
      </c>
    </row>
    <row r="376" spans="1:6" x14ac:dyDescent="0.25">
      <c r="A376" t="s">
        <v>632</v>
      </c>
      <c r="B376" t="s">
        <v>633</v>
      </c>
      <c r="C376" s="151">
        <v>38725</v>
      </c>
      <c r="E376">
        <v>50</v>
      </c>
      <c r="F376">
        <v>28</v>
      </c>
    </row>
    <row r="377" spans="1:6" x14ac:dyDescent="0.25">
      <c r="A377" t="s">
        <v>632</v>
      </c>
      <c r="B377" t="s">
        <v>633</v>
      </c>
      <c r="C377" s="151">
        <v>38726</v>
      </c>
      <c r="E377">
        <v>63</v>
      </c>
      <c r="F377">
        <v>43</v>
      </c>
    </row>
    <row r="378" spans="1:6" x14ac:dyDescent="0.25">
      <c r="A378" t="s">
        <v>632</v>
      </c>
      <c r="B378" t="s">
        <v>633</v>
      </c>
      <c r="C378" s="151">
        <v>38727</v>
      </c>
      <c r="E378">
        <v>52</v>
      </c>
      <c r="F378">
        <v>34</v>
      </c>
    </row>
    <row r="379" spans="1:6" x14ac:dyDescent="0.25">
      <c r="A379" t="s">
        <v>632</v>
      </c>
      <c r="B379" t="s">
        <v>633</v>
      </c>
      <c r="C379" s="151">
        <v>38728</v>
      </c>
      <c r="E379">
        <v>50</v>
      </c>
      <c r="F379">
        <v>39</v>
      </c>
    </row>
    <row r="380" spans="1:6" x14ac:dyDescent="0.25">
      <c r="A380" t="s">
        <v>632</v>
      </c>
      <c r="B380" t="s">
        <v>633</v>
      </c>
      <c r="C380" s="151">
        <v>38729</v>
      </c>
      <c r="E380">
        <v>61</v>
      </c>
      <c r="F380">
        <v>35</v>
      </c>
    </row>
    <row r="381" spans="1:6" x14ac:dyDescent="0.25">
      <c r="A381" t="s">
        <v>632</v>
      </c>
      <c r="B381" t="s">
        <v>633</v>
      </c>
      <c r="C381" s="151">
        <v>38730</v>
      </c>
      <c r="E381">
        <v>62</v>
      </c>
      <c r="F381">
        <v>31</v>
      </c>
    </row>
    <row r="382" spans="1:6" x14ac:dyDescent="0.25">
      <c r="A382" t="s">
        <v>632</v>
      </c>
      <c r="B382" t="s">
        <v>633</v>
      </c>
      <c r="C382" s="151">
        <v>38731</v>
      </c>
      <c r="E382">
        <v>61</v>
      </c>
      <c r="F382">
        <v>31</v>
      </c>
    </row>
    <row r="383" spans="1:6" x14ac:dyDescent="0.25">
      <c r="A383" t="s">
        <v>632</v>
      </c>
      <c r="B383" t="s">
        <v>633</v>
      </c>
      <c r="C383" s="151">
        <v>38732</v>
      </c>
      <c r="E383">
        <v>40</v>
      </c>
      <c r="F383">
        <v>26</v>
      </c>
    </row>
    <row r="384" spans="1:6" x14ac:dyDescent="0.25">
      <c r="A384" t="s">
        <v>632</v>
      </c>
      <c r="B384" t="s">
        <v>633</v>
      </c>
      <c r="C384" s="151">
        <v>38733</v>
      </c>
      <c r="E384">
        <v>45</v>
      </c>
      <c r="F384">
        <v>28</v>
      </c>
    </row>
    <row r="385" spans="1:6" x14ac:dyDescent="0.25">
      <c r="A385" t="s">
        <v>632</v>
      </c>
      <c r="B385" t="s">
        <v>633</v>
      </c>
      <c r="C385" s="151">
        <v>38734</v>
      </c>
      <c r="E385">
        <v>59</v>
      </c>
      <c r="F385">
        <v>29</v>
      </c>
    </row>
    <row r="386" spans="1:6" x14ac:dyDescent="0.25">
      <c r="A386" t="s">
        <v>632</v>
      </c>
      <c r="B386" t="s">
        <v>633</v>
      </c>
      <c r="C386" s="151">
        <v>38735</v>
      </c>
      <c r="E386">
        <v>62</v>
      </c>
      <c r="F386">
        <v>30</v>
      </c>
    </row>
    <row r="387" spans="1:6" x14ac:dyDescent="0.25">
      <c r="A387" t="s">
        <v>632</v>
      </c>
      <c r="B387" t="s">
        <v>633</v>
      </c>
      <c r="C387" s="151">
        <v>38736</v>
      </c>
      <c r="E387">
        <v>55</v>
      </c>
      <c r="F387">
        <v>26</v>
      </c>
    </row>
    <row r="388" spans="1:6" x14ac:dyDescent="0.25">
      <c r="A388" t="s">
        <v>632</v>
      </c>
      <c r="B388" t="s">
        <v>633</v>
      </c>
      <c r="C388" s="151">
        <v>38737</v>
      </c>
      <c r="E388">
        <v>63</v>
      </c>
      <c r="F388">
        <v>39</v>
      </c>
    </row>
    <row r="389" spans="1:6" x14ac:dyDescent="0.25">
      <c r="A389" t="s">
        <v>632</v>
      </c>
      <c r="B389" t="s">
        <v>633</v>
      </c>
      <c r="C389" s="151">
        <v>38738</v>
      </c>
      <c r="E389">
        <v>62</v>
      </c>
      <c r="F389">
        <v>38</v>
      </c>
    </row>
    <row r="390" spans="1:6" x14ac:dyDescent="0.25">
      <c r="A390" t="s">
        <v>632</v>
      </c>
      <c r="B390" t="s">
        <v>633</v>
      </c>
      <c r="C390" s="151">
        <v>38739</v>
      </c>
      <c r="E390">
        <v>45</v>
      </c>
      <c r="F390">
        <v>25</v>
      </c>
    </row>
    <row r="391" spans="1:6" x14ac:dyDescent="0.25">
      <c r="A391" t="s">
        <v>632</v>
      </c>
      <c r="B391" t="s">
        <v>633</v>
      </c>
      <c r="C391" s="151">
        <v>38740</v>
      </c>
      <c r="E391">
        <v>42</v>
      </c>
      <c r="F391">
        <v>34</v>
      </c>
    </row>
    <row r="392" spans="1:6" x14ac:dyDescent="0.25">
      <c r="A392" t="s">
        <v>632</v>
      </c>
      <c r="B392" t="s">
        <v>633</v>
      </c>
      <c r="C392" s="151">
        <v>38741</v>
      </c>
      <c r="E392">
        <v>47</v>
      </c>
      <c r="F392">
        <v>28</v>
      </c>
    </row>
    <row r="393" spans="1:6" x14ac:dyDescent="0.25">
      <c r="A393" t="s">
        <v>632</v>
      </c>
      <c r="B393" t="s">
        <v>633</v>
      </c>
      <c r="C393" s="151">
        <v>38742</v>
      </c>
      <c r="E393">
        <v>42</v>
      </c>
      <c r="F393">
        <v>32</v>
      </c>
    </row>
    <row r="394" spans="1:6" x14ac:dyDescent="0.25">
      <c r="A394" t="s">
        <v>632</v>
      </c>
      <c r="B394" t="s">
        <v>633</v>
      </c>
      <c r="C394" s="151">
        <v>38743</v>
      </c>
      <c r="E394">
        <v>38</v>
      </c>
      <c r="F394">
        <v>28</v>
      </c>
    </row>
    <row r="395" spans="1:6" x14ac:dyDescent="0.25">
      <c r="A395" t="s">
        <v>632</v>
      </c>
      <c r="B395" t="s">
        <v>633</v>
      </c>
      <c r="C395" s="151">
        <v>38744</v>
      </c>
      <c r="E395">
        <v>48</v>
      </c>
      <c r="F395">
        <v>22</v>
      </c>
    </row>
    <row r="396" spans="1:6" x14ac:dyDescent="0.25">
      <c r="A396" t="s">
        <v>632</v>
      </c>
      <c r="B396" t="s">
        <v>633</v>
      </c>
      <c r="C396" s="151">
        <v>38745</v>
      </c>
      <c r="E396">
        <v>63</v>
      </c>
      <c r="F396">
        <v>29</v>
      </c>
    </row>
    <row r="397" spans="1:6" x14ac:dyDescent="0.25">
      <c r="A397" t="s">
        <v>632</v>
      </c>
      <c r="B397" t="s">
        <v>633</v>
      </c>
      <c r="C397" s="151">
        <v>38746</v>
      </c>
      <c r="E397">
        <v>60</v>
      </c>
      <c r="F397">
        <v>42</v>
      </c>
    </row>
    <row r="398" spans="1:6" x14ac:dyDescent="0.25">
      <c r="A398" t="s">
        <v>632</v>
      </c>
      <c r="B398" t="s">
        <v>633</v>
      </c>
      <c r="C398" s="151">
        <v>38747</v>
      </c>
      <c r="E398">
        <v>65</v>
      </c>
      <c r="F398">
        <v>37</v>
      </c>
    </row>
    <row r="399" spans="1:6" x14ac:dyDescent="0.25">
      <c r="A399" t="s">
        <v>632</v>
      </c>
      <c r="B399" t="s">
        <v>633</v>
      </c>
      <c r="C399" s="151">
        <v>38748</v>
      </c>
      <c r="E399">
        <v>51</v>
      </c>
      <c r="F399">
        <v>39</v>
      </c>
    </row>
    <row r="400" spans="1:6" x14ac:dyDescent="0.25">
      <c r="A400" t="s">
        <v>632</v>
      </c>
      <c r="B400" t="s">
        <v>633</v>
      </c>
      <c r="C400" s="151">
        <v>38749</v>
      </c>
      <c r="E400">
        <v>48</v>
      </c>
      <c r="F400">
        <v>37</v>
      </c>
    </row>
    <row r="401" spans="1:6" x14ac:dyDescent="0.25">
      <c r="A401" t="s">
        <v>632</v>
      </c>
      <c r="B401" t="s">
        <v>633</v>
      </c>
      <c r="C401" s="151">
        <v>38750</v>
      </c>
      <c r="E401">
        <v>57</v>
      </c>
      <c r="F401">
        <v>28</v>
      </c>
    </row>
    <row r="402" spans="1:6" x14ac:dyDescent="0.25">
      <c r="A402" t="s">
        <v>632</v>
      </c>
      <c r="B402" t="s">
        <v>633</v>
      </c>
      <c r="C402" s="151">
        <v>38751</v>
      </c>
      <c r="E402">
        <v>63</v>
      </c>
      <c r="F402">
        <v>42</v>
      </c>
    </row>
    <row r="403" spans="1:6" x14ac:dyDescent="0.25">
      <c r="A403" t="s">
        <v>632</v>
      </c>
      <c r="B403" t="s">
        <v>633</v>
      </c>
      <c r="C403" s="151">
        <v>38752</v>
      </c>
      <c r="E403">
        <v>59</v>
      </c>
      <c r="F403">
        <v>40</v>
      </c>
    </row>
    <row r="404" spans="1:6" x14ac:dyDescent="0.25">
      <c r="A404" t="s">
        <v>632</v>
      </c>
      <c r="B404" t="s">
        <v>633</v>
      </c>
      <c r="C404" s="151">
        <v>38753</v>
      </c>
      <c r="E404">
        <v>45</v>
      </c>
      <c r="F404">
        <v>29</v>
      </c>
    </row>
    <row r="405" spans="1:6" x14ac:dyDescent="0.25">
      <c r="A405" t="s">
        <v>632</v>
      </c>
      <c r="B405" t="s">
        <v>633</v>
      </c>
      <c r="C405" s="151">
        <v>38754</v>
      </c>
      <c r="E405">
        <v>46</v>
      </c>
      <c r="F405">
        <v>27</v>
      </c>
    </row>
    <row r="406" spans="1:6" x14ac:dyDescent="0.25">
      <c r="A406" t="s">
        <v>632</v>
      </c>
      <c r="B406" t="s">
        <v>633</v>
      </c>
      <c r="C406" s="151">
        <v>38755</v>
      </c>
      <c r="E406">
        <v>43</v>
      </c>
      <c r="F406">
        <v>26</v>
      </c>
    </row>
    <row r="407" spans="1:6" x14ac:dyDescent="0.25">
      <c r="A407" t="s">
        <v>632</v>
      </c>
      <c r="B407" t="s">
        <v>633</v>
      </c>
      <c r="C407" s="151">
        <v>38756</v>
      </c>
      <c r="E407">
        <v>39</v>
      </c>
      <c r="F407">
        <v>21</v>
      </c>
    </row>
    <row r="408" spans="1:6" x14ac:dyDescent="0.25">
      <c r="A408" t="s">
        <v>632</v>
      </c>
      <c r="B408" t="s">
        <v>633</v>
      </c>
      <c r="C408" s="151">
        <v>38757</v>
      </c>
      <c r="E408">
        <v>38</v>
      </c>
      <c r="F408">
        <v>25</v>
      </c>
    </row>
    <row r="409" spans="1:6" x14ac:dyDescent="0.25">
      <c r="A409" t="s">
        <v>632</v>
      </c>
      <c r="B409" t="s">
        <v>633</v>
      </c>
      <c r="C409" s="151">
        <v>38758</v>
      </c>
      <c r="E409">
        <v>44</v>
      </c>
      <c r="F409">
        <v>22</v>
      </c>
    </row>
    <row r="410" spans="1:6" x14ac:dyDescent="0.25">
      <c r="A410" t="s">
        <v>632</v>
      </c>
      <c r="B410" t="s">
        <v>633</v>
      </c>
      <c r="C410" s="151">
        <v>38759</v>
      </c>
      <c r="E410">
        <v>36</v>
      </c>
      <c r="F410">
        <v>31</v>
      </c>
    </row>
    <row r="411" spans="1:6" x14ac:dyDescent="0.25">
      <c r="A411" t="s">
        <v>632</v>
      </c>
      <c r="B411" t="s">
        <v>633</v>
      </c>
      <c r="C411" s="151">
        <v>38760</v>
      </c>
      <c r="E411">
        <v>35</v>
      </c>
      <c r="F411">
        <v>27</v>
      </c>
    </row>
    <row r="412" spans="1:6" x14ac:dyDescent="0.25">
      <c r="A412" t="s">
        <v>632</v>
      </c>
      <c r="B412" t="s">
        <v>633</v>
      </c>
      <c r="C412" s="151">
        <v>38761</v>
      </c>
      <c r="E412">
        <v>37</v>
      </c>
      <c r="F412">
        <v>17</v>
      </c>
    </row>
    <row r="413" spans="1:6" x14ac:dyDescent="0.25">
      <c r="A413" t="s">
        <v>632</v>
      </c>
      <c r="B413" t="s">
        <v>633</v>
      </c>
      <c r="C413" s="151">
        <v>38762</v>
      </c>
      <c r="E413">
        <v>42</v>
      </c>
      <c r="F413">
        <v>20</v>
      </c>
    </row>
    <row r="414" spans="1:6" x14ac:dyDescent="0.25">
      <c r="A414" t="s">
        <v>632</v>
      </c>
      <c r="B414" t="s">
        <v>633</v>
      </c>
      <c r="C414" s="151">
        <v>38763</v>
      </c>
      <c r="E414">
        <v>57</v>
      </c>
      <c r="F414">
        <v>22</v>
      </c>
    </row>
    <row r="415" spans="1:6" x14ac:dyDescent="0.25">
      <c r="A415" t="s">
        <v>632</v>
      </c>
      <c r="B415" t="s">
        <v>633</v>
      </c>
      <c r="C415" s="151">
        <v>38764</v>
      </c>
      <c r="E415">
        <v>66</v>
      </c>
      <c r="F415">
        <v>36</v>
      </c>
    </row>
    <row r="416" spans="1:6" x14ac:dyDescent="0.25">
      <c r="A416" t="s">
        <v>632</v>
      </c>
      <c r="B416" t="s">
        <v>633</v>
      </c>
      <c r="C416" s="151">
        <v>38765</v>
      </c>
      <c r="E416">
        <v>61</v>
      </c>
      <c r="F416">
        <v>36</v>
      </c>
    </row>
    <row r="417" spans="1:6" x14ac:dyDescent="0.25">
      <c r="A417" t="s">
        <v>632</v>
      </c>
      <c r="B417" t="s">
        <v>633</v>
      </c>
      <c r="C417" s="151">
        <v>38766</v>
      </c>
      <c r="E417">
        <v>37</v>
      </c>
      <c r="F417">
        <v>16</v>
      </c>
    </row>
    <row r="418" spans="1:6" x14ac:dyDescent="0.25">
      <c r="A418" t="s">
        <v>632</v>
      </c>
      <c r="B418" t="s">
        <v>633</v>
      </c>
      <c r="C418" s="151">
        <v>38767</v>
      </c>
      <c r="E418">
        <v>29</v>
      </c>
      <c r="F418">
        <v>10</v>
      </c>
    </row>
    <row r="419" spans="1:6" x14ac:dyDescent="0.25">
      <c r="A419" t="s">
        <v>632</v>
      </c>
      <c r="B419" t="s">
        <v>633</v>
      </c>
      <c r="C419" s="151">
        <v>38768</v>
      </c>
      <c r="E419">
        <v>42</v>
      </c>
      <c r="F419">
        <v>24</v>
      </c>
    </row>
    <row r="420" spans="1:6" x14ac:dyDescent="0.25">
      <c r="A420" t="s">
        <v>632</v>
      </c>
      <c r="B420" t="s">
        <v>633</v>
      </c>
      <c r="C420" s="151">
        <v>38769</v>
      </c>
      <c r="E420">
        <v>50</v>
      </c>
      <c r="F420">
        <v>21</v>
      </c>
    </row>
    <row r="421" spans="1:6" x14ac:dyDescent="0.25">
      <c r="A421" t="s">
        <v>632</v>
      </c>
      <c r="B421" t="s">
        <v>633</v>
      </c>
      <c r="C421" s="151">
        <v>38770</v>
      </c>
      <c r="E421">
        <v>36</v>
      </c>
      <c r="F421">
        <v>28</v>
      </c>
    </row>
    <row r="422" spans="1:6" x14ac:dyDescent="0.25">
      <c r="A422" t="s">
        <v>632</v>
      </c>
      <c r="B422" t="s">
        <v>633</v>
      </c>
      <c r="C422" s="151">
        <v>38771</v>
      </c>
      <c r="E422">
        <v>53</v>
      </c>
      <c r="F422">
        <v>34</v>
      </c>
    </row>
    <row r="423" spans="1:6" x14ac:dyDescent="0.25">
      <c r="A423" t="s">
        <v>632</v>
      </c>
      <c r="B423" t="s">
        <v>633</v>
      </c>
      <c r="C423" s="151">
        <v>38772</v>
      </c>
      <c r="E423">
        <v>44</v>
      </c>
      <c r="F423">
        <v>26</v>
      </c>
    </row>
    <row r="424" spans="1:6" x14ac:dyDescent="0.25">
      <c r="A424" t="s">
        <v>632</v>
      </c>
      <c r="B424" t="s">
        <v>633</v>
      </c>
      <c r="C424" s="151">
        <v>38773</v>
      </c>
      <c r="E424">
        <v>59</v>
      </c>
      <c r="F424">
        <v>22</v>
      </c>
    </row>
    <row r="425" spans="1:6" x14ac:dyDescent="0.25">
      <c r="A425" t="s">
        <v>632</v>
      </c>
      <c r="B425" t="s">
        <v>633</v>
      </c>
      <c r="C425" s="151">
        <v>38774</v>
      </c>
      <c r="E425">
        <v>35</v>
      </c>
      <c r="F425">
        <v>22</v>
      </c>
    </row>
    <row r="426" spans="1:6" x14ac:dyDescent="0.25">
      <c r="A426" t="s">
        <v>632</v>
      </c>
      <c r="B426" t="s">
        <v>633</v>
      </c>
      <c r="C426" s="151">
        <v>38775</v>
      </c>
      <c r="E426">
        <v>39</v>
      </c>
      <c r="F426">
        <v>15</v>
      </c>
    </row>
    <row r="427" spans="1:6" x14ac:dyDescent="0.25">
      <c r="A427" t="s">
        <v>632</v>
      </c>
      <c r="B427" t="s">
        <v>633</v>
      </c>
      <c r="C427" s="151">
        <v>38776</v>
      </c>
      <c r="E427">
        <v>46</v>
      </c>
      <c r="F427">
        <v>27</v>
      </c>
    </row>
    <row r="428" spans="1:6" x14ac:dyDescent="0.25">
      <c r="A428" t="s">
        <v>632</v>
      </c>
      <c r="B428" t="s">
        <v>633</v>
      </c>
      <c r="C428" s="151">
        <v>38777</v>
      </c>
      <c r="E428">
        <v>53</v>
      </c>
      <c r="F428">
        <v>27</v>
      </c>
    </row>
    <row r="429" spans="1:6" x14ac:dyDescent="0.25">
      <c r="A429" t="s">
        <v>632</v>
      </c>
      <c r="B429" t="s">
        <v>633</v>
      </c>
      <c r="C429" s="151">
        <v>38778</v>
      </c>
      <c r="E429">
        <v>49</v>
      </c>
      <c r="F429">
        <v>36</v>
      </c>
    </row>
    <row r="430" spans="1:6" x14ac:dyDescent="0.25">
      <c r="A430" t="s">
        <v>632</v>
      </c>
      <c r="B430" t="s">
        <v>633</v>
      </c>
      <c r="C430" s="151">
        <v>38779</v>
      </c>
      <c r="E430">
        <v>44</v>
      </c>
      <c r="F430">
        <v>30</v>
      </c>
    </row>
    <row r="431" spans="1:6" x14ac:dyDescent="0.25">
      <c r="A431" t="s">
        <v>632</v>
      </c>
      <c r="B431" t="s">
        <v>633</v>
      </c>
      <c r="C431" s="151">
        <v>38780</v>
      </c>
      <c r="E431">
        <v>46</v>
      </c>
      <c r="F431">
        <v>27</v>
      </c>
    </row>
    <row r="432" spans="1:6" x14ac:dyDescent="0.25">
      <c r="A432" t="s">
        <v>632</v>
      </c>
      <c r="B432" t="s">
        <v>633</v>
      </c>
      <c r="C432" s="151">
        <v>38781</v>
      </c>
      <c r="E432">
        <v>52</v>
      </c>
      <c r="F432">
        <v>25</v>
      </c>
    </row>
    <row r="433" spans="1:6" x14ac:dyDescent="0.25">
      <c r="A433" t="s">
        <v>632</v>
      </c>
      <c r="B433" t="s">
        <v>633</v>
      </c>
      <c r="C433" s="151">
        <v>38782</v>
      </c>
      <c r="E433">
        <v>46</v>
      </c>
      <c r="F433">
        <v>35</v>
      </c>
    </row>
    <row r="434" spans="1:6" x14ac:dyDescent="0.25">
      <c r="A434" t="s">
        <v>632</v>
      </c>
      <c r="B434" t="s">
        <v>633</v>
      </c>
      <c r="C434" s="151">
        <v>38783</v>
      </c>
      <c r="E434">
        <v>51</v>
      </c>
      <c r="F434">
        <v>30</v>
      </c>
    </row>
    <row r="435" spans="1:6" x14ac:dyDescent="0.25">
      <c r="A435" t="s">
        <v>632</v>
      </c>
      <c r="B435" t="s">
        <v>633</v>
      </c>
      <c r="C435" s="151">
        <v>38784</v>
      </c>
      <c r="E435">
        <v>51</v>
      </c>
      <c r="F435">
        <v>23</v>
      </c>
    </row>
    <row r="436" spans="1:6" x14ac:dyDescent="0.25">
      <c r="A436" t="s">
        <v>632</v>
      </c>
      <c r="B436" t="s">
        <v>633</v>
      </c>
      <c r="C436" s="151">
        <v>38785</v>
      </c>
      <c r="E436">
        <v>69</v>
      </c>
      <c r="F436">
        <v>41</v>
      </c>
    </row>
    <row r="437" spans="1:6" x14ac:dyDescent="0.25">
      <c r="A437" t="s">
        <v>632</v>
      </c>
      <c r="B437" t="s">
        <v>633</v>
      </c>
      <c r="C437" s="151">
        <v>38786</v>
      </c>
      <c r="E437">
        <v>78</v>
      </c>
      <c r="F437">
        <v>56</v>
      </c>
    </row>
    <row r="438" spans="1:6" x14ac:dyDescent="0.25">
      <c r="A438" t="s">
        <v>632</v>
      </c>
      <c r="B438" t="s">
        <v>633</v>
      </c>
      <c r="C438" s="151">
        <v>38787</v>
      </c>
      <c r="E438">
        <v>73</v>
      </c>
      <c r="F438">
        <v>39</v>
      </c>
    </row>
    <row r="439" spans="1:6" x14ac:dyDescent="0.25">
      <c r="A439" t="s">
        <v>632</v>
      </c>
      <c r="B439" t="s">
        <v>633</v>
      </c>
      <c r="C439" s="151">
        <v>38788</v>
      </c>
      <c r="E439">
        <v>71</v>
      </c>
      <c r="F439">
        <v>53</v>
      </c>
    </row>
    <row r="440" spans="1:6" x14ac:dyDescent="0.25">
      <c r="A440" t="s">
        <v>632</v>
      </c>
      <c r="B440" t="s">
        <v>633</v>
      </c>
      <c r="C440" s="151">
        <v>38789</v>
      </c>
      <c r="E440">
        <v>85</v>
      </c>
      <c r="F440">
        <v>47</v>
      </c>
    </row>
    <row r="441" spans="1:6" x14ac:dyDescent="0.25">
      <c r="A441" t="s">
        <v>632</v>
      </c>
      <c r="B441" t="s">
        <v>633</v>
      </c>
      <c r="C441" s="151">
        <v>38790</v>
      </c>
      <c r="E441">
        <v>73</v>
      </c>
      <c r="F441">
        <v>41</v>
      </c>
    </row>
    <row r="442" spans="1:6" x14ac:dyDescent="0.25">
      <c r="A442" t="s">
        <v>632</v>
      </c>
      <c r="B442" t="s">
        <v>633</v>
      </c>
      <c r="C442" s="151">
        <v>38791</v>
      </c>
      <c r="E442">
        <v>51</v>
      </c>
      <c r="F442">
        <v>38</v>
      </c>
    </row>
    <row r="443" spans="1:6" x14ac:dyDescent="0.25">
      <c r="A443" t="s">
        <v>632</v>
      </c>
      <c r="B443" t="s">
        <v>633</v>
      </c>
      <c r="C443" s="151">
        <v>38792</v>
      </c>
      <c r="E443">
        <v>58</v>
      </c>
      <c r="F443">
        <v>34</v>
      </c>
    </row>
    <row r="444" spans="1:6" x14ac:dyDescent="0.25">
      <c r="A444" t="s">
        <v>632</v>
      </c>
      <c r="B444" t="s">
        <v>633</v>
      </c>
      <c r="C444" s="151">
        <v>38793</v>
      </c>
      <c r="E444">
        <v>52</v>
      </c>
      <c r="F444">
        <v>38</v>
      </c>
    </row>
    <row r="445" spans="1:6" x14ac:dyDescent="0.25">
      <c r="A445" t="s">
        <v>632</v>
      </c>
      <c r="B445" t="s">
        <v>633</v>
      </c>
      <c r="C445" s="151">
        <v>38794</v>
      </c>
      <c r="E445">
        <v>47</v>
      </c>
      <c r="F445">
        <v>26</v>
      </c>
    </row>
    <row r="446" spans="1:6" x14ac:dyDescent="0.25">
      <c r="A446" t="s">
        <v>632</v>
      </c>
      <c r="B446" t="s">
        <v>633</v>
      </c>
      <c r="C446" s="151">
        <v>38795</v>
      </c>
      <c r="E446">
        <v>53</v>
      </c>
      <c r="F446">
        <v>24</v>
      </c>
    </row>
    <row r="447" spans="1:6" x14ac:dyDescent="0.25">
      <c r="A447" t="s">
        <v>632</v>
      </c>
      <c r="B447" t="s">
        <v>633</v>
      </c>
      <c r="C447" s="151">
        <v>38796</v>
      </c>
      <c r="E447">
        <v>47</v>
      </c>
      <c r="F447">
        <v>28</v>
      </c>
    </row>
    <row r="448" spans="1:6" x14ac:dyDescent="0.25">
      <c r="A448" t="s">
        <v>632</v>
      </c>
      <c r="B448" t="s">
        <v>633</v>
      </c>
      <c r="C448" s="151">
        <v>38797</v>
      </c>
      <c r="E448">
        <v>38</v>
      </c>
      <c r="F448">
        <v>29</v>
      </c>
    </row>
    <row r="449" spans="1:6" x14ac:dyDescent="0.25">
      <c r="A449" t="s">
        <v>632</v>
      </c>
      <c r="B449" t="s">
        <v>633</v>
      </c>
      <c r="C449" s="151">
        <v>38798</v>
      </c>
      <c r="E449">
        <v>45</v>
      </c>
      <c r="F449">
        <v>30</v>
      </c>
    </row>
    <row r="450" spans="1:6" x14ac:dyDescent="0.25">
      <c r="A450" t="s">
        <v>632</v>
      </c>
      <c r="B450" t="s">
        <v>633</v>
      </c>
      <c r="C450" s="151">
        <v>38799</v>
      </c>
      <c r="E450">
        <v>50</v>
      </c>
      <c r="F450">
        <v>29</v>
      </c>
    </row>
    <row r="451" spans="1:6" x14ac:dyDescent="0.25">
      <c r="A451" t="s">
        <v>632</v>
      </c>
      <c r="B451" t="s">
        <v>633</v>
      </c>
      <c r="C451" s="151">
        <v>38800</v>
      </c>
      <c r="E451">
        <v>51</v>
      </c>
      <c r="F451">
        <v>32</v>
      </c>
    </row>
    <row r="452" spans="1:6" x14ac:dyDescent="0.25">
      <c r="A452" t="s">
        <v>632</v>
      </c>
      <c r="B452" t="s">
        <v>633</v>
      </c>
      <c r="C452" s="151">
        <v>38801</v>
      </c>
      <c r="E452">
        <v>54</v>
      </c>
      <c r="F452">
        <v>35</v>
      </c>
    </row>
    <row r="453" spans="1:6" x14ac:dyDescent="0.25">
      <c r="A453" t="s">
        <v>632</v>
      </c>
      <c r="B453" t="s">
        <v>633</v>
      </c>
      <c r="C453" s="151">
        <v>38802</v>
      </c>
      <c r="E453">
        <v>53</v>
      </c>
      <c r="F453">
        <v>30</v>
      </c>
    </row>
    <row r="454" spans="1:6" x14ac:dyDescent="0.25">
      <c r="A454" t="s">
        <v>632</v>
      </c>
      <c r="B454" t="s">
        <v>633</v>
      </c>
      <c r="C454" s="151">
        <v>38803</v>
      </c>
      <c r="E454">
        <v>59</v>
      </c>
      <c r="F454">
        <v>33</v>
      </c>
    </row>
    <row r="455" spans="1:6" x14ac:dyDescent="0.25">
      <c r="A455" t="s">
        <v>632</v>
      </c>
      <c r="B455" t="s">
        <v>633</v>
      </c>
      <c r="C455" s="151">
        <v>38804</v>
      </c>
      <c r="E455">
        <v>62</v>
      </c>
      <c r="F455">
        <v>34</v>
      </c>
    </row>
    <row r="456" spans="1:6" x14ac:dyDescent="0.25">
      <c r="A456" t="s">
        <v>632</v>
      </c>
      <c r="B456" t="s">
        <v>633</v>
      </c>
      <c r="C456" s="151">
        <v>38805</v>
      </c>
      <c r="E456">
        <v>65</v>
      </c>
      <c r="F456">
        <v>39</v>
      </c>
    </row>
    <row r="457" spans="1:6" x14ac:dyDescent="0.25">
      <c r="A457" t="s">
        <v>632</v>
      </c>
      <c r="B457" t="s">
        <v>633</v>
      </c>
      <c r="C457" s="151">
        <v>38806</v>
      </c>
      <c r="E457">
        <v>70</v>
      </c>
      <c r="F457">
        <v>33</v>
      </c>
    </row>
    <row r="458" spans="1:6" x14ac:dyDescent="0.25">
      <c r="A458" t="s">
        <v>632</v>
      </c>
      <c r="B458" t="s">
        <v>633</v>
      </c>
      <c r="C458" s="151">
        <v>38807</v>
      </c>
      <c r="E458">
        <v>79</v>
      </c>
      <c r="F458">
        <v>45</v>
      </c>
    </row>
    <row r="459" spans="1:6" x14ac:dyDescent="0.25">
      <c r="A459" t="s">
        <v>632</v>
      </c>
      <c r="B459" t="s">
        <v>633</v>
      </c>
      <c r="C459" s="151">
        <v>38808</v>
      </c>
      <c r="E459">
        <v>74</v>
      </c>
      <c r="F459">
        <v>57</v>
      </c>
    </row>
    <row r="460" spans="1:6" x14ac:dyDescent="0.25">
      <c r="A460" t="s">
        <v>632</v>
      </c>
      <c r="B460" t="s">
        <v>633</v>
      </c>
      <c r="C460" s="151">
        <v>38809</v>
      </c>
      <c r="E460">
        <v>68</v>
      </c>
      <c r="F460">
        <v>53</v>
      </c>
    </row>
    <row r="461" spans="1:6" x14ac:dyDescent="0.25">
      <c r="A461" t="s">
        <v>632</v>
      </c>
      <c r="B461" t="s">
        <v>633</v>
      </c>
      <c r="C461" s="151">
        <v>38810</v>
      </c>
      <c r="E461">
        <v>73</v>
      </c>
      <c r="F461">
        <v>50</v>
      </c>
    </row>
    <row r="462" spans="1:6" x14ac:dyDescent="0.25">
      <c r="A462" t="s">
        <v>632</v>
      </c>
      <c r="B462" t="s">
        <v>633</v>
      </c>
      <c r="C462" s="151">
        <v>38811</v>
      </c>
      <c r="E462">
        <v>59</v>
      </c>
      <c r="F462">
        <v>43</v>
      </c>
    </row>
    <row r="463" spans="1:6" x14ac:dyDescent="0.25">
      <c r="A463" t="s">
        <v>632</v>
      </c>
      <c r="B463" t="s">
        <v>633</v>
      </c>
      <c r="C463" s="151">
        <v>38812</v>
      </c>
      <c r="E463">
        <v>53</v>
      </c>
      <c r="F463">
        <v>38</v>
      </c>
    </row>
    <row r="464" spans="1:6" x14ac:dyDescent="0.25">
      <c r="A464" t="s">
        <v>632</v>
      </c>
      <c r="B464" t="s">
        <v>633</v>
      </c>
      <c r="C464" s="151">
        <v>38813</v>
      </c>
      <c r="E464">
        <v>66</v>
      </c>
      <c r="F464">
        <v>43</v>
      </c>
    </row>
    <row r="465" spans="1:6" x14ac:dyDescent="0.25">
      <c r="A465" t="s">
        <v>632</v>
      </c>
      <c r="B465" t="s">
        <v>633</v>
      </c>
      <c r="C465" s="151">
        <v>38814</v>
      </c>
      <c r="E465">
        <v>80</v>
      </c>
      <c r="F465">
        <v>47</v>
      </c>
    </row>
    <row r="466" spans="1:6" x14ac:dyDescent="0.25">
      <c r="A466" t="s">
        <v>632</v>
      </c>
      <c r="B466" t="s">
        <v>633</v>
      </c>
      <c r="C466" s="151">
        <v>38815</v>
      </c>
      <c r="E466">
        <v>61</v>
      </c>
      <c r="F466">
        <v>37</v>
      </c>
    </row>
    <row r="467" spans="1:6" x14ac:dyDescent="0.25">
      <c r="A467" t="s">
        <v>632</v>
      </c>
      <c r="B467" t="s">
        <v>633</v>
      </c>
      <c r="C467" s="151">
        <v>38816</v>
      </c>
      <c r="E467">
        <v>56</v>
      </c>
      <c r="F467">
        <v>34</v>
      </c>
    </row>
    <row r="468" spans="1:6" x14ac:dyDescent="0.25">
      <c r="A468" t="s">
        <v>632</v>
      </c>
      <c r="B468" t="s">
        <v>633</v>
      </c>
      <c r="C468" s="151">
        <v>38817</v>
      </c>
      <c r="E468">
        <v>65</v>
      </c>
      <c r="F468">
        <v>31</v>
      </c>
    </row>
    <row r="469" spans="1:6" x14ac:dyDescent="0.25">
      <c r="A469" t="s">
        <v>632</v>
      </c>
      <c r="B469" t="s">
        <v>633</v>
      </c>
      <c r="C469" s="151">
        <v>38818</v>
      </c>
      <c r="E469">
        <v>76</v>
      </c>
      <c r="F469">
        <v>38</v>
      </c>
    </row>
    <row r="470" spans="1:6" x14ac:dyDescent="0.25">
      <c r="A470" t="s">
        <v>632</v>
      </c>
      <c r="B470" t="s">
        <v>633</v>
      </c>
      <c r="C470" s="151">
        <v>38819</v>
      </c>
      <c r="E470">
        <v>76</v>
      </c>
      <c r="F470">
        <v>50</v>
      </c>
    </row>
    <row r="471" spans="1:6" x14ac:dyDescent="0.25">
      <c r="A471" t="s">
        <v>632</v>
      </c>
      <c r="B471" t="s">
        <v>633</v>
      </c>
      <c r="C471" s="151">
        <v>38820</v>
      </c>
      <c r="E471">
        <v>79</v>
      </c>
      <c r="F471">
        <v>55</v>
      </c>
    </row>
    <row r="472" spans="1:6" x14ac:dyDescent="0.25">
      <c r="A472" t="s">
        <v>632</v>
      </c>
      <c r="B472" t="s">
        <v>633</v>
      </c>
      <c r="C472" s="151">
        <v>38821</v>
      </c>
      <c r="E472">
        <v>75</v>
      </c>
      <c r="F472">
        <v>53</v>
      </c>
    </row>
    <row r="473" spans="1:6" x14ac:dyDescent="0.25">
      <c r="A473" t="s">
        <v>632</v>
      </c>
      <c r="B473" t="s">
        <v>633</v>
      </c>
      <c r="C473" s="151">
        <v>38822</v>
      </c>
      <c r="E473">
        <v>82</v>
      </c>
      <c r="F473">
        <v>60</v>
      </c>
    </row>
    <row r="474" spans="1:6" x14ac:dyDescent="0.25">
      <c r="A474" t="s">
        <v>632</v>
      </c>
      <c r="B474" t="s">
        <v>633</v>
      </c>
      <c r="C474" s="151">
        <v>38823</v>
      </c>
      <c r="E474">
        <v>71</v>
      </c>
      <c r="F474">
        <v>47</v>
      </c>
    </row>
    <row r="475" spans="1:6" x14ac:dyDescent="0.25">
      <c r="A475" t="s">
        <v>632</v>
      </c>
      <c r="B475" t="s">
        <v>633</v>
      </c>
      <c r="C475" s="151">
        <v>38824</v>
      </c>
      <c r="E475">
        <v>57</v>
      </c>
      <c r="F475">
        <v>41</v>
      </c>
    </row>
    <row r="476" spans="1:6" x14ac:dyDescent="0.25">
      <c r="A476" t="s">
        <v>632</v>
      </c>
      <c r="B476" t="s">
        <v>633</v>
      </c>
      <c r="C476" s="151">
        <v>38825</v>
      </c>
      <c r="E476">
        <v>69</v>
      </c>
      <c r="F476">
        <v>46</v>
      </c>
    </row>
    <row r="477" spans="1:6" x14ac:dyDescent="0.25">
      <c r="A477" t="s">
        <v>632</v>
      </c>
      <c r="B477" t="s">
        <v>633</v>
      </c>
      <c r="C477" s="151">
        <v>38826</v>
      </c>
      <c r="E477">
        <v>75</v>
      </c>
      <c r="F477">
        <v>44</v>
      </c>
    </row>
    <row r="478" spans="1:6" x14ac:dyDescent="0.25">
      <c r="A478" t="s">
        <v>632</v>
      </c>
      <c r="B478" t="s">
        <v>633</v>
      </c>
      <c r="C478" s="151">
        <v>38827</v>
      </c>
      <c r="E478">
        <v>81</v>
      </c>
      <c r="F478">
        <v>43</v>
      </c>
    </row>
    <row r="479" spans="1:6" x14ac:dyDescent="0.25">
      <c r="A479" t="s">
        <v>632</v>
      </c>
      <c r="B479" t="s">
        <v>633</v>
      </c>
      <c r="C479" s="151">
        <v>38828</v>
      </c>
      <c r="E479">
        <v>68</v>
      </c>
      <c r="F479">
        <v>52</v>
      </c>
    </row>
    <row r="480" spans="1:6" x14ac:dyDescent="0.25">
      <c r="A480" t="s">
        <v>632</v>
      </c>
      <c r="B480" t="s">
        <v>633</v>
      </c>
      <c r="C480" s="151">
        <v>38829</v>
      </c>
      <c r="E480">
        <v>71</v>
      </c>
      <c r="F480">
        <v>52</v>
      </c>
    </row>
    <row r="481" spans="1:6" x14ac:dyDescent="0.25">
      <c r="A481" t="s">
        <v>632</v>
      </c>
      <c r="B481" t="s">
        <v>633</v>
      </c>
      <c r="C481" s="151">
        <v>38830</v>
      </c>
      <c r="E481">
        <v>71</v>
      </c>
      <c r="F481">
        <v>50</v>
      </c>
    </row>
    <row r="482" spans="1:6" x14ac:dyDescent="0.25">
      <c r="A482" t="s">
        <v>632</v>
      </c>
      <c r="B482" t="s">
        <v>633</v>
      </c>
      <c r="C482" s="151">
        <v>38831</v>
      </c>
      <c r="E482">
        <v>73</v>
      </c>
      <c r="F482">
        <v>48</v>
      </c>
    </row>
    <row r="483" spans="1:6" x14ac:dyDescent="0.25">
      <c r="A483" t="s">
        <v>632</v>
      </c>
      <c r="B483" t="s">
        <v>633</v>
      </c>
      <c r="C483" s="151">
        <v>38832</v>
      </c>
      <c r="E483">
        <v>77</v>
      </c>
      <c r="F483">
        <v>45</v>
      </c>
    </row>
    <row r="484" spans="1:6" x14ac:dyDescent="0.25">
      <c r="A484" t="s">
        <v>632</v>
      </c>
      <c r="B484" t="s">
        <v>633</v>
      </c>
      <c r="C484" s="151">
        <v>38833</v>
      </c>
      <c r="E484">
        <v>60</v>
      </c>
      <c r="F484">
        <v>41</v>
      </c>
    </row>
    <row r="485" spans="1:6" x14ac:dyDescent="0.25">
      <c r="A485" t="s">
        <v>632</v>
      </c>
      <c r="B485" t="s">
        <v>633</v>
      </c>
      <c r="C485" s="151">
        <v>38834</v>
      </c>
      <c r="E485">
        <v>72</v>
      </c>
      <c r="F485">
        <v>38</v>
      </c>
    </row>
    <row r="486" spans="1:6" x14ac:dyDescent="0.25">
      <c r="A486" t="s">
        <v>632</v>
      </c>
      <c r="B486" t="s">
        <v>633</v>
      </c>
      <c r="C486" s="151">
        <v>38835</v>
      </c>
      <c r="E486">
        <v>65</v>
      </c>
      <c r="F486">
        <v>41</v>
      </c>
    </row>
    <row r="487" spans="1:6" x14ac:dyDescent="0.25">
      <c r="A487" t="s">
        <v>632</v>
      </c>
      <c r="B487" t="s">
        <v>633</v>
      </c>
      <c r="C487" s="151">
        <v>38836</v>
      </c>
      <c r="E487">
        <v>68</v>
      </c>
      <c r="F487">
        <v>38</v>
      </c>
    </row>
    <row r="488" spans="1:6" x14ac:dyDescent="0.25">
      <c r="A488" t="s">
        <v>632</v>
      </c>
      <c r="B488" t="s">
        <v>633</v>
      </c>
      <c r="C488" s="151">
        <v>38837</v>
      </c>
      <c r="E488">
        <v>68</v>
      </c>
      <c r="F488">
        <v>38</v>
      </c>
    </row>
    <row r="489" spans="1:6" x14ac:dyDescent="0.25">
      <c r="A489" t="s">
        <v>632</v>
      </c>
      <c r="B489" t="s">
        <v>633</v>
      </c>
      <c r="C489" s="151">
        <v>38838</v>
      </c>
      <c r="E489">
        <v>70</v>
      </c>
      <c r="F489">
        <v>40</v>
      </c>
    </row>
    <row r="490" spans="1:6" x14ac:dyDescent="0.25">
      <c r="A490" t="s">
        <v>632</v>
      </c>
      <c r="B490" t="s">
        <v>633</v>
      </c>
      <c r="C490" s="151">
        <v>38839</v>
      </c>
      <c r="E490">
        <v>78</v>
      </c>
      <c r="F490">
        <v>44</v>
      </c>
    </row>
    <row r="491" spans="1:6" x14ac:dyDescent="0.25">
      <c r="A491" t="s">
        <v>632</v>
      </c>
      <c r="B491" t="s">
        <v>633</v>
      </c>
      <c r="C491" s="151">
        <v>38840</v>
      </c>
      <c r="E491">
        <v>75</v>
      </c>
      <c r="F491">
        <v>53</v>
      </c>
    </row>
    <row r="492" spans="1:6" x14ac:dyDescent="0.25">
      <c r="A492" t="s">
        <v>632</v>
      </c>
      <c r="B492" t="s">
        <v>633</v>
      </c>
      <c r="C492" s="151">
        <v>38841</v>
      </c>
      <c r="E492">
        <v>82</v>
      </c>
      <c r="F492">
        <v>50</v>
      </c>
    </row>
    <row r="493" spans="1:6" x14ac:dyDescent="0.25">
      <c r="A493" t="s">
        <v>632</v>
      </c>
      <c r="B493" t="s">
        <v>633</v>
      </c>
      <c r="C493" s="151">
        <v>38842</v>
      </c>
      <c r="E493">
        <v>79</v>
      </c>
      <c r="F493">
        <v>62</v>
      </c>
    </row>
    <row r="494" spans="1:6" x14ac:dyDescent="0.25">
      <c r="A494" t="s">
        <v>632</v>
      </c>
      <c r="B494" t="s">
        <v>633</v>
      </c>
      <c r="C494" s="151">
        <v>38843</v>
      </c>
      <c r="E494">
        <v>78</v>
      </c>
      <c r="F494">
        <v>53</v>
      </c>
    </row>
    <row r="495" spans="1:6" x14ac:dyDescent="0.25">
      <c r="A495" t="s">
        <v>632</v>
      </c>
      <c r="B495" t="s">
        <v>633</v>
      </c>
      <c r="C495" s="151">
        <v>38844</v>
      </c>
      <c r="E495">
        <v>66</v>
      </c>
      <c r="F495">
        <v>48</v>
      </c>
    </row>
    <row r="496" spans="1:6" x14ac:dyDescent="0.25">
      <c r="A496" t="s">
        <v>632</v>
      </c>
      <c r="B496" t="s">
        <v>633</v>
      </c>
      <c r="C496" s="151">
        <v>38845</v>
      </c>
      <c r="E496">
        <v>54</v>
      </c>
      <c r="F496">
        <v>50</v>
      </c>
    </row>
    <row r="497" spans="1:6" x14ac:dyDescent="0.25">
      <c r="A497" t="s">
        <v>632</v>
      </c>
      <c r="B497" t="s">
        <v>633</v>
      </c>
      <c r="C497" s="151">
        <v>38846</v>
      </c>
      <c r="E497">
        <v>70</v>
      </c>
      <c r="F497">
        <v>50</v>
      </c>
    </row>
    <row r="498" spans="1:6" x14ac:dyDescent="0.25">
      <c r="A498" t="s">
        <v>632</v>
      </c>
      <c r="B498" t="s">
        <v>633</v>
      </c>
      <c r="C498" s="151">
        <v>38847</v>
      </c>
      <c r="E498">
        <v>78</v>
      </c>
      <c r="F498">
        <v>41</v>
      </c>
    </row>
    <row r="499" spans="1:6" x14ac:dyDescent="0.25">
      <c r="A499" t="s">
        <v>632</v>
      </c>
      <c r="B499" t="s">
        <v>633</v>
      </c>
      <c r="C499" s="151">
        <v>38848</v>
      </c>
      <c r="E499">
        <v>69</v>
      </c>
      <c r="F499">
        <v>53</v>
      </c>
    </row>
    <row r="500" spans="1:6" x14ac:dyDescent="0.25">
      <c r="A500" t="s">
        <v>632</v>
      </c>
      <c r="B500" t="s">
        <v>633</v>
      </c>
      <c r="C500" s="151">
        <v>38849</v>
      </c>
      <c r="E500">
        <v>70</v>
      </c>
      <c r="F500">
        <v>42</v>
      </c>
    </row>
    <row r="501" spans="1:6" x14ac:dyDescent="0.25">
      <c r="A501" t="s">
        <v>632</v>
      </c>
      <c r="B501" t="s">
        <v>633</v>
      </c>
      <c r="C501" s="151">
        <v>38850</v>
      </c>
      <c r="E501">
        <v>72</v>
      </c>
      <c r="F501">
        <v>49</v>
      </c>
    </row>
    <row r="502" spans="1:6" x14ac:dyDescent="0.25">
      <c r="A502" t="s">
        <v>632</v>
      </c>
      <c r="B502" t="s">
        <v>633</v>
      </c>
      <c r="C502" s="151">
        <v>38851</v>
      </c>
      <c r="E502">
        <v>66</v>
      </c>
      <c r="F502">
        <v>55</v>
      </c>
    </row>
    <row r="503" spans="1:6" x14ac:dyDescent="0.25">
      <c r="A503" t="s">
        <v>632</v>
      </c>
      <c r="B503" t="s">
        <v>633</v>
      </c>
      <c r="C503" s="151">
        <v>38852</v>
      </c>
      <c r="E503">
        <v>66</v>
      </c>
      <c r="F503">
        <v>50</v>
      </c>
    </row>
    <row r="504" spans="1:6" x14ac:dyDescent="0.25">
      <c r="A504" t="s">
        <v>632</v>
      </c>
      <c r="B504" t="s">
        <v>633</v>
      </c>
      <c r="C504" s="151">
        <v>38853</v>
      </c>
      <c r="E504">
        <v>67</v>
      </c>
      <c r="F504">
        <v>49</v>
      </c>
    </row>
    <row r="505" spans="1:6" x14ac:dyDescent="0.25">
      <c r="A505" t="s">
        <v>632</v>
      </c>
      <c r="B505" t="s">
        <v>633</v>
      </c>
      <c r="C505" s="151">
        <v>38854</v>
      </c>
      <c r="E505">
        <v>71</v>
      </c>
      <c r="F505">
        <v>47</v>
      </c>
    </row>
    <row r="506" spans="1:6" x14ac:dyDescent="0.25">
      <c r="A506" t="s">
        <v>632</v>
      </c>
      <c r="B506" t="s">
        <v>633</v>
      </c>
      <c r="C506" s="151">
        <v>38855</v>
      </c>
      <c r="E506">
        <v>72</v>
      </c>
      <c r="F506">
        <v>49</v>
      </c>
    </row>
    <row r="507" spans="1:6" x14ac:dyDescent="0.25">
      <c r="A507" t="s">
        <v>632</v>
      </c>
      <c r="B507" t="s">
        <v>633</v>
      </c>
      <c r="C507" s="151">
        <v>38856</v>
      </c>
      <c r="E507">
        <v>62</v>
      </c>
      <c r="F507">
        <v>49</v>
      </c>
    </row>
    <row r="508" spans="1:6" x14ac:dyDescent="0.25">
      <c r="A508" t="s">
        <v>632</v>
      </c>
      <c r="B508" t="s">
        <v>633</v>
      </c>
      <c r="C508" s="151">
        <v>38857</v>
      </c>
      <c r="E508">
        <v>73</v>
      </c>
      <c r="F508">
        <v>51</v>
      </c>
    </row>
    <row r="509" spans="1:6" x14ac:dyDescent="0.25">
      <c r="A509" t="s">
        <v>632</v>
      </c>
      <c r="B509" t="s">
        <v>633</v>
      </c>
      <c r="C509" s="151">
        <v>38858</v>
      </c>
      <c r="E509">
        <v>74</v>
      </c>
      <c r="F509">
        <v>45</v>
      </c>
    </row>
    <row r="510" spans="1:6" x14ac:dyDescent="0.25">
      <c r="A510" t="s">
        <v>632</v>
      </c>
      <c r="B510" t="s">
        <v>633</v>
      </c>
      <c r="C510" s="151">
        <v>38859</v>
      </c>
      <c r="E510">
        <v>71</v>
      </c>
      <c r="F510">
        <v>44</v>
      </c>
    </row>
    <row r="511" spans="1:6" x14ac:dyDescent="0.25">
      <c r="A511" t="s">
        <v>632</v>
      </c>
      <c r="B511" t="s">
        <v>633</v>
      </c>
      <c r="C511" s="151">
        <v>38860</v>
      </c>
      <c r="E511">
        <v>69</v>
      </c>
      <c r="F511">
        <v>41</v>
      </c>
    </row>
    <row r="512" spans="1:6" x14ac:dyDescent="0.25">
      <c r="A512" t="s">
        <v>632</v>
      </c>
      <c r="B512" t="s">
        <v>633</v>
      </c>
      <c r="C512" s="151">
        <v>38861</v>
      </c>
      <c r="E512">
        <v>75</v>
      </c>
      <c r="F512">
        <v>40</v>
      </c>
    </row>
    <row r="513" spans="1:6" x14ac:dyDescent="0.25">
      <c r="A513" t="s">
        <v>632</v>
      </c>
      <c r="B513" t="s">
        <v>633</v>
      </c>
      <c r="C513" s="151">
        <v>38862</v>
      </c>
      <c r="E513">
        <v>77</v>
      </c>
      <c r="F513">
        <v>54</v>
      </c>
    </row>
    <row r="514" spans="1:6" x14ac:dyDescent="0.25">
      <c r="A514" t="s">
        <v>632</v>
      </c>
      <c r="B514" t="s">
        <v>633</v>
      </c>
      <c r="C514" s="151">
        <v>38863</v>
      </c>
      <c r="E514">
        <v>82</v>
      </c>
      <c r="F514">
        <v>57</v>
      </c>
    </row>
    <row r="515" spans="1:6" x14ac:dyDescent="0.25">
      <c r="A515" t="s">
        <v>632</v>
      </c>
      <c r="B515" t="s">
        <v>633</v>
      </c>
      <c r="C515" s="151">
        <v>38864</v>
      </c>
      <c r="E515">
        <v>83</v>
      </c>
      <c r="F515">
        <v>62</v>
      </c>
    </row>
    <row r="516" spans="1:6" x14ac:dyDescent="0.25">
      <c r="A516" t="s">
        <v>632</v>
      </c>
      <c r="B516" t="s">
        <v>633</v>
      </c>
      <c r="C516" s="151">
        <v>38865</v>
      </c>
      <c r="E516">
        <v>87</v>
      </c>
      <c r="F516">
        <v>59</v>
      </c>
    </row>
    <row r="517" spans="1:6" x14ac:dyDescent="0.25">
      <c r="A517" t="s">
        <v>632</v>
      </c>
      <c r="B517" t="s">
        <v>633</v>
      </c>
      <c r="C517" s="151">
        <v>38866</v>
      </c>
      <c r="E517">
        <v>91</v>
      </c>
      <c r="F517">
        <v>58</v>
      </c>
    </row>
    <row r="518" spans="1:6" x14ac:dyDescent="0.25">
      <c r="A518" t="s">
        <v>632</v>
      </c>
      <c r="B518" t="s">
        <v>633</v>
      </c>
      <c r="C518" s="151">
        <v>38867</v>
      </c>
      <c r="E518">
        <v>95</v>
      </c>
      <c r="F518">
        <v>64</v>
      </c>
    </row>
    <row r="519" spans="1:6" x14ac:dyDescent="0.25">
      <c r="A519" t="s">
        <v>632</v>
      </c>
      <c r="B519" t="s">
        <v>633</v>
      </c>
      <c r="C519" s="151">
        <v>38868</v>
      </c>
      <c r="E519">
        <v>89</v>
      </c>
      <c r="F519">
        <v>71</v>
      </c>
    </row>
    <row r="520" spans="1:6" x14ac:dyDescent="0.25">
      <c r="A520" t="s">
        <v>632</v>
      </c>
      <c r="B520" t="s">
        <v>633</v>
      </c>
      <c r="C520" s="151">
        <v>38869</v>
      </c>
      <c r="E520">
        <v>91</v>
      </c>
      <c r="F520">
        <v>70</v>
      </c>
    </row>
    <row r="521" spans="1:6" x14ac:dyDescent="0.25">
      <c r="A521" t="s">
        <v>632</v>
      </c>
      <c r="B521" t="s">
        <v>633</v>
      </c>
      <c r="C521" s="151">
        <v>38870</v>
      </c>
      <c r="E521">
        <v>85</v>
      </c>
      <c r="F521">
        <v>68</v>
      </c>
    </row>
    <row r="522" spans="1:6" x14ac:dyDescent="0.25">
      <c r="A522" t="s">
        <v>632</v>
      </c>
      <c r="B522" t="s">
        <v>633</v>
      </c>
      <c r="C522" s="151">
        <v>38871</v>
      </c>
      <c r="E522">
        <v>77</v>
      </c>
      <c r="F522">
        <v>60</v>
      </c>
    </row>
    <row r="523" spans="1:6" x14ac:dyDescent="0.25">
      <c r="A523" t="s">
        <v>632</v>
      </c>
      <c r="B523" t="s">
        <v>633</v>
      </c>
      <c r="C523" s="151">
        <v>38872</v>
      </c>
      <c r="E523">
        <v>77</v>
      </c>
      <c r="F523">
        <v>55</v>
      </c>
    </row>
    <row r="524" spans="1:6" x14ac:dyDescent="0.25">
      <c r="A524" t="s">
        <v>632</v>
      </c>
      <c r="B524" t="s">
        <v>633</v>
      </c>
      <c r="C524" s="151">
        <v>38873</v>
      </c>
      <c r="E524">
        <v>75</v>
      </c>
      <c r="F524">
        <v>58</v>
      </c>
    </row>
    <row r="525" spans="1:6" x14ac:dyDescent="0.25">
      <c r="A525" t="s">
        <v>632</v>
      </c>
      <c r="B525" t="s">
        <v>633</v>
      </c>
      <c r="C525" s="151">
        <v>38874</v>
      </c>
      <c r="E525">
        <v>81</v>
      </c>
      <c r="F525">
        <v>55</v>
      </c>
    </row>
    <row r="526" spans="1:6" x14ac:dyDescent="0.25">
      <c r="A526" t="s">
        <v>632</v>
      </c>
      <c r="B526" t="s">
        <v>633</v>
      </c>
      <c r="C526" s="151">
        <v>38875</v>
      </c>
      <c r="E526">
        <v>85</v>
      </c>
      <c r="F526">
        <v>55</v>
      </c>
    </row>
    <row r="527" spans="1:6" x14ac:dyDescent="0.25">
      <c r="A527" t="s">
        <v>632</v>
      </c>
      <c r="B527" t="s">
        <v>633</v>
      </c>
      <c r="C527" s="151">
        <v>38876</v>
      </c>
      <c r="E527">
        <v>81</v>
      </c>
      <c r="F527">
        <v>59</v>
      </c>
    </row>
    <row r="528" spans="1:6" x14ac:dyDescent="0.25">
      <c r="A528" t="s">
        <v>632</v>
      </c>
      <c r="B528" t="s">
        <v>633</v>
      </c>
      <c r="C528" s="151">
        <v>38877</v>
      </c>
      <c r="E528">
        <v>83</v>
      </c>
      <c r="F528">
        <v>59</v>
      </c>
    </row>
    <row r="529" spans="1:6" x14ac:dyDescent="0.25">
      <c r="A529" t="s">
        <v>632</v>
      </c>
      <c r="B529" t="s">
        <v>633</v>
      </c>
      <c r="C529" s="151">
        <v>38878</v>
      </c>
      <c r="E529">
        <v>74</v>
      </c>
      <c r="F529">
        <v>51</v>
      </c>
    </row>
    <row r="530" spans="1:6" x14ac:dyDescent="0.25">
      <c r="A530" t="s">
        <v>632</v>
      </c>
      <c r="B530" t="s">
        <v>633</v>
      </c>
      <c r="C530" s="151">
        <v>38879</v>
      </c>
      <c r="E530">
        <v>76</v>
      </c>
      <c r="F530">
        <v>49</v>
      </c>
    </row>
    <row r="531" spans="1:6" x14ac:dyDescent="0.25">
      <c r="A531" t="s">
        <v>632</v>
      </c>
      <c r="B531" t="s">
        <v>633</v>
      </c>
      <c r="C531" s="151">
        <v>38880</v>
      </c>
      <c r="E531">
        <v>79</v>
      </c>
      <c r="F531">
        <v>56</v>
      </c>
    </row>
    <row r="532" spans="1:6" x14ac:dyDescent="0.25">
      <c r="A532" t="s">
        <v>632</v>
      </c>
      <c r="B532" t="s">
        <v>633</v>
      </c>
      <c r="C532" s="151">
        <v>38881</v>
      </c>
      <c r="E532">
        <v>83</v>
      </c>
      <c r="F532">
        <v>52</v>
      </c>
    </row>
    <row r="533" spans="1:6" x14ac:dyDescent="0.25">
      <c r="A533" t="s">
        <v>632</v>
      </c>
      <c r="B533" t="s">
        <v>633</v>
      </c>
      <c r="C533" s="151">
        <v>38882</v>
      </c>
      <c r="E533">
        <v>74</v>
      </c>
      <c r="F533">
        <v>59</v>
      </c>
    </row>
    <row r="534" spans="1:6" x14ac:dyDescent="0.25">
      <c r="A534" t="s">
        <v>632</v>
      </c>
      <c r="B534" t="s">
        <v>633</v>
      </c>
      <c r="C534" s="151">
        <v>38883</v>
      </c>
      <c r="E534">
        <v>84</v>
      </c>
      <c r="F534">
        <v>61</v>
      </c>
    </row>
    <row r="535" spans="1:6" x14ac:dyDescent="0.25">
      <c r="A535" t="s">
        <v>632</v>
      </c>
      <c r="B535" t="s">
        <v>633</v>
      </c>
      <c r="C535" s="151">
        <v>38884</v>
      </c>
      <c r="E535">
        <v>85</v>
      </c>
      <c r="F535">
        <v>53</v>
      </c>
    </row>
    <row r="536" spans="1:6" x14ac:dyDescent="0.25">
      <c r="A536" t="s">
        <v>632</v>
      </c>
      <c r="B536" t="s">
        <v>633</v>
      </c>
      <c r="C536" s="151">
        <v>38885</v>
      </c>
      <c r="E536">
        <v>91</v>
      </c>
      <c r="F536">
        <v>61</v>
      </c>
    </row>
    <row r="537" spans="1:6" x14ac:dyDescent="0.25">
      <c r="A537" t="s">
        <v>632</v>
      </c>
      <c r="B537" t="s">
        <v>633</v>
      </c>
      <c r="C537" s="151">
        <v>38886</v>
      </c>
      <c r="E537">
        <v>94</v>
      </c>
      <c r="F537">
        <v>66</v>
      </c>
    </row>
    <row r="538" spans="1:6" x14ac:dyDescent="0.25">
      <c r="A538" t="s">
        <v>632</v>
      </c>
      <c r="B538" t="s">
        <v>633</v>
      </c>
      <c r="C538" s="151">
        <v>38887</v>
      </c>
      <c r="E538">
        <v>92</v>
      </c>
      <c r="F538">
        <v>69</v>
      </c>
    </row>
    <row r="539" spans="1:6" x14ac:dyDescent="0.25">
      <c r="A539" t="s">
        <v>632</v>
      </c>
      <c r="B539" t="s">
        <v>633</v>
      </c>
      <c r="C539" s="151">
        <v>38888</v>
      </c>
      <c r="E539">
        <v>89</v>
      </c>
      <c r="F539">
        <v>66</v>
      </c>
    </row>
    <row r="540" spans="1:6" x14ac:dyDescent="0.25">
      <c r="A540" t="s">
        <v>632</v>
      </c>
      <c r="B540" t="s">
        <v>633</v>
      </c>
      <c r="C540" s="151">
        <v>38889</v>
      </c>
      <c r="E540">
        <v>90</v>
      </c>
      <c r="F540">
        <v>61</v>
      </c>
    </row>
    <row r="541" spans="1:6" x14ac:dyDescent="0.25">
      <c r="A541" t="s">
        <v>632</v>
      </c>
      <c r="B541" t="s">
        <v>633</v>
      </c>
      <c r="C541" s="151">
        <v>38890</v>
      </c>
      <c r="E541">
        <v>95</v>
      </c>
      <c r="F541">
        <v>68</v>
      </c>
    </row>
    <row r="542" spans="1:6" x14ac:dyDescent="0.25">
      <c r="A542" t="s">
        <v>632</v>
      </c>
      <c r="B542" t="s">
        <v>633</v>
      </c>
      <c r="C542" s="151">
        <v>38891</v>
      </c>
      <c r="E542">
        <v>86</v>
      </c>
      <c r="F542">
        <v>68</v>
      </c>
    </row>
    <row r="543" spans="1:6" x14ac:dyDescent="0.25">
      <c r="A543" t="s">
        <v>632</v>
      </c>
      <c r="B543" t="s">
        <v>633</v>
      </c>
      <c r="C543" s="151">
        <v>38892</v>
      </c>
      <c r="E543">
        <v>85</v>
      </c>
      <c r="F543">
        <v>70</v>
      </c>
    </row>
    <row r="544" spans="1:6" x14ac:dyDescent="0.25">
      <c r="A544" t="s">
        <v>632</v>
      </c>
      <c r="B544" t="s">
        <v>633</v>
      </c>
      <c r="C544" s="151">
        <v>38893</v>
      </c>
      <c r="E544">
        <v>77</v>
      </c>
      <c r="F544">
        <v>69</v>
      </c>
    </row>
    <row r="545" spans="1:6" x14ac:dyDescent="0.25">
      <c r="A545" t="s">
        <v>632</v>
      </c>
      <c r="B545" t="s">
        <v>633</v>
      </c>
      <c r="C545" s="151">
        <v>38894</v>
      </c>
      <c r="E545">
        <v>77</v>
      </c>
      <c r="F545">
        <v>70</v>
      </c>
    </row>
    <row r="546" spans="1:6" x14ac:dyDescent="0.25">
      <c r="A546" t="s">
        <v>632</v>
      </c>
      <c r="B546" t="s">
        <v>633</v>
      </c>
      <c r="C546" s="151">
        <v>38895</v>
      </c>
      <c r="E546">
        <v>81</v>
      </c>
      <c r="F546">
        <v>71</v>
      </c>
    </row>
    <row r="547" spans="1:6" x14ac:dyDescent="0.25">
      <c r="A547" t="s">
        <v>632</v>
      </c>
      <c r="B547" t="s">
        <v>633</v>
      </c>
      <c r="C547" s="151">
        <v>38896</v>
      </c>
      <c r="E547">
        <v>88</v>
      </c>
      <c r="F547">
        <v>67</v>
      </c>
    </row>
    <row r="548" spans="1:6" x14ac:dyDescent="0.25">
      <c r="A548" t="s">
        <v>632</v>
      </c>
      <c r="B548" t="s">
        <v>633</v>
      </c>
      <c r="C548" s="151">
        <v>38897</v>
      </c>
      <c r="E548">
        <v>86</v>
      </c>
      <c r="F548">
        <v>64</v>
      </c>
    </row>
    <row r="549" spans="1:6" x14ac:dyDescent="0.25">
      <c r="A549" t="s">
        <v>632</v>
      </c>
      <c r="B549" t="s">
        <v>633</v>
      </c>
      <c r="C549" s="151">
        <v>38898</v>
      </c>
      <c r="E549">
        <v>83</v>
      </c>
      <c r="F549">
        <v>59</v>
      </c>
    </row>
    <row r="550" spans="1:6" x14ac:dyDescent="0.25">
      <c r="A550" t="s">
        <v>632</v>
      </c>
      <c r="B550" t="s">
        <v>633</v>
      </c>
      <c r="C550" s="151">
        <v>38899</v>
      </c>
      <c r="E550">
        <v>86</v>
      </c>
      <c r="F550">
        <v>62</v>
      </c>
    </row>
    <row r="551" spans="1:6" x14ac:dyDescent="0.25">
      <c r="A551" t="s">
        <v>632</v>
      </c>
      <c r="B551" t="s">
        <v>633</v>
      </c>
      <c r="C551" s="151">
        <v>38900</v>
      </c>
      <c r="E551">
        <v>93</v>
      </c>
      <c r="F551">
        <v>69</v>
      </c>
    </row>
    <row r="552" spans="1:6" x14ac:dyDescent="0.25">
      <c r="A552" t="s">
        <v>632</v>
      </c>
      <c r="B552" t="s">
        <v>633</v>
      </c>
      <c r="C552" s="151">
        <v>38901</v>
      </c>
      <c r="E552">
        <v>90</v>
      </c>
      <c r="F552">
        <v>73</v>
      </c>
    </row>
    <row r="553" spans="1:6" x14ac:dyDescent="0.25">
      <c r="A553" t="s">
        <v>632</v>
      </c>
      <c r="B553" t="s">
        <v>633</v>
      </c>
      <c r="C553" s="151">
        <v>38902</v>
      </c>
      <c r="E553">
        <v>94</v>
      </c>
      <c r="F553">
        <v>72</v>
      </c>
    </row>
    <row r="554" spans="1:6" x14ac:dyDescent="0.25">
      <c r="A554" t="s">
        <v>632</v>
      </c>
      <c r="B554" t="s">
        <v>633</v>
      </c>
      <c r="C554" s="151">
        <v>38903</v>
      </c>
      <c r="E554">
        <v>84</v>
      </c>
      <c r="F554">
        <v>68</v>
      </c>
    </row>
    <row r="555" spans="1:6" x14ac:dyDescent="0.25">
      <c r="A555" t="s">
        <v>632</v>
      </c>
      <c r="B555" t="s">
        <v>633</v>
      </c>
      <c r="C555" s="151">
        <v>38904</v>
      </c>
      <c r="E555">
        <v>79</v>
      </c>
      <c r="F555">
        <v>60</v>
      </c>
    </row>
    <row r="556" spans="1:6" x14ac:dyDescent="0.25">
      <c r="A556" t="s">
        <v>632</v>
      </c>
      <c r="B556" t="s">
        <v>633</v>
      </c>
      <c r="C556" s="151">
        <v>38905</v>
      </c>
      <c r="E556">
        <v>80</v>
      </c>
      <c r="F556">
        <v>56</v>
      </c>
    </row>
    <row r="557" spans="1:6" x14ac:dyDescent="0.25">
      <c r="A557" t="s">
        <v>632</v>
      </c>
      <c r="B557" t="s">
        <v>633</v>
      </c>
      <c r="C557" s="151">
        <v>38906</v>
      </c>
      <c r="E557">
        <v>81</v>
      </c>
      <c r="F557">
        <v>60</v>
      </c>
    </row>
    <row r="558" spans="1:6" x14ac:dyDescent="0.25">
      <c r="A558" t="s">
        <v>632</v>
      </c>
      <c r="B558" t="s">
        <v>633</v>
      </c>
      <c r="C558" s="151">
        <v>38907</v>
      </c>
      <c r="E558">
        <v>83</v>
      </c>
      <c r="F558">
        <v>61</v>
      </c>
    </row>
    <row r="559" spans="1:6" x14ac:dyDescent="0.25">
      <c r="A559" t="s">
        <v>632</v>
      </c>
      <c r="B559" t="s">
        <v>633</v>
      </c>
      <c r="C559" s="151">
        <v>38908</v>
      </c>
      <c r="E559">
        <v>86</v>
      </c>
      <c r="F559">
        <v>65</v>
      </c>
    </row>
    <row r="560" spans="1:6" x14ac:dyDescent="0.25">
      <c r="A560" t="s">
        <v>632</v>
      </c>
      <c r="B560" t="s">
        <v>633</v>
      </c>
      <c r="C560" s="151">
        <v>38909</v>
      </c>
      <c r="E560">
        <v>90</v>
      </c>
      <c r="F560">
        <v>71</v>
      </c>
    </row>
    <row r="561" spans="1:6" x14ac:dyDescent="0.25">
      <c r="A561" t="s">
        <v>632</v>
      </c>
      <c r="B561" t="s">
        <v>633</v>
      </c>
      <c r="C561" s="151">
        <v>38910</v>
      </c>
      <c r="E561">
        <v>91</v>
      </c>
      <c r="F561">
        <v>72</v>
      </c>
    </row>
    <row r="562" spans="1:6" x14ac:dyDescent="0.25">
      <c r="A562" t="s">
        <v>632</v>
      </c>
      <c r="B562" t="s">
        <v>633</v>
      </c>
      <c r="C562" s="151">
        <v>38911</v>
      </c>
      <c r="E562">
        <v>84</v>
      </c>
      <c r="F562">
        <v>72</v>
      </c>
    </row>
    <row r="563" spans="1:6" x14ac:dyDescent="0.25">
      <c r="A563" t="s">
        <v>632</v>
      </c>
      <c r="B563" t="s">
        <v>633</v>
      </c>
      <c r="C563" s="151">
        <v>38912</v>
      </c>
      <c r="E563">
        <v>86</v>
      </c>
      <c r="F563">
        <v>73</v>
      </c>
    </row>
    <row r="564" spans="1:6" x14ac:dyDescent="0.25">
      <c r="A564" t="s">
        <v>632</v>
      </c>
      <c r="B564" t="s">
        <v>633</v>
      </c>
      <c r="C564" s="151">
        <v>38913</v>
      </c>
      <c r="E564">
        <v>88</v>
      </c>
      <c r="F564">
        <v>73</v>
      </c>
    </row>
    <row r="565" spans="1:6" x14ac:dyDescent="0.25">
      <c r="A565" t="s">
        <v>632</v>
      </c>
      <c r="B565" t="s">
        <v>633</v>
      </c>
      <c r="C565" s="151">
        <v>38914</v>
      </c>
      <c r="E565">
        <v>92</v>
      </c>
      <c r="F565">
        <v>68</v>
      </c>
    </row>
    <row r="566" spans="1:6" x14ac:dyDescent="0.25">
      <c r="A566" t="s">
        <v>632</v>
      </c>
      <c r="B566" t="s">
        <v>633</v>
      </c>
      <c r="C566" s="151">
        <v>38915</v>
      </c>
      <c r="E566">
        <v>94</v>
      </c>
      <c r="F566">
        <v>69</v>
      </c>
    </row>
    <row r="567" spans="1:6" x14ac:dyDescent="0.25">
      <c r="A567" t="s">
        <v>632</v>
      </c>
      <c r="B567" t="s">
        <v>633</v>
      </c>
      <c r="C567" s="151">
        <v>38916</v>
      </c>
      <c r="E567">
        <v>95</v>
      </c>
      <c r="F567">
        <v>72</v>
      </c>
    </row>
    <row r="568" spans="1:6" x14ac:dyDescent="0.25">
      <c r="A568" t="s">
        <v>632</v>
      </c>
      <c r="B568" t="s">
        <v>633</v>
      </c>
      <c r="C568" s="151">
        <v>38917</v>
      </c>
      <c r="E568">
        <v>90</v>
      </c>
      <c r="F568">
        <v>69</v>
      </c>
    </row>
    <row r="569" spans="1:6" x14ac:dyDescent="0.25">
      <c r="A569" t="s">
        <v>632</v>
      </c>
      <c r="B569" t="s">
        <v>633</v>
      </c>
      <c r="C569" s="151">
        <v>38918</v>
      </c>
      <c r="E569">
        <v>89</v>
      </c>
      <c r="F569">
        <v>71</v>
      </c>
    </row>
    <row r="570" spans="1:6" x14ac:dyDescent="0.25">
      <c r="A570" t="s">
        <v>632</v>
      </c>
      <c r="B570" t="s">
        <v>633</v>
      </c>
      <c r="C570" s="151">
        <v>38919</v>
      </c>
      <c r="E570">
        <v>92</v>
      </c>
      <c r="F570">
        <v>74</v>
      </c>
    </row>
    <row r="571" spans="1:6" x14ac:dyDescent="0.25">
      <c r="A571" t="s">
        <v>632</v>
      </c>
      <c r="B571" t="s">
        <v>633</v>
      </c>
      <c r="C571" s="151">
        <v>38920</v>
      </c>
      <c r="E571">
        <v>90</v>
      </c>
      <c r="F571">
        <v>71</v>
      </c>
    </row>
    <row r="572" spans="1:6" x14ac:dyDescent="0.25">
      <c r="A572" t="s">
        <v>632</v>
      </c>
      <c r="B572" t="s">
        <v>633</v>
      </c>
      <c r="C572" s="151">
        <v>38921</v>
      </c>
      <c r="E572">
        <v>82</v>
      </c>
      <c r="F572">
        <v>65</v>
      </c>
    </row>
    <row r="573" spans="1:6" x14ac:dyDescent="0.25">
      <c r="A573" t="s">
        <v>632</v>
      </c>
      <c r="B573" t="s">
        <v>633</v>
      </c>
      <c r="C573" s="151">
        <v>38922</v>
      </c>
      <c r="E573">
        <v>86</v>
      </c>
      <c r="F573">
        <v>62</v>
      </c>
    </row>
    <row r="574" spans="1:6" x14ac:dyDescent="0.25">
      <c r="A574" t="s">
        <v>632</v>
      </c>
      <c r="B574" t="s">
        <v>633</v>
      </c>
      <c r="C574" s="151">
        <v>38923</v>
      </c>
      <c r="E574">
        <v>86</v>
      </c>
      <c r="F574">
        <v>69</v>
      </c>
    </row>
    <row r="575" spans="1:6" x14ac:dyDescent="0.25">
      <c r="A575" t="s">
        <v>632</v>
      </c>
      <c r="B575" t="s">
        <v>633</v>
      </c>
      <c r="C575" s="151">
        <v>38924</v>
      </c>
      <c r="E575">
        <v>88</v>
      </c>
      <c r="F575">
        <v>68</v>
      </c>
    </row>
    <row r="576" spans="1:6" x14ac:dyDescent="0.25">
      <c r="A576" t="s">
        <v>632</v>
      </c>
      <c r="B576" t="s">
        <v>633</v>
      </c>
      <c r="C576" s="151">
        <v>38925</v>
      </c>
      <c r="E576">
        <v>93</v>
      </c>
      <c r="F576">
        <v>73</v>
      </c>
    </row>
    <row r="577" spans="1:6" x14ac:dyDescent="0.25">
      <c r="A577" t="s">
        <v>632</v>
      </c>
      <c r="B577" t="s">
        <v>633</v>
      </c>
      <c r="C577" s="151">
        <v>38926</v>
      </c>
      <c r="E577">
        <v>91</v>
      </c>
      <c r="F577">
        <v>73</v>
      </c>
    </row>
    <row r="578" spans="1:6" x14ac:dyDescent="0.25">
      <c r="A578" t="s">
        <v>632</v>
      </c>
      <c r="B578" t="s">
        <v>633</v>
      </c>
      <c r="C578" s="151">
        <v>38927</v>
      </c>
      <c r="E578">
        <v>92</v>
      </c>
      <c r="F578">
        <v>72</v>
      </c>
    </row>
    <row r="579" spans="1:6" x14ac:dyDescent="0.25">
      <c r="A579" t="s">
        <v>632</v>
      </c>
      <c r="B579" t="s">
        <v>633</v>
      </c>
      <c r="C579" s="151">
        <v>38928</v>
      </c>
      <c r="E579">
        <v>94</v>
      </c>
      <c r="F579">
        <v>73</v>
      </c>
    </row>
    <row r="580" spans="1:6" x14ac:dyDescent="0.25">
      <c r="A580" t="s">
        <v>632</v>
      </c>
      <c r="B580" t="s">
        <v>633</v>
      </c>
      <c r="C580" s="151">
        <v>38929</v>
      </c>
      <c r="E580">
        <v>95</v>
      </c>
      <c r="F580">
        <v>73</v>
      </c>
    </row>
    <row r="581" spans="1:6" x14ac:dyDescent="0.25">
      <c r="A581" t="s">
        <v>632</v>
      </c>
      <c r="B581" t="s">
        <v>633</v>
      </c>
      <c r="C581" s="151">
        <v>38930</v>
      </c>
      <c r="E581">
        <v>97</v>
      </c>
      <c r="F581">
        <v>74</v>
      </c>
    </row>
    <row r="582" spans="1:6" x14ac:dyDescent="0.25">
      <c r="A582" t="s">
        <v>632</v>
      </c>
      <c r="B582" t="s">
        <v>633</v>
      </c>
      <c r="C582" s="151">
        <v>38931</v>
      </c>
      <c r="E582">
        <v>97</v>
      </c>
      <c r="F582">
        <v>75</v>
      </c>
    </row>
    <row r="583" spans="1:6" x14ac:dyDescent="0.25">
      <c r="A583" t="s">
        <v>632</v>
      </c>
      <c r="B583" t="s">
        <v>633</v>
      </c>
      <c r="C583" s="151">
        <v>38932</v>
      </c>
      <c r="E583">
        <v>99</v>
      </c>
      <c r="F583">
        <v>75</v>
      </c>
    </row>
    <row r="584" spans="1:6" x14ac:dyDescent="0.25">
      <c r="A584" t="s">
        <v>632</v>
      </c>
      <c r="B584" t="s">
        <v>633</v>
      </c>
      <c r="C584" s="151">
        <v>38933</v>
      </c>
      <c r="E584">
        <v>92</v>
      </c>
      <c r="F584">
        <v>72</v>
      </c>
    </row>
    <row r="585" spans="1:6" x14ac:dyDescent="0.25">
      <c r="A585" t="s">
        <v>632</v>
      </c>
      <c r="B585" t="s">
        <v>633</v>
      </c>
      <c r="C585" s="151">
        <v>38934</v>
      </c>
      <c r="E585">
        <v>90</v>
      </c>
      <c r="F585">
        <v>66</v>
      </c>
    </row>
    <row r="586" spans="1:6" x14ac:dyDescent="0.25">
      <c r="A586" t="s">
        <v>632</v>
      </c>
      <c r="B586" t="s">
        <v>633</v>
      </c>
      <c r="C586" s="151">
        <v>38935</v>
      </c>
      <c r="E586">
        <v>91</v>
      </c>
      <c r="F586">
        <v>67</v>
      </c>
    </row>
    <row r="587" spans="1:6" x14ac:dyDescent="0.25">
      <c r="A587" t="s">
        <v>632</v>
      </c>
      <c r="B587" t="s">
        <v>633</v>
      </c>
      <c r="C587" s="151">
        <v>38936</v>
      </c>
      <c r="E587">
        <v>94</v>
      </c>
      <c r="F587">
        <v>69</v>
      </c>
    </row>
    <row r="588" spans="1:6" x14ac:dyDescent="0.25">
      <c r="A588" t="s">
        <v>632</v>
      </c>
      <c r="B588" t="s">
        <v>633</v>
      </c>
      <c r="C588" s="151">
        <v>38937</v>
      </c>
      <c r="E588">
        <v>89</v>
      </c>
      <c r="F588">
        <v>67</v>
      </c>
    </row>
    <row r="589" spans="1:6" x14ac:dyDescent="0.25">
      <c r="A589" t="s">
        <v>632</v>
      </c>
      <c r="B589" t="s">
        <v>633</v>
      </c>
      <c r="C589" s="151">
        <v>38938</v>
      </c>
      <c r="E589">
        <v>85</v>
      </c>
      <c r="F589">
        <v>66</v>
      </c>
    </row>
    <row r="590" spans="1:6" x14ac:dyDescent="0.25">
      <c r="A590" t="s">
        <v>632</v>
      </c>
      <c r="B590" t="s">
        <v>633</v>
      </c>
      <c r="C590" s="151">
        <v>38939</v>
      </c>
      <c r="E590">
        <v>76</v>
      </c>
      <c r="F590">
        <v>68</v>
      </c>
    </row>
    <row r="591" spans="1:6" x14ac:dyDescent="0.25">
      <c r="A591" t="s">
        <v>632</v>
      </c>
      <c r="B591" t="s">
        <v>633</v>
      </c>
      <c r="C591" s="151">
        <v>38940</v>
      </c>
      <c r="E591">
        <v>82</v>
      </c>
      <c r="F591">
        <v>60</v>
      </c>
    </row>
    <row r="592" spans="1:6" x14ac:dyDescent="0.25">
      <c r="A592" t="s">
        <v>632</v>
      </c>
      <c r="B592" t="s">
        <v>633</v>
      </c>
      <c r="C592" s="151">
        <v>38941</v>
      </c>
      <c r="E592">
        <v>82</v>
      </c>
      <c r="F592">
        <v>58</v>
      </c>
    </row>
    <row r="593" spans="1:6" x14ac:dyDescent="0.25">
      <c r="A593" t="s">
        <v>632</v>
      </c>
      <c r="B593" t="s">
        <v>633</v>
      </c>
      <c r="C593" s="151">
        <v>38942</v>
      </c>
      <c r="E593">
        <v>84</v>
      </c>
      <c r="F593">
        <v>53</v>
      </c>
    </row>
    <row r="594" spans="1:6" x14ac:dyDescent="0.25">
      <c r="A594" t="s">
        <v>632</v>
      </c>
      <c r="B594" t="s">
        <v>633</v>
      </c>
      <c r="C594" s="151">
        <v>38943</v>
      </c>
      <c r="E594">
        <v>89</v>
      </c>
      <c r="F594">
        <v>65</v>
      </c>
    </row>
    <row r="595" spans="1:6" x14ac:dyDescent="0.25">
      <c r="A595" t="s">
        <v>632</v>
      </c>
      <c r="B595" t="s">
        <v>633</v>
      </c>
      <c r="C595" s="151">
        <v>38944</v>
      </c>
      <c r="E595">
        <v>87</v>
      </c>
      <c r="F595">
        <v>73</v>
      </c>
    </row>
    <row r="596" spans="1:6" x14ac:dyDescent="0.25">
      <c r="A596" t="s">
        <v>632</v>
      </c>
      <c r="B596" t="s">
        <v>633</v>
      </c>
      <c r="C596" s="151">
        <v>38945</v>
      </c>
      <c r="E596">
        <v>88</v>
      </c>
      <c r="F596">
        <v>62</v>
      </c>
    </row>
    <row r="597" spans="1:6" x14ac:dyDescent="0.25">
      <c r="A597" t="s">
        <v>632</v>
      </c>
      <c r="B597" t="s">
        <v>633</v>
      </c>
      <c r="C597" s="151">
        <v>38946</v>
      </c>
      <c r="E597">
        <v>89</v>
      </c>
      <c r="F597">
        <v>63</v>
      </c>
    </row>
    <row r="598" spans="1:6" x14ac:dyDescent="0.25">
      <c r="A598" t="s">
        <v>632</v>
      </c>
      <c r="B598" t="s">
        <v>633</v>
      </c>
      <c r="C598" s="151">
        <v>38947</v>
      </c>
      <c r="E598">
        <v>88</v>
      </c>
      <c r="F598">
        <v>61</v>
      </c>
    </row>
    <row r="599" spans="1:6" x14ac:dyDescent="0.25">
      <c r="A599" t="s">
        <v>632</v>
      </c>
      <c r="B599" t="s">
        <v>633</v>
      </c>
      <c r="C599" s="151">
        <v>38948</v>
      </c>
      <c r="E599">
        <v>90</v>
      </c>
      <c r="F599">
        <v>72</v>
      </c>
    </row>
    <row r="600" spans="1:6" x14ac:dyDescent="0.25">
      <c r="A600" t="s">
        <v>632</v>
      </c>
      <c r="B600" t="s">
        <v>633</v>
      </c>
      <c r="C600" s="151">
        <v>38949</v>
      </c>
      <c r="E600">
        <v>93</v>
      </c>
      <c r="F600">
        <v>72</v>
      </c>
    </row>
    <row r="601" spans="1:6" x14ac:dyDescent="0.25">
      <c r="A601" t="s">
        <v>632</v>
      </c>
      <c r="B601" t="s">
        <v>633</v>
      </c>
      <c r="C601" s="151">
        <v>38950</v>
      </c>
      <c r="E601">
        <v>87</v>
      </c>
      <c r="F601">
        <v>62</v>
      </c>
    </row>
    <row r="602" spans="1:6" x14ac:dyDescent="0.25">
      <c r="A602" t="s">
        <v>632</v>
      </c>
      <c r="B602" t="s">
        <v>633</v>
      </c>
      <c r="C602" s="151">
        <v>38951</v>
      </c>
      <c r="E602">
        <v>90</v>
      </c>
      <c r="F602">
        <v>61</v>
      </c>
    </row>
    <row r="603" spans="1:6" x14ac:dyDescent="0.25">
      <c r="A603" t="s">
        <v>632</v>
      </c>
      <c r="B603" t="s">
        <v>633</v>
      </c>
      <c r="C603" s="151">
        <v>38952</v>
      </c>
      <c r="E603">
        <v>91</v>
      </c>
      <c r="F603">
        <v>64</v>
      </c>
    </row>
    <row r="604" spans="1:6" x14ac:dyDescent="0.25">
      <c r="A604" t="s">
        <v>632</v>
      </c>
      <c r="B604" t="s">
        <v>633</v>
      </c>
      <c r="C604" s="151">
        <v>38953</v>
      </c>
      <c r="E604">
        <v>91</v>
      </c>
      <c r="F604">
        <v>65</v>
      </c>
    </row>
    <row r="605" spans="1:6" x14ac:dyDescent="0.25">
      <c r="A605" t="s">
        <v>632</v>
      </c>
      <c r="B605" t="s">
        <v>633</v>
      </c>
      <c r="C605" s="151">
        <v>38954</v>
      </c>
      <c r="E605">
        <v>95</v>
      </c>
      <c r="F605">
        <v>66</v>
      </c>
    </row>
    <row r="606" spans="1:6" x14ac:dyDescent="0.25">
      <c r="A606" t="s">
        <v>632</v>
      </c>
      <c r="B606" t="s">
        <v>633</v>
      </c>
      <c r="C606" s="151">
        <v>38955</v>
      </c>
      <c r="E606">
        <v>89</v>
      </c>
      <c r="F606">
        <v>69</v>
      </c>
    </row>
    <row r="607" spans="1:6" x14ac:dyDescent="0.25">
      <c r="A607" t="s">
        <v>632</v>
      </c>
      <c r="B607" t="s">
        <v>633</v>
      </c>
      <c r="C607" s="151">
        <v>38956</v>
      </c>
      <c r="E607">
        <v>91</v>
      </c>
      <c r="F607">
        <v>72</v>
      </c>
    </row>
    <row r="608" spans="1:6" x14ac:dyDescent="0.25">
      <c r="A608" t="s">
        <v>632</v>
      </c>
      <c r="B608" t="s">
        <v>633</v>
      </c>
      <c r="C608" s="151">
        <v>38957</v>
      </c>
      <c r="E608">
        <v>92</v>
      </c>
      <c r="F608">
        <v>72</v>
      </c>
    </row>
    <row r="609" spans="1:6" x14ac:dyDescent="0.25">
      <c r="A609" t="s">
        <v>632</v>
      </c>
      <c r="B609" t="s">
        <v>633</v>
      </c>
      <c r="C609" s="151">
        <v>38958</v>
      </c>
      <c r="E609">
        <v>96</v>
      </c>
      <c r="F609">
        <v>73</v>
      </c>
    </row>
    <row r="610" spans="1:6" x14ac:dyDescent="0.25">
      <c r="A610" t="s">
        <v>632</v>
      </c>
      <c r="B610" t="s">
        <v>633</v>
      </c>
      <c r="C610" s="151">
        <v>38959</v>
      </c>
      <c r="E610">
        <v>81</v>
      </c>
      <c r="F610">
        <v>69</v>
      </c>
    </row>
    <row r="611" spans="1:6" x14ac:dyDescent="0.25">
      <c r="A611" t="s">
        <v>632</v>
      </c>
      <c r="B611" t="s">
        <v>633</v>
      </c>
      <c r="C611" s="151">
        <v>38960</v>
      </c>
      <c r="E611">
        <v>76</v>
      </c>
      <c r="F611">
        <v>67</v>
      </c>
    </row>
    <row r="612" spans="1:6" x14ac:dyDescent="0.25">
      <c r="A612" t="s">
        <v>632</v>
      </c>
      <c r="B612" t="s">
        <v>633</v>
      </c>
      <c r="C612" s="151">
        <v>38961</v>
      </c>
      <c r="E612">
        <v>67</v>
      </c>
      <c r="F612">
        <v>58</v>
      </c>
    </row>
    <row r="613" spans="1:6" x14ac:dyDescent="0.25">
      <c r="A613" t="s">
        <v>632</v>
      </c>
      <c r="B613" t="s">
        <v>633</v>
      </c>
      <c r="C613" s="151">
        <v>38962</v>
      </c>
      <c r="E613">
        <v>70</v>
      </c>
      <c r="F613">
        <v>57</v>
      </c>
    </row>
    <row r="614" spans="1:6" x14ac:dyDescent="0.25">
      <c r="A614" t="s">
        <v>632</v>
      </c>
      <c r="B614" t="s">
        <v>633</v>
      </c>
      <c r="C614" s="151">
        <v>38963</v>
      </c>
      <c r="E614">
        <v>80</v>
      </c>
      <c r="F614">
        <v>61</v>
      </c>
    </row>
    <row r="615" spans="1:6" x14ac:dyDescent="0.25">
      <c r="A615" t="s">
        <v>632</v>
      </c>
      <c r="B615" t="s">
        <v>633</v>
      </c>
      <c r="C615" s="151">
        <v>38964</v>
      </c>
      <c r="E615">
        <v>78</v>
      </c>
      <c r="F615">
        <v>64</v>
      </c>
    </row>
    <row r="616" spans="1:6" x14ac:dyDescent="0.25">
      <c r="A616" t="s">
        <v>632</v>
      </c>
      <c r="B616" t="s">
        <v>633</v>
      </c>
      <c r="C616" s="151">
        <v>38965</v>
      </c>
      <c r="E616">
        <v>68</v>
      </c>
      <c r="F616">
        <v>63</v>
      </c>
    </row>
    <row r="617" spans="1:6" x14ac:dyDescent="0.25">
      <c r="A617" t="s">
        <v>632</v>
      </c>
      <c r="B617" t="s">
        <v>633</v>
      </c>
      <c r="C617" s="151">
        <v>38966</v>
      </c>
      <c r="E617">
        <v>77</v>
      </c>
      <c r="F617">
        <v>60</v>
      </c>
    </row>
    <row r="618" spans="1:6" x14ac:dyDescent="0.25">
      <c r="A618" t="s">
        <v>632</v>
      </c>
      <c r="B618" t="s">
        <v>633</v>
      </c>
      <c r="C618" s="151">
        <v>38967</v>
      </c>
      <c r="E618">
        <v>82</v>
      </c>
      <c r="F618">
        <v>57</v>
      </c>
    </row>
    <row r="619" spans="1:6" x14ac:dyDescent="0.25">
      <c r="A619" t="s">
        <v>632</v>
      </c>
      <c r="B619" t="s">
        <v>633</v>
      </c>
      <c r="C619" s="151">
        <v>38968</v>
      </c>
      <c r="E619">
        <v>82</v>
      </c>
      <c r="F619">
        <v>63</v>
      </c>
    </row>
    <row r="620" spans="1:6" x14ac:dyDescent="0.25">
      <c r="A620" t="s">
        <v>632</v>
      </c>
      <c r="B620" t="s">
        <v>633</v>
      </c>
      <c r="C620" s="151">
        <v>38969</v>
      </c>
      <c r="E620">
        <v>84</v>
      </c>
      <c r="F620">
        <v>60</v>
      </c>
    </row>
    <row r="621" spans="1:6" x14ac:dyDescent="0.25">
      <c r="A621" t="s">
        <v>632</v>
      </c>
      <c r="B621" t="s">
        <v>633</v>
      </c>
      <c r="C621" s="151">
        <v>38970</v>
      </c>
      <c r="E621">
        <v>82</v>
      </c>
      <c r="F621">
        <v>60</v>
      </c>
    </row>
    <row r="622" spans="1:6" x14ac:dyDescent="0.25">
      <c r="A622" t="s">
        <v>632</v>
      </c>
      <c r="B622" t="s">
        <v>633</v>
      </c>
      <c r="C622" s="151">
        <v>38971</v>
      </c>
      <c r="E622">
        <v>69</v>
      </c>
      <c r="F622">
        <v>62</v>
      </c>
    </row>
    <row r="623" spans="1:6" x14ac:dyDescent="0.25">
      <c r="A623" t="s">
        <v>632</v>
      </c>
      <c r="B623" t="s">
        <v>633</v>
      </c>
      <c r="C623" s="151">
        <v>38972</v>
      </c>
      <c r="E623">
        <v>69</v>
      </c>
      <c r="F623">
        <v>61</v>
      </c>
    </row>
    <row r="624" spans="1:6" x14ac:dyDescent="0.25">
      <c r="A624" t="s">
        <v>632</v>
      </c>
      <c r="B624" t="s">
        <v>633</v>
      </c>
      <c r="C624" s="151">
        <v>38973</v>
      </c>
      <c r="E624">
        <v>66</v>
      </c>
      <c r="F624">
        <v>59</v>
      </c>
    </row>
    <row r="625" spans="1:6" x14ac:dyDescent="0.25">
      <c r="A625" t="s">
        <v>632</v>
      </c>
      <c r="B625" t="s">
        <v>633</v>
      </c>
      <c r="C625" s="151">
        <v>38974</v>
      </c>
      <c r="E625">
        <v>71</v>
      </c>
      <c r="F625">
        <v>58</v>
      </c>
    </row>
    <row r="626" spans="1:6" x14ac:dyDescent="0.25">
      <c r="A626" t="s">
        <v>632</v>
      </c>
      <c r="B626" t="s">
        <v>633</v>
      </c>
      <c r="C626" s="151">
        <v>38975</v>
      </c>
      <c r="E626">
        <v>75</v>
      </c>
      <c r="F626">
        <v>56</v>
      </c>
    </row>
    <row r="627" spans="1:6" x14ac:dyDescent="0.25">
      <c r="A627" t="s">
        <v>632</v>
      </c>
      <c r="B627" t="s">
        <v>633</v>
      </c>
      <c r="C627" s="151">
        <v>38976</v>
      </c>
      <c r="E627">
        <v>74</v>
      </c>
      <c r="F627">
        <v>62</v>
      </c>
    </row>
    <row r="628" spans="1:6" x14ac:dyDescent="0.25">
      <c r="A628" t="s">
        <v>632</v>
      </c>
      <c r="B628" t="s">
        <v>633</v>
      </c>
      <c r="C628" s="151">
        <v>38977</v>
      </c>
      <c r="E628">
        <v>81</v>
      </c>
      <c r="F628">
        <v>57</v>
      </c>
    </row>
    <row r="629" spans="1:6" x14ac:dyDescent="0.25">
      <c r="A629" t="s">
        <v>632</v>
      </c>
      <c r="B629" t="s">
        <v>633</v>
      </c>
      <c r="C629" s="151">
        <v>38978</v>
      </c>
      <c r="E629">
        <v>84</v>
      </c>
      <c r="F629">
        <v>58</v>
      </c>
    </row>
    <row r="630" spans="1:6" x14ac:dyDescent="0.25">
      <c r="A630" t="s">
        <v>632</v>
      </c>
      <c r="B630" t="s">
        <v>633</v>
      </c>
      <c r="C630" s="151">
        <v>38979</v>
      </c>
      <c r="E630">
        <v>78</v>
      </c>
      <c r="F630">
        <v>59</v>
      </c>
    </row>
    <row r="631" spans="1:6" x14ac:dyDescent="0.25">
      <c r="A631" t="s">
        <v>632</v>
      </c>
      <c r="B631" t="s">
        <v>633</v>
      </c>
      <c r="C631" s="151">
        <v>38980</v>
      </c>
      <c r="E631">
        <v>66</v>
      </c>
      <c r="F631">
        <v>48</v>
      </c>
    </row>
    <row r="632" spans="1:6" x14ac:dyDescent="0.25">
      <c r="A632" t="s">
        <v>632</v>
      </c>
      <c r="B632" t="s">
        <v>633</v>
      </c>
      <c r="C632" s="151">
        <v>38981</v>
      </c>
      <c r="E632">
        <v>68</v>
      </c>
      <c r="F632">
        <v>43</v>
      </c>
    </row>
    <row r="633" spans="1:6" x14ac:dyDescent="0.25">
      <c r="A633" t="s">
        <v>632</v>
      </c>
      <c r="B633" t="s">
        <v>633</v>
      </c>
      <c r="C633" s="151">
        <v>38982</v>
      </c>
      <c r="E633">
        <v>70</v>
      </c>
      <c r="F633">
        <v>46</v>
      </c>
    </row>
    <row r="634" spans="1:6" x14ac:dyDescent="0.25">
      <c r="A634" t="s">
        <v>632</v>
      </c>
      <c r="B634" t="s">
        <v>633</v>
      </c>
      <c r="C634" s="151">
        <v>38983</v>
      </c>
      <c r="E634">
        <v>80</v>
      </c>
      <c r="F634">
        <v>63</v>
      </c>
    </row>
    <row r="635" spans="1:6" x14ac:dyDescent="0.25">
      <c r="A635" t="s">
        <v>632</v>
      </c>
      <c r="B635" t="s">
        <v>633</v>
      </c>
      <c r="C635" s="151">
        <v>38984</v>
      </c>
      <c r="E635">
        <v>83</v>
      </c>
      <c r="F635">
        <v>64</v>
      </c>
    </row>
    <row r="636" spans="1:6" x14ac:dyDescent="0.25">
      <c r="A636" t="s">
        <v>632</v>
      </c>
      <c r="B636" t="s">
        <v>633</v>
      </c>
      <c r="C636" s="151">
        <v>38985</v>
      </c>
      <c r="E636">
        <v>75</v>
      </c>
      <c r="F636">
        <v>53</v>
      </c>
    </row>
    <row r="637" spans="1:6" x14ac:dyDescent="0.25">
      <c r="A637" t="s">
        <v>632</v>
      </c>
      <c r="B637" t="s">
        <v>633</v>
      </c>
      <c r="C637" s="151">
        <v>38986</v>
      </c>
      <c r="E637">
        <v>75</v>
      </c>
      <c r="F637">
        <v>48</v>
      </c>
    </row>
    <row r="638" spans="1:6" x14ac:dyDescent="0.25">
      <c r="A638" t="s">
        <v>632</v>
      </c>
      <c r="B638" t="s">
        <v>633</v>
      </c>
      <c r="C638" s="151">
        <v>38987</v>
      </c>
      <c r="E638">
        <v>75</v>
      </c>
      <c r="F638">
        <v>51</v>
      </c>
    </row>
    <row r="639" spans="1:6" x14ac:dyDescent="0.25">
      <c r="A639" t="s">
        <v>632</v>
      </c>
      <c r="B639" t="s">
        <v>633</v>
      </c>
      <c r="C639" s="151">
        <v>38988</v>
      </c>
      <c r="E639">
        <v>78</v>
      </c>
      <c r="F639">
        <v>56</v>
      </c>
    </row>
    <row r="640" spans="1:6" x14ac:dyDescent="0.25">
      <c r="A640" t="s">
        <v>632</v>
      </c>
      <c r="B640" t="s">
        <v>633</v>
      </c>
      <c r="C640" s="151">
        <v>38989</v>
      </c>
      <c r="E640">
        <v>65</v>
      </c>
      <c r="F640">
        <v>47</v>
      </c>
    </row>
    <row r="641" spans="1:6" x14ac:dyDescent="0.25">
      <c r="A641" t="s">
        <v>632</v>
      </c>
      <c r="B641" t="s">
        <v>633</v>
      </c>
      <c r="C641" s="151">
        <v>38990</v>
      </c>
      <c r="E641">
        <v>66</v>
      </c>
      <c r="F641">
        <v>43</v>
      </c>
    </row>
    <row r="642" spans="1:6" x14ac:dyDescent="0.25">
      <c r="A642" t="s">
        <v>632</v>
      </c>
      <c r="B642" t="s">
        <v>633</v>
      </c>
      <c r="C642" s="151">
        <v>38991</v>
      </c>
      <c r="E642">
        <v>72</v>
      </c>
      <c r="F642">
        <v>48</v>
      </c>
    </row>
    <row r="643" spans="1:6" x14ac:dyDescent="0.25">
      <c r="A643" t="s">
        <v>632</v>
      </c>
      <c r="B643" t="s">
        <v>633</v>
      </c>
      <c r="C643" s="151">
        <v>38992</v>
      </c>
      <c r="E643">
        <v>76</v>
      </c>
      <c r="F643">
        <v>44</v>
      </c>
    </row>
    <row r="644" spans="1:6" x14ac:dyDescent="0.25">
      <c r="A644" t="s">
        <v>632</v>
      </c>
      <c r="B644" t="s">
        <v>633</v>
      </c>
      <c r="C644" s="151">
        <v>38993</v>
      </c>
      <c r="E644">
        <v>82</v>
      </c>
      <c r="F644">
        <v>58</v>
      </c>
    </row>
    <row r="645" spans="1:6" x14ac:dyDescent="0.25">
      <c r="A645" t="s">
        <v>632</v>
      </c>
      <c r="B645" t="s">
        <v>633</v>
      </c>
      <c r="C645" s="151">
        <v>38994</v>
      </c>
      <c r="E645">
        <v>83</v>
      </c>
      <c r="F645">
        <v>59</v>
      </c>
    </row>
    <row r="646" spans="1:6" x14ac:dyDescent="0.25">
      <c r="A646" t="s">
        <v>632</v>
      </c>
      <c r="B646" t="s">
        <v>633</v>
      </c>
      <c r="C646" s="151">
        <v>38995</v>
      </c>
      <c r="E646">
        <v>74</v>
      </c>
      <c r="F646">
        <v>56</v>
      </c>
    </row>
    <row r="647" spans="1:6" x14ac:dyDescent="0.25">
      <c r="A647" t="s">
        <v>632</v>
      </c>
      <c r="B647" t="s">
        <v>633</v>
      </c>
      <c r="C647" s="151">
        <v>38996</v>
      </c>
      <c r="E647">
        <v>57</v>
      </c>
      <c r="F647">
        <v>50</v>
      </c>
    </row>
    <row r="648" spans="1:6" x14ac:dyDescent="0.25">
      <c r="A648" t="s">
        <v>632</v>
      </c>
      <c r="B648" t="s">
        <v>633</v>
      </c>
      <c r="C648" s="151">
        <v>38997</v>
      </c>
      <c r="E648">
        <v>54</v>
      </c>
      <c r="F648">
        <v>47</v>
      </c>
    </row>
    <row r="649" spans="1:6" x14ac:dyDescent="0.25">
      <c r="A649" t="s">
        <v>632</v>
      </c>
      <c r="B649" t="s">
        <v>633</v>
      </c>
      <c r="C649" s="151">
        <v>38998</v>
      </c>
      <c r="E649">
        <v>71</v>
      </c>
      <c r="F649">
        <v>50</v>
      </c>
    </row>
    <row r="650" spans="1:6" x14ac:dyDescent="0.25">
      <c r="A650" t="s">
        <v>632</v>
      </c>
      <c r="B650" t="s">
        <v>633</v>
      </c>
      <c r="C650" s="151">
        <v>38999</v>
      </c>
      <c r="E650">
        <v>77</v>
      </c>
      <c r="F650">
        <v>47</v>
      </c>
    </row>
    <row r="651" spans="1:6" x14ac:dyDescent="0.25">
      <c r="A651" t="s">
        <v>632</v>
      </c>
      <c r="B651" t="s">
        <v>633</v>
      </c>
      <c r="C651" s="151">
        <v>39000</v>
      </c>
      <c r="E651">
        <v>80</v>
      </c>
      <c r="F651">
        <v>50</v>
      </c>
    </row>
    <row r="652" spans="1:6" x14ac:dyDescent="0.25">
      <c r="A652" t="s">
        <v>632</v>
      </c>
      <c r="B652" t="s">
        <v>633</v>
      </c>
      <c r="C652" s="151">
        <v>39001</v>
      </c>
      <c r="E652">
        <v>68</v>
      </c>
      <c r="F652">
        <v>55</v>
      </c>
    </row>
    <row r="653" spans="1:6" x14ac:dyDescent="0.25">
      <c r="A653" t="s">
        <v>632</v>
      </c>
      <c r="B653" t="s">
        <v>633</v>
      </c>
      <c r="C653" s="151">
        <v>39002</v>
      </c>
      <c r="E653">
        <v>70</v>
      </c>
      <c r="F653">
        <v>42</v>
      </c>
    </row>
    <row r="654" spans="1:6" x14ac:dyDescent="0.25">
      <c r="A654" t="s">
        <v>632</v>
      </c>
      <c r="B654" t="s">
        <v>633</v>
      </c>
      <c r="C654" s="151">
        <v>39003</v>
      </c>
      <c r="E654">
        <v>56</v>
      </c>
      <c r="F654">
        <v>31</v>
      </c>
    </row>
    <row r="655" spans="1:6" x14ac:dyDescent="0.25">
      <c r="A655" t="s">
        <v>632</v>
      </c>
      <c r="B655" t="s">
        <v>633</v>
      </c>
      <c r="C655" s="151">
        <v>39004</v>
      </c>
      <c r="E655">
        <v>62</v>
      </c>
      <c r="F655">
        <v>32</v>
      </c>
    </row>
    <row r="656" spans="1:6" x14ac:dyDescent="0.25">
      <c r="A656" t="s">
        <v>632</v>
      </c>
      <c r="B656" t="s">
        <v>633</v>
      </c>
      <c r="C656" s="151">
        <v>39005</v>
      </c>
      <c r="E656">
        <v>62</v>
      </c>
      <c r="F656">
        <v>31</v>
      </c>
    </row>
    <row r="657" spans="1:6" x14ac:dyDescent="0.25">
      <c r="A657" t="s">
        <v>632</v>
      </c>
      <c r="B657" t="s">
        <v>633</v>
      </c>
      <c r="C657" s="151">
        <v>39006</v>
      </c>
      <c r="E657">
        <v>63</v>
      </c>
      <c r="F657">
        <v>36</v>
      </c>
    </row>
    <row r="658" spans="1:6" x14ac:dyDescent="0.25">
      <c r="A658" t="s">
        <v>632</v>
      </c>
      <c r="B658" t="s">
        <v>633</v>
      </c>
      <c r="C658" s="151">
        <v>39007</v>
      </c>
      <c r="E658">
        <v>63</v>
      </c>
      <c r="F658">
        <v>53</v>
      </c>
    </row>
    <row r="659" spans="1:6" x14ac:dyDescent="0.25">
      <c r="A659" t="s">
        <v>632</v>
      </c>
      <c r="B659" t="s">
        <v>633</v>
      </c>
      <c r="C659" s="151">
        <v>39008</v>
      </c>
      <c r="E659">
        <v>78</v>
      </c>
      <c r="F659">
        <v>58</v>
      </c>
    </row>
    <row r="660" spans="1:6" x14ac:dyDescent="0.25">
      <c r="A660" t="s">
        <v>632</v>
      </c>
      <c r="B660" t="s">
        <v>633</v>
      </c>
      <c r="C660" s="151">
        <v>39009</v>
      </c>
      <c r="E660">
        <v>67</v>
      </c>
      <c r="F660">
        <v>55</v>
      </c>
    </row>
    <row r="661" spans="1:6" x14ac:dyDescent="0.25">
      <c r="A661" t="s">
        <v>632</v>
      </c>
      <c r="B661" t="s">
        <v>633</v>
      </c>
      <c r="C661" s="151">
        <v>39010</v>
      </c>
      <c r="E661">
        <v>67</v>
      </c>
      <c r="F661">
        <v>47</v>
      </c>
    </row>
    <row r="662" spans="1:6" x14ac:dyDescent="0.25">
      <c r="A662" t="s">
        <v>632</v>
      </c>
      <c r="B662" t="s">
        <v>633</v>
      </c>
      <c r="C662" s="151">
        <v>39011</v>
      </c>
      <c r="E662">
        <v>61</v>
      </c>
      <c r="F662">
        <v>41</v>
      </c>
    </row>
    <row r="663" spans="1:6" x14ac:dyDescent="0.25">
      <c r="A663" t="s">
        <v>632</v>
      </c>
      <c r="B663" t="s">
        <v>633</v>
      </c>
      <c r="C663" s="151">
        <v>39012</v>
      </c>
      <c r="E663">
        <v>62</v>
      </c>
      <c r="F663">
        <v>37</v>
      </c>
    </row>
    <row r="664" spans="1:6" x14ac:dyDescent="0.25">
      <c r="A664" t="s">
        <v>632</v>
      </c>
      <c r="B664" t="s">
        <v>633</v>
      </c>
      <c r="C664" s="151">
        <v>39013</v>
      </c>
      <c r="E664">
        <v>51</v>
      </c>
      <c r="F664">
        <v>39</v>
      </c>
    </row>
    <row r="665" spans="1:6" x14ac:dyDescent="0.25">
      <c r="A665" t="s">
        <v>632</v>
      </c>
      <c r="B665" t="s">
        <v>633</v>
      </c>
      <c r="C665" s="151">
        <v>39014</v>
      </c>
      <c r="E665">
        <v>50</v>
      </c>
      <c r="F665">
        <v>38</v>
      </c>
    </row>
    <row r="666" spans="1:6" x14ac:dyDescent="0.25">
      <c r="A666" t="s">
        <v>632</v>
      </c>
      <c r="B666" t="s">
        <v>633</v>
      </c>
      <c r="C666" s="151">
        <v>39015</v>
      </c>
      <c r="E666">
        <v>55</v>
      </c>
      <c r="F666">
        <v>37</v>
      </c>
    </row>
    <row r="667" spans="1:6" x14ac:dyDescent="0.25">
      <c r="A667" t="s">
        <v>632</v>
      </c>
      <c r="B667" t="s">
        <v>633</v>
      </c>
      <c r="C667" s="151">
        <v>39016</v>
      </c>
      <c r="E667">
        <v>54</v>
      </c>
      <c r="F667">
        <v>37</v>
      </c>
    </row>
    <row r="668" spans="1:6" x14ac:dyDescent="0.25">
      <c r="A668" t="s">
        <v>632</v>
      </c>
      <c r="B668" t="s">
        <v>633</v>
      </c>
      <c r="C668" s="151">
        <v>39017</v>
      </c>
      <c r="E668">
        <v>49</v>
      </c>
      <c r="F668">
        <v>44</v>
      </c>
    </row>
    <row r="669" spans="1:6" x14ac:dyDescent="0.25">
      <c r="A669" t="s">
        <v>632</v>
      </c>
      <c r="B669" t="s">
        <v>633</v>
      </c>
      <c r="C669" s="151">
        <v>39018</v>
      </c>
      <c r="E669">
        <v>63</v>
      </c>
      <c r="F669">
        <v>41</v>
      </c>
    </row>
    <row r="670" spans="1:6" x14ac:dyDescent="0.25">
      <c r="A670" t="s">
        <v>632</v>
      </c>
      <c r="B670" t="s">
        <v>633</v>
      </c>
      <c r="C670" s="151">
        <v>39019</v>
      </c>
      <c r="E670">
        <v>60</v>
      </c>
      <c r="F670">
        <v>34</v>
      </c>
    </row>
    <row r="671" spans="1:6" x14ac:dyDescent="0.25">
      <c r="A671" t="s">
        <v>632</v>
      </c>
      <c r="B671" t="s">
        <v>633</v>
      </c>
      <c r="C671" s="151">
        <v>39020</v>
      </c>
      <c r="E671">
        <v>70</v>
      </c>
      <c r="F671">
        <v>31</v>
      </c>
    </row>
    <row r="672" spans="1:6" x14ac:dyDescent="0.25">
      <c r="A672" t="s">
        <v>632</v>
      </c>
      <c r="B672" t="s">
        <v>633</v>
      </c>
      <c r="C672" s="151">
        <v>39021</v>
      </c>
      <c r="E672">
        <v>73</v>
      </c>
      <c r="F672">
        <v>45</v>
      </c>
    </row>
    <row r="673" spans="1:6" x14ac:dyDescent="0.25">
      <c r="A673" t="s">
        <v>632</v>
      </c>
      <c r="B673" t="s">
        <v>633</v>
      </c>
      <c r="C673" s="151">
        <v>39022</v>
      </c>
      <c r="E673">
        <v>72</v>
      </c>
      <c r="F673">
        <v>51</v>
      </c>
    </row>
    <row r="674" spans="1:6" x14ac:dyDescent="0.25">
      <c r="A674" t="s">
        <v>632</v>
      </c>
      <c r="B674" t="s">
        <v>633</v>
      </c>
      <c r="C674" s="151">
        <v>39023</v>
      </c>
      <c r="E674">
        <v>58</v>
      </c>
      <c r="F674">
        <v>38</v>
      </c>
    </row>
    <row r="675" spans="1:6" x14ac:dyDescent="0.25">
      <c r="A675" t="s">
        <v>632</v>
      </c>
      <c r="B675" t="s">
        <v>633</v>
      </c>
      <c r="C675" s="151">
        <v>39024</v>
      </c>
      <c r="E675">
        <v>44</v>
      </c>
      <c r="F675">
        <v>27</v>
      </c>
    </row>
    <row r="676" spans="1:6" x14ac:dyDescent="0.25">
      <c r="A676" t="s">
        <v>632</v>
      </c>
      <c r="B676" t="s">
        <v>633</v>
      </c>
      <c r="C676" s="151">
        <v>39025</v>
      </c>
      <c r="E676">
        <v>45</v>
      </c>
      <c r="F676">
        <v>22</v>
      </c>
    </row>
    <row r="677" spans="1:6" x14ac:dyDescent="0.25">
      <c r="A677" t="s">
        <v>632</v>
      </c>
      <c r="B677" t="s">
        <v>633</v>
      </c>
      <c r="C677" s="151">
        <v>39026</v>
      </c>
      <c r="E677">
        <v>53</v>
      </c>
      <c r="F677">
        <v>28</v>
      </c>
    </row>
    <row r="678" spans="1:6" x14ac:dyDescent="0.25">
      <c r="A678" t="s">
        <v>632</v>
      </c>
      <c r="B678" t="s">
        <v>633</v>
      </c>
      <c r="C678" s="151">
        <v>39027</v>
      </c>
      <c r="E678">
        <v>54</v>
      </c>
      <c r="F678">
        <v>34</v>
      </c>
    </row>
    <row r="679" spans="1:6" x14ac:dyDescent="0.25">
      <c r="A679" t="s">
        <v>632</v>
      </c>
      <c r="B679" t="s">
        <v>633</v>
      </c>
      <c r="C679" s="151">
        <v>39028</v>
      </c>
      <c r="E679">
        <v>55</v>
      </c>
      <c r="F679">
        <v>32</v>
      </c>
    </row>
    <row r="680" spans="1:6" x14ac:dyDescent="0.25">
      <c r="A680" t="s">
        <v>632</v>
      </c>
      <c r="B680" t="s">
        <v>633</v>
      </c>
      <c r="C680" s="151">
        <v>39029</v>
      </c>
      <c r="E680">
        <v>61</v>
      </c>
      <c r="F680">
        <v>55</v>
      </c>
    </row>
    <row r="681" spans="1:6" x14ac:dyDescent="0.25">
      <c r="A681" t="s">
        <v>632</v>
      </c>
      <c r="B681" t="s">
        <v>633</v>
      </c>
      <c r="C681" s="151">
        <v>39030</v>
      </c>
      <c r="E681">
        <v>69</v>
      </c>
      <c r="F681">
        <v>47</v>
      </c>
    </row>
    <row r="682" spans="1:6" x14ac:dyDescent="0.25">
      <c r="A682" t="s">
        <v>632</v>
      </c>
      <c r="B682" t="s">
        <v>633</v>
      </c>
      <c r="C682" s="151">
        <v>39031</v>
      </c>
      <c r="E682">
        <v>74</v>
      </c>
      <c r="F682">
        <v>44</v>
      </c>
    </row>
    <row r="683" spans="1:6" x14ac:dyDescent="0.25">
      <c r="A683" t="s">
        <v>632</v>
      </c>
      <c r="B683" t="s">
        <v>633</v>
      </c>
      <c r="C683" s="151">
        <v>39032</v>
      </c>
      <c r="E683">
        <v>78</v>
      </c>
      <c r="F683">
        <v>53</v>
      </c>
    </row>
    <row r="684" spans="1:6" x14ac:dyDescent="0.25">
      <c r="A684" t="s">
        <v>632</v>
      </c>
      <c r="B684" t="s">
        <v>633</v>
      </c>
      <c r="C684" s="151">
        <v>39033</v>
      </c>
      <c r="E684">
        <v>60</v>
      </c>
      <c r="F684">
        <v>45</v>
      </c>
    </row>
    <row r="685" spans="1:6" x14ac:dyDescent="0.25">
      <c r="A685" t="s">
        <v>632</v>
      </c>
      <c r="B685" t="s">
        <v>633</v>
      </c>
      <c r="C685" s="151">
        <v>39034</v>
      </c>
      <c r="E685">
        <v>52</v>
      </c>
      <c r="F685">
        <v>45</v>
      </c>
    </row>
    <row r="686" spans="1:6" x14ac:dyDescent="0.25">
      <c r="A686" t="s">
        <v>632</v>
      </c>
      <c r="B686" t="s">
        <v>633</v>
      </c>
      <c r="C686" s="151">
        <v>39035</v>
      </c>
      <c r="E686">
        <v>62</v>
      </c>
      <c r="F686">
        <v>49</v>
      </c>
    </row>
    <row r="687" spans="1:6" x14ac:dyDescent="0.25">
      <c r="A687" t="s">
        <v>632</v>
      </c>
      <c r="B687" t="s">
        <v>633</v>
      </c>
      <c r="C687" s="151">
        <v>39036</v>
      </c>
      <c r="E687">
        <v>62</v>
      </c>
      <c r="F687">
        <v>47</v>
      </c>
    </row>
    <row r="688" spans="1:6" x14ac:dyDescent="0.25">
      <c r="A688" t="s">
        <v>632</v>
      </c>
      <c r="B688" t="s">
        <v>633</v>
      </c>
      <c r="C688" s="151">
        <v>39037</v>
      </c>
      <c r="E688">
        <v>69</v>
      </c>
      <c r="F688">
        <v>55</v>
      </c>
    </row>
    <row r="689" spans="1:6" x14ac:dyDescent="0.25">
      <c r="A689" t="s">
        <v>632</v>
      </c>
      <c r="B689" t="s">
        <v>633</v>
      </c>
      <c r="C689" s="151">
        <v>39038</v>
      </c>
      <c r="E689">
        <v>59</v>
      </c>
      <c r="F689">
        <v>41</v>
      </c>
    </row>
    <row r="690" spans="1:6" x14ac:dyDescent="0.25">
      <c r="A690" t="s">
        <v>632</v>
      </c>
      <c r="B690" t="s">
        <v>633</v>
      </c>
      <c r="C690" s="151">
        <v>39039</v>
      </c>
      <c r="E690">
        <v>50</v>
      </c>
      <c r="F690">
        <v>34</v>
      </c>
    </row>
    <row r="691" spans="1:6" x14ac:dyDescent="0.25">
      <c r="A691" t="s">
        <v>632</v>
      </c>
      <c r="B691" t="s">
        <v>633</v>
      </c>
      <c r="C691" s="151">
        <v>39040</v>
      </c>
      <c r="E691">
        <v>50</v>
      </c>
      <c r="F691">
        <v>35</v>
      </c>
    </row>
    <row r="692" spans="1:6" x14ac:dyDescent="0.25">
      <c r="A692" t="s">
        <v>632</v>
      </c>
      <c r="B692" t="s">
        <v>633</v>
      </c>
      <c r="C692" s="151">
        <v>39041</v>
      </c>
      <c r="E692">
        <v>44</v>
      </c>
      <c r="F692">
        <v>33</v>
      </c>
    </row>
    <row r="693" spans="1:6" x14ac:dyDescent="0.25">
      <c r="A693" t="s">
        <v>632</v>
      </c>
      <c r="B693" t="s">
        <v>633</v>
      </c>
      <c r="C693" s="151">
        <v>39042</v>
      </c>
      <c r="E693">
        <v>46</v>
      </c>
      <c r="F693">
        <v>30</v>
      </c>
    </row>
    <row r="694" spans="1:6" x14ac:dyDescent="0.25">
      <c r="A694" t="s">
        <v>632</v>
      </c>
      <c r="B694" t="s">
        <v>633</v>
      </c>
      <c r="C694" s="151">
        <v>39043</v>
      </c>
      <c r="E694">
        <v>41</v>
      </c>
      <c r="F694">
        <v>38</v>
      </c>
    </row>
    <row r="695" spans="1:6" x14ac:dyDescent="0.25">
      <c r="A695" t="s">
        <v>632</v>
      </c>
      <c r="B695" t="s">
        <v>633</v>
      </c>
      <c r="C695" s="151">
        <v>39044</v>
      </c>
      <c r="E695">
        <v>47</v>
      </c>
      <c r="F695">
        <v>38</v>
      </c>
    </row>
    <row r="696" spans="1:6" x14ac:dyDescent="0.25">
      <c r="A696" t="s">
        <v>632</v>
      </c>
      <c r="B696" t="s">
        <v>633</v>
      </c>
      <c r="C696" s="151">
        <v>39045</v>
      </c>
      <c r="E696">
        <v>61</v>
      </c>
      <c r="F696">
        <v>33</v>
      </c>
    </row>
    <row r="697" spans="1:6" x14ac:dyDescent="0.25">
      <c r="A697" t="s">
        <v>632</v>
      </c>
      <c r="B697" t="s">
        <v>633</v>
      </c>
      <c r="C697" s="151">
        <v>39046</v>
      </c>
      <c r="E697">
        <v>59</v>
      </c>
      <c r="F697">
        <v>29</v>
      </c>
    </row>
    <row r="698" spans="1:6" x14ac:dyDescent="0.25">
      <c r="A698" t="s">
        <v>632</v>
      </c>
      <c r="B698" t="s">
        <v>633</v>
      </c>
      <c r="C698" s="151">
        <v>39047</v>
      </c>
      <c r="E698">
        <v>61</v>
      </c>
      <c r="F698">
        <v>30</v>
      </c>
    </row>
    <row r="699" spans="1:6" x14ac:dyDescent="0.25">
      <c r="A699" t="s">
        <v>632</v>
      </c>
      <c r="B699" t="s">
        <v>633</v>
      </c>
      <c r="C699" s="151">
        <v>39048</v>
      </c>
      <c r="E699">
        <v>60</v>
      </c>
      <c r="F699">
        <v>33</v>
      </c>
    </row>
    <row r="700" spans="1:6" x14ac:dyDescent="0.25">
      <c r="A700" t="s">
        <v>632</v>
      </c>
      <c r="B700" t="s">
        <v>633</v>
      </c>
      <c r="C700" s="151">
        <v>39049</v>
      </c>
      <c r="E700">
        <v>65</v>
      </c>
      <c r="F700">
        <v>35</v>
      </c>
    </row>
    <row r="701" spans="1:6" x14ac:dyDescent="0.25">
      <c r="A701" t="s">
        <v>632</v>
      </c>
      <c r="B701" t="s">
        <v>633</v>
      </c>
      <c r="C701" s="151">
        <v>39050</v>
      </c>
      <c r="E701">
        <v>62</v>
      </c>
      <c r="F701">
        <v>38</v>
      </c>
    </row>
    <row r="702" spans="1:6" x14ac:dyDescent="0.25">
      <c r="A702" t="s">
        <v>632</v>
      </c>
      <c r="B702" t="s">
        <v>633</v>
      </c>
      <c r="C702" s="151">
        <v>39051</v>
      </c>
      <c r="E702">
        <v>70</v>
      </c>
      <c r="F702">
        <v>53</v>
      </c>
    </row>
    <row r="703" spans="1:6" x14ac:dyDescent="0.25">
      <c r="A703" t="s">
        <v>632</v>
      </c>
      <c r="B703" t="s">
        <v>633</v>
      </c>
      <c r="C703" s="151">
        <v>39052</v>
      </c>
      <c r="E703">
        <v>75</v>
      </c>
      <c r="F703">
        <v>43</v>
      </c>
    </row>
    <row r="704" spans="1:6" x14ac:dyDescent="0.25">
      <c r="A704" t="s">
        <v>632</v>
      </c>
      <c r="B704" t="s">
        <v>633</v>
      </c>
      <c r="C704" s="151">
        <v>39053</v>
      </c>
      <c r="E704">
        <v>48</v>
      </c>
      <c r="F704">
        <v>37</v>
      </c>
    </row>
    <row r="705" spans="1:6" x14ac:dyDescent="0.25">
      <c r="A705" t="s">
        <v>632</v>
      </c>
      <c r="B705" t="s">
        <v>633</v>
      </c>
      <c r="C705" s="151">
        <v>39054</v>
      </c>
      <c r="E705">
        <v>43</v>
      </c>
      <c r="F705">
        <v>27</v>
      </c>
    </row>
    <row r="706" spans="1:6" x14ac:dyDescent="0.25">
      <c r="A706" t="s">
        <v>632</v>
      </c>
      <c r="B706" t="s">
        <v>633</v>
      </c>
      <c r="C706" s="151">
        <v>39055</v>
      </c>
      <c r="E706">
        <v>39</v>
      </c>
      <c r="F706">
        <v>24</v>
      </c>
    </row>
    <row r="707" spans="1:6" x14ac:dyDescent="0.25">
      <c r="A707" t="s">
        <v>632</v>
      </c>
      <c r="B707" t="s">
        <v>633</v>
      </c>
      <c r="C707" s="151">
        <v>39056</v>
      </c>
      <c r="E707">
        <v>41</v>
      </c>
      <c r="F707">
        <v>21</v>
      </c>
    </row>
    <row r="708" spans="1:6" x14ac:dyDescent="0.25">
      <c r="A708" t="s">
        <v>632</v>
      </c>
      <c r="B708" t="s">
        <v>633</v>
      </c>
      <c r="C708" s="151">
        <v>39057</v>
      </c>
      <c r="E708">
        <v>51</v>
      </c>
      <c r="F708">
        <v>20</v>
      </c>
    </row>
    <row r="709" spans="1:6" x14ac:dyDescent="0.25">
      <c r="A709" t="s">
        <v>632</v>
      </c>
      <c r="B709" t="s">
        <v>633</v>
      </c>
      <c r="C709" s="151">
        <v>39058</v>
      </c>
      <c r="E709">
        <v>54</v>
      </c>
      <c r="F709">
        <v>23</v>
      </c>
    </row>
    <row r="710" spans="1:6" x14ac:dyDescent="0.25">
      <c r="A710" t="s">
        <v>632</v>
      </c>
      <c r="B710" t="s">
        <v>633</v>
      </c>
      <c r="C710" s="151">
        <v>39059</v>
      </c>
      <c r="E710">
        <v>33</v>
      </c>
      <c r="F710">
        <v>21</v>
      </c>
    </row>
    <row r="711" spans="1:6" x14ac:dyDescent="0.25">
      <c r="A711" t="s">
        <v>632</v>
      </c>
      <c r="B711" t="s">
        <v>633</v>
      </c>
      <c r="C711" s="151">
        <v>39060</v>
      </c>
      <c r="E711">
        <v>40</v>
      </c>
      <c r="F711">
        <v>15</v>
      </c>
    </row>
    <row r="712" spans="1:6" x14ac:dyDescent="0.25">
      <c r="A712" t="s">
        <v>632</v>
      </c>
      <c r="B712" t="s">
        <v>633</v>
      </c>
      <c r="C712" s="151">
        <v>39061</v>
      </c>
      <c r="E712">
        <v>60</v>
      </c>
      <c r="F712">
        <v>21</v>
      </c>
    </row>
    <row r="713" spans="1:6" x14ac:dyDescent="0.25">
      <c r="A713" t="s">
        <v>632</v>
      </c>
      <c r="B713" t="s">
        <v>633</v>
      </c>
      <c r="C713" s="151">
        <v>39062</v>
      </c>
      <c r="E713">
        <v>62</v>
      </c>
      <c r="F713">
        <v>29</v>
      </c>
    </row>
    <row r="714" spans="1:6" x14ac:dyDescent="0.25">
      <c r="A714" t="s">
        <v>632</v>
      </c>
      <c r="B714" t="s">
        <v>633</v>
      </c>
      <c r="C714" s="151">
        <v>39063</v>
      </c>
      <c r="E714">
        <v>57</v>
      </c>
      <c r="F714">
        <v>29</v>
      </c>
    </row>
    <row r="715" spans="1:6" x14ac:dyDescent="0.25">
      <c r="A715" t="s">
        <v>632</v>
      </c>
      <c r="B715" t="s">
        <v>633</v>
      </c>
      <c r="C715" s="151">
        <v>39064</v>
      </c>
      <c r="E715">
        <v>57</v>
      </c>
      <c r="F715">
        <v>43</v>
      </c>
    </row>
    <row r="716" spans="1:6" x14ac:dyDescent="0.25">
      <c r="A716" t="s">
        <v>632</v>
      </c>
      <c r="B716" t="s">
        <v>633</v>
      </c>
      <c r="C716" s="151">
        <v>39065</v>
      </c>
      <c r="E716">
        <v>63</v>
      </c>
      <c r="F716">
        <v>34</v>
      </c>
    </row>
    <row r="717" spans="1:6" x14ac:dyDescent="0.25">
      <c r="A717" t="s">
        <v>632</v>
      </c>
      <c r="B717" t="s">
        <v>633</v>
      </c>
      <c r="C717" s="151">
        <v>39066</v>
      </c>
      <c r="E717">
        <v>62</v>
      </c>
      <c r="F717">
        <v>42</v>
      </c>
    </row>
    <row r="718" spans="1:6" x14ac:dyDescent="0.25">
      <c r="A718" t="s">
        <v>632</v>
      </c>
      <c r="B718" t="s">
        <v>633</v>
      </c>
      <c r="C718" s="151">
        <v>39067</v>
      </c>
      <c r="E718">
        <v>53</v>
      </c>
      <c r="F718">
        <v>32</v>
      </c>
    </row>
    <row r="719" spans="1:6" x14ac:dyDescent="0.25">
      <c r="A719" t="s">
        <v>632</v>
      </c>
      <c r="B719" t="s">
        <v>633</v>
      </c>
      <c r="C719" s="151">
        <v>39068</v>
      </c>
      <c r="E719">
        <v>66</v>
      </c>
      <c r="F719">
        <v>29</v>
      </c>
    </row>
    <row r="720" spans="1:6" x14ac:dyDescent="0.25">
      <c r="A720" t="s">
        <v>632</v>
      </c>
      <c r="B720" t="s">
        <v>633</v>
      </c>
      <c r="C720" s="151">
        <v>39069</v>
      </c>
      <c r="E720">
        <v>76</v>
      </c>
      <c r="F720">
        <v>46</v>
      </c>
    </row>
    <row r="721" spans="1:6" x14ac:dyDescent="0.25">
      <c r="A721" t="s">
        <v>632</v>
      </c>
      <c r="B721" t="s">
        <v>633</v>
      </c>
      <c r="C721" s="151">
        <v>39070</v>
      </c>
      <c r="E721">
        <v>51</v>
      </c>
      <c r="F721">
        <v>33</v>
      </c>
    </row>
    <row r="722" spans="1:6" x14ac:dyDescent="0.25">
      <c r="A722" t="s">
        <v>632</v>
      </c>
      <c r="B722" t="s">
        <v>633</v>
      </c>
      <c r="C722" s="151">
        <v>39071</v>
      </c>
      <c r="E722">
        <v>48</v>
      </c>
      <c r="F722">
        <v>24</v>
      </c>
    </row>
    <row r="723" spans="1:6" x14ac:dyDescent="0.25">
      <c r="A723" t="s">
        <v>632</v>
      </c>
      <c r="B723" t="s">
        <v>633</v>
      </c>
      <c r="C723" s="151">
        <v>39072</v>
      </c>
      <c r="E723">
        <v>47</v>
      </c>
      <c r="F723">
        <v>36</v>
      </c>
    </row>
    <row r="724" spans="1:6" x14ac:dyDescent="0.25">
      <c r="A724" t="s">
        <v>632</v>
      </c>
      <c r="B724" t="s">
        <v>633</v>
      </c>
      <c r="C724" s="151">
        <v>39073</v>
      </c>
      <c r="E724">
        <v>56</v>
      </c>
      <c r="F724">
        <v>44</v>
      </c>
    </row>
    <row r="725" spans="1:6" x14ac:dyDescent="0.25">
      <c r="A725" t="s">
        <v>632</v>
      </c>
      <c r="B725" t="s">
        <v>633</v>
      </c>
      <c r="C725" s="151">
        <v>39074</v>
      </c>
      <c r="E725">
        <v>60</v>
      </c>
      <c r="F725">
        <v>35</v>
      </c>
    </row>
    <row r="726" spans="1:6" x14ac:dyDescent="0.25">
      <c r="A726" t="s">
        <v>632</v>
      </c>
      <c r="B726" t="s">
        <v>633</v>
      </c>
      <c r="C726" s="151">
        <v>39075</v>
      </c>
      <c r="E726">
        <v>52</v>
      </c>
      <c r="F726">
        <v>31</v>
      </c>
    </row>
    <row r="727" spans="1:6" x14ac:dyDescent="0.25">
      <c r="A727" t="s">
        <v>632</v>
      </c>
      <c r="B727" t="s">
        <v>633</v>
      </c>
      <c r="C727" s="151">
        <v>39076</v>
      </c>
      <c r="E727">
        <v>46</v>
      </c>
      <c r="F727">
        <v>29</v>
      </c>
    </row>
    <row r="728" spans="1:6" x14ac:dyDescent="0.25">
      <c r="A728" t="s">
        <v>632</v>
      </c>
      <c r="B728" t="s">
        <v>633</v>
      </c>
      <c r="C728" s="151">
        <v>39077</v>
      </c>
      <c r="E728">
        <v>53</v>
      </c>
      <c r="F728">
        <v>43</v>
      </c>
    </row>
    <row r="729" spans="1:6" x14ac:dyDescent="0.25">
      <c r="A729" t="s">
        <v>632</v>
      </c>
      <c r="B729" t="s">
        <v>633</v>
      </c>
      <c r="C729" s="151">
        <v>39078</v>
      </c>
      <c r="E729">
        <v>47</v>
      </c>
      <c r="F729">
        <v>29</v>
      </c>
    </row>
    <row r="730" spans="1:6" x14ac:dyDescent="0.25">
      <c r="A730" t="s">
        <v>632</v>
      </c>
      <c r="B730" t="s">
        <v>633</v>
      </c>
      <c r="C730" s="151">
        <v>39079</v>
      </c>
      <c r="E730">
        <v>49</v>
      </c>
      <c r="F730">
        <v>26</v>
      </c>
    </row>
    <row r="731" spans="1:6" x14ac:dyDescent="0.25">
      <c r="A731" t="s">
        <v>632</v>
      </c>
      <c r="B731" t="s">
        <v>633</v>
      </c>
      <c r="C731" s="151">
        <v>39080</v>
      </c>
      <c r="E731">
        <v>54</v>
      </c>
      <c r="F731">
        <v>30</v>
      </c>
    </row>
    <row r="732" spans="1:6" x14ac:dyDescent="0.25">
      <c r="A732" t="s">
        <v>632</v>
      </c>
      <c r="B732" t="s">
        <v>633</v>
      </c>
      <c r="C732" s="151">
        <v>39081</v>
      </c>
      <c r="E732">
        <v>52</v>
      </c>
      <c r="F732">
        <v>29</v>
      </c>
    </row>
    <row r="733" spans="1:6" x14ac:dyDescent="0.25">
      <c r="A733" t="s">
        <v>632</v>
      </c>
      <c r="B733" t="s">
        <v>633</v>
      </c>
      <c r="C733" s="151">
        <v>39082</v>
      </c>
      <c r="E733">
        <v>48</v>
      </c>
      <c r="F733">
        <v>30</v>
      </c>
    </row>
    <row r="734" spans="1:6" x14ac:dyDescent="0.25">
      <c r="A734" t="s">
        <v>632</v>
      </c>
      <c r="B734" t="s">
        <v>633</v>
      </c>
      <c r="C734" s="151">
        <v>39083</v>
      </c>
      <c r="E734">
        <v>52</v>
      </c>
      <c r="F734">
        <v>44</v>
      </c>
    </row>
    <row r="735" spans="1:6" x14ac:dyDescent="0.25">
      <c r="A735" t="s">
        <v>632</v>
      </c>
      <c r="B735" t="s">
        <v>633</v>
      </c>
      <c r="C735" s="151">
        <v>39084</v>
      </c>
      <c r="E735">
        <v>50</v>
      </c>
      <c r="F735">
        <v>29</v>
      </c>
    </row>
    <row r="736" spans="1:6" x14ac:dyDescent="0.25">
      <c r="A736" t="s">
        <v>632</v>
      </c>
      <c r="B736" t="s">
        <v>633</v>
      </c>
      <c r="C736" s="151">
        <v>39085</v>
      </c>
      <c r="E736">
        <v>57</v>
      </c>
      <c r="F736">
        <v>26</v>
      </c>
    </row>
    <row r="737" spans="1:6" x14ac:dyDescent="0.25">
      <c r="A737" t="s">
        <v>632</v>
      </c>
      <c r="B737" t="s">
        <v>633</v>
      </c>
      <c r="C737" s="151">
        <v>39086</v>
      </c>
      <c r="E737">
        <v>63</v>
      </c>
      <c r="F737">
        <v>31</v>
      </c>
    </row>
    <row r="738" spans="1:6" x14ac:dyDescent="0.25">
      <c r="A738" t="s">
        <v>632</v>
      </c>
      <c r="B738" t="s">
        <v>633</v>
      </c>
      <c r="C738" s="151">
        <v>39087</v>
      </c>
      <c r="E738">
        <v>65</v>
      </c>
      <c r="F738">
        <v>57</v>
      </c>
    </row>
    <row r="739" spans="1:6" x14ac:dyDescent="0.25">
      <c r="A739" t="s">
        <v>632</v>
      </c>
      <c r="B739" t="s">
        <v>633</v>
      </c>
      <c r="C739" s="151">
        <v>39088</v>
      </c>
      <c r="E739">
        <v>71</v>
      </c>
      <c r="F739">
        <v>56</v>
      </c>
    </row>
    <row r="740" spans="1:6" x14ac:dyDescent="0.25">
      <c r="A740" t="s">
        <v>632</v>
      </c>
      <c r="B740" t="s">
        <v>633</v>
      </c>
      <c r="C740" s="151">
        <v>39089</v>
      </c>
      <c r="E740">
        <v>56</v>
      </c>
      <c r="F740">
        <v>41</v>
      </c>
    </row>
    <row r="741" spans="1:6" x14ac:dyDescent="0.25">
      <c r="A741" t="s">
        <v>632</v>
      </c>
      <c r="B741" t="s">
        <v>633</v>
      </c>
      <c r="C741" s="151">
        <v>39090</v>
      </c>
      <c r="E741">
        <v>53</v>
      </c>
      <c r="F741">
        <v>32</v>
      </c>
    </row>
    <row r="742" spans="1:6" x14ac:dyDescent="0.25">
      <c r="A742" t="s">
        <v>632</v>
      </c>
      <c r="B742" t="s">
        <v>633</v>
      </c>
      <c r="C742" s="151">
        <v>39091</v>
      </c>
      <c r="E742">
        <v>45</v>
      </c>
      <c r="F742">
        <v>28</v>
      </c>
    </row>
    <row r="743" spans="1:6" x14ac:dyDescent="0.25">
      <c r="A743" t="s">
        <v>632</v>
      </c>
      <c r="B743" t="s">
        <v>633</v>
      </c>
      <c r="C743" s="151">
        <v>39092</v>
      </c>
      <c r="E743">
        <v>37</v>
      </c>
      <c r="F743">
        <v>25</v>
      </c>
    </row>
    <row r="744" spans="1:6" x14ac:dyDescent="0.25">
      <c r="A744" t="s">
        <v>632</v>
      </c>
      <c r="B744" t="s">
        <v>633</v>
      </c>
      <c r="C744" s="151">
        <v>39093</v>
      </c>
      <c r="E744">
        <v>42</v>
      </c>
      <c r="F744">
        <v>20</v>
      </c>
    </row>
    <row r="745" spans="1:6" x14ac:dyDescent="0.25">
      <c r="A745" t="s">
        <v>632</v>
      </c>
      <c r="B745" t="s">
        <v>633</v>
      </c>
      <c r="C745" s="151">
        <v>39094</v>
      </c>
      <c r="E745">
        <v>50</v>
      </c>
      <c r="F745">
        <v>38</v>
      </c>
    </row>
    <row r="746" spans="1:6" x14ac:dyDescent="0.25">
      <c r="A746" t="s">
        <v>632</v>
      </c>
      <c r="B746" t="s">
        <v>633</v>
      </c>
      <c r="C746" s="151">
        <v>39095</v>
      </c>
      <c r="E746">
        <v>64</v>
      </c>
      <c r="F746">
        <v>49</v>
      </c>
    </row>
    <row r="747" spans="1:6" x14ac:dyDescent="0.25">
      <c r="A747" t="s">
        <v>632</v>
      </c>
      <c r="B747" t="s">
        <v>633</v>
      </c>
      <c r="C747" s="151">
        <v>39096</v>
      </c>
      <c r="E747">
        <v>64</v>
      </c>
      <c r="F747">
        <v>54</v>
      </c>
    </row>
    <row r="748" spans="1:6" x14ac:dyDescent="0.25">
      <c r="A748" t="s">
        <v>632</v>
      </c>
      <c r="B748" t="s">
        <v>633</v>
      </c>
      <c r="C748" s="151">
        <v>39097</v>
      </c>
      <c r="E748">
        <v>68</v>
      </c>
      <c r="F748">
        <v>54</v>
      </c>
    </row>
    <row r="749" spans="1:6" x14ac:dyDescent="0.25">
      <c r="A749" t="s">
        <v>632</v>
      </c>
      <c r="B749" t="s">
        <v>633</v>
      </c>
      <c r="C749" s="151">
        <v>39098</v>
      </c>
      <c r="E749">
        <v>62</v>
      </c>
      <c r="F749">
        <v>30</v>
      </c>
    </row>
    <row r="750" spans="1:6" x14ac:dyDescent="0.25">
      <c r="A750" t="s">
        <v>632</v>
      </c>
      <c r="B750" t="s">
        <v>633</v>
      </c>
      <c r="C750" s="151">
        <v>39099</v>
      </c>
      <c r="E750">
        <v>33</v>
      </c>
      <c r="F750">
        <v>22</v>
      </c>
    </row>
    <row r="751" spans="1:6" x14ac:dyDescent="0.25">
      <c r="A751" t="s">
        <v>632</v>
      </c>
      <c r="B751" t="s">
        <v>633</v>
      </c>
      <c r="C751" s="151">
        <v>39100</v>
      </c>
      <c r="E751">
        <v>34</v>
      </c>
      <c r="F751">
        <v>20</v>
      </c>
    </row>
    <row r="752" spans="1:6" x14ac:dyDescent="0.25">
      <c r="A752" t="s">
        <v>632</v>
      </c>
      <c r="B752" t="s">
        <v>633</v>
      </c>
      <c r="C752" s="151">
        <v>39101</v>
      </c>
      <c r="E752">
        <v>47</v>
      </c>
      <c r="F752">
        <v>28</v>
      </c>
    </row>
    <row r="753" spans="1:6" x14ac:dyDescent="0.25">
      <c r="A753" t="s">
        <v>632</v>
      </c>
      <c r="B753" t="s">
        <v>633</v>
      </c>
      <c r="C753" s="151">
        <v>39102</v>
      </c>
      <c r="E753">
        <v>36</v>
      </c>
      <c r="F753">
        <v>25</v>
      </c>
    </row>
    <row r="754" spans="1:6" x14ac:dyDescent="0.25">
      <c r="A754" t="s">
        <v>632</v>
      </c>
      <c r="B754" t="s">
        <v>633</v>
      </c>
      <c r="C754" s="151">
        <v>39103</v>
      </c>
      <c r="E754">
        <v>29</v>
      </c>
      <c r="F754">
        <v>20</v>
      </c>
    </row>
    <row r="755" spans="1:6" x14ac:dyDescent="0.25">
      <c r="A755" t="s">
        <v>632</v>
      </c>
      <c r="B755" t="s">
        <v>633</v>
      </c>
      <c r="C755" s="151">
        <v>39104</v>
      </c>
      <c r="E755">
        <v>33</v>
      </c>
      <c r="F755">
        <v>29</v>
      </c>
    </row>
    <row r="756" spans="1:6" x14ac:dyDescent="0.25">
      <c r="A756" t="s">
        <v>632</v>
      </c>
      <c r="B756" t="s">
        <v>633</v>
      </c>
      <c r="C756" s="151">
        <v>39105</v>
      </c>
      <c r="E756">
        <v>41</v>
      </c>
      <c r="F756">
        <v>29</v>
      </c>
    </row>
    <row r="757" spans="1:6" x14ac:dyDescent="0.25">
      <c r="A757" t="s">
        <v>632</v>
      </c>
      <c r="B757" t="s">
        <v>633</v>
      </c>
      <c r="C757" s="151">
        <v>39106</v>
      </c>
      <c r="E757">
        <v>37</v>
      </c>
      <c r="F757">
        <v>30</v>
      </c>
    </row>
    <row r="758" spans="1:6" x14ac:dyDescent="0.25">
      <c r="A758" t="s">
        <v>632</v>
      </c>
      <c r="B758" t="s">
        <v>633</v>
      </c>
      <c r="C758" s="151">
        <v>39107</v>
      </c>
      <c r="E758">
        <v>37</v>
      </c>
      <c r="F758">
        <v>20</v>
      </c>
    </row>
    <row r="759" spans="1:6" x14ac:dyDescent="0.25">
      <c r="A759" t="s">
        <v>632</v>
      </c>
      <c r="B759" t="s">
        <v>633</v>
      </c>
      <c r="C759" s="151">
        <v>39108</v>
      </c>
      <c r="E759">
        <v>32</v>
      </c>
      <c r="F759">
        <v>15</v>
      </c>
    </row>
    <row r="760" spans="1:6" x14ac:dyDescent="0.25">
      <c r="A760" t="s">
        <v>632</v>
      </c>
      <c r="B760" t="s">
        <v>633</v>
      </c>
      <c r="C760" s="151">
        <v>39109</v>
      </c>
      <c r="E760">
        <v>59</v>
      </c>
      <c r="F760">
        <v>19</v>
      </c>
    </row>
    <row r="761" spans="1:6" x14ac:dyDescent="0.25">
      <c r="A761" t="s">
        <v>632</v>
      </c>
      <c r="B761" t="s">
        <v>633</v>
      </c>
      <c r="C761" s="151">
        <v>39110</v>
      </c>
      <c r="E761">
        <v>45</v>
      </c>
      <c r="F761">
        <v>27</v>
      </c>
    </row>
    <row r="762" spans="1:6" x14ac:dyDescent="0.25">
      <c r="A762" t="s">
        <v>632</v>
      </c>
      <c r="B762" t="s">
        <v>633</v>
      </c>
      <c r="C762" s="151">
        <v>39111</v>
      </c>
      <c r="E762">
        <v>32</v>
      </c>
      <c r="F762">
        <v>19</v>
      </c>
    </row>
    <row r="763" spans="1:6" x14ac:dyDescent="0.25">
      <c r="A763" t="s">
        <v>632</v>
      </c>
      <c r="B763" t="s">
        <v>633</v>
      </c>
      <c r="C763" s="151">
        <v>39112</v>
      </c>
      <c r="E763">
        <v>44</v>
      </c>
      <c r="F763">
        <v>15</v>
      </c>
    </row>
    <row r="764" spans="1:6" x14ac:dyDescent="0.25">
      <c r="A764" t="s">
        <v>632</v>
      </c>
      <c r="B764" t="s">
        <v>633</v>
      </c>
      <c r="C764" s="151">
        <v>39113</v>
      </c>
      <c r="E764">
        <v>33</v>
      </c>
      <c r="F764">
        <v>20</v>
      </c>
    </row>
    <row r="765" spans="1:6" x14ac:dyDescent="0.25">
      <c r="A765" t="s">
        <v>632</v>
      </c>
      <c r="B765" t="s">
        <v>633</v>
      </c>
      <c r="C765" s="151">
        <v>39114</v>
      </c>
      <c r="E765">
        <v>35</v>
      </c>
      <c r="F765">
        <v>22</v>
      </c>
    </row>
    <row r="766" spans="1:6" x14ac:dyDescent="0.25">
      <c r="A766" t="s">
        <v>632</v>
      </c>
      <c r="B766" t="s">
        <v>633</v>
      </c>
      <c r="C766" s="151">
        <v>39115</v>
      </c>
      <c r="E766">
        <v>37</v>
      </c>
      <c r="F766">
        <v>31</v>
      </c>
    </row>
    <row r="767" spans="1:6" x14ac:dyDescent="0.25">
      <c r="A767" t="s">
        <v>632</v>
      </c>
      <c r="B767" t="s">
        <v>633</v>
      </c>
      <c r="C767" s="151">
        <v>39116</v>
      </c>
      <c r="E767">
        <v>37</v>
      </c>
      <c r="F767">
        <v>22</v>
      </c>
    </row>
    <row r="768" spans="1:6" x14ac:dyDescent="0.25">
      <c r="A768" t="s">
        <v>632</v>
      </c>
      <c r="B768" t="s">
        <v>633</v>
      </c>
      <c r="C768" s="151">
        <v>39117</v>
      </c>
      <c r="E768">
        <v>34</v>
      </c>
      <c r="F768">
        <v>19</v>
      </c>
    </row>
    <row r="769" spans="1:6" x14ac:dyDescent="0.25">
      <c r="A769" t="s">
        <v>632</v>
      </c>
      <c r="B769" t="s">
        <v>633</v>
      </c>
      <c r="C769" s="151">
        <v>39118</v>
      </c>
      <c r="E769">
        <v>20</v>
      </c>
      <c r="F769">
        <v>11</v>
      </c>
    </row>
    <row r="770" spans="1:6" x14ac:dyDescent="0.25">
      <c r="A770" t="s">
        <v>632</v>
      </c>
      <c r="B770" t="s">
        <v>633</v>
      </c>
      <c r="C770" s="151">
        <v>39119</v>
      </c>
      <c r="E770">
        <v>25</v>
      </c>
      <c r="F770">
        <v>6</v>
      </c>
    </row>
    <row r="771" spans="1:6" x14ac:dyDescent="0.25">
      <c r="A771" t="s">
        <v>632</v>
      </c>
      <c r="B771" t="s">
        <v>633</v>
      </c>
      <c r="C771" s="151">
        <v>39120</v>
      </c>
      <c r="E771">
        <v>28</v>
      </c>
      <c r="F771">
        <v>15</v>
      </c>
    </row>
    <row r="772" spans="1:6" x14ac:dyDescent="0.25">
      <c r="A772" t="s">
        <v>632</v>
      </c>
      <c r="B772" t="s">
        <v>633</v>
      </c>
      <c r="C772" s="151">
        <v>39121</v>
      </c>
      <c r="E772">
        <v>27</v>
      </c>
      <c r="F772">
        <v>5</v>
      </c>
    </row>
    <row r="773" spans="1:6" x14ac:dyDescent="0.25">
      <c r="A773" t="s">
        <v>632</v>
      </c>
      <c r="B773" t="s">
        <v>633</v>
      </c>
      <c r="C773" s="151">
        <v>39122</v>
      </c>
      <c r="E773">
        <v>33</v>
      </c>
      <c r="F773">
        <v>7</v>
      </c>
    </row>
    <row r="774" spans="1:6" x14ac:dyDescent="0.25">
      <c r="A774" t="s">
        <v>632</v>
      </c>
      <c r="B774" t="s">
        <v>633</v>
      </c>
      <c r="C774" s="151">
        <v>39123</v>
      </c>
      <c r="E774">
        <v>35</v>
      </c>
      <c r="F774">
        <v>14</v>
      </c>
    </row>
    <row r="775" spans="1:6" x14ac:dyDescent="0.25">
      <c r="A775" t="s">
        <v>632</v>
      </c>
      <c r="B775" t="s">
        <v>633</v>
      </c>
      <c r="C775" s="151">
        <v>39124</v>
      </c>
      <c r="E775">
        <v>37</v>
      </c>
      <c r="F775">
        <v>8</v>
      </c>
    </row>
    <row r="776" spans="1:6" x14ac:dyDescent="0.25">
      <c r="A776" t="s">
        <v>632</v>
      </c>
      <c r="B776" t="s">
        <v>633</v>
      </c>
      <c r="C776" s="151">
        <v>39125</v>
      </c>
      <c r="E776">
        <v>43</v>
      </c>
      <c r="F776">
        <v>16</v>
      </c>
    </row>
    <row r="777" spans="1:6" x14ac:dyDescent="0.25">
      <c r="A777" t="s">
        <v>632</v>
      </c>
      <c r="B777" t="s">
        <v>633</v>
      </c>
      <c r="C777" s="151">
        <v>39126</v>
      </c>
      <c r="E777">
        <v>34</v>
      </c>
      <c r="F777">
        <v>25</v>
      </c>
    </row>
    <row r="778" spans="1:6" x14ac:dyDescent="0.25">
      <c r="A778" t="s">
        <v>632</v>
      </c>
      <c r="B778" t="s">
        <v>633</v>
      </c>
      <c r="C778" s="151">
        <v>39127</v>
      </c>
      <c r="E778">
        <v>34</v>
      </c>
      <c r="F778">
        <v>19</v>
      </c>
    </row>
    <row r="779" spans="1:6" x14ac:dyDescent="0.25">
      <c r="A779" t="s">
        <v>632</v>
      </c>
      <c r="B779" t="s">
        <v>633</v>
      </c>
      <c r="C779" s="151">
        <v>39128</v>
      </c>
      <c r="E779">
        <v>24</v>
      </c>
      <c r="F779">
        <v>17</v>
      </c>
    </row>
    <row r="780" spans="1:6" x14ac:dyDescent="0.25">
      <c r="A780" t="s">
        <v>632</v>
      </c>
      <c r="B780" t="s">
        <v>633</v>
      </c>
      <c r="C780" s="151">
        <v>39129</v>
      </c>
      <c r="E780">
        <v>28</v>
      </c>
      <c r="F780">
        <v>13</v>
      </c>
    </row>
    <row r="781" spans="1:6" x14ac:dyDescent="0.25">
      <c r="A781" t="s">
        <v>632</v>
      </c>
      <c r="B781" t="s">
        <v>633</v>
      </c>
      <c r="C781" s="151">
        <v>39130</v>
      </c>
      <c r="E781">
        <v>37</v>
      </c>
      <c r="F781">
        <v>6</v>
      </c>
    </row>
    <row r="782" spans="1:6" x14ac:dyDescent="0.25">
      <c r="A782" t="s">
        <v>632</v>
      </c>
      <c r="B782" t="s">
        <v>633</v>
      </c>
      <c r="C782" s="151">
        <v>39131</v>
      </c>
      <c r="E782">
        <v>33</v>
      </c>
      <c r="F782">
        <v>21</v>
      </c>
    </row>
    <row r="783" spans="1:6" x14ac:dyDescent="0.25">
      <c r="A783" t="s">
        <v>632</v>
      </c>
      <c r="B783" t="s">
        <v>633</v>
      </c>
      <c r="C783" s="151">
        <v>39132</v>
      </c>
      <c r="E783">
        <v>38</v>
      </c>
      <c r="F783">
        <v>10</v>
      </c>
    </row>
    <row r="784" spans="1:6" x14ac:dyDescent="0.25">
      <c r="A784" t="s">
        <v>632</v>
      </c>
      <c r="B784" t="s">
        <v>633</v>
      </c>
      <c r="C784" s="151">
        <v>39133</v>
      </c>
      <c r="E784">
        <v>50</v>
      </c>
      <c r="F784">
        <v>38</v>
      </c>
    </row>
    <row r="785" spans="1:6" x14ac:dyDescent="0.25">
      <c r="A785" t="s">
        <v>632</v>
      </c>
      <c r="B785" t="s">
        <v>633</v>
      </c>
      <c r="C785" s="151">
        <v>39134</v>
      </c>
      <c r="E785">
        <v>52</v>
      </c>
      <c r="F785">
        <v>32</v>
      </c>
    </row>
    <row r="786" spans="1:6" x14ac:dyDescent="0.25">
      <c r="A786" t="s">
        <v>632</v>
      </c>
      <c r="B786" t="s">
        <v>633</v>
      </c>
      <c r="C786" s="151">
        <v>39135</v>
      </c>
      <c r="E786">
        <v>57</v>
      </c>
      <c r="F786">
        <v>33</v>
      </c>
    </row>
    <row r="787" spans="1:6" x14ac:dyDescent="0.25">
      <c r="A787" t="s">
        <v>632</v>
      </c>
      <c r="B787" t="s">
        <v>633</v>
      </c>
      <c r="C787" s="151">
        <v>39136</v>
      </c>
      <c r="E787">
        <v>39</v>
      </c>
      <c r="F787">
        <v>28</v>
      </c>
    </row>
    <row r="788" spans="1:6" x14ac:dyDescent="0.25">
      <c r="A788" t="s">
        <v>632</v>
      </c>
      <c r="B788" t="s">
        <v>633</v>
      </c>
      <c r="C788" s="151">
        <v>39137</v>
      </c>
      <c r="E788">
        <v>44</v>
      </c>
      <c r="F788">
        <v>22</v>
      </c>
    </row>
    <row r="789" spans="1:6" x14ac:dyDescent="0.25">
      <c r="A789" t="s">
        <v>632</v>
      </c>
      <c r="B789" t="s">
        <v>633</v>
      </c>
      <c r="C789" s="151">
        <v>39138</v>
      </c>
      <c r="E789">
        <v>34</v>
      </c>
      <c r="F789">
        <v>32</v>
      </c>
    </row>
    <row r="790" spans="1:6" x14ac:dyDescent="0.25">
      <c r="A790" t="s">
        <v>632</v>
      </c>
      <c r="B790" t="s">
        <v>633</v>
      </c>
      <c r="C790" s="151">
        <v>39139</v>
      </c>
      <c r="E790">
        <v>42</v>
      </c>
      <c r="F790">
        <v>32</v>
      </c>
    </row>
    <row r="791" spans="1:6" x14ac:dyDescent="0.25">
      <c r="A791" t="s">
        <v>632</v>
      </c>
      <c r="B791" t="s">
        <v>633</v>
      </c>
      <c r="C791" s="151">
        <v>39140</v>
      </c>
      <c r="E791">
        <v>51</v>
      </c>
      <c r="F791">
        <v>28</v>
      </c>
    </row>
    <row r="792" spans="1:6" x14ac:dyDescent="0.25">
      <c r="A792" t="s">
        <v>632</v>
      </c>
      <c r="B792" t="s">
        <v>633</v>
      </c>
      <c r="C792" s="151">
        <v>39141</v>
      </c>
      <c r="E792">
        <v>49</v>
      </c>
      <c r="F792">
        <v>31</v>
      </c>
    </row>
    <row r="793" spans="1:6" x14ac:dyDescent="0.25">
      <c r="A793" t="s">
        <v>632</v>
      </c>
      <c r="B793" t="s">
        <v>633</v>
      </c>
      <c r="C793" s="151">
        <v>39142</v>
      </c>
      <c r="E793">
        <v>54</v>
      </c>
      <c r="F793">
        <v>28</v>
      </c>
    </row>
    <row r="794" spans="1:6" x14ac:dyDescent="0.25">
      <c r="A794" t="s">
        <v>632</v>
      </c>
      <c r="B794" t="s">
        <v>633</v>
      </c>
      <c r="C794" s="151">
        <v>39143</v>
      </c>
      <c r="E794">
        <v>62</v>
      </c>
      <c r="F794">
        <v>40</v>
      </c>
    </row>
    <row r="795" spans="1:6" x14ac:dyDescent="0.25">
      <c r="A795" t="s">
        <v>632</v>
      </c>
      <c r="B795" t="s">
        <v>633</v>
      </c>
      <c r="C795" s="151">
        <v>39144</v>
      </c>
      <c r="E795">
        <v>57</v>
      </c>
      <c r="F795">
        <v>29</v>
      </c>
    </row>
    <row r="796" spans="1:6" x14ac:dyDescent="0.25">
      <c r="A796" t="s">
        <v>632</v>
      </c>
      <c r="B796" t="s">
        <v>633</v>
      </c>
      <c r="C796" s="151">
        <v>39145</v>
      </c>
      <c r="E796">
        <v>39</v>
      </c>
      <c r="F796">
        <v>29</v>
      </c>
    </row>
    <row r="797" spans="1:6" x14ac:dyDescent="0.25">
      <c r="A797" t="s">
        <v>632</v>
      </c>
      <c r="B797" t="s">
        <v>633</v>
      </c>
      <c r="C797" s="151">
        <v>39146</v>
      </c>
      <c r="E797">
        <v>50</v>
      </c>
      <c r="F797">
        <v>23</v>
      </c>
    </row>
    <row r="798" spans="1:6" x14ac:dyDescent="0.25">
      <c r="A798" t="s">
        <v>632</v>
      </c>
      <c r="B798" t="s">
        <v>633</v>
      </c>
      <c r="C798" s="151">
        <v>39147</v>
      </c>
      <c r="E798">
        <v>32</v>
      </c>
      <c r="F798">
        <v>19</v>
      </c>
    </row>
    <row r="799" spans="1:6" x14ac:dyDescent="0.25">
      <c r="A799" t="s">
        <v>632</v>
      </c>
      <c r="B799" t="s">
        <v>633</v>
      </c>
      <c r="C799" s="151">
        <v>39148</v>
      </c>
      <c r="E799">
        <v>30</v>
      </c>
      <c r="F799">
        <v>19</v>
      </c>
    </row>
    <row r="800" spans="1:6" x14ac:dyDescent="0.25">
      <c r="A800" t="s">
        <v>632</v>
      </c>
      <c r="B800" t="s">
        <v>633</v>
      </c>
      <c r="C800" s="151">
        <v>39149</v>
      </c>
      <c r="E800">
        <v>41</v>
      </c>
      <c r="F800">
        <v>11</v>
      </c>
    </row>
    <row r="801" spans="1:6" x14ac:dyDescent="0.25">
      <c r="A801" t="s">
        <v>632</v>
      </c>
      <c r="B801" t="s">
        <v>633</v>
      </c>
      <c r="C801" s="151">
        <v>39150</v>
      </c>
      <c r="E801">
        <v>46</v>
      </c>
      <c r="F801">
        <v>20</v>
      </c>
    </row>
    <row r="802" spans="1:6" x14ac:dyDescent="0.25">
      <c r="A802" t="s">
        <v>632</v>
      </c>
      <c r="B802" t="s">
        <v>633</v>
      </c>
      <c r="C802" s="151">
        <v>39151</v>
      </c>
      <c r="E802">
        <v>66</v>
      </c>
      <c r="F802">
        <v>29</v>
      </c>
    </row>
    <row r="803" spans="1:6" x14ac:dyDescent="0.25">
      <c r="A803" t="s">
        <v>632</v>
      </c>
      <c r="B803" t="s">
        <v>633</v>
      </c>
      <c r="C803" s="151">
        <v>39152</v>
      </c>
      <c r="E803">
        <v>59</v>
      </c>
      <c r="F803">
        <v>42</v>
      </c>
    </row>
    <row r="804" spans="1:6" x14ac:dyDescent="0.25">
      <c r="A804" t="s">
        <v>632</v>
      </c>
      <c r="B804" t="s">
        <v>633</v>
      </c>
      <c r="C804" s="151">
        <v>39153</v>
      </c>
      <c r="E804">
        <v>61</v>
      </c>
      <c r="F804">
        <v>26</v>
      </c>
    </row>
    <row r="805" spans="1:6" x14ac:dyDescent="0.25">
      <c r="A805" t="s">
        <v>632</v>
      </c>
      <c r="B805" t="s">
        <v>633</v>
      </c>
      <c r="C805" s="151">
        <v>39154</v>
      </c>
      <c r="E805">
        <v>76</v>
      </c>
      <c r="F805">
        <v>42</v>
      </c>
    </row>
    <row r="806" spans="1:6" x14ac:dyDescent="0.25">
      <c r="A806" t="s">
        <v>632</v>
      </c>
      <c r="B806" t="s">
        <v>633</v>
      </c>
      <c r="C806" s="151">
        <v>39155</v>
      </c>
      <c r="E806">
        <v>82</v>
      </c>
      <c r="F806">
        <v>55</v>
      </c>
    </row>
    <row r="807" spans="1:6" x14ac:dyDescent="0.25">
      <c r="A807" t="s">
        <v>632</v>
      </c>
      <c r="B807" t="s">
        <v>633</v>
      </c>
      <c r="C807" s="151">
        <v>39156</v>
      </c>
      <c r="E807">
        <v>77</v>
      </c>
      <c r="F807">
        <v>38</v>
      </c>
    </row>
    <row r="808" spans="1:6" x14ac:dyDescent="0.25">
      <c r="A808" t="s">
        <v>632</v>
      </c>
      <c r="B808" t="s">
        <v>633</v>
      </c>
      <c r="C808" s="151">
        <v>39157</v>
      </c>
      <c r="E808">
        <v>39</v>
      </c>
      <c r="F808">
        <v>29</v>
      </c>
    </row>
    <row r="809" spans="1:6" x14ac:dyDescent="0.25">
      <c r="A809" t="s">
        <v>632</v>
      </c>
      <c r="B809" t="s">
        <v>633</v>
      </c>
      <c r="C809" s="151">
        <v>39158</v>
      </c>
      <c r="E809">
        <v>36</v>
      </c>
      <c r="F809">
        <v>28</v>
      </c>
    </row>
    <row r="810" spans="1:6" x14ac:dyDescent="0.25">
      <c r="A810" t="s">
        <v>632</v>
      </c>
      <c r="B810" t="s">
        <v>633</v>
      </c>
      <c r="C810" s="151">
        <v>39159</v>
      </c>
      <c r="E810">
        <v>42</v>
      </c>
      <c r="F810">
        <v>27</v>
      </c>
    </row>
    <row r="811" spans="1:6" x14ac:dyDescent="0.25">
      <c r="A811" t="s">
        <v>632</v>
      </c>
      <c r="B811" t="s">
        <v>633</v>
      </c>
      <c r="C811" s="151">
        <v>39160</v>
      </c>
      <c r="E811">
        <v>55</v>
      </c>
      <c r="F811">
        <v>23</v>
      </c>
    </row>
    <row r="812" spans="1:6" x14ac:dyDescent="0.25">
      <c r="A812" t="s">
        <v>632</v>
      </c>
      <c r="B812" t="s">
        <v>633</v>
      </c>
      <c r="C812" s="151">
        <v>39161</v>
      </c>
      <c r="E812">
        <v>61</v>
      </c>
      <c r="F812">
        <v>41</v>
      </c>
    </row>
    <row r="813" spans="1:6" x14ac:dyDescent="0.25">
      <c r="A813" t="s">
        <v>632</v>
      </c>
      <c r="B813" t="s">
        <v>633</v>
      </c>
      <c r="C813" s="151">
        <v>39162</v>
      </c>
      <c r="E813">
        <v>45</v>
      </c>
      <c r="F813">
        <v>39</v>
      </c>
    </row>
    <row r="814" spans="1:6" x14ac:dyDescent="0.25">
      <c r="A814" t="s">
        <v>632</v>
      </c>
      <c r="B814" t="s">
        <v>633</v>
      </c>
      <c r="C814" s="151">
        <v>39163</v>
      </c>
      <c r="E814">
        <v>75</v>
      </c>
      <c r="F814">
        <v>40</v>
      </c>
    </row>
    <row r="815" spans="1:6" x14ac:dyDescent="0.25">
      <c r="A815" t="s">
        <v>632</v>
      </c>
      <c r="B815" t="s">
        <v>633</v>
      </c>
      <c r="C815" s="151">
        <v>39164</v>
      </c>
      <c r="E815">
        <v>76</v>
      </c>
      <c r="F815">
        <v>54</v>
      </c>
    </row>
    <row r="816" spans="1:6" x14ac:dyDescent="0.25">
      <c r="A816" t="s">
        <v>632</v>
      </c>
      <c r="B816" t="s">
        <v>633</v>
      </c>
      <c r="C816" s="151">
        <v>39165</v>
      </c>
      <c r="E816">
        <v>57</v>
      </c>
      <c r="F816">
        <v>50</v>
      </c>
    </row>
    <row r="817" spans="1:6" x14ac:dyDescent="0.25">
      <c r="A817" t="s">
        <v>632</v>
      </c>
      <c r="B817" t="s">
        <v>633</v>
      </c>
      <c r="C817" s="151">
        <v>39166</v>
      </c>
      <c r="E817">
        <v>66</v>
      </c>
      <c r="F817">
        <v>43</v>
      </c>
    </row>
    <row r="818" spans="1:6" x14ac:dyDescent="0.25">
      <c r="A818" t="s">
        <v>632</v>
      </c>
      <c r="B818" t="s">
        <v>633</v>
      </c>
      <c r="C818" s="151">
        <v>39167</v>
      </c>
      <c r="E818">
        <v>68</v>
      </c>
      <c r="F818">
        <v>40</v>
      </c>
    </row>
    <row r="819" spans="1:6" x14ac:dyDescent="0.25">
      <c r="A819" t="s">
        <v>632</v>
      </c>
      <c r="B819" t="s">
        <v>633</v>
      </c>
      <c r="C819" s="151">
        <v>39168</v>
      </c>
      <c r="E819">
        <v>83</v>
      </c>
      <c r="F819">
        <v>55</v>
      </c>
    </row>
    <row r="820" spans="1:6" x14ac:dyDescent="0.25">
      <c r="A820" t="s">
        <v>632</v>
      </c>
      <c r="B820" t="s">
        <v>633</v>
      </c>
      <c r="C820" s="151">
        <v>39169</v>
      </c>
      <c r="E820">
        <v>72</v>
      </c>
      <c r="F820">
        <v>52</v>
      </c>
    </row>
    <row r="821" spans="1:6" x14ac:dyDescent="0.25">
      <c r="A821" t="s">
        <v>632</v>
      </c>
      <c r="B821" t="s">
        <v>633</v>
      </c>
      <c r="C821" s="151">
        <v>39170</v>
      </c>
      <c r="E821">
        <v>62</v>
      </c>
      <c r="F821">
        <v>36</v>
      </c>
    </row>
    <row r="822" spans="1:6" x14ac:dyDescent="0.25">
      <c r="A822" t="s">
        <v>632</v>
      </c>
      <c r="B822" t="s">
        <v>633</v>
      </c>
      <c r="C822" s="151">
        <v>39171</v>
      </c>
      <c r="E822">
        <v>67</v>
      </c>
      <c r="F822">
        <v>29</v>
      </c>
    </row>
    <row r="823" spans="1:6" x14ac:dyDescent="0.25">
      <c r="A823" t="s">
        <v>632</v>
      </c>
      <c r="B823" t="s">
        <v>633</v>
      </c>
      <c r="C823" s="151">
        <v>39172</v>
      </c>
      <c r="E823">
        <v>64</v>
      </c>
      <c r="F823">
        <v>37</v>
      </c>
    </row>
    <row r="824" spans="1:6" x14ac:dyDescent="0.25">
      <c r="A824" t="s">
        <v>632</v>
      </c>
      <c r="B824" t="s">
        <v>633</v>
      </c>
      <c r="C824" s="151">
        <v>39173</v>
      </c>
      <c r="E824">
        <v>59</v>
      </c>
      <c r="F824">
        <v>49</v>
      </c>
    </row>
    <row r="825" spans="1:6" x14ac:dyDescent="0.25">
      <c r="A825" t="s">
        <v>632</v>
      </c>
      <c r="B825" t="s">
        <v>633</v>
      </c>
      <c r="C825" s="151">
        <v>39174</v>
      </c>
      <c r="E825">
        <v>81</v>
      </c>
      <c r="F825">
        <v>47</v>
      </c>
    </row>
    <row r="826" spans="1:6" x14ac:dyDescent="0.25">
      <c r="A826" t="s">
        <v>632</v>
      </c>
      <c r="B826" t="s">
        <v>633</v>
      </c>
      <c r="C826" s="151">
        <v>39175</v>
      </c>
      <c r="E826">
        <v>82</v>
      </c>
      <c r="F826">
        <v>45</v>
      </c>
    </row>
    <row r="827" spans="1:6" x14ac:dyDescent="0.25">
      <c r="A827" t="s">
        <v>632</v>
      </c>
      <c r="B827" t="s">
        <v>633</v>
      </c>
      <c r="C827" s="151">
        <v>39176</v>
      </c>
      <c r="E827">
        <v>62</v>
      </c>
      <c r="F827">
        <v>43</v>
      </c>
    </row>
    <row r="828" spans="1:6" x14ac:dyDescent="0.25">
      <c r="A828" t="s">
        <v>632</v>
      </c>
      <c r="B828" t="s">
        <v>633</v>
      </c>
      <c r="C828" s="151">
        <v>39177</v>
      </c>
      <c r="E828">
        <v>45</v>
      </c>
      <c r="F828">
        <v>36</v>
      </c>
    </row>
    <row r="829" spans="1:6" x14ac:dyDescent="0.25">
      <c r="A829" t="s">
        <v>632</v>
      </c>
      <c r="B829" t="s">
        <v>633</v>
      </c>
      <c r="C829" s="151">
        <v>39178</v>
      </c>
      <c r="E829">
        <v>46</v>
      </c>
      <c r="F829">
        <v>32</v>
      </c>
    </row>
    <row r="830" spans="1:6" x14ac:dyDescent="0.25">
      <c r="A830" t="s">
        <v>632</v>
      </c>
      <c r="B830" t="s">
        <v>633</v>
      </c>
      <c r="C830" s="151">
        <v>39179</v>
      </c>
      <c r="E830">
        <v>42</v>
      </c>
      <c r="F830">
        <v>30</v>
      </c>
    </row>
    <row r="831" spans="1:6" x14ac:dyDescent="0.25">
      <c r="A831" t="s">
        <v>632</v>
      </c>
      <c r="B831" t="s">
        <v>633</v>
      </c>
      <c r="C831" s="151">
        <v>39180</v>
      </c>
      <c r="E831">
        <v>45</v>
      </c>
      <c r="F831">
        <v>27</v>
      </c>
    </row>
    <row r="832" spans="1:6" x14ac:dyDescent="0.25">
      <c r="A832" t="s">
        <v>632</v>
      </c>
      <c r="B832" t="s">
        <v>633</v>
      </c>
      <c r="C832" s="151">
        <v>39181</v>
      </c>
      <c r="E832">
        <v>48</v>
      </c>
      <c r="F832">
        <v>29</v>
      </c>
    </row>
    <row r="833" spans="1:6" x14ac:dyDescent="0.25">
      <c r="A833" t="s">
        <v>632</v>
      </c>
      <c r="B833" t="s">
        <v>633</v>
      </c>
      <c r="C833" s="151">
        <v>39182</v>
      </c>
      <c r="E833">
        <v>52</v>
      </c>
      <c r="F833">
        <v>28</v>
      </c>
    </row>
    <row r="834" spans="1:6" x14ac:dyDescent="0.25">
      <c r="A834" t="s">
        <v>632</v>
      </c>
      <c r="B834" t="s">
        <v>633</v>
      </c>
      <c r="C834" s="151">
        <v>39183</v>
      </c>
      <c r="E834">
        <v>53</v>
      </c>
      <c r="F834">
        <v>28</v>
      </c>
    </row>
    <row r="835" spans="1:6" x14ac:dyDescent="0.25">
      <c r="A835" t="s">
        <v>632</v>
      </c>
      <c r="B835" t="s">
        <v>633</v>
      </c>
      <c r="C835" s="151">
        <v>39184</v>
      </c>
      <c r="E835">
        <v>58</v>
      </c>
      <c r="F835">
        <v>43</v>
      </c>
    </row>
    <row r="836" spans="1:6" x14ac:dyDescent="0.25">
      <c r="A836" t="s">
        <v>632</v>
      </c>
      <c r="B836" t="s">
        <v>633</v>
      </c>
      <c r="C836" s="151">
        <v>39185</v>
      </c>
      <c r="E836">
        <v>56</v>
      </c>
      <c r="F836">
        <v>36</v>
      </c>
    </row>
    <row r="837" spans="1:6" x14ac:dyDescent="0.25">
      <c r="A837" t="s">
        <v>632</v>
      </c>
      <c r="B837" t="s">
        <v>633</v>
      </c>
      <c r="C837" s="151">
        <v>39186</v>
      </c>
      <c r="E837">
        <v>55</v>
      </c>
      <c r="F837">
        <v>33</v>
      </c>
    </row>
    <row r="838" spans="1:6" x14ac:dyDescent="0.25">
      <c r="A838" t="s">
        <v>632</v>
      </c>
      <c r="B838" t="s">
        <v>633</v>
      </c>
      <c r="C838" s="151">
        <v>39187</v>
      </c>
      <c r="E838">
        <v>47</v>
      </c>
      <c r="F838">
        <v>42</v>
      </c>
    </row>
    <row r="839" spans="1:6" x14ac:dyDescent="0.25">
      <c r="A839" t="s">
        <v>632</v>
      </c>
      <c r="B839" t="s">
        <v>633</v>
      </c>
      <c r="C839" s="151">
        <v>39188</v>
      </c>
      <c r="E839">
        <v>46</v>
      </c>
      <c r="F839">
        <v>41</v>
      </c>
    </row>
    <row r="840" spans="1:6" x14ac:dyDescent="0.25">
      <c r="A840" t="s">
        <v>632</v>
      </c>
      <c r="B840" t="s">
        <v>633</v>
      </c>
      <c r="C840" s="151">
        <v>39189</v>
      </c>
      <c r="E840">
        <v>54</v>
      </c>
      <c r="F840">
        <v>45</v>
      </c>
    </row>
    <row r="841" spans="1:6" x14ac:dyDescent="0.25">
      <c r="A841" t="s">
        <v>632</v>
      </c>
      <c r="B841" t="s">
        <v>633</v>
      </c>
      <c r="C841" s="151">
        <v>39190</v>
      </c>
      <c r="E841">
        <v>54</v>
      </c>
      <c r="F841">
        <v>41</v>
      </c>
    </row>
    <row r="842" spans="1:6" x14ac:dyDescent="0.25">
      <c r="A842" t="s">
        <v>632</v>
      </c>
      <c r="B842" t="s">
        <v>633</v>
      </c>
      <c r="C842" s="151">
        <v>39191</v>
      </c>
      <c r="E842">
        <v>57</v>
      </c>
      <c r="F842">
        <v>43</v>
      </c>
    </row>
    <row r="843" spans="1:6" x14ac:dyDescent="0.25">
      <c r="A843" t="s">
        <v>632</v>
      </c>
      <c r="B843" t="s">
        <v>633</v>
      </c>
      <c r="C843" s="151">
        <v>39192</v>
      </c>
      <c r="E843">
        <v>71</v>
      </c>
      <c r="F843">
        <v>38</v>
      </c>
    </row>
    <row r="844" spans="1:6" x14ac:dyDescent="0.25">
      <c r="A844" t="s">
        <v>632</v>
      </c>
      <c r="B844" t="s">
        <v>633</v>
      </c>
      <c r="C844" s="151">
        <v>39193</v>
      </c>
      <c r="E844">
        <v>76</v>
      </c>
      <c r="F844">
        <v>37</v>
      </c>
    </row>
    <row r="845" spans="1:6" x14ac:dyDescent="0.25">
      <c r="A845" t="s">
        <v>632</v>
      </c>
      <c r="B845" t="s">
        <v>633</v>
      </c>
      <c r="C845" s="151">
        <v>39194</v>
      </c>
      <c r="E845">
        <v>83</v>
      </c>
      <c r="F845">
        <v>39</v>
      </c>
    </row>
    <row r="846" spans="1:6" x14ac:dyDescent="0.25">
      <c r="A846" t="s">
        <v>632</v>
      </c>
      <c r="B846" t="s">
        <v>633</v>
      </c>
      <c r="C846" s="151">
        <v>39195</v>
      </c>
      <c r="E846">
        <v>86</v>
      </c>
      <c r="F846">
        <v>54</v>
      </c>
    </row>
    <row r="847" spans="1:6" x14ac:dyDescent="0.25">
      <c r="A847" t="s">
        <v>632</v>
      </c>
      <c r="B847" t="s">
        <v>633</v>
      </c>
      <c r="C847" s="151">
        <v>39196</v>
      </c>
      <c r="E847">
        <v>82</v>
      </c>
      <c r="F847">
        <v>60</v>
      </c>
    </row>
    <row r="848" spans="1:6" x14ac:dyDescent="0.25">
      <c r="A848" t="s">
        <v>632</v>
      </c>
      <c r="B848" t="s">
        <v>633</v>
      </c>
      <c r="C848" s="151">
        <v>39197</v>
      </c>
      <c r="E848">
        <v>78</v>
      </c>
      <c r="F848">
        <v>54</v>
      </c>
    </row>
    <row r="849" spans="1:6" x14ac:dyDescent="0.25">
      <c r="A849" t="s">
        <v>632</v>
      </c>
      <c r="B849" t="s">
        <v>633</v>
      </c>
      <c r="C849" s="151">
        <v>39198</v>
      </c>
      <c r="E849">
        <v>60</v>
      </c>
      <c r="F849">
        <v>52</v>
      </c>
    </row>
    <row r="850" spans="1:6" x14ac:dyDescent="0.25">
      <c r="A850" t="s">
        <v>632</v>
      </c>
      <c r="B850" t="s">
        <v>633</v>
      </c>
      <c r="C850" s="151">
        <v>39199</v>
      </c>
      <c r="E850">
        <v>71</v>
      </c>
      <c r="F850">
        <v>50</v>
      </c>
    </row>
    <row r="851" spans="1:6" x14ac:dyDescent="0.25">
      <c r="A851" t="s">
        <v>632</v>
      </c>
      <c r="B851" t="s">
        <v>633</v>
      </c>
      <c r="C851" s="151">
        <v>39200</v>
      </c>
      <c r="E851">
        <v>69</v>
      </c>
      <c r="F851">
        <v>54</v>
      </c>
    </row>
    <row r="852" spans="1:6" x14ac:dyDescent="0.25">
      <c r="A852" t="s">
        <v>632</v>
      </c>
      <c r="B852" t="s">
        <v>633</v>
      </c>
      <c r="C852" s="151">
        <v>39201</v>
      </c>
      <c r="E852">
        <v>76</v>
      </c>
      <c r="F852">
        <v>46</v>
      </c>
    </row>
    <row r="853" spans="1:6" x14ac:dyDescent="0.25">
      <c r="A853" t="s">
        <v>632</v>
      </c>
      <c r="B853" t="s">
        <v>633</v>
      </c>
      <c r="C853" s="151">
        <v>39202</v>
      </c>
      <c r="E853">
        <v>86</v>
      </c>
      <c r="F853">
        <v>49</v>
      </c>
    </row>
    <row r="854" spans="1:6" x14ac:dyDescent="0.25">
      <c r="A854" t="s">
        <v>632</v>
      </c>
      <c r="B854" t="s">
        <v>633</v>
      </c>
      <c r="C854" s="151">
        <v>39203</v>
      </c>
      <c r="E854">
        <v>81</v>
      </c>
      <c r="F854">
        <v>51</v>
      </c>
    </row>
    <row r="855" spans="1:6" x14ac:dyDescent="0.25">
      <c r="A855" t="s">
        <v>632</v>
      </c>
      <c r="B855" t="s">
        <v>633</v>
      </c>
      <c r="C855" s="151">
        <v>39204</v>
      </c>
      <c r="E855">
        <v>83</v>
      </c>
      <c r="F855">
        <v>57</v>
      </c>
    </row>
    <row r="856" spans="1:6" x14ac:dyDescent="0.25">
      <c r="A856" t="s">
        <v>632</v>
      </c>
      <c r="B856" t="s">
        <v>633</v>
      </c>
      <c r="C856" s="151">
        <v>39205</v>
      </c>
      <c r="E856">
        <v>66</v>
      </c>
      <c r="F856">
        <v>52</v>
      </c>
    </row>
    <row r="857" spans="1:6" x14ac:dyDescent="0.25">
      <c r="A857" t="s">
        <v>632</v>
      </c>
      <c r="B857" t="s">
        <v>633</v>
      </c>
      <c r="C857" s="151">
        <v>39206</v>
      </c>
      <c r="E857">
        <v>73</v>
      </c>
      <c r="F857">
        <v>44</v>
      </c>
    </row>
    <row r="858" spans="1:6" x14ac:dyDescent="0.25">
      <c r="A858" t="s">
        <v>632</v>
      </c>
      <c r="B858" t="s">
        <v>633</v>
      </c>
      <c r="C858" s="151">
        <v>39207</v>
      </c>
      <c r="E858">
        <v>67</v>
      </c>
      <c r="F858">
        <v>51</v>
      </c>
    </row>
    <row r="859" spans="1:6" x14ac:dyDescent="0.25">
      <c r="A859" t="s">
        <v>632</v>
      </c>
      <c r="B859" t="s">
        <v>633</v>
      </c>
      <c r="C859" s="151">
        <v>39208</v>
      </c>
      <c r="E859">
        <v>64</v>
      </c>
      <c r="F859">
        <v>42</v>
      </c>
    </row>
    <row r="860" spans="1:6" x14ac:dyDescent="0.25">
      <c r="A860" t="s">
        <v>632</v>
      </c>
      <c r="B860" t="s">
        <v>633</v>
      </c>
      <c r="C860" s="151">
        <v>39209</v>
      </c>
      <c r="E860">
        <v>68</v>
      </c>
      <c r="F860">
        <v>37</v>
      </c>
    </row>
    <row r="861" spans="1:6" x14ac:dyDescent="0.25">
      <c r="A861" t="s">
        <v>632</v>
      </c>
      <c r="B861" t="s">
        <v>633</v>
      </c>
      <c r="C861" s="151">
        <v>39210</v>
      </c>
      <c r="E861">
        <v>77</v>
      </c>
      <c r="F861">
        <v>36</v>
      </c>
    </row>
    <row r="862" spans="1:6" x14ac:dyDescent="0.25">
      <c r="A862" t="s">
        <v>632</v>
      </c>
      <c r="B862" t="s">
        <v>633</v>
      </c>
      <c r="C862" s="151">
        <v>39211</v>
      </c>
      <c r="E862">
        <v>82</v>
      </c>
      <c r="F862">
        <v>53</v>
      </c>
    </row>
    <row r="863" spans="1:6" x14ac:dyDescent="0.25">
      <c r="A863" t="s">
        <v>632</v>
      </c>
      <c r="B863" t="s">
        <v>633</v>
      </c>
      <c r="C863" s="151">
        <v>39212</v>
      </c>
      <c r="E863">
        <v>81</v>
      </c>
      <c r="F863">
        <v>66</v>
      </c>
    </row>
    <row r="864" spans="1:6" x14ac:dyDescent="0.25">
      <c r="A864" t="s">
        <v>632</v>
      </c>
      <c r="B864" t="s">
        <v>633</v>
      </c>
      <c r="C864" s="151">
        <v>39213</v>
      </c>
      <c r="E864">
        <v>85</v>
      </c>
      <c r="F864">
        <v>63</v>
      </c>
    </row>
    <row r="865" spans="1:6" x14ac:dyDescent="0.25">
      <c r="A865" t="s">
        <v>632</v>
      </c>
      <c r="B865" t="s">
        <v>633</v>
      </c>
      <c r="C865" s="151">
        <v>39214</v>
      </c>
      <c r="E865">
        <v>78</v>
      </c>
      <c r="F865">
        <v>60</v>
      </c>
    </row>
    <row r="866" spans="1:6" x14ac:dyDescent="0.25">
      <c r="A866" t="s">
        <v>632</v>
      </c>
      <c r="B866" t="s">
        <v>633</v>
      </c>
      <c r="C866" s="151">
        <v>39215</v>
      </c>
      <c r="E866">
        <v>70</v>
      </c>
      <c r="F866">
        <v>45</v>
      </c>
    </row>
    <row r="867" spans="1:6" x14ac:dyDescent="0.25">
      <c r="A867" t="s">
        <v>632</v>
      </c>
      <c r="B867" t="s">
        <v>633</v>
      </c>
      <c r="C867" s="151">
        <v>39216</v>
      </c>
      <c r="E867">
        <v>74</v>
      </c>
      <c r="F867">
        <v>40</v>
      </c>
    </row>
    <row r="868" spans="1:6" x14ac:dyDescent="0.25">
      <c r="A868" t="s">
        <v>632</v>
      </c>
      <c r="B868" t="s">
        <v>633</v>
      </c>
      <c r="C868" s="151">
        <v>39217</v>
      </c>
      <c r="E868">
        <v>85</v>
      </c>
      <c r="F868">
        <v>57</v>
      </c>
    </row>
    <row r="869" spans="1:6" x14ac:dyDescent="0.25">
      <c r="A869" t="s">
        <v>632</v>
      </c>
      <c r="B869" t="s">
        <v>633</v>
      </c>
      <c r="C869" s="151">
        <v>39218</v>
      </c>
      <c r="E869">
        <v>83</v>
      </c>
      <c r="F869">
        <v>60</v>
      </c>
    </row>
    <row r="870" spans="1:6" x14ac:dyDescent="0.25">
      <c r="A870" t="s">
        <v>632</v>
      </c>
      <c r="B870" t="s">
        <v>633</v>
      </c>
      <c r="C870" s="151">
        <v>39219</v>
      </c>
      <c r="E870">
        <v>70</v>
      </c>
      <c r="F870">
        <v>52</v>
      </c>
    </row>
    <row r="871" spans="1:6" x14ac:dyDescent="0.25">
      <c r="A871" t="s">
        <v>632</v>
      </c>
      <c r="B871" t="s">
        <v>633</v>
      </c>
      <c r="C871" s="151">
        <v>39220</v>
      </c>
      <c r="E871">
        <v>59</v>
      </c>
      <c r="F871">
        <v>50</v>
      </c>
    </row>
    <row r="872" spans="1:6" x14ac:dyDescent="0.25">
      <c r="A872" t="s">
        <v>632</v>
      </c>
      <c r="B872" t="s">
        <v>633</v>
      </c>
      <c r="C872" s="151">
        <v>39221</v>
      </c>
      <c r="E872">
        <v>73</v>
      </c>
      <c r="F872">
        <v>48</v>
      </c>
    </row>
    <row r="873" spans="1:6" x14ac:dyDescent="0.25">
      <c r="A873" t="s">
        <v>632</v>
      </c>
      <c r="B873" t="s">
        <v>633</v>
      </c>
      <c r="C873" s="151">
        <v>39222</v>
      </c>
      <c r="E873">
        <v>82</v>
      </c>
      <c r="F873">
        <v>56</v>
      </c>
    </row>
    <row r="874" spans="1:6" x14ac:dyDescent="0.25">
      <c r="A874" t="s">
        <v>632</v>
      </c>
      <c r="B874" t="s">
        <v>633</v>
      </c>
      <c r="C874" s="151">
        <v>39223</v>
      </c>
      <c r="E874">
        <v>74</v>
      </c>
      <c r="F874">
        <v>52</v>
      </c>
    </row>
    <row r="875" spans="1:6" x14ac:dyDescent="0.25">
      <c r="A875" t="s">
        <v>632</v>
      </c>
      <c r="B875" t="s">
        <v>633</v>
      </c>
      <c r="C875" s="151">
        <v>39224</v>
      </c>
      <c r="E875">
        <v>78</v>
      </c>
      <c r="F875">
        <v>47</v>
      </c>
    </row>
    <row r="876" spans="1:6" x14ac:dyDescent="0.25">
      <c r="A876" t="s">
        <v>632</v>
      </c>
      <c r="B876" t="s">
        <v>633</v>
      </c>
      <c r="C876" s="151">
        <v>39225</v>
      </c>
      <c r="E876">
        <v>78</v>
      </c>
      <c r="F876">
        <v>55</v>
      </c>
    </row>
    <row r="877" spans="1:6" x14ac:dyDescent="0.25">
      <c r="A877" t="s">
        <v>632</v>
      </c>
      <c r="B877" t="s">
        <v>633</v>
      </c>
      <c r="C877" s="151">
        <v>39226</v>
      </c>
      <c r="E877">
        <v>82</v>
      </c>
      <c r="F877">
        <v>55</v>
      </c>
    </row>
    <row r="878" spans="1:6" x14ac:dyDescent="0.25">
      <c r="A878" t="s">
        <v>632</v>
      </c>
      <c r="B878" t="s">
        <v>633</v>
      </c>
      <c r="C878" s="151">
        <v>39227</v>
      </c>
      <c r="E878">
        <v>89</v>
      </c>
      <c r="F878">
        <v>57</v>
      </c>
    </row>
    <row r="879" spans="1:6" x14ac:dyDescent="0.25">
      <c r="A879" t="s">
        <v>632</v>
      </c>
      <c r="B879" t="s">
        <v>633</v>
      </c>
      <c r="C879" s="151">
        <v>39228</v>
      </c>
      <c r="E879">
        <v>92</v>
      </c>
      <c r="F879">
        <v>61</v>
      </c>
    </row>
    <row r="880" spans="1:6" x14ac:dyDescent="0.25">
      <c r="A880" t="s">
        <v>632</v>
      </c>
      <c r="B880" t="s">
        <v>633</v>
      </c>
      <c r="C880" s="151">
        <v>39229</v>
      </c>
      <c r="E880">
        <v>89</v>
      </c>
      <c r="F880">
        <v>65</v>
      </c>
    </row>
    <row r="881" spans="1:6" x14ac:dyDescent="0.25">
      <c r="A881" t="s">
        <v>632</v>
      </c>
      <c r="B881" t="s">
        <v>633</v>
      </c>
      <c r="C881" s="151">
        <v>39230</v>
      </c>
      <c r="E881">
        <v>86</v>
      </c>
      <c r="F881">
        <v>63</v>
      </c>
    </row>
    <row r="882" spans="1:6" x14ac:dyDescent="0.25">
      <c r="A882" t="s">
        <v>632</v>
      </c>
      <c r="B882" t="s">
        <v>633</v>
      </c>
      <c r="C882" s="151">
        <v>39231</v>
      </c>
      <c r="E882">
        <v>87</v>
      </c>
      <c r="F882">
        <v>64</v>
      </c>
    </row>
    <row r="883" spans="1:6" x14ac:dyDescent="0.25">
      <c r="A883" t="s">
        <v>632</v>
      </c>
      <c r="B883" t="s">
        <v>633</v>
      </c>
      <c r="C883" s="151">
        <v>39232</v>
      </c>
      <c r="E883">
        <v>89</v>
      </c>
      <c r="F883">
        <v>57</v>
      </c>
    </row>
    <row r="884" spans="1:6" x14ac:dyDescent="0.25">
      <c r="A884" t="s">
        <v>632</v>
      </c>
      <c r="B884" t="s">
        <v>633</v>
      </c>
      <c r="C884" s="151">
        <v>39233</v>
      </c>
      <c r="E884">
        <v>90</v>
      </c>
      <c r="F884">
        <v>65</v>
      </c>
    </row>
    <row r="885" spans="1:6" x14ac:dyDescent="0.25">
      <c r="A885" t="s">
        <v>632</v>
      </c>
      <c r="B885" t="s">
        <v>633</v>
      </c>
      <c r="C885" s="151">
        <v>39234</v>
      </c>
      <c r="E885">
        <v>90</v>
      </c>
      <c r="F885">
        <v>67</v>
      </c>
    </row>
    <row r="886" spans="1:6" x14ac:dyDescent="0.25">
      <c r="A886" t="s">
        <v>632</v>
      </c>
      <c r="B886" t="s">
        <v>633</v>
      </c>
      <c r="C886" s="151">
        <v>39235</v>
      </c>
      <c r="E886">
        <v>89</v>
      </c>
      <c r="F886">
        <v>64</v>
      </c>
    </row>
    <row r="887" spans="1:6" x14ac:dyDescent="0.25">
      <c r="A887" t="s">
        <v>632</v>
      </c>
      <c r="B887" t="s">
        <v>633</v>
      </c>
      <c r="C887" s="151">
        <v>39236</v>
      </c>
      <c r="E887">
        <v>74</v>
      </c>
      <c r="F887">
        <v>66</v>
      </c>
    </row>
    <row r="888" spans="1:6" x14ac:dyDescent="0.25">
      <c r="A888" t="s">
        <v>632</v>
      </c>
      <c r="B888" t="s">
        <v>633</v>
      </c>
      <c r="C888" s="151">
        <v>39237</v>
      </c>
      <c r="E888">
        <v>84</v>
      </c>
      <c r="F888">
        <v>66</v>
      </c>
    </row>
    <row r="889" spans="1:6" x14ac:dyDescent="0.25">
      <c r="A889" t="s">
        <v>632</v>
      </c>
      <c r="B889" t="s">
        <v>633</v>
      </c>
      <c r="C889" s="151">
        <v>39238</v>
      </c>
      <c r="E889">
        <v>84</v>
      </c>
      <c r="F889">
        <v>64</v>
      </c>
    </row>
    <row r="890" spans="1:6" x14ac:dyDescent="0.25">
      <c r="A890" t="s">
        <v>632</v>
      </c>
      <c r="B890" t="s">
        <v>633</v>
      </c>
      <c r="C890" s="151">
        <v>39239</v>
      </c>
      <c r="E890">
        <v>78</v>
      </c>
      <c r="F890">
        <v>57</v>
      </c>
    </row>
    <row r="891" spans="1:6" x14ac:dyDescent="0.25">
      <c r="A891" t="s">
        <v>632</v>
      </c>
      <c r="B891" t="s">
        <v>633</v>
      </c>
      <c r="C891" s="151">
        <v>39240</v>
      </c>
      <c r="E891">
        <v>87</v>
      </c>
      <c r="F891">
        <v>51</v>
      </c>
    </row>
    <row r="892" spans="1:6" x14ac:dyDescent="0.25">
      <c r="A892" t="s">
        <v>632</v>
      </c>
      <c r="B892" t="s">
        <v>633</v>
      </c>
      <c r="C892" s="151">
        <v>39241</v>
      </c>
      <c r="E892">
        <v>97</v>
      </c>
      <c r="F892">
        <v>67</v>
      </c>
    </row>
    <row r="893" spans="1:6" x14ac:dyDescent="0.25">
      <c r="A893" t="s">
        <v>632</v>
      </c>
      <c r="B893" t="s">
        <v>633</v>
      </c>
      <c r="C893" s="151">
        <v>39242</v>
      </c>
      <c r="E893">
        <v>89</v>
      </c>
      <c r="F893">
        <v>65</v>
      </c>
    </row>
    <row r="894" spans="1:6" x14ac:dyDescent="0.25">
      <c r="A894" t="s">
        <v>632</v>
      </c>
      <c r="B894" t="s">
        <v>633</v>
      </c>
      <c r="C894" s="151">
        <v>39243</v>
      </c>
      <c r="E894">
        <v>81</v>
      </c>
      <c r="F894">
        <v>61</v>
      </c>
    </row>
    <row r="895" spans="1:6" x14ac:dyDescent="0.25">
      <c r="A895" t="s">
        <v>632</v>
      </c>
      <c r="B895" t="s">
        <v>633</v>
      </c>
      <c r="C895" s="151">
        <v>39244</v>
      </c>
      <c r="E895">
        <v>87</v>
      </c>
      <c r="F895">
        <v>60</v>
      </c>
    </row>
    <row r="896" spans="1:6" x14ac:dyDescent="0.25">
      <c r="A896" t="s">
        <v>632</v>
      </c>
      <c r="B896" t="s">
        <v>633</v>
      </c>
      <c r="C896" s="151">
        <v>39245</v>
      </c>
      <c r="E896">
        <v>89</v>
      </c>
      <c r="F896">
        <v>58</v>
      </c>
    </row>
    <row r="897" spans="1:6" x14ac:dyDescent="0.25">
      <c r="A897" t="s">
        <v>632</v>
      </c>
      <c r="B897" t="s">
        <v>633</v>
      </c>
      <c r="C897" s="151">
        <v>39246</v>
      </c>
      <c r="E897">
        <v>86</v>
      </c>
      <c r="F897">
        <v>62</v>
      </c>
    </row>
    <row r="898" spans="1:6" x14ac:dyDescent="0.25">
      <c r="A898" t="s">
        <v>632</v>
      </c>
      <c r="B898" t="s">
        <v>633</v>
      </c>
      <c r="C898" s="151">
        <v>39247</v>
      </c>
      <c r="E898">
        <v>67</v>
      </c>
      <c r="F898">
        <v>58</v>
      </c>
    </row>
    <row r="899" spans="1:6" x14ac:dyDescent="0.25">
      <c r="A899" t="s">
        <v>632</v>
      </c>
      <c r="B899" t="s">
        <v>633</v>
      </c>
      <c r="C899" s="151">
        <v>39248</v>
      </c>
      <c r="E899">
        <v>72</v>
      </c>
      <c r="F899">
        <v>56</v>
      </c>
    </row>
    <row r="900" spans="1:6" x14ac:dyDescent="0.25">
      <c r="A900" t="s">
        <v>632</v>
      </c>
      <c r="B900" t="s">
        <v>633</v>
      </c>
      <c r="C900" s="151">
        <v>39249</v>
      </c>
      <c r="E900">
        <v>79</v>
      </c>
      <c r="F900">
        <v>55</v>
      </c>
    </row>
    <row r="901" spans="1:6" x14ac:dyDescent="0.25">
      <c r="A901" t="s">
        <v>632</v>
      </c>
      <c r="B901" t="s">
        <v>633</v>
      </c>
      <c r="C901" s="151">
        <v>39250</v>
      </c>
      <c r="E901">
        <v>89</v>
      </c>
      <c r="F901">
        <v>59</v>
      </c>
    </row>
    <row r="902" spans="1:6" x14ac:dyDescent="0.25">
      <c r="A902" t="s">
        <v>632</v>
      </c>
      <c r="B902" t="s">
        <v>633</v>
      </c>
      <c r="C902" s="151">
        <v>39251</v>
      </c>
      <c r="E902">
        <v>94</v>
      </c>
      <c r="F902">
        <v>66</v>
      </c>
    </row>
    <row r="903" spans="1:6" x14ac:dyDescent="0.25">
      <c r="A903" t="s">
        <v>632</v>
      </c>
      <c r="B903" t="s">
        <v>633</v>
      </c>
      <c r="C903" s="151">
        <v>39252</v>
      </c>
      <c r="E903">
        <v>95</v>
      </c>
      <c r="F903">
        <v>67</v>
      </c>
    </row>
    <row r="904" spans="1:6" x14ac:dyDescent="0.25">
      <c r="A904" t="s">
        <v>632</v>
      </c>
      <c r="B904" t="s">
        <v>633</v>
      </c>
      <c r="C904" s="151">
        <v>39253</v>
      </c>
      <c r="E904">
        <v>84</v>
      </c>
      <c r="F904">
        <v>65</v>
      </c>
    </row>
    <row r="905" spans="1:6" x14ac:dyDescent="0.25">
      <c r="A905" t="s">
        <v>632</v>
      </c>
      <c r="B905" t="s">
        <v>633</v>
      </c>
      <c r="C905" s="151">
        <v>39254</v>
      </c>
      <c r="E905">
        <v>88</v>
      </c>
      <c r="F905">
        <v>54</v>
      </c>
    </row>
    <row r="906" spans="1:6" x14ac:dyDescent="0.25">
      <c r="A906" t="s">
        <v>632</v>
      </c>
      <c r="B906" t="s">
        <v>633</v>
      </c>
      <c r="C906" s="151">
        <v>39255</v>
      </c>
      <c r="E906">
        <v>82</v>
      </c>
      <c r="F906">
        <v>61</v>
      </c>
    </row>
    <row r="907" spans="1:6" x14ac:dyDescent="0.25">
      <c r="A907" t="s">
        <v>632</v>
      </c>
      <c r="B907" t="s">
        <v>633</v>
      </c>
      <c r="C907" s="151">
        <v>39256</v>
      </c>
      <c r="E907">
        <v>80</v>
      </c>
      <c r="F907">
        <v>53</v>
      </c>
    </row>
    <row r="908" spans="1:6" x14ac:dyDescent="0.25">
      <c r="A908" t="s">
        <v>632</v>
      </c>
      <c r="B908" t="s">
        <v>633</v>
      </c>
      <c r="C908" s="151">
        <v>39257</v>
      </c>
      <c r="E908">
        <v>85</v>
      </c>
      <c r="F908">
        <v>55</v>
      </c>
    </row>
    <row r="909" spans="1:6" x14ac:dyDescent="0.25">
      <c r="A909" t="s">
        <v>632</v>
      </c>
      <c r="B909" t="s">
        <v>633</v>
      </c>
      <c r="C909" s="151">
        <v>39258</v>
      </c>
      <c r="E909">
        <v>90</v>
      </c>
      <c r="F909">
        <v>70</v>
      </c>
    </row>
    <row r="910" spans="1:6" x14ac:dyDescent="0.25">
      <c r="A910" t="s">
        <v>632</v>
      </c>
      <c r="B910" t="s">
        <v>633</v>
      </c>
      <c r="C910" s="151">
        <v>39259</v>
      </c>
      <c r="E910">
        <v>92</v>
      </c>
      <c r="F910">
        <v>70</v>
      </c>
    </row>
    <row r="911" spans="1:6" x14ac:dyDescent="0.25">
      <c r="A911" t="s">
        <v>632</v>
      </c>
      <c r="B911" t="s">
        <v>633</v>
      </c>
      <c r="C911" s="151">
        <v>39260</v>
      </c>
      <c r="E911">
        <v>97</v>
      </c>
      <c r="F911">
        <v>71</v>
      </c>
    </row>
    <row r="912" spans="1:6" x14ac:dyDescent="0.25">
      <c r="A912" t="s">
        <v>632</v>
      </c>
      <c r="B912" t="s">
        <v>633</v>
      </c>
      <c r="C912" s="151">
        <v>39261</v>
      </c>
      <c r="E912">
        <v>92</v>
      </c>
      <c r="F912">
        <v>71</v>
      </c>
    </row>
    <row r="913" spans="1:6" x14ac:dyDescent="0.25">
      <c r="A913" t="s">
        <v>632</v>
      </c>
      <c r="B913" t="s">
        <v>633</v>
      </c>
      <c r="C913" s="151">
        <v>39262</v>
      </c>
      <c r="E913">
        <v>77</v>
      </c>
      <c r="F913">
        <v>70</v>
      </c>
    </row>
    <row r="914" spans="1:6" x14ac:dyDescent="0.25">
      <c r="A914" t="s">
        <v>632</v>
      </c>
      <c r="B914" t="s">
        <v>633</v>
      </c>
      <c r="C914" s="151">
        <v>39263</v>
      </c>
      <c r="E914">
        <v>86</v>
      </c>
      <c r="F914">
        <v>69</v>
      </c>
    </row>
    <row r="915" spans="1:6" x14ac:dyDescent="0.25">
      <c r="A915" t="s">
        <v>632</v>
      </c>
      <c r="B915" t="s">
        <v>633</v>
      </c>
      <c r="C915" s="151">
        <v>39264</v>
      </c>
      <c r="E915">
        <v>82</v>
      </c>
      <c r="F915">
        <v>62</v>
      </c>
    </row>
    <row r="916" spans="1:6" x14ac:dyDescent="0.25">
      <c r="A916" t="s">
        <v>632</v>
      </c>
      <c r="B916" t="s">
        <v>633</v>
      </c>
      <c r="C916" s="151">
        <v>39265</v>
      </c>
      <c r="E916">
        <v>80</v>
      </c>
      <c r="F916">
        <v>59</v>
      </c>
    </row>
    <row r="917" spans="1:6" x14ac:dyDescent="0.25">
      <c r="A917" t="s">
        <v>632</v>
      </c>
      <c r="B917" t="s">
        <v>633</v>
      </c>
      <c r="C917" s="151">
        <v>39266</v>
      </c>
      <c r="E917">
        <v>79</v>
      </c>
      <c r="F917">
        <v>55</v>
      </c>
    </row>
    <row r="918" spans="1:6" x14ac:dyDescent="0.25">
      <c r="A918" t="s">
        <v>632</v>
      </c>
      <c r="B918" t="s">
        <v>633</v>
      </c>
      <c r="C918" s="151">
        <v>39267</v>
      </c>
      <c r="E918">
        <v>88</v>
      </c>
      <c r="F918">
        <v>66</v>
      </c>
    </row>
    <row r="919" spans="1:6" x14ac:dyDescent="0.25">
      <c r="A919" t="s">
        <v>632</v>
      </c>
      <c r="B919" t="s">
        <v>633</v>
      </c>
      <c r="C919" s="151">
        <v>39268</v>
      </c>
      <c r="E919">
        <v>80</v>
      </c>
      <c r="F919">
        <v>69</v>
      </c>
    </row>
    <row r="920" spans="1:6" x14ac:dyDescent="0.25">
      <c r="A920" t="s">
        <v>632</v>
      </c>
      <c r="B920" t="s">
        <v>633</v>
      </c>
      <c r="C920" s="151">
        <v>39269</v>
      </c>
      <c r="E920">
        <v>88</v>
      </c>
      <c r="F920">
        <v>66</v>
      </c>
    </row>
    <row r="921" spans="1:6" x14ac:dyDescent="0.25">
      <c r="A921" t="s">
        <v>632</v>
      </c>
      <c r="B921" t="s">
        <v>633</v>
      </c>
      <c r="C921" s="151">
        <v>39270</v>
      </c>
      <c r="E921">
        <v>90</v>
      </c>
      <c r="F921">
        <v>63</v>
      </c>
    </row>
    <row r="922" spans="1:6" x14ac:dyDescent="0.25">
      <c r="A922" t="s">
        <v>632</v>
      </c>
      <c r="B922" t="s">
        <v>633</v>
      </c>
      <c r="C922" s="151">
        <v>39271</v>
      </c>
      <c r="E922">
        <v>93</v>
      </c>
      <c r="F922">
        <v>63</v>
      </c>
    </row>
    <row r="923" spans="1:6" x14ac:dyDescent="0.25">
      <c r="A923" t="s">
        <v>632</v>
      </c>
      <c r="B923" t="s">
        <v>633</v>
      </c>
      <c r="C923" s="151">
        <v>39272</v>
      </c>
      <c r="E923">
        <v>97</v>
      </c>
      <c r="F923">
        <v>66</v>
      </c>
    </row>
    <row r="924" spans="1:6" x14ac:dyDescent="0.25">
      <c r="A924" t="s">
        <v>632</v>
      </c>
      <c r="B924" t="s">
        <v>633</v>
      </c>
      <c r="C924" s="151">
        <v>39273</v>
      </c>
      <c r="E924">
        <v>95</v>
      </c>
      <c r="F924">
        <v>72</v>
      </c>
    </row>
    <row r="925" spans="1:6" x14ac:dyDescent="0.25">
      <c r="A925" t="s">
        <v>632</v>
      </c>
      <c r="B925" t="s">
        <v>633</v>
      </c>
      <c r="C925" s="151">
        <v>39274</v>
      </c>
      <c r="E925">
        <v>89</v>
      </c>
      <c r="F925">
        <v>71</v>
      </c>
    </row>
    <row r="926" spans="1:6" x14ac:dyDescent="0.25">
      <c r="A926" t="s">
        <v>632</v>
      </c>
      <c r="B926" t="s">
        <v>633</v>
      </c>
      <c r="C926" s="151">
        <v>39275</v>
      </c>
      <c r="E926">
        <v>86</v>
      </c>
      <c r="F926">
        <v>64</v>
      </c>
    </row>
    <row r="927" spans="1:6" x14ac:dyDescent="0.25">
      <c r="A927" t="s">
        <v>632</v>
      </c>
      <c r="B927" t="s">
        <v>633</v>
      </c>
      <c r="C927" s="151">
        <v>39276</v>
      </c>
      <c r="E927">
        <v>87</v>
      </c>
      <c r="F927">
        <v>62</v>
      </c>
    </row>
    <row r="928" spans="1:6" x14ac:dyDescent="0.25">
      <c r="A928" t="s">
        <v>632</v>
      </c>
      <c r="B928" t="s">
        <v>633</v>
      </c>
      <c r="C928" s="151">
        <v>39277</v>
      </c>
      <c r="E928">
        <v>89</v>
      </c>
      <c r="F928">
        <v>60</v>
      </c>
    </row>
    <row r="929" spans="1:6" x14ac:dyDescent="0.25">
      <c r="A929" t="s">
        <v>632</v>
      </c>
      <c r="B929" t="s">
        <v>633</v>
      </c>
      <c r="C929" s="151">
        <v>39278</v>
      </c>
      <c r="E929">
        <v>95</v>
      </c>
      <c r="F929">
        <v>69</v>
      </c>
    </row>
    <row r="930" spans="1:6" x14ac:dyDescent="0.25">
      <c r="A930" t="s">
        <v>632</v>
      </c>
      <c r="B930" t="s">
        <v>633</v>
      </c>
      <c r="C930" s="151">
        <v>39279</v>
      </c>
      <c r="E930">
        <v>92</v>
      </c>
      <c r="F930">
        <v>67</v>
      </c>
    </row>
    <row r="931" spans="1:6" x14ac:dyDescent="0.25">
      <c r="A931" t="s">
        <v>632</v>
      </c>
      <c r="B931" t="s">
        <v>633</v>
      </c>
      <c r="C931" s="151">
        <v>39280</v>
      </c>
      <c r="E931">
        <v>94</v>
      </c>
      <c r="F931">
        <v>65</v>
      </c>
    </row>
    <row r="932" spans="1:6" x14ac:dyDescent="0.25">
      <c r="A932" t="s">
        <v>632</v>
      </c>
      <c r="B932" t="s">
        <v>633</v>
      </c>
      <c r="C932" s="151">
        <v>39281</v>
      </c>
      <c r="E932">
        <v>92</v>
      </c>
      <c r="F932">
        <v>73</v>
      </c>
    </row>
    <row r="933" spans="1:6" x14ac:dyDescent="0.25">
      <c r="A933" t="s">
        <v>632</v>
      </c>
      <c r="B933" t="s">
        <v>633</v>
      </c>
      <c r="C933" s="151">
        <v>39282</v>
      </c>
      <c r="E933">
        <v>92</v>
      </c>
      <c r="F933">
        <v>69</v>
      </c>
    </row>
    <row r="934" spans="1:6" x14ac:dyDescent="0.25">
      <c r="A934" t="s">
        <v>632</v>
      </c>
      <c r="B934" t="s">
        <v>633</v>
      </c>
      <c r="C934" s="151">
        <v>39283</v>
      </c>
      <c r="E934">
        <v>85</v>
      </c>
      <c r="F934">
        <v>63</v>
      </c>
    </row>
    <row r="935" spans="1:6" x14ac:dyDescent="0.25">
      <c r="A935" t="s">
        <v>632</v>
      </c>
      <c r="B935" t="s">
        <v>633</v>
      </c>
      <c r="C935" s="151">
        <v>39284</v>
      </c>
      <c r="E935">
        <v>86</v>
      </c>
      <c r="F935">
        <v>62</v>
      </c>
    </row>
    <row r="936" spans="1:6" x14ac:dyDescent="0.25">
      <c r="A936" t="s">
        <v>632</v>
      </c>
      <c r="B936" t="s">
        <v>633</v>
      </c>
      <c r="C936" s="151">
        <v>39285</v>
      </c>
      <c r="E936">
        <v>87</v>
      </c>
      <c r="F936">
        <v>64</v>
      </c>
    </row>
    <row r="937" spans="1:6" x14ac:dyDescent="0.25">
      <c r="A937" t="s">
        <v>632</v>
      </c>
      <c r="B937" t="s">
        <v>633</v>
      </c>
      <c r="C937" s="151">
        <v>39286</v>
      </c>
      <c r="E937">
        <v>86</v>
      </c>
      <c r="F937">
        <v>69</v>
      </c>
    </row>
    <row r="938" spans="1:6" x14ac:dyDescent="0.25">
      <c r="A938" t="s">
        <v>632</v>
      </c>
      <c r="B938" t="s">
        <v>633</v>
      </c>
      <c r="C938" s="151">
        <v>39287</v>
      </c>
      <c r="E938">
        <v>87</v>
      </c>
      <c r="F938">
        <v>60</v>
      </c>
    </row>
    <row r="939" spans="1:6" x14ac:dyDescent="0.25">
      <c r="A939" t="s">
        <v>632</v>
      </c>
      <c r="B939" t="s">
        <v>633</v>
      </c>
      <c r="C939" s="151">
        <v>39288</v>
      </c>
      <c r="E939">
        <v>87</v>
      </c>
      <c r="F939">
        <v>67</v>
      </c>
    </row>
    <row r="940" spans="1:6" x14ac:dyDescent="0.25">
      <c r="A940" t="s">
        <v>632</v>
      </c>
      <c r="B940" t="s">
        <v>633</v>
      </c>
      <c r="C940" s="151">
        <v>39289</v>
      </c>
      <c r="E940">
        <v>93</v>
      </c>
      <c r="F940">
        <v>68</v>
      </c>
    </row>
    <row r="941" spans="1:6" x14ac:dyDescent="0.25">
      <c r="A941" t="s">
        <v>632</v>
      </c>
      <c r="B941" t="s">
        <v>633</v>
      </c>
      <c r="C941" s="151">
        <v>39290</v>
      </c>
      <c r="E941">
        <v>95</v>
      </c>
      <c r="F941">
        <v>69</v>
      </c>
    </row>
    <row r="942" spans="1:6" x14ac:dyDescent="0.25">
      <c r="A942" t="s">
        <v>632</v>
      </c>
      <c r="B942" t="s">
        <v>633</v>
      </c>
      <c r="C942" s="151">
        <v>39291</v>
      </c>
      <c r="E942">
        <v>91</v>
      </c>
      <c r="F942">
        <v>66</v>
      </c>
    </row>
    <row r="943" spans="1:6" x14ac:dyDescent="0.25">
      <c r="A943" t="s">
        <v>632</v>
      </c>
      <c r="B943" t="s">
        <v>633</v>
      </c>
      <c r="C943" s="151">
        <v>39292</v>
      </c>
      <c r="E943">
        <v>86</v>
      </c>
      <c r="F943">
        <v>71</v>
      </c>
    </row>
    <row r="944" spans="1:6" x14ac:dyDescent="0.25">
      <c r="A944" t="s">
        <v>632</v>
      </c>
      <c r="B944" t="s">
        <v>633</v>
      </c>
      <c r="C944" s="151">
        <v>39293</v>
      </c>
      <c r="E944">
        <v>89</v>
      </c>
      <c r="F944">
        <v>70</v>
      </c>
    </row>
    <row r="945" spans="1:6" x14ac:dyDescent="0.25">
      <c r="A945" t="s">
        <v>632</v>
      </c>
      <c r="B945" t="s">
        <v>633</v>
      </c>
      <c r="C945" s="151">
        <v>39294</v>
      </c>
      <c r="E945">
        <v>92</v>
      </c>
      <c r="F945">
        <v>68</v>
      </c>
    </row>
    <row r="946" spans="1:6" x14ac:dyDescent="0.25">
      <c r="A946" t="s">
        <v>632</v>
      </c>
      <c r="B946" t="s">
        <v>633</v>
      </c>
      <c r="C946" s="151">
        <v>39295</v>
      </c>
      <c r="E946">
        <v>95</v>
      </c>
      <c r="F946">
        <v>64</v>
      </c>
    </row>
    <row r="947" spans="1:6" x14ac:dyDescent="0.25">
      <c r="A947" t="s">
        <v>632</v>
      </c>
      <c r="B947" t="s">
        <v>633</v>
      </c>
      <c r="C947" s="151">
        <v>39296</v>
      </c>
      <c r="E947">
        <v>95</v>
      </c>
      <c r="F947">
        <v>68</v>
      </c>
    </row>
    <row r="948" spans="1:6" x14ac:dyDescent="0.25">
      <c r="A948" t="s">
        <v>632</v>
      </c>
      <c r="B948" t="s">
        <v>633</v>
      </c>
      <c r="C948" s="151">
        <v>39297</v>
      </c>
      <c r="E948">
        <v>95</v>
      </c>
      <c r="F948">
        <v>72</v>
      </c>
    </row>
    <row r="949" spans="1:6" x14ac:dyDescent="0.25">
      <c r="A949" t="s">
        <v>632</v>
      </c>
      <c r="B949" t="s">
        <v>633</v>
      </c>
      <c r="C949" s="151">
        <v>39298</v>
      </c>
      <c r="E949">
        <v>98</v>
      </c>
      <c r="F949">
        <v>69</v>
      </c>
    </row>
    <row r="950" spans="1:6" x14ac:dyDescent="0.25">
      <c r="A950" t="s">
        <v>632</v>
      </c>
      <c r="B950" t="s">
        <v>633</v>
      </c>
      <c r="C950" s="151">
        <v>39299</v>
      </c>
      <c r="E950">
        <v>90</v>
      </c>
      <c r="F950">
        <v>73</v>
      </c>
    </row>
    <row r="951" spans="1:6" x14ac:dyDescent="0.25">
      <c r="A951" t="s">
        <v>632</v>
      </c>
      <c r="B951" t="s">
        <v>633</v>
      </c>
      <c r="C951" s="151">
        <v>39300</v>
      </c>
      <c r="E951">
        <v>96</v>
      </c>
      <c r="F951">
        <v>72</v>
      </c>
    </row>
    <row r="952" spans="1:6" x14ac:dyDescent="0.25">
      <c r="A952" t="s">
        <v>632</v>
      </c>
      <c r="B952" t="s">
        <v>633</v>
      </c>
      <c r="C952" s="151">
        <v>39301</v>
      </c>
      <c r="E952">
        <v>97</v>
      </c>
      <c r="F952">
        <v>72</v>
      </c>
    </row>
    <row r="953" spans="1:6" x14ac:dyDescent="0.25">
      <c r="A953" t="s">
        <v>632</v>
      </c>
      <c r="B953" t="s">
        <v>633</v>
      </c>
      <c r="C953" s="151">
        <v>39302</v>
      </c>
      <c r="E953">
        <v>101</v>
      </c>
      <c r="F953">
        <v>79</v>
      </c>
    </row>
    <row r="954" spans="1:6" x14ac:dyDescent="0.25">
      <c r="A954" t="s">
        <v>632</v>
      </c>
      <c r="B954" t="s">
        <v>633</v>
      </c>
      <c r="C954" s="151">
        <v>39303</v>
      </c>
      <c r="E954">
        <v>96</v>
      </c>
      <c r="F954">
        <v>74</v>
      </c>
    </row>
    <row r="955" spans="1:6" x14ac:dyDescent="0.25">
      <c r="A955" t="s">
        <v>632</v>
      </c>
      <c r="B955" t="s">
        <v>633</v>
      </c>
      <c r="C955" s="151">
        <v>39304</v>
      </c>
      <c r="E955">
        <v>93</v>
      </c>
      <c r="F955">
        <v>73</v>
      </c>
    </row>
    <row r="956" spans="1:6" x14ac:dyDescent="0.25">
      <c r="A956" t="s">
        <v>632</v>
      </c>
      <c r="B956" t="s">
        <v>633</v>
      </c>
      <c r="C956" s="151">
        <v>39305</v>
      </c>
      <c r="E956">
        <v>89</v>
      </c>
      <c r="F956">
        <v>68</v>
      </c>
    </row>
    <row r="957" spans="1:6" x14ac:dyDescent="0.25">
      <c r="A957" t="s">
        <v>632</v>
      </c>
      <c r="B957" t="s">
        <v>633</v>
      </c>
      <c r="C957" s="151">
        <v>39306</v>
      </c>
      <c r="E957">
        <v>91</v>
      </c>
      <c r="F957">
        <v>61</v>
      </c>
    </row>
    <row r="958" spans="1:6" x14ac:dyDescent="0.25">
      <c r="A958" t="s">
        <v>632</v>
      </c>
      <c r="B958" t="s">
        <v>633</v>
      </c>
      <c r="C958" s="151">
        <v>39307</v>
      </c>
      <c r="E958">
        <v>93</v>
      </c>
      <c r="F958">
        <v>68</v>
      </c>
    </row>
    <row r="959" spans="1:6" x14ac:dyDescent="0.25">
      <c r="A959" t="s">
        <v>632</v>
      </c>
      <c r="B959" t="s">
        <v>633</v>
      </c>
      <c r="C959" s="151">
        <v>39308</v>
      </c>
      <c r="E959">
        <v>89</v>
      </c>
      <c r="F959">
        <v>61</v>
      </c>
    </row>
    <row r="960" spans="1:6" x14ac:dyDescent="0.25">
      <c r="A960" t="s">
        <v>632</v>
      </c>
      <c r="B960" t="s">
        <v>633</v>
      </c>
      <c r="C960" s="151">
        <v>39309</v>
      </c>
      <c r="E960">
        <v>94</v>
      </c>
      <c r="F960">
        <v>63</v>
      </c>
    </row>
    <row r="961" spans="1:6" x14ac:dyDescent="0.25">
      <c r="A961" t="s">
        <v>632</v>
      </c>
      <c r="B961" t="s">
        <v>633</v>
      </c>
      <c r="C961" s="151">
        <v>39310</v>
      </c>
      <c r="E961">
        <v>94</v>
      </c>
      <c r="F961">
        <v>70</v>
      </c>
    </row>
    <row r="962" spans="1:6" x14ac:dyDescent="0.25">
      <c r="A962" t="s">
        <v>632</v>
      </c>
      <c r="B962" t="s">
        <v>633</v>
      </c>
      <c r="C962" s="151">
        <v>39311</v>
      </c>
      <c r="E962">
        <v>95</v>
      </c>
      <c r="F962">
        <v>71</v>
      </c>
    </row>
    <row r="963" spans="1:6" x14ac:dyDescent="0.25">
      <c r="A963" t="s">
        <v>632</v>
      </c>
      <c r="B963" t="s">
        <v>633</v>
      </c>
      <c r="C963" s="151">
        <v>39312</v>
      </c>
      <c r="E963">
        <v>82</v>
      </c>
      <c r="F963">
        <v>60</v>
      </c>
    </row>
    <row r="964" spans="1:6" x14ac:dyDescent="0.25">
      <c r="A964" t="s">
        <v>632</v>
      </c>
      <c r="B964" t="s">
        <v>633</v>
      </c>
      <c r="C964" s="151">
        <v>39313</v>
      </c>
      <c r="E964">
        <v>86</v>
      </c>
      <c r="F964">
        <v>59</v>
      </c>
    </row>
    <row r="965" spans="1:6" x14ac:dyDescent="0.25">
      <c r="A965" t="s">
        <v>632</v>
      </c>
      <c r="B965" t="s">
        <v>633</v>
      </c>
      <c r="C965" s="151">
        <v>39314</v>
      </c>
      <c r="E965">
        <v>71</v>
      </c>
      <c r="F965">
        <v>62</v>
      </c>
    </row>
    <row r="966" spans="1:6" x14ac:dyDescent="0.25">
      <c r="A966" t="s">
        <v>632</v>
      </c>
      <c r="B966" t="s">
        <v>633</v>
      </c>
      <c r="C966" s="151">
        <v>39315</v>
      </c>
      <c r="E966">
        <v>70</v>
      </c>
      <c r="F966">
        <v>64</v>
      </c>
    </row>
    <row r="967" spans="1:6" x14ac:dyDescent="0.25">
      <c r="A967" t="s">
        <v>632</v>
      </c>
      <c r="B967" t="s">
        <v>633</v>
      </c>
      <c r="C967" s="151">
        <v>39316</v>
      </c>
      <c r="E967">
        <v>72</v>
      </c>
      <c r="F967">
        <v>63</v>
      </c>
    </row>
    <row r="968" spans="1:6" x14ac:dyDescent="0.25">
      <c r="A968" t="s">
        <v>632</v>
      </c>
      <c r="B968" t="s">
        <v>633</v>
      </c>
      <c r="C968" s="151">
        <v>39317</v>
      </c>
      <c r="E968">
        <v>77</v>
      </c>
      <c r="F968">
        <v>67</v>
      </c>
    </row>
    <row r="969" spans="1:6" x14ac:dyDescent="0.25">
      <c r="A969" t="s">
        <v>632</v>
      </c>
      <c r="B969" t="s">
        <v>633</v>
      </c>
      <c r="C969" s="151">
        <v>39318</v>
      </c>
      <c r="E969">
        <v>92</v>
      </c>
      <c r="F969">
        <v>73</v>
      </c>
    </row>
    <row r="970" spans="1:6" x14ac:dyDescent="0.25">
      <c r="A970" t="s">
        <v>632</v>
      </c>
      <c r="B970" t="s">
        <v>633</v>
      </c>
      <c r="C970" s="151">
        <v>39319</v>
      </c>
      <c r="E970">
        <v>97</v>
      </c>
      <c r="F970">
        <v>72</v>
      </c>
    </row>
    <row r="971" spans="1:6" x14ac:dyDescent="0.25">
      <c r="A971" t="s">
        <v>632</v>
      </c>
      <c r="B971" t="s">
        <v>633</v>
      </c>
      <c r="C971" s="151">
        <v>39320</v>
      </c>
      <c r="E971">
        <v>88</v>
      </c>
      <c r="F971">
        <v>71</v>
      </c>
    </row>
    <row r="972" spans="1:6" x14ac:dyDescent="0.25">
      <c r="A972" t="s">
        <v>632</v>
      </c>
      <c r="B972" t="s">
        <v>633</v>
      </c>
      <c r="C972" s="151">
        <v>39321</v>
      </c>
      <c r="E972">
        <v>88</v>
      </c>
      <c r="F972">
        <v>66</v>
      </c>
    </row>
    <row r="973" spans="1:6" x14ac:dyDescent="0.25">
      <c r="A973" t="s">
        <v>632</v>
      </c>
      <c r="B973" t="s">
        <v>633</v>
      </c>
      <c r="C973" s="151">
        <v>39322</v>
      </c>
      <c r="E973">
        <v>86</v>
      </c>
      <c r="F973">
        <v>65</v>
      </c>
    </row>
    <row r="974" spans="1:6" x14ac:dyDescent="0.25">
      <c r="A974" t="s">
        <v>632</v>
      </c>
      <c r="B974" t="s">
        <v>633</v>
      </c>
      <c r="C974" s="151">
        <v>39323</v>
      </c>
      <c r="E974">
        <v>86</v>
      </c>
      <c r="F974">
        <v>69</v>
      </c>
    </row>
    <row r="975" spans="1:6" x14ac:dyDescent="0.25">
      <c r="A975" t="s">
        <v>632</v>
      </c>
      <c r="B975" t="s">
        <v>633</v>
      </c>
      <c r="C975" s="151">
        <v>39324</v>
      </c>
      <c r="E975">
        <v>88</v>
      </c>
      <c r="F975">
        <v>69</v>
      </c>
    </row>
    <row r="976" spans="1:6" x14ac:dyDescent="0.25">
      <c r="A976" t="s">
        <v>632</v>
      </c>
      <c r="B976" t="s">
        <v>633</v>
      </c>
      <c r="C976" s="151">
        <v>39325</v>
      </c>
      <c r="E976">
        <v>88</v>
      </c>
      <c r="F976">
        <v>70</v>
      </c>
    </row>
    <row r="977" spans="1:6" x14ac:dyDescent="0.25">
      <c r="A977" t="s">
        <v>632</v>
      </c>
      <c r="B977" t="s">
        <v>633</v>
      </c>
      <c r="C977" s="151">
        <v>39326</v>
      </c>
      <c r="E977">
        <v>84</v>
      </c>
      <c r="F977">
        <v>59</v>
      </c>
    </row>
    <row r="978" spans="1:6" x14ac:dyDescent="0.25">
      <c r="A978" t="s">
        <v>632</v>
      </c>
      <c r="B978" t="s">
        <v>633</v>
      </c>
      <c r="C978" s="151">
        <v>39327</v>
      </c>
      <c r="E978">
        <v>86</v>
      </c>
      <c r="F978">
        <v>57</v>
      </c>
    </row>
    <row r="979" spans="1:6" x14ac:dyDescent="0.25">
      <c r="A979" t="s">
        <v>632</v>
      </c>
      <c r="B979" t="s">
        <v>633</v>
      </c>
      <c r="C979" s="151">
        <v>39328</v>
      </c>
      <c r="E979">
        <v>91</v>
      </c>
      <c r="F979">
        <v>63</v>
      </c>
    </row>
    <row r="980" spans="1:6" x14ac:dyDescent="0.25">
      <c r="A980" t="s">
        <v>632</v>
      </c>
      <c r="B980" t="s">
        <v>633</v>
      </c>
      <c r="C980" s="151">
        <v>39329</v>
      </c>
      <c r="E980">
        <v>91</v>
      </c>
      <c r="F980">
        <v>62</v>
      </c>
    </row>
    <row r="981" spans="1:6" x14ac:dyDescent="0.25">
      <c r="A981" t="s">
        <v>632</v>
      </c>
      <c r="B981" t="s">
        <v>633</v>
      </c>
      <c r="C981" s="151">
        <v>39330</v>
      </c>
      <c r="E981">
        <v>91</v>
      </c>
      <c r="F981">
        <v>62</v>
      </c>
    </row>
    <row r="982" spans="1:6" x14ac:dyDescent="0.25">
      <c r="A982" t="s">
        <v>632</v>
      </c>
      <c r="B982" t="s">
        <v>633</v>
      </c>
      <c r="C982" s="151">
        <v>39331</v>
      </c>
      <c r="E982">
        <v>92</v>
      </c>
      <c r="F982">
        <v>70</v>
      </c>
    </row>
    <row r="983" spans="1:6" x14ac:dyDescent="0.25">
      <c r="A983" t="s">
        <v>632</v>
      </c>
      <c r="B983" t="s">
        <v>633</v>
      </c>
      <c r="C983" s="151">
        <v>39332</v>
      </c>
      <c r="E983">
        <v>94</v>
      </c>
      <c r="F983">
        <v>70</v>
      </c>
    </row>
    <row r="984" spans="1:6" x14ac:dyDescent="0.25">
      <c r="A984" t="s">
        <v>632</v>
      </c>
      <c r="B984" t="s">
        <v>633</v>
      </c>
      <c r="C984" s="151">
        <v>39333</v>
      </c>
      <c r="E984">
        <v>93</v>
      </c>
      <c r="F984">
        <v>68</v>
      </c>
    </row>
    <row r="985" spans="1:6" x14ac:dyDescent="0.25">
      <c r="A985" t="s">
        <v>632</v>
      </c>
      <c r="B985" t="s">
        <v>633</v>
      </c>
      <c r="C985" s="151">
        <v>39334</v>
      </c>
      <c r="E985">
        <v>89</v>
      </c>
      <c r="F985">
        <v>65</v>
      </c>
    </row>
    <row r="986" spans="1:6" x14ac:dyDescent="0.25">
      <c r="A986" t="s">
        <v>632</v>
      </c>
      <c r="B986" t="s">
        <v>633</v>
      </c>
      <c r="C986" s="151">
        <v>39335</v>
      </c>
      <c r="E986">
        <v>91</v>
      </c>
      <c r="F986">
        <v>71</v>
      </c>
    </row>
    <row r="987" spans="1:6" x14ac:dyDescent="0.25">
      <c r="A987" t="s">
        <v>632</v>
      </c>
      <c r="B987" t="s">
        <v>633</v>
      </c>
      <c r="C987" s="151">
        <v>39336</v>
      </c>
      <c r="E987">
        <v>76</v>
      </c>
      <c r="F987">
        <v>68</v>
      </c>
    </row>
    <row r="988" spans="1:6" x14ac:dyDescent="0.25">
      <c r="A988" t="s">
        <v>632</v>
      </c>
      <c r="B988" t="s">
        <v>633</v>
      </c>
      <c r="C988" s="151">
        <v>39337</v>
      </c>
      <c r="E988">
        <v>79</v>
      </c>
      <c r="F988">
        <v>59</v>
      </c>
    </row>
    <row r="989" spans="1:6" x14ac:dyDescent="0.25">
      <c r="A989" t="s">
        <v>632</v>
      </c>
      <c r="B989" t="s">
        <v>633</v>
      </c>
      <c r="C989" s="151">
        <v>39338</v>
      </c>
      <c r="E989">
        <v>81</v>
      </c>
      <c r="F989">
        <v>55</v>
      </c>
    </row>
    <row r="990" spans="1:6" x14ac:dyDescent="0.25">
      <c r="A990" t="s">
        <v>632</v>
      </c>
      <c r="B990" t="s">
        <v>633</v>
      </c>
      <c r="C990" s="151">
        <v>39339</v>
      </c>
      <c r="E990">
        <v>78</v>
      </c>
      <c r="F990">
        <v>62</v>
      </c>
    </row>
    <row r="991" spans="1:6" x14ac:dyDescent="0.25">
      <c r="A991" t="s">
        <v>632</v>
      </c>
      <c r="B991" t="s">
        <v>633</v>
      </c>
      <c r="C991" s="151">
        <v>39340</v>
      </c>
      <c r="E991">
        <v>71</v>
      </c>
      <c r="F991">
        <v>47</v>
      </c>
    </row>
    <row r="992" spans="1:6" x14ac:dyDescent="0.25">
      <c r="A992" t="s">
        <v>632</v>
      </c>
      <c r="B992" t="s">
        <v>633</v>
      </c>
      <c r="C992" s="151">
        <v>39341</v>
      </c>
      <c r="E992">
        <v>68</v>
      </c>
      <c r="F992">
        <v>43</v>
      </c>
    </row>
    <row r="993" spans="1:6" x14ac:dyDescent="0.25">
      <c r="A993" t="s">
        <v>632</v>
      </c>
      <c r="B993" t="s">
        <v>633</v>
      </c>
      <c r="C993" s="151">
        <v>39342</v>
      </c>
      <c r="E993">
        <v>72</v>
      </c>
      <c r="F993">
        <v>44</v>
      </c>
    </row>
    <row r="994" spans="1:6" x14ac:dyDescent="0.25">
      <c r="A994" t="s">
        <v>632</v>
      </c>
      <c r="B994" t="s">
        <v>633</v>
      </c>
      <c r="C994" s="151">
        <v>39343</v>
      </c>
      <c r="E994">
        <v>75</v>
      </c>
      <c r="F994">
        <v>48</v>
      </c>
    </row>
    <row r="995" spans="1:6" x14ac:dyDescent="0.25">
      <c r="A995" t="s">
        <v>632</v>
      </c>
      <c r="B995" t="s">
        <v>633</v>
      </c>
      <c r="C995" s="151">
        <v>39344</v>
      </c>
      <c r="E995">
        <v>80</v>
      </c>
      <c r="F995">
        <v>50</v>
      </c>
    </row>
    <row r="996" spans="1:6" x14ac:dyDescent="0.25">
      <c r="A996" t="s">
        <v>632</v>
      </c>
      <c r="B996" t="s">
        <v>633</v>
      </c>
      <c r="C996" s="151">
        <v>39345</v>
      </c>
      <c r="E996">
        <v>77</v>
      </c>
      <c r="F996">
        <v>51</v>
      </c>
    </row>
    <row r="997" spans="1:6" x14ac:dyDescent="0.25">
      <c r="A997" t="s">
        <v>632</v>
      </c>
      <c r="B997" t="s">
        <v>633</v>
      </c>
      <c r="C997" s="151">
        <v>39346</v>
      </c>
      <c r="E997">
        <v>86</v>
      </c>
      <c r="F997">
        <v>56</v>
      </c>
    </row>
    <row r="998" spans="1:6" x14ac:dyDescent="0.25">
      <c r="A998" t="s">
        <v>632</v>
      </c>
      <c r="B998" t="s">
        <v>633</v>
      </c>
      <c r="C998" s="151">
        <v>39347</v>
      </c>
      <c r="E998">
        <v>89</v>
      </c>
      <c r="F998">
        <v>71</v>
      </c>
    </row>
    <row r="999" spans="1:6" x14ac:dyDescent="0.25">
      <c r="A999" t="s">
        <v>632</v>
      </c>
      <c r="B999" t="s">
        <v>633</v>
      </c>
      <c r="C999" s="151">
        <v>39348</v>
      </c>
      <c r="E999">
        <v>86</v>
      </c>
      <c r="F999">
        <v>57</v>
      </c>
    </row>
    <row r="1000" spans="1:6" x14ac:dyDescent="0.25">
      <c r="A1000" t="s">
        <v>632</v>
      </c>
      <c r="B1000" t="s">
        <v>633</v>
      </c>
      <c r="C1000" s="151">
        <v>39349</v>
      </c>
      <c r="E1000">
        <v>86</v>
      </c>
      <c r="F1000">
        <v>50</v>
      </c>
    </row>
    <row r="1001" spans="1:6" x14ac:dyDescent="0.25">
      <c r="A1001" t="s">
        <v>632</v>
      </c>
      <c r="B1001" t="s">
        <v>633</v>
      </c>
      <c r="C1001" s="151">
        <v>39350</v>
      </c>
      <c r="E1001">
        <v>91</v>
      </c>
      <c r="F1001">
        <v>58</v>
      </c>
    </row>
    <row r="1002" spans="1:6" x14ac:dyDescent="0.25">
      <c r="A1002" t="s">
        <v>632</v>
      </c>
      <c r="B1002" t="s">
        <v>633</v>
      </c>
      <c r="C1002" s="151">
        <v>39351</v>
      </c>
      <c r="E1002">
        <v>93</v>
      </c>
      <c r="F1002">
        <v>66</v>
      </c>
    </row>
    <row r="1003" spans="1:6" x14ac:dyDescent="0.25">
      <c r="A1003" t="s">
        <v>632</v>
      </c>
      <c r="B1003" t="s">
        <v>633</v>
      </c>
      <c r="C1003" s="151">
        <v>39352</v>
      </c>
      <c r="E1003">
        <v>90</v>
      </c>
      <c r="F1003">
        <v>66</v>
      </c>
    </row>
    <row r="1004" spans="1:6" x14ac:dyDescent="0.25">
      <c r="A1004" t="s">
        <v>632</v>
      </c>
      <c r="B1004" t="s">
        <v>633</v>
      </c>
      <c r="C1004" s="151">
        <v>39353</v>
      </c>
      <c r="E1004">
        <v>79</v>
      </c>
      <c r="F1004">
        <v>60</v>
      </c>
    </row>
    <row r="1005" spans="1:6" x14ac:dyDescent="0.25">
      <c r="A1005" t="s">
        <v>632</v>
      </c>
      <c r="B1005" t="s">
        <v>633</v>
      </c>
      <c r="C1005" s="151">
        <v>39354</v>
      </c>
      <c r="E1005">
        <v>77</v>
      </c>
      <c r="F1005">
        <v>52</v>
      </c>
    </row>
    <row r="1006" spans="1:6" x14ac:dyDescent="0.25">
      <c r="A1006" t="s">
        <v>632</v>
      </c>
      <c r="B1006" t="s">
        <v>633</v>
      </c>
      <c r="C1006" s="151">
        <v>39355</v>
      </c>
      <c r="E1006">
        <v>78</v>
      </c>
      <c r="F1006">
        <v>48</v>
      </c>
    </row>
    <row r="1007" spans="1:6" x14ac:dyDescent="0.25">
      <c r="A1007" t="s">
        <v>632</v>
      </c>
      <c r="B1007" t="s">
        <v>633</v>
      </c>
      <c r="C1007" s="151">
        <v>39356</v>
      </c>
      <c r="E1007">
        <v>77</v>
      </c>
      <c r="F1007">
        <v>50</v>
      </c>
    </row>
    <row r="1008" spans="1:6" x14ac:dyDescent="0.25">
      <c r="A1008" t="s">
        <v>632</v>
      </c>
      <c r="B1008" t="s">
        <v>633</v>
      </c>
      <c r="C1008" s="151">
        <v>39357</v>
      </c>
      <c r="E1008">
        <v>80</v>
      </c>
      <c r="F1008">
        <v>61</v>
      </c>
    </row>
    <row r="1009" spans="1:6" x14ac:dyDescent="0.25">
      <c r="A1009" t="s">
        <v>632</v>
      </c>
      <c r="B1009" t="s">
        <v>633</v>
      </c>
      <c r="C1009" s="151">
        <v>39358</v>
      </c>
      <c r="E1009">
        <v>86</v>
      </c>
      <c r="F1009">
        <v>63</v>
      </c>
    </row>
    <row r="1010" spans="1:6" x14ac:dyDescent="0.25">
      <c r="A1010" t="s">
        <v>632</v>
      </c>
      <c r="B1010" t="s">
        <v>633</v>
      </c>
      <c r="C1010" s="151">
        <v>39359</v>
      </c>
      <c r="E1010">
        <v>88</v>
      </c>
      <c r="F1010">
        <v>63</v>
      </c>
    </row>
    <row r="1011" spans="1:6" x14ac:dyDescent="0.25">
      <c r="A1011" t="s">
        <v>632</v>
      </c>
      <c r="B1011" t="s">
        <v>633</v>
      </c>
      <c r="C1011" s="151">
        <v>39360</v>
      </c>
      <c r="E1011">
        <v>82</v>
      </c>
      <c r="F1011">
        <v>65</v>
      </c>
    </row>
    <row r="1012" spans="1:6" x14ac:dyDescent="0.25">
      <c r="A1012" t="s">
        <v>632</v>
      </c>
      <c r="B1012" t="s">
        <v>633</v>
      </c>
      <c r="C1012" s="151">
        <v>39361</v>
      </c>
      <c r="E1012">
        <v>80</v>
      </c>
      <c r="F1012">
        <v>63</v>
      </c>
    </row>
    <row r="1013" spans="1:6" x14ac:dyDescent="0.25">
      <c r="A1013" t="s">
        <v>632</v>
      </c>
      <c r="B1013" t="s">
        <v>633</v>
      </c>
      <c r="C1013" s="151">
        <v>39362</v>
      </c>
      <c r="E1013">
        <v>91</v>
      </c>
      <c r="F1013">
        <v>59</v>
      </c>
    </row>
    <row r="1014" spans="1:6" x14ac:dyDescent="0.25">
      <c r="A1014" t="s">
        <v>632</v>
      </c>
      <c r="B1014" t="s">
        <v>633</v>
      </c>
      <c r="C1014" s="151">
        <v>39363</v>
      </c>
      <c r="E1014">
        <v>92</v>
      </c>
      <c r="F1014">
        <v>63</v>
      </c>
    </row>
    <row r="1015" spans="1:6" x14ac:dyDescent="0.25">
      <c r="A1015" t="s">
        <v>632</v>
      </c>
      <c r="B1015" t="s">
        <v>633</v>
      </c>
      <c r="C1015" s="151">
        <v>39364</v>
      </c>
      <c r="E1015">
        <v>94</v>
      </c>
      <c r="F1015">
        <v>65</v>
      </c>
    </row>
    <row r="1016" spans="1:6" x14ac:dyDescent="0.25">
      <c r="A1016" t="s">
        <v>632</v>
      </c>
      <c r="B1016" t="s">
        <v>633</v>
      </c>
      <c r="C1016" s="151">
        <v>39365</v>
      </c>
      <c r="E1016">
        <v>83</v>
      </c>
      <c r="F1016">
        <v>62</v>
      </c>
    </row>
    <row r="1017" spans="1:6" x14ac:dyDescent="0.25">
      <c r="A1017" t="s">
        <v>632</v>
      </c>
      <c r="B1017" t="s">
        <v>633</v>
      </c>
      <c r="C1017" s="151">
        <v>39366</v>
      </c>
      <c r="E1017">
        <v>65</v>
      </c>
      <c r="F1017">
        <v>53</v>
      </c>
    </row>
    <row r="1018" spans="1:6" x14ac:dyDescent="0.25">
      <c r="A1018" t="s">
        <v>632</v>
      </c>
      <c r="B1018" t="s">
        <v>633</v>
      </c>
      <c r="C1018" s="151">
        <v>39367</v>
      </c>
      <c r="E1018">
        <v>68</v>
      </c>
      <c r="F1018">
        <v>49</v>
      </c>
    </row>
    <row r="1019" spans="1:6" x14ac:dyDescent="0.25">
      <c r="A1019" t="s">
        <v>632</v>
      </c>
      <c r="B1019" t="s">
        <v>633</v>
      </c>
      <c r="C1019" s="151">
        <v>39368</v>
      </c>
      <c r="E1019">
        <v>68</v>
      </c>
      <c r="F1019">
        <v>46</v>
      </c>
    </row>
    <row r="1020" spans="1:6" x14ac:dyDescent="0.25">
      <c r="A1020" t="s">
        <v>632</v>
      </c>
      <c r="B1020" t="s">
        <v>633</v>
      </c>
      <c r="C1020" s="151">
        <v>39369</v>
      </c>
      <c r="E1020">
        <v>70</v>
      </c>
      <c r="F1020">
        <v>39</v>
      </c>
    </row>
    <row r="1021" spans="1:6" x14ac:dyDescent="0.25">
      <c r="A1021" t="s">
        <v>632</v>
      </c>
      <c r="B1021" t="s">
        <v>633</v>
      </c>
      <c r="C1021" s="151">
        <v>39370</v>
      </c>
      <c r="E1021">
        <v>76</v>
      </c>
      <c r="F1021">
        <v>41</v>
      </c>
    </row>
    <row r="1022" spans="1:6" x14ac:dyDescent="0.25">
      <c r="A1022" t="s">
        <v>632</v>
      </c>
      <c r="B1022" t="s">
        <v>633</v>
      </c>
      <c r="C1022" s="151">
        <v>39371</v>
      </c>
      <c r="E1022">
        <v>79</v>
      </c>
      <c r="F1022">
        <v>47</v>
      </c>
    </row>
    <row r="1023" spans="1:6" x14ac:dyDescent="0.25">
      <c r="A1023" t="s">
        <v>632</v>
      </c>
      <c r="B1023" t="s">
        <v>633</v>
      </c>
      <c r="C1023" s="151">
        <v>39372</v>
      </c>
      <c r="E1023">
        <v>82</v>
      </c>
      <c r="F1023">
        <v>54</v>
      </c>
    </row>
    <row r="1024" spans="1:6" x14ac:dyDescent="0.25">
      <c r="A1024" t="s">
        <v>632</v>
      </c>
      <c r="B1024" t="s">
        <v>633</v>
      </c>
      <c r="C1024" s="151">
        <v>39373</v>
      </c>
      <c r="E1024">
        <v>82</v>
      </c>
      <c r="F1024">
        <v>59</v>
      </c>
    </row>
    <row r="1025" spans="1:6" x14ac:dyDescent="0.25">
      <c r="A1025" t="s">
        <v>632</v>
      </c>
      <c r="B1025" t="s">
        <v>633</v>
      </c>
      <c r="C1025" s="151">
        <v>39374</v>
      </c>
      <c r="E1025">
        <v>78</v>
      </c>
      <c r="F1025">
        <v>56</v>
      </c>
    </row>
    <row r="1026" spans="1:6" x14ac:dyDescent="0.25">
      <c r="A1026" t="s">
        <v>632</v>
      </c>
      <c r="B1026" t="s">
        <v>633</v>
      </c>
      <c r="C1026" s="151">
        <v>39375</v>
      </c>
      <c r="E1026">
        <v>73</v>
      </c>
      <c r="F1026">
        <v>50</v>
      </c>
    </row>
    <row r="1027" spans="1:6" x14ac:dyDescent="0.25">
      <c r="A1027" t="s">
        <v>632</v>
      </c>
      <c r="B1027" t="s">
        <v>633</v>
      </c>
      <c r="C1027" s="151">
        <v>39376</v>
      </c>
      <c r="E1027">
        <v>79</v>
      </c>
      <c r="F1027">
        <v>42</v>
      </c>
    </row>
    <row r="1028" spans="1:6" x14ac:dyDescent="0.25">
      <c r="A1028" t="s">
        <v>632</v>
      </c>
      <c r="B1028" t="s">
        <v>633</v>
      </c>
      <c r="C1028" s="151">
        <v>39377</v>
      </c>
      <c r="E1028">
        <v>82</v>
      </c>
      <c r="F1028">
        <v>46</v>
      </c>
    </row>
    <row r="1029" spans="1:6" x14ac:dyDescent="0.25">
      <c r="A1029" t="s">
        <v>632</v>
      </c>
      <c r="B1029" t="s">
        <v>633</v>
      </c>
      <c r="C1029" s="151">
        <v>39378</v>
      </c>
      <c r="E1029">
        <v>79</v>
      </c>
      <c r="F1029">
        <v>67</v>
      </c>
    </row>
    <row r="1030" spans="1:6" x14ac:dyDescent="0.25">
      <c r="A1030" t="s">
        <v>632</v>
      </c>
      <c r="B1030" t="s">
        <v>633</v>
      </c>
      <c r="C1030" s="151">
        <v>39379</v>
      </c>
      <c r="E1030">
        <v>70</v>
      </c>
      <c r="F1030">
        <v>53</v>
      </c>
    </row>
    <row r="1031" spans="1:6" x14ac:dyDescent="0.25">
      <c r="A1031" t="s">
        <v>632</v>
      </c>
      <c r="B1031" t="s">
        <v>633</v>
      </c>
      <c r="C1031" s="151">
        <v>39380</v>
      </c>
      <c r="E1031">
        <v>54</v>
      </c>
      <c r="F1031">
        <v>52</v>
      </c>
    </row>
    <row r="1032" spans="1:6" x14ac:dyDescent="0.25">
      <c r="A1032" t="s">
        <v>632</v>
      </c>
      <c r="B1032" t="s">
        <v>633</v>
      </c>
      <c r="C1032" s="151">
        <v>39381</v>
      </c>
      <c r="E1032">
        <v>59</v>
      </c>
      <c r="F1032">
        <v>54</v>
      </c>
    </row>
    <row r="1033" spans="1:6" x14ac:dyDescent="0.25">
      <c r="A1033" t="s">
        <v>632</v>
      </c>
      <c r="B1033" t="s">
        <v>633</v>
      </c>
      <c r="C1033" s="151">
        <v>39382</v>
      </c>
      <c r="E1033">
        <v>70</v>
      </c>
      <c r="F1033">
        <v>49</v>
      </c>
    </row>
    <row r="1034" spans="1:6" x14ac:dyDescent="0.25">
      <c r="A1034" t="s">
        <v>632</v>
      </c>
      <c r="B1034" t="s">
        <v>633</v>
      </c>
      <c r="C1034" s="151">
        <v>39383</v>
      </c>
      <c r="E1034">
        <v>59</v>
      </c>
      <c r="F1034">
        <v>35</v>
      </c>
    </row>
    <row r="1035" spans="1:6" x14ac:dyDescent="0.25">
      <c r="A1035" t="s">
        <v>632</v>
      </c>
      <c r="B1035" t="s">
        <v>633</v>
      </c>
      <c r="C1035" s="151">
        <v>39384</v>
      </c>
      <c r="E1035">
        <v>58</v>
      </c>
      <c r="F1035">
        <v>31</v>
      </c>
    </row>
    <row r="1036" spans="1:6" x14ac:dyDescent="0.25">
      <c r="A1036" t="s">
        <v>632</v>
      </c>
      <c r="B1036" t="s">
        <v>633</v>
      </c>
      <c r="C1036" s="151">
        <v>39385</v>
      </c>
      <c r="E1036">
        <v>65</v>
      </c>
      <c r="F1036">
        <v>32</v>
      </c>
    </row>
    <row r="1037" spans="1:6" x14ac:dyDescent="0.25">
      <c r="A1037" t="s">
        <v>632</v>
      </c>
      <c r="B1037" t="s">
        <v>633</v>
      </c>
      <c r="C1037" s="151">
        <v>39386</v>
      </c>
      <c r="E1037">
        <v>69</v>
      </c>
      <c r="F1037">
        <v>34</v>
      </c>
    </row>
    <row r="1038" spans="1:6" x14ac:dyDescent="0.25">
      <c r="A1038" t="s">
        <v>632</v>
      </c>
      <c r="B1038" t="s">
        <v>633</v>
      </c>
      <c r="C1038" s="151">
        <v>39387</v>
      </c>
      <c r="E1038">
        <v>72</v>
      </c>
      <c r="F1038">
        <v>43</v>
      </c>
    </row>
    <row r="1039" spans="1:6" x14ac:dyDescent="0.25">
      <c r="A1039" t="s">
        <v>632</v>
      </c>
      <c r="B1039" t="s">
        <v>633</v>
      </c>
      <c r="C1039" s="151">
        <v>39388</v>
      </c>
      <c r="E1039">
        <v>59</v>
      </c>
      <c r="F1039">
        <v>40</v>
      </c>
    </row>
    <row r="1040" spans="1:6" x14ac:dyDescent="0.25">
      <c r="A1040" t="s">
        <v>632</v>
      </c>
      <c r="B1040" t="s">
        <v>633</v>
      </c>
      <c r="C1040" s="151">
        <v>39389</v>
      </c>
      <c r="E1040">
        <v>63</v>
      </c>
      <c r="F1040">
        <v>44</v>
      </c>
    </row>
    <row r="1041" spans="1:6" x14ac:dyDescent="0.25">
      <c r="A1041" t="s">
        <v>632</v>
      </c>
      <c r="B1041" t="s">
        <v>633</v>
      </c>
      <c r="C1041" s="151">
        <v>39390</v>
      </c>
      <c r="E1041">
        <v>60</v>
      </c>
      <c r="F1041">
        <v>36</v>
      </c>
    </row>
    <row r="1042" spans="1:6" x14ac:dyDescent="0.25">
      <c r="A1042" t="s">
        <v>632</v>
      </c>
      <c r="B1042" t="s">
        <v>633</v>
      </c>
      <c r="C1042" s="151">
        <v>39391</v>
      </c>
      <c r="E1042">
        <v>62</v>
      </c>
      <c r="F1042">
        <v>32</v>
      </c>
    </row>
    <row r="1043" spans="1:6" x14ac:dyDescent="0.25">
      <c r="A1043" t="s">
        <v>632</v>
      </c>
      <c r="B1043" t="s">
        <v>633</v>
      </c>
      <c r="C1043" s="151">
        <v>39392</v>
      </c>
      <c r="E1043">
        <v>54</v>
      </c>
      <c r="F1043">
        <v>41</v>
      </c>
    </row>
    <row r="1044" spans="1:6" x14ac:dyDescent="0.25">
      <c r="A1044" t="s">
        <v>632</v>
      </c>
      <c r="B1044" t="s">
        <v>633</v>
      </c>
      <c r="C1044" s="151">
        <v>39393</v>
      </c>
      <c r="E1044">
        <v>51</v>
      </c>
      <c r="F1044">
        <v>29</v>
      </c>
    </row>
    <row r="1045" spans="1:6" x14ac:dyDescent="0.25">
      <c r="A1045" t="s">
        <v>632</v>
      </c>
      <c r="B1045" t="s">
        <v>633</v>
      </c>
      <c r="C1045" s="151">
        <v>39394</v>
      </c>
      <c r="E1045">
        <v>48</v>
      </c>
      <c r="F1045">
        <v>25</v>
      </c>
    </row>
    <row r="1046" spans="1:6" x14ac:dyDescent="0.25">
      <c r="A1046" t="s">
        <v>632</v>
      </c>
      <c r="B1046" t="s">
        <v>633</v>
      </c>
      <c r="C1046" s="151">
        <v>39395</v>
      </c>
      <c r="E1046">
        <v>45</v>
      </c>
      <c r="F1046">
        <v>30</v>
      </c>
    </row>
    <row r="1047" spans="1:6" x14ac:dyDescent="0.25">
      <c r="A1047" t="s">
        <v>632</v>
      </c>
      <c r="B1047" t="s">
        <v>633</v>
      </c>
      <c r="C1047" s="151">
        <v>39396</v>
      </c>
      <c r="E1047">
        <v>48</v>
      </c>
      <c r="F1047">
        <v>34</v>
      </c>
    </row>
    <row r="1048" spans="1:6" x14ac:dyDescent="0.25">
      <c r="A1048" t="s">
        <v>632</v>
      </c>
      <c r="B1048" t="s">
        <v>633</v>
      </c>
      <c r="C1048" s="151">
        <v>39397</v>
      </c>
      <c r="E1048">
        <v>51</v>
      </c>
      <c r="F1048">
        <v>27</v>
      </c>
    </row>
    <row r="1049" spans="1:6" x14ac:dyDescent="0.25">
      <c r="A1049" t="s">
        <v>632</v>
      </c>
      <c r="B1049" t="s">
        <v>633</v>
      </c>
      <c r="C1049" s="151">
        <v>39398</v>
      </c>
      <c r="E1049">
        <v>58</v>
      </c>
      <c r="F1049">
        <v>43</v>
      </c>
    </row>
    <row r="1050" spans="1:6" x14ac:dyDescent="0.25">
      <c r="A1050" t="s">
        <v>632</v>
      </c>
      <c r="B1050" t="s">
        <v>633</v>
      </c>
      <c r="C1050" s="151">
        <v>39399</v>
      </c>
      <c r="E1050">
        <v>62</v>
      </c>
      <c r="F1050">
        <v>44</v>
      </c>
    </row>
    <row r="1051" spans="1:6" x14ac:dyDescent="0.25">
      <c r="A1051" t="s">
        <v>632</v>
      </c>
      <c r="B1051" t="s">
        <v>633</v>
      </c>
      <c r="C1051" s="151">
        <v>39400</v>
      </c>
      <c r="E1051">
        <v>69</v>
      </c>
      <c r="F1051">
        <v>47</v>
      </c>
    </row>
    <row r="1052" spans="1:6" x14ac:dyDescent="0.25">
      <c r="A1052" t="s">
        <v>632</v>
      </c>
      <c r="B1052" t="s">
        <v>633</v>
      </c>
      <c r="C1052" s="151">
        <v>39401</v>
      </c>
      <c r="E1052">
        <v>63</v>
      </c>
      <c r="F1052">
        <v>40</v>
      </c>
    </row>
    <row r="1053" spans="1:6" x14ac:dyDescent="0.25">
      <c r="A1053" t="s">
        <v>632</v>
      </c>
      <c r="B1053" t="s">
        <v>633</v>
      </c>
      <c r="C1053" s="151">
        <v>39402</v>
      </c>
      <c r="E1053">
        <v>46</v>
      </c>
      <c r="F1053">
        <v>32</v>
      </c>
    </row>
    <row r="1054" spans="1:6" x14ac:dyDescent="0.25">
      <c r="A1054" t="s">
        <v>632</v>
      </c>
      <c r="B1054" t="s">
        <v>633</v>
      </c>
      <c r="C1054" s="151">
        <v>39403</v>
      </c>
      <c r="E1054">
        <v>52</v>
      </c>
      <c r="F1054">
        <v>31</v>
      </c>
    </row>
    <row r="1055" spans="1:6" x14ac:dyDescent="0.25">
      <c r="A1055" t="s">
        <v>632</v>
      </c>
      <c r="B1055" t="s">
        <v>633</v>
      </c>
      <c r="C1055" s="151">
        <v>39404</v>
      </c>
      <c r="E1055">
        <v>51</v>
      </c>
      <c r="F1055">
        <v>37</v>
      </c>
    </row>
    <row r="1056" spans="1:6" x14ac:dyDescent="0.25">
      <c r="A1056" t="s">
        <v>632</v>
      </c>
      <c r="B1056" t="s">
        <v>633</v>
      </c>
      <c r="C1056" s="151">
        <v>39405</v>
      </c>
      <c r="E1056">
        <v>44</v>
      </c>
      <c r="F1056">
        <v>38</v>
      </c>
    </row>
    <row r="1057" spans="1:6" x14ac:dyDescent="0.25">
      <c r="A1057" t="s">
        <v>632</v>
      </c>
      <c r="B1057" t="s">
        <v>633</v>
      </c>
      <c r="C1057" s="151">
        <v>39406</v>
      </c>
      <c r="E1057">
        <v>60</v>
      </c>
      <c r="F1057">
        <v>41</v>
      </c>
    </row>
    <row r="1058" spans="1:6" x14ac:dyDescent="0.25">
      <c r="A1058" t="s">
        <v>632</v>
      </c>
      <c r="B1058" t="s">
        <v>633</v>
      </c>
      <c r="C1058" s="151">
        <v>39407</v>
      </c>
      <c r="E1058">
        <v>76</v>
      </c>
      <c r="F1058">
        <v>51</v>
      </c>
    </row>
    <row r="1059" spans="1:6" x14ac:dyDescent="0.25">
      <c r="A1059" t="s">
        <v>632</v>
      </c>
      <c r="B1059" t="s">
        <v>633</v>
      </c>
      <c r="C1059" s="151">
        <v>39408</v>
      </c>
      <c r="E1059">
        <v>75</v>
      </c>
      <c r="F1059">
        <v>41</v>
      </c>
    </row>
    <row r="1060" spans="1:6" x14ac:dyDescent="0.25">
      <c r="A1060" t="s">
        <v>632</v>
      </c>
      <c r="B1060" t="s">
        <v>633</v>
      </c>
      <c r="C1060" s="151">
        <v>39409</v>
      </c>
      <c r="E1060">
        <v>44</v>
      </c>
      <c r="F1060">
        <v>27</v>
      </c>
    </row>
    <row r="1061" spans="1:6" x14ac:dyDescent="0.25">
      <c r="A1061" t="s">
        <v>632</v>
      </c>
      <c r="B1061" t="s">
        <v>633</v>
      </c>
      <c r="C1061" s="151">
        <v>39410</v>
      </c>
      <c r="E1061">
        <v>42</v>
      </c>
      <c r="F1061">
        <v>20</v>
      </c>
    </row>
    <row r="1062" spans="1:6" x14ac:dyDescent="0.25">
      <c r="A1062" t="s">
        <v>632</v>
      </c>
      <c r="B1062" t="s">
        <v>633</v>
      </c>
      <c r="C1062" s="151">
        <v>39411</v>
      </c>
      <c r="E1062">
        <v>51</v>
      </c>
      <c r="F1062">
        <v>34</v>
      </c>
    </row>
    <row r="1063" spans="1:6" x14ac:dyDescent="0.25">
      <c r="A1063" t="s">
        <v>632</v>
      </c>
      <c r="B1063" t="s">
        <v>633</v>
      </c>
      <c r="C1063" s="151">
        <v>39412</v>
      </c>
      <c r="E1063">
        <v>61</v>
      </c>
      <c r="F1063">
        <v>45</v>
      </c>
    </row>
    <row r="1064" spans="1:6" x14ac:dyDescent="0.25">
      <c r="A1064" t="s">
        <v>632</v>
      </c>
      <c r="B1064" t="s">
        <v>633</v>
      </c>
      <c r="C1064" s="151">
        <v>39413</v>
      </c>
      <c r="E1064">
        <v>60</v>
      </c>
      <c r="F1064">
        <v>39</v>
      </c>
    </row>
    <row r="1065" spans="1:6" x14ac:dyDescent="0.25">
      <c r="A1065" t="s">
        <v>632</v>
      </c>
      <c r="B1065" t="s">
        <v>633</v>
      </c>
      <c r="C1065" s="151">
        <v>39414</v>
      </c>
      <c r="E1065">
        <v>46</v>
      </c>
      <c r="F1065">
        <v>33</v>
      </c>
    </row>
    <row r="1066" spans="1:6" x14ac:dyDescent="0.25">
      <c r="A1066" t="s">
        <v>632</v>
      </c>
      <c r="B1066" t="s">
        <v>633</v>
      </c>
      <c r="C1066" s="151">
        <v>39415</v>
      </c>
      <c r="E1066">
        <v>60</v>
      </c>
      <c r="F1066">
        <v>33</v>
      </c>
    </row>
    <row r="1067" spans="1:6" x14ac:dyDescent="0.25">
      <c r="A1067" t="s">
        <v>632</v>
      </c>
      <c r="B1067" t="s">
        <v>633</v>
      </c>
      <c r="C1067" s="151">
        <v>39416</v>
      </c>
      <c r="E1067">
        <v>49</v>
      </c>
      <c r="F1067">
        <v>27</v>
      </c>
    </row>
    <row r="1068" spans="1:6" x14ac:dyDescent="0.25">
      <c r="A1068" t="s">
        <v>632</v>
      </c>
      <c r="B1068" t="s">
        <v>633</v>
      </c>
      <c r="C1068" s="151">
        <v>39417</v>
      </c>
      <c r="E1068">
        <v>43</v>
      </c>
      <c r="F1068">
        <v>27</v>
      </c>
    </row>
    <row r="1069" spans="1:6" x14ac:dyDescent="0.25">
      <c r="A1069" t="s">
        <v>632</v>
      </c>
      <c r="B1069" t="s">
        <v>633</v>
      </c>
      <c r="C1069" s="151">
        <v>39418</v>
      </c>
      <c r="E1069">
        <v>43</v>
      </c>
      <c r="F1069">
        <v>33</v>
      </c>
    </row>
    <row r="1070" spans="1:6" x14ac:dyDescent="0.25">
      <c r="A1070" t="s">
        <v>632</v>
      </c>
      <c r="B1070" t="s">
        <v>633</v>
      </c>
      <c r="C1070" s="151">
        <v>39419</v>
      </c>
      <c r="E1070">
        <v>52</v>
      </c>
      <c r="F1070">
        <v>35</v>
      </c>
    </row>
    <row r="1071" spans="1:6" x14ac:dyDescent="0.25">
      <c r="A1071" t="s">
        <v>632</v>
      </c>
      <c r="B1071" t="s">
        <v>633</v>
      </c>
      <c r="C1071" s="151">
        <v>39420</v>
      </c>
      <c r="E1071">
        <v>39</v>
      </c>
      <c r="F1071">
        <v>25</v>
      </c>
    </row>
    <row r="1072" spans="1:6" x14ac:dyDescent="0.25">
      <c r="A1072" t="s">
        <v>632</v>
      </c>
      <c r="B1072" t="s">
        <v>633</v>
      </c>
      <c r="C1072" s="151">
        <v>39421</v>
      </c>
      <c r="E1072">
        <v>32</v>
      </c>
      <c r="F1072">
        <v>24</v>
      </c>
    </row>
    <row r="1073" spans="1:6" x14ac:dyDescent="0.25">
      <c r="A1073" t="s">
        <v>632</v>
      </c>
      <c r="B1073" t="s">
        <v>633</v>
      </c>
      <c r="C1073" s="151">
        <v>39422</v>
      </c>
      <c r="E1073">
        <v>32</v>
      </c>
      <c r="F1073">
        <v>13</v>
      </c>
    </row>
    <row r="1074" spans="1:6" x14ac:dyDescent="0.25">
      <c r="A1074" t="s">
        <v>632</v>
      </c>
      <c r="B1074" t="s">
        <v>633</v>
      </c>
      <c r="C1074" s="151">
        <v>39423</v>
      </c>
      <c r="E1074">
        <v>34</v>
      </c>
      <c r="F1074">
        <v>15</v>
      </c>
    </row>
    <row r="1075" spans="1:6" x14ac:dyDescent="0.25">
      <c r="A1075" t="s">
        <v>632</v>
      </c>
      <c r="B1075" t="s">
        <v>633</v>
      </c>
      <c r="C1075" s="151">
        <v>39424</v>
      </c>
      <c r="E1075">
        <v>51</v>
      </c>
      <c r="F1075">
        <v>33</v>
      </c>
    </row>
    <row r="1076" spans="1:6" x14ac:dyDescent="0.25">
      <c r="A1076" t="s">
        <v>632</v>
      </c>
      <c r="B1076" t="s">
        <v>633</v>
      </c>
      <c r="C1076" s="151">
        <v>39425</v>
      </c>
      <c r="E1076">
        <v>45</v>
      </c>
      <c r="F1076">
        <v>39</v>
      </c>
    </row>
    <row r="1077" spans="1:6" x14ac:dyDescent="0.25">
      <c r="A1077" t="s">
        <v>632</v>
      </c>
      <c r="B1077" t="s">
        <v>633</v>
      </c>
      <c r="C1077" s="151">
        <v>39426</v>
      </c>
      <c r="E1077">
        <v>48</v>
      </c>
      <c r="F1077">
        <v>42</v>
      </c>
    </row>
    <row r="1078" spans="1:6" x14ac:dyDescent="0.25">
      <c r="A1078" t="s">
        <v>632</v>
      </c>
      <c r="B1078" t="s">
        <v>633</v>
      </c>
      <c r="C1078" s="151">
        <v>39427</v>
      </c>
      <c r="E1078">
        <v>51</v>
      </c>
      <c r="F1078">
        <v>43</v>
      </c>
    </row>
    <row r="1079" spans="1:6" x14ac:dyDescent="0.25">
      <c r="A1079" t="s">
        <v>632</v>
      </c>
      <c r="B1079" t="s">
        <v>633</v>
      </c>
      <c r="C1079" s="151">
        <v>39428</v>
      </c>
      <c r="E1079">
        <v>61</v>
      </c>
      <c r="F1079">
        <v>44</v>
      </c>
    </row>
    <row r="1080" spans="1:6" x14ac:dyDescent="0.25">
      <c r="A1080" t="s">
        <v>632</v>
      </c>
      <c r="B1080" t="s">
        <v>633</v>
      </c>
      <c r="C1080" s="151">
        <v>39429</v>
      </c>
      <c r="E1080">
        <v>44</v>
      </c>
      <c r="F1080">
        <v>38</v>
      </c>
    </row>
    <row r="1081" spans="1:6" x14ac:dyDescent="0.25">
      <c r="A1081" t="s">
        <v>632</v>
      </c>
      <c r="B1081" t="s">
        <v>633</v>
      </c>
      <c r="C1081" s="151">
        <v>39430</v>
      </c>
      <c r="E1081">
        <v>52</v>
      </c>
      <c r="F1081">
        <v>35</v>
      </c>
    </row>
    <row r="1082" spans="1:6" x14ac:dyDescent="0.25">
      <c r="A1082" t="s">
        <v>632</v>
      </c>
      <c r="B1082" t="s">
        <v>633</v>
      </c>
      <c r="C1082" s="151">
        <v>39431</v>
      </c>
      <c r="E1082">
        <v>37</v>
      </c>
      <c r="F1082">
        <v>28</v>
      </c>
    </row>
    <row r="1083" spans="1:6" x14ac:dyDescent="0.25">
      <c r="A1083" t="s">
        <v>632</v>
      </c>
      <c r="B1083" t="s">
        <v>633</v>
      </c>
      <c r="C1083" s="151">
        <v>39432</v>
      </c>
      <c r="E1083">
        <v>45</v>
      </c>
      <c r="F1083">
        <v>33</v>
      </c>
    </row>
    <row r="1084" spans="1:6" x14ac:dyDescent="0.25">
      <c r="A1084" t="s">
        <v>632</v>
      </c>
      <c r="B1084" t="s">
        <v>633</v>
      </c>
      <c r="C1084" s="151">
        <v>39433</v>
      </c>
      <c r="E1084">
        <v>39</v>
      </c>
      <c r="F1084">
        <v>27</v>
      </c>
    </row>
    <row r="1085" spans="1:6" x14ac:dyDescent="0.25">
      <c r="A1085" t="s">
        <v>632</v>
      </c>
      <c r="B1085" t="s">
        <v>633</v>
      </c>
      <c r="C1085" s="151">
        <v>39434</v>
      </c>
      <c r="E1085">
        <v>41</v>
      </c>
      <c r="F1085">
        <v>20</v>
      </c>
    </row>
    <row r="1086" spans="1:6" x14ac:dyDescent="0.25">
      <c r="A1086" t="s">
        <v>632</v>
      </c>
      <c r="B1086" t="s">
        <v>633</v>
      </c>
      <c r="C1086" s="151">
        <v>39435</v>
      </c>
      <c r="E1086">
        <v>41</v>
      </c>
      <c r="F1086">
        <v>29</v>
      </c>
    </row>
    <row r="1087" spans="1:6" x14ac:dyDescent="0.25">
      <c r="A1087" t="s">
        <v>632</v>
      </c>
      <c r="B1087" t="s">
        <v>633</v>
      </c>
      <c r="C1087" s="151">
        <v>39436</v>
      </c>
      <c r="E1087">
        <v>46</v>
      </c>
      <c r="F1087">
        <v>25</v>
      </c>
    </row>
    <row r="1088" spans="1:6" x14ac:dyDescent="0.25">
      <c r="A1088" t="s">
        <v>632</v>
      </c>
      <c r="B1088" t="s">
        <v>633</v>
      </c>
      <c r="C1088" s="151">
        <v>39437</v>
      </c>
      <c r="E1088">
        <v>45</v>
      </c>
      <c r="F1088">
        <v>30</v>
      </c>
    </row>
    <row r="1089" spans="1:6" x14ac:dyDescent="0.25">
      <c r="A1089" t="s">
        <v>632</v>
      </c>
      <c r="B1089" t="s">
        <v>633</v>
      </c>
      <c r="C1089" s="151">
        <v>39438</v>
      </c>
      <c r="E1089">
        <v>45</v>
      </c>
      <c r="F1089">
        <v>39</v>
      </c>
    </row>
    <row r="1090" spans="1:6" x14ac:dyDescent="0.25">
      <c r="A1090" t="s">
        <v>632</v>
      </c>
      <c r="B1090" t="s">
        <v>633</v>
      </c>
      <c r="C1090" s="151">
        <v>39439</v>
      </c>
      <c r="E1090">
        <v>60</v>
      </c>
      <c r="F1090">
        <v>42</v>
      </c>
    </row>
    <row r="1091" spans="1:6" x14ac:dyDescent="0.25">
      <c r="A1091" t="s">
        <v>632</v>
      </c>
      <c r="B1091" t="s">
        <v>633</v>
      </c>
      <c r="C1091" s="151">
        <v>39440</v>
      </c>
      <c r="E1091">
        <v>50</v>
      </c>
      <c r="F1091">
        <v>27</v>
      </c>
    </row>
    <row r="1092" spans="1:6" x14ac:dyDescent="0.25">
      <c r="A1092" t="s">
        <v>632</v>
      </c>
      <c r="B1092" t="s">
        <v>633</v>
      </c>
      <c r="C1092" s="151">
        <v>39441</v>
      </c>
      <c r="E1092">
        <v>52</v>
      </c>
      <c r="F1092">
        <v>29</v>
      </c>
    </row>
    <row r="1093" spans="1:6" x14ac:dyDescent="0.25">
      <c r="A1093" t="s">
        <v>632</v>
      </c>
      <c r="B1093" t="s">
        <v>633</v>
      </c>
      <c r="C1093" s="151">
        <v>39442</v>
      </c>
      <c r="E1093">
        <v>39</v>
      </c>
      <c r="F1093">
        <v>28</v>
      </c>
    </row>
    <row r="1094" spans="1:6" x14ac:dyDescent="0.25">
      <c r="A1094" t="s">
        <v>632</v>
      </c>
      <c r="B1094" t="s">
        <v>633</v>
      </c>
      <c r="C1094" s="151">
        <v>39443</v>
      </c>
      <c r="E1094">
        <v>54</v>
      </c>
      <c r="F1094">
        <v>32</v>
      </c>
    </row>
    <row r="1095" spans="1:6" x14ac:dyDescent="0.25">
      <c r="A1095" t="s">
        <v>632</v>
      </c>
      <c r="B1095" t="s">
        <v>633</v>
      </c>
      <c r="C1095" s="151">
        <v>39444</v>
      </c>
      <c r="E1095">
        <v>48</v>
      </c>
      <c r="F1095">
        <v>27</v>
      </c>
    </row>
    <row r="1096" spans="1:6" x14ac:dyDescent="0.25">
      <c r="A1096" t="s">
        <v>632</v>
      </c>
      <c r="B1096" t="s">
        <v>633</v>
      </c>
      <c r="C1096" s="151">
        <v>39445</v>
      </c>
      <c r="E1096">
        <v>55</v>
      </c>
      <c r="F1096">
        <v>38</v>
      </c>
    </row>
    <row r="1097" spans="1:6" x14ac:dyDescent="0.25">
      <c r="A1097" t="s">
        <v>632</v>
      </c>
      <c r="B1097" t="s">
        <v>633</v>
      </c>
      <c r="C1097" s="151">
        <v>39446</v>
      </c>
      <c r="E1097">
        <v>43</v>
      </c>
      <c r="F1097">
        <v>32</v>
      </c>
    </row>
    <row r="1098" spans="1:6" x14ac:dyDescent="0.25">
      <c r="A1098" t="s">
        <v>632</v>
      </c>
      <c r="B1098" t="s">
        <v>633</v>
      </c>
      <c r="C1098" s="151">
        <v>39447</v>
      </c>
      <c r="E1098">
        <v>50</v>
      </c>
      <c r="F1098">
        <v>30</v>
      </c>
    </row>
    <row r="1099" spans="1:6" x14ac:dyDescent="0.25">
      <c r="A1099" t="s">
        <v>632</v>
      </c>
      <c r="B1099" t="s">
        <v>633</v>
      </c>
      <c r="C1099" s="151">
        <v>39448</v>
      </c>
      <c r="E1099">
        <v>51</v>
      </c>
      <c r="F1099">
        <v>33</v>
      </c>
    </row>
    <row r="1100" spans="1:6" x14ac:dyDescent="0.25">
      <c r="A1100" t="s">
        <v>632</v>
      </c>
      <c r="B1100" t="s">
        <v>633</v>
      </c>
      <c r="C1100" s="151">
        <v>39449</v>
      </c>
      <c r="E1100">
        <v>34</v>
      </c>
      <c r="F1100">
        <v>22</v>
      </c>
    </row>
    <row r="1101" spans="1:6" x14ac:dyDescent="0.25">
      <c r="A1101" t="s">
        <v>632</v>
      </c>
      <c r="B1101" t="s">
        <v>633</v>
      </c>
      <c r="C1101" s="151">
        <v>39450</v>
      </c>
      <c r="E1101">
        <v>31</v>
      </c>
      <c r="F1101">
        <v>18</v>
      </c>
    </row>
    <row r="1102" spans="1:6" x14ac:dyDescent="0.25">
      <c r="A1102" t="s">
        <v>632</v>
      </c>
      <c r="B1102" t="s">
        <v>633</v>
      </c>
      <c r="C1102" s="151">
        <v>39451</v>
      </c>
      <c r="E1102">
        <v>40</v>
      </c>
      <c r="F1102">
        <v>12</v>
      </c>
    </row>
    <row r="1103" spans="1:6" x14ac:dyDescent="0.25">
      <c r="A1103" t="s">
        <v>632</v>
      </c>
      <c r="B1103" t="s">
        <v>633</v>
      </c>
      <c r="C1103" s="151">
        <v>39452</v>
      </c>
      <c r="E1103">
        <v>45</v>
      </c>
      <c r="F1103">
        <v>20</v>
      </c>
    </row>
    <row r="1104" spans="1:6" x14ac:dyDescent="0.25">
      <c r="A1104" t="s">
        <v>632</v>
      </c>
      <c r="B1104" t="s">
        <v>633</v>
      </c>
      <c r="C1104" s="151">
        <v>39453</v>
      </c>
      <c r="E1104">
        <v>54</v>
      </c>
      <c r="F1104">
        <v>36</v>
      </c>
    </row>
    <row r="1105" spans="1:6" x14ac:dyDescent="0.25">
      <c r="A1105" t="s">
        <v>632</v>
      </c>
      <c r="B1105" t="s">
        <v>633</v>
      </c>
      <c r="C1105" s="151">
        <v>39454</v>
      </c>
      <c r="E1105">
        <v>71</v>
      </c>
      <c r="F1105">
        <v>46</v>
      </c>
    </row>
    <row r="1106" spans="1:6" x14ac:dyDescent="0.25">
      <c r="A1106" t="s">
        <v>632</v>
      </c>
      <c r="B1106" t="s">
        <v>633</v>
      </c>
      <c r="C1106" s="151">
        <v>39455</v>
      </c>
      <c r="E1106">
        <v>70</v>
      </c>
      <c r="F1106">
        <v>49</v>
      </c>
    </row>
    <row r="1107" spans="1:6" x14ac:dyDescent="0.25">
      <c r="A1107" t="s">
        <v>632</v>
      </c>
      <c r="B1107" t="s">
        <v>633</v>
      </c>
      <c r="C1107" s="151">
        <v>39456</v>
      </c>
      <c r="E1107">
        <v>64</v>
      </c>
      <c r="F1107">
        <v>40</v>
      </c>
    </row>
    <row r="1108" spans="1:6" x14ac:dyDescent="0.25">
      <c r="A1108" t="s">
        <v>632</v>
      </c>
      <c r="B1108" t="s">
        <v>633</v>
      </c>
      <c r="C1108" s="151">
        <v>39457</v>
      </c>
      <c r="E1108">
        <v>49</v>
      </c>
      <c r="F1108">
        <v>31</v>
      </c>
    </row>
    <row r="1109" spans="1:6" x14ac:dyDescent="0.25">
      <c r="A1109" t="s">
        <v>632</v>
      </c>
      <c r="B1109" t="s">
        <v>633</v>
      </c>
      <c r="C1109" s="151">
        <v>39458</v>
      </c>
      <c r="E1109">
        <v>59</v>
      </c>
      <c r="F1109">
        <v>41</v>
      </c>
    </row>
    <row r="1110" spans="1:6" x14ac:dyDescent="0.25">
      <c r="A1110" t="s">
        <v>632</v>
      </c>
      <c r="B1110" t="s">
        <v>633</v>
      </c>
      <c r="C1110" s="151">
        <v>39459</v>
      </c>
      <c r="E1110">
        <v>50</v>
      </c>
      <c r="F1110">
        <v>32</v>
      </c>
    </row>
    <row r="1111" spans="1:6" x14ac:dyDescent="0.25">
      <c r="A1111" t="s">
        <v>632</v>
      </c>
      <c r="B1111" t="s">
        <v>633</v>
      </c>
      <c r="C1111" s="151">
        <v>39460</v>
      </c>
      <c r="E1111">
        <v>47</v>
      </c>
      <c r="F1111">
        <v>27</v>
      </c>
    </row>
    <row r="1112" spans="1:6" x14ac:dyDescent="0.25">
      <c r="A1112" t="s">
        <v>632</v>
      </c>
      <c r="B1112" t="s">
        <v>633</v>
      </c>
      <c r="C1112" s="151">
        <v>39461</v>
      </c>
      <c r="E1112">
        <v>44</v>
      </c>
      <c r="F1112">
        <v>29</v>
      </c>
    </row>
    <row r="1113" spans="1:6" x14ac:dyDescent="0.25">
      <c r="A1113" t="s">
        <v>632</v>
      </c>
      <c r="B1113" t="s">
        <v>633</v>
      </c>
      <c r="C1113" s="151">
        <v>39462</v>
      </c>
      <c r="E1113">
        <v>36</v>
      </c>
      <c r="F1113">
        <v>24</v>
      </c>
    </row>
    <row r="1114" spans="1:6" x14ac:dyDescent="0.25">
      <c r="A1114" t="s">
        <v>632</v>
      </c>
      <c r="B1114" t="s">
        <v>633</v>
      </c>
      <c r="C1114" s="151">
        <v>39463</v>
      </c>
      <c r="E1114">
        <v>41</v>
      </c>
      <c r="F1114">
        <v>27</v>
      </c>
    </row>
    <row r="1115" spans="1:6" x14ac:dyDescent="0.25">
      <c r="A1115" t="s">
        <v>632</v>
      </c>
      <c r="B1115" t="s">
        <v>633</v>
      </c>
      <c r="C1115" s="151">
        <v>39464</v>
      </c>
      <c r="E1115">
        <v>35</v>
      </c>
      <c r="F1115">
        <v>27</v>
      </c>
    </row>
    <row r="1116" spans="1:6" x14ac:dyDescent="0.25">
      <c r="A1116" t="s">
        <v>632</v>
      </c>
      <c r="B1116" t="s">
        <v>633</v>
      </c>
      <c r="C1116" s="151">
        <v>39465</v>
      </c>
      <c r="E1116">
        <v>43</v>
      </c>
      <c r="F1116">
        <v>28</v>
      </c>
    </row>
    <row r="1117" spans="1:6" x14ac:dyDescent="0.25">
      <c r="A1117" t="s">
        <v>632</v>
      </c>
      <c r="B1117" t="s">
        <v>633</v>
      </c>
      <c r="C1117" s="151">
        <v>39466</v>
      </c>
      <c r="E1117">
        <v>38</v>
      </c>
      <c r="F1117">
        <v>31</v>
      </c>
    </row>
    <row r="1118" spans="1:6" x14ac:dyDescent="0.25">
      <c r="A1118" t="s">
        <v>632</v>
      </c>
      <c r="B1118" t="s">
        <v>633</v>
      </c>
      <c r="C1118" s="151">
        <v>39467</v>
      </c>
      <c r="E1118">
        <v>33</v>
      </c>
      <c r="F1118">
        <v>10</v>
      </c>
    </row>
    <row r="1119" spans="1:6" x14ac:dyDescent="0.25">
      <c r="A1119" t="s">
        <v>632</v>
      </c>
      <c r="B1119" t="s">
        <v>633</v>
      </c>
      <c r="C1119" s="151">
        <v>39468</v>
      </c>
      <c r="E1119">
        <v>28</v>
      </c>
      <c r="F1119">
        <v>7</v>
      </c>
    </row>
    <row r="1120" spans="1:6" x14ac:dyDescent="0.25">
      <c r="A1120" t="s">
        <v>632</v>
      </c>
      <c r="B1120" t="s">
        <v>633</v>
      </c>
      <c r="C1120" s="151">
        <v>39469</v>
      </c>
      <c r="E1120">
        <v>40</v>
      </c>
      <c r="F1120">
        <v>21</v>
      </c>
    </row>
    <row r="1121" spans="1:6" x14ac:dyDescent="0.25">
      <c r="A1121" t="s">
        <v>632</v>
      </c>
      <c r="B1121" t="s">
        <v>633</v>
      </c>
      <c r="C1121" s="151">
        <v>39470</v>
      </c>
      <c r="E1121">
        <v>43</v>
      </c>
      <c r="F1121">
        <v>24</v>
      </c>
    </row>
    <row r="1122" spans="1:6" x14ac:dyDescent="0.25">
      <c r="A1122" t="s">
        <v>632</v>
      </c>
      <c r="B1122" t="s">
        <v>633</v>
      </c>
      <c r="C1122" s="151">
        <v>39471</v>
      </c>
      <c r="E1122">
        <v>39</v>
      </c>
      <c r="F1122">
        <v>17</v>
      </c>
    </row>
    <row r="1123" spans="1:6" x14ac:dyDescent="0.25">
      <c r="A1123" t="s">
        <v>632</v>
      </c>
      <c r="B1123" t="s">
        <v>633</v>
      </c>
      <c r="C1123" s="151">
        <v>39472</v>
      </c>
      <c r="E1123">
        <v>34</v>
      </c>
      <c r="F1123">
        <v>18</v>
      </c>
    </row>
    <row r="1124" spans="1:6" x14ac:dyDescent="0.25">
      <c r="A1124" t="s">
        <v>632</v>
      </c>
      <c r="B1124" t="s">
        <v>633</v>
      </c>
      <c r="C1124" s="151">
        <v>39473</v>
      </c>
      <c r="E1124">
        <v>37</v>
      </c>
      <c r="F1124">
        <v>22</v>
      </c>
    </row>
    <row r="1125" spans="1:6" x14ac:dyDescent="0.25">
      <c r="A1125" t="s">
        <v>632</v>
      </c>
      <c r="B1125" t="s">
        <v>633</v>
      </c>
      <c r="C1125" s="151">
        <v>39474</v>
      </c>
      <c r="E1125">
        <v>41</v>
      </c>
      <c r="F1125">
        <v>27</v>
      </c>
    </row>
    <row r="1126" spans="1:6" x14ac:dyDescent="0.25">
      <c r="A1126" t="s">
        <v>632</v>
      </c>
      <c r="B1126" t="s">
        <v>633</v>
      </c>
      <c r="C1126" s="151">
        <v>39475</v>
      </c>
      <c r="E1126">
        <v>45</v>
      </c>
      <c r="F1126">
        <v>27</v>
      </c>
    </row>
    <row r="1127" spans="1:6" x14ac:dyDescent="0.25">
      <c r="A1127" t="s">
        <v>632</v>
      </c>
      <c r="B1127" t="s">
        <v>633</v>
      </c>
      <c r="C1127" s="151">
        <v>39476</v>
      </c>
      <c r="E1127">
        <v>44</v>
      </c>
      <c r="F1127">
        <v>27</v>
      </c>
    </row>
    <row r="1128" spans="1:6" x14ac:dyDescent="0.25">
      <c r="A1128" t="s">
        <v>632</v>
      </c>
      <c r="B1128" t="s">
        <v>633</v>
      </c>
      <c r="C1128" s="151">
        <v>39477</v>
      </c>
      <c r="E1128">
        <v>50</v>
      </c>
      <c r="F1128">
        <v>30</v>
      </c>
    </row>
    <row r="1129" spans="1:6" x14ac:dyDescent="0.25">
      <c r="A1129" t="s">
        <v>632</v>
      </c>
      <c r="B1129" t="s">
        <v>633</v>
      </c>
      <c r="C1129" s="151">
        <v>39478</v>
      </c>
      <c r="E1129">
        <v>41</v>
      </c>
      <c r="F1129">
        <v>20</v>
      </c>
    </row>
    <row r="1130" spans="1:6" x14ac:dyDescent="0.25">
      <c r="A1130" t="s">
        <v>632</v>
      </c>
      <c r="B1130" t="s">
        <v>633</v>
      </c>
      <c r="C1130" s="151">
        <v>39479</v>
      </c>
      <c r="E1130">
        <v>40</v>
      </c>
      <c r="F1130">
        <v>32</v>
      </c>
    </row>
    <row r="1131" spans="1:6" x14ac:dyDescent="0.25">
      <c r="A1131" t="s">
        <v>632</v>
      </c>
      <c r="B1131" t="s">
        <v>633</v>
      </c>
      <c r="C1131" s="151">
        <v>39480</v>
      </c>
      <c r="E1131">
        <v>49</v>
      </c>
      <c r="F1131">
        <v>28</v>
      </c>
    </row>
    <row r="1132" spans="1:6" x14ac:dyDescent="0.25">
      <c r="A1132" t="s">
        <v>632</v>
      </c>
      <c r="B1132" t="s">
        <v>633</v>
      </c>
      <c r="C1132" s="151">
        <v>39481</v>
      </c>
      <c r="E1132">
        <v>58</v>
      </c>
      <c r="F1132">
        <v>29</v>
      </c>
    </row>
    <row r="1133" spans="1:6" x14ac:dyDescent="0.25">
      <c r="A1133" t="s">
        <v>632</v>
      </c>
      <c r="B1133" t="s">
        <v>633</v>
      </c>
      <c r="C1133" s="151">
        <v>39482</v>
      </c>
      <c r="E1133">
        <v>51</v>
      </c>
      <c r="F1133">
        <v>37</v>
      </c>
    </row>
    <row r="1134" spans="1:6" x14ac:dyDescent="0.25">
      <c r="A1134" t="s">
        <v>632</v>
      </c>
      <c r="B1134" t="s">
        <v>633</v>
      </c>
      <c r="C1134" s="151">
        <v>39483</v>
      </c>
      <c r="E1134">
        <v>60</v>
      </c>
      <c r="F1134">
        <v>35</v>
      </c>
    </row>
    <row r="1135" spans="1:6" x14ac:dyDescent="0.25">
      <c r="A1135" t="s">
        <v>632</v>
      </c>
      <c r="B1135" t="s">
        <v>633</v>
      </c>
      <c r="C1135" s="151">
        <v>39484</v>
      </c>
      <c r="E1135">
        <v>71</v>
      </c>
      <c r="F1135">
        <v>51</v>
      </c>
    </row>
    <row r="1136" spans="1:6" x14ac:dyDescent="0.25">
      <c r="A1136" t="s">
        <v>632</v>
      </c>
      <c r="B1136" t="s">
        <v>633</v>
      </c>
      <c r="C1136" s="151">
        <v>39485</v>
      </c>
      <c r="E1136">
        <v>57</v>
      </c>
      <c r="F1136">
        <v>34</v>
      </c>
    </row>
    <row r="1137" spans="1:6" x14ac:dyDescent="0.25">
      <c r="A1137" t="s">
        <v>632</v>
      </c>
      <c r="B1137" t="s">
        <v>633</v>
      </c>
      <c r="C1137" s="151">
        <v>39486</v>
      </c>
      <c r="E1137">
        <v>50</v>
      </c>
      <c r="F1137">
        <v>28</v>
      </c>
    </row>
    <row r="1138" spans="1:6" x14ac:dyDescent="0.25">
      <c r="A1138" t="s">
        <v>632</v>
      </c>
      <c r="B1138" t="s">
        <v>633</v>
      </c>
      <c r="C1138" s="151">
        <v>39487</v>
      </c>
      <c r="E1138">
        <v>58</v>
      </c>
      <c r="F1138">
        <v>29</v>
      </c>
    </row>
    <row r="1139" spans="1:6" x14ac:dyDescent="0.25">
      <c r="A1139" t="s">
        <v>632</v>
      </c>
      <c r="B1139" t="s">
        <v>633</v>
      </c>
      <c r="C1139" s="151">
        <v>39488</v>
      </c>
      <c r="E1139">
        <v>46</v>
      </c>
      <c r="F1139">
        <v>19</v>
      </c>
    </row>
    <row r="1140" spans="1:6" x14ac:dyDescent="0.25">
      <c r="A1140" t="s">
        <v>632</v>
      </c>
      <c r="B1140" t="s">
        <v>633</v>
      </c>
      <c r="C1140" s="151">
        <v>39489</v>
      </c>
      <c r="E1140">
        <v>31</v>
      </c>
      <c r="F1140">
        <v>14</v>
      </c>
    </row>
    <row r="1141" spans="1:6" x14ac:dyDescent="0.25">
      <c r="A1141" t="s">
        <v>632</v>
      </c>
      <c r="B1141" t="s">
        <v>633</v>
      </c>
      <c r="C1141" s="151">
        <v>39490</v>
      </c>
      <c r="E1141">
        <v>29</v>
      </c>
      <c r="F1141">
        <v>23</v>
      </c>
    </row>
    <row r="1142" spans="1:6" x14ac:dyDescent="0.25">
      <c r="A1142" t="s">
        <v>632</v>
      </c>
      <c r="B1142" t="s">
        <v>633</v>
      </c>
      <c r="C1142" s="151">
        <v>39491</v>
      </c>
      <c r="E1142">
        <v>38</v>
      </c>
      <c r="F1142">
        <v>28</v>
      </c>
    </row>
    <row r="1143" spans="1:6" x14ac:dyDescent="0.25">
      <c r="A1143" t="s">
        <v>632</v>
      </c>
      <c r="B1143" t="s">
        <v>633</v>
      </c>
      <c r="C1143" s="151">
        <v>39492</v>
      </c>
      <c r="E1143">
        <v>43</v>
      </c>
      <c r="F1143">
        <v>25</v>
      </c>
    </row>
    <row r="1144" spans="1:6" x14ac:dyDescent="0.25">
      <c r="A1144" t="s">
        <v>632</v>
      </c>
      <c r="B1144" t="s">
        <v>633</v>
      </c>
      <c r="C1144" s="151">
        <v>39493</v>
      </c>
      <c r="E1144">
        <v>58</v>
      </c>
      <c r="F1144">
        <v>32</v>
      </c>
    </row>
    <row r="1145" spans="1:6" x14ac:dyDescent="0.25">
      <c r="A1145" t="s">
        <v>632</v>
      </c>
      <c r="B1145" t="s">
        <v>633</v>
      </c>
      <c r="C1145" s="151">
        <v>39494</v>
      </c>
      <c r="E1145">
        <v>47</v>
      </c>
      <c r="F1145">
        <v>29</v>
      </c>
    </row>
    <row r="1146" spans="1:6" x14ac:dyDescent="0.25">
      <c r="A1146" t="s">
        <v>632</v>
      </c>
      <c r="B1146" t="s">
        <v>633</v>
      </c>
      <c r="C1146" s="151">
        <v>39495</v>
      </c>
      <c r="E1146">
        <v>48</v>
      </c>
      <c r="F1146">
        <v>29</v>
      </c>
    </row>
    <row r="1147" spans="1:6" x14ac:dyDescent="0.25">
      <c r="A1147" t="s">
        <v>632</v>
      </c>
      <c r="B1147" t="s">
        <v>633</v>
      </c>
      <c r="C1147" s="151">
        <v>39496</v>
      </c>
      <c r="E1147">
        <v>69</v>
      </c>
      <c r="F1147">
        <v>32</v>
      </c>
    </row>
    <row r="1148" spans="1:6" x14ac:dyDescent="0.25">
      <c r="A1148" t="s">
        <v>632</v>
      </c>
      <c r="B1148" t="s">
        <v>633</v>
      </c>
      <c r="C1148" s="151">
        <v>39497</v>
      </c>
      <c r="E1148">
        <v>47</v>
      </c>
      <c r="F1148">
        <v>27</v>
      </c>
    </row>
    <row r="1149" spans="1:6" x14ac:dyDescent="0.25">
      <c r="A1149" t="s">
        <v>632</v>
      </c>
      <c r="B1149" t="s">
        <v>633</v>
      </c>
      <c r="C1149" s="151">
        <v>39498</v>
      </c>
      <c r="E1149">
        <v>36</v>
      </c>
      <c r="F1149">
        <v>21</v>
      </c>
    </row>
    <row r="1150" spans="1:6" x14ac:dyDescent="0.25">
      <c r="A1150" t="s">
        <v>632</v>
      </c>
      <c r="B1150" t="s">
        <v>633</v>
      </c>
      <c r="C1150" s="151">
        <v>39499</v>
      </c>
      <c r="E1150">
        <v>33</v>
      </c>
      <c r="F1150">
        <v>18</v>
      </c>
    </row>
    <row r="1151" spans="1:6" x14ac:dyDescent="0.25">
      <c r="A1151" t="s">
        <v>632</v>
      </c>
      <c r="B1151" t="s">
        <v>633</v>
      </c>
      <c r="C1151" s="151">
        <v>39500</v>
      </c>
      <c r="E1151">
        <v>33</v>
      </c>
      <c r="F1151">
        <v>28</v>
      </c>
    </row>
    <row r="1152" spans="1:6" x14ac:dyDescent="0.25">
      <c r="A1152" t="s">
        <v>632</v>
      </c>
      <c r="B1152" t="s">
        <v>633</v>
      </c>
      <c r="C1152" s="151">
        <v>39501</v>
      </c>
      <c r="E1152">
        <v>39</v>
      </c>
      <c r="F1152">
        <v>32</v>
      </c>
    </row>
    <row r="1153" spans="1:6" x14ac:dyDescent="0.25">
      <c r="A1153" t="s">
        <v>632</v>
      </c>
      <c r="B1153" t="s">
        <v>633</v>
      </c>
      <c r="C1153" s="151">
        <v>39502</v>
      </c>
      <c r="E1153">
        <v>44</v>
      </c>
      <c r="F1153">
        <v>23</v>
      </c>
    </row>
    <row r="1154" spans="1:6" x14ac:dyDescent="0.25">
      <c r="A1154" t="s">
        <v>632</v>
      </c>
      <c r="B1154" t="s">
        <v>633</v>
      </c>
      <c r="C1154" s="151">
        <v>39503</v>
      </c>
      <c r="E1154">
        <v>48</v>
      </c>
      <c r="F1154">
        <v>31</v>
      </c>
    </row>
    <row r="1155" spans="1:6" x14ac:dyDescent="0.25">
      <c r="A1155" t="s">
        <v>632</v>
      </c>
      <c r="B1155" t="s">
        <v>633</v>
      </c>
      <c r="C1155" s="151">
        <v>39504</v>
      </c>
      <c r="E1155">
        <v>46</v>
      </c>
      <c r="F1155">
        <v>35</v>
      </c>
    </row>
    <row r="1156" spans="1:6" x14ac:dyDescent="0.25">
      <c r="A1156" t="s">
        <v>632</v>
      </c>
      <c r="B1156" t="s">
        <v>633</v>
      </c>
      <c r="C1156" s="151">
        <v>39505</v>
      </c>
      <c r="E1156">
        <v>42</v>
      </c>
      <c r="F1156">
        <v>24</v>
      </c>
    </row>
    <row r="1157" spans="1:6" x14ac:dyDescent="0.25">
      <c r="A1157" t="s">
        <v>632</v>
      </c>
      <c r="B1157" t="s">
        <v>633</v>
      </c>
      <c r="C1157" s="151">
        <v>39506</v>
      </c>
      <c r="E1157">
        <v>34</v>
      </c>
      <c r="F1157">
        <v>19</v>
      </c>
    </row>
    <row r="1158" spans="1:6" x14ac:dyDescent="0.25">
      <c r="A1158" t="s">
        <v>632</v>
      </c>
      <c r="B1158" t="s">
        <v>633</v>
      </c>
      <c r="C1158" s="151">
        <v>39507</v>
      </c>
      <c r="E1158">
        <v>48</v>
      </c>
      <c r="F1158">
        <v>17</v>
      </c>
    </row>
    <row r="1159" spans="1:6" x14ac:dyDescent="0.25">
      <c r="A1159" t="s">
        <v>632</v>
      </c>
      <c r="B1159" t="s">
        <v>633</v>
      </c>
      <c r="C1159" s="151">
        <v>39508</v>
      </c>
      <c r="E1159">
        <v>47</v>
      </c>
      <c r="F1159">
        <v>33</v>
      </c>
    </row>
    <row r="1160" spans="1:6" x14ac:dyDescent="0.25">
      <c r="A1160" t="s">
        <v>632</v>
      </c>
      <c r="B1160" t="s">
        <v>633</v>
      </c>
      <c r="C1160" s="151">
        <v>39509</v>
      </c>
      <c r="E1160">
        <v>51</v>
      </c>
      <c r="F1160">
        <v>24</v>
      </c>
    </row>
    <row r="1161" spans="1:6" x14ac:dyDescent="0.25">
      <c r="A1161" t="s">
        <v>632</v>
      </c>
      <c r="B1161" t="s">
        <v>633</v>
      </c>
      <c r="C1161" s="151">
        <v>39510</v>
      </c>
      <c r="E1161">
        <v>69</v>
      </c>
      <c r="F1161">
        <v>30</v>
      </c>
    </row>
    <row r="1162" spans="1:6" x14ac:dyDescent="0.25">
      <c r="A1162" t="s">
        <v>632</v>
      </c>
      <c r="B1162" t="s">
        <v>633</v>
      </c>
      <c r="C1162" s="151">
        <v>39511</v>
      </c>
      <c r="E1162">
        <v>71</v>
      </c>
      <c r="F1162">
        <v>59</v>
      </c>
    </row>
    <row r="1163" spans="1:6" x14ac:dyDescent="0.25">
      <c r="A1163" t="s">
        <v>632</v>
      </c>
      <c r="B1163" t="s">
        <v>633</v>
      </c>
      <c r="C1163" s="151">
        <v>39512</v>
      </c>
      <c r="E1163">
        <v>63</v>
      </c>
      <c r="F1163">
        <v>37</v>
      </c>
    </row>
    <row r="1164" spans="1:6" x14ac:dyDescent="0.25">
      <c r="A1164" t="s">
        <v>632</v>
      </c>
      <c r="B1164" t="s">
        <v>633</v>
      </c>
      <c r="C1164" s="151">
        <v>39513</v>
      </c>
      <c r="E1164">
        <v>55</v>
      </c>
      <c r="F1164">
        <v>28</v>
      </c>
    </row>
    <row r="1165" spans="1:6" x14ac:dyDescent="0.25">
      <c r="A1165" t="s">
        <v>632</v>
      </c>
      <c r="B1165" t="s">
        <v>633</v>
      </c>
      <c r="C1165" s="151">
        <v>39514</v>
      </c>
      <c r="E1165">
        <v>49</v>
      </c>
      <c r="F1165">
        <v>31</v>
      </c>
    </row>
    <row r="1166" spans="1:6" x14ac:dyDescent="0.25">
      <c r="A1166" t="s">
        <v>632</v>
      </c>
      <c r="B1166" t="s">
        <v>633</v>
      </c>
      <c r="C1166" s="151">
        <v>39515</v>
      </c>
      <c r="E1166">
        <v>60</v>
      </c>
      <c r="F1166">
        <v>31</v>
      </c>
    </row>
    <row r="1167" spans="1:6" x14ac:dyDescent="0.25">
      <c r="A1167" t="s">
        <v>632</v>
      </c>
      <c r="B1167" t="s">
        <v>633</v>
      </c>
      <c r="C1167" s="151">
        <v>39516</v>
      </c>
      <c r="E1167">
        <v>44</v>
      </c>
      <c r="F1167">
        <v>27</v>
      </c>
    </row>
    <row r="1168" spans="1:6" x14ac:dyDescent="0.25">
      <c r="A1168" t="s">
        <v>632</v>
      </c>
      <c r="B1168" t="s">
        <v>633</v>
      </c>
      <c r="C1168" s="151">
        <v>39517</v>
      </c>
      <c r="E1168">
        <v>51</v>
      </c>
      <c r="F1168">
        <v>25</v>
      </c>
    </row>
    <row r="1169" spans="1:6" x14ac:dyDescent="0.25">
      <c r="A1169" t="s">
        <v>632</v>
      </c>
      <c r="B1169" t="s">
        <v>633</v>
      </c>
      <c r="C1169" s="151">
        <v>39518</v>
      </c>
      <c r="E1169">
        <v>54</v>
      </c>
      <c r="F1169">
        <v>32</v>
      </c>
    </row>
    <row r="1170" spans="1:6" x14ac:dyDescent="0.25">
      <c r="A1170" t="s">
        <v>632</v>
      </c>
      <c r="B1170" t="s">
        <v>633</v>
      </c>
      <c r="C1170" s="151">
        <v>39519</v>
      </c>
      <c r="E1170">
        <v>57</v>
      </c>
      <c r="F1170">
        <v>33</v>
      </c>
    </row>
    <row r="1171" spans="1:6" x14ac:dyDescent="0.25">
      <c r="A1171" t="s">
        <v>632</v>
      </c>
      <c r="B1171" t="s">
        <v>633</v>
      </c>
      <c r="C1171" s="151">
        <v>39520</v>
      </c>
      <c r="E1171">
        <v>65</v>
      </c>
      <c r="F1171">
        <v>28</v>
      </c>
    </row>
    <row r="1172" spans="1:6" x14ac:dyDescent="0.25">
      <c r="A1172" t="s">
        <v>632</v>
      </c>
      <c r="B1172" t="s">
        <v>633</v>
      </c>
      <c r="C1172" s="151">
        <v>39521</v>
      </c>
      <c r="E1172">
        <v>67</v>
      </c>
      <c r="F1172">
        <v>39</v>
      </c>
    </row>
    <row r="1173" spans="1:6" x14ac:dyDescent="0.25">
      <c r="A1173" t="s">
        <v>632</v>
      </c>
      <c r="B1173" t="s">
        <v>633</v>
      </c>
      <c r="C1173" s="151">
        <v>39522</v>
      </c>
      <c r="E1173">
        <v>60</v>
      </c>
      <c r="F1173">
        <v>48</v>
      </c>
    </row>
    <row r="1174" spans="1:6" x14ac:dyDescent="0.25">
      <c r="A1174" t="s">
        <v>632</v>
      </c>
      <c r="B1174" t="s">
        <v>633</v>
      </c>
      <c r="C1174" s="151">
        <v>39523</v>
      </c>
      <c r="E1174">
        <v>50</v>
      </c>
      <c r="F1174">
        <v>38</v>
      </c>
    </row>
    <row r="1175" spans="1:6" x14ac:dyDescent="0.25">
      <c r="A1175" t="s">
        <v>632</v>
      </c>
      <c r="B1175" t="s">
        <v>633</v>
      </c>
      <c r="C1175" s="151">
        <v>39524</v>
      </c>
      <c r="E1175">
        <v>51</v>
      </c>
      <c r="F1175">
        <v>30</v>
      </c>
    </row>
    <row r="1176" spans="1:6" x14ac:dyDescent="0.25">
      <c r="A1176" t="s">
        <v>632</v>
      </c>
      <c r="B1176" t="s">
        <v>633</v>
      </c>
      <c r="C1176" s="151">
        <v>39525</v>
      </c>
      <c r="E1176">
        <v>54</v>
      </c>
      <c r="F1176">
        <v>42</v>
      </c>
    </row>
    <row r="1177" spans="1:6" x14ac:dyDescent="0.25">
      <c r="A1177" t="s">
        <v>632</v>
      </c>
      <c r="B1177" t="s">
        <v>633</v>
      </c>
      <c r="C1177" s="151">
        <v>39526</v>
      </c>
      <c r="E1177">
        <v>66</v>
      </c>
      <c r="F1177">
        <v>51</v>
      </c>
    </row>
    <row r="1178" spans="1:6" x14ac:dyDescent="0.25">
      <c r="A1178" t="s">
        <v>632</v>
      </c>
      <c r="B1178" t="s">
        <v>633</v>
      </c>
      <c r="C1178" s="151">
        <v>39527</v>
      </c>
      <c r="E1178">
        <v>63</v>
      </c>
      <c r="F1178">
        <v>41</v>
      </c>
    </row>
    <row r="1179" spans="1:6" x14ac:dyDescent="0.25">
      <c r="A1179" t="s">
        <v>632</v>
      </c>
      <c r="B1179" t="s">
        <v>633</v>
      </c>
      <c r="C1179" s="151">
        <v>39528</v>
      </c>
      <c r="E1179">
        <v>57</v>
      </c>
      <c r="F1179">
        <v>38</v>
      </c>
    </row>
    <row r="1180" spans="1:6" x14ac:dyDescent="0.25">
      <c r="A1180" t="s">
        <v>632</v>
      </c>
      <c r="B1180" t="s">
        <v>633</v>
      </c>
      <c r="C1180" s="151">
        <v>39529</v>
      </c>
      <c r="E1180">
        <v>48</v>
      </c>
      <c r="F1180">
        <v>34</v>
      </c>
    </row>
    <row r="1181" spans="1:6" x14ac:dyDescent="0.25">
      <c r="A1181" t="s">
        <v>632</v>
      </c>
      <c r="B1181" t="s">
        <v>633</v>
      </c>
      <c r="C1181" s="151">
        <v>39530</v>
      </c>
      <c r="E1181">
        <v>49</v>
      </c>
      <c r="F1181">
        <v>31</v>
      </c>
    </row>
    <row r="1182" spans="1:6" x14ac:dyDescent="0.25">
      <c r="A1182" t="s">
        <v>632</v>
      </c>
      <c r="B1182" t="s">
        <v>633</v>
      </c>
      <c r="C1182" s="151">
        <v>39531</v>
      </c>
      <c r="E1182">
        <v>50</v>
      </c>
      <c r="F1182">
        <v>35</v>
      </c>
    </row>
    <row r="1183" spans="1:6" x14ac:dyDescent="0.25">
      <c r="A1183" t="s">
        <v>632</v>
      </c>
      <c r="B1183" t="s">
        <v>633</v>
      </c>
      <c r="C1183" s="151">
        <v>39532</v>
      </c>
      <c r="E1183">
        <v>54</v>
      </c>
      <c r="F1183">
        <v>24</v>
      </c>
    </row>
    <row r="1184" spans="1:6" x14ac:dyDescent="0.25">
      <c r="A1184" t="s">
        <v>632</v>
      </c>
      <c r="B1184" t="s">
        <v>633</v>
      </c>
      <c r="C1184" s="151">
        <v>39533</v>
      </c>
      <c r="E1184">
        <v>70</v>
      </c>
      <c r="F1184">
        <v>42</v>
      </c>
    </row>
    <row r="1185" spans="1:6" x14ac:dyDescent="0.25">
      <c r="A1185" t="s">
        <v>632</v>
      </c>
      <c r="B1185" t="s">
        <v>633</v>
      </c>
      <c r="C1185" s="151">
        <v>39534</v>
      </c>
      <c r="E1185">
        <v>56</v>
      </c>
      <c r="F1185">
        <v>43</v>
      </c>
    </row>
    <row r="1186" spans="1:6" x14ac:dyDescent="0.25">
      <c r="A1186" t="s">
        <v>632</v>
      </c>
      <c r="B1186" t="s">
        <v>633</v>
      </c>
      <c r="C1186" s="151">
        <v>39535</v>
      </c>
      <c r="E1186">
        <v>67</v>
      </c>
      <c r="F1186">
        <v>40</v>
      </c>
    </row>
    <row r="1187" spans="1:6" x14ac:dyDescent="0.25">
      <c r="A1187" t="s">
        <v>632</v>
      </c>
      <c r="B1187" t="s">
        <v>633</v>
      </c>
      <c r="C1187" s="151">
        <v>39536</v>
      </c>
      <c r="E1187">
        <v>50</v>
      </c>
      <c r="F1187">
        <v>34</v>
      </c>
    </row>
    <row r="1188" spans="1:6" x14ac:dyDescent="0.25">
      <c r="A1188" t="s">
        <v>632</v>
      </c>
      <c r="B1188" t="s">
        <v>633</v>
      </c>
      <c r="C1188" s="151">
        <v>39537</v>
      </c>
      <c r="E1188">
        <v>46</v>
      </c>
      <c r="F1188">
        <v>33</v>
      </c>
    </row>
    <row r="1189" spans="1:6" x14ac:dyDescent="0.25">
      <c r="A1189" t="s">
        <v>632</v>
      </c>
      <c r="B1189" t="s">
        <v>633</v>
      </c>
      <c r="C1189" s="151">
        <v>39538</v>
      </c>
      <c r="E1189">
        <v>49</v>
      </c>
      <c r="F1189">
        <v>40</v>
      </c>
    </row>
    <row r="1190" spans="1:6" x14ac:dyDescent="0.25">
      <c r="A1190" t="s">
        <v>632</v>
      </c>
      <c r="B1190" t="s">
        <v>633</v>
      </c>
      <c r="C1190" s="151">
        <v>39539</v>
      </c>
      <c r="E1190">
        <v>75</v>
      </c>
      <c r="F1190">
        <v>49</v>
      </c>
    </row>
    <row r="1191" spans="1:6" x14ac:dyDescent="0.25">
      <c r="A1191" t="s">
        <v>632</v>
      </c>
      <c r="B1191" t="s">
        <v>633</v>
      </c>
      <c r="C1191" s="151">
        <v>39540</v>
      </c>
      <c r="E1191">
        <v>56</v>
      </c>
      <c r="F1191">
        <v>34</v>
      </c>
    </row>
    <row r="1192" spans="1:6" x14ac:dyDescent="0.25">
      <c r="A1192" t="s">
        <v>632</v>
      </c>
      <c r="B1192" t="s">
        <v>633</v>
      </c>
      <c r="C1192" s="151">
        <v>39541</v>
      </c>
      <c r="E1192">
        <v>50</v>
      </c>
      <c r="F1192">
        <v>30</v>
      </c>
    </row>
    <row r="1193" spans="1:6" x14ac:dyDescent="0.25">
      <c r="A1193" t="s">
        <v>632</v>
      </c>
      <c r="B1193" t="s">
        <v>633</v>
      </c>
      <c r="C1193" s="151">
        <v>39542</v>
      </c>
      <c r="E1193">
        <v>58</v>
      </c>
      <c r="F1193">
        <v>40</v>
      </c>
    </row>
    <row r="1194" spans="1:6" x14ac:dyDescent="0.25">
      <c r="A1194" t="s">
        <v>632</v>
      </c>
      <c r="B1194" t="s">
        <v>633</v>
      </c>
      <c r="C1194" s="151">
        <v>39543</v>
      </c>
      <c r="E1194">
        <v>63</v>
      </c>
      <c r="F1194">
        <v>49</v>
      </c>
    </row>
    <row r="1195" spans="1:6" x14ac:dyDescent="0.25">
      <c r="A1195" t="s">
        <v>632</v>
      </c>
      <c r="B1195" t="s">
        <v>633</v>
      </c>
      <c r="C1195" s="151">
        <v>39544</v>
      </c>
      <c r="E1195">
        <v>50</v>
      </c>
      <c r="F1195">
        <v>45</v>
      </c>
    </row>
    <row r="1196" spans="1:6" x14ac:dyDescent="0.25">
      <c r="A1196" t="s">
        <v>632</v>
      </c>
      <c r="B1196" t="s">
        <v>633</v>
      </c>
      <c r="C1196" s="151">
        <v>39545</v>
      </c>
      <c r="E1196">
        <v>48</v>
      </c>
      <c r="F1196">
        <v>43</v>
      </c>
    </row>
    <row r="1197" spans="1:6" x14ac:dyDescent="0.25">
      <c r="A1197" t="s">
        <v>632</v>
      </c>
      <c r="B1197" t="s">
        <v>633</v>
      </c>
      <c r="C1197" s="151">
        <v>39546</v>
      </c>
      <c r="E1197">
        <v>54</v>
      </c>
      <c r="F1197">
        <v>45</v>
      </c>
    </row>
    <row r="1198" spans="1:6" x14ac:dyDescent="0.25">
      <c r="A1198" t="s">
        <v>632</v>
      </c>
      <c r="B1198" t="s">
        <v>633</v>
      </c>
      <c r="C1198" s="151">
        <v>39547</v>
      </c>
      <c r="E1198">
        <v>68</v>
      </c>
      <c r="F1198">
        <v>47</v>
      </c>
    </row>
    <row r="1199" spans="1:6" x14ac:dyDescent="0.25">
      <c r="A1199" t="s">
        <v>632</v>
      </c>
      <c r="B1199" t="s">
        <v>633</v>
      </c>
      <c r="C1199" s="151">
        <v>39548</v>
      </c>
      <c r="E1199">
        <v>76</v>
      </c>
      <c r="F1199">
        <v>46</v>
      </c>
    </row>
    <row r="1200" spans="1:6" x14ac:dyDescent="0.25">
      <c r="A1200" t="s">
        <v>632</v>
      </c>
      <c r="B1200" t="s">
        <v>633</v>
      </c>
      <c r="C1200" s="151">
        <v>39549</v>
      </c>
      <c r="E1200">
        <v>82</v>
      </c>
      <c r="F1200">
        <v>57</v>
      </c>
    </row>
    <row r="1201" spans="1:6" x14ac:dyDescent="0.25">
      <c r="A1201" t="s">
        <v>632</v>
      </c>
      <c r="B1201" t="s">
        <v>633</v>
      </c>
      <c r="C1201" s="151">
        <v>39550</v>
      </c>
      <c r="E1201">
        <v>78</v>
      </c>
      <c r="F1201">
        <v>54</v>
      </c>
    </row>
    <row r="1202" spans="1:6" x14ac:dyDescent="0.25">
      <c r="A1202" t="s">
        <v>632</v>
      </c>
      <c r="B1202" t="s">
        <v>633</v>
      </c>
      <c r="C1202" s="151">
        <v>39551</v>
      </c>
      <c r="E1202">
        <v>54</v>
      </c>
      <c r="F1202">
        <v>43</v>
      </c>
    </row>
    <row r="1203" spans="1:6" x14ac:dyDescent="0.25">
      <c r="A1203" t="s">
        <v>632</v>
      </c>
      <c r="B1203" t="s">
        <v>633</v>
      </c>
      <c r="C1203" s="151">
        <v>39552</v>
      </c>
      <c r="E1203">
        <v>55</v>
      </c>
      <c r="F1203">
        <v>38</v>
      </c>
    </row>
    <row r="1204" spans="1:6" x14ac:dyDescent="0.25">
      <c r="A1204" t="s">
        <v>632</v>
      </c>
      <c r="B1204" t="s">
        <v>633</v>
      </c>
      <c r="C1204" s="151">
        <v>39553</v>
      </c>
      <c r="E1204">
        <v>59</v>
      </c>
      <c r="F1204">
        <v>37</v>
      </c>
    </row>
    <row r="1205" spans="1:6" x14ac:dyDescent="0.25">
      <c r="A1205" t="s">
        <v>632</v>
      </c>
      <c r="B1205" t="s">
        <v>633</v>
      </c>
      <c r="C1205" s="151">
        <v>39554</v>
      </c>
      <c r="E1205">
        <v>68</v>
      </c>
      <c r="F1205">
        <v>31</v>
      </c>
    </row>
    <row r="1206" spans="1:6" x14ac:dyDescent="0.25">
      <c r="A1206" t="s">
        <v>632</v>
      </c>
      <c r="B1206" t="s">
        <v>633</v>
      </c>
      <c r="C1206" s="151">
        <v>39555</v>
      </c>
      <c r="E1206">
        <v>77</v>
      </c>
      <c r="F1206">
        <v>36</v>
      </c>
    </row>
    <row r="1207" spans="1:6" x14ac:dyDescent="0.25">
      <c r="A1207" t="s">
        <v>632</v>
      </c>
      <c r="B1207" t="s">
        <v>633</v>
      </c>
      <c r="C1207" s="151">
        <v>39556</v>
      </c>
      <c r="E1207">
        <v>83</v>
      </c>
      <c r="F1207">
        <v>42</v>
      </c>
    </row>
    <row r="1208" spans="1:6" x14ac:dyDescent="0.25">
      <c r="A1208" t="s">
        <v>632</v>
      </c>
      <c r="B1208" t="s">
        <v>633</v>
      </c>
      <c r="C1208" s="151">
        <v>39557</v>
      </c>
      <c r="E1208">
        <v>82</v>
      </c>
      <c r="F1208">
        <v>46</v>
      </c>
    </row>
    <row r="1209" spans="1:6" x14ac:dyDescent="0.25">
      <c r="A1209" t="s">
        <v>632</v>
      </c>
      <c r="B1209" t="s">
        <v>633</v>
      </c>
      <c r="C1209" s="151">
        <v>39558</v>
      </c>
      <c r="E1209">
        <v>67</v>
      </c>
      <c r="F1209">
        <v>44</v>
      </c>
    </row>
    <row r="1210" spans="1:6" x14ac:dyDescent="0.25">
      <c r="A1210" t="s">
        <v>632</v>
      </c>
      <c r="B1210" t="s">
        <v>633</v>
      </c>
      <c r="C1210" s="151">
        <v>39559</v>
      </c>
      <c r="E1210">
        <v>61</v>
      </c>
      <c r="F1210">
        <v>57</v>
      </c>
    </row>
    <row r="1211" spans="1:6" x14ac:dyDescent="0.25">
      <c r="A1211" t="s">
        <v>632</v>
      </c>
      <c r="B1211" t="s">
        <v>633</v>
      </c>
      <c r="C1211" s="151">
        <v>39560</v>
      </c>
      <c r="E1211">
        <v>72</v>
      </c>
      <c r="F1211">
        <v>54</v>
      </c>
    </row>
    <row r="1212" spans="1:6" x14ac:dyDescent="0.25">
      <c r="A1212" t="s">
        <v>632</v>
      </c>
      <c r="B1212" t="s">
        <v>633</v>
      </c>
      <c r="C1212" s="151">
        <v>39561</v>
      </c>
      <c r="E1212">
        <v>75</v>
      </c>
      <c r="F1212">
        <v>52</v>
      </c>
    </row>
    <row r="1213" spans="1:6" x14ac:dyDescent="0.25">
      <c r="A1213" t="s">
        <v>632</v>
      </c>
      <c r="B1213" t="s">
        <v>633</v>
      </c>
      <c r="C1213" s="151">
        <v>39562</v>
      </c>
      <c r="E1213">
        <v>78</v>
      </c>
      <c r="F1213">
        <v>52</v>
      </c>
    </row>
    <row r="1214" spans="1:6" x14ac:dyDescent="0.25">
      <c r="A1214" t="s">
        <v>632</v>
      </c>
      <c r="B1214" t="s">
        <v>633</v>
      </c>
      <c r="C1214" s="151">
        <v>39563</v>
      </c>
      <c r="E1214">
        <v>83</v>
      </c>
      <c r="F1214">
        <v>51</v>
      </c>
    </row>
    <row r="1215" spans="1:6" x14ac:dyDescent="0.25">
      <c r="A1215" t="s">
        <v>632</v>
      </c>
      <c r="B1215" t="s">
        <v>633</v>
      </c>
      <c r="C1215" s="151">
        <v>39564</v>
      </c>
      <c r="E1215">
        <v>83</v>
      </c>
      <c r="F1215">
        <v>55</v>
      </c>
    </row>
    <row r="1216" spans="1:6" x14ac:dyDescent="0.25">
      <c r="A1216" t="s">
        <v>632</v>
      </c>
      <c r="B1216" t="s">
        <v>633</v>
      </c>
      <c r="C1216" s="151">
        <v>39565</v>
      </c>
      <c r="E1216">
        <v>60</v>
      </c>
      <c r="F1216">
        <v>52</v>
      </c>
    </row>
    <row r="1217" spans="1:6" x14ac:dyDescent="0.25">
      <c r="A1217" t="s">
        <v>632</v>
      </c>
      <c r="B1217" t="s">
        <v>633</v>
      </c>
      <c r="C1217" s="151">
        <v>39566</v>
      </c>
      <c r="E1217">
        <v>60</v>
      </c>
      <c r="F1217">
        <v>51</v>
      </c>
    </row>
    <row r="1218" spans="1:6" x14ac:dyDescent="0.25">
      <c r="A1218" t="s">
        <v>632</v>
      </c>
      <c r="B1218" t="s">
        <v>633</v>
      </c>
      <c r="C1218" s="151">
        <v>39567</v>
      </c>
      <c r="E1218">
        <v>61</v>
      </c>
      <c r="F1218">
        <v>47</v>
      </c>
    </row>
    <row r="1219" spans="1:6" x14ac:dyDescent="0.25">
      <c r="A1219" t="s">
        <v>632</v>
      </c>
      <c r="B1219" t="s">
        <v>633</v>
      </c>
      <c r="C1219" s="151">
        <v>39568</v>
      </c>
      <c r="E1219">
        <v>60</v>
      </c>
      <c r="F1219">
        <v>39</v>
      </c>
    </row>
    <row r="1220" spans="1:6" x14ac:dyDescent="0.25">
      <c r="A1220" t="s">
        <v>632</v>
      </c>
      <c r="B1220" t="s">
        <v>633</v>
      </c>
      <c r="C1220" s="151">
        <v>39569</v>
      </c>
      <c r="E1220">
        <v>67</v>
      </c>
      <c r="F1220">
        <v>39</v>
      </c>
    </row>
    <row r="1221" spans="1:6" x14ac:dyDescent="0.25">
      <c r="A1221" t="s">
        <v>632</v>
      </c>
      <c r="B1221" t="s">
        <v>633</v>
      </c>
      <c r="C1221" s="151">
        <v>39570</v>
      </c>
      <c r="E1221">
        <v>83</v>
      </c>
      <c r="F1221">
        <v>47</v>
      </c>
    </row>
    <row r="1222" spans="1:6" x14ac:dyDescent="0.25">
      <c r="A1222" t="s">
        <v>632</v>
      </c>
      <c r="B1222" t="s">
        <v>633</v>
      </c>
      <c r="C1222" s="151">
        <v>39571</v>
      </c>
      <c r="E1222">
        <v>82</v>
      </c>
      <c r="F1222">
        <v>61</v>
      </c>
    </row>
    <row r="1223" spans="1:6" x14ac:dyDescent="0.25">
      <c r="A1223" t="s">
        <v>632</v>
      </c>
      <c r="B1223" t="s">
        <v>633</v>
      </c>
      <c r="C1223" s="151">
        <v>39572</v>
      </c>
      <c r="E1223">
        <v>71</v>
      </c>
      <c r="F1223">
        <v>49</v>
      </c>
    </row>
    <row r="1224" spans="1:6" x14ac:dyDescent="0.25">
      <c r="A1224" t="s">
        <v>632</v>
      </c>
      <c r="B1224" t="s">
        <v>633</v>
      </c>
      <c r="C1224" s="151">
        <v>39573</v>
      </c>
      <c r="E1224">
        <v>73</v>
      </c>
      <c r="F1224">
        <v>44</v>
      </c>
    </row>
    <row r="1225" spans="1:6" x14ac:dyDescent="0.25">
      <c r="A1225" t="s">
        <v>632</v>
      </c>
      <c r="B1225" t="s">
        <v>633</v>
      </c>
      <c r="C1225" s="151">
        <v>39574</v>
      </c>
      <c r="E1225">
        <v>77</v>
      </c>
      <c r="F1225">
        <v>49</v>
      </c>
    </row>
    <row r="1226" spans="1:6" x14ac:dyDescent="0.25">
      <c r="A1226" t="s">
        <v>632</v>
      </c>
      <c r="B1226" t="s">
        <v>633</v>
      </c>
      <c r="C1226" s="151">
        <v>39575</v>
      </c>
      <c r="E1226">
        <v>82</v>
      </c>
      <c r="F1226">
        <v>49</v>
      </c>
    </row>
    <row r="1227" spans="1:6" x14ac:dyDescent="0.25">
      <c r="A1227" t="s">
        <v>632</v>
      </c>
      <c r="B1227" t="s">
        <v>633</v>
      </c>
      <c r="C1227" s="151">
        <v>39576</v>
      </c>
      <c r="E1227">
        <v>72</v>
      </c>
      <c r="F1227">
        <v>62</v>
      </c>
    </row>
    <row r="1228" spans="1:6" x14ac:dyDescent="0.25">
      <c r="A1228" t="s">
        <v>632</v>
      </c>
      <c r="B1228" t="s">
        <v>633</v>
      </c>
      <c r="C1228" s="151">
        <v>39577</v>
      </c>
      <c r="E1228">
        <v>63</v>
      </c>
      <c r="F1228">
        <v>54</v>
      </c>
    </row>
    <row r="1229" spans="1:6" x14ac:dyDescent="0.25">
      <c r="A1229" t="s">
        <v>632</v>
      </c>
      <c r="B1229" t="s">
        <v>633</v>
      </c>
      <c r="C1229" s="151">
        <v>39578</v>
      </c>
      <c r="E1229">
        <v>64</v>
      </c>
      <c r="F1229">
        <v>49</v>
      </c>
    </row>
    <row r="1230" spans="1:6" x14ac:dyDescent="0.25">
      <c r="A1230" t="s">
        <v>632</v>
      </c>
      <c r="B1230" t="s">
        <v>633</v>
      </c>
      <c r="C1230" s="151">
        <v>39579</v>
      </c>
      <c r="E1230">
        <v>58</v>
      </c>
      <c r="F1230">
        <v>43</v>
      </c>
    </row>
    <row r="1231" spans="1:6" x14ac:dyDescent="0.25">
      <c r="A1231" t="s">
        <v>632</v>
      </c>
      <c r="B1231" t="s">
        <v>633</v>
      </c>
      <c r="C1231" s="151">
        <v>39580</v>
      </c>
      <c r="E1231">
        <v>50</v>
      </c>
      <c r="F1231">
        <v>44</v>
      </c>
    </row>
    <row r="1232" spans="1:6" x14ac:dyDescent="0.25">
      <c r="A1232" t="s">
        <v>632</v>
      </c>
      <c r="B1232" t="s">
        <v>633</v>
      </c>
      <c r="C1232" s="151">
        <v>39581</v>
      </c>
      <c r="E1232">
        <v>71</v>
      </c>
      <c r="F1232">
        <v>41</v>
      </c>
    </row>
    <row r="1233" spans="1:6" x14ac:dyDescent="0.25">
      <c r="A1233" t="s">
        <v>632</v>
      </c>
      <c r="B1233" t="s">
        <v>633</v>
      </c>
      <c r="C1233" s="151">
        <v>39582</v>
      </c>
      <c r="E1233">
        <v>73</v>
      </c>
      <c r="F1233">
        <v>44</v>
      </c>
    </row>
    <row r="1234" spans="1:6" x14ac:dyDescent="0.25">
      <c r="A1234" t="s">
        <v>632</v>
      </c>
      <c r="B1234" t="s">
        <v>633</v>
      </c>
      <c r="C1234" s="151">
        <v>39583</v>
      </c>
      <c r="E1234">
        <v>76</v>
      </c>
      <c r="F1234">
        <v>55</v>
      </c>
    </row>
    <row r="1235" spans="1:6" x14ac:dyDescent="0.25">
      <c r="A1235" t="s">
        <v>632</v>
      </c>
      <c r="B1235" t="s">
        <v>633</v>
      </c>
      <c r="C1235" s="151">
        <v>39584</v>
      </c>
      <c r="E1235">
        <v>66</v>
      </c>
      <c r="F1235">
        <v>52</v>
      </c>
    </row>
    <row r="1236" spans="1:6" x14ac:dyDescent="0.25">
      <c r="A1236" t="s">
        <v>632</v>
      </c>
      <c r="B1236" t="s">
        <v>633</v>
      </c>
      <c r="C1236" s="151">
        <v>39585</v>
      </c>
      <c r="E1236">
        <v>75</v>
      </c>
      <c r="F1236">
        <v>47</v>
      </c>
    </row>
    <row r="1237" spans="1:6" x14ac:dyDescent="0.25">
      <c r="A1237" t="s">
        <v>632</v>
      </c>
      <c r="B1237" t="s">
        <v>633</v>
      </c>
      <c r="C1237" s="151">
        <v>39586</v>
      </c>
      <c r="E1237">
        <v>70</v>
      </c>
      <c r="F1237">
        <v>52</v>
      </c>
    </row>
    <row r="1238" spans="1:6" x14ac:dyDescent="0.25">
      <c r="A1238" t="s">
        <v>632</v>
      </c>
      <c r="B1238" t="s">
        <v>633</v>
      </c>
      <c r="C1238" s="151">
        <v>39587</v>
      </c>
      <c r="E1238">
        <v>66</v>
      </c>
      <c r="F1238">
        <v>46</v>
      </c>
    </row>
    <row r="1239" spans="1:6" x14ac:dyDescent="0.25">
      <c r="A1239" t="s">
        <v>632</v>
      </c>
      <c r="B1239" t="s">
        <v>633</v>
      </c>
      <c r="C1239" s="151">
        <v>39588</v>
      </c>
      <c r="E1239">
        <v>61</v>
      </c>
      <c r="F1239">
        <v>45</v>
      </c>
    </row>
    <row r="1240" spans="1:6" x14ac:dyDescent="0.25">
      <c r="A1240" t="s">
        <v>632</v>
      </c>
      <c r="B1240" t="s">
        <v>633</v>
      </c>
      <c r="C1240" s="151">
        <v>39589</v>
      </c>
      <c r="E1240">
        <v>69</v>
      </c>
      <c r="F1240">
        <v>45</v>
      </c>
    </row>
    <row r="1241" spans="1:6" x14ac:dyDescent="0.25">
      <c r="A1241" t="s">
        <v>632</v>
      </c>
      <c r="B1241" t="s">
        <v>633</v>
      </c>
      <c r="C1241" s="151">
        <v>39590</v>
      </c>
      <c r="E1241">
        <v>69</v>
      </c>
      <c r="F1241">
        <v>43</v>
      </c>
    </row>
    <row r="1242" spans="1:6" x14ac:dyDescent="0.25">
      <c r="A1242" t="s">
        <v>632</v>
      </c>
      <c r="B1242" t="s">
        <v>633</v>
      </c>
      <c r="C1242" s="151">
        <v>39591</v>
      </c>
      <c r="E1242">
        <v>71</v>
      </c>
      <c r="F1242">
        <v>45</v>
      </c>
    </row>
    <row r="1243" spans="1:6" x14ac:dyDescent="0.25">
      <c r="A1243" t="s">
        <v>632</v>
      </c>
      <c r="B1243" t="s">
        <v>633</v>
      </c>
      <c r="C1243" s="151">
        <v>39592</v>
      </c>
      <c r="E1243">
        <v>74</v>
      </c>
      <c r="F1243">
        <v>52</v>
      </c>
    </row>
    <row r="1244" spans="1:6" x14ac:dyDescent="0.25">
      <c r="A1244" t="s">
        <v>632</v>
      </c>
      <c r="B1244" t="s">
        <v>633</v>
      </c>
      <c r="C1244" s="151">
        <v>39593</v>
      </c>
      <c r="E1244">
        <v>76</v>
      </c>
      <c r="F1244">
        <v>49</v>
      </c>
    </row>
    <row r="1245" spans="1:6" x14ac:dyDescent="0.25">
      <c r="A1245" t="s">
        <v>632</v>
      </c>
      <c r="B1245" t="s">
        <v>633</v>
      </c>
      <c r="C1245" s="151">
        <v>39594</v>
      </c>
      <c r="E1245">
        <v>85</v>
      </c>
      <c r="F1245">
        <v>52</v>
      </c>
    </row>
    <row r="1246" spans="1:6" x14ac:dyDescent="0.25">
      <c r="A1246" t="s">
        <v>632</v>
      </c>
      <c r="B1246" t="s">
        <v>633</v>
      </c>
      <c r="C1246" s="151">
        <v>39595</v>
      </c>
      <c r="E1246">
        <v>81</v>
      </c>
      <c r="F1246">
        <v>69</v>
      </c>
    </row>
    <row r="1247" spans="1:6" x14ac:dyDescent="0.25">
      <c r="A1247" t="s">
        <v>632</v>
      </c>
      <c r="B1247" t="s">
        <v>633</v>
      </c>
      <c r="C1247" s="151">
        <v>39596</v>
      </c>
      <c r="E1247">
        <v>73</v>
      </c>
      <c r="F1247">
        <v>49</v>
      </c>
    </row>
    <row r="1248" spans="1:6" x14ac:dyDescent="0.25">
      <c r="A1248" t="s">
        <v>632</v>
      </c>
      <c r="B1248" t="s">
        <v>633</v>
      </c>
      <c r="C1248" s="151">
        <v>39597</v>
      </c>
      <c r="E1248">
        <v>84</v>
      </c>
      <c r="F1248">
        <v>43</v>
      </c>
    </row>
    <row r="1249" spans="1:6" x14ac:dyDescent="0.25">
      <c r="A1249" t="s">
        <v>632</v>
      </c>
      <c r="B1249" t="s">
        <v>633</v>
      </c>
      <c r="C1249" s="151">
        <v>39598</v>
      </c>
      <c r="E1249">
        <v>83</v>
      </c>
      <c r="F1249">
        <v>53</v>
      </c>
    </row>
    <row r="1250" spans="1:6" x14ac:dyDescent="0.25">
      <c r="A1250" t="s">
        <v>632</v>
      </c>
      <c r="B1250" t="s">
        <v>633</v>
      </c>
      <c r="C1250" s="151">
        <v>39599</v>
      </c>
      <c r="E1250">
        <v>85</v>
      </c>
      <c r="F1250">
        <v>67</v>
      </c>
    </row>
    <row r="1251" spans="1:6" x14ac:dyDescent="0.25">
      <c r="A1251" t="s">
        <v>632</v>
      </c>
      <c r="B1251" t="s">
        <v>633</v>
      </c>
      <c r="C1251" s="151">
        <v>39600</v>
      </c>
      <c r="E1251">
        <v>83</v>
      </c>
      <c r="F1251">
        <v>66</v>
      </c>
    </row>
    <row r="1252" spans="1:6" x14ac:dyDescent="0.25">
      <c r="A1252" t="s">
        <v>632</v>
      </c>
      <c r="B1252" t="s">
        <v>633</v>
      </c>
      <c r="C1252" s="151">
        <v>39601</v>
      </c>
      <c r="E1252">
        <v>78</v>
      </c>
      <c r="F1252">
        <v>58</v>
      </c>
    </row>
    <row r="1253" spans="1:6" x14ac:dyDescent="0.25">
      <c r="A1253" t="s">
        <v>632</v>
      </c>
      <c r="B1253" t="s">
        <v>633</v>
      </c>
      <c r="C1253" s="151">
        <v>39602</v>
      </c>
      <c r="E1253">
        <v>82</v>
      </c>
      <c r="F1253">
        <v>56</v>
      </c>
    </row>
    <row r="1254" spans="1:6" x14ac:dyDescent="0.25">
      <c r="A1254" t="s">
        <v>632</v>
      </c>
      <c r="B1254" t="s">
        <v>633</v>
      </c>
      <c r="C1254" s="151">
        <v>39603</v>
      </c>
      <c r="E1254">
        <v>85</v>
      </c>
      <c r="F1254">
        <v>66</v>
      </c>
    </row>
    <row r="1255" spans="1:6" x14ac:dyDescent="0.25">
      <c r="A1255" t="s">
        <v>632</v>
      </c>
      <c r="B1255" t="s">
        <v>633</v>
      </c>
      <c r="C1255" s="151">
        <v>39604</v>
      </c>
      <c r="E1255">
        <v>87</v>
      </c>
      <c r="F1255">
        <v>63</v>
      </c>
    </row>
    <row r="1256" spans="1:6" x14ac:dyDescent="0.25">
      <c r="A1256" t="s">
        <v>632</v>
      </c>
      <c r="B1256" t="s">
        <v>633</v>
      </c>
      <c r="C1256" s="151">
        <v>39605</v>
      </c>
      <c r="E1256">
        <v>84</v>
      </c>
      <c r="F1256">
        <v>67</v>
      </c>
    </row>
    <row r="1257" spans="1:6" x14ac:dyDescent="0.25">
      <c r="A1257" t="s">
        <v>632</v>
      </c>
      <c r="B1257" t="s">
        <v>633</v>
      </c>
      <c r="C1257" s="151">
        <v>39606</v>
      </c>
      <c r="E1257">
        <v>95</v>
      </c>
      <c r="F1257">
        <v>70</v>
      </c>
    </row>
    <row r="1258" spans="1:6" x14ac:dyDescent="0.25">
      <c r="A1258" t="s">
        <v>632</v>
      </c>
      <c r="B1258" t="s">
        <v>633</v>
      </c>
      <c r="C1258" s="151">
        <v>39607</v>
      </c>
      <c r="E1258">
        <v>94</v>
      </c>
      <c r="F1258">
        <v>71</v>
      </c>
    </row>
    <row r="1259" spans="1:6" x14ac:dyDescent="0.25">
      <c r="A1259" t="s">
        <v>632</v>
      </c>
      <c r="B1259" t="s">
        <v>633</v>
      </c>
      <c r="C1259" s="151">
        <v>39608</v>
      </c>
      <c r="E1259">
        <v>94</v>
      </c>
      <c r="F1259">
        <v>69</v>
      </c>
    </row>
    <row r="1260" spans="1:6" x14ac:dyDescent="0.25">
      <c r="A1260" t="s">
        <v>632</v>
      </c>
      <c r="B1260" t="s">
        <v>633</v>
      </c>
      <c r="C1260" s="151">
        <v>39609</v>
      </c>
      <c r="E1260">
        <v>95</v>
      </c>
      <c r="F1260">
        <v>71</v>
      </c>
    </row>
    <row r="1261" spans="1:6" x14ac:dyDescent="0.25">
      <c r="A1261" t="s">
        <v>632</v>
      </c>
      <c r="B1261" t="s">
        <v>633</v>
      </c>
      <c r="C1261" s="151">
        <v>39610</v>
      </c>
      <c r="E1261">
        <v>85</v>
      </c>
      <c r="F1261">
        <v>66</v>
      </c>
    </row>
    <row r="1262" spans="1:6" x14ac:dyDescent="0.25">
      <c r="A1262" t="s">
        <v>632</v>
      </c>
      <c r="B1262" t="s">
        <v>633</v>
      </c>
      <c r="C1262" s="151">
        <v>39611</v>
      </c>
      <c r="E1262">
        <v>90</v>
      </c>
      <c r="F1262">
        <v>61</v>
      </c>
    </row>
    <row r="1263" spans="1:6" x14ac:dyDescent="0.25">
      <c r="A1263" t="s">
        <v>632</v>
      </c>
      <c r="B1263" t="s">
        <v>633</v>
      </c>
      <c r="C1263" s="151">
        <v>39612</v>
      </c>
      <c r="E1263">
        <v>87</v>
      </c>
      <c r="F1263">
        <v>64</v>
      </c>
    </row>
    <row r="1264" spans="1:6" x14ac:dyDescent="0.25">
      <c r="A1264" t="s">
        <v>632</v>
      </c>
      <c r="B1264" t="s">
        <v>633</v>
      </c>
      <c r="C1264" s="151">
        <v>39613</v>
      </c>
      <c r="E1264">
        <v>88</v>
      </c>
      <c r="F1264">
        <v>68</v>
      </c>
    </row>
    <row r="1265" spans="1:6" x14ac:dyDescent="0.25">
      <c r="A1265" t="s">
        <v>632</v>
      </c>
      <c r="B1265" t="s">
        <v>633</v>
      </c>
      <c r="C1265" s="151">
        <v>39614</v>
      </c>
      <c r="E1265">
        <v>84</v>
      </c>
      <c r="F1265">
        <v>65</v>
      </c>
    </row>
    <row r="1266" spans="1:6" x14ac:dyDescent="0.25">
      <c r="A1266" t="s">
        <v>632</v>
      </c>
      <c r="B1266" t="s">
        <v>633</v>
      </c>
      <c r="C1266" s="151">
        <v>39615</v>
      </c>
      <c r="E1266">
        <v>84</v>
      </c>
      <c r="F1266">
        <v>61</v>
      </c>
    </row>
    <row r="1267" spans="1:6" x14ac:dyDescent="0.25">
      <c r="A1267" t="s">
        <v>632</v>
      </c>
      <c r="B1267" t="s">
        <v>633</v>
      </c>
      <c r="C1267" s="151">
        <v>39616</v>
      </c>
      <c r="E1267">
        <v>76</v>
      </c>
      <c r="F1267">
        <v>55</v>
      </c>
    </row>
    <row r="1268" spans="1:6" x14ac:dyDescent="0.25">
      <c r="A1268" t="s">
        <v>632</v>
      </c>
      <c r="B1268" t="s">
        <v>633</v>
      </c>
      <c r="C1268" s="151">
        <v>39617</v>
      </c>
      <c r="E1268">
        <v>78</v>
      </c>
      <c r="F1268">
        <v>53</v>
      </c>
    </row>
    <row r="1269" spans="1:6" x14ac:dyDescent="0.25">
      <c r="A1269" t="s">
        <v>632</v>
      </c>
      <c r="B1269" t="s">
        <v>633</v>
      </c>
      <c r="C1269" s="151">
        <v>39618</v>
      </c>
      <c r="E1269">
        <v>75</v>
      </c>
      <c r="F1269">
        <v>55</v>
      </c>
    </row>
    <row r="1270" spans="1:6" x14ac:dyDescent="0.25">
      <c r="A1270" t="s">
        <v>632</v>
      </c>
      <c r="B1270" t="s">
        <v>633</v>
      </c>
      <c r="C1270" s="151">
        <v>39619</v>
      </c>
      <c r="E1270">
        <v>81</v>
      </c>
      <c r="F1270">
        <v>57</v>
      </c>
    </row>
    <row r="1271" spans="1:6" x14ac:dyDescent="0.25">
      <c r="A1271" t="s">
        <v>632</v>
      </c>
      <c r="B1271" t="s">
        <v>633</v>
      </c>
      <c r="C1271" s="151">
        <v>39620</v>
      </c>
      <c r="E1271">
        <v>84</v>
      </c>
      <c r="F1271">
        <v>61</v>
      </c>
    </row>
    <row r="1272" spans="1:6" x14ac:dyDescent="0.25">
      <c r="A1272" t="s">
        <v>632</v>
      </c>
      <c r="B1272" t="s">
        <v>633</v>
      </c>
      <c r="C1272" s="151">
        <v>39621</v>
      </c>
      <c r="E1272">
        <v>85</v>
      </c>
      <c r="F1272">
        <v>63</v>
      </c>
    </row>
    <row r="1273" spans="1:6" x14ac:dyDescent="0.25">
      <c r="A1273" t="s">
        <v>632</v>
      </c>
      <c r="B1273" t="s">
        <v>633</v>
      </c>
      <c r="C1273" s="151">
        <v>39622</v>
      </c>
      <c r="E1273">
        <v>84</v>
      </c>
      <c r="F1273">
        <v>62</v>
      </c>
    </row>
    <row r="1274" spans="1:6" x14ac:dyDescent="0.25">
      <c r="A1274" t="s">
        <v>632</v>
      </c>
      <c r="B1274" t="s">
        <v>633</v>
      </c>
      <c r="C1274" s="151">
        <v>39623</v>
      </c>
      <c r="E1274">
        <v>82</v>
      </c>
      <c r="F1274">
        <v>56</v>
      </c>
    </row>
    <row r="1275" spans="1:6" x14ac:dyDescent="0.25">
      <c r="A1275" t="s">
        <v>632</v>
      </c>
      <c r="B1275" t="s">
        <v>633</v>
      </c>
      <c r="C1275" s="151">
        <v>39624</v>
      </c>
      <c r="E1275">
        <v>85</v>
      </c>
      <c r="F1275">
        <v>58</v>
      </c>
    </row>
    <row r="1276" spans="1:6" x14ac:dyDescent="0.25">
      <c r="A1276" t="s">
        <v>632</v>
      </c>
      <c r="B1276" t="s">
        <v>633</v>
      </c>
      <c r="C1276" s="151">
        <v>39625</v>
      </c>
      <c r="E1276">
        <v>92</v>
      </c>
      <c r="F1276">
        <v>67</v>
      </c>
    </row>
    <row r="1277" spans="1:6" x14ac:dyDescent="0.25">
      <c r="A1277" t="s">
        <v>632</v>
      </c>
      <c r="B1277" t="s">
        <v>633</v>
      </c>
      <c r="C1277" s="151">
        <v>39626</v>
      </c>
      <c r="E1277">
        <v>90</v>
      </c>
      <c r="F1277">
        <v>69</v>
      </c>
    </row>
    <row r="1278" spans="1:6" x14ac:dyDescent="0.25">
      <c r="A1278" t="s">
        <v>632</v>
      </c>
      <c r="B1278" t="s">
        <v>633</v>
      </c>
      <c r="C1278" s="151">
        <v>39627</v>
      </c>
      <c r="E1278">
        <v>91</v>
      </c>
      <c r="F1278">
        <v>67</v>
      </c>
    </row>
    <row r="1279" spans="1:6" x14ac:dyDescent="0.25">
      <c r="A1279" t="s">
        <v>632</v>
      </c>
      <c r="B1279" t="s">
        <v>633</v>
      </c>
      <c r="C1279" s="151">
        <v>39628</v>
      </c>
      <c r="E1279">
        <v>88</v>
      </c>
      <c r="F1279">
        <v>68</v>
      </c>
    </row>
    <row r="1280" spans="1:6" x14ac:dyDescent="0.25">
      <c r="A1280" t="s">
        <v>632</v>
      </c>
      <c r="B1280" t="s">
        <v>633</v>
      </c>
      <c r="C1280" s="151">
        <v>39629</v>
      </c>
      <c r="E1280">
        <v>82</v>
      </c>
      <c r="F1280">
        <v>61</v>
      </c>
    </row>
    <row r="1281" spans="1:6" x14ac:dyDescent="0.25">
      <c r="A1281" t="s">
        <v>632</v>
      </c>
      <c r="B1281" t="s">
        <v>633</v>
      </c>
      <c r="C1281" s="151">
        <v>39630</v>
      </c>
      <c r="E1281">
        <v>79</v>
      </c>
      <c r="F1281">
        <v>58</v>
      </c>
    </row>
    <row r="1282" spans="1:6" x14ac:dyDescent="0.25">
      <c r="A1282" t="s">
        <v>632</v>
      </c>
      <c r="B1282" t="s">
        <v>633</v>
      </c>
      <c r="C1282" s="151">
        <v>39631</v>
      </c>
      <c r="E1282">
        <v>84</v>
      </c>
      <c r="F1282">
        <v>59</v>
      </c>
    </row>
    <row r="1283" spans="1:6" x14ac:dyDescent="0.25">
      <c r="A1283" t="s">
        <v>632</v>
      </c>
      <c r="B1283" t="s">
        <v>633</v>
      </c>
      <c r="C1283" s="151">
        <v>39632</v>
      </c>
      <c r="E1283">
        <v>90</v>
      </c>
      <c r="F1283">
        <v>63</v>
      </c>
    </row>
    <row r="1284" spans="1:6" x14ac:dyDescent="0.25">
      <c r="A1284" t="s">
        <v>632</v>
      </c>
      <c r="B1284" t="s">
        <v>633</v>
      </c>
      <c r="C1284" s="151">
        <v>39633</v>
      </c>
      <c r="E1284">
        <v>84</v>
      </c>
      <c r="F1284">
        <v>69</v>
      </c>
    </row>
    <row r="1285" spans="1:6" x14ac:dyDescent="0.25">
      <c r="A1285" t="s">
        <v>632</v>
      </c>
      <c r="B1285" t="s">
        <v>633</v>
      </c>
      <c r="C1285" s="151">
        <v>39634</v>
      </c>
      <c r="E1285">
        <v>82</v>
      </c>
      <c r="F1285">
        <v>68</v>
      </c>
    </row>
    <row r="1286" spans="1:6" x14ac:dyDescent="0.25">
      <c r="A1286" t="s">
        <v>632</v>
      </c>
      <c r="B1286" t="s">
        <v>633</v>
      </c>
      <c r="C1286" s="151">
        <v>39635</v>
      </c>
      <c r="E1286">
        <v>82</v>
      </c>
      <c r="F1286">
        <v>68</v>
      </c>
    </row>
    <row r="1287" spans="1:6" x14ac:dyDescent="0.25">
      <c r="A1287" t="s">
        <v>632</v>
      </c>
      <c r="B1287" t="s">
        <v>633</v>
      </c>
      <c r="C1287" s="151">
        <v>39636</v>
      </c>
      <c r="E1287">
        <v>86</v>
      </c>
      <c r="F1287">
        <v>66</v>
      </c>
    </row>
    <row r="1288" spans="1:6" x14ac:dyDescent="0.25">
      <c r="A1288" t="s">
        <v>632</v>
      </c>
      <c r="B1288" t="s">
        <v>633</v>
      </c>
      <c r="C1288" s="151">
        <v>39637</v>
      </c>
      <c r="E1288">
        <v>90</v>
      </c>
      <c r="F1288">
        <v>66</v>
      </c>
    </row>
    <row r="1289" spans="1:6" x14ac:dyDescent="0.25">
      <c r="A1289" t="s">
        <v>632</v>
      </c>
      <c r="B1289" t="s">
        <v>633</v>
      </c>
      <c r="C1289" s="151">
        <v>39638</v>
      </c>
      <c r="E1289">
        <v>84</v>
      </c>
      <c r="F1289">
        <v>72</v>
      </c>
    </row>
    <row r="1290" spans="1:6" x14ac:dyDescent="0.25">
      <c r="A1290" t="s">
        <v>632</v>
      </c>
      <c r="B1290" t="s">
        <v>633</v>
      </c>
      <c r="C1290" s="151">
        <v>39639</v>
      </c>
      <c r="E1290">
        <v>85</v>
      </c>
      <c r="F1290">
        <v>66</v>
      </c>
    </row>
    <row r="1291" spans="1:6" x14ac:dyDescent="0.25">
      <c r="A1291" t="s">
        <v>632</v>
      </c>
      <c r="B1291" t="s">
        <v>633</v>
      </c>
      <c r="C1291" s="151">
        <v>39640</v>
      </c>
      <c r="E1291">
        <v>89</v>
      </c>
      <c r="F1291">
        <v>62</v>
      </c>
    </row>
    <row r="1292" spans="1:6" x14ac:dyDescent="0.25">
      <c r="A1292" t="s">
        <v>632</v>
      </c>
      <c r="B1292" t="s">
        <v>633</v>
      </c>
      <c r="C1292" s="151">
        <v>39641</v>
      </c>
      <c r="E1292">
        <v>89</v>
      </c>
      <c r="F1292">
        <v>67</v>
      </c>
    </row>
    <row r="1293" spans="1:6" x14ac:dyDescent="0.25">
      <c r="A1293" t="s">
        <v>632</v>
      </c>
      <c r="B1293" t="s">
        <v>633</v>
      </c>
      <c r="C1293" s="151">
        <v>39642</v>
      </c>
      <c r="E1293">
        <v>91</v>
      </c>
      <c r="F1293">
        <v>70</v>
      </c>
    </row>
    <row r="1294" spans="1:6" x14ac:dyDescent="0.25">
      <c r="A1294" t="s">
        <v>632</v>
      </c>
      <c r="B1294" t="s">
        <v>633</v>
      </c>
      <c r="C1294" s="151">
        <v>39643</v>
      </c>
      <c r="E1294">
        <v>85</v>
      </c>
      <c r="F1294">
        <v>65</v>
      </c>
    </row>
    <row r="1295" spans="1:6" x14ac:dyDescent="0.25">
      <c r="A1295" t="s">
        <v>632</v>
      </c>
      <c r="B1295" t="s">
        <v>633</v>
      </c>
      <c r="C1295" s="151">
        <v>39644</v>
      </c>
      <c r="E1295">
        <v>88</v>
      </c>
      <c r="F1295">
        <v>61</v>
      </c>
    </row>
    <row r="1296" spans="1:6" x14ac:dyDescent="0.25">
      <c r="A1296" t="s">
        <v>632</v>
      </c>
      <c r="B1296" t="s">
        <v>633</v>
      </c>
      <c r="C1296" s="151">
        <v>39645</v>
      </c>
      <c r="E1296">
        <v>89</v>
      </c>
      <c r="F1296">
        <v>63</v>
      </c>
    </row>
    <row r="1297" spans="1:6" x14ac:dyDescent="0.25">
      <c r="A1297" t="s">
        <v>632</v>
      </c>
      <c r="B1297" t="s">
        <v>633</v>
      </c>
      <c r="C1297" s="151">
        <v>39646</v>
      </c>
      <c r="E1297">
        <v>93</v>
      </c>
      <c r="F1297">
        <v>63</v>
      </c>
    </row>
    <row r="1298" spans="1:6" x14ac:dyDescent="0.25">
      <c r="A1298" t="s">
        <v>632</v>
      </c>
      <c r="B1298" t="s">
        <v>633</v>
      </c>
      <c r="C1298" s="151">
        <v>39647</v>
      </c>
      <c r="E1298">
        <v>92</v>
      </c>
      <c r="F1298">
        <v>69</v>
      </c>
    </row>
    <row r="1299" spans="1:6" x14ac:dyDescent="0.25">
      <c r="A1299" t="s">
        <v>632</v>
      </c>
      <c r="B1299" t="s">
        <v>633</v>
      </c>
      <c r="C1299" s="151">
        <v>39648</v>
      </c>
      <c r="E1299">
        <v>93</v>
      </c>
      <c r="F1299">
        <v>68</v>
      </c>
    </row>
    <row r="1300" spans="1:6" x14ac:dyDescent="0.25">
      <c r="A1300" t="s">
        <v>632</v>
      </c>
      <c r="B1300" t="s">
        <v>633</v>
      </c>
      <c r="C1300" s="151">
        <v>39649</v>
      </c>
      <c r="E1300">
        <v>95</v>
      </c>
      <c r="F1300">
        <v>72</v>
      </c>
    </row>
    <row r="1301" spans="1:6" x14ac:dyDescent="0.25">
      <c r="A1301" t="s">
        <v>632</v>
      </c>
      <c r="B1301" t="s">
        <v>633</v>
      </c>
      <c r="C1301" s="151">
        <v>39650</v>
      </c>
      <c r="E1301">
        <v>94</v>
      </c>
      <c r="F1301">
        <v>71</v>
      </c>
    </row>
    <row r="1302" spans="1:6" x14ac:dyDescent="0.25">
      <c r="A1302" t="s">
        <v>632</v>
      </c>
      <c r="B1302" t="s">
        <v>633</v>
      </c>
      <c r="C1302" s="151">
        <v>39651</v>
      </c>
      <c r="E1302">
        <v>90</v>
      </c>
      <c r="F1302">
        <v>70</v>
      </c>
    </row>
    <row r="1303" spans="1:6" x14ac:dyDescent="0.25">
      <c r="A1303" t="s">
        <v>632</v>
      </c>
      <c r="B1303" t="s">
        <v>633</v>
      </c>
      <c r="C1303" s="151">
        <v>39652</v>
      </c>
      <c r="E1303">
        <v>82</v>
      </c>
      <c r="F1303">
        <v>65</v>
      </c>
    </row>
    <row r="1304" spans="1:6" x14ac:dyDescent="0.25">
      <c r="A1304" t="s">
        <v>632</v>
      </c>
      <c r="B1304" t="s">
        <v>633</v>
      </c>
      <c r="C1304" s="151">
        <v>39653</v>
      </c>
      <c r="E1304">
        <v>83</v>
      </c>
      <c r="F1304">
        <v>60</v>
      </c>
    </row>
    <row r="1305" spans="1:6" x14ac:dyDescent="0.25">
      <c r="A1305" t="s">
        <v>632</v>
      </c>
      <c r="B1305" t="s">
        <v>633</v>
      </c>
      <c r="C1305" s="151">
        <v>39654</v>
      </c>
      <c r="E1305">
        <v>86</v>
      </c>
      <c r="F1305">
        <v>58</v>
      </c>
    </row>
    <row r="1306" spans="1:6" x14ac:dyDescent="0.25">
      <c r="A1306" t="s">
        <v>632</v>
      </c>
      <c r="B1306" t="s">
        <v>633</v>
      </c>
      <c r="C1306" s="151">
        <v>39655</v>
      </c>
      <c r="E1306">
        <v>88</v>
      </c>
      <c r="F1306">
        <v>67</v>
      </c>
    </row>
    <row r="1307" spans="1:6" x14ac:dyDescent="0.25">
      <c r="A1307" t="s">
        <v>632</v>
      </c>
      <c r="B1307" t="s">
        <v>633</v>
      </c>
      <c r="C1307" s="151">
        <v>39656</v>
      </c>
      <c r="E1307">
        <v>88</v>
      </c>
      <c r="F1307">
        <v>65</v>
      </c>
    </row>
    <row r="1308" spans="1:6" x14ac:dyDescent="0.25">
      <c r="A1308" t="s">
        <v>632</v>
      </c>
      <c r="B1308" t="s">
        <v>633</v>
      </c>
      <c r="C1308" s="151">
        <v>39657</v>
      </c>
      <c r="E1308">
        <v>86</v>
      </c>
      <c r="F1308">
        <v>59</v>
      </c>
    </row>
    <row r="1309" spans="1:6" x14ac:dyDescent="0.25">
      <c r="A1309" t="s">
        <v>632</v>
      </c>
      <c r="B1309" t="s">
        <v>633</v>
      </c>
      <c r="C1309" s="151">
        <v>39658</v>
      </c>
      <c r="E1309">
        <v>91</v>
      </c>
      <c r="F1309">
        <v>70</v>
      </c>
    </row>
    <row r="1310" spans="1:6" x14ac:dyDescent="0.25">
      <c r="A1310" t="s">
        <v>632</v>
      </c>
      <c r="B1310" t="s">
        <v>633</v>
      </c>
      <c r="C1310" s="151">
        <v>39659</v>
      </c>
      <c r="E1310">
        <v>92</v>
      </c>
      <c r="F1310">
        <v>73</v>
      </c>
    </row>
    <row r="1311" spans="1:6" x14ac:dyDescent="0.25">
      <c r="A1311" t="s">
        <v>632</v>
      </c>
      <c r="B1311" t="s">
        <v>633</v>
      </c>
      <c r="C1311" s="151">
        <v>39660</v>
      </c>
      <c r="E1311">
        <v>86</v>
      </c>
      <c r="F1311">
        <v>72</v>
      </c>
    </row>
    <row r="1312" spans="1:6" x14ac:dyDescent="0.25">
      <c r="A1312" t="s">
        <v>632</v>
      </c>
      <c r="B1312" t="s">
        <v>633</v>
      </c>
      <c r="C1312" s="151">
        <v>39661</v>
      </c>
      <c r="E1312">
        <v>93</v>
      </c>
      <c r="F1312">
        <v>70</v>
      </c>
    </row>
    <row r="1313" spans="1:6" x14ac:dyDescent="0.25">
      <c r="A1313" t="s">
        <v>632</v>
      </c>
      <c r="B1313" t="s">
        <v>633</v>
      </c>
      <c r="C1313" s="151">
        <v>39662</v>
      </c>
      <c r="E1313">
        <v>90</v>
      </c>
      <c r="F1313">
        <v>69</v>
      </c>
    </row>
    <row r="1314" spans="1:6" x14ac:dyDescent="0.25">
      <c r="A1314" t="s">
        <v>632</v>
      </c>
      <c r="B1314" t="s">
        <v>633</v>
      </c>
      <c r="C1314" s="151">
        <v>39663</v>
      </c>
      <c r="E1314">
        <v>87</v>
      </c>
      <c r="F1314">
        <v>65</v>
      </c>
    </row>
    <row r="1315" spans="1:6" x14ac:dyDescent="0.25">
      <c r="A1315" t="s">
        <v>632</v>
      </c>
      <c r="B1315" t="s">
        <v>633</v>
      </c>
      <c r="C1315" s="151">
        <v>39664</v>
      </c>
      <c r="E1315">
        <v>89</v>
      </c>
      <c r="F1315">
        <v>60</v>
      </c>
    </row>
    <row r="1316" spans="1:6" x14ac:dyDescent="0.25">
      <c r="A1316" t="s">
        <v>632</v>
      </c>
      <c r="B1316" t="s">
        <v>633</v>
      </c>
      <c r="C1316" s="151">
        <v>39665</v>
      </c>
      <c r="E1316">
        <v>85</v>
      </c>
      <c r="F1316">
        <v>65</v>
      </c>
    </row>
    <row r="1317" spans="1:6" x14ac:dyDescent="0.25">
      <c r="A1317" t="s">
        <v>632</v>
      </c>
      <c r="B1317" t="s">
        <v>633</v>
      </c>
      <c r="C1317" s="151">
        <v>39666</v>
      </c>
      <c r="E1317">
        <v>93</v>
      </c>
      <c r="F1317">
        <v>69</v>
      </c>
    </row>
    <row r="1318" spans="1:6" x14ac:dyDescent="0.25">
      <c r="A1318" t="s">
        <v>632</v>
      </c>
      <c r="B1318" t="s">
        <v>633</v>
      </c>
      <c r="C1318" s="151">
        <v>39667</v>
      </c>
      <c r="E1318">
        <v>91</v>
      </c>
      <c r="F1318">
        <v>66</v>
      </c>
    </row>
    <row r="1319" spans="1:6" x14ac:dyDescent="0.25">
      <c r="A1319" t="s">
        <v>632</v>
      </c>
      <c r="B1319" t="s">
        <v>633</v>
      </c>
      <c r="C1319" s="151">
        <v>39668</v>
      </c>
      <c r="E1319">
        <v>85</v>
      </c>
      <c r="F1319">
        <v>63</v>
      </c>
    </row>
    <row r="1320" spans="1:6" x14ac:dyDescent="0.25">
      <c r="A1320" t="s">
        <v>632</v>
      </c>
      <c r="B1320" t="s">
        <v>633</v>
      </c>
      <c r="C1320" s="151">
        <v>39669</v>
      </c>
      <c r="E1320">
        <v>83</v>
      </c>
      <c r="F1320">
        <v>61</v>
      </c>
    </row>
    <row r="1321" spans="1:6" x14ac:dyDescent="0.25">
      <c r="A1321" t="s">
        <v>632</v>
      </c>
      <c r="B1321" t="s">
        <v>633</v>
      </c>
      <c r="C1321" s="151">
        <v>39670</v>
      </c>
      <c r="E1321">
        <v>85</v>
      </c>
      <c r="F1321">
        <v>59</v>
      </c>
    </row>
    <row r="1322" spans="1:6" x14ac:dyDescent="0.25">
      <c r="A1322" t="s">
        <v>632</v>
      </c>
      <c r="B1322" t="s">
        <v>633</v>
      </c>
      <c r="C1322" s="151">
        <v>39671</v>
      </c>
      <c r="E1322">
        <v>78</v>
      </c>
      <c r="F1322">
        <v>56</v>
      </c>
    </row>
    <row r="1323" spans="1:6" x14ac:dyDescent="0.25">
      <c r="A1323" t="s">
        <v>632</v>
      </c>
      <c r="B1323" t="s">
        <v>633</v>
      </c>
      <c r="C1323" s="151">
        <v>39672</v>
      </c>
      <c r="E1323">
        <v>86</v>
      </c>
      <c r="F1323">
        <v>60</v>
      </c>
    </row>
    <row r="1324" spans="1:6" x14ac:dyDescent="0.25">
      <c r="A1324" t="s">
        <v>632</v>
      </c>
      <c r="B1324" t="s">
        <v>633</v>
      </c>
      <c r="C1324" s="151">
        <v>39673</v>
      </c>
      <c r="E1324">
        <v>87</v>
      </c>
      <c r="F1324">
        <v>58</v>
      </c>
    </row>
    <row r="1325" spans="1:6" x14ac:dyDescent="0.25">
      <c r="A1325" t="s">
        <v>632</v>
      </c>
      <c r="B1325" t="s">
        <v>633</v>
      </c>
      <c r="C1325" s="151">
        <v>39674</v>
      </c>
      <c r="E1325">
        <v>86</v>
      </c>
      <c r="F1325">
        <v>59</v>
      </c>
    </row>
    <row r="1326" spans="1:6" x14ac:dyDescent="0.25">
      <c r="A1326" t="s">
        <v>632</v>
      </c>
      <c r="B1326" t="s">
        <v>633</v>
      </c>
      <c r="C1326" s="151">
        <v>39675</v>
      </c>
      <c r="E1326">
        <v>81</v>
      </c>
      <c r="F1326">
        <v>61</v>
      </c>
    </row>
    <row r="1327" spans="1:6" x14ac:dyDescent="0.25">
      <c r="A1327" t="s">
        <v>632</v>
      </c>
      <c r="B1327" t="s">
        <v>633</v>
      </c>
      <c r="C1327" s="151">
        <v>39676</v>
      </c>
      <c r="E1327">
        <v>84</v>
      </c>
      <c r="F1327">
        <v>60</v>
      </c>
    </row>
    <row r="1328" spans="1:6" x14ac:dyDescent="0.25">
      <c r="A1328" t="s">
        <v>632</v>
      </c>
      <c r="B1328" t="s">
        <v>633</v>
      </c>
      <c r="C1328" s="151">
        <v>39677</v>
      </c>
      <c r="E1328">
        <v>87</v>
      </c>
      <c r="F1328">
        <v>56</v>
      </c>
    </row>
    <row r="1329" spans="1:6" x14ac:dyDescent="0.25">
      <c r="A1329" t="s">
        <v>632</v>
      </c>
      <c r="B1329" t="s">
        <v>633</v>
      </c>
      <c r="C1329" s="151">
        <v>39678</v>
      </c>
      <c r="E1329">
        <v>90</v>
      </c>
      <c r="F1329">
        <v>59</v>
      </c>
    </row>
    <row r="1330" spans="1:6" x14ac:dyDescent="0.25">
      <c r="A1330" t="s">
        <v>632</v>
      </c>
      <c r="B1330" t="s">
        <v>633</v>
      </c>
      <c r="C1330" s="151">
        <v>39679</v>
      </c>
      <c r="E1330">
        <v>92</v>
      </c>
      <c r="F1330">
        <v>62</v>
      </c>
    </row>
    <row r="1331" spans="1:6" x14ac:dyDescent="0.25">
      <c r="A1331" t="s">
        <v>632</v>
      </c>
      <c r="B1331" t="s">
        <v>633</v>
      </c>
      <c r="C1331" s="151">
        <v>39680</v>
      </c>
      <c r="E1331">
        <v>82</v>
      </c>
      <c r="F1331">
        <v>62</v>
      </c>
    </row>
    <row r="1332" spans="1:6" x14ac:dyDescent="0.25">
      <c r="A1332" t="s">
        <v>632</v>
      </c>
      <c r="B1332" t="s">
        <v>633</v>
      </c>
      <c r="C1332" s="151">
        <v>39681</v>
      </c>
      <c r="E1332">
        <v>84</v>
      </c>
      <c r="F1332">
        <v>59</v>
      </c>
    </row>
    <row r="1333" spans="1:6" x14ac:dyDescent="0.25">
      <c r="A1333" t="s">
        <v>632</v>
      </c>
      <c r="B1333" t="s">
        <v>633</v>
      </c>
      <c r="C1333" s="151">
        <v>39682</v>
      </c>
      <c r="E1333">
        <v>85</v>
      </c>
      <c r="F1333">
        <v>57</v>
      </c>
    </row>
    <row r="1334" spans="1:6" x14ac:dyDescent="0.25">
      <c r="A1334" t="s">
        <v>632</v>
      </c>
      <c r="B1334" t="s">
        <v>633</v>
      </c>
      <c r="C1334" s="151">
        <v>39683</v>
      </c>
      <c r="E1334">
        <v>87</v>
      </c>
      <c r="F1334">
        <v>58</v>
      </c>
    </row>
    <row r="1335" spans="1:6" x14ac:dyDescent="0.25">
      <c r="A1335" t="s">
        <v>632</v>
      </c>
      <c r="B1335" t="s">
        <v>633</v>
      </c>
      <c r="C1335" s="151">
        <v>39684</v>
      </c>
      <c r="E1335">
        <v>89</v>
      </c>
      <c r="F1335">
        <v>65</v>
      </c>
    </row>
    <row r="1336" spans="1:6" x14ac:dyDescent="0.25">
      <c r="A1336" t="s">
        <v>632</v>
      </c>
      <c r="B1336" t="s">
        <v>633</v>
      </c>
      <c r="C1336" s="151">
        <v>39685</v>
      </c>
      <c r="E1336">
        <v>89</v>
      </c>
      <c r="F1336">
        <v>69</v>
      </c>
    </row>
    <row r="1337" spans="1:6" x14ac:dyDescent="0.25">
      <c r="A1337" t="s">
        <v>632</v>
      </c>
      <c r="B1337" t="s">
        <v>633</v>
      </c>
      <c r="C1337" s="151">
        <v>39686</v>
      </c>
      <c r="E1337">
        <v>80</v>
      </c>
      <c r="F1337">
        <v>63</v>
      </c>
    </row>
    <row r="1338" spans="1:6" x14ac:dyDescent="0.25">
      <c r="A1338" t="s">
        <v>632</v>
      </c>
      <c r="B1338" t="s">
        <v>633</v>
      </c>
      <c r="C1338" s="151">
        <v>39687</v>
      </c>
      <c r="E1338">
        <v>76</v>
      </c>
      <c r="F1338">
        <v>60</v>
      </c>
    </row>
    <row r="1339" spans="1:6" x14ac:dyDescent="0.25">
      <c r="A1339" t="s">
        <v>632</v>
      </c>
      <c r="B1339" t="s">
        <v>633</v>
      </c>
      <c r="C1339" s="151">
        <v>39688</v>
      </c>
      <c r="E1339">
        <v>71</v>
      </c>
      <c r="F1339">
        <v>67</v>
      </c>
    </row>
    <row r="1340" spans="1:6" x14ac:dyDescent="0.25">
      <c r="A1340" t="s">
        <v>632</v>
      </c>
      <c r="B1340" t="s">
        <v>633</v>
      </c>
      <c r="C1340" s="151">
        <v>39689</v>
      </c>
      <c r="E1340">
        <v>73</v>
      </c>
      <c r="F1340">
        <v>66</v>
      </c>
    </row>
    <row r="1341" spans="1:6" x14ac:dyDescent="0.25">
      <c r="A1341" t="s">
        <v>632</v>
      </c>
      <c r="B1341" t="s">
        <v>633</v>
      </c>
      <c r="C1341" s="151">
        <v>39690</v>
      </c>
      <c r="E1341">
        <v>87</v>
      </c>
      <c r="F1341">
        <v>68</v>
      </c>
    </row>
    <row r="1342" spans="1:6" x14ac:dyDescent="0.25">
      <c r="A1342" t="s">
        <v>632</v>
      </c>
      <c r="B1342" t="s">
        <v>633</v>
      </c>
      <c r="C1342" s="151">
        <v>39691</v>
      </c>
      <c r="E1342">
        <v>87</v>
      </c>
      <c r="F1342">
        <v>59</v>
      </c>
    </row>
    <row r="1343" spans="1:6" x14ac:dyDescent="0.25">
      <c r="A1343" t="s">
        <v>632</v>
      </c>
      <c r="B1343" t="s">
        <v>633</v>
      </c>
      <c r="C1343" s="151">
        <v>39692</v>
      </c>
      <c r="E1343">
        <v>87</v>
      </c>
      <c r="F1343">
        <v>57</v>
      </c>
    </row>
    <row r="1344" spans="1:6" x14ac:dyDescent="0.25">
      <c r="A1344" t="s">
        <v>632</v>
      </c>
      <c r="B1344" t="s">
        <v>633</v>
      </c>
      <c r="C1344" s="151">
        <v>39693</v>
      </c>
      <c r="E1344">
        <v>90</v>
      </c>
      <c r="F1344">
        <v>56</v>
      </c>
    </row>
    <row r="1345" spans="1:6" x14ac:dyDescent="0.25">
      <c r="A1345" t="s">
        <v>632</v>
      </c>
      <c r="B1345" t="s">
        <v>633</v>
      </c>
      <c r="C1345" s="151">
        <v>39694</v>
      </c>
      <c r="E1345">
        <v>92</v>
      </c>
      <c r="F1345">
        <v>58</v>
      </c>
    </row>
    <row r="1346" spans="1:6" x14ac:dyDescent="0.25">
      <c r="A1346" t="s">
        <v>632</v>
      </c>
      <c r="B1346" t="s">
        <v>633</v>
      </c>
      <c r="C1346" s="151">
        <v>39695</v>
      </c>
      <c r="E1346">
        <v>93</v>
      </c>
      <c r="F1346">
        <v>65</v>
      </c>
    </row>
    <row r="1347" spans="1:6" x14ac:dyDescent="0.25">
      <c r="A1347" t="s">
        <v>632</v>
      </c>
      <c r="B1347" t="s">
        <v>633</v>
      </c>
      <c r="C1347" s="151">
        <v>39696</v>
      </c>
      <c r="E1347">
        <v>87</v>
      </c>
      <c r="F1347">
        <v>68</v>
      </c>
    </row>
    <row r="1348" spans="1:6" x14ac:dyDescent="0.25">
      <c r="A1348" t="s">
        <v>632</v>
      </c>
      <c r="B1348" t="s">
        <v>633</v>
      </c>
      <c r="C1348" s="151">
        <v>39697</v>
      </c>
      <c r="E1348">
        <v>76</v>
      </c>
      <c r="F1348">
        <v>69</v>
      </c>
    </row>
    <row r="1349" spans="1:6" x14ac:dyDescent="0.25">
      <c r="A1349" t="s">
        <v>632</v>
      </c>
      <c r="B1349" t="s">
        <v>633</v>
      </c>
      <c r="C1349" s="151">
        <v>39698</v>
      </c>
      <c r="E1349">
        <v>82</v>
      </c>
      <c r="F1349">
        <v>62</v>
      </c>
    </row>
    <row r="1350" spans="1:6" x14ac:dyDescent="0.25">
      <c r="A1350" t="s">
        <v>632</v>
      </c>
      <c r="B1350" t="s">
        <v>633</v>
      </c>
      <c r="C1350" s="151">
        <v>39699</v>
      </c>
      <c r="E1350">
        <v>85</v>
      </c>
      <c r="F1350">
        <v>61</v>
      </c>
    </row>
    <row r="1351" spans="1:6" x14ac:dyDescent="0.25">
      <c r="A1351" t="s">
        <v>632</v>
      </c>
      <c r="B1351" t="s">
        <v>633</v>
      </c>
      <c r="C1351" s="151">
        <v>39700</v>
      </c>
      <c r="E1351">
        <v>78</v>
      </c>
      <c r="F1351">
        <v>68</v>
      </c>
    </row>
    <row r="1352" spans="1:6" x14ac:dyDescent="0.25">
      <c r="A1352" t="s">
        <v>632</v>
      </c>
      <c r="B1352" t="s">
        <v>633</v>
      </c>
      <c r="C1352" s="151">
        <v>39701</v>
      </c>
      <c r="E1352">
        <v>74</v>
      </c>
      <c r="F1352">
        <v>64</v>
      </c>
    </row>
    <row r="1353" spans="1:6" x14ac:dyDescent="0.25">
      <c r="A1353" t="s">
        <v>632</v>
      </c>
      <c r="B1353" t="s">
        <v>633</v>
      </c>
      <c r="C1353" s="151">
        <v>39702</v>
      </c>
      <c r="E1353">
        <v>77</v>
      </c>
      <c r="F1353">
        <v>65</v>
      </c>
    </row>
    <row r="1354" spans="1:6" x14ac:dyDescent="0.25">
      <c r="A1354" t="s">
        <v>632</v>
      </c>
      <c r="B1354" t="s">
        <v>633</v>
      </c>
      <c r="C1354" s="151">
        <v>39703</v>
      </c>
      <c r="E1354">
        <v>77</v>
      </c>
      <c r="F1354">
        <v>68</v>
      </c>
    </row>
    <row r="1355" spans="1:6" x14ac:dyDescent="0.25">
      <c r="A1355" t="s">
        <v>632</v>
      </c>
      <c r="B1355" t="s">
        <v>633</v>
      </c>
      <c r="C1355" s="151">
        <v>39704</v>
      </c>
      <c r="E1355">
        <v>89</v>
      </c>
      <c r="F1355">
        <v>70</v>
      </c>
    </row>
    <row r="1356" spans="1:6" x14ac:dyDescent="0.25">
      <c r="A1356" t="s">
        <v>632</v>
      </c>
      <c r="B1356" t="s">
        <v>633</v>
      </c>
      <c r="C1356" s="151">
        <v>39705</v>
      </c>
      <c r="E1356">
        <v>91</v>
      </c>
      <c r="F1356">
        <v>71</v>
      </c>
    </row>
    <row r="1357" spans="1:6" x14ac:dyDescent="0.25">
      <c r="A1357" t="s">
        <v>632</v>
      </c>
      <c r="B1357" t="s">
        <v>633</v>
      </c>
      <c r="C1357" s="151">
        <v>39706</v>
      </c>
      <c r="E1357">
        <v>82</v>
      </c>
      <c r="F1357">
        <v>68</v>
      </c>
    </row>
    <row r="1358" spans="1:6" x14ac:dyDescent="0.25">
      <c r="A1358" t="s">
        <v>632</v>
      </c>
      <c r="B1358" t="s">
        <v>633</v>
      </c>
      <c r="C1358" s="151">
        <v>39707</v>
      </c>
      <c r="E1358">
        <v>74</v>
      </c>
      <c r="F1358">
        <v>56</v>
      </c>
    </row>
    <row r="1359" spans="1:6" x14ac:dyDescent="0.25">
      <c r="A1359" t="s">
        <v>632</v>
      </c>
      <c r="B1359" t="s">
        <v>633</v>
      </c>
      <c r="C1359" s="151">
        <v>39708</v>
      </c>
      <c r="E1359">
        <v>77</v>
      </c>
      <c r="F1359">
        <v>53</v>
      </c>
    </row>
    <row r="1360" spans="1:6" x14ac:dyDescent="0.25">
      <c r="A1360" t="s">
        <v>632</v>
      </c>
      <c r="B1360" t="s">
        <v>633</v>
      </c>
      <c r="C1360" s="151">
        <v>39709</v>
      </c>
      <c r="E1360">
        <v>80</v>
      </c>
      <c r="F1360">
        <v>52</v>
      </c>
    </row>
    <row r="1361" spans="1:6" x14ac:dyDescent="0.25">
      <c r="A1361" t="s">
        <v>632</v>
      </c>
      <c r="B1361" t="s">
        <v>633</v>
      </c>
      <c r="C1361" s="151">
        <v>39710</v>
      </c>
      <c r="E1361">
        <v>72</v>
      </c>
      <c r="F1361">
        <v>52</v>
      </c>
    </row>
    <row r="1362" spans="1:6" x14ac:dyDescent="0.25">
      <c r="A1362" t="s">
        <v>632</v>
      </c>
      <c r="B1362" t="s">
        <v>633</v>
      </c>
      <c r="C1362" s="151">
        <v>39711</v>
      </c>
      <c r="E1362">
        <v>73</v>
      </c>
      <c r="F1362">
        <v>48</v>
      </c>
    </row>
    <row r="1363" spans="1:6" x14ac:dyDescent="0.25">
      <c r="A1363" t="s">
        <v>632</v>
      </c>
      <c r="B1363" t="s">
        <v>633</v>
      </c>
      <c r="C1363" s="151">
        <v>39712</v>
      </c>
      <c r="E1363">
        <v>79</v>
      </c>
      <c r="F1363">
        <v>46</v>
      </c>
    </row>
    <row r="1364" spans="1:6" x14ac:dyDescent="0.25">
      <c r="A1364" t="s">
        <v>632</v>
      </c>
      <c r="B1364" t="s">
        <v>633</v>
      </c>
      <c r="C1364" s="151">
        <v>39713</v>
      </c>
      <c r="E1364">
        <v>81</v>
      </c>
      <c r="F1364">
        <v>53</v>
      </c>
    </row>
    <row r="1365" spans="1:6" x14ac:dyDescent="0.25">
      <c r="A1365" t="s">
        <v>632</v>
      </c>
      <c r="B1365" t="s">
        <v>633</v>
      </c>
      <c r="C1365" s="151">
        <v>39714</v>
      </c>
      <c r="E1365">
        <v>74</v>
      </c>
      <c r="F1365">
        <v>51</v>
      </c>
    </row>
    <row r="1366" spans="1:6" x14ac:dyDescent="0.25">
      <c r="A1366" t="s">
        <v>632</v>
      </c>
      <c r="B1366" t="s">
        <v>633</v>
      </c>
      <c r="C1366" s="151">
        <v>39715</v>
      </c>
      <c r="E1366">
        <v>73</v>
      </c>
      <c r="F1366">
        <v>50</v>
      </c>
    </row>
    <row r="1367" spans="1:6" x14ac:dyDescent="0.25">
      <c r="A1367" t="s">
        <v>632</v>
      </c>
      <c r="B1367" t="s">
        <v>633</v>
      </c>
      <c r="C1367" s="151">
        <v>39716</v>
      </c>
      <c r="E1367">
        <v>64</v>
      </c>
      <c r="F1367">
        <v>54</v>
      </c>
    </row>
    <row r="1368" spans="1:6" x14ac:dyDescent="0.25">
      <c r="A1368" t="s">
        <v>632</v>
      </c>
      <c r="B1368" t="s">
        <v>633</v>
      </c>
      <c r="C1368" s="151">
        <v>39717</v>
      </c>
      <c r="E1368">
        <v>67</v>
      </c>
      <c r="F1368">
        <v>59</v>
      </c>
    </row>
    <row r="1369" spans="1:6" x14ac:dyDescent="0.25">
      <c r="A1369" t="s">
        <v>632</v>
      </c>
      <c r="B1369" t="s">
        <v>633</v>
      </c>
      <c r="C1369" s="151">
        <v>39718</v>
      </c>
      <c r="E1369">
        <v>80</v>
      </c>
      <c r="F1369">
        <v>66</v>
      </c>
    </row>
    <row r="1370" spans="1:6" x14ac:dyDescent="0.25">
      <c r="A1370" t="s">
        <v>632</v>
      </c>
      <c r="B1370" t="s">
        <v>633</v>
      </c>
      <c r="C1370" s="151">
        <v>39719</v>
      </c>
      <c r="E1370">
        <v>79</v>
      </c>
      <c r="F1370">
        <v>63</v>
      </c>
    </row>
    <row r="1371" spans="1:6" x14ac:dyDescent="0.25">
      <c r="A1371" t="s">
        <v>632</v>
      </c>
      <c r="B1371" t="s">
        <v>633</v>
      </c>
      <c r="C1371" s="151">
        <v>39720</v>
      </c>
      <c r="E1371">
        <v>75</v>
      </c>
      <c r="F1371">
        <v>56</v>
      </c>
    </row>
    <row r="1372" spans="1:6" x14ac:dyDescent="0.25">
      <c r="A1372" t="s">
        <v>632</v>
      </c>
      <c r="B1372" t="s">
        <v>633</v>
      </c>
      <c r="C1372" s="151">
        <v>39721</v>
      </c>
      <c r="E1372">
        <v>75</v>
      </c>
      <c r="F1372">
        <v>51</v>
      </c>
    </row>
    <row r="1373" spans="1:6" x14ac:dyDescent="0.25">
      <c r="A1373" t="s">
        <v>632</v>
      </c>
      <c r="B1373" t="s">
        <v>633</v>
      </c>
      <c r="C1373" s="151">
        <v>39722</v>
      </c>
      <c r="E1373">
        <v>71</v>
      </c>
      <c r="F1373">
        <v>51</v>
      </c>
    </row>
    <row r="1374" spans="1:6" x14ac:dyDescent="0.25">
      <c r="A1374" t="s">
        <v>632</v>
      </c>
      <c r="B1374" t="s">
        <v>633</v>
      </c>
      <c r="C1374" s="151">
        <v>39723</v>
      </c>
      <c r="E1374">
        <v>65</v>
      </c>
      <c r="F1374">
        <v>47</v>
      </c>
    </row>
    <row r="1375" spans="1:6" x14ac:dyDescent="0.25">
      <c r="A1375" t="s">
        <v>632</v>
      </c>
      <c r="B1375" t="s">
        <v>633</v>
      </c>
      <c r="C1375" s="151">
        <v>39724</v>
      </c>
      <c r="E1375">
        <v>73</v>
      </c>
      <c r="F1375">
        <v>46</v>
      </c>
    </row>
    <row r="1376" spans="1:6" x14ac:dyDescent="0.25">
      <c r="A1376" t="s">
        <v>632</v>
      </c>
      <c r="B1376" t="s">
        <v>633</v>
      </c>
      <c r="C1376" s="151">
        <v>39725</v>
      </c>
      <c r="E1376">
        <v>71</v>
      </c>
      <c r="F1376">
        <v>50</v>
      </c>
    </row>
    <row r="1377" spans="1:6" x14ac:dyDescent="0.25">
      <c r="A1377" t="s">
        <v>632</v>
      </c>
      <c r="B1377" t="s">
        <v>633</v>
      </c>
      <c r="C1377" s="151">
        <v>39726</v>
      </c>
      <c r="E1377">
        <v>73</v>
      </c>
      <c r="F1377">
        <v>51</v>
      </c>
    </row>
    <row r="1378" spans="1:6" x14ac:dyDescent="0.25">
      <c r="A1378" t="s">
        <v>632</v>
      </c>
      <c r="B1378" t="s">
        <v>633</v>
      </c>
      <c r="C1378" s="151">
        <v>39727</v>
      </c>
      <c r="E1378">
        <v>68</v>
      </c>
      <c r="F1378">
        <v>49</v>
      </c>
    </row>
    <row r="1379" spans="1:6" x14ac:dyDescent="0.25">
      <c r="A1379" t="s">
        <v>632</v>
      </c>
      <c r="B1379" t="s">
        <v>633</v>
      </c>
      <c r="C1379" s="151">
        <v>39728</v>
      </c>
      <c r="E1379">
        <v>65</v>
      </c>
      <c r="F1379">
        <v>42</v>
      </c>
    </row>
    <row r="1380" spans="1:6" x14ac:dyDescent="0.25">
      <c r="A1380" t="s">
        <v>632</v>
      </c>
      <c r="B1380" t="s">
        <v>633</v>
      </c>
      <c r="C1380" s="151">
        <v>39729</v>
      </c>
      <c r="E1380">
        <v>68</v>
      </c>
      <c r="F1380">
        <v>46</v>
      </c>
    </row>
    <row r="1381" spans="1:6" x14ac:dyDescent="0.25">
      <c r="A1381" t="s">
        <v>632</v>
      </c>
      <c r="B1381" t="s">
        <v>633</v>
      </c>
      <c r="C1381" s="151">
        <v>39730</v>
      </c>
      <c r="E1381">
        <v>78</v>
      </c>
      <c r="F1381">
        <v>59</v>
      </c>
    </row>
    <row r="1382" spans="1:6" x14ac:dyDescent="0.25">
      <c r="A1382" t="s">
        <v>632</v>
      </c>
      <c r="B1382" t="s">
        <v>633</v>
      </c>
      <c r="C1382" s="151">
        <v>39731</v>
      </c>
      <c r="E1382">
        <v>77</v>
      </c>
      <c r="F1382">
        <v>51</v>
      </c>
    </row>
    <row r="1383" spans="1:6" x14ac:dyDescent="0.25">
      <c r="A1383" t="s">
        <v>632</v>
      </c>
      <c r="B1383" t="s">
        <v>633</v>
      </c>
      <c r="C1383" s="151">
        <v>39732</v>
      </c>
      <c r="E1383">
        <v>75</v>
      </c>
      <c r="F1383">
        <v>47</v>
      </c>
    </row>
    <row r="1384" spans="1:6" x14ac:dyDescent="0.25">
      <c r="A1384" t="s">
        <v>632</v>
      </c>
      <c r="B1384" t="s">
        <v>633</v>
      </c>
      <c r="C1384" s="151">
        <v>39733</v>
      </c>
      <c r="E1384">
        <v>76</v>
      </c>
      <c r="F1384">
        <v>45</v>
      </c>
    </row>
    <row r="1385" spans="1:6" x14ac:dyDescent="0.25">
      <c r="A1385" t="s">
        <v>632</v>
      </c>
      <c r="B1385" t="s">
        <v>633</v>
      </c>
      <c r="C1385" s="151">
        <v>39734</v>
      </c>
      <c r="E1385">
        <v>79</v>
      </c>
      <c r="F1385">
        <v>45</v>
      </c>
    </row>
    <row r="1386" spans="1:6" x14ac:dyDescent="0.25">
      <c r="A1386" t="s">
        <v>632</v>
      </c>
      <c r="B1386" t="s">
        <v>633</v>
      </c>
      <c r="C1386" s="151">
        <v>39735</v>
      </c>
      <c r="E1386">
        <v>84</v>
      </c>
      <c r="F1386">
        <v>47</v>
      </c>
    </row>
    <row r="1387" spans="1:6" x14ac:dyDescent="0.25">
      <c r="A1387" t="s">
        <v>632</v>
      </c>
      <c r="B1387" t="s">
        <v>633</v>
      </c>
      <c r="C1387" s="151">
        <v>39736</v>
      </c>
      <c r="E1387">
        <v>82</v>
      </c>
      <c r="F1387">
        <v>61</v>
      </c>
    </row>
    <row r="1388" spans="1:6" x14ac:dyDescent="0.25">
      <c r="A1388" t="s">
        <v>632</v>
      </c>
      <c r="B1388" t="s">
        <v>633</v>
      </c>
      <c r="C1388" s="151">
        <v>39737</v>
      </c>
      <c r="E1388">
        <v>78</v>
      </c>
      <c r="F1388">
        <v>61</v>
      </c>
    </row>
    <row r="1389" spans="1:6" x14ac:dyDescent="0.25">
      <c r="A1389" t="s">
        <v>632</v>
      </c>
      <c r="B1389" t="s">
        <v>633</v>
      </c>
      <c r="C1389" s="151">
        <v>39738</v>
      </c>
      <c r="E1389">
        <v>62</v>
      </c>
      <c r="F1389">
        <v>50</v>
      </c>
    </row>
    <row r="1390" spans="1:6" x14ac:dyDescent="0.25">
      <c r="A1390" t="s">
        <v>632</v>
      </c>
      <c r="B1390" t="s">
        <v>633</v>
      </c>
      <c r="C1390" s="151">
        <v>39739</v>
      </c>
      <c r="E1390">
        <v>60</v>
      </c>
      <c r="F1390">
        <v>46</v>
      </c>
    </row>
    <row r="1391" spans="1:6" x14ac:dyDescent="0.25">
      <c r="A1391" t="s">
        <v>632</v>
      </c>
      <c r="B1391" t="s">
        <v>633</v>
      </c>
      <c r="C1391" s="151">
        <v>39740</v>
      </c>
      <c r="E1391">
        <v>59</v>
      </c>
      <c r="F1391">
        <v>34</v>
      </c>
    </row>
    <row r="1392" spans="1:6" x14ac:dyDescent="0.25">
      <c r="A1392" t="s">
        <v>632</v>
      </c>
      <c r="B1392" t="s">
        <v>633</v>
      </c>
      <c r="C1392" s="151">
        <v>39741</v>
      </c>
      <c r="E1392">
        <v>65</v>
      </c>
      <c r="F1392">
        <v>29</v>
      </c>
    </row>
    <row r="1393" spans="1:6" x14ac:dyDescent="0.25">
      <c r="A1393" t="s">
        <v>632</v>
      </c>
      <c r="B1393" t="s">
        <v>633</v>
      </c>
      <c r="C1393" s="151">
        <v>39742</v>
      </c>
      <c r="E1393">
        <v>63</v>
      </c>
      <c r="F1393">
        <v>38</v>
      </c>
    </row>
    <row r="1394" spans="1:6" x14ac:dyDescent="0.25">
      <c r="A1394" t="s">
        <v>632</v>
      </c>
      <c r="B1394" t="s">
        <v>633</v>
      </c>
      <c r="C1394" s="151">
        <v>39743</v>
      </c>
      <c r="E1394">
        <v>56</v>
      </c>
      <c r="F1394">
        <v>40</v>
      </c>
    </row>
    <row r="1395" spans="1:6" x14ac:dyDescent="0.25">
      <c r="A1395" t="s">
        <v>632</v>
      </c>
      <c r="B1395" t="s">
        <v>633</v>
      </c>
      <c r="C1395" s="151">
        <v>39744</v>
      </c>
      <c r="E1395">
        <v>57</v>
      </c>
      <c r="F1395">
        <v>31</v>
      </c>
    </row>
    <row r="1396" spans="1:6" x14ac:dyDescent="0.25">
      <c r="A1396" t="s">
        <v>632</v>
      </c>
      <c r="B1396" t="s">
        <v>633</v>
      </c>
      <c r="C1396" s="151">
        <v>39745</v>
      </c>
      <c r="E1396">
        <v>57</v>
      </c>
      <c r="F1396">
        <v>35</v>
      </c>
    </row>
    <row r="1397" spans="1:6" x14ac:dyDescent="0.25">
      <c r="A1397" t="s">
        <v>632</v>
      </c>
      <c r="B1397" t="s">
        <v>633</v>
      </c>
      <c r="C1397" s="151">
        <v>39746</v>
      </c>
      <c r="E1397">
        <v>65</v>
      </c>
      <c r="F1397">
        <v>46</v>
      </c>
    </row>
    <row r="1398" spans="1:6" x14ac:dyDescent="0.25">
      <c r="A1398" t="s">
        <v>632</v>
      </c>
      <c r="B1398" t="s">
        <v>633</v>
      </c>
      <c r="C1398" s="151">
        <v>39747</v>
      </c>
      <c r="E1398">
        <v>64</v>
      </c>
      <c r="F1398">
        <v>36</v>
      </c>
    </row>
    <row r="1399" spans="1:6" x14ac:dyDescent="0.25">
      <c r="A1399" t="s">
        <v>632</v>
      </c>
      <c r="B1399" t="s">
        <v>633</v>
      </c>
      <c r="C1399" s="151">
        <v>39748</v>
      </c>
      <c r="E1399">
        <v>50</v>
      </c>
      <c r="F1399">
        <v>41</v>
      </c>
    </row>
    <row r="1400" spans="1:6" x14ac:dyDescent="0.25">
      <c r="A1400" t="s">
        <v>632</v>
      </c>
      <c r="B1400" t="s">
        <v>633</v>
      </c>
      <c r="C1400" s="151">
        <v>39749</v>
      </c>
      <c r="E1400">
        <v>51</v>
      </c>
      <c r="F1400">
        <v>42</v>
      </c>
    </row>
    <row r="1401" spans="1:6" x14ac:dyDescent="0.25">
      <c r="A1401" t="s">
        <v>632</v>
      </c>
      <c r="B1401" t="s">
        <v>633</v>
      </c>
      <c r="C1401" s="151">
        <v>39750</v>
      </c>
      <c r="E1401">
        <v>50</v>
      </c>
      <c r="F1401">
        <v>34</v>
      </c>
    </row>
    <row r="1402" spans="1:6" x14ac:dyDescent="0.25">
      <c r="A1402" t="s">
        <v>632</v>
      </c>
      <c r="B1402" t="s">
        <v>633</v>
      </c>
      <c r="C1402" s="151">
        <v>39751</v>
      </c>
      <c r="E1402">
        <v>55</v>
      </c>
      <c r="F1402">
        <v>28</v>
      </c>
    </row>
    <row r="1403" spans="1:6" x14ac:dyDescent="0.25">
      <c r="A1403" t="s">
        <v>632</v>
      </c>
      <c r="B1403" t="s">
        <v>633</v>
      </c>
      <c r="C1403" s="151">
        <v>39752</v>
      </c>
      <c r="E1403">
        <v>66</v>
      </c>
      <c r="F1403">
        <v>29</v>
      </c>
    </row>
    <row r="1404" spans="1:6" x14ac:dyDescent="0.25">
      <c r="A1404" t="s">
        <v>632</v>
      </c>
      <c r="B1404" t="s">
        <v>633</v>
      </c>
      <c r="C1404" s="151">
        <v>39753</v>
      </c>
      <c r="E1404">
        <v>74</v>
      </c>
      <c r="F1404">
        <v>35</v>
      </c>
    </row>
    <row r="1405" spans="1:6" x14ac:dyDescent="0.25">
      <c r="A1405" t="s">
        <v>632</v>
      </c>
      <c r="B1405" t="s">
        <v>633</v>
      </c>
      <c r="C1405" s="151">
        <v>39754</v>
      </c>
      <c r="E1405">
        <v>59</v>
      </c>
      <c r="F1405">
        <v>45</v>
      </c>
    </row>
    <row r="1406" spans="1:6" x14ac:dyDescent="0.25">
      <c r="A1406" t="s">
        <v>632</v>
      </c>
      <c r="B1406" t="s">
        <v>633</v>
      </c>
      <c r="C1406" s="151">
        <v>39755</v>
      </c>
      <c r="E1406">
        <v>60</v>
      </c>
      <c r="F1406">
        <v>48</v>
      </c>
    </row>
    <row r="1407" spans="1:6" x14ac:dyDescent="0.25">
      <c r="A1407" t="s">
        <v>632</v>
      </c>
      <c r="B1407" t="s">
        <v>633</v>
      </c>
      <c r="C1407" s="151">
        <v>39756</v>
      </c>
      <c r="E1407">
        <v>63</v>
      </c>
      <c r="F1407">
        <v>51</v>
      </c>
    </row>
    <row r="1408" spans="1:6" x14ac:dyDescent="0.25">
      <c r="A1408" t="s">
        <v>632</v>
      </c>
      <c r="B1408" t="s">
        <v>633</v>
      </c>
      <c r="C1408" s="151">
        <v>39757</v>
      </c>
      <c r="E1408">
        <v>66</v>
      </c>
      <c r="F1408">
        <v>54</v>
      </c>
    </row>
    <row r="1409" spans="1:6" x14ac:dyDescent="0.25">
      <c r="A1409" t="s">
        <v>632</v>
      </c>
      <c r="B1409" t="s">
        <v>633</v>
      </c>
      <c r="C1409" s="151">
        <v>39758</v>
      </c>
      <c r="E1409">
        <v>66</v>
      </c>
      <c r="F1409">
        <v>57</v>
      </c>
    </row>
    <row r="1410" spans="1:6" x14ac:dyDescent="0.25">
      <c r="A1410" t="s">
        <v>632</v>
      </c>
      <c r="B1410" t="s">
        <v>633</v>
      </c>
      <c r="C1410" s="151">
        <v>39759</v>
      </c>
      <c r="E1410">
        <v>72</v>
      </c>
      <c r="F1410">
        <v>49</v>
      </c>
    </row>
    <row r="1411" spans="1:6" x14ac:dyDescent="0.25">
      <c r="A1411" t="s">
        <v>632</v>
      </c>
      <c r="B1411" t="s">
        <v>633</v>
      </c>
      <c r="C1411" s="151">
        <v>39760</v>
      </c>
      <c r="E1411">
        <v>67</v>
      </c>
      <c r="F1411">
        <v>50</v>
      </c>
    </row>
    <row r="1412" spans="1:6" x14ac:dyDescent="0.25">
      <c r="A1412" t="s">
        <v>632</v>
      </c>
      <c r="B1412" t="s">
        <v>633</v>
      </c>
      <c r="C1412" s="151">
        <v>39761</v>
      </c>
      <c r="E1412">
        <v>59</v>
      </c>
      <c r="F1412">
        <v>38</v>
      </c>
    </row>
    <row r="1413" spans="1:6" x14ac:dyDescent="0.25">
      <c r="A1413" t="s">
        <v>632</v>
      </c>
      <c r="B1413" t="s">
        <v>633</v>
      </c>
      <c r="C1413" s="151">
        <v>39762</v>
      </c>
      <c r="E1413">
        <v>51</v>
      </c>
      <c r="F1413">
        <v>30</v>
      </c>
    </row>
    <row r="1414" spans="1:6" x14ac:dyDescent="0.25">
      <c r="A1414" t="s">
        <v>632</v>
      </c>
      <c r="B1414" t="s">
        <v>633</v>
      </c>
      <c r="C1414" s="151">
        <v>39763</v>
      </c>
      <c r="E1414">
        <v>49</v>
      </c>
      <c r="F1414">
        <v>26</v>
      </c>
    </row>
    <row r="1415" spans="1:6" x14ac:dyDescent="0.25">
      <c r="A1415" t="s">
        <v>632</v>
      </c>
      <c r="B1415" t="s">
        <v>633</v>
      </c>
      <c r="C1415" s="151">
        <v>39764</v>
      </c>
      <c r="E1415">
        <v>50</v>
      </c>
      <c r="F1415">
        <v>40</v>
      </c>
    </row>
    <row r="1416" spans="1:6" x14ac:dyDescent="0.25">
      <c r="A1416" t="s">
        <v>632</v>
      </c>
      <c r="B1416" t="s">
        <v>633</v>
      </c>
      <c r="C1416" s="151">
        <v>39765</v>
      </c>
      <c r="E1416">
        <v>50</v>
      </c>
      <c r="F1416">
        <v>40</v>
      </c>
    </row>
    <row r="1417" spans="1:6" x14ac:dyDescent="0.25">
      <c r="A1417" t="s">
        <v>632</v>
      </c>
      <c r="B1417" t="s">
        <v>633</v>
      </c>
      <c r="C1417" s="151">
        <v>39766</v>
      </c>
      <c r="E1417">
        <v>56</v>
      </c>
      <c r="F1417">
        <v>49</v>
      </c>
    </row>
    <row r="1418" spans="1:6" x14ac:dyDescent="0.25">
      <c r="A1418" t="s">
        <v>632</v>
      </c>
      <c r="B1418" t="s">
        <v>633</v>
      </c>
      <c r="C1418" s="151">
        <v>39767</v>
      </c>
      <c r="E1418">
        <v>75</v>
      </c>
      <c r="F1418">
        <v>48</v>
      </c>
    </row>
    <row r="1419" spans="1:6" x14ac:dyDescent="0.25">
      <c r="A1419" t="s">
        <v>632</v>
      </c>
      <c r="B1419" t="s">
        <v>633</v>
      </c>
      <c r="C1419" s="151">
        <v>39768</v>
      </c>
      <c r="E1419">
        <v>48</v>
      </c>
      <c r="F1419">
        <v>37</v>
      </c>
    </row>
    <row r="1420" spans="1:6" x14ac:dyDescent="0.25">
      <c r="A1420" t="s">
        <v>632</v>
      </c>
      <c r="B1420" t="s">
        <v>633</v>
      </c>
      <c r="C1420" s="151">
        <v>39769</v>
      </c>
      <c r="E1420">
        <v>46</v>
      </c>
      <c r="F1420">
        <v>30</v>
      </c>
    </row>
    <row r="1421" spans="1:6" x14ac:dyDescent="0.25">
      <c r="A1421" t="s">
        <v>632</v>
      </c>
      <c r="B1421" t="s">
        <v>633</v>
      </c>
      <c r="C1421" s="151">
        <v>39770</v>
      </c>
      <c r="E1421">
        <v>39</v>
      </c>
      <c r="F1421">
        <v>30</v>
      </c>
    </row>
    <row r="1422" spans="1:6" x14ac:dyDescent="0.25">
      <c r="A1422" t="s">
        <v>632</v>
      </c>
      <c r="B1422" t="s">
        <v>633</v>
      </c>
      <c r="C1422" s="151">
        <v>39771</v>
      </c>
      <c r="E1422">
        <v>38</v>
      </c>
      <c r="F1422">
        <v>24</v>
      </c>
    </row>
    <row r="1423" spans="1:6" x14ac:dyDescent="0.25">
      <c r="A1423" t="s">
        <v>632</v>
      </c>
      <c r="B1423" t="s">
        <v>633</v>
      </c>
      <c r="C1423" s="151">
        <v>39772</v>
      </c>
      <c r="E1423">
        <v>45</v>
      </c>
      <c r="F1423">
        <v>31</v>
      </c>
    </row>
    <row r="1424" spans="1:6" x14ac:dyDescent="0.25">
      <c r="A1424" t="s">
        <v>632</v>
      </c>
      <c r="B1424" t="s">
        <v>633</v>
      </c>
      <c r="C1424" s="151">
        <v>39773</v>
      </c>
      <c r="E1424">
        <v>41</v>
      </c>
      <c r="F1424">
        <v>26</v>
      </c>
    </row>
    <row r="1425" spans="1:6" x14ac:dyDescent="0.25">
      <c r="A1425" t="s">
        <v>632</v>
      </c>
      <c r="B1425" t="s">
        <v>633</v>
      </c>
      <c r="C1425" s="151">
        <v>39774</v>
      </c>
      <c r="E1425">
        <v>36</v>
      </c>
      <c r="F1425">
        <v>24</v>
      </c>
    </row>
    <row r="1426" spans="1:6" x14ac:dyDescent="0.25">
      <c r="A1426" t="s">
        <v>632</v>
      </c>
      <c r="B1426" t="s">
        <v>633</v>
      </c>
      <c r="C1426" s="151">
        <v>39775</v>
      </c>
      <c r="E1426">
        <v>42</v>
      </c>
      <c r="F1426">
        <v>18</v>
      </c>
    </row>
    <row r="1427" spans="1:6" x14ac:dyDescent="0.25">
      <c r="A1427" t="s">
        <v>632</v>
      </c>
      <c r="B1427" t="s">
        <v>633</v>
      </c>
      <c r="C1427" s="151">
        <v>39776</v>
      </c>
      <c r="E1427">
        <v>52</v>
      </c>
      <c r="F1427">
        <v>20</v>
      </c>
    </row>
    <row r="1428" spans="1:6" x14ac:dyDescent="0.25">
      <c r="A1428" t="s">
        <v>632</v>
      </c>
      <c r="B1428" t="s">
        <v>633</v>
      </c>
      <c r="C1428" s="151">
        <v>39777</v>
      </c>
      <c r="E1428">
        <v>48</v>
      </c>
      <c r="F1428">
        <v>32</v>
      </c>
    </row>
    <row r="1429" spans="1:6" x14ac:dyDescent="0.25">
      <c r="A1429" t="s">
        <v>632</v>
      </c>
      <c r="B1429" t="s">
        <v>633</v>
      </c>
      <c r="C1429" s="151">
        <v>39778</v>
      </c>
      <c r="E1429">
        <v>43</v>
      </c>
      <c r="F1429">
        <v>27</v>
      </c>
    </row>
    <row r="1430" spans="1:6" x14ac:dyDescent="0.25">
      <c r="A1430" t="s">
        <v>632</v>
      </c>
      <c r="B1430" t="s">
        <v>633</v>
      </c>
      <c r="C1430" s="151">
        <v>39779</v>
      </c>
      <c r="E1430">
        <v>49</v>
      </c>
      <c r="F1430">
        <v>22</v>
      </c>
    </row>
    <row r="1431" spans="1:6" x14ac:dyDescent="0.25">
      <c r="A1431" t="s">
        <v>632</v>
      </c>
      <c r="B1431" t="s">
        <v>633</v>
      </c>
      <c r="C1431" s="151">
        <v>39780</v>
      </c>
      <c r="E1431">
        <v>50</v>
      </c>
      <c r="F1431">
        <v>27</v>
      </c>
    </row>
    <row r="1432" spans="1:6" x14ac:dyDescent="0.25">
      <c r="A1432" t="s">
        <v>632</v>
      </c>
      <c r="B1432" t="s">
        <v>633</v>
      </c>
      <c r="C1432" s="151">
        <v>39781</v>
      </c>
      <c r="E1432">
        <v>48</v>
      </c>
      <c r="F1432">
        <v>25</v>
      </c>
    </row>
    <row r="1433" spans="1:6" x14ac:dyDescent="0.25">
      <c r="A1433" t="s">
        <v>632</v>
      </c>
      <c r="B1433" t="s">
        <v>633</v>
      </c>
      <c r="C1433" s="151">
        <v>39782</v>
      </c>
      <c r="E1433">
        <v>42</v>
      </c>
      <c r="F1433">
        <v>37</v>
      </c>
    </row>
    <row r="1434" spans="1:6" x14ac:dyDescent="0.25">
      <c r="A1434" t="s">
        <v>632</v>
      </c>
      <c r="B1434" t="s">
        <v>633</v>
      </c>
      <c r="C1434" s="151">
        <v>39783</v>
      </c>
      <c r="E1434">
        <v>51</v>
      </c>
      <c r="F1434">
        <v>35</v>
      </c>
    </row>
    <row r="1435" spans="1:6" x14ac:dyDescent="0.25">
      <c r="A1435" t="s">
        <v>632</v>
      </c>
      <c r="B1435" t="s">
        <v>633</v>
      </c>
      <c r="C1435" s="151">
        <v>39784</v>
      </c>
      <c r="E1435">
        <v>45</v>
      </c>
      <c r="F1435">
        <v>26</v>
      </c>
    </row>
    <row r="1436" spans="1:6" x14ac:dyDescent="0.25">
      <c r="A1436" t="s">
        <v>632</v>
      </c>
      <c r="B1436" t="s">
        <v>633</v>
      </c>
      <c r="C1436" s="151">
        <v>39785</v>
      </c>
      <c r="E1436">
        <v>46</v>
      </c>
      <c r="F1436">
        <v>20</v>
      </c>
    </row>
    <row r="1437" spans="1:6" x14ac:dyDescent="0.25">
      <c r="A1437" t="s">
        <v>632</v>
      </c>
      <c r="B1437" t="s">
        <v>633</v>
      </c>
      <c r="C1437" s="151">
        <v>39786</v>
      </c>
      <c r="E1437">
        <v>53</v>
      </c>
      <c r="F1437">
        <v>38</v>
      </c>
    </row>
    <row r="1438" spans="1:6" x14ac:dyDescent="0.25">
      <c r="A1438" t="s">
        <v>632</v>
      </c>
      <c r="B1438" t="s">
        <v>633</v>
      </c>
      <c r="C1438" s="151">
        <v>39787</v>
      </c>
      <c r="E1438">
        <v>40</v>
      </c>
      <c r="F1438">
        <v>26</v>
      </c>
    </row>
    <row r="1439" spans="1:6" x14ac:dyDescent="0.25">
      <c r="A1439" t="s">
        <v>632</v>
      </c>
      <c r="B1439" t="s">
        <v>633</v>
      </c>
      <c r="C1439" s="151">
        <v>39788</v>
      </c>
      <c r="E1439">
        <v>34</v>
      </c>
      <c r="F1439">
        <v>16</v>
      </c>
    </row>
    <row r="1440" spans="1:6" x14ac:dyDescent="0.25">
      <c r="A1440" t="s">
        <v>632</v>
      </c>
      <c r="B1440" t="s">
        <v>633</v>
      </c>
      <c r="C1440" s="151">
        <v>39789</v>
      </c>
      <c r="E1440">
        <v>33</v>
      </c>
      <c r="F1440">
        <v>20</v>
      </c>
    </row>
    <row r="1441" spans="1:6" x14ac:dyDescent="0.25">
      <c r="A1441" t="s">
        <v>632</v>
      </c>
      <c r="B1441" t="s">
        <v>633</v>
      </c>
      <c r="C1441" s="151">
        <v>39790</v>
      </c>
      <c r="E1441">
        <v>33</v>
      </c>
      <c r="F1441">
        <v>20</v>
      </c>
    </row>
    <row r="1442" spans="1:6" x14ac:dyDescent="0.25">
      <c r="A1442" t="s">
        <v>632</v>
      </c>
      <c r="B1442" t="s">
        <v>633</v>
      </c>
      <c r="C1442" s="151">
        <v>39791</v>
      </c>
      <c r="E1442">
        <v>52</v>
      </c>
      <c r="F1442">
        <v>32</v>
      </c>
    </row>
    <row r="1443" spans="1:6" x14ac:dyDescent="0.25">
      <c r="A1443" t="s">
        <v>632</v>
      </c>
      <c r="B1443" t="s">
        <v>633</v>
      </c>
      <c r="C1443" s="151">
        <v>39792</v>
      </c>
      <c r="E1443">
        <v>63</v>
      </c>
      <c r="F1443">
        <v>46</v>
      </c>
    </row>
    <row r="1444" spans="1:6" x14ac:dyDescent="0.25">
      <c r="A1444" t="s">
        <v>632</v>
      </c>
      <c r="B1444" t="s">
        <v>633</v>
      </c>
      <c r="C1444" s="151">
        <v>39793</v>
      </c>
      <c r="E1444">
        <v>51</v>
      </c>
      <c r="F1444">
        <v>38</v>
      </c>
    </row>
    <row r="1445" spans="1:6" x14ac:dyDescent="0.25">
      <c r="A1445" t="s">
        <v>632</v>
      </c>
      <c r="B1445" t="s">
        <v>633</v>
      </c>
      <c r="C1445" s="151">
        <v>39794</v>
      </c>
      <c r="E1445">
        <v>42</v>
      </c>
      <c r="F1445">
        <v>29</v>
      </c>
    </row>
    <row r="1446" spans="1:6" x14ac:dyDescent="0.25">
      <c r="A1446" t="s">
        <v>632</v>
      </c>
      <c r="B1446" t="s">
        <v>633</v>
      </c>
      <c r="C1446" s="151">
        <v>39795</v>
      </c>
      <c r="E1446">
        <v>37</v>
      </c>
      <c r="F1446">
        <v>23</v>
      </c>
    </row>
    <row r="1447" spans="1:6" x14ac:dyDescent="0.25">
      <c r="A1447" t="s">
        <v>632</v>
      </c>
      <c r="B1447" t="s">
        <v>633</v>
      </c>
      <c r="C1447" s="151">
        <v>39796</v>
      </c>
      <c r="E1447">
        <v>51</v>
      </c>
      <c r="F1447">
        <v>22</v>
      </c>
    </row>
    <row r="1448" spans="1:6" x14ac:dyDescent="0.25">
      <c r="A1448" t="s">
        <v>632</v>
      </c>
      <c r="B1448" t="s">
        <v>633</v>
      </c>
      <c r="C1448" s="151">
        <v>39797</v>
      </c>
      <c r="E1448">
        <v>65</v>
      </c>
      <c r="F1448">
        <v>45</v>
      </c>
    </row>
    <row r="1449" spans="1:6" x14ac:dyDescent="0.25">
      <c r="A1449" t="s">
        <v>632</v>
      </c>
      <c r="B1449" t="s">
        <v>633</v>
      </c>
      <c r="C1449" s="151">
        <v>39798</v>
      </c>
      <c r="E1449">
        <v>52</v>
      </c>
      <c r="F1449">
        <v>34</v>
      </c>
    </row>
    <row r="1450" spans="1:6" x14ac:dyDescent="0.25">
      <c r="A1450" t="s">
        <v>632</v>
      </c>
      <c r="B1450" t="s">
        <v>633</v>
      </c>
      <c r="C1450" s="151">
        <v>39799</v>
      </c>
      <c r="E1450">
        <v>44</v>
      </c>
      <c r="F1450">
        <v>34</v>
      </c>
    </row>
    <row r="1451" spans="1:6" x14ac:dyDescent="0.25">
      <c r="A1451" t="s">
        <v>632</v>
      </c>
      <c r="B1451" t="s">
        <v>633</v>
      </c>
      <c r="C1451" s="151">
        <v>39800</v>
      </c>
      <c r="E1451">
        <v>42</v>
      </c>
      <c r="F1451">
        <v>33</v>
      </c>
    </row>
    <row r="1452" spans="1:6" x14ac:dyDescent="0.25">
      <c r="A1452" t="s">
        <v>632</v>
      </c>
      <c r="B1452" t="s">
        <v>633</v>
      </c>
      <c r="C1452" s="151">
        <v>39801</v>
      </c>
      <c r="E1452">
        <v>45</v>
      </c>
      <c r="F1452">
        <v>38</v>
      </c>
    </row>
    <row r="1453" spans="1:6" x14ac:dyDescent="0.25">
      <c r="A1453" t="s">
        <v>632</v>
      </c>
      <c r="B1453" t="s">
        <v>633</v>
      </c>
      <c r="C1453" s="151">
        <v>39802</v>
      </c>
      <c r="E1453">
        <v>40</v>
      </c>
      <c r="F1453">
        <v>31</v>
      </c>
    </row>
    <row r="1454" spans="1:6" x14ac:dyDescent="0.25">
      <c r="A1454" t="s">
        <v>632</v>
      </c>
      <c r="B1454" t="s">
        <v>633</v>
      </c>
      <c r="C1454" s="151">
        <v>39803</v>
      </c>
      <c r="E1454">
        <v>44</v>
      </c>
      <c r="F1454">
        <v>24</v>
      </c>
    </row>
    <row r="1455" spans="1:6" x14ac:dyDescent="0.25">
      <c r="A1455" t="s">
        <v>632</v>
      </c>
      <c r="B1455" t="s">
        <v>633</v>
      </c>
      <c r="C1455" s="151">
        <v>39804</v>
      </c>
      <c r="E1455">
        <v>28</v>
      </c>
      <c r="F1455">
        <v>15</v>
      </c>
    </row>
    <row r="1456" spans="1:6" x14ac:dyDescent="0.25">
      <c r="A1456" t="s">
        <v>632</v>
      </c>
      <c r="B1456" t="s">
        <v>633</v>
      </c>
      <c r="C1456" s="151">
        <v>39805</v>
      </c>
      <c r="E1456">
        <v>34</v>
      </c>
      <c r="F1456">
        <v>12</v>
      </c>
    </row>
    <row r="1457" spans="1:6" x14ac:dyDescent="0.25">
      <c r="A1457" t="s">
        <v>632</v>
      </c>
      <c r="B1457" t="s">
        <v>633</v>
      </c>
      <c r="C1457" s="151">
        <v>39806</v>
      </c>
      <c r="E1457">
        <v>58</v>
      </c>
      <c r="F1457">
        <v>34</v>
      </c>
    </row>
    <row r="1458" spans="1:6" x14ac:dyDescent="0.25">
      <c r="A1458" t="s">
        <v>632</v>
      </c>
      <c r="B1458" t="s">
        <v>633</v>
      </c>
      <c r="C1458" s="151">
        <v>39807</v>
      </c>
      <c r="E1458">
        <v>57</v>
      </c>
      <c r="F1458">
        <v>28</v>
      </c>
    </row>
    <row r="1459" spans="1:6" x14ac:dyDescent="0.25">
      <c r="A1459" t="s">
        <v>632</v>
      </c>
      <c r="B1459" t="s">
        <v>633</v>
      </c>
      <c r="C1459" s="151">
        <v>39808</v>
      </c>
      <c r="E1459">
        <v>40</v>
      </c>
      <c r="F1459">
        <v>22</v>
      </c>
    </row>
    <row r="1460" spans="1:6" x14ac:dyDescent="0.25">
      <c r="A1460" t="s">
        <v>632</v>
      </c>
      <c r="B1460" t="s">
        <v>633</v>
      </c>
      <c r="C1460" s="151">
        <v>39809</v>
      </c>
      <c r="E1460">
        <v>60</v>
      </c>
      <c r="F1460">
        <v>38</v>
      </c>
    </row>
    <row r="1461" spans="1:6" x14ac:dyDescent="0.25">
      <c r="A1461" t="s">
        <v>632</v>
      </c>
      <c r="B1461" t="s">
        <v>633</v>
      </c>
      <c r="C1461" s="151">
        <v>39810</v>
      </c>
      <c r="E1461">
        <v>68</v>
      </c>
      <c r="F1461">
        <v>46</v>
      </c>
    </row>
    <row r="1462" spans="1:6" x14ac:dyDescent="0.25">
      <c r="A1462" t="s">
        <v>632</v>
      </c>
      <c r="B1462" t="s">
        <v>633</v>
      </c>
      <c r="C1462" s="151">
        <v>39811</v>
      </c>
      <c r="E1462">
        <v>52</v>
      </c>
      <c r="F1462">
        <v>35</v>
      </c>
    </row>
    <row r="1463" spans="1:6" x14ac:dyDescent="0.25">
      <c r="A1463" t="s">
        <v>632</v>
      </c>
      <c r="B1463" t="s">
        <v>633</v>
      </c>
      <c r="C1463" s="151">
        <v>39812</v>
      </c>
      <c r="E1463">
        <v>53</v>
      </c>
      <c r="F1463">
        <v>32</v>
      </c>
    </row>
    <row r="1464" spans="1:6" x14ac:dyDescent="0.25">
      <c r="A1464" t="s">
        <v>632</v>
      </c>
      <c r="B1464" t="s">
        <v>633</v>
      </c>
      <c r="C1464" s="151">
        <v>39813</v>
      </c>
      <c r="E1464">
        <v>46</v>
      </c>
      <c r="F1464">
        <v>23</v>
      </c>
    </row>
    <row r="1465" spans="1:6" x14ac:dyDescent="0.25">
      <c r="A1465" t="s">
        <v>632</v>
      </c>
      <c r="B1465" t="s">
        <v>633</v>
      </c>
      <c r="C1465" s="151">
        <v>39814</v>
      </c>
      <c r="E1465">
        <v>34</v>
      </c>
      <c r="F1465">
        <v>21</v>
      </c>
    </row>
    <row r="1466" spans="1:6" x14ac:dyDescent="0.25">
      <c r="A1466" t="s">
        <v>632</v>
      </c>
      <c r="B1466" t="s">
        <v>633</v>
      </c>
      <c r="C1466" s="151">
        <v>39815</v>
      </c>
      <c r="E1466">
        <v>46</v>
      </c>
      <c r="F1466">
        <v>29</v>
      </c>
    </row>
    <row r="1467" spans="1:6" x14ac:dyDescent="0.25">
      <c r="A1467" t="s">
        <v>632</v>
      </c>
      <c r="B1467" t="s">
        <v>633</v>
      </c>
      <c r="C1467" s="151">
        <v>39816</v>
      </c>
      <c r="E1467">
        <v>47</v>
      </c>
      <c r="F1467">
        <v>24</v>
      </c>
    </row>
    <row r="1468" spans="1:6" x14ac:dyDescent="0.25">
      <c r="A1468" t="s">
        <v>632</v>
      </c>
      <c r="B1468" t="s">
        <v>633</v>
      </c>
      <c r="C1468" s="151">
        <v>39817</v>
      </c>
      <c r="E1468">
        <v>47</v>
      </c>
      <c r="F1468">
        <v>22</v>
      </c>
    </row>
    <row r="1469" spans="1:6" x14ac:dyDescent="0.25">
      <c r="A1469" t="s">
        <v>632</v>
      </c>
      <c r="B1469" t="s">
        <v>633</v>
      </c>
      <c r="C1469" s="151">
        <v>39818</v>
      </c>
      <c r="E1469">
        <v>50</v>
      </c>
      <c r="F1469">
        <v>34</v>
      </c>
    </row>
    <row r="1470" spans="1:6" x14ac:dyDescent="0.25">
      <c r="A1470" t="s">
        <v>632</v>
      </c>
      <c r="B1470" t="s">
        <v>633</v>
      </c>
      <c r="C1470" s="151">
        <v>39819</v>
      </c>
      <c r="E1470">
        <v>38</v>
      </c>
      <c r="F1470">
        <v>32</v>
      </c>
    </row>
    <row r="1471" spans="1:6" x14ac:dyDescent="0.25">
      <c r="A1471" t="s">
        <v>632</v>
      </c>
      <c r="B1471" t="s">
        <v>633</v>
      </c>
      <c r="C1471" s="151">
        <v>39820</v>
      </c>
      <c r="E1471">
        <v>40</v>
      </c>
      <c r="F1471">
        <v>32</v>
      </c>
    </row>
    <row r="1472" spans="1:6" x14ac:dyDescent="0.25">
      <c r="A1472" t="s">
        <v>632</v>
      </c>
      <c r="B1472" t="s">
        <v>633</v>
      </c>
      <c r="C1472" s="151">
        <v>39821</v>
      </c>
      <c r="E1472">
        <v>41</v>
      </c>
      <c r="F1472">
        <v>29</v>
      </c>
    </row>
    <row r="1473" spans="1:6" x14ac:dyDescent="0.25">
      <c r="A1473" t="s">
        <v>632</v>
      </c>
      <c r="B1473" t="s">
        <v>633</v>
      </c>
      <c r="C1473" s="151">
        <v>39822</v>
      </c>
      <c r="E1473">
        <v>38</v>
      </c>
      <c r="F1473">
        <v>25</v>
      </c>
    </row>
    <row r="1474" spans="1:6" x14ac:dyDescent="0.25">
      <c r="A1474" t="s">
        <v>632</v>
      </c>
      <c r="B1474" t="s">
        <v>633</v>
      </c>
      <c r="C1474" s="151">
        <v>39823</v>
      </c>
      <c r="E1474">
        <v>38</v>
      </c>
      <c r="F1474">
        <v>31</v>
      </c>
    </row>
    <row r="1475" spans="1:6" x14ac:dyDescent="0.25">
      <c r="A1475" t="s">
        <v>632</v>
      </c>
      <c r="B1475" t="s">
        <v>633</v>
      </c>
      <c r="C1475" s="151">
        <v>39824</v>
      </c>
      <c r="E1475">
        <v>39</v>
      </c>
      <c r="F1475">
        <v>28</v>
      </c>
    </row>
    <row r="1476" spans="1:6" x14ac:dyDescent="0.25">
      <c r="A1476" t="s">
        <v>632</v>
      </c>
      <c r="B1476" t="s">
        <v>633</v>
      </c>
      <c r="C1476" s="151">
        <v>39825</v>
      </c>
      <c r="E1476">
        <v>39</v>
      </c>
      <c r="F1476">
        <v>23</v>
      </c>
    </row>
    <row r="1477" spans="1:6" x14ac:dyDescent="0.25">
      <c r="A1477" t="s">
        <v>632</v>
      </c>
      <c r="B1477" t="s">
        <v>633</v>
      </c>
      <c r="C1477" s="151">
        <v>39826</v>
      </c>
      <c r="E1477">
        <v>38</v>
      </c>
      <c r="F1477">
        <v>22</v>
      </c>
    </row>
    <row r="1478" spans="1:6" x14ac:dyDescent="0.25">
      <c r="A1478" t="s">
        <v>632</v>
      </c>
      <c r="B1478" t="s">
        <v>633</v>
      </c>
      <c r="C1478" s="151">
        <v>39827</v>
      </c>
      <c r="E1478">
        <v>33</v>
      </c>
      <c r="F1478">
        <v>19</v>
      </c>
    </row>
    <row r="1479" spans="1:6" x14ac:dyDescent="0.25">
      <c r="A1479" t="s">
        <v>632</v>
      </c>
      <c r="B1479" t="s">
        <v>633</v>
      </c>
      <c r="C1479" s="151">
        <v>39828</v>
      </c>
      <c r="E1479">
        <v>27</v>
      </c>
      <c r="F1479">
        <v>10</v>
      </c>
    </row>
    <row r="1480" spans="1:6" x14ac:dyDescent="0.25">
      <c r="A1480" t="s">
        <v>632</v>
      </c>
      <c r="B1480" t="s">
        <v>633</v>
      </c>
      <c r="C1480" s="151">
        <v>39829</v>
      </c>
      <c r="E1480">
        <v>17</v>
      </c>
      <c r="F1480">
        <v>6</v>
      </c>
    </row>
    <row r="1481" spans="1:6" x14ac:dyDescent="0.25">
      <c r="A1481" t="s">
        <v>632</v>
      </c>
      <c r="B1481" t="s">
        <v>633</v>
      </c>
      <c r="C1481" s="151">
        <v>39830</v>
      </c>
      <c r="E1481">
        <v>26</v>
      </c>
      <c r="F1481">
        <v>0</v>
      </c>
    </row>
    <row r="1482" spans="1:6" x14ac:dyDescent="0.25">
      <c r="A1482" t="s">
        <v>632</v>
      </c>
      <c r="B1482" t="s">
        <v>633</v>
      </c>
      <c r="C1482" s="151">
        <v>39831</v>
      </c>
      <c r="E1482">
        <v>38</v>
      </c>
      <c r="F1482">
        <v>22</v>
      </c>
    </row>
    <row r="1483" spans="1:6" x14ac:dyDescent="0.25">
      <c r="A1483" t="s">
        <v>632</v>
      </c>
      <c r="B1483" t="s">
        <v>633</v>
      </c>
      <c r="C1483" s="151">
        <v>39832</v>
      </c>
      <c r="E1483">
        <v>34</v>
      </c>
      <c r="F1483">
        <v>17</v>
      </c>
    </row>
    <row r="1484" spans="1:6" x14ac:dyDescent="0.25">
      <c r="A1484" t="s">
        <v>632</v>
      </c>
      <c r="B1484" t="s">
        <v>633</v>
      </c>
      <c r="C1484" s="151">
        <v>39833</v>
      </c>
      <c r="E1484">
        <v>29</v>
      </c>
      <c r="F1484">
        <v>16</v>
      </c>
    </row>
    <row r="1485" spans="1:6" x14ac:dyDescent="0.25">
      <c r="A1485" t="s">
        <v>632</v>
      </c>
      <c r="B1485" t="s">
        <v>633</v>
      </c>
      <c r="C1485" s="151">
        <v>39834</v>
      </c>
      <c r="E1485">
        <v>33</v>
      </c>
      <c r="F1485">
        <v>14</v>
      </c>
    </row>
    <row r="1486" spans="1:6" x14ac:dyDescent="0.25">
      <c r="A1486" t="s">
        <v>632</v>
      </c>
      <c r="B1486" t="s">
        <v>633</v>
      </c>
      <c r="C1486" s="151">
        <v>39835</v>
      </c>
      <c r="E1486">
        <v>44</v>
      </c>
      <c r="F1486">
        <v>9</v>
      </c>
    </row>
    <row r="1487" spans="1:6" x14ac:dyDescent="0.25">
      <c r="A1487" t="s">
        <v>632</v>
      </c>
      <c r="B1487" t="s">
        <v>633</v>
      </c>
      <c r="C1487" s="151">
        <v>39836</v>
      </c>
      <c r="E1487">
        <v>57</v>
      </c>
      <c r="F1487">
        <v>18</v>
      </c>
    </row>
    <row r="1488" spans="1:6" x14ac:dyDescent="0.25">
      <c r="A1488" t="s">
        <v>632</v>
      </c>
      <c r="B1488" t="s">
        <v>633</v>
      </c>
      <c r="C1488" s="151">
        <v>39837</v>
      </c>
      <c r="E1488">
        <v>50</v>
      </c>
      <c r="F1488">
        <v>21</v>
      </c>
    </row>
    <row r="1489" spans="1:6" x14ac:dyDescent="0.25">
      <c r="A1489" t="s">
        <v>632</v>
      </c>
      <c r="B1489" t="s">
        <v>633</v>
      </c>
      <c r="C1489" s="151">
        <v>39838</v>
      </c>
      <c r="E1489">
        <v>34</v>
      </c>
      <c r="F1489">
        <v>14</v>
      </c>
    </row>
    <row r="1490" spans="1:6" x14ac:dyDescent="0.25">
      <c r="A1490" t="s">
        <v>632</v>
      </c>
      <c r="B1490" t="s">
        <v>633</v>
      </c>
      <c r="C1490" s="151">
        <v>39839</v>
      </c>
      <c r="E1490">
        <v>30</v>
      </c>
      <c r="F1490">
        <v>24</v>
      </c>
    </row>
    <row r="1491" spans="1:6" x14ac:dyDescent="0.25">
      <c r="A1491" t="s">
        <v>632</v>
      </c>
      <c r="B1491" t="s">
        <v>633</v>
      </c>
      <c r="C1491" s="151">
        <v>39840</v>
      </c>
      <c r="E1491">
        <v>30</v>
      </c>
      <c r="F1491">
        <v>27</v>
      </c>
    </row>
    <row r="1492" spans="1:6" x14ac:dyDescent="0.25">
      <c r="A1492" t="s">
        <v>632</v>
      </c>
      <c r="B1492" t="s">
        <v>633</v>
      </c>
      <c r="C1492" s="151">
        <v>39841</v>
      </c>
      <c r="E1492">
        <v>44</v>
      </c>
      <c r="F1492">
        <v>30</v>
      </c>
    </row>
    <row r="1493" spans="1:6" x14ac:dyDescent="0.25">
      <c r="A1493" t="s">
        <v>632</v>
      </c>
      <c r="B1493" t="s">
        <v>633</v>
      </c>
      <c r="C1493" s="151">
        <v>39842</v>
      </c>
      <c r="E1493">
        <v>39</v>
      </c>
      <c r="F1493">
        <v>22</v>
      </c>
    </row>
    <row r="1494" spans="1:6" x14ac:dyDescent="0.25">
      <c r="A1494" t="s">
        <v>632</v>
      </c>
      <c r="B1494" t="s">
        <v>633</v>
      </c>
      <c r="C1494" s="151">
        <v>39843</v>
      </c>
      <c r="E1494">
        <v>41</v>
      </c>
      <c r="F1494">
        <v>18</v>
      </c>
    </row>
    <row r="1495" spans="1:6" x14ac:dyDescent="0.25">
      <c r="A1495" t="s">
        <v>632</v>
      </c>
      <c r="B1495" t="s">
        <v>633</v>
      </c>
      <c r="C1495" s="151">
        <v>39844</v>
      </c>
      <c r="E1495">
        <v>37</v>
      </c>
      <c r="F1495">
        <v>17</v>
      </c>
    </row>
    <row r="1496" spans="1:6" x14ac:dyDescent="0.25">
      <c r="A1496" t="s">
        <v>632</v>
      </c>
      <c r="B1496" t="s">
        <v>633</v>
      </c>
      <c r="C1496" s="151">
        <v>39845</v>
      </c>
      <c r="E1496">
        <v>61</v>
      </c>
      <c r="F1496">
        <v>20</v>
      </c>
    </row>
    <row r="1497" spans="1:6" x14ac:dyDescent="0.25">
      <c r="A1497" t="s">
        <v>632</v>
      </c>
      <c r="B1497" t="s">
        <v>633</v>
      </c>
      <c r="C1497" s="151">
        <v>39846</v>
      </c>
      <c r="E1497">
        <v>53</v>
      </c>
      <c r="F1497">
        <v>29</v>
      </c>
    </row>
    <row r="1498" spans="1:6" x14ac:dyDescent="0.25">
      <c r="A1498" t="s">
        <v>632</v>
      </c>
      <c r="B1498" t="s">
        <v>633</v>
      </c>
      <c r="C1498" s="151">
        <v>39847</v>
      </c>
      <c r="E1498">
        <v>39</v>
      </c>
      <c r="F1498">
        <v>27</v>
      </c>
    </row>
    <row r="1499" spans="1:6" x14ac:dyDescent="0.25">
      <c r="A1499" t="s">
        <v>632</v>
      </c>
      <c r="B1499" t="s">
        <v>633</v>
      </c>
      <c r="C1499" s="151">
        <v>39848</v>
      </c>
      <c r="E1499">
        <v>34</v>
      </c>
      <c r="F1499">
        <v>21</v>
      </c>
    </row>
    <row r="1500" spans="1:6" x14ac:dyDescent="0.25">
      <c r="A1500" t="s">
        <v>632</v>
      </c>
      <c r="B1500" t="s">
        <v>633</v>
      </c>
      <c r="C1500" s="151">
        <v>39849</v>
      </c>
      <c r="E1500">
        <v>25</v>
      </c>
      <c r="F1500">
        <v>12</v>
      </c>
    </row>
    <row r="1501" spans="1:6" x14ac:dyDescent="0.25">
      <c r="A1501" t="s">
        <v>632</v>
      </c>
      <c r="B1501" t="s">
        <v>633</v>
      </c>
      <c r="C1501" s="151">
        <v>39850</v>
      </c>
      <c r="E1501">
        <v>44</v>
      </c>
      <c r="F1501">
        <v>10</v>
      </c>
    </row>
    <row r="1502" spans="1:6" x14ac:dyDescent="0.25">
      <c r="A1502" t="s">
        <v>632</v>
      </c>
      <c r="B1502" t="s">
        <v>633</v>
      </c>
      <c r="C1502" s="151">
        <v>39851</v>
      </c>
      <c r="E1502">
        <v>65</v>
      </c>
      <c r="F1502">
        <v>21</v>
      </c>
    </row>
    <row r="1503" spans="1:6" x14ac:dyDescent="0.25">
      <c r="A1503" t="s">
        <v>632</v>
      </c>
      <c r="B1503" t="s">
        <v>633</v>
      </c>
      <c r="C1503" s="151">
        <v>39852</v>
      </c>
      <c r="E1503">
        <v>66</v>
      </c>
      <c r="F1503">
        <v>41</v>
      </c>
    </row>
    <row r="1504" spans="1:6" x14ac:dyDescent="0.25">
      <c r="A1504" t="s">
        <v>632</v>
      </c>
      <c r="B1504" t="s">
        <v>633</v>
      </c>
      <c r="C1504" s="151">
        <v>39853</v>
      </c>
      <c r="E1504">
        <v>54</v>
      </c>
      <c r="F1504">
        <v>26</v>
      </c>
    </row>
    <row r="1505" spans="1:6" x14ac:dyDescent="0.25">
      <c r="A1505" t="s">
        <v>632</v>
      </c>
      <c r="B1505" t="s">
        <v>633</v>
      </c>
      <c r="C1505" s="151">
        <v>39854</v>
      </c>
      <c r="E1505">
        <v>58</v>
      </c>
      <c r="F1505">
        <v>37</v>
      </c>
    </row>
    <row r="1506" spans="1:6" x14ac:dyDescent="0.25">
      <c r="A1506" t="s">
        <v>632</v>
      </c>
      <c r="B1506" t="s">
        <v>633</v>
      </c>
      <c r="C1506" s="151">
        <v>39855</v>
      </c>
      <c r="E1506">
        <v>71</v>
      </c>
      <c r="F1506">
        <v>46</v>
      </c>
    </row>
    <row r="1507" spans="1:6" x14ac:dyDescent="0.25">
      <c r="A1507" t="s">
        <v>632</v>
      </c>
      <c r="B1507" t="s">
        <v>633</v>
      </c>
      <c r="C1507" s="151">
        <v>39856</v>
      </c>
      <c r="E1507">
        <v>59</v>
      </c>
      <c r="F1507">
        <v>46</v>
      </c>
    </row>
    <row r="1508" spans="1:6" x14ac:dyDescent="0.25">
      <c r="A1508" t="s">
        <v>632</v>
      </c>
      <c r="B1508" t="s">
        <v>633</v>
      </c>
      <c r="C1508" s="151">
        <v>39857</v>
      </c>
      <c r="E1508">
        <v>50</v>
      </c>
      <c r="F1508">
        <v>28</v>
      </c>
    </row>
    <row r="1509" spans="1:6" x14ac:dyDescent="0.25">
      <c r="A1509" t="s">
        <v>632</v>
      </c>
      <c r="B1509" t="s">
        <v>633</v>
      </c>
      <c r="C1509" s="151">
        <v>39858</v>
      </c>
      <c r="E1509">
        <v>48</v>
      </c>
      <c r="F1509">
        <v>24</v>
      </c>
    </row>
    <row r="1510" spans="1:6" x14ac:dyDescent="0.25">
      <c r="A1510" t="s">
        <v>632</v>
      </c>
      <c r="B1510" t="s">
        <v>633</v>
      </c>
      <c r="C1510" s="151">
        <v>39859</v>
      </c>
      <c r="E1510">
        <v>42</v>
      </c>
      <c r="F1510">
        <v>28</v>
      </c>
    </row>
    <row r="1511" spans="1:6" x14ac:dyDescent="0.25">
      <c r="A1511" t="s">
        <v>632</v>
      </c>
      <c r="B1511" t="s">
        <v>633</v>
      </c>
      <c r="C1511" s="151">
        <v>39860</v>
      </c>
      <c r="E1511">
        <v>39</v>
      </c>
      <c r="F1511">
        <v>29</v>
      </c>
    </row>
    <row r="1512" spans="1:6" x14ac:dyDescent="0.25">
      <c r="A1512" t="s">
        <v>632</v>
      </c>
      <c r="B1512" t="s">
        <v>633</v>
      </c>
      <c r="C1512" s="151">
        <v>39861</v>
      </c>
      <c r="E1512">
        <v>42</v>
      </c>
      <c r="F1512">
        <v>23</v>
      </c>
    </row>
    <row r="1513" spans="1:6" x14ac:dyDescent="0.25">
      <c r="A1513" t="s">
        <v>632</v>
      </c>
      <c r="B1513" t="s">
        <v>633</v>
      </c>
      <c r="C1513" s="151">
        <v>39862</v>
      </c>
      <c r="E1513">
        <v>47</v>
      </c>
      <c r="F1513">
        <v>30</v>
      </c>
    </row>
    <row r="1514" spans="1:6" x14ac:dyDescent="0.25">
      <c r="A1514" t="s">
        <v>632</v>
      </c>
      <c r="B1514" t="s">
        <v>633</v>
      </c>
      <c r="C1514" s="151">
        <v>39863</v>
      </c>
      <c r="E1514">
        <v>49</v>
      </c>
      <c r="F1514">
        <v>25</v>
      </c>
    </row>
    <row r="1515" spans="1:6" x14ac:dyDescent="0.25">
      <c r="A1515" t="s">
        <v>632</v>
      </c>
      <c r="B1515" t="s">
        <v>633</v>
      </c>
      <c r="C1515" s="151">
        <v>39864</v>
      </c>
      <c r="E1515">
        <v>37</v>
      </c>
      <c r="F1515">
        <v>21</v>
      </c>
    </row>
    <row r="1516" spans="1:6" x14ac:dyDescent="0.25">
      <c r="A1516" t="s">
        <v>632</v>
      </c>
      <c r="B1516" t="s">
        <v>633</v>
      </c>
      <c r="C1516" s="151">
        <v>39865</v>
      </c>
      <c r="E1516">
        <v>46</v>
      </c>
      <c r="F1516">
        <v>16</v>
      </c>
    </row>
    <row r="1517" spans="1:6" x14ac:dyDescent="0.25">
      <c r="A1517" t="s">
        <v>632</v>
      </c>
      <c r="B1517" t="s">
        <v>633</v>
      </c>
      <c r="C1517" s="151">
        <v>39866</v>
      </c>
      <c r="E1517">
        <v>41</v>
      </c>
      <c r="F1517">
        <v>29</v>
      </c>
    </row>
    <row r="1518" spans="1:6" x14ac:dyDescent="0.25">
      <c r="A1518" t="s">
        <v>632</v>
      </c>
      <c r="B1518" t="s">
        <v>633</v>
      </c>
      <c r="C1518" s="151">
        <v>39867</v>
      </c>
      <c r="E1518">
        <v>35</v>
      </c>
      <c r="F1518">
        <v>24</v>
      </c>
    </row>
    <row r="1519" spans="1:6" x14ac:dyDescent="0.25">
      <c r="A1519" t="s">
        <v>632</v>
      </c>
      <c r="B1519" t="s">
        <v>633</v>
      </c>
      <c r="C1519" s="151">
        <v>39868</v>
      </c>
      <c r="E1519">
        <v>39</v>
      </c>
      <c r="F1519">
        <v>19</v>
      </c>
    </row>
    <row r="1520" spans="1:6" x14ac:dyDescent="0.25">
      <c r="A1520" t="s">
        <v>632</v>
      </c>
      <c r="B1520" t="s">
        <v>633</v>
      </c>
      <c r="C1520" s="151">
        <v>39869</v>
      </c>
      <c r="E1520">
        <v>52</v>
      </c>
      <c r="F1520">
        <v>15</v>
      </c>
    </row>
    <row r="1521" spans="1:6" x14ac:dyDescent="0.25">
      <c r="A1521" t="s">
        <v>632</v>
      </c>
      <c r="B1521" t="s">
        <v>633</v>
      </c>
      <c r="C1521" s="151">
        <v>39870</v>
      </c>
      <c r="E1521">
        <v>58</v>
      </c>
      <c r="F1521">
        <v>34</v>
      </c>
    </row>
    <row r="1522" spans="1:6" x14ac:dyDescent="0.25">
      <c r="A1522" t="s">
        <v>632</v>
      </c>
      <c r="B1522" t="s">
        <v>633</v>
      </c>
      <c r="C1522" s="151">
        <v>39871</v>
      </c>
      <c r="E1522">
        <v>62</v>
      </c>
      <c r="F1522">
        <v>46</v>
      </c>
    </row>
    <row r="1523" spans="1:6" x14ac:dyDescent="0.25">
      <c r="A1523" t="s">
        <v>632</v>
      </c>
      <c r="B1523" t="s">
        <v>633</v>
      </c>
      <c r="C1523" s="151">
        <v>39872</v>
      </c>
      <c r="E1523">
        <v>51</v>
      </c>
      <c r="F1523">
        <v>31</v>
      </c>
    </row>
    <row r="1524" spans="1:6" x14ac:dyDescent="0.25">
      <c r="A1524" t="s">
        <v>632</v>
      </c>
      <c r="B1524" t="s">
        <v>633</v>
      </c>
      <c r="C1524" s="151">
        <v>39873</v>
      </c>
      <c r="E1524">
        <v>38</v>
      </c>
      <c r="F1524">
        <v>28</v>
      </c>
    </row>
    <row r="1525" spans="1:6" x14ac:dyDescent="0.25">
      <c r="A1525" t="s">
        <v>632</v>
      </c>
      <c r="B1525" t="s">
        <v>633</v>
      </c>
      <c r="C1525" s="151">
        <v>39874</v>
      </c>
      <c r="E1525">
        <v>28</v>
      </c>
      <c r="F1525">
        <v>17</v>
      </c>
    </row>
    <row r="1526" spans="1:6" x14ac:dyDescent="0.25">
      <c r="A1526" t="s">
        <v>632</v>
      </c>
      <c r="B1526" t="s">
        <v>633</v>
      </c>
      <c r="C1526" s="151">
        <v>39875</v>
      </c>
      <c r="E1526">
        <v>30</v>
      </c>
      <c r="F1526">
        <v>13</v>
      </c>
    </row>
    <row r="1527" spans="1:6" x14ac:dyDescent="0.25">
      <c r="A1527" t="s">
        <v>632</v>
      </c>
      <c r="B1527" t="s">
        <v>633</v>
      </c>
      <c r="C1527" s="151">
        <v>39876</v>
      </c>
      <c r="E1527">
        <v>38</v>
      </c>
      <c r="F1527">
        <v>8</v>
      </c>
    </row>
    <row r="1528" spans="1:6" x14ac:dyDescent="0.25">
      <c r="A1528" t="s">
        <v>632</v>
      </c>
      <c r="B1528" t="s">
        <v>633</v>
      </c>
      <c r="C1528" s="151">
        <v>39877</v>
      </c>
      <c r="E1528">
        <v>51</v>
      </c>
      <c r="F1528">
        <v>18</v>
      </c>
    </row>
    <row r="1529" spans="1:6" x14ac:dyDescent="0.25">
      <c r="A1529" t="s">
        <v>632</v>
      </c>
      <c r="B1529" t="s">
        <v>633</v>
      </c>
      <c r="C1529" s="151">
        <v>39878</v>
      </c>
      <c r="E1529">
        <v>68</v>
      </c>
      <c r="F1529">
        <v>41</v>
      </c>
    </row>
    <row r="1530" spans="1:6" x14ac:dyDescent="0.25">
      <c r="A1530" t="s">
        <v>632</v>
      </c>
      <c r="B1530" t="s">
        <v>633</v>
      </c>
      <c r="C1530" s="151">
        <v>39879</v>
      </c>
      <c r="E1530">
        <v>74</v>
      </c>
      <c r="F1530">
        <v>44</v>
      </c>
    </row>
    <row r="1531" spans="1:6" x14ac:dyDescent="0.25">
      <c r="A1531" t="s">
        <v>632</v>
      </c>
      <c r="B1531" t="s">
        <v>633</v>
      </c>
      <c r="C1531" s="151">
        <v>39880</v>
      </c>
      <c r="E1531">
        <v>77</v>
      </c>
      <c r="F1531">
        <v>57</v>
      </c>
    </row>
    <row r="1532" spans="1:6" x14ac:dyDescent="0.25">
      <c r="A1532" t="s">
        <v>632</v>
      </c>
      <c r="B1532" t="s">
        <v>633</v>
      </c>
      <c r="C1532" s="151">
        <v>39881</v>
      </c>
      <c r="E1532">
        <v>66</v>
      </c>
      <c r="F1532">
        <v>43</v>
      </c>
    </row>
    <row r="1533" spans="1:6" x14ac:dyDescent="0.25">
      <c r="A1533" t="s">
        <v>632</v>
      </c>
      <c r="B1533" t="s">
        <v>633</v>
      </c>
      <c r="C1533" s="151">
        <v>39882</v>
      </c>
      <c r="E1533">
        <v>49</v>
      </c>
      <c r="F1533">
        <v>32</v>
      </c>
    </row>
    <row r="1534" spans="1:6" x14ac:dyDescent="0.25">
      <c r="A1534" t="s">
        <v>632</v>
      </c>
      <c r="B1534" t="s">
        <v>633</v>
      </c>
      <c r="C1534" s="151">
        <v>39883</v>
      </c>
      <c r="E1534">
        <v>71</v>
      </c>
      <c r="F1534">
        <v>42</v>
      </c>
    </row>
    <row r="1535" spans="1:6" x14ac:dyDescent="0.25">
      <c r="A1535" t="s">
        <v>632</v>
      </c>
      <c r="B1535" t="s">
        <v>633</v>
      </c>
      <c r="C1535" s="151">
        <v>39884</v>
      </c>
      <c r="E1535">
        <v>48</v>
      </c>
      <c r="F1535">
        <v>35</v>
      </c>
    </row>
    <row r="1536" spans="1:6" x14ac:dyDescent="0.25">
      <c r="A1536" t="s">
        <v>632</v>
      </c>
      <c r="B1536" t="s">
        <v>633</v>
      </c>
      <c r="C1536" s="151">
        <v>39885</v>
      </c>
      <c r="E1536">
        <v>41</v>
      </c>
      <c r="F1536">
        <v>34</v>
      </c>
    </row>
    <row r="1537" spans="1:6" x14ac:dyDescent="0.25">
      <c r="A1537" t="s">
        <v>632</v>
      </c>
      <c r="B1537" t="s">
        <v>633</v>
      </c>
      <c r="C1537" s="151">
        <v>39886</v>
      </c>
      <c r="E1537">
        <v>44</v>
      </c>
      <c r="F1537">
        <v>32</v>
      </c>
    </row>
    <row r="1538" spans="1:6" x14ac:dyDescent="0.25">
      <c r="A1538" t="s">
        <v>632</v>
      </c>
      <c r="B1538" t="s">
        <v>633</v>
      </c>
      <c r="C1538" s="151">
        <v>39887</v>
      </c>
      <c r="E1538">
        <v>45</v>
      </c>
      <c r="F1538">
        <v>38</v>
      </c>
    </row>
    <row r="1539" spans="1:6" x14ac:dyDescent="0.25">
      <c r="A1539" t="s">
        <v>632</v>
      </c>
      <c r="B1539" t="s">
        <v>633</v>
      </c>
      <c r="C1539" s="151">
        <v>39888</v>
      </c>
      <c r="E1539">
        <v>49</v>
      </c>
      <c r="F1539">
        <v>38</v>
      </c>
    </row>
    <row r="1540" spans="1:6" x14ac:dyDescent="0.25">
      <c r="A1540" t="s">
        <v>632</v>
      </c>
      <c r="B1540" t="s">
        <v>633</v>
      </c>
      <c r="C1540" s="151">
        <v>39889</v>
      </c>
      <c r="E1540">
        <v>52</v>
      </c>
      <c r="F1540">
        <v>38</v>
      </c>
    </row>
    <row r="1541" spans="1:6" x14ac:dyDescent="0.25">
      <c r="A1541" t="s">
        <v>632</v>
      </c>
      <c r="B1541" t="s">
        <v>633</v>
      </c>
      <c r="C1541" s="151">
        <v>39890</v>
      </c>
      <c r="E1541">
        <v>68</v>
      </c>
      <c r="F1541">
        <v>33</v>
      </c>
    </row>
    <row r="1542" spans="1:6" x14ac:dyDescent="0.25">
      <c r="A1542" t="s">
        <v>632</v>
      </c>
      <c r="B1542" t="s">
        <v>633</v>
      </c>
      <c r="C1542" s="151">
        <v>39891</v>
      </c>
      <c r="E1542">
        <v>57</v>
      </c>
      <c r="F1542">
        <v>40</v>
      </c>
    </row>
    <row r="1543" spans="1:6" x14ac:dyDescent="0.25">
      <c r="A1543" t="s">
        <v>632</v>
      </c>
      <c r="B1543" t="s">
        <v>633</v>
      </c>
      <c r="C1543" s="151">
        <v>39892</v>
      </c>
      <c r="E1543">
        <v>47</v>
      </c>
      <c r="F1543">
        <v>27</v>
      </c>
    </row>
    <row r="1544" spans="1:6" x14ac:dyDescent="0.25">
      <c r="A1544" t="s">
        <v>632</v>
      </c>
      <c r="B1544" t="s">
        <v>633</v>
      </c>
      <c r="C1544" s="151">
        <v>39893</v>
      </c>
      <c r="E1544">
        <v>51</v>
      </c>
      <c r="F1544">
        <v>23</v>
      </c>
    </row>
    <row r="1545" spans="1:6" x14ac:dyDescent="0.25">
      <c r="A1545" t="s">
        <v>632</v>
      </c>
      <c r="B1545" t="s">
        <v>633</v>
      </c>
      <c r="C1545" s="151">
        <v>39894</v>
      </c>
      <c r="E1545">
        <v>63</v>
      </c>
      <c r="F1545">
        <v>29</v>
      </c>
    </row>
    <row r="1546" spans="1:6" x14ac:dyDescent="0.25">
      <c r="A1546" t="s">
        <v>632</v>
      </c>
      <c r="B1546" t="s">
        <v>633</v>
      </c>
      <c r="C1546" s="151">
        <v>39895</v>
      </c>
      <c r="E1546">
        <v>54</v>
      </c>
      <c r="F1546">
        <v>33</v>
      </c>
    </row>
    <row r="1547" spans="1:6" x14ac:dyDescent="0.25">
      <c r="A1547" t="s">
        <v>632</v>
      </c>
      <c r="B1547" t="s">
        <v>633</v>
      </c>
      <c r="C1547" s="151">
        <v>39896</v>
      </c>
      <c r="E1547">
        <v>49</v>
      </c>
      <c r="F1547">
        <v>27</v>
      </c>
    </row>
    <row r="1548" spans="1:6" x14ac:dyDescent="0.25">
      <c r="A1548" t="s">
        <v>632</v>
      </c>
      <c r="B1548" t="s">
        <v>633</v>
      </c>
      <c r="C1548" s="151">
        <v>39897</v>
      </c>
      <c r="E1548">
        <v>51</v>
      </c>
      <c r="F1548">
        <v>27</v>
      </c>
    </row>
    <row r="1549" spans="1:6" x14ac:dyDescent="0.25">
      <c r="A1549" t="s">
        <v>632</v>
      </c>
      <c r="B1549" t="s">
        <v>633</v>
      </c>
      <c r="C1549" s="151">
        <v>39898</v>
      </c>
      <c r="E1549">
        <v>48</v>
      </c>
      <c r="F1549">
        <v>39</v>
      </c>
    </row>
    <row r="1550" spans="1:6" x14ac:dyDescent="0.25">
      <c r="A1550" t="s">
        <v>632</v>
      </c>
      <c r="B1550" t="s">
        <v>633</v>
      </c>
      <c r="C1550" s="151">
        <v>39899</v>
      </c>
      <c r="E1550">
        <v>62</v>
      </c>
      <c r="F1550">
        <v>34</v>
      </c>
    </row>
    <row r="1551" spans="1:6" x14ac:dyDescent="0.25">
      <c r="A1551" t="s">
        <v>632</v>
      </c>
      <c r="B1551" t="s">
        <v>633</v>
      </c>
      <c r="C1551" s="151">
        <v>39900</v>
      </c>
      <c r="E1551">
        <v>52</v>
      </c>
      <c r="F1551">
        <v>49</v>
      </c>
    </row>
    <row r="1552" spans="1:6" x14ac:dyDescent="0.25">
      <c r="A1552" t="s">
        <v>632</v>
      </c>
      <c r="B1552" t="s">
        <v>633</v>
      </c>
      <c r="C1552" s="151">
        <v>39901</v>
      </c>
      <c r="E1552">
        <v>75</v>
      </c>
      <c r="F1552">
        <v>47</v>
      </c>
    </row>
    <row r="1553" spans="1:6" x14ac:dyDescent="0.25">
      <c r="A1553" t="s">
        <v>632</v>
      </c>
      <c r="B1553" t="s">
        <v>633</v>
      </c>
      <c r="C1553" s="151">
        <v>39902</v>
      </c>
      <c r="E1553">
        <v>58</v>
      </c>
      <c r="F1553">
        <v>43</v>
      </c>
    </row>
    <row r="1554" spans="1:6" x14ac:dyDescent="0.25">
      <c r="A1554" t="s">
        <v>632</v>
      </c>
      <c r="B1554" t="s">
        <v>633</v>
      </c>
      <c r="C1554" s="151">
        <v>39903</v>
      </c>
      <c r="E1554">
        <v>63</v>
      </c>
      <c r="F1554">
        <v>31</v>
      </c>
    </row>
    <row r="1555" spans="1:6" x14ac:dyDescent="0.25">
      <c r="A1555" t="s">
        <v>632</v>
      </c>
      <c r="B1555" t="s">
        <v>633</v>
      </c>
      <c r="C1555" s="151">
        <v>39904</v>
      </c>
      <c r="E1555">
        <v>57</v>
      </c>
      <c r="F1555">
        <v>45</v>
      </c>
    </row>
    <row r="1556" spans="1:6" x14ac:dyDescent="0.25">
      <c r="A1556" t="s">
        <v>632</v>
      </c>
      <c r="B1556" t="s">
        <v>633</v>
      </c>
      <c r="C1556" s="151">
        <v>39905</v>
      </c>
      <c r="E1556">
        <v>59</v>
      </c>
      <c r="F1556">
        <v>50</v>
      </c>
    </row>
    <row r="1557" spans="1:6" x14ac:dyDescent="0.25">
      <c r="A1557" t="s">
        <v>632</v>
      </c>
      <c r="B1557" t="s">
        <v>633</v>
      </c>
      <c r="C1557" s="151">
        <v>39906</v>
      </c>
      <c r="E1557">
        <v>71</v>
      </c>
      <c r="F1557">
        <v>54</v>
      </c>
    </row>
    <row r="1558" spans="1:6" x14ac:dyDescent="0.25">
      <c r="A1558" t="s">
        <v>632</v>
      </c>
      <c r="B1558" t="s">
        <v>633</v>
      </c>
      <c r="C1558" s="151">
        <v>39907</v>
      </c>
      <c r="E1558">
        <v>64</v>
      </c>
      <c r="F1558">
        <v>45</v>
      </c>
    </row>
    <row r="1559" spans="1:6" x14ac:dyDescent="0.25">
      <c r="A1559" t="s">
        <v>632</v>
      </c>
      <c r="B1559" t="s">
        <v>633</v>
      </c>
      <c r="C1559" s="151">
        <v>39908</v>
      </c>
      <c r="E1559">
        <v>72</v>
      </c>
      <c r="F1559">
        <v>44</v>
      </c>
    </row>
    <row r="1560" spans="1:6" x14ac:dyDescent="0.25">
      <c r="A1560" t="s">
        <v>632</v>
      </c>
      <c r="B1560" t="s">
        <v>633</v>
      </c>
      <c r="C1560" s="151">
        <v>39909</v>
      </c>
      <c r="E1560">
        <v>64</v>
      </c>
      <c r="F1560">
        <v>41</v>
      </c>
    </row>
    <row r="1561" spans="1:6" x14ac:dyDescent="0.25">
      <c r="A1561" t="s">
        <v>632</v>
      </c>
      <c r="B1561" t="s">
        <v>633</v>
      </c>
      <c r="C1561" s="151">
        <v>39910</v>
      </c>
      <c r="E1561">
        <v>46</v>
      </c>
      <c r="F1561">
        <v>37</v>
      </c>
    </row>
    <row r="1562" spans="1:6" x14ac:dyDescent="0.25">
      <c r="A1562" t="s">
        <v>632</v>
      </c>
      <c r="B1562" t="s">
        <v>633</v>
      </c>
      <c r="C1562" s="151">
        <v>39911</v>
      </c>
      <c r="E1562">
        <v>57</v>
      </c>
      <c r="F1562">
        <v>32</v>
      </c>
    </row>
    <row r="1563" spans="1:6" x14ac:dyDescent="0.25">
      <c r="A1563" t="s">
        <v>632</v>
      </c>
      <c r="B1563" t="s">
        <v>633</v>
      </c>
      <c r="C1563" s="151">
        <v>39912</v>
      </c>
      <c r="E1563">
        <v>64</v>
      </c>
      <c r="F1563">
        <v>31</v>
      </c>
    </row>
    <row r="1564" spans="1:6" x14ac:dyDescent="0.25">
      <c r="A1564" t="s">
        <v>632</v>
      </c>
      <c r="B1564" t="s">
        <v>633</v>
      </c>
      <c r="C1564" s="151">
        <v>39913</v>
      </c>
      <c r="E1564">
        <v>74</v>
      </c>
      <c r="F1564">
        <v>41</v>
      </c>
    </row>
    <row r="1565" spans="1:6" x14ac:dyDescent="0.25">
      <c r="A1565" t="s">
        <v>632</v>
      </c>
      <c r="B1565" t="s">
        <v>633</v>
      </c>
      <c r="C1565" s="151">
        <v>39914</v>
      </c>
      <c r="E1565">
        <v>61</v>
      </c>
      <c r="F1565">
        <v>46</v>
      </c>
    </row>
    <row r="1566" spans="1:6" x14ac:dyDescent="0.25">
      <c r="A1566" t="s">
        <v>632</v>
      </c>
      <c r="B1566" t="s">
        <v>633</v>
      </c>
      <c r="C1566" s="151">
        <v>39915</v>
      </c>
      <c r="E1566">
        <v>57</v>
      </c>
      <c r="F1566">
        <v>34</v>
      </c>
    </row>
    <row r="1567" spans="1:6" x14ac:dyDescent="0.25">
      <c r="A1567" t="s">
        <v>632</v>
      </c>
      <c r="B1567" t="s">
        <v>633</v>
      </c>
      <c r="C1567" s="151">
        <v>39916</v>
      </c>
      <c r="E1567">
        <v>56</v>
      </c>
      <c r="F1567">
        <v>32</v>
      </c>
    </row>
    <row r="1568" spans="1:6" x14ac:dyDescent="0.25">
      <c r="A1568" t="s">
        <v>632</v>
      </c>
      <c r="B1568" t="s">
        <v>633</v>
      </c>
      <c r="C1568" s="151">
        <v>39917</v>
      </c>
      <c r="E1568">
        <v>51</v>
      </c>
      <c r="F1568">
        <v>46</v>
      </c>
    </row>
    <row r="1569" spans="1:6" x14ac:dyDescent="0.25">
      <c r="A1569" t="s">
        <v>632</v>
      </c>
      <c r="B1569" t="s">
        <v>633</v>
      </c>
      <c r="C1569" s="151">
        <v>39918</v>
      </c>
      <c r="E1569">
        <v>49</v>
      </c>
      <c r="F1569">
        <v>43</v>
      </c>
    </row>
    <row r="1570" spans="1:6" x14ac:dyDescent="0.25">
      <c r="A1570" t="s">
        <v>632</v>
      </c>
      <c r="B1570" t="s">
        <v>633</v>
      </c>
      <c r="C1570" s="151">
        <v>39919</v>
      </c>
      <c r="E1570">
        <v>66</v>
      </c>
      <c r="F1570">
        <v>38</v>
      </c>
    </row>
    <row r="1571" spans="1:6" x14ac:dyDescent="0.25">
      <c r="A1571" t="s">
        <v>632</v>
      </c>
      <c r="B1571" t="s">
        <v>633</v>
      </c>
      <c r="C1571" s="151">
        <v>39920</v>
      </c>
      <c r="E1571">
        <v>74</v>
      </c>
      <c r="F1571">
        <v>36</v>
      </c>
    </row>
    <row r="1572" spans="1:6" x14ac:dyDescent="0.25">
      <c r="A1572" t="s">
        <v>632</v>
      </c>
      <c r="B1572" t="s">
        <v>633</v>
      </c>
      <c r="C1572" s="151">
        <v>39921</v>
      </c>
      <c r="E1572">
        <v>79</v>
      </c>
      <c r="F1572">
        <v>44</v>
      </c>
    </row>
    <row r="1573" spans="1:6" x14ac:dyDescent="0.25">
      <c r="A1573" t="s">
        <v>632</v>
      </c>
      <c r="B1573" t="s">
        <v>633</v>
      </c>
      <c r="C1573" s="151">
        <v>39922</v>
      </c>
      <c r="E1573">
        <v>76</v>
      </c>
      <c r="F1573">
        <v>46</v>
      </c>
    </row>
    <row r="1574" spans="1:6" x14ac:dyDescent="0.25">
      <c r="A1574" t="s">
        <v>632</v>
      </c>
      <c r="B1574" t="s">
        <v>633</v>
      </c>
      <c r="C1574" s="151">
        <v>39923</v>
      </c>
      <c r="E1574">
        <v>60</v>
      </c>
      <c r="F1574">
        <v>49</v>
      </c>
    </row>
    <row r="1575" spans="1:6" x14ac:dyDescent="0.25">
      <c r="A1575" t="s">
        <v>632</v>
      </c>
      <c r="B1575" t="s">
        <v>633</v>
      </c>
      <c r="C1575" s="151">
        <v>39924</v>
      </c>
      <c r="E1575">
        <v>69</v>
      </c>
      <c r="F1575">
        <v>43</v>
      </c>
    </row>
    <row r="1576" spans="1:6" x14ac:dyDescent="0.25">
      <c r="A1576" t="s">
        <v>632</v>
      </c>
      <c r="B1576" t="s">
        <v>633</v>
      </c>
      <c r="C1576" s="151">
        <v>39925</v>
      </c>
      <c r="E1576">
        <v>60</v>
      </c>
      <c r="F1576">
        <v>39</v>
      </c>
    </row>
    <row r="1577" spans="1:6" x14ac:dyDescent="0.25">
      <c r="A1577" t="s">
        <v>632</v>
      </c>
      <c r="B1577" t="s">
        <v>633</v>
      </c>
      <c r="C1577" s="151">
        <v>39926</v>
      </c>
      <c r="E1577">
        <v>64</v>
      </c>
      <c r="F1577">
        <v>40</v>
      </c>
    </row>
    <row r="1578" spans="1:6" x14ac:dyDescent="0.25">
      <c r="A1578" t="s">
        <v>632</v>
      </c>
      <c r="B1578" t="s">
        <v>633</v>
      </c>
      <c r="C1578" s="151">
        <v>39927</v>
      </c>
      <c r="E1578">
        <v>80</v>
      </c>
      <c r="F1578">
        <v>36</v>
      </c>
    </row>
    <row r="1579" spans="1:6" x14ac:dyDescent="0.25">
      <c r="A1579" t="s">
        <v>632</v>
      </c>
      <c r="B1579" t="s">
        <v>633</v>
      </c>
      <c r="C1579" s="151">
        <v>39928</v>
      </c>
      <c r="E1579">
        <v>92</v>
      </c>
      <c r="F1579">
        <v>51</v>
      </c>
    </row>
    <row r="1580" spans="1:6" x14ac:dyDescent="0.25">
      <c r="A1580" t="s">
        <v>632</v>
      </c>
      <c r="B1580" t="s">
        <v>633</v>
      </c>
      <c r="C1580" s="151">
        <v>39929</v>
      </c>
      <c r="E1580">
        <v>92</v>
      </c>
      <c r="F1580">
        <v>57</v>
      </c>
    </row>
    <row r="1581" spans="1:6" x14ac:dyDescent="0.25">
      <c r="A1581" t="s">
        <v>632</v>
      </c>
      <c r="B1581" t="s">
        <v>633</v>
      </c>
      <c r="C1581" s="151">
        <v>39930</v>
      </c>
      <c r="E1581">
        <v>92</v>
      </c>
      <c r="F1581">
        <v>63</v>
      </c>
    </row>
    <row r="1582" spans="1:6" x14ac:dyDescent="0.25">
      <c r="A1582" t="s">
        <v>632</v>
      </c>
      <c r="B1582" t="s">
        <v>633</v>
      </c>
      <c r="C1582" s="151">
        <v>39931</v>
      </c>
      <c r="E1582">
        <v>87</v>
      </c>
      <c r="F1582">
        <v>62</v>
      </c>
    </row>
    <row r="1583" spans="1:6" x14ac:dyDescent="0.25">
      <c r="A1583" t="s">
        <v>632</v>
      </c>
      <c r="B1583" t="s">
        <v>633</v>
      </c>
      <c r="C1583" s="151">
        <v>39932</v>
      </c>
      <c r="E1583">
        <v>70</v>
      </c>
      <c r="F1583">
        <v>50</v>
      </c>
    </row>
    <row r="1584" spans="1:6" x14ac:dyDescent="0.25">
      <c r="A1584" t="s">
        <v>632</v>
      </c>
      <c r="B1584" t="s">
        <v>633</v>
      </c>
      <c r="C1584" s="151">
        <v>39933</v>
      </c>
      <c r="E1584">
        <v>61</v>
      </c>
      <c r="F1584">
        <v>50</v>
      </c>
    </row>
    <row r="1585" spans="1:6" x14ac:dyDescent="0.25">
      <c r="A1585" t="s">
        <v>632</v>
      </c>
      <c r="B1585" t="s">
        <v>633</v>
      </c>
      <c r="C1585" s="151">
        <v>39934</v>
      </c>
      <c r="E1585">
        <v>77</v>
      </c>
      <c r="F1585">
        <v>58</v>
      </c>
    </row>
    <row r="1586" spans="1:6" x14ac:dyDescent="0.25">
      <c r="A1586" t="s">
        <v>632</v>
      </c>
      <c r="B1586" t="s">
        <v>633</v>
      </c>
      <c r="C1586" s="151">
        <v>39935</v>
      </c>
      <c r="E1586">
        <v>68</v>
      </c>
      <c r="F1586">
        <v>59</v>
      </c>
    </row>
    <row r="1587" spans="1:6" x14ac:dyDescent="0.25">
      <c r="A1587" t="s">
        <v>632</v>
      </c>
      <c r="B1587" t="s">
        <v>633</v>
      </c>
      <c r="C1587" s="151">
        <v>39936</v>
      </c>
      <c r="E1587">
        <v>60</v>
      </c>
      <c r="F1587">
        <v>54</v>
      </c>
    </row>
    <row r="1588" spans="1:6" x14ac:dyDescent="0.25">
      <c r="A1588" t="s">
        <v>632</v>
      </c>
      <c r="B1588" t="s">
        <v>633</v>
      </c>
      <c r="C1588" s="151">
        <v>39937</v>
      </c>
      <c r="E1588">
        <v>56</v>
      </c>
      <c r="F1588">
        <v>54</v>
      </c>
    </row>
    <row r="1589" spans="1:6" x14ac:dyDescent="0.25">
      <c r="A1589" t="s">
        <v>632</v>
      </c>
      <c r="B1589" t="s">
        <v>633</v>
      </c>
      <c r="C1589" s="151">
        <v>39938</v>
      </c>
      <c r="E1589">
        <v>61</v>
      </c>
      <c r="F1589">
        <v>52</v>
      </c>
    </row>
    <row r="1590" spans="1:6" x14ac:dyDescent="0.25">
      <c r="A1590" t="s">
        <v>632</v>
      </c>
      <c r="B1590" t="s">
        <v>633</v>
      </c>
      <c r="C1590" s="151">
        <v>39939</v>
      </c>
      <c r="E1590">
        <v>67</v>
      </c>
      <c r="F1590">
        <v>55</v>
      </c>
    </row>
    <row r="1591" spans="1:6" x14ac:dyDescent="0.25">
      <c r="A1591" t="s">
        <v>632</v>
      </c>
      <c r="B1591" t="s">
        <v>633</v>
      </c>
      <c r="C1591" s="151">
        <v>39940</v>
      </c>
      <c r="E1591">
        <v>73</v>
      </c>
      <c r="F1591">
        <v>59</v>
      </c>
    </row>
    <row r="1592" spans="1:6" x14ac:dyDescent="0.25">
      <c r="A1592" t="s">
        <v>632</v>
      </c>
      <c r="B1592" t="s">
        <v>633</v>
      </c>
      <c r="C1592" s="151">
        <v>39941</v>
      </c>
      <c r="E1592">
        <v>80</v>
      </c>
      <c r="F1592">
        <v>51</v>
      </c>
    </row>
    <row r="1593" spans="1:6" x14ac:dyDescent="0.25">
      <c r="A1593" t="s">
        <v>632</v>
      </c>
      <c r="B1593" t="s">
        <v>633</v>
      </c>
      <c r="C1593" s="151">
        <v>39942</v>
      </c>
      <c r="E1593">
        <v>86</v>
      </c>
      <c r="F1593">
        <v>64</v>
      </c>
    </row>
    <row r="1594" spans="1:6" x14ac:dyDescent="0.25">
      <c r="A1594" t="s">
        <v>632</v>
      </c>
      <c r="B1594" t="s">
        <v>633</v>
      </c>
      <c r="C1594" s="151">
        <v>39943</v>
      </c>
      <c r="E1594">
        <v>74</v>
      </c>
      <c r="F1594">
        <v>56</v>
      </c>
    </row>
    <row r="1595" spans="1:6" x14ac:dyDescent="0.25">
      <c r="A1595" t="s">
        <v>632</v>
      </c>
      <c r="B1595" t="s">
        <v>633</v>
      </c>
      <c r="C1595" s="151">
        <v>39944</v>
      </c>
      <c r="E1595">
        <v>65</v>
      </c>
      <c r="F1595">
        <v>51</v>
      </c>
    </row>
    <row r="1596" spans="1:6" x14ac:dyDescent="0.25">
      <c r="A1596" t="s">
        <v>632</v>
      </c>
      <c r="B1596" t="s">
        <v>633</v>
      </c>
      <c r="C1596" s="151">
        <v>39945</v>
      </c>
      <c r="E1596">
        <v>68</v>
      </c>
      <c r="F1596">
        <v>46</v>
      </c>
    </row>
    <row r="1597" spans="1:6" x14ac:dyDescent="0.25">
      <c r="A1597" t="s">
        <v>632</v>
      </c>
      <c r="B1597" t="s">
        <v>633</v>
      </c>
      <c r="C1597" s="151">
        <v>39946</v>
      </c>
      <c r="E1597">
        <v>73</v>
      </c>
      <c r="F1597">
        <v>41</v>
      </c>
    </row>
    <row r="1598" spans="1:6" x14ac:dyDescent="0.25">
      <c r="A1598" t="s">
        <v>632</v>
      </c>
      <c r="B1598" t="s">
        <v>633</v>
      </c>
      <c r="C1598" s="151">
        <v>39947</v>
      </c>
      <c r="E1598">
        <v>78</v>
      </c>
      <c r="F1598">
        <v>58</v>
      </c>
    </row>
    <row r="1599" spans="1:6" x14ac:dyDescent="0.25">
      <c r="A1599" t="s">
        <v>632</v>
      </c>
      <c r="B1599" t="s">
        <v>633</v>
      </c>
      <c r="C1599" s="151">
        <v>39948</v>
      </c>
      <c r="E1599">
        <v>81</v>
      </c>
      <c r="F1599">
        <v>65</v>
      </c>
    </row>
    <row r="1600" spans="1:6" x14ac:dyDescent="0.25">
      <c r="A1600" t="s">
        <v>632</v>
      </c>
      <c r="B1600" t="s">
        <v>633</v>
      </c>
      <c r="C1600" s="151">
        <v>39949</v>
      </c>
      <c r="E1600">
        <v>83</v>
      </c>
      <c r="F1600">
        <v>66</v>
      </c>
    </row>
    <row r="1601" spans="1:6" x14ac:dyDescent="0.25">
      <c r="A1601" t="s">
        <v>632</v>
      </c>
      <c r="B1601" t="s">
        <v>633</v>
      </c>
      <c r="C1601" s="151">
        <v>39950</v>
      </c>
      <c r="E1601">
        <v>66</v>
      </c>
      <c r="F1601">
        <v>55</v>
      </c>
    </row>
    <row r="1602" spans="1:6" x14ac:dyDescent="0.25">
      <c r="A1602" t="s">
        <v>632</v>
      </c>
      <c r="B1602" t="s">
        <v>633</v>
      </c>
      <c r="C1602" s="151">
        <v>39951</v>
      </c>
      <c r="E1602">
        <v>63</v>
      </c>
      <c r="F1602">
        <v>43</v>
      </c>
    </row>
    <row r="1603" spans="1:6" x14ac:dyDescent="0.25">
      <c r="A1603" t="s">
        <v>632</v>
      </c>
      <c r="B1603" t="s">
        <v>633</v>
      </c>
      <c r="C1603" s="151">
        <v>39952</v>
      </c>
      <c r="E1603">
        <v>71</v>
      </c>
      <c r="F1603">
        <v>38</v>
      </c>
    </row>
    <row r="1604" spans="1:6" x14ac:dyDescent="0.25">
      <c r="A1604" t="s">
        <v>632</v>
      </c>
      <c r="B1604" t="s">
        <v>633</v>
      </c>
      <c r="C1604" s="151">
        <v>39953</v>
      </c>
      <c r="E1604">
        <v>77</v>
      </c>
      <c r="F1604">
        <v>41</v>
      </c>
    </row>
    <row r="1605" spans="1:6" x14ac:dyDescent="0.25">
      <c r="A1605" t="s">
        <v>632</v>
      </c>
      <c r="B1605" t="s">
        <v>633</v>
      </c>
      <c r="C1605" s="151">
        <v>39954</v>
      </c>
      <c r="E1605">
        <v>82</v>
      </c>
      <c r="F1605">
        <v>47</v>
      </c>
    </row>
    <row r="1606" spans="1:6" x14ac:dyDescent="0.25">
      <c r="A1606" t="s">
        <v>632</v>
      </c>
      <c r="B1606" t="s">
        <v>633</v>
      </c>
      <c r="C1606" s="151">
        <v>39955</v>
      </c>
      <c r="E1606">
        <v>85</v>
      </c>
      <c r="F1606">
        <v>55</v>
      </c>
    </row>
    <row r="1607" spans="1:6" x14ac:dyDescent="0.25">
      <c r="A1607" t="s">
        <v>632</v>
      </c>
      <c r="B1607" t="s">
        <v>633</v>
      </c>
      <c r="C1607" s="151">
        <v>39956</v>
      </c>
      <c r="E1607">
        <v>86</v>
      </c>
      <c r="F1607">
        <v>63</v>
      </c>
    </row>
    <row r="1608" spans="1:6" x14ac:dyDescent="0.25">
      <c r="A1608" t="s">
        <v>632</v>
      </c>
      <c r="B1608" t="s">
        <v>633</v>
      </c>
      <c r="C1608" s="151">
        <v>39957</v>
      </c>
      <c r="E1608">
        <v>83</v>
      </c>
      <c r="F1608">
        <v>66</v>
      </c>
    </row>
    <row r="1609" spans="1:6" x14ac:dyDescent="0.25">
      <c r="A1609" t="s">
        <v>632</v>
      </c>
      <c r="B1609" t="s">
        <v>633</v>
      </c>
      <c r="C1609" s="151">
        <v>39958</v>
      </c>
      <c r="E1609">
        <v>85</v>
      </c>
      <c r="F1609">
        <v>65</v>
      </c>
    </row>
    <row r="1610" spans="1:6" x14ac:dyDescent="0.25">
      <c r="A1610" t="s">
        <v>632</v>
      </c>
      <c r="B1610" t="s">
        <v>633</v>
      </c>
      <c r="C1610" s="151">
        <v>39959</v>
      </c>
      <c r="E1610">
        <v>71</v>
      </c>
      <c r="F1610">
        <v>58</v>
      </c>
    </row>
    <row r="1611" spans="1:6" x14ac:dyDescent="0.25">
      <c r="A1611" t="s">
        <v>632</v>
      </c>
      <c r="B1611" t="s">
        <v>633</v>
      </c>
      <c r="C1611" s="151">
        <v>39960</v>
      </c>
      <c r="E1611">
        <v>73</v>
      </c>
      <c r="F1611">
        <v>58</v>
      </c>
    </row>
    <row r="1612" spans="1:6" x14ac:dyDescent="0.25">
      <c r="A1612" t="s">
        <v>632</v>
      </c>
      <c r="B1612" t="s">
        <v>633</v>
      </c>
      <c r="C1612" s="151">
        <v>39961</v>
      </c>
      <c r="E1612">
        <v>81</v>
      </c>
      <c r="F1612">
        <v>61</v>
      </c>
    </row>
    <row r="1613" spans="1:6" x14ac:dyDescent="0.25">
      <c r="A1613" t="s">
        <v>632</v>
      </c>
      <c r="B1613" t="s">
        <v>633</v>
      </c>
      <c r="C1613" s="151">
        <v>39962</v>
      </c>
      <c r="E1613">
        <v>83</v>
      </c>
      <c r="F1613">
        <v>61</v>
      </c>
    </row>
    <row r="1614" spans="1:6" x14ac:dyDescent="0.25">
      <c r="A1614" t="s">
        <v>632</v>
      </c>
      <c r="B1614" t="s">
        <v>633</v>
      </c>
      <c r="C1614" s="151">
        <v>39963</v>
      </c>
      <c r="E1614">
        <v>80</v>
      </c>
      <c r="F1614">
        <v>54</v>
      </c>
    </row>
    <row r="1615" spans="1:6" x14ac:dyDescent="0.25">
      <c r="A1615" t="s">
        <v>632</v>
      </c>
      <c r="B1615" t="s">
        <v>633</v>
      </c>
      <c r="C1615" s="151">
        <v>39964</v>
      </c>
      <c r="E1615">
        <v>83</v>
      </c>
      <c r="F1615">
        <v>57</v>
      </c>
    </row>
    <row r="1616" spans="1:6" x14ac:dyDescent="0.25">
      <c r="A1616" t="s">
        <v>632</v>
      </c>
      <c r="B1616" t="s">
        <v>633</v>
      </c>
      <c r="C1616" s="151">
        <v>39965</v>
      </c>
      <c r="E1616">
        <v>77</v>
      </c>
      <c r="F1616">
        <v>48</v>
      </c>
    </row>
    <row r="1617" spans="1:6" x14ac:dyDescent="0.25">
      <c r="A1617" t="s">
        <v>632</v>
      </c>
      <c r="B1617" t="s">
        <v>633</v>
      </c>
      <c r="C1617" s="151">
        <v>39966</v>
      </c>
      <c r="E1617">
        <v>91</v>
      </c>
      <c r="F1617">
        <v>63</v>
      </c>
    </row>
    <row r="1618" spans="1:6" x14ac:dyDescent="0.25">
      <c r="A1618" t="s">
        <v>632</v>
      </c>
      <c r="B1618" t="s">
        <v>633</v>
      </c>
      <c r="C1618" s="151">
        <v>39967</v>
      </c>
      <c r="E1618">
        <v>86</v>
      </c>
      <c r="F1618">
        <v>62</v>
      </c>
    </row>
    <row r="1619" spans="1:6" x14ac:dyDescent="0.25">
      <c r="A1619" t="s">
        <v>632</v>
      </c>
      <c r="B1619" t="s">
        <v>633</v>
      </c>
      <c r="C1619" s="151">
        <v>39968</v>
      </c>
      <c r="E1619">
        <v>62</v>
      </c>
      <c r="F1619">
        <v>58</v>
      </c>
    </row>
    <row r="1620" spans="1:6" x14ac:dyDescent="0.25">
      <c r="A1620" t="s">
        <v>632</v>
      </c>
      <c r="B1620" t="s">
        <v>633</v>
      </c>
      <c r="C1620" s="151">
        <v>39969</v>
      </c>
      <c r="E1620">
        <v>64</v>
      </c>
      <c r="F1620">
        <v>61</v>
      </c>
    </row>
    <row r="1621" spans="1:6" x14ac:dyDescent="0.25">
      <c r="A1621" t="s">
        <v>632</v>
      </c>
      <c r="B1621" t="s">
        <v>633</v>
      </c>
      <c r="C1621" s="151">
        <v>39970</v>
      </c>
      <c r="E1621">
        <v>78</v>
      </c>
      <c r="F1621">
        <v>60</v>
      </c>
    </row>
    <row r="1622" spans="1:6" x14ac:dyDescent="0.25">
      <c r="A1622" t="s">
        <v>632</v>
      </c>
      <c r="B1622" t="s">
        <v>633</v>
      </c>
      <c r="C1622" s="151">
        <v>39971</v>
      </c>
      <c r="E1622">
        <v>83</v>
      </c>
      <c r="F1622">
        <v>60</v>
      </c>
    </row>
    <row r="1623" spans="1:6" x14ac:dyDescent="0.25">
      <c r="A1623" t="s">
        <v>632</v>
      </c>
      <c r="B1623" t="s">
        <v>633</v>
      </c>
      <c r="C1623" s="151">
        <v>39972</v>
      </c>
      <c r="E1623">
        <v>89</v>
      </c>
      <c r="F1623">
        <v>65</v>
      </c>
    </row>
    <row r="1624" spans="1:6" x14ac:dyDescent="0.25">
      <c r="A1624" t="s">
        <v>632</v>
      </c>
      <c r="B1624" t="s">
        <v>633</v>
      </c>
      <c r="C1624" s="151">
        <v>39973</v>
      </c>
      <c r="E1624">
        <v>89</v>
      </c>
      <c r="F1624">
        <v>64</v>
      </c>
    </row>
    <row r="1625" spans="1:6" x14ac:dyDescent="0.25">
      <c r="A1625" t="s">
        <v>632</v>
      </c>
      <c r="B1625" t="s">
        <v>633</v>
      </c>
      <c r="C1625" s="151">
        <v>39974</v>
      </c>
      <c r="E1625">
        <v>84</v>
      </c>
      <c r="F1625">
        <v>61</v>
      </c>
    </row>
    <row r="1626" spans="1:6" x14ac:dyDescent="0.25">
      <c r="A1626" t="s">
        <v>632</v>
      </c>
      <c r="B1626" t="s">
        <v>633</v>
      </c>
      <c r="C1626" s="151">
        <v>39975</v>
      </c>
      <c r="E1626">
        <v>82</v>
      </c>
      <c r="F1626">
        <v>67</v>
      </c>
    </row>
    <row r="1627" spans="1:6" x14ac:dyDescent="0.25">
      <c r="A1627" t="s">
        <v>632</v>
      </c>
      <c r="B1627" t="s">
        <v>633</v>
      </c>
      <c r="C1627" s="151">
        <v>39976</v>
      </c>
      <c r="E1627">
        <v>86</v>
      </c>
      <c r="F1627">
        <v>70</v>
      </c>
    </row>
    <row r="1628" spans="1:6" x14ac:dyDescent="0.25">
      <c r="A1628" t="s">
        <v>632</v>
      </c>
      <c r="B1628" t="s">
        <v>633</v>
      </c>
      <c r="C1628" s="151">
        <v>39977</v>
      </c>
      <c r="E1628">
        <v>84</v>
      </c>
      <c r="F1628">
        <v>68</v>
      </c>
    </row>
    <row r="1629" spans="1:6" x14ac:dyDescent="0.25">
      <c r="A1629" t="s">
        <v>632</v>
      </c>
      <c r="B1629" t="s">
        <v>633</v>
      </c>
      <c r="C1629" s="151">
        <v>39978</v>
      </c>
      <c r="E1629">
        <v>81</v>
      </c>
      <c r="F1629">
        <v>63</v>
      </c>
    </row>
    <row r="1630" spans="1:6" x14ac:dyDescent="0.25">
      <c r="A1630" t="s">
        <v>632</v>
      </c>
      <c r="B1630" t="s">
        <v>633</v>
      </c>
      <c r="C1630" s="151">
        <v>39979</v>
      </c>
      <c r="E1630">
        <v>83</v>
      </c>
      <c r="F1630">
        <v>62</v>
      </c>
    </row>
    <row r="1631" spans="1:6" x14ac:dyDescent="0.25">
      <c r="A1631" t="s">
        <v>632</v>
      </c>
      <c r="B1631" t="s">
        <v>633</v>
      </c>
      <c r="C1631" s="151">
        <v>39980</v>
      </c>
      <c r="E1631">
        <v>78</v>
      </c>
      <c r="F1631">
        <v>64</v>
      </c>
    </row>
    <row r="1632" spans="1:6" x14ac:dyDescent="0.25">
      <c r="A1632" t="s">
        <v>632</v>
      </c>
      <c r="B1632" t="s">
        <v>633</v>
      </c>
      <c r="C1632" s="151">
        <v>39981</v>
      </c>
      <c r="E1632">
        <v>68</v>
      </c>
      <c r="F1632">
        <v>62</v>
      </c>
    </row>
    <row r="1633" spans="1:6" x14ac:dyDescent="0.25">
      <c r="A1633" t="s">
        <v>632</v>
      </c>
      <c r="B1633" t="s">
        <v>633</v>
      </c>
      <c r="C1633" s="151">
        <v>39982</v>
      </c>
      <c r="E1633">
        <v>86</v>
      </c>
      <c r="F1633">
        <v>66</v>
      </c>
    </row>
    <row r="1634" spans="1:6" x14ac:dyDescent="0.25">
      <c r="A1634" t="s">
        <v>632</v>
      </c>
      <c r="B1634" t="s">
        <v>633</v>
      </c>
      <c r="C1634" s="151">
        <v>39983</v>
      </c>
      <c r="E1634">
        <v>84</v>
      </c>
      <c r="F1634">
        <v>61</v>
      </c>
    </row>
    <row r="1635" spans="1:6" x14ac:dyDescent="0.25">
      <c r="A1635" t="s">
        <v>632</v>
      </c>
      <c r="B1635" t="s">
        <v>633</v>
      </c>
      <c r="C1635" s="151">
        <v>39984</v>
      </c>
      <c r="E1635">
        <v>89</v>
      </c>
      <c r="F1635">
        <v>71</v>
      </c>
    </row>
    <row r="1636" spans="1:6" x14ac:dyDescent="0.25">
      <c r="A1636" t="s">
        <v>632</v>
      </c>
      <c r="B1636" t="s">
        <v>633</v>
      </c>
      <c r="C1636" s="151">
        <v>39985</v>
      </c>
      <c r="E1636">
        <v>80</v>
      </c>
      <c r="F1636">
        <v>69</v>
      </c>
    </row>
    <row r="1637" spans="1:6" x14ac:dyDescent="0.25">
      <c r="A1637" t="s">
        <v>632</v>
      </c>
      <c r="B1637" t="s">
        <v>633</v>
      </c>
      <c r="C1637" s="151">
        <v>39986</v>
      </c>
      <c r="E1637">
        <v>85</v>
      </c>
      <c r="F1637">
        <v>67</v>
      </c>
    </row>
    <row r="1638" spans="1:6" x14ac:dyDescent="0.25">
      <c r="A1638" t="s">
        <v>632</v>
      </c>
      <c r="B1638" t="s">
        <v>633</v>
      </c>
      <c r="C1638" s="151">
        <v>39987</v>
      </c>
      <c r="E1638">
        <v>86</v>
      </c>
      <c r="F1638">
        <v>67</v>
      </c>
    </row>
    <row r="1639" spans="1:6" x14ac:dyDescent="0.25">
      <c r="A1639" t="s">
        <v>632</v>
      </c>
      <c r="B1639" t="s">
        <v>633</v>
      </c>
      <c r="C1639" s="151">
        <v>39988</v>
      </c>
      <c r="E1639">
        <v>88</v>
      </c>
      <c r="F1639">
        <v>62</v>
      </c>
    </row>
    <row r="1640" spans="1:6" x14ac:dyDescent="0.25">
      <c r="A1640" t="s">
        <v>632</v>
      </c>
      <c r="B1640" t="s">
        <v>633</v>
      </c>
      <c r="C1640" s="151">
        <v>39989</v>
      </c>
      <c r="E1640">
        <v>89</v>
      </c>
      <c r="F1640">
        <v>63</v>
      </c>
    </row>
    <row r="1641" spans="1:6" x14ac:dyDescent="0.25">
      <c r="A1641" t="s">
        <v>632</v>
      </c>
      <c r="B1641" t="s">
        <v>633</v>
      </c>
      <c r="C1641" s="151">
        <v>39990</v>
      </c>
      <c r="E1641">
        <v>91</v>
      </c>
      <c r="F1641">
        <v>69</v>
      </c>
    </row>
    <row r="1642" spans="1:6" x14ac:dyDescent="0.25">
      <c r="A1642" t="s">
        <v>632</v>
      </c>
      <c r="B1642" t="s">
        <v>633</v>
      </c>
      <c r="C1642" s="151">
        <v>39991</v>
      </c>
      <c r="E1642">
        <v>85</v>
      </c>
      <c r="F1642">
        <v>66</v>
      </c>
    </row>
    <row r="1643" spans="1:6" x14ac:dyDescent="0.25">
      <c r="A1643" t="s">
        <v>632</v>
      </c>
      <c r="B1643" t="s">
        <v>633</v>
      </c>
      <c r="C1643" s="151">
        <v>39992</v>
      </c>
      <c r="E1643">
        <v>78</v>
      </c>
      <c r="F1643">
        <v>63</v>
      </c>
    </row>
    <row r="1644" spans="1:6" x14ac:dyDescent="0.25">
      <c r="A1644" t="s">
        <v>632</v>
      </c>
      <c r="B1644" t="s">
        <v>633</v>
      </c>
      <c r="C1644" s="151">
        <v>39993</v>
      </c>
      <c r="E1644">
        <v>87</v>
      </c>
      <c r="F1644">
        <v>63</v>
      </c>
    </row>
    <row r="1645" spans="1:6" x14ac:dyDescent="0.25">
      <c r="A1645" t="s">
        <v>632</v>
      </c>
      <c r="B1645" t="s">
        <v>633</v>
      </c>
      <c r="C1645" s="151">
        <v>39994</v>
      </c>
      <c r="E1645">
        <v>86</v>
      </c>
      <c r="F1645">
        <v>63</v>
      </c>
    </row>
    <row r="1646" spans="1:6" x14ac:dyDescent="0.25">
      <c r="A1646" t="s">
        <v>632</v>
      </c>
      <c r="B1646" t="s">
        <v>633</v>
      </c>
      <c r="C1646" s="151">
        <v>39995</v>
      </c>
      <c r="E1646">
        <v>85</v>
      </c>
      <c r="F1646">
        <v>64</v>
      </c>
    </row>
    <row r="1647" spans="1:6" x14ac:dyDescent="0.25">
      <c r="A1647" t="s">
        <v>632</v>
      </c>
      <c r="B1647" t="s">
        <v>633</v>
      </c>
      <c r="C1647" s="151">
        <v>39996</v>
      </c>
      <c r="E1647">
        <v>82</v>
      </c>
      <c r="F1647">
        <v>63</v>
      </c>
    </row>
    <row r="1648" spans="1:6" x14ac:dyDescent="0.25">
      <c r="A1648" t="s">
        <v>632</v>
      </c>
      <c r="B1648" t="s">
        <v>633</v>
      </c>
      <c r="C1648" s="151">
        <v>39997</v>
      </c>
      <c r="E1648">
        <v>81</v>
      </c>
      <c r="F1648">
        <v>58</v>
      </c>
    </row>
    <row r="1649" spans="1:6" x14ac:dyDescent="0.25">
      <c r="A1649" t="s">
        <v>632</v>
      </c>
      <c r="B1649" t="s">
        <v>633</v>
      </c>
      <c r="C1649" s="151">
        <v>39998</v>
      </c>
      <c r="E1649">
        <v>84</v>
      </c>
      <c r="F1649">
        <v>60</v>
      </c>
    </row>
    <row r="1650" spans="1:6" x14ac:dyDescent="0.25">
      <c r="A1650" t="s">
        <v>632</v>
      </c>
      <c r="B1650" t="s">
        <v>633</v>
      </c>
      <c r="C1650" s="151">
        <v>39999</v>
      </c>
      <c r="E1650">
        <v>72</v>
      </c>
      <c r="F1650">
        <v>63</v>
      </c>
    </row>
    <row r="1651" spans="1:6" x14ac:dyDescent="0.25">
      <c r="A1651" t="s">
        <v>632</v>
      </c>
      <c r="B1651" t="s">
        <v>633</v>
      </c>
      <c r="C1651" s="151">
        <v>40000</v>
      </c>
      <c r="E1651">
        <v>86</v>
      </c>
      <c r="F1651">
        <v>58</v>
      </c>
    </row>
    <row r="1652" spans="1:6" x14ac:dyDescent="0.25">
      <c r="A1652" t="s">
        <v>632</v>
      </c>
      <c r="B1652" t="s">
        <v>633</v>
      </c>
      <c r="C1652" s="151">
        <v>40001</v>
      </c>
      <c r="E1652">
        <v>89</v>
      </c>
      <c r="F1652">
        <v>63</v>
      </c>
    </row>
    <row r="1653" spans="1:6" x14ac:dyDescent="0.25">
      <c r="A1653" t="s">
        <v>632</v>
      </c>
      <c r="B1653" t="s">
        <v>633</v>
      </c>
      <c r="C1653" s="151">
        <v>40002</v>
      </c>
      <c r="E1653">
        <v>81</v>
      </c>
      <c r="F1653">
        <v>61</v>
      </c>
    </row>
    <row r="1654" spans="1:6" x14ac:dyDescent="0.25">
      <c r="A1654" t="s">
        <v>632</v>
      </c>
      <c r="B1654" t="s">
        <v>633</v>
      </c>
      <c r="C1654" s="151">
        <v>40003</v>
      </c>
      <c r="E1654">
        <v>82</v>
      </c>
      <c r="F1654">
        <v>58</v>
      </c>
    </row>
    <row r="1655" spans="1:6" x14ac:dyDescent="0.25">
      <c r="A1655" t="s">
        <v>632</v>
      </c>
      <c r="B1655" t="s">
        <v>633</v>
      </c>
      <c r="C1655" s="151">
        <v>40004</v>
      </c>
      <c r="E1655">
        <v>81</v>
      </c>
      <c r="F1655">
        <v>64</v>
      </c>
    </row>
    <row r="1656" spans="1:6" x14ac:dyDescent="0.25">
      <c r="A1656" t="s">
        <v>632</v>
      </c>
      <c r="B1656" t="s">
        <v>633</v>
      </c>
      <c r="C1656" s="151">
        <v>40005</v>
      </c>
      <c r="E1656">
        <v>84</v>
      </c>
      <c r="F1656">
        <v>66</v>
      </c>
    </row>
    <row r="1657" spans="1:6" x14ac:dyDescent="0.25">
      <c r="A1657" t="s">
        <v>632</v>
      </c>
      <c r="B1657" t="s">
        <v>633</v>
      </c>
      <c r="C1657" s="151">
        <v>40006</v>
      </c>
      <c r="E1657">
        <v>90</v>
      </c>
      <c r="F1657">
        <v>68</v>
      </c>
    </row>
    <row r="1658" spans="1:6" x14ac:dyDescent="0.25">
      <c r="A1658" t="s">
        <v>632</v>
      </c>
      <c r="B1658" t="s">
        <v>633</v>
      </c>
      <c r="C1658" s="151">
        <v>40007</v>
      </c>
      <c r="E1658">
        <v>87</v>
      </c>
      <c r="F1658">
        <v>64</v>
      </c>
    </row>
    <row r="1659" spans="1:6" x14ac:dyDescent="0.25">
      <c r="A1659" t="s">
        <v>632</v>
      </c>
      <c r="B1659" t="s">
        <v>633</v>
      </c>
      <c r="C1659" s="151">
        <v>40008</v>
      </c>
      <c r="E1659">
        <v>85</v>
      </c>
      <c r="F1659">
        <v>53</v>
      </c>
    </row>
    <row r="1660" spans="1:6" x14ac:dyDescent="0.25">
      <c r="A1660" t="s">
        <v>632</v>
      </c>
      <c r="B1660" t="s">
        <v>633</v>
      </c>
      <c r="C1660" s="151">
        <v>40009</v>
      </c>
      <c r="E1660">
        <v>89</v>
      </c>
      <c r="F1660">
        <v>59</v>
      </c>
    </row>
    <row r="1661" spans="1:6" x14ac:dyDescent="0.25">
      <c r="A1661" t="s">
        <v>632</v>
      </c>
      <c r="B1661" t="s">
        <v>633</v>
      </c>
      <c r="C1661" s="151">
        <v>40010</v>
      </c>
      <c r="E1661">
        <v>95</v>
      </c>
      <c r="F1661">
        <v>71</v>
      </c>
    </row>
    <row r="1662" spans="1:6" x14ac:dyDescent="0.25">
      <c r="A1662" t="s">
        <v>632</v>
      </c>
      <c r="B1662" t="s">
        <v>633</v>
      </c>
      <c r="C1662" s="151">
        <v>40011</v>
      </c>
      <c r="E1662">
        <v>87</v>
      </c>
      <c r="F1662">
        <v>69</v>
      </c>
    </row>
    <row r="1663" spans="1:6" x14ac:dyDescent="0.25">
      <c r="A1663" t="s">
        <v>632</v>
      </c>
      <c r="B1663" t="s">
        <v>633</v>
      </c>
      <c r="C1663" s="151">
        <v>40012</v>
      </c>
      <c r="E1663">
        <v>83</v>
      </c>
      <c r="F1663">
        <v>62</v>
      </c>
    </row>
    <row r="1664" spans="1:6" x14ac:dyDescent="0.25">
      <c r="A1664" t="s">
        <v>632</v>
      </c>
      <c r="B1664" t="s">
        <v>633</v>
      </c>
      <c r="C1664" s="151">
        <v>40013</v>
      </c>
      <c r="E1664">
        <v>83</v>
      </c>
      <c r="F1664">
        <v>56</v>
      </c>
    </row>
    <row r="1665" spans="1:6" x14ac:dyDescent="0.25">
      <c r="A1665" t="s">
        <v>632</v>
      </c>
      <c r="B1665" t="s">
        <v>633</v>
      </c>
      <c r="C1665" s="151">
        <v>40014</v>
      </c>
      <c r="E1665">
        <v>81</v>
      </c>
      <c r="F1665">
        <v>64</v>
      </c>
    </row>
    <row r="1666" spans="1:6" x14ac:dyDescent="0.25">
      <c r="A1666" t="s">
        <v>632</v>
      </c>
      <c r="B1666" t="s">
        <v>633</v>
      </c>
      <c r="C1666" s="151">
        <v>40015</v>
      </c>
      <c r="E1666">
        <v>85</v>
      </c>
      <c r="F1666">
        <v>67</v>
      </c>
    </row>
    <row r="1667" spans="1:6" x14ac:dyDescent="0.25">
      <c r="A1667" t="s">
        <v>632</v>
      </c>
      <c r="B1667" t="s">
        <v>633</v>
      </c>
      <c r="C1667" s="151">
        <v>40016</v>
      </c>
      <c r="E1667">
        <v>89</v>
      </c>
      <c r="F1667">
        <v>65</v>
      </c>
    </row>
    <row r="1668" spans="1:6" x14ac:dyDescent="0.25">
      <c r="A1668" t="s">
        <v>632</v>
      </c>
      <c r="B1668" t="s">
        <v>633</v>
      </c>
      <c r="C1668" s="151">
        <v>40017</v>
      </c>
      <c r="E1668">
        <v>85</v>
      </c>
      <c r="F1668">
        <v>69</v>
      </c>
    </row>
    <row r="1669" spans="1:6" x14ac:dyDescent="0.25">
      <c r="A1669" t="s">
        <v>632</v>
      </c>
      <c r="B1669" t="s">
        <v>633</v>
      </c>
      <c r="C1669" s="151">
        <v>40018</v>
      </c>
      <c r="E1669">
        <v>86</v>
      </c>
      <c r="F1669">
        <v>63</v>
      </c>
    </row>
    <row r="1670" spans="1:6" x14ac:dyDescent="0.25">
      <c r="A1670" t="s">
        <v>632</v>
      </c>
      <c r="B1670" t="s">
        <v>633</v>
      </c>
      <c r="C1670" s="151">
        <v>40019</v>
      </c>
      <c r="E1670">
        <v>90</v>
      </c>
      <c r="F1670">
        <v>64</v>
      </c>
    </row>
    <row r="1671" spans="1:6" x14ac:dyDescent="0.25">
      <c r="A1671" t="s">
        <v>632</v>
      </c>
      <c r="B1671" t="s">
        <v>633</v>
      </c>
      <c r="C1671" s="151">
        <v>40020</v>
      </c>
      <c r="E1671">
        <v>89</v>
      </c>
      <c r="F1671">
        <v>69</v>
      </c>
    </row>
    <row r="1672" spans="1:6" x14ac:dyDescent="0.25">
      <c r="A1672" t="s">
        <v>632</v>
      </c>
      <c r="B1672" t="s">
        <v>633</v>
      </c>
      <c r="C1672" s="151">
        <v>40021</v>
      </c>
      <c r="E1672">
        <v>89</v>
      </c>
      <c r="F1672">
        <v>71</v>
      </c>
    </row>
    <row r="1673" spans="1:6" x14ac:dyDescent="0.25">
      <c r="A1673" t="s">
        <v>632</v>
      </c>
      <c r="B1673" t="s">
        <v>633</v>
      </c>
      <c r="C1673" s="151">
        <v>40022</v>
      </c>
      <c r="E1673">
        <v>91</v>
      </c>
      <c r="F1673">
        <v>70</v>
      </c>
    </row>
    <row r="1674" spans="1:6" x14ac:dyDescent="0.25">
      <c r="A1674" t="s">
        <v>632</v>
      </c>
      <c r="B1674" t="s">
        <v>633</v>
      </c>
      <c r="C1674" s="151">
        <v>40023</v>
      </c>
      <c r="E1674">
        <v>85</v>
      </c>
      <c r="F1674">
        <v>72</v>
      </c>
    </row>
    <row r="1675" spans="1:6" x14ac:dyDescent="0.25">
      <c r="A1675" t="s">
        <v>632</v>
      </c>
      <c r="B1675" t="s">
        <v>633</v>
      </c>
      <c r="C1675" s="151">
        <v>40024</v>
      </c>
      <c r="E1675">
        <v>88</v>
      </c>
      <c r="F1675">
        <v>70</v>
      </c>
    </row>
    <row r="1676" spans="1:6" x14ac:dyDescent="0.25">
      <c r="A1676" t="s">
        <v>632</v>
      </c>
      <c r="B1676" t="s">
        <v>633</v>
      </c>
      <c r="C1676" s="151">
        <v>40025</v>
      </c>
      <c r="E1676">
        <v>88</v>
      </c>
      <c r="F1676">
        <v>68</v>
      </c>
    </row>
    <row r="1677" spans="1:6" x14ac:dyDescent="0.25">
      <c r="A1677" t="s">
        <v>632</v>
      </c>
      <c r="B1677" t="s">
        <v>633</v>
      </c>
      <c r="C1677" s="151">
        <v>40026</v>
      </c>
      <c r="E1677">
        <v>87</v>
      </c>
      <c r="F1677">
        <v>67</v>
      </c>
    </row>
    <row r="1678" spans="1:6" x14ac:dyDescent="0.25">
      <c r="A1678" t="s">
        <v>632</v>
      </c>
      <c r="B1678" t="s">
        <v>633</v>
      </c>
      <c r="C1678" s="151">
        <v>40027</v>
      </c>
      <c r="E1678">
        <v>85</v>
      </c>
      <c r="F1678">
        <v>69</v>
      </c>
    </row>
    <row r="1679" spans="1:6" x14ac:dyDescent="0.25">
      <c r="A1679" t="s">
        <v>632</v>
      </c>
      <c r="B1679" t="s">
        <v>633</v>
      </c>
      <c r="C1679" s="151">
        <v>40028</v>
      </c>
      <c r="E1679">
        <v>86</v>
      </c>
      <c r="F1679">
        <v>70</v>
      </c>
    </row>
    <row r="1680" spans="1:6" x14ac:dyDescent="0.25">
      <c r="A1680" t="s">
        <v>632</v>
      </c>
      <c r="B1680" t="s">
        <v>633</v>
      </c>
      <c r="C1680" s="151">
        <v>40029</v>
      </c>
      <c r="E1680">
        <v>89</v>
      </c>
      <c r="F1680">
        <v>67</v>
      </c>
    </row>
    <row r="1681" spans="1:6" x14ac:dyDescent="0.25">
      <c r="A1681" t="s">
        <v>632</v>
      </c>
      <c r="B1681" t="s">
        <v>633</v>
      </c>
      <c r="C1681" s="151">
        <v>40030</v>
      </c>
      <c r="E1681">
        <v>88</v>
      </c>
      <c r="F1681">
        <v>70</v>
      </c>
    </row>
    <row r="1682" spans="1:6" x14ac:dyDescent="0.25">
      <c r="A1682" t="s">
        <v>632</v>
      </c>
      <c r="B1682" t="s">
        <v>633</v>
      </c>
      <c r="C1682" s="151">
        <v>40031</v>
      </c>
      <c r="E1682">
        <v>83</v>
      </c>
      <c r="F1682">
        <v>63</v>
      </c>
    </row>
    <row r="1683" spans="1:6" x14ac:dyDescent="0.25">
      <c r="A1683" t="s">
        <v>632</v>
      </c>
      <c r="B1683" t="s">
        <v>633</v>
      </c>
      <c r="C1683" s="151">
        <v>40032</v>
      </c>
      <c r="E1683">
        <v>84</v>
      </c>
      <c r="F1683">
        <v>60</v>
      </c>
    </row>
    <row r="1684" spans="1:6" x14ac:dyDescent="0.25">
      <c r="A1684" t="s">
        <v>632</v>
      </c>
      <c r="B1684" t="s">
        <v>633</v>
      </c>
      <c r="C1684" s="151">
        <v>40033</v>
      </c>
      <c r="E1684">
        <v>86</v>
      </c>
      <c r="F1684">
        <v>65</v>
      </c>
    </row>
    <row r="1685" spans="1:6" x14ac:dyDescent="0.25">
      <c r="A1685" t="s">
        <v>632</v>
      </c>
      <c r="B1685" t="s">
        <v>633</v>
      </c>
      <c r="C1685" s="151">
        <v>40034</v>
      </c>
      <c r="E1685">
        <v>96</v>
      </c>
      <c r="F1685">
        <v>72</v>
      </c>
    </row>
    <row r="1686" spans="1:6" x14ac:dyDescent="0.25">
      <c r="A1686" t="s">
        <v>632</v>
      </c>
      <c r="B1686" t="s">
        <v>633</v>
      </c>
      <c r="C1686" s="151">
        <v>40035</v>
      </c>
      <c r="E1686">
        <v>97</v>
      </c>
      <c r="F1686">
        <v>69</v>
      </c>
    </row>
    <row r="1687" spans="1:6" x14ac:dyDescent="0.25">
      <c r="A1687" t="s">
        <v>632</v>
      </c>
      <c r="B1687" t="s">
        <v>633</v>
      </c>
      <c r="C1687" s="151">
        <v>40036</v>
      </c>
      <c r="E1687">
        <v>92</v>
      </c>
      <c r="F1687">
        <v>74</v>
      </c>
    </row>
    <row r="1688" spans="1:6" x14ac:dyDescent="0.25">
      <c r="A1688" t="s">
        <v>632</v>
      </c>
      <c r="B1688" t="s">
        <v>633</v>
      </c>
      <c r="C1688" s="151">
        <v>40037</v>
      </c>
      <c r="E1688">
        <v>87</v>
      </c>
      <c r="F1688">
        <v>73</v>
      </c>
    </row>
    <row r="1689" spans="1:6" x14ac:dyDescent="0.25">
      <c r="A1689" t="s">
        <v>632</v>
      </c>
      <c r="B1689" t="s">
        <v>633</v>
      </c>
      <c r="C1689" s="151">
        <v>40038</v>
      </c>
      <c r="E1689">
        <v>88</v>
      </c>
      <c r="F1689">
        <v>72</v>
      </c>
    </row>
    <row r="1690" spans="1:6" x14ac:dyDescent="0.25">
      <c r="A1690" t="s">
        <v>632</v>
      </c>
      <c r="B1690" t="s">
        <v>633</v>
      </c>
      <c r="C1690" s="151">
        <v>40039</v>
      </c>
      <c r="E1690">
        <v>89</v>
      </c>
      <c r="F1690">
        <v>69</v>
      </c>
    </row>
    <row r="1691" spans="1:6" x14ac:dyDescent="0.25">
      <c r="A1691" t="s">
        <v>632</v>
      </c>
      <c r="B1691" t="s">
        <v>633</v>
      </c>
      <c r="C1691" s="151">
        <v>40040</v>
      </c>
      <c r="E1691">
        <v>90</v>
      </c>
      <c r="F1691">
        <v>66</v>
      </c>
    </row>
    <row r="1692" spans="1:6" x14ac:dyDescent="0.25">
      <c r="A1692" t="s">
        <v>632</v>
      </c>
      <c r="B1692" t="s">
        <v>633</v>
      </c>
      <c r="C1692" s="151">
        <v>40041</v>
      </c>
      <c r="E1692">
        <v>92</v>
      </c>
      <c r="F1692">
        <v>65</v>
      </c>
    </row>
    <row r="1693" spans="1:6" x14ac:dyDescent="0.25">
      <c r="A1693" t="s">
        <v>632</v>
      </c>
      <c r="B1693" t="s">
        <v>633</v>
      </c>
      <c r="C1693" s="151">
        <v>40042</v>
      </c>
      <c r="E1693">
        <v>93</v>
      </c>
      <c r="F1693">
        <v>65</v>
      </c>
    </row>
    <row r="1694" spans="1:6" x14ac:dyDescent="0.25">
      <c r="A1694" t="s">
        <v>632</v>
      </c>
      <c r="B1694" t="s">
        <v>633</v>
      </c>
      <c r="C1694" s="151">
        <v>40043</v>
      </c>
      <c r="E1694">
        <v>98</v>
      </c>
      <c r="F1694">
        <v>69</v>
      </c>
    </row>
    <row r="1695" spans="1:6" x14ac:dyDescent="0.25">
      <c r="A1695" t="s">
        <v>632</v>
      </c>
      <c r="B1695" t="s">
        <v>633</v>
      </c>
      <c r="C1695" s="151">
        <v>40044</v>
      </c>
      <c r="E1695">
        <v>91</v>
      </c>
      <c r="F1695">
        <v>73</v>
      </c>
    </row>
    <row r="1696" spans="1:6" x14ac:dyDescent="0.25">
      <c r="A1696" t="s">
        <v>632</v>
      </c>
      <c r="B1696" t="s">
        <v>633</v>
      </c>
      <c r="C1696" s="151">
        <v>40045</v>
      </c>
      <c r="E1696">
        <v>96</v>
      </c>
      <c r="F1696">
        <v>72</v>
      </c>
    </row>
    <row r="1697" spans="1:6" x14ac:dyDescent="0.25">
      <c r="A1697" t="s">
        <v>632</v>
      </c>
      <c r="B1697" t="s">
        <v>633</v>
      </c>
      <c r="C1697" s="151">
        <v>40046</v>
      </c>
      <c r="E1697">
        <v>94</v>
      </c>
      <c r="F1697">
        <v>72</v>
      </c>
    </row>
    <row r="1698" spans="1:6" x14ac:dyDescent="0.25">
      <c r="A1698" t="s">
        <v>632</v>
      </c>
      <c r="B1698" t="s">
        <v>633</v>
      </c>
      <c r="C1698" s="151">
        <v>40047</v>
      </c>
      <c r="E1698">
        <v>82</v>
      </c>
      <c r="F1698">
        <v>70</v>
      </c>
    </row>
    <row r="1699" spans="1:6" x14ac:dyDescent="0.25">
      <c r="A1699" t="s">
        <v>632</v>
      </c>
      <c r="B1699" t="s">
        <v>633</v>
      </c>
      <c r="C1699" s="151">
        <v>40048</v>
      </c>
      <c r="E1699">
        <v>88</v>
      </c>
      <c r="F1699">
        <v>68</v>
      </c>
    </row>
    <row r="1700" spans="1:6" x14ac:dyDescent="0.25">
      <c r="A1700" t="s">
        <v>632</v>
      </c>
      <c r="B1700" t="s">
        <v>633</v>
      </c>
      <c r="C1700" s="151">
        <v>40049</v>
      </c>
      <c r="E1700">
        <v>86</v>
      </c>
      <c r="F1700">
        <v>67</v>
      </c>
    </row>
    <row r="1701" spans="1:6" x14ac:dyDescent="0.25">
      <c r="A1701" t="s">
        <v>632</v>
      </c>
      <c r="B1701" t="s">
        <v>633</v>
      </c>
      <c r="C1701" s="151">
        <v>40050</v>
      </c>
      <c r="E1701">
        <v>87</v>
      </c>
      <c r="F1701">
        <v>63</v>
      </c>
    </row>
    <row r="1702" spans="1:6" x14ac:dyDescent="0.25">
      <c r="A1702" t="s">
        <v>632</v>
      </c>
      <c r="B1702" t="s">
        <v>633</v>
      </c>
      <c r="C1702" s="151">
        <v>40051</v>
      </c>
      <c r="E1702">
        <v>91</v>
      </c>
      <c r="F1702">
        <v>69</v>
      </c>
    </row>
    <row r="1703" spans="1:6" x14ac:dyDescent="0.25">
      <c r="A1703" t="s">
        <v>632</v>
      </c>
      <c r="B1703" t="s">
        <v>633</v>
      </c>
      <c r="C1703" s="151">
        <v>40052</v>
      </c>
      <c r="E1703">
        <v>90</v>
      </c>
      <c r="F1703">
        <v>66</v>
      </c>
    </row>
    <row r="1704" spans="1:6" x14ac:dyDescent="0.25">
      <c r="A1704" t="s">
        <v>632</v>
      </c>
      <c r="B1704" t="s">
        <v>633</v>
      </c>
      <c r="C1704" s="151">
        <v>40053</v>
      </c>
      <c r="E1704">
        <v>82</v>
      </c>
      <c r="F1704">
        <v>70</v>
      </c>
    </row>
    <row r="1705" spans="1:6" x14ac:dyDescent="0.25">
      <c r="A1705" t="s">
        <v>632</v>
      </c>
      <c r="B1705" t="s">
        <v>633</v>
      </c>
      <c r="C1705" s="151">
        <v>40054</v>
      </c>
      <c r="E1705">
        <v>88</v>
      </c>
      <c r="F1705">
        <v>70</v>
      </c>
    </row>
    <row r="1706" spans="1:6" x14ac:dyDescent="0.25">
      <c r="A1706" t="s">
        <v>632</v>
      </c>
      <c r="B1706" t="s">
        <v>633</v>
      </c>
      <c r="C1706" s="151">
        <v>40055</v>
      </c>
      <c r="E1706">
        <v>85</v>
      </c>
      <c r="F1706">
        <v>66</v>
      </c>
    </row>
    <row r="1707" spans="1:6" x14ac:dyDescent="0.25">
      <c r="A1707" t="s">
        <v>632</v>
      </c>
      <c r="B1707" t="s">
        <v>633</v>
      </c>
      <c r="C1707" s="151">
        <v>40056</v>
      </c>
      <c r="E1707">
        <v>76</v>
      </c>
      <c r="F1707">
        <v>59</v>
      </c>
    </row>
    <row r="1708" spans="1:6" x14ac:dyDescent="0.25">
      <c r="A1708" t="s">
        <v>632</v>
      </c>
      <c r="B1708" t="s">
        <v>633</v>
      </c>
      <c r="C1708" s="151">
        <v>40057</v>
      </c>
      <c r="E1708">
        <v>76</v>
      </c>
      <c r="F1708">
        <v>53</v>
      </c>
    </row>
    <row r="1709" spans="1:6" x14ac:dyDescent="0.25">
      <c r="A1709" t="s">
        <v>632</v>
      </c>
      <c r="B1709" t="s">
        <v>633</v>
      </c>
      <c r="C1709" s="151">
        <v>40058</v>
      </c>
      <c r="E1709">
        <v>77</v>
      </c>
      <c r="F1709">
        <v>53</v>
      </c>
    </row>
    <row r="1710" spans="1:6" x14ac:dyDescent="0.25">
      <c r="A1710" t="s">
        <v>632</v>
      </c>
      <c r="B1710" t="s">
        <v>633</v>
      </c>
      <c r="C1710" s="151">
        <v>40059</v>
      </c>
      <c r="E1710">
        <v>80</v>
      </c>
      <c r="F1710">
        <v>55</v>
      </c>
    </row>
    <row r="1711" spans="1:6" x14ac:dyDescent="0.25">
      <c r="A1711" t="s">
        <v>632</v>
      </c>
      <c r="B1711" t="s">
        <v>633</v>
      </c>
      <c r="C1711" s="151">
        <v>40060</v>
      </c>
      <c r="E1711">
        <v>85</v>
      </c>
      <c r="F1711">
        <v>58</v>
      </c>
    </row>
    <row r="1712" spans="1:6" x14ac:dyDescent="0.25">
      <c r="A1712" t="s">
        <v>632</v>
      </c>
      <c r="B1712" t="s">
        <v>633</v>
      </c>
      <c r="C1712" s="151">
        <v>40061</v>
      </c>
      <c r="E1712">
        <v>87</v>
      </c>
      <c r="F1712">
        <v>58</v>
      </c>
    </row>
    <row r="1713" spans="1:6" x14ac:dyDescent="0.25">
      <c r="A1713" t="s">
        <v>632</v>
      </c>
      <c r="B1713" t="s">
        <v>633</v>
      </c>
      <c r="C1713" s="151">
        <v>40062</v>
      </c>
      <c r="E1713">
        <v>84</v>
      </c>
      <c r="F1713">
        <v>63</v>
      </c>
    </row>
    <row r="1714" spans="1:6" x14ac:dyDescent="0.25">
      <c r="A1714" t="s">
        <v>632</v>
      </c>
      <c r="B1714" t="s">
        <v>633</v>
      </c>
      <c r="C1714" s="151">
        <v>40063</v>
      </c>
      <c r="E1714">
        <v>76</v>
      </c>
      <c r="F1714">
        <v>68</v>
      </c>
    </row>
    <row r="1715" spans="1:6" x14ac:dyDescent="0.25">
      <c r="A1715" t="s">
        <v>632</v>
      </c>
      <c r="B1715" t="s">
        <v>633</v>
      </c>
      <c r="C1715" s="151">
        <v>40064</v>
      </c>
      <c r="E1715">
        <v>77</v>
      </c>
      <c r="F1715">
        <v>65</v>
      </c>
    </row>
    <row r="1716" spans="1:6" x14ac:dyDescent="0.25">
      <c r="A1716" t="s">
        <v>632</v>
      </c>
      <c r="B1716" t="s">
        <v>633</v>
      </c>
      <c r="C1716" s="151">
        <v>40065</v>
      </c>
      <c r="E1716">
        <v>79</v>
      </c>
      <c r="F1716">
        <v>64</v>
      </c>
    </row>
    <row r="1717" spans="1:6" x14ac:dyDescent="0.25">
      <c r="A1717" t="s">
        <v>632</v>
      </c>
      <c r="B1717" t="s">
        <v>633</v>
      </c>
      <c r="C1717" s="151">
        <v>40066</v>
      </c>
      <c r="E1717">
        <v>74</v>
      </c>
      <c r="F1717">
        <v>60</v>
      </c>
    </row>
    <row r="1718" spans="1:6" x14ac:dyDescent="0.25">
      <c r="A1718" t="s">
        <v>632</v>
      </c>
      <c r="B1718" t="s">
        <v>633</v>
      </c>
      <c r="C1718" s="151">
        <v>40067</v>
      </c>
      <c r="E1718">
        <v>69</v>
      </c>
      <c r="F1718">
        <v>59</v>
      </c>
    </row>
    <row r="1719" spans="1:6" x14ac:dyDescent="0.25">
      <c r="A1719" t="s">
        <v>632</v>
      </c>
      <c r="B1719" t="s">
        <v>633</v>
      </c>
      <c r="C1719" s="151">
        <v>40068</v>
      </c>
      <c r="E1719">
        <v>74</v>
      </c>
      <c r="F1719">
        <v>62</v>
      </c>
    </row>
    <row r="1720" spans="1:6" x14ac:dyDescent="0.25">
      <c r="A1720" t="s">
        <v>632</v>
      </c>
      <c r="B1720" t="s">
        <v>633</v>
      </c>
      <c r="C1720" s="151">
        <v>40069</v>
      </c>
      <c r="E1720">
        <v>84</v>
      </c>
      <c r="F1720">
        <v>57</v>
      </c>
    </row>
    <row r="1721" spans="1:6" x14ac:dyDescent="0.25">
      <c r="A1721" t="s">
        <v>632</v>
      </c>
      <c r="B1721" t="s">
        <v>633</v>
      </c>
      <c r="C1721" s="151">
        <v>40070</v>
      </c>
      <c r="E1721">
        <v>85</v>
      </c>
      <c r="F1721">
        <v>57</v>
      </c>
    </row>
    <row r="1722" spans="1:6" x14ac:dyDescent="0.25">
      <c r="A1722" t="s">
        <v>632</v>
      </c>
      <c r="B1722" t="s">
        <v>633</v>
      </c>
      <c r="C1722" s="151">
        <v>40071</v>
      </c>
      <c r="E1722">
        <v>87</v>
      </c>
      <c r="F1722">
        <v>59</v>
      </c>
    </row>
    <row r="1723" spans="1:6" x14ac:dyDescent="0.25">
      <c r="A1723" t="s">
        <v>632</v>
      </c>
      <c r="B1723" t="s">
        <v>633</v>
      </c>
      <c r="C1723" s="151">
        <v>40072</v>
      </c>
      <c r="E1723">
        <v>75</v>
      </c>
      <c r="F1723">
        <v>65</v>
      </c>
    </row>
    <row r="1724" spans="1:6" x14ac:dyDescent="0.25">
      <c r="A1724" t="s">
        <v>632</v>
      </c>
      <c r="B1724" t="s">
        <v>633</v>
      </c>
      <c r="C1724" s="151">
        <v>40073</v>
      </c>
      <c r="E1724">
        <v>65</v>
      </c>
      <c r="F1724">
        <v>63</v>
      </c>
    </row>
    <row r="1725" spans="1:6" x14ac:dyDescent="0.25">
      <c r="A1725" t="s">
        <v>632</v>
      </c>
      <c r="B1725" t="s">
        <v>633</v>
      </c>
      <c r="C1725" s="151">
        <v>40074</v>
      </c>
      <c r="E1725">
        <v>79</v>
      </c>
      <c r="F1725">
        <v>62</v>
      </c>
    </row>
    <row r="1726" spans="1:6" x14ac:dyDescent="0.25">
      <c r="A1726" t="s">
        <v>632</v>
      </c>
      <c r="B1726" t="s">
        <v>633</v>
      </c>
      <c r="C1726" s="151">
        <v>40075</v>
      </c>
      <c r="E1726">
        <v>76</v>
      </c>
      <c r="F1726">
        <v>52</v>
      </c>
    </row>
    <row r="1727" spans="1:6" x14ac:dyDescent="0.25">
      <c r="A1727" t="s">
        <v>632</v>
      </c>
      <c r="B1727" t="s">
        <v>633</v>
      </c>
      <c r="C1727" s="151">
        <v>40076</v>
      </c>
      <c r="E1727">
        <v>77</v>
      </c>
      <c r="F1727">
        <v>50</v>
      </c>
    </row>
    <row r="1728" spans="1:6" x14ac:dyDescent="0.25">
      <c r="A1728" t="s">
        <v>632</v>
      </c>
      <c r="B1728" t="s">
        <v>633</v>
      </c>
      <c r="C1728" s="151">
        <v>40077</v>
      </c>
      <c r="E1728">
        <v>80</v>
      </c>
      <c r="F1728">
        <v>55</v>
      </c>
    </row>
    <row r="1729" spans="1:6" x14ac:dyDescent="0.25">
      <c r="A1729" t="s">
        <v>632</v>
      </c>
      <c r="B1729" t="s">
        <v>633</v>
      </c>
      <c r="C1729" s="151">
        <v>40078</v>
      </c>
      <c r="E1729">
        <v>79</v>
      </c>
      <c r="F1729">
        <v>67</v>
      </c>
    </row>
    <row r="1730" spans="1:6" x14ac:dyDescent="0.25">
      <c r="A1730" t="s">
        <v>632</v>
      </c>
      <c r="B1730" t="s">
        <v>633</v>
      </c>
      <c r="C1730" s="151">
        <v>40079</v>
      </c>
      <c r="E1730">
        <v>89</v>
      </c>
      <c r="F1730">
        <v>66</v>
      </c>
    </row>
    <row r="1731" spans="1:6" x14ac:dyDescent="0.25">
      <c r="A1731" t="s">
        <v>632</v>
      </c>
      <c r="B1731" t="s">
        <v>633</v>
      </c>
      <c r="C1731" s="151">
        <v>40080</v>
      </c>
      <c r="E1731">
        <v>88</v>
      </c>
      <c r="F1731">
        <v>72</v>
      </c>
    </row>
    <row r="1732" spans="1:6" x14ac:dyDescent="0.25">
      <c r="A1732" t="s">
        <v>632</v>
      </c>
      <c r="B1732" t="s">
        <v>633</v>
      </c>
      <c r="C1732" s="151">
        <v>40081</v>
      </c>
      <c r="E1732">
        <v>74</v>
      </c>
      <c r="F1732">
        <v>59</v>
      </c>
    </row>
    <row r="1733" spans="1:6" x14ac:dyDescent="0.25">
      <c r="A1733" t="s">
        <v>632</v>
      </c>
      <c r="B1733" t="s">
        <v>633</v>
      </c>
      <c r="C1733" s="151">
        <v>40082</v>
      </c>
      <c r="E1733">
        <v>65</v>
      </c>
      <c r="F1733">
        <v>59</v>
      </c>
    </row>
    <row r="1734" spans="1:6" x14ac:dyDescent="0.25">
      <c r="A1734" t="s">
        <v>632</v>
      </c>
      <c r="B1734" t="s">
        <v>633</v>
      </c>
      <c r="C1734" s="151">
        <v>40083</v>
      </c>
      <c r="E1734">
        <v>78</v>
      </c>
      <c r="F1734">
        <v>57</v>
      </c>
    </row>
    <row r="1735" spans="1:6" x14ac:dyDescent="0.25">
      <c r="A1735" t="s">
        <v>632</v>
      </c>
      <c r="B1735" t="s">
        <v>633</v>
      </c>
      <c r="C1735" s="151">
        <v>40084</v>
      </c>
      <c r="E1735">
        <v>80</v>
      </c>
      <c r="F1735">
        <v>54</v>
      </c>
    </row>
    <row r="1736" spans="1:6" x14ac:dyDescent="0.25">
      <c r="A1736" t="s">
        <v>632</v>
      </c>
      <c r="B1736" t="s">
        <v>633</v>
      </c>
      <c r="C1736" s="151">
        <v>40085</v>
      </c>
      <c r="E1736">
        <v>69</v>
      </c>
      <c r="F1736">
        <v>48</v>
      </c>
    </row>
    <row r="1737" spans="1:6" x14ac:dyDescent="0.25">
      <c r="A1737" t="s">
        <v>632</v>
      </c>
      <c r="B1737" t="s">
        <v>633</v>
      </c>
      <c r="C1737" s="151">
        <v>40086</v>
      </c>
      <c r="E1737">
        <v>69</v>
      </c>
      <c r="F1737">
        <v>48</v>
      </c>
    </row>
    <row r="1738" spans="1:6" x14ac:dyDescent="0.25">
      <c r="A1738" t="s">
        <v>632</v>
      </c>
      <c r="B1738" t="s">
        <v>633</v>
      </c>
      <c r="C1738" s="151">
        <v>40087</v>
      </c>
      <c r="E1738">
        <v>67</v>
      </c>
      <c r="F1738">
        <v>41</v>
      </c>
    </row>
    <row r="1739" spans="1:6" x14ac:dyDescent="0.25">
      <c r="A1739" t="s">
        <v>632</v>
      </c>
      <c r="B1739" t="s">
        <v>633</v>
      </c>
      <c r="C1739" s="151">
        <v>40088</v>
      </c>
      <c r="E1739">
        <v>71</v>
      </c>
      <c r="F1739">
        <v>52</v>
      </c>
    </row>
    <row r="1740" spans="1:6" x14ac:dyDescent="0.25">
      <c r="A1740" t="s">
        <v>632</v>
      </c>
      <c r="B1740" t="s">
        <v>633</v>
      </c>
      <c r="C1740" s="151">
        <v>40089</v>
      </c>
      <c r="E1740">
        <v>78</v>
      </c>
      <c r="F1740">
        <v>50</v>
      </c>
    </row>
    <row r="1741" spans="1:6" x14ac:dyDescent="0.25">
      <c r="A1741" t="s">
        <v>632</v>
      </c>
      <c r="B1741" t="s">
        <v>633</v>
      </c>
      <c r="C1741" s="151">
        <v>40090</v>
      </c>
      <c r="E1741">
        <v>71</v>
      </c>
      <c r="F1741">
        <v>44</v>
      </c>
    </row>
    <row r="1742" spans="1:6" x14ac:dyDescent="0.25">
      <c r="A1742" t="s">
        <v>632</v>
      </c>
      <c r="B1742" t="s">
        <v>633</v>
      </c>
      <c r="C1742" s="151">
        <v>40091</v>
      </c>
      <c r="E1742">
        <v>71</v>
      </c>
      <c r="F1742">
        <v>47</v>
      </c>
    </row>
    <row r="1743" spans="1:6" x14ac:dyDescent="0.25">
      <c r="A1743" t="s">
        <v>632</v>
      </c>
      <c r="B1743" t="s">
        <v>633</v>
      </c>
      <c r="C1743" s="151">
        <v>40092</v>
      </c>
      <c r="E1743">
        <v>71</v>
      </c>
      <c r="F1743">
        <v>47</v>
      </c>
    </row>
    <row r="1744" spans="1:6" x14ac:dyDescent="0.25">
      <c r="A1744" t="s">
        <v>632</v>
      </c>
      <c r="B1744" t="s">
        <v>633</v>
      </c>
      <c r="C1744" s="151">
        <v>40093</v>
      </c>
      <c r="E1744">
        <v>74</v>
      </c>
      <c r="F1744">
        <v>54</v>
      </c>
    </row>
    <row r="1745" spans="1:6" x14ac:dyDescent="0.25">
      <c r="A1745" t="s">
        <v>632</v>
      </c>
      <c r="B1745" t="s">
        <v>633</v>
      </c>
      <c r="C1745" s="151">
        <v>40094</v>
      </c>
      <c r="E1745">
        <v>71</v>
      </c>
      <c r="F1745">
        <v>49</v>
      </c>
    </row>
    <row r="1746" spans="1:6" x14ac:dyDescent="0.25">
      <c r="A1746" t="s">
        <v>632</v>
      </c>
      <c r="B1746" t="s">
        <v>633</v>
      </c>
      <c r="C1746" s="151">
        <v>40095</v>
      </c>
      <c r="E1746">
        <v>87</v>
      </c>
      <c r="F1746">
        <v>58</v>
      </c>
    </row>
    <row r="1747" spans="1:6" x14ac:dyDescent="0.25">
      <c r="A1747" t="s">
        <v>632</v>
      </c>
      <c r="B1747" t="s">
        <v>633</v>
      </c>
      <c r="C1747" s="151">
        <v>40096</v>
      </c>
      <c r="E1747">
        <v>72</v>
      </c>
      <c r="F1747">
        <v>48</v>
      </c>
    </row>
    <row r="1748" spans="1:6" x14ac:dyDescent="0.25">
      <c r="A1748" t="s">
        <v>632</v>
      </c>
      <c r="B1748" t="s">
        <v>633</v>
      </c>
      <c r="C1748" s="151">
        <v>40097</v>
      </c>
      <c r="E1748">
        <v>68</v>
      </c>
      <c r="F1748">
        <v>39</v>
      </c>
    </row>
    <row r="1749" spans="1:6" x14ac:dyDescent="0.25">
      <c r="A1749" t="s">
        <v>632</v>
      </c>
      <c r="B1749" t="s">
        <v>633</v>
      </c>
      <c r="C1749" s="151">
        <v>40098</v>
      </c>
      <c r="E1749">
        <v>55</v>
      </c>
      <c r="F1749">
        <v>46</v>
      </c>
    </row>
    <row r="1750" spans="1:6" x14ac:dyDescent="0.25">
      <c r="A1750" t="s">
        <v>632</v>
      </c>
      <c r="B1750" t="s">
        <v>633</v>
      </c>
      <c r="C1750" s="151">
        <v>40099</v>
      </c>
      <c r="E1750">
        <v>73</v>
      </c>
      <c r="F1750">
        <v>46</v>
      </c>
    </row>
    <row r="1751" spans="1:6" x14ac:dyDescent="0.25">
      <c r="A1751" t="s">
        <v>632</v>
      </c>
      <c r="B1751" t="s">
        <v>633</v>
      </c>
      <c r="C1751" s="151">
        <v>40100</v>
      </c>
      <c r="E1751">
        <v>51</v>
      </c>
      <c r="F1751">
        <v>44</v>
      </c>
    </row>
    <row r="1752" spans="1:6" x14ac:dyDescent="0.25">
      <c r="A1752" t="s">
        <v>632</v>
      </c>
      <c r="B1752" t="s">
        <v>633</v>
      </c>
      <c r="C1752" s="151">
        <v>40101</v>
      </c>
      <c r="E1752">
        <v>49</v>
      </c>
      <c r="F1752">
        <v>42</v>
      </c>
    </row>
    <row r="1753" spans="1:6" x14ac:dyDescent="0.25">
      <c r="A1753" t="s">
        <v>632</v>
      </c>
      <c r="B1753" t="s">
        <v>633</v>
      </c>
      <c r="C1753" s="151">
        <v>40102</v>
      </c>
      <c r="E1753">
        <v>44</v>
      </c>
      <c r="F1753">
        <v>40</v>
      </c>
    </row>
    <row r="1754" spans="1:6" x14ac:dyDescent="0.25">
      <c r="A1754" t="s">
        <v>632</v>
      </c>
      <c r="B1754" t="s">
        <v>633</v>
      </c>
      <c r="C1754" s="151">
        <v>40103</v>
      </c>
      <c r="E1754">
        <v>45</v>
      </c>
      <c r="F1754">
        <v>40</v>
      </c>
    </row>
    <row r="1755" spans="1:6" x14ac:dyDescent="0.25">
      <c r="A1755" t="s">
        <v>632</v>
      </c>
      <c r="B1755" t="s">
        <v>633</v>
      </c>
      <c r="C1755" s="151">
        <v>40104</v>
      </c>
      <c r="E1755">
        <v>53</v>
      </c>
      <c r="F1755">
        <v>40</v>
      </c>
    </row>
    <row r="1756" spans="1:6" x14ac:dyDescent="0.25">
      <c r="A1756" t="s">
        <v>632</v>
      </c>
      <c r="B1756" t="s">
        <v>633</v>
      </c>
      <c r="C1756" s="151">
        <v>40105</v>
      </c>
      <c r="E1756">
        <v>59</v>
      </c>
      <c r="F1756">
        <v>33</v>
      </c>
    </row>
    <row r="1757" spans="1:6" x14ac:dyDescent="0.25">
      <c r="A1757" t="s">
        <v>632</v>
      </c>
      <c r="B1757" t="s">
        <v>633</v>
      </c>
      <c r="C1757" s="151">
        <v>40106</v>
      </c>
      <c r="E1757">
        <v>72</v>
      </c>
      <c r="F1757">
        <v>35</v>
      </c>
    </row>
    <row r="1758" spans="1:6" x14ac:dyDescent="0.25">
      <c r="A1758" t="s">
        <v>632</v>
      </c>
      <c r="B1758" t="s">
        <v>633</v>
      </c>
      <c r="C1758" s="151">
        <v>40107</v>
      </c>
      <c r="E1758">
        <v>77</v>
      </c>
      <c r="F1758">
        <v>40</v>
      </c>
    </row>
    <row r="1759" spans="1:6" x14ac:dyDescent="0.25">
      <c r="A1759" t="s">
        <v>632</v>
      </c>
      <c r="B1759" t="s">
        <v>633</v>
      </c>
      <c r="C1759" s="151">
        <v>40108</v>
      </c>
      <c r="E1759">
        <v>77</v>
      </c>
      <c r="F1759">
        <v>49</v>
      </c>
    </row>
    <row r="1760" spans="1:6" x14ac:dyDescent="0.25">
      <c r="A1760" t="s">
        <v>632</v>
      </c>
      <c r="B1760" t="s">
        <v>633</v>
      </c>
      <c r="C1760" s="151">
        <v>40109</v>
      </c>
      <c r="E1760">
        <v>69</v>
      </c>
      <c r="F1760">
        <v>50</v>
      </c>
    </row>
    <row r="1761" spans="1:6" x14ac:dyDescent="0.25">
      <c r="A1761" t="s">
        <v>632</v>
      </c>
      <c r="B1761" t="s">
        <v>633</v>
      </c>
      <c r="C1761" s="151">
        <v>40110</v>
      </c>
      <c r="E1761">
        <v>74</v>
      </c>
      <c r="F1761">
        <v>56</v>
      </c>
    </row>
    <row r="1762" spans="1:6" x14ac:dyDescent="0.25">
      <c r="A1762" t="s">
        <v>632</v>
      </c>
      <c r="B1762" t="s">
        <v>633</v>
      </c>
      <c r="C1762" s="151">
        <v>40111</v>
      </c>
      <c r="E1762">
        <v>63</v>
      </c>
      <c r="F1762">
        <v>41</v>
      </c>
    </row>
    <row r="1763" spans="1:6" x14ac:dyDescent="0.25">
      <c r="A1763" t="s">
        <v>632</v>
      </c>
      <c r="B1763" t="s">
        <v>633</v>
      </c>
      <c r="C1763" s="151">
        <v>40112</v>
      </c>
      <c r="E1763">
        <v>66</v>
      </c>
      <c r="F1763">
        <v>38</v>
      </c>
    </row>
    <row r="1764" spans="1:6" x14ac:dyDescent="0.25">
      <c r="A1764" t="s">
        <v>632</v>
      </c>
      <c r="B1764" t="s">
        <v>633</v>
      </c>
      <c r="C1764" s="151">
        <v>40113</v>
      </c>
      <c r="E1764">
        <v>57</v>
      </c>
      <c r="F1764">
        <v>53</v>
      </c>
    </row>
    <row r="1765" spans="1:6" x14ac:dyDescent="0.25">
      <c r="A1765" t="s">
        <v>632</v>
      </c>
      <c r="B1765" t="s">
        <v>633</v>
      </c>
      <c r="C1765" s="151">
        <v>40114</v>
      </c>
      <c r="E1765">
        <v>72</v>
      </c>
      <c r="F1765">
        <v>56</v>
      </c>
    </row>
    <row r="1766" spans="1:6" x14ac:dyDescent="0.25">
      <c r="A1766" t="s">
        <v>632</v>
      </c>
      <c r="B1766" t="s">
        <v>633</v>
      </c>
      <c r="C1766" s="151">
        <v>40115</v>
      </c>
      <c r="E1766">
        <v>63</v>
      </c>
      <c r="F1766">
        <v>56</v>
      </c>
    </row>
    <row r="1767" spans="1:6" x14ac:dyDescent="0.25">
      <c r="A1767" t="s">
        <v>632</v>
      </c>
      <c r="B1767" t="s">
        <v>633</v>
      </c>
      <c r="C1767" s="151">
        <v>40116</v>
      </c>
      <c r="E1767">
        <v>58</v>
      </c>
      <c r="F1767">
        <v>54</v>
      </c>
    </row>
    <row r="1768" spans="1:6" x14ac:dyDescent="0.25">
      <c r="A1768" t="s">
        <v>632</v>
      </c>
      <c r="B1768" t="s">
        <v>633</v>
      </c>
      <c r="C1768" s="151">
        <v>40117</v>
      </c>
      <c r="E1768">
        <v>72</v>
      </c>
      <c r="F1768">
        <v>57</v>
      </c>
    </row>
    <row r="1769" spans="1:6" x14ac:dyDescent="0.25">
      <c r="A1769" t="s">
        <v>632</v>
      </c>
      <c r="B1769" t="s">
        <v>633</v>
      </c>
      <c r="C1769" s="151">
        <v>40118</v>
      </c>
      <c r="E1769">
        <v>57</v>
      </c>
      <c r="F1769">
        <v>50</v>
      </c>
    </row>
    <row r="1770" spans="1:6" x14ac:dyDescent="0.25">
      <c r="A1770" t="s">
        <v>632</v>
      </c>
      <c r="B1770" t="s">
        <v>633</v>
      </c>
      <c r="C1770" s="151">
        <v>40119</v>
      </c>
      <c r="E1770">
        <v>62</v>
      </c>
      <c r="F1770">
        <v>41</v>
      </c>
    </row>
    <row r="1771" spans="1:6" x14ac:dyDescent="0.25">
      <c r="A1771" t="s">
        <v>632</v>
      </c>
      <c r="B1771" t="s">
        <v>633</v>
      </c>
      <c r="C1771" s="151">
        <v>40120</v>
      </c>
      <c r="E1771">
        <v>66</v>
      </c>
      <c r="F1771">
        <v>37</v>
      </c>
    </row>
    <row r="1772" spans="1:6" x14ac:dyDescent="0.25">
      <c r="A1772" t="s">
        <v>632</v>
      </c>
      <c r="B1772" t="s">
        <v>633</v>
      </c>
      <c r="C1772" s="151">
        <v>40121</v>
      </c>
      <c r="E1772">
        <v>54</v>
      </c>
      <c r="F1772">
        <v>32</v>
      </c>
    </row>
    <row r="1773" spans="1:6" x14ac:dyDescent="0.25">
      <c r="A1773" t="s">
        <v>632</v>
      </c>
      <c r="B1773" t="s">
        <v>633</v>
      </c>
      <c r="C1773" s="151">
        <v>40122</v>
      </c>
      <c r="E1773">
        <v>57</v>
      </c>
      <c r="F1773">
        <v>32</v>
      </c>
    </row>
    <row r="1774" spans="1:6" x14ac:dyDescent="0.25">
      <c r="A1774" t="s">
        <v>632</v>
      </c>
      <c r="B1774" t="s">
        <v>633</v>
      </c>
      <c r="C1774" s="151">
        <v>40123</v>
      </c>
      <c r="E1774">
        <v>52</v>
      </c>
      <c r="F1774">
        <v>31</v>
      </c>
    </row>
    <row r="1775" spans="1:6" x14ac:dyDescent="0.25">
      <c r="A1775" t="s">
        <v>632</v>
      </c>
      <c r="B1775" t="s">
        <v>633</v>
      </c>
      <c r="C1775" s="151">
        <v>40124</v>
      </c>
      <c r="E1775">
        <v>61</v>
      </c>
      <c r="F1775">
        <v>29</v>
      </c>
    </row>
    <row r="1776" spans="1:6" x14ac:dyDescent="0.25">
      <c r="A1776" t="s">
        <v>632</v>
      </c>
      <c r="B1776" t="s">
        <v>633</v>
      </c>
      <c r="C1776" s="151">
        <v>40125</v>
      </c>
      <c r="E1776">
        <v>75</v>
      </c>
      <c r="F1776">
        <v>35</v>
      </c>
    </row>
    <row r="1777" spans="1:6" x14ac:dyDescent="0.25">
      <c r="A1777" t="s">
        <v>632</v>
      </c>
      <c r="B1777" t="s">
        <v>633</v>
      </c>
      <c r="C1777" s="151">
        <v>40126</v>
      </c>
      <c r="E1777">
        <v>73</v>
      </c>
      <c r="F1777">
        <v>39</v>
      </c>
    </row>
    <row r="1778" spans="1:6" x14ac:dyDescent="0.25">
      <c r="A1778" t="s">
        <v>632</v>
      </c>
      <c r="B1778" t="s">
        <v>633</v>
      </c>
      <c r="C1778" s="151">
        <v>40127</v>
      </c>
      <c r="E1778">
        <v>68</v>
      </c>
      <c r="F1778">
        <v>48</v>
      </c>
    </row>
    <row r="1779" spans="1:6" x14ac:dyDescent="0.25">
      <c r="A1779" t="s">
        <v>632</v>
      </c>
      <c r="B1779" t="s">
        <v>633</v>
      </c>
      <c r="C1779" s="151">
        <v>40128</v>
      </c>
      <c r="E1779">
        <v>58</v>
      </c>
      <c r="F1779">
        <v>45</v>
      </c>
    </row>
    <row r="1780" spans="1:6" x14ac:dyDescent="0.25">
      <c r="A1780" t="s">
        <v>632</v>
      </c>
      <c r="B1780" t="s">
        <v>633</v>
      </c>
      <c r="C1780" s="151">
        <v>40129</v>
      </c>
      <c r="E1780">
        <v>52</v>
      </c>
      <c r="F1780">
        <v>43</v>
      </c>
    </row>
    <row r="1781" spans="1:6" x14ac:dyDescent="0.25">
      <c r="A1781" t="s">
        <v>632</v>
      </c>
      <c r="B1781" t="s">
        <v>633</v>
      </c>
      <c r="C1781" s="151">
        <v>40130</v>
      </c>
      <c r="E1781">
        <v>56</v>
      </c>
      <c r="F1781">
        <v>49</v>
      </c>
    </row>
    <row r="1782" spans="1:6" x14ac:dyDescent="0.25">
      <c r="A1782" t="s">
        <v>632</v>
      </c>
      <c r="B1782" t="s">
        <v>633</v>
      </c>
      <c r="C1782" s="151">
        <v>40131</v>
      </c>
      <c r="E1782">
        <v>59</v>
      </c>
      <c r="F1782">
        <v>46</v>
      </c>
    </row>
    <row r="1783" spans="1:6" x14ac:dyDescent="0.25">
      <c r="A1783" t="s">
        <v>632</v>
      </c>
      <c r="B1783" t="s">
        <v>633</v>
      </c>
      <c r="C1783" s="151">
        <v>40132</v>
      </c>
      <c r="E1783">
        <v>72</v>
      </c>
      <c r="F1783">
        <v>41</v>
      </c>
    </row>
    <row r="1784" spans="1:6" x14ac:dyDescent="0.25">
      <c r="A1784" t="s">
        <v>632</v>
      </c>
      <c r="B1784" t="s">
        <v>633</v>
      </c>
      <c r="C1784" s="151">
        <v>40133</v>
      </c>
      <c r="E1784">
        <v>69</v>
      </c>
      <c r="F1784">
        <v>44</v>
      </c>
    </row>
    <row r="1785" spans="1:6" x14ac:dyDescent="0.25">
      <c r="A1785" t="s">
        <v>632</v>
      </c>
      <c r="B1785" t="s">
        <v>633</v>
      </c>
      <c r="C1785" s="151">
        <v>40134</v>
      </c>
      <c r="E1785">
        <v>61</v>
      </c>
      <c r="F1785">
        <v>39</v>
      </c>
    </row>
    <row r="1786" spans="1:6" x14ac:dyDescent="0.25">
      <c r="A1786" t="s">
        <v>632</v>
      </c>
      <c r="B1786" t="s">
        <v>633</v>
      </c>
      <c r="C1786" s="151">
        <v>40135</v>
      </c>
      <c r="E1786">
        <v>58</v>
      </c>
      <c r="F1786">
        <v>40</v>
      </c>
    </row>
    <row r="1787" spans="1:6" x14ac:dyDescent="0.25">
      <c r="A1787" t="s">
        <v>632</v>
      </c>
      <c r="B1787" t="s">
        <v>633</v>
      </c>
      <c r="C1787" s="151">
        <v>40136</v>
      </c>
      <c r="E1787">
        <v>61</v>
      </c>
      <c r="F1787">
        <v>52</v>
      </c>
    </row>
    <row r="1788" spans="1:6" x14ac:dyDescent="0.25">
      <c r="A1788" t="s">
        <v>632</v>
      </c>
      <c r="B1788" t="s">
        <v>633</v>
      </c>
      <c r="C1788" s="151">
        <v>40137</v>
      </c>
      <c r="E1788">
        <v>60</v>
      </c>
      <c r="F1788">
        <v>42</v>
      </c>
    </row>
    <row r="1789" spans="1:6" x14ac:dyDescent="0.25">
      <c r="A1789" t="s">
        <v>632</v>
      </c>
      <c r="B1789" t="s">
        <v>633</v>
      </c>
      <c r="C1789" s="151">
        <v>40138</v>
      </c>
      <c r="E1789">
        <v>61</v>
      </c>
      <c r="F1789">
        <v>38</v>
      </c>
    </row>
    <row r="1790" spans="1:6" x14ac:dyDescent="0.25">
      <c r="A1790" t="s">
        <v>632</v>
      </c>
      <c r="B1790" t="s">
        <v>633</v>
      </c>
      <c r="C1790" s="151">
        <v>40139</v>
      </c>
      <c r="E1790">
        <v>59</v>
      </c>
      <c r="F1790">
        <v>36</v>
      </c>
    </row>
    <row r="1791" spans="1:6" x14ac:dyDescent="0.25">
      <c r="A1791" t="s">
        <v>632</v>
      </c>
      <c r="B1791" t="s">
        <v>633</v>
      </c>
      <c r="C1791" s="151">
        <v>40140</v>
      </c>
      <c r="E1791">
        <v>51</v>
      </c>
      <c r="F1791">
        <v>41</v>
      </c>
    </row>
    <row r="1792" spans="1:6" x14ac:dyDescent="0.25">
      <c r="A1792" t="s">
        <v>632</v>
      </c>
      <c r="B1792" t="s">
        <v>633</v>
      </c>
      <c r="C1792" s="151">
        <v>40141</v>
      </c>
      <c r="E1792">
        <v>53</v>
      </c>
      <c r="F1792">
        <v>47</v>
      </c>
    </row>
    <row r="1793" spans="1:6" x14ac:dyDescent="0.25">
      <c r="A1793" t="s">
        <v>632</v>
      </c>
      <c r="B1793" t="s">
        <v>633</v>
      </c>
      <c r="C1793" s="151">
        <v>40142</v>
      </c>
      <c r="E1793">
        <v>56</v>
      </c>
      <c r="F1793">
        <v>41</v>
      </c>
    </row>
    <row r="1794" spans="1:6" x14ac:dyDescent="0.25">
      <c r="A1794" t="s">
        <v>632</v>
      </c>
      <c r="B1794" t="s">
        <v>633</v>
      </c>
      <c r="C1794" s="151">
        <v>40143</v>
      </c>
      <c r="E1794">
        <v>50</v>
      </c>
      <c r="F1794">
        <v>40</v>
      </c>
    </row>
    <row r="1795" spans="1:6" x14ac:dyDescent="0.25">
      <c r="A1795" t="s">
        <v>632</v>
      </c>
      <c r="B1795" t="s">
        <v>633</v>
      </c>
      <c r="C1795" s="151">
        <v>40144</v>
      </c>
      <c r="E1795">
        <v>50</v>
      </c>
      <c r="F1795">
        <v>40</v>
      </c>
    </row>
    <row r="1796" spans="1:6" x14ac:dyDescent="0.25">
      <c r="A1796" t="s">
        <v>632</v>
      </c>
      <c r="B1796" t="s">
        <v>633</v>
      </c>
      <c r="C1796" s="151">
        <v>40145</v>
      </c>
      <c r="E1796">
        <v>53</v>
      </c>
      <c r="F1796">
        <v>32</v>
      </c>
    </row>
    <row r="1797" spans="1:6" x14ac:dyDescent="0.25">
      <c r="A1797" t="s">
        <v>632</v>
      </c>
      <c r="B1797" t="s">
        <v>633</v>
      </c>
      <c r="C1797" s="151">
        <v>40146</v>
      </c>
      <c r="E1797">
        <v>68</v>
      </c>
      <c r="F1797">
        <v>30</v>
      </c>
    </row>
    <row r="1798" spans="1:6" x14ac:dyDescent="0.25">
      <c r="A1798" t="s">
        <v>632</v>
      </c>
      <c r="B1798" t="s">
        <v>633</v>
      </c>
      <c r="C1798" s="151">
        <v>40147</v>
      </c>
      <c r="E1798">
        <v>58</v>
      </c>
      <c r="F1798">
        <v>39</v>
      </c>
    </row>
    <row r="1799" spans="1:6" x14ac:dyDescent="0.25">
      <c r="A1799" t="s">
        <v>632</v>
      </c>
      <c r="B1799" t="s">
        <v>633</v>
      </c>
      <c r="C1799" s="151">
        <v>40148</v>
      </c>
      <c r="E1799">
        <v>58</v>
      </c>
      <c r="F1799">
        <v>30</v>
      </c>
    </row>
    <row r="1800" spans="1:6" x14ac:dyDescent="0.25">
      <c r="A1800" t="s">
        <v>632</v>
      </c>
      <c r="B1800" t="s">
        <v>633</v>
      </c>
      <c r="C1800" s="151">
        <v>40149</v>
      </c>
      <c r="E1800">
        <v>60</v>
      </c>
      <c r="F1800">
        <v>35</v>
      </c>
    </row>
    <row r="1801" spans="1:6" x14ac:dyDescent="0.25">
      <c r="A1801" t="s">
        <v>632</v>
      </c>
      <c r="B1801" t="s">
        <v>633</v>
      </c>
      <c r="C1801" s="151">
        <v>40150</v>
      </c>
      <c r="E1801">
        <v>62</v>
      </c>
      <c r="F1801">
        <v>41</v>
      </c>
    </row>
    <row r="1802" spans="1:6" x14ac:dyDescent="0.25">
      <c r="A1802" t="s">
        <v>632</v>
      </c>
      <c r="B1802" t="s">
        <v>633</v>
      </c>
      <c r="C1802" s="151">
        <v>40151</v>
      </c>
      <c r="E1802">
        <v>48</v>
      </c>
      <c r="F1802">
        <v>34</v>
      </c>
    </row>
    <row r="1803" spans="1:6" x14ac:dyDescent="0.25">
      <c r="A1803" t="s">
        <v>632</v>
      </c>
      <c r="B1803" t="s">
        <v>633</v>
      </c>
      <c r="C1803" s="151">
        <v>40152</v>
      </c>
      <c r="E1803">
        <v>45</v>
      </c>
      <c r="F1803">
        <v>33</v>
      </c>
    </row>
    <row r="1804" spans="1:6" x14ac:dyDescent="0.25">
      <c r="A1804" t="s">
        <v>632</v>
      </c>
      <c r="B1804" t="s">
        <v>633</v>
      </c>
      <c r="C1804" s="151">
        <v>40153</v>
      </c>
      <c r="E1804">
        <v>36</v>
      </c>
      <c r="F1804">
        <v>26</v>
      </c>
    </row>
    <row r="1805" spans="1:6" x14ac:dyDescent="0.25">
      <c r="A1805" t="s">
        <v>632</v>
      </c>
      <c r="B1805" t="s">
        <v>633</v>
      </c>
      <c r="C1805" s="151">
        <v>40154</v>
      </c>
      <c r="E1805">
        <v>41</v>
      </c>
      <c r="F1805">
        <v>26</v>
      </c>
    </row>
    <row r="1806" spans="1:6" x14ac:dyDescent="0.25">
      <c r="A1806" t="s">
        <v>632</v>
      </c>
      <c r="B1806" t="s">
        <v>633</v>
      </c>
      <c r="C1806" s="151">
        <v>40155</v>
      </c>
      <c r="E1806">
        <v>43</v>
      </c>
      <c r="F1806">
        <v>32</v>
      </c>
    </row>
    <row r="1807" spans="1:6" x14ac:dyDescent="0.25">
      <c r="A1807" t="s">
        <v>632</v>
      </c>
      <c r="B1807" t="s">
        <v>633</v>
      </c>
      <c r="C1807" s="151">
        <v>40156</v>
      </c>
      <c r="E1807">
        <v>51</v>
      </c>
      <c r="F1807">
        <v>36</v>
      </c>
    </row>
    <row r="1808" spans="1:6" x14ac:dyDescent="0.25">
      <c r="A1808" t="s">
        <v>632</v>
      </c>
      <c r="B1808" t="s">
        <v>633</v>
      </c>
      <c r="C1808" s="151">
        <v>40157</v>
      </c>
      <c r="E1808">
        <v>45</v>
      </c>
      <c r="F1808">
        <v>27</v>
      </c>
    </row>
    <row r="1809" spans="1:6" x14ac:dyDescent="0.25">
      <c r="A1809" t="s">
        <v>632</v>
      </c>
      <c r="B1809" t="s">
        <v>633</v>
      </c>
      <c r="C1809" s="151">
        <v>40158</v>
      </c>
      <c r="E1809">
        <v>39</v>
      </c>
      <c r="F1809">
        <v>21</v>
      </c>
    </row>
    <row r="1810" spans="1:6" x14ac:dyDescent="0.25">
      <c r="A1810" t="s">
        <v>632</v>
      </c>
      <c r="B1810" t="s">
        <v>633</v>
      </c>
      <c r="C1810" s="151">
        <v>40159</v>
      </c>
      <c r="E1810">
        <v>43</v>
      </c>
      <c r="F1810">
        <v>20</v>
      </c>
    </row>
    <row r="1811" spans="1:6" x14ac:dyDescent="0.25">
      <c r="A1811" t="s">
        <v>632</v>
      </c>
      <c r="B1811" t="s">
        <v>633</v>
      </c>
      <c r="C1811" s="151">
        <v>40160</v>
      </c>
      <c r="E1811">
        <v>41</v>
      </c>
      <c r="F1811">
        <v>32</v>
      </c>
    </row>
    <row r="1812" spans="1:6" x14ac:dyDescent="0.25">
      <c r="A1812" t="s">
        <v>632</v>
      </c>
      <c r="B1812" t="s">
        <v>633</v>
      </c>
      <c r="C1812" s="151">
        <v>40161</v>
      </c>
      <c r="E1812">
        <v>51</v>
      </c>
      <c r="F1812">
        <v>31</v>
      </c>
    </row>
    <row r="1813" spans="1:6" x14ac:dyDescent="0.25">
      <c r="A1813" t="s">
        <v>632</v>
      </c>
      <c r="B1813" t="s">
        <v>633</v>
      </c>
      <c r="C1813" s="151">
        <v>40162</v>
      </c>
      <c r="E1813">
        <v>57</v>
      </c>
      <c r="F1813">
        <v>40</v>
      </c>
    </row>
    <row r="1814" spans="1:6" x14ac:dyDescent="0.25">
      <c r="A1814" t="s">
        <v>632</v>
      </c>
      <c r="B1814" t="s">
        <v>633</v>
      </c>
      <c r="C1814" s="151">
        <v>40163</v>
      </c>
      <c r="E1814">
        <v>41</v>
      </c>
      <c r="F1814">
        <v>29</v>
      </c>
    </row>
    <row r="1815" spans="1:6" x14ac:dyDescent="0.25">
      <c r="A1815" t="s">
        <v>632</v>
      </c>
      <c r="B1815" t="s">
        <v>633</v>
      </c>
      <c r="C1815" s="151">
        <v>40164</v>
      </c>
      <c r="E1815">
        <v>37</v>
      </c>
      <c r="F1815">
        <v>24</v>
      </c>
    </row>
    <row r="1816" spans="1:6" x14ac:dyDescent="0.25">
      <c r="A1816" t="s">
        <v>632</v>
      </c>
      <c r="B1816" t="s">
        <v>633</v>
      </c>
      <c r="C1816" s="151">
        <v>40165</v>
      </c>
      <c r="E1816">
        <v>34</v>
      </c>
      <c r="F1816">
        <v>20</v>
      </c>
    </row>
    <row r="1817" spans="1:6" x14ac:dyDescent="0.25">
      <c r="A1817" t="s">
        <v>632</v>
      </c>
      <c r="B1817" t="s">
        <v>633</v>
      </c>
      <c r="C1817" s="151">
        <v>40166</v>
      </c>
      <c r="E1817">
        <v>27</v>
      </c>
      <c r="F1817">
        <v>24</v>
      </c>
    </row>
    <row r="1818" spans="1:6" x14ac:dyDescent="0.25">
      <c r="A1818" t="s">
        <v>632</v>
      </c>
      <c r="B1818" t="s">
        <v>633</v>
      </c>
      <c r="C1818" s="151">
        <v>40167</v>
      </c>
      <c r="E1818">
        <v>35</v>
      </c>
      <c r="F1818">
        <v>25</v>
      </c>
    </row>
    <row r="1819" spans="1:6" x14ac:dyDescent="0.25">
      <c r="A1819" t="s">
        <v>632</v>
      </c>
      <c r="B1819" t="s">
        <v>633</v>
      </c>
      <c r="C1819" s="151">
        <v>40168</v>
      </c>
      <c r="E1819">
        <v>38</v>
      </c>
      <c r="F1819">
        <v>16</v>
      </c>
    </row>
    <row r="1820" spans="1:6" x14ac:dyDescent="0.25">
      <c r="A1820" t="s">
        <v>632</v>
      </c>
      <c r="B1820" t="s">
        <v>633</v>
      </c>
      <c r="C1820" s="151">
        <v>40169</v>
      </c>
      <c r="E1820">
        <v>39</v>
      </c>
      <c r="F1820">
        <v>32</v>
      </c>
    </row>
    <row r="1821" spans="1:6" x14ac:dyDescent="0.25">
      <c r="A1821" t="s">
        <v>632</v>
      </c>
      <c r="B1821" t="s">
        <v>633</v>
      </c>
      <c r="C1821" s="151">
        <v>40170</v>
      </c>
      <c r="E1821">
        <v>40</v>
      </c>
      <c r="F1821">
        <v>18</v>
      </c>
    </row>
    <row r="1822" spans="1:6" x14ac:dyDescent="0.25">
      <c r="A1822" t="s">
        <v>632</v>
      </c>
      <c r="B1822" t="s">
        <v>633</v>
      </c>
      <c r="C1822" s="151">
        <v>40171</v>
      </c>
      <c r="E1822">
        <v>36</v>
      </c>
      <c r="F1822">
        <v>13</v>
      </c>
    </row>
    <row r="1823" spans="1:6" x14ac:dyDescent="0.25">
      <c r="A1823" t="s">
        <v>632</v>
      </c>
      <c r="B1823" t="s">
        <v>633</v>
      </c>
      <c r="C1823" s="151">
        <v>40172</v>
      </c>
      <c r="E1823">
        <v>46</v>
      </c>
      <c r="F1823">
        <v>19</v>
      </c>
    </row>
    <row r="1824" spans="1:6" x14ac:dyDescent="0.25">
      <c r="A1824" t="s">
        <v>632</v>
      </c>
      <c r="B1824" t="s">
        <v>633</v>
      </c>
      <c r="C1824" s="151">
        <v>40173</v>
      </c>
      <c r="E1824">
        <v>47</v>
      </c>
      <c r="F1824">
        <v>38</v>
      </c>
    </row>
    <row r="1825" spans="1:6" x14ac:dyDescent="0.25">
      <c r="A1825" t="s">
        <v>632</v>
      </c>
      <c r="B1825" t="s">
        <v>633</v>
      </c>
      <c r="C1825" s="151">
        <v>40174</v>
      </c>
      <c r="E1825">
        <v>50</v>
      </c>
      <c r="F1825">
        <v>28</v>
      </c>
    </row>
    <row r="1826" spans="1:6" x14ac:dyDescent="0.25">
      <c r="A1826" t="s">
        <v>632</v>
      </c>
      <c r="B1826" t="s">
        <v>633</v>
      </c>
      <c r="C1826" s="151">
        <v>40175</v>
      </c>
      <c r="E1826">
        <v>40</v>
      </c>
      <c r="F1826">
        <v>32</v>
      </c>
    </row>
    <row r="1827" spans="1:6" x14ac:dyDescent="0.25">
      <c r="A1827" t="s">
        <v>632</v>
      </c>
      <c r="B1827" t="s">
        <v>633</v>
      </c>
      <c r="C1827" s="151">
        <v>40176</v>
      </c>
      <c r="E1827">
        <v>34</v>
      </c>
      <c r="F1827">
        <v>22</v>
      </c>
    </row>
    <row r="1828" spans="1:6" x14ac:dyDescent="0.25">
      <c r="A1828" t="s">
        <v>632</v>
      </c>
      <c r="B1828" t="s">
        <v>633</v>
      </c>
      <c r="C1828" s="151">
        <v>40177</v>
      </c>
      <c r="E1828">
        <v>32</v>
      </c>
      <c r="F1828">
        <v>18</v>
      </c>
    </row>
    <row r="1829" spans="1:6" x14ac:dyDescent="0.25">
      <c r="A1829" t="s">
        <v>632</v>
      </c>
      <c r="B1829" t="s">
        <v>633</v>
      </c>
      <c r="C1829" s="151">
        <v>40178</v>
      </c>
      <c r="E1829">
        <v>34</v>
      </c>
      <c r="F1829">
        <v>30</v>
      </c>
    </row>
    <row r="1830" spans="1:6" x14ac:dyDescent="0.25">
      <c r="A1830" t="s">
        <v>632</v>
      </c>
      <c r="B1830" t="s">
        <v>633</v>
      </c>
      <c r="C1830" s="151">
        <v>40179</v>
      </c>
      <c r="E1830">
        <v>43</v>
      </c>
      <c r="F1830">
        <v>28</v>
      </c>
    </row>
    <row r="1831" spans="1:6" x14ac:dyDescent="0.25">
      <c r="A1831" t="s">
        <v>632</v>
      </c>
      <c r="B1831" t="s">
        <v>633</v>
      </c>
      <c r="C1831" s="151">
        <v>40180</v>
      </c>
      <c r="E1831">
        <v>28</v>
      </c>
      <c r="F1831">
        <v>18</v>
      </c>
    </row>
    <row r="1832" spans="1:6" x14ac:dyDescent="0.25">
      <c r="A1832" t="s">
        <v>632</v>
      </c>
      <c r="B1832" t="s">
        <v>633</v>
      </c>
      <c r="C1832" s="151">
        <v>40181</v>
      </c>
      <c r="E1832">
        <v>26</v>
      </c>
      <c r="F1832">
        <v>14</v>
      </c>
    </row>
    <row r="1833" spans="1:6" x14ac:dyDescent="0.25">
      <c r="A1833" t="s">
        <v>632</v>
      </c>
      <c r="B1833" t="s">
        <v>633</v>
      </c>
      <c r="C1833" s="151">
        <v>40182</v>
      </c>
      <c r="E1833">
        <v>32</v>
      </c>
      <c r="F1833">
        <v>21</v>
      </c>
    </row>
    <row r="1834" spans="1:6" x14ac:dyDescent="0.25">
      <c r="A1834" t="s">
        <v>632</v>
      </c>
      <c r="B1834" t="s">
        <v>633</v>
      </c>
      <c r="C1834" s="151">
        <v>40183</v>
      </c>
      <c r="E1834">
        <v>35</v>
      </c>
      <c r="F1834">
        <v>27</v>
      </c>
    </row>
    <row r="1835" spans="1:6" x14ac:dyDescent="0.25">
      <c r="A1835" t="s">
        <v>632</v>
      </c>
      <c r="B1835" t="s">
        <v>633</v>
      </c>
      <c r="C1835" s="151">
        <v>40184</v>
      </c>
      <c r="E1835">
        <v>37</v>
      </c>
      <c r="F1835">
        <v>28</v>
      </c>
    </row>
    <row r="1836" spans="1:6" x14ac:dyDescent="0.25">
      <c r="A1836" t="s">
        <v>632</v>
      </c>
      <c r="B1836" t="s">
        <v>633</v>
      </c>
      <c r="C1836" s="151">
        <v>40185</v>
      </c>
      <c r="E1836">
        <v>37</v>
      </c>
      <c r="F1836">
        <v>28</v>
      </c>
    </row>
    <row r="1837" spans="1:6" x14ac:dyDescent="0.25">
      <c r="A1837" t="s">
        <v>632</v>
      </c>
      <c r="B1837" t="s">
        <v>633</v>
      </c>
      <c r="C1837" s="151">
        <v>40186</v>
      </c>
      <c r="E1837">
        <v>32</v>
      </c>
      <c r="F1837">
        <v>22</v>
      </c>
    </row>
    <row r="1838" spans="1:6" x14ac:dyDescent="0.25">
      <c r="A1838" t="s">
        <v>632</v>
      </c>
      <c r="B1838" t="s">
        <v>633</v>
      </c>
      <c r="C1838" s="151">
        <v>40187</v>
      </c>
      <c r="E1838">
        <v>36</v>
      </c>
      <c r="F1838">
        <v>22</v>
      </c>
    </row>
    <row r="1839" spans="1:6" x14ac:dyDescent="0.25">
      <c r="A1839" t="s">
        <v>632</v>
      </c>
      <c r="B1839" t="s">
        <v>633</v>
      </c>
      <c r="C1839" s="151">
        <v>40188</v>
      </c>
      <c r="E1839">
        <v>31</v>
      </c>
      <c r="F1839">
        <v>19</v>
      </c>
    </row>
    <row r="1840" spans="1:6" x14ac:dyDescent="0.25">
      <c r="A1840" t="s">
        <v>632</v>
      </c>
      <c r="B1840" t="s">
        <v>633</v>
      </c>
      <c r="C1840" s="151">
        <v>40189</v>
      </c>
      <c r="E1840">
        <v>37</v>
      </c>
      <c r="F1840">
        <v>13</v>
      </c>
    </row>
    <row r="1841" spans="1:6" x14ac:dyDescent="0.25">
      <c r="A1841" t="s">
        <v>632</v>
      </c>
      <c r="B1841" t="s">
        <v>633</v>
      </c>
      <c r="C1841" s="151">
        <v>40190</v>
      </c>
      <c r="E1841">
        <v>34</v>
      </c>
      <c r="F1841">
        <v>27</v>
      </c>
    </row>
    <row r="1842" spans="1:6" x14ac:dyDescent="0.25">
      <c r="A1842" t="s">
        <v>632</v>
      </c>
      <c r="B1842" t="s">
        <v>633</v>
      </c>
      <c r="C1842" s="151">
        <v>40191</v>
      </c>
      <c r="E1842">
        <v>44</v>
      </c>
      <c r="F1842">
        <v>23</v>
      </c>
    </row>
    <row r="1843" spans="1:6" x14ac:dyDescent="0.25">
      <c r="A1843" t="s">
        <v>632</v>
      </c>
      <c r="B1843" t="s">
        <v>633</v>
      </c>
      <c r="C1843" s="151">
        <v>40192</v>
      </c>
      <c r="E1843">
        <v>53</v>
      </c>
      <c r="F1843">
        <v>19</v>
      </c>
    </row>
    <row r="1844" spans="1:6" x14ac:dyDescent="0.25">
      <c r="A1844" t="s">
        <v>632</v>
      </c>
      <c r="B1844" t="s">
        <v>633</v>
      </c>
      <c r="C1844" s="151">
        <v>40193</v>
      </c>
      <c r="E1844">
        <v>55</v>
      </c>
      <c r="F1844">
        <v>21</v>
      </c>
    </row>
    <row r="1845" spans="1:6" x14ac:dyDescent="0.25">
      <c r="A1845" t="s">
        <v>632</v>
      </c>
      <c r="B1845" t="s">
        <v>633</v>
      </c>
      <c r="C1845" s="151">
        <v>40194</v>
      </c>
      <c r="E1845">
        <v>52</v>
      </c>
      <c r="F1845">
        <v>27</v>
      </c>
    </row>
    <row r="1846" spans="1:6" x14ac:dyDescent="0.25">
      <c r="A1846" t="s">
        <v>632</v>
      </c>
      <c r="B1846" t="s">
        <v>633</v>
      </c>
      <c r="C1846" s="151">
        <v>40195</v>
      </c>
      <c r="E1846">
        <v>44</v>
      </c>
      <c r="F1846">
        <v>35</v>
      </c>
    </row>
    <row r="1847" spans="1:6" x14ac:dyDescent="0.25">
      <c r="A1847" t="s">
        <v>632</v>
      </c>
      <c r="B1847" t="s">
        <v>633</v>
      </c>
      <c r="C1847" s="151">
        <v>40196</v>
      </c>
      <c r="E1847">
        <v>55</v>
      </c>
      <c r="F1847">
        <v>31</v>
      </c>
    </row>
    <row r="1848" spans="1:6" x14ac:dyDescent="0.25">
      <c r="A1848" t="s">
        <v>632</v>
      </c>
      <c r="B1848" t="s">
        <v>633</v>
      </c>
      <c r="C1848" s="151">
        <v>40197</v>
      </c>
      <c r="E1848">
        <v>60</v>
      </c>
      <c r="F1848">
        <v>28</v>
      </c>
    </row>
    <row r="1849" spans="1:6" x14ac:dyDescent="0.25">
      <c r="A1849" t="s">
        <v>632</v>
      </c>
      <c r="B1849" t="s">
        <v>633</v>
      </c>
      <c r="C1849" s="151">
        <v>40198</v>
      </c>
      <c r="E1849">
        <v>43</v>
      </c>
      <c r="F1849">
        <v>34</v>
      </c>
    </row>
    <row r="1850" spans="1:6" x14ac:dyDescent="0.25">
      <c r="A1850" t="s">
        <v>632</v>
      </c>
      <c r="B1850" t="s">
        <v>633</v>
      </c>
      <c r="C1850" s="151">
        <v>40199</v>
      </c>
      <c r="E1850">
        <v>43</v>
      </c>
      <c r="F1850">
        <v>28</v>
      </c>
    </row>
    <row r="1851" spans="1:6" x14ac:dyDescent="0.25">
      <c r="A1851" t="s">
        <v>632</v>
      </c>
      <c r="B1851" t="s">
        <v>633</v>
      </c>
      <c r="C1851" s="151">
        <v>40200</v>
      </c>
      <c r="E1851">
        <v>39</v>
      </c>
      <c r="F1851">
        <v>34</v>
      </c>
    </row>
    <row r="1852" spans="1:6" x14ac:dyDescent="0.25">
      <c r="A1852" t="s">
        <v>632</v>
      </c>
      <c r="B1852" t="s">
        <v>633</v>
      </c>
      <c r="C1852" s="151">
        <v>40201</v>
      </c>
      <c r="E1852">
        <v>47</v>
      </c>
      <c r="F1852">
        <v>28</v>
      </c>
    </row>
    <row r="1853" spans="1:6" x14ac:dyDescent="0.25">
      <c r="A1853" t="s">
        <v>632</v>
      </c>
      <c r="B1853" t="s">
        <v>633</v>
      </c>
      <c r="C1853" s="151">
        <v>40202</v>
      </c>
      <c r="E1853">
        <v>57</v>
      </c>
      <c r="F1853">
        <v>34</v>
      </c>
    </row>
    <row r="1854" spans="1:6" x14ac:dyDescent="0.25">
      <c r="A1854" t="s">
        <v>632</v>
      </c>
      <c r="B1854" t="s">
        <v>633</v>
      </c>
      <c r="C1854" s="151">
        <v>40203</v>
      </c>
      <c r="E1854">
        <v>65</v>
      </c>
      <c r="F1854">
        <v>44</v>
      </c>
    </row>
    <row r="1855" spans="1:6" x14ac:dyDescent="0.25">
      <c r="A1855" t="s">
        <v>632</v>
      </c>
      <c r="B1855" t="s">
        <v>633</v>
      </c>
      <c r="C1855" s="151">
        <v>40204</v>
      </c>
      <c r="E1855">
        <v>44</v>
      </c>
      <c r="F1855">
        <v>33</v>
      </c>
    </row>
    <row r="1856" spans="1:6" x14ac:dyDescent="0.25">
      <c r="A1856" t="s">
        <v>632</v>
      </c>
      <c r="B1856" t="s">
        <v>633</v>
      </c>
      <c r="C1856" s="151">
        <v>40205</v>
      </c>
      <c r="E1856">
        <v>44</v>
      </c>
      <c r="F1856">
        <v>26</v>
      </c>
    </row>
    <row r="1857" spans="1:6" x14ac:dyDescent="0.25">
      <c r="A1857" t="s">
        <v>632</v>
      </c>
      <c r="B1857" t="s">
        <v>633</v>
      </c>
      <c r="C1857" s="151">
        <v>40206</v>
      </c>
      <c r="E1857">
        <v>52</v>
      </c>
      <c r="F1857">
        <v>25</v>
      </c>
    </row>
    <row r="1858" spans="1:6" x14ac:dyDescent="0.25">
      <c r="A1858" t="s">
        <v>632</v>
      </c>
      <c r="B1858" t="s">
        <v>633</v>
      </c>
      <c r="C1858" s="151">
        <v>40207</v>
      </c>
      <c r="E1858">
        <v>26</v>
      </c>
      <c r="F1858">
        <v>18</v>
      </c>
    </row>
    <row r="1859" spans="1:6" x14ac:dyDescent="0.25">
      <c r="A1859" t="s">
        <v>632</v>
      </c>
      <c r="B1859" t="s">
        <v>633</v>
      </c>
      <c r="C1859" s="151">
        <v>40208</v>
      </c>
      <c r="E1859">
        <v>21</v>
      </c>
      <c r="F1859">
        <v>17</v>
      </c>
    </row>
    <row r="1860" spans="1:6" x14ac:dyDescent="0.25">
      <c r="A1860" t="s">
        <v>632</v>
      </c>
      <c r="B1860" t="s">
        <v>633</v>
      </c>
      <c r="C1860" s="151">
        <v>40209</v>
      </c>
      <c r="E1860">
        <v>33</v>
      </c>
      <c r="F1860">
        <v>11</v>
      </c>
    </row>
    <row r="1861" spans="1:6" x14ac:dyDescent="0.25">
      <c r="A1861" t="s">
        <v>632</v>
      </c>
      <c r="B1861" t="s">
        <v>633</v>
      </c>
      <c r="C1861" s="151">
        <v>40210</v>
      </c>
      <c r="E1861">
        <v>38</v>
      </c>
      <c r="F1861">
        <v>6</v>
      </c>
    </row>
    <row r="1862" spans="1:6" x14ac:dyDescent="0.25">
      <c r="A1862" t="s">
        <v>632</v>
      </c>
      <c r="B1862" t="s">
        <v>633</v>
      </c>
      <c r="C1862" s="151">
        <v>40211</v>
      </c>
      <c r="E1862">
        <v>40</v>
      </c>
      <c r="F1862">
        <v>15</v>
      </c>
    </row>
    <row r="1863" spans="1:6" x14ac:dyDescent="0.25">
      <c r="A1863" t="s">
        <v>632</v>
      </c>
      <c r="B1863" t="s">
        <v>633</v>
      </c>
      <c r="C1863" s="151">
        <v>40212</v>
      </c>
      <c r="E1863">
        <v>40</v>
      </c>
      <c r="F1863">
        <v>27</v>
      </c>
    </row>
    <row r="1864" spans="1:6" x14ac:dyDescent="0.25">
      <c r="A1864" t="s">
        <v>632</v>
      </c>
      <c r="B1864" t="s">
        <v>633</v>
      </c>
      <c r="C1864" s="151">
        <v>40213</v>
      </c>
      <c r="E1864">
        <v>40</v>
      </c>
      <c r="F1864">
        <v>27</v>
      </c>
    </row>
    <row r="1865" spans="1:6" x14ac:dyDescent="0.25">
      <c r="A1865" t="s">
        <v>632</v>
      </c>
      <c r="B1865" t="s">
        <v>633</v>
      </c>
      <c r="C1865" s="151">
        <v>40214</v>
      </c>
      <c r="E1865">
        <v>35</v>
      </c>
      <c r="F1865">
        <v>30</v>
      </c>
    </row>
    <row r="1866" spans="1:6" x14ac:dyDescent="0.25">
      <c r="A1866" t="s">
        <v>632</v>
      </c>
      <c r="B1866" t="s">
        <v>633</v>
      </c>
      <c r="C1866" s="151">
        <v>40215</v>
      </c>
      <c r="E1866">
        <v>32</v>
      </c>
      <c r="F1866">
        <v>10</v>
      </c>
    </row>
    <row r="1867" spans="1:6" x14ac:dyDescent="0.25">
      <c r="A1867" t="s">
        <v>632</v>
      </c>
      <c r="B1867" t="s">
        <v>633</v>
      </c>
      <c r="C1867" s="151">
        <v>40216</v>
      </c>
      <c r="E1867">
        <v>31</v>
      </c>
      <c r="F1867">
        <v>7</v>
      </c>
    </row>
    <row r="1868" spans="1:6" x14ac:dyDescent="0.25">
      <c r="A1868" t="s">
        <v>632</v>
      </c>
      <c r="B1868" t="s">
        <v>633</v>
      </c>
      <c r="C1868" s="151">
        <v>40217</v>
      </c>
      <c r="E1868">
        <v>32</v>
      </c>
      <c r="F1868">
        <v>13</v>
      </c>
    </row>
    <row r="1869" spans="1:6" x14ac:dyDescent="0.25">
      <c r="A1869" t="s">
        <v>632</v>
      </c>
      <c r="B1869" t="s">
        <v>633</v>
      </c>
      <c r="C1869" s="151">
        <v>40218</v>
      </c>
      <c r="E1869">
        <v>35</v>
      </c>
      <c r="F1869">
        <v>10</v>
      </c>
    </row>
    <row r="1870" spans="1:6" x14ac:dyDescent="0.25">
      <c r="A1870" t="s">
        <v>632</v>
      </c>
      <c r="B1870" t="s">
        <v>633</v>
      </c>
      <c r="C1870" s="151">
        <v>40219</v>
      </c>
      <c r="E1870">
        <v>30</v>
      </c>
      <c r="F1870">
        <v>20</v>
      </c>
    </row>
    <row r="1871" spans="1:6" x14ac:dyDescent="0.25">
      <c r="A1871" t="s">
        <v>632</v>
      </c>
      <c r="B1871" t="s">
        <v>633</v>
      </c>
      <c r="C1871" s="151">
        <v>40220</v>
      </c>
      <c r="E1871">
        <v>38</v>
      </c>
      <c r="F1871">
        <v>28</v>
      </c>
    </row>
    <row r="1872" spans="1:6" x14ac:dyDescent="0.25">
      <c r="A1872" t="s">
        <v>632</v>
      </c>
      <c r="B1872" t="s">
        <v>633</v>
      </c>
      <c r="C1872" s="151">
        <v>40221</v>
      </c>
      <c r="E1872">
        <v>37</v>
      </c>
      <c r="F1872">
        <v>23</v>
      </c>
    </row>
    <row r="1873" spans="1:6" x14ac:dyDescent="0.25">
      <c r="A1873" t="s">
        <v>632</v>
      </c>
      <c r="B1873" t="s">
        <v>633</v>
      </c>
      <c r="C1873" s="151">
        <v>40222</v>
      </c>
      <c r="E1873">
        <v>32</v>
      </c>
      <c r="F1873">
        <v>26</v>
      </c>
    </row>
    <row r="1874" spans="1:6" x14ac:dyDescent="0.25">
      <c r="A1874" t="s">
        <v>632</v>
      </c>
      <c r="B1874" t="s">
        <v>633</v>
      </c>
      <c r="C1874" s="151">
        <v>40223</v>
      </c>
      <c r="E1874">
        <v>38</v>
      </c>
      <c r="F1874">
        <v>19</v>
      </c>
    </row>
    <row r="1875" spans="1:6" x14ac:dyDescent="0.25">
      <c r="A1875" t="s">
        <v>632</v>
      </c>
      <c r="B1875" t="s">
        <v>633</v>
      </c>
      <c r="C1875" s="151">
        <v>40224</v>
      </c>
      <c r="E1875">
        <v>37</v>
      </c>
      <c r="F1875">
        <v>9</v>
      </c>
    </row>
    <row r="1876" spans="1:6" x14ac:dyDescent="0.25">
      <c r="A1876" t="s">
        <v>632</v>
      </c>
      <c r="B1876" t="s">
        <v>633</v>
      </c>
      <c r="C1876" s="151">
        <v>40225</v>
      </c>
      <c r="E1876">
        <v>35</v>
      </c>
      <c r="F1876">
        <v>20</v>
      </c>
    </row>
    <row r="1877" spans="1:6" x14ac:dyDescent="0.25">
      <c r="A1877" t="s">
        <v>632</v>
      </c>
      <c r="B1877" t="s">
        <v>633</v>
      </c>
      <c r="C1877" s="151">
        <v>40226</v>
      </c>
      <c r="E1877">
        <v>36</v>
      </c>
      <c r="F1877">
        <v>21</v>
      </c>
    </row>
    <row r="1878" spans="1:6" x14ac:dyDescent="0.25">
      <c r="A1878" t="s">
        <v>632</v>
      </c>
      <c r="B1878" t="s">
        <v>633</v>
      </c>
      <c r="C1878" s="151">
        <v>40227</v>
      </c>
      <c r="E1878">
        <v>42</v>
      </c>
      <c r="F1878">
        <v>32</v>
      </c>
    </row>
    <row r="1879" spans="1:6" x14ac:dyDescent="0.25">
      <c r="A1879" t="s">
        <v>632</v>
      </c>
      <c r="B1879" t="s">
        <v>633</v>
      </c>
      <c r="C1879" s="151">
        <v>40228</v>
      </c>
      <c r="E1879">
        <v>42</v>
      </c>
      <c r="F1879">
        <v>35</v>
      </c>
    </row>
    <row r="1880" spans="1:6" x14ac:dyDescent="0.25">
      <c r="A1880" t="s">
        <v>632</v>
      </c>
      <c r="B1880" t="s">
        <v>633</v>
      </c>
      <c r="C1880" s="151">
        <v>40229</v>
      </c>
      <c r="E1880">
        <v>42</v>
      </c>
      <c r="F1880">
        <v>29</v>
      </c>
    </row>
    <row r="1881" spans="1:6" x14ac:dyDescent="0.25">
      <c r="A1881" t="s">
        <v>632</v>
      </c>
      <c r="B1881" t="s">
        <v>633</v>
      </c>
      <c r="C1881" s="151">
        <v>40230</v>
      </c>
      <c r="E1881">
        <v>50</v>
      </c>
      <c r="F1881">
        <v>23</v>
      </c>
    </row>
    <row r="1882" spans="1:6" x14ac:dyDescent="0.25">
      <c r="A1882" t="s">
        <v>632</v>
      </c>
      <c r="B1882" t="s">
        <v>633</v>
      </c>
      <c r="C1882" s="151">
        <v>40231</v>
      </c>
      <c r="E1882">
        <v>44</v>
      </c>
      <c r="F1882">
        <v>30</v>
      </c>
    </row>
    <row r="1883" spans="1:6" x14ac:dyDescent="0.25">
      <c r="A1883" t="s">
        <v>632</v>
      </c>
      <c r="B1883" t="s">
        <v>633</v>
      </c>
      <c r="C1883" s="151">
        <v>40232</v>
      </c>
      <c r="E1883">
        <v>44</v>
      </c>
      <c r="F1883">
        <v>35</v>
      </c>
    </row>
    <row r="1884" spans="1:6" x14ac:dyDescent="0.25">
      <c r="A1884" t="s">
        <v>632</v>
      </c>
      <c r="B1884" t="s">
        <v>633</v>
      </c>
      <c r="C1884" s="151">
        <v>40233</v>
      </c>
      <c r="E1884">
        <v>44</v>
      </c>
      <c r="F1884">
        <v>31</v>
      </c>
    </row>
    <row r="1885" spans="1:6" x14ac:dyDescent="0.25">
      <c r="A1885" t="s">
        <v>632</v>
      </c>
      <c r="B1885" t="s">
        <v>633</v>
      </c>
      <c r="C1885" s="151">
        <v>40234</v>
      </c>
      <c r="E1885">
        <v>40</v>
      </c>
      <c r="F1885">
        <v>30</v>
      </c>
    </row>
    <row r="1886" spans="1:6" x14ac:dyDescent="0.25">
      <c r="A1886" t="s">
        <v>632</v>
      </c>
      <c r="B1886" t="s">
        <v>633</v>
      </c>
      <c r="C1886" s="151">
        <v>40235</v>
      </c>
      <c r="E1886">
        <v>37</v>
      </c>
      <c r="F1886">
        <v>29</v>
      </c>
    </row>
    <row r="1887" spans="1:6" x14ac:dyDescent="0.25">
      <c r="A1887" t="s">
        <v>632</v>
      </c>
      <c r="B1887" t="s">
        <v>633</v>
      </c>
      <c r="C1887" s="151">
        <v>40236</v>
      </c>
      <c r="E1887">
        <v>45</v>
      </c>
      <c r="F1887">
        <v>31</v>
      </c>
    </row>
    <row r="1888" spans="1:6" x14ac:dyDescent="0.25">
      <c r="A1888" t="s">
        <v>632</v>
      </c>
      <c r="B1888" t="s">
        <v>633</v>
      </c>
      <c r="C1888" s="151">
        <v>40237</v>
      </c>
      <c r="E1888">
        <v>46</v>
      </c>
      <c r="F1888">
        <v>34</v>
      </c>
    </row>
    <row r="1889" spans="1:6" x14ac:dyDescent="0.25">
      <c r="A1889" t="s">
        <v>632</v>
      </c>
      <c r="B1889" t="s">
        <v>633</v>
      </c>
      <c r="C1889" s="151">
        <v>40238</v>
      </c>
      <c r="E1889">
        <v>49</v>
      </c>
      <c r="F1889">
        <v>35</v>
      </c>
    </row>
    <row r="1890" spans="1:6" x14ac:dyDescent="0.25">
      <c r="A1890" t="s">
        <v>632</v>
      </c>
      <c r="B1890" t="s">
        <v>633</v>
      </c>
      <c r="C1890" s="151">
        <v>40239</v>
      </c>
      <c r="E1890">
        <v>43</v>
      </c>
      <c r="F1890">
        <v>32</v>
      </c>
    </row>
    <row r="1891" spans="1:6" x14ac:dyDescent="0.25">
      <c r="A1891" t="s">
        <v>632</v>
      </c>
      <c r="B1891" t="s">
        <v>633</v>
      </c>
      <c r="C1891" s="151">
        <v>40240</v>
      </c>
      <c r="E1891">
        <v>43</v>
      </c>
      <c r="F1891">
        <v>36</v>
      </c>
    </row>
    <row r="1892" spans="1:6" x14ac:dyDescent="0.25">
      <c r="A1892" t="s">
        <v>632</v>
      </c>
      <c r="B1892" t="s">
        <v>633</v>
      </c>
      <c r="C1892" s="151">
        <v>40241</v>
      </c>
      <c r="E1892">
        <v>46</v>
      </c>
      <c r="F1892">
        <v>33</v>
      </c>
    </row>
    <row r="1893" spans="1:6" x14ac:dyDescent="0.25">
      <c r="A1893" t="s">
        <v>632</v>
      </c>
      <c r="B1893" t="s">
        <v>633</v>
      </c>
      <c r="C1893" s="151">
        <v>40242</v>
      </c>
      <c r="E1893">
        <v>51</v>
      </c>
      <c r="F1893">
        <v>32</v>
      </c>
    </row>
    <row r="1894" spans="1:6" x14ac:dyDescent="0.25">
      <c r="A1894" t="s">
        <v>632</v>
      </c>
      <c r="B1894" t="s">
        <v>633</v>
      </c>
      <c r="C1894" s="151">
        <v>40243</v>
      </c>
      <c r="E1894">
        <v>52</v>
      </c>
      <c r="F1894">
        <v>31</v>
      </c>
    </row>
    <row r="1895" spans="1:6" x14ac:dyDescent="0.25">
      <c r="A1895" t="s">
        <v>632</v>
      </c>
      <c r="B1895" t="s">
        <v>633</v>
      </c>
      <c r="C1895" s="151">
        <v>40244</v>
      </c>
      <c r="E1895">
        <v>59</v>
      </c>
      <c r="F1895">
        <v>33</v>
      </c>
    </row>
    <row r="1896" spans="1:6" x14ac:dyDescent="0.25">
      <c r="A1896" t="s">
        <v>632</v>
      </c>
      <c r="B1896" t="s">
        <v>633</v>
      </c>
      <c r="C1896" s="151">
        <v>40245</v>
      </c>
      <c r="E1896">
        <v>60</v>
      </c>
      <c r="F1896">
        <v>29</v>
      </c>
    </row>
    <row r="1897" spans="1:6" x14ac:dyDescent="0.25">
      <c r="A1897" t="s">
        <v>632</v>
      </c>
      <c r="B1897" t="s">
        <v>633</v>
      </c>
      <c r="C1897" s="151">
        <v>40246</v>
      </c>
      <c r="E1897">
        <v>66</v>
      </c>
      <c r="F1897">
        <v>29</v>
      </c>
    </row>
    <row r="1898" spans="1:6" x14ac:dyDescent="0.25">
      <c r="A1898" t="s">
        <v>632</v>
      </c>
      <c r="B1898" t="s">
        <v>633</v>
      </c>
      <c r="C1898" s="151">
        <v>40247</v>
      </c>
      <c r="E1898">
        <v>67</v>
      </c>
      <c r="F1898">
        <v>38</v>
      </c>
    </row>
    <row r="1899" spans="1:6" x14ac:dyDescent="0.25">
      <c r="A1899" t="s">
        <v>632</v>
      </c>
      <c r="B1899" t="s">
        <v>633</v>
      </c>
      <c r="C1899" s="151">
        <v>40248</v>
      </c>
      <c r="E1899">
        <v>69</v>
      </c>
      <c r="F1899">
        <v>42</v>
      </c>
    </row>
    <row r="1900" spans="1:6" x14ac:dyDescent="0.25">
      <c r="A1900" t="s">
        <v>632</v>
      </c>
      <c r="B1900" t="s">
        <v>633</v>
      </c>
      <c r="C1900" s="151">
        <v>40249</v>
      </c>
      <c r="E1900">
        <v>56</v>
      </c>
      <c r="F1900">
        <v>49</v>
      </c>
    </row>
    <row r="1901" spans="1:6" x14ac:dyDescent="0.25">
      <c r="A1901" t="s">
        <v>632</v>
      </c>
      <c r="B1901" t="s">
        <v>633</v>
      </c>
      <c r="C1901" s="151">
        <v>40250</v>
      </c>
      <c r="E1901">
        <v>55</v>
      </c>
      <c r="F1901">
        <v>49</v>
      </c>
    </row>
    <row r="1902" spans="1:6" x14ac:dyDescent="0.25">
      <c r="A1902" t="s">
        <v>632</v>
      </c>
      <c r="B1902" t="s">
        <v>633</v>
      </c>
      <c r="C1902" s="151">
        <v>40251</v>
      </c>
      <c r="E1902">
        <v>50</v>
      </c>
      <c r="F1902">
        <v>48</v>
      </c>
    </row>
    <row r="1903" spans="1:6" x14ac:dyDescent="0.25">
      <c r="A1903" t="s">
        <v>632</v>
      </c>
      <c r="B1903" t="s">
        <v>633</v>
      </c>
      <c r="C1903" s="151">
        <v>40252</v>
      </c>
      <c r="E1903">
        <v>51</v>
      </c>
      <c r="F1903">
        <v>47</v>
      </c>
    </row>
    <row r="1904" spans="1:6" x14ac:dyDescent="0.25">
      <c r="A1904" t="s">
        <v>632</v>
      </c>
      <c r="B1904" t="s">
        <v>633</v>
      </c>
      <c r="C1904" s="151">
        <v>40253</v>
      </c>
      <c r="E1904">
        <v>63</v>
      </c>
      <c r="F1904">
        <v>38</v>
      </c>
    </row>
    <row r="1905" spans="1:6" x14ac:dyDescent="0.25">
      <c r="A1905" t="s">
        <v>632</v>
      </c>
      <c r="B1905" t="s">
        <v>633</v>
      </c>
      <c r="C1905" s="151">
        <v>40254</v>
      </c>
      <c r="E1905">
        <v>68</v>
      </c>
      <c r="F1905">
        <v>34</v>
      </c>
    </row>
    <row r="1906" spans="1:6" x14ac:dyDescent="0.25">
      <c r="A1906" t="s">
        <v>632</v>
      </c>
      <c r="B1906" t="s">
        <v>633</v>
      </c>
      <c r="C1906" s="151">
        <v>40255</v>
      </c>
      <c r="E1906">
        <v>69</v>
      </c>
      <c r="F1906">
        <v>33</v>
      </c>
    </row>
    <row r="1907" spans="1:6" x14ac:dyDescent="0.25">
      <c r="A1907" t="s">
        <v>632</v>
      </c>
      <c r="B1907" t="s">
        <v>633</v>
      </c>
      <c r="C1907" s="151">
        <v>40256</v>
      </c>
      <c r="E1907">
        <v>73</v>
      </c>
      <c r="F1907">
        <v>36</v>
      </c>
    </row>
    <row r="1908" spans="1:6" x14ac:dyDescent="0.25">
      <c r="A1908" t="s">
        <v>632</v>
      </c>
      <c r="B1908" t="s">
        <v>633</v>
      </c>
      <c r="C1908" s="151">
        <v>40257</v>
      </c>
      <c r="E1908">
        <v>76</v>
      </c>
      <c r="F1908">
        <v>36</v>
      </c>
    </row>
    <row r="1909" spans="1:6" x14ac:dyDescent="0.25">
      <c r="A1909" t="s">
        <v>632</v>
      </c>
      <c r="B1909" t="s">
        <v>633</v>
      </c>
      <c r="C1909" s="151">
        <v>40258</v>
      </c>
      <c r="E1909">
        <v>78</v>
      </c>
      <c r="F1909">
        <v>40</v>
      </c>
    </row>
    <row r="1910" spans="1:6" x14ac:dyDescent="0.25">
      <c r="A1910" t="s">
        <v>632</v>
      </c>
      <c r="B1910" t="s">
        <v>633</v>
      </c>
      <c r="C1910" s="151">
        <v>40259</v>
      </c>
      <c r="E1910">
        <v>67</v>
      </c>
      <c r="F1910">
        <v>53</v>
      </c>
    </row>
    <row r="1911" spans="1:6" x14ac:dyDescent="0.25">
      <c r="A1911" t="s">
        <v>632</v>
      </c>
      <c r="B1911" t="s">
        <v>633</v>
      </c>
      <c r="C1911" s="151">
        <v>40260</v>
      </c>
      <c r="E1911">
        <v>53</v>
      </c>
      <c r="F1911">
        <v>42</v>
      </c>
    </row>
    <row r="1912" spans="1:6" x14ac:dyDescent="0.25">
      <c r="A1912" t="s">
        <v>632</v>
      </c>
      <c r="B1912" t="s">
        <v>633</v>
      </c>
      <c r="C1912" s="151">
        <v>40261</v>
      </c>
      <c r="E1912">
        <v>68</v>
      </c>
      <c r="F1912">
        <v>44</v>
      </c>
    </row>
    <row r="1913" spans="1:6" x14ac:dyDescent="0.25">
      <c r="A1913" t="s">
        <v>632</v>
      </c>
      <c r="B1913" t="s">
        <v>633</v>
      </c>
      <c r="C1913" s="151">
        <v>40262</v>
      </c>
      <c r="E1913">
        <v>74</v>
      </c>
      <c r="F1913">
        <v>40</v>
      </c>
    </row>
    <row r="1914" spans="1:6" x14ac:dyDescent="0.25">
      <c r="A1914" t="s">
        <v>632</v>
      </c>
      <c r="B1914" t="s">
        <v>633</v>
      </c>
      <c r="C1914" s="151">
        <v>40263</v>
      </c>
      <c r="E1914">
        <v>55</v>
      </c>
      <c r="F1914">
        <v>37</v>
      </c>
    </row>
    <row r="1915" spans="1:6" x14ac:dyDescent="0.25">
      <c r="A1915" t="s">
        <v>632</v>
      </c>
      <c r="B1915" t="s">
        <v>633</v>
      </c>
      <c r="C1915" s="151">
        <v>40264</v>
      </c>
      <c r="E1915">
        <v>51</v>
      </c>
      <c r="F1915">
        <v>30</v>
      </c>
    </row>
    <row r="1916" spans="1:6" x14ac:dyDescent="0.25">
      <c r="A1916" t="s">
        <v>632</v>
      </c>
      <c r="B1916" t="s">
        <v>633</v>
      </c>
      <c r="C1916" s="151">
        <v>40265</v>
      </c>
      <c r="E1916">
        <v>61</v>
      </c>
      <c r="F1916">
        <v>40</v>
      </c>
    </row>
    <row r="1917" spans="1:6" x14ac:dyDescent="0.25">
      <c r="A1917" t="s">
        <v>632</v>
      </c>
      <c r="B1917" t="s">
        <v>633</v>
      </c>
      <c r="C1917" s="151">
        <v>40266</v>
      </c>
      <c r="E1917">
        <v>59</v>
      </c>
      <c r="F1917">
        <v>49</v>
      </c>
    </row>
    <row r="1918" spans="1:6" x14ac:dyDescent="0.25">
      <c r="A1918" t="s">
        <v>632</v>
      </c>
      <c r="B1918" t="s">
        <v>633</v>
      </c>
      <c r="C1918" s="151">
        <v>40267</v>
      </c>
      <c r="E1918">
        <v>58</v>
      </c>
      <c r="F1918">
        <v>44</v>
      </c>
    </row>
    <row r="1919" spans="1:6" x14ac:dyDescent="0.25">
      <c r="A1919" t="s">
        <v>632</v>
      </c>
      <c r="B1919" t="s">
        <v>633</v>
      </c>
      <c r="C1919" s="151">
        <v>40268</v>
      </c>
      <c r="E1919">
        <v>73</v>
      </c>
      <c r="F1919">
        <v>46</v>
      </c>
    </row>
    <row r="1920" spans="1:6" x14ac:dyDescent="0.25">
      <c r="A1920" t="s">
        <v>632</v>
      </c>
      <c r="B1920" t="s">
        <v>633</v>
      </c>
      <c r="C1920" s="151">
        <v>40269</v>
      </c>
      <c r="E1920">
        <v>79</v>
      </c>
      <c r="F1920">
        <v>39</v>
      </c>
    </row>
    <row r="1921" spans="1:6" x14ac:dyDescent="0.25">
      <c r="A1921" t="s">
        <v>632</v>
      </c>
      <c r="B1921" t="s">
        <v>633</v>
      </c>
      <c r="C1921" s="151">
        <v>40270</v>
      </c>
      <c r="E1921">
        <v>80</v>
      </c>
      <c r="F1921">
        <v>47</v>
      </c>
    </row>
    <row r="1922" spans="1:6" x14ac:dyDescent="0.25">
      <c r="A1922" t="s">
        <v>632</v>
      </c>
      <c r="B1922" t="s">
        <v>633</v>
      </c>
      <c r="C1922" s="151">
        <v>40271</v>
      </c>
      <c r="E1922">
        <v>76</v>
      </c>
      <c r="F1922">
        <v>50</v>
      </c>
    </row>
    <row r="1923" spans="1:6" x14ac:dyDescent="0.25">
      <c r="A1923" t="s">
        <v>632</v>
      </c>
      <c r="B1923" t="s">
        <v>633</v>
      </c>
      <c r="C1923" s="151">
        <v>40272</v>
      </c>
      <c r="E1923">
        <v>77</v>
      </c>
      <c r="F1923">
        <v>53</v>
      </c>
    </row>
    <row r="1924" spans="1:6" x14ac:dyDescent="0.25">
      <c r="A1924" t="s">
        <v>632</v>
      </c>
      <c r="B1924" t="s">
        <v>633</v>
      </c>
      <c r="C1924" s="151">
        <v>40273</v>
      </c>
      <c r="E1924">
        <v>86</v>
      </c>
      <c r="F1924">
        <v>51</v>
      </c>
    </row>
    <row r="1925" spans="1:6" x14ac:dyDescent="0.25">
      <c r="A1925" t="s">
        <v>632</v>
      </c>
      <c r="B1925" t="s">
        <v>633</v>
      </c>
      <c r="C1925" s="151">
        <v>40274</v>
      </c>
      <c r="E1925">
        <v>93</v>
      </c>
      <c r="F1925">
        <v>61</v>
      </c>
    </row>
    <row r="1926" spans="1:6" x14ac:dyDescent="0.25">
      <c r="A1926" t="s">
        <v>632</v>
      </c>
      <c r="B1926" t="s">
        <v>633</v>
      </c>
      <c r="C1926" s="151">
        <v>40275</v>
      </c>
      <c r="E1926">
        <v>91</v>
      </c>
      <c r="F1926">
        <v>65</v>
      </c>
    </row>
    <row r="1927" spans="1:6" x14ac:dyDescent="0.25">
      <c r="A1927" t="s">
        <v>632</v>
      </c>
      <c r="B1927" t="s">
        <v>633</v>
      </c>
      <c r="C1927" s="151">
        <v>40276</v>
      </c>
      <c r="E1927">
        <v>85</v>
      </c>
      <c r="F1927">
        <v>56</v>
      </c>
    </row>
    <row r="1928" spans="1:6" x14ac:dyDescent="0.25">
      <c r="A1928" t="s">
        <v>632</v>
      </c>
      <c r="B1928" t="s">
        <v>633</v>
      </c>
      <c r="C1928" s="151">
        <v>40277</v>
      </c>
      <c r="E1928">
        <v>58</v>
      </c>
      <c r="F1928">
        <v>45</v>
      </c>
    </row>
    <row r="1929" spans="1:6" x14ac:dyDescent="0.25">
      <c r="A1929" t="s">
        <v>632</v>
      </c>
      <c r="B1929" t="s">
        <v>633</v>
      </c>
      <c r="C1929" s="151">
        <v>40278</v>
      </c>
      <c r="E1929">
        <v>68</v>
      </c>
      <c r="F1929">
        <v>41</v>
      </c>
    </row>
    <row r="1930" spans="1:6" x14ac:dyDescent="0.25">
      <c r="A1930" t="s">
        <v>632</v>
      </c>
      <c r="B1930" t="s">
        <v>633</v>
      </c>
      <c r="C1930" s="151">
        <v>40279</v>
      </c>
      <c r="E1930">
        <v>78</v>
      </c>
      <c r="F1930">
        <v>38</v>
      </c>
    </row>
    <row r="1931" spans="1:6" x14ac:dyDescent="0.25">
      <c r="A1931" t="s">
        <v>632</v>
      </c>
      <c r="B1931" t="s">
        <v>633</v>
      </c>
      <c r="C1931" s="151">
        <v>40280</v>
      </c>
      <c r="E1931">
        <v>73</v>
      </c>
      <c r="F1931">
        <v>50</v>
      </c>
    </row>
    <row r="1932" spans="1:6" x14ac:dyDescent="0.25">
      <c r="A1932" t="s">
        <v>632</v>
      </c>
      <c r="B1932" t="s">
        <v>633</v>
      </c>
      <c r="C1932" s="151">
        <v>40281</v>
      </c>
      <c r="E1932">
        <v>53</v>
      </c>
      <c r="F1932">
        <v>46</v>
      </c>
    </row>
    <row r="1933" spans="1:6" x14ac:dyDescent="0.25">
      <c r="A1933" t="s">
        <v>632</v>
      </c>
      <c r="B1933" t="s">
        <v>633</v>
      </c>
      <c r="C1933" s="151">
        <v>40282</v>
      </c>
      <c r="E1933">
        <v>63</v>
      </c>
      <c r="F1933">
        <v>43</v>
      </c>
    </row>
    <row r="1934" spans="1:6" x14ac:dyDescent="0.25">
      <c r="A1934" t="s">
        <v>632</v>
      </c>
      <c r="B1934" t="s">
        <v>633</v>
      </c>
      <c r="C1934" s="151">
        <v>40283</v>
      </c>
      <c r="E1934">
        <v>78</v>
      </c>
      <c r="F1934">
        <v>38</v>
      </c>
    </row>
    <row r="1935" spans="1:6" x14ac:dyDescent="0.25">
      <c r="A1935" t="s">
        <v>632</v>
      </c>
      <c r="B1935" t="s">
        <v>633</v>
      </c>
      <c r="C1935" s="151">
        <v>40284</v>
      </c>
      <c r="E1935">
        <v>85</v>
      </c>
      <c r="F1935">
        <v>56</v>
      </c>
    </row>
    <row r="1936" spans="1:6" x14ac:dyDescent="0.25">
      <c r="A1936" t="s">
        <v>632</v>
      </c>
      <c r="B1936" t="s">
        <v>633</v>
      </c>
      <c r="C1936" s="151">
        <v>40285</v>
      </c>
      <c r="E1936">
        <v>67</v>
      </c>
      <c r="F1936">
        <v>42</v>
      </c>
    </row>
    <row r="1937" spans="1:6" x14ac:dyDescent="0.25">
      <c r="A1937" t="s">
        <v>632</v>
      </c>
      <c r="B1937" t="s">
        <v>633</v>
      </c>
      <c r="C1937" s="151">
        <v>40286</v>
      </c>
      <c r="E1937">
        <v>57</v>
      </c>
      <c r="F1937">
        <v>32</v>
      </c>
    </row>
    <row r="1938" spans="1:6" x14ac:dyDescent="0.25">
      <c r="A1938" t="s">
        <v>632</v>
      </c>
      <c r="B1938" t="s">
        <v>633</v>
      </c>
      <c r="C1938" s="151">
        <v>40287</v>
      </c>
      <c r="E1938">
        <v>68</v>
      </c>
      <c r="F1938">
        <v>37</v>
      </c>
    </row>
    <row r="1939" spans="1:6" x14ac:dyDescent="0.25">
      <c r="A1939" t="s">
        <v>632</v>
      </c>
      <c r="B1939" t="s">
        <v>633</v>
      </c>
      <c r="C1939" s="151">
        <v>40288</v>
      </c>
      <c r="E1939">
        <v>68</v>
      </c>
      <c r="F1939">
        <v>40</v>
      </c>
    </row>
    <row r="1940" spans="1:6" x14ac:dyDescent="0.25">
      <c r="A1940" t="s">
        <v>632</v>
      </c>
      <c r="B1940" t="s">
        <v>633</v>
      </c>
      <c r="C1940" s="151">
        <v>40289</v>
      </c>
      <c r="E1940">
        <v>59</v>
      </c>
      <c r="F1940">
        <v>45</v>
      </c>
    </row>
    <row r="1941" spans="1:6" x14ac:dyDescent="0.25">
      <c r="A1941" t="s">
        <v>632</v>
      </c>
      <c r="B1941" t="s">
        <v>633</v>
      </c>
      <c r="C1941" s="151">
        <v>40290</v>
      </c>
      <c r="E1941">
        <v>75</v>
      </c>
      <c r="F1941">
        <v>47</v>
      </c>
    </row>
    <row r="1942" spans="1:6" x14ac:dyDescent="0.25">
      <c r="A1942" t="s">
        <v>632</v>
      </c>
      <c r="B1942" t="s">
        <v>633</v>
      </c>
      <c r="C1942" s="151">
        <v>40291</v>
      </c>
      <c r="E1942">
        <v>73</v>
      </c>
      <c r="F1942">
        <v>45</v>
      </c>
    </row>
    <row r="1943" spans="1:6" x14ac:dyDescent="0.25">
      <c r="A1943" t="s">
        <v>632</v>
      </c>
      <c r="B1943" t="s">
        <v>633</v>
      </c>
      <c r="C1943" s="151">
        <v>40292</v>
      </c>
      <c r="E1943">
        <v>60</v>
      </c>
      <c r="F1943">
        <v>48</v>
      </c>
    </row>
    <row r="1944" spans="1:6" x14ac:dyDescent="0.25">
      <c r="A1944" t="s">
        <v>632</v>
      </c>
      <c r="B1944" t="s">
        <v>633</v>
      </c>
      <c r="C1944" s="151">
        <v>40293</v>
      </c>
      <c r="E1944">
        <v>80</v>
      </c>
      <c r="F1944">
        <v>52</v>
      </c>
    </row>
    <row r="1945" spans="1:6" x14ac:dyDescent="0.25">
      <c r="A1945" t="s">
        <v>632</v>
      </c>
      <c r="B1945" t="s">
        <v>633</v>
      </c>
      <c r="C1945" s="151">
        <v>40294</v>
      </c>
      <c r="E1945">
        <v>65</v>
      </c>
      <c r="F1945">
        <v>53</v>
      </c>
    </row>
    <row r="1946" spans="1:6" x14ac:dyDescent="0.25">
      <c r="A1946" t="s">
        <v>632</v>
      </c>
      <c r="B1946" t="s">
        <v>633</v>
      </c>
      <c r="C1946" s="151">
        <v>40295</v>
      </c>
      <c r="E1946">
        <v>64</v>
      </c>
      <c r="F1946">
        <v>43</v>
      </c>
    </row>
    <row r="1947" spans="1:6" x14ac:dyDescent="0.25">
      <c r="A1947" t="s">
        <v>632</v>
      </c>
      <c r="B1947" t="s">
        <v>633</v>
      </c>
      <c r="C1947" s="151">
        <v>40296</v>
      </c>
      <c r="E1947">
        <v>61</v>
      </c>
      <c r="F1947">
        <v>37</v>
      </c>
    </row>
    <row r="1948" spans="1:6" x14ac:dyDescent="0.25">
      <c r="A1948" t="s">
        <v>632</v>
      </c>
      <c r="B1948" t="s">
        <v>633</v>
      </c>
      <c r="C1948" s="151">
        <v>40297</v>
      </c>
      <c r="E1948">
        <v>73</v>
      </c>
      <c r="F1948">
        <v>35</v>
      </c>
    </row>
    <row r="1949" spans="1:6" x14ac:dyDescent="0.25">
      <c r="A1949" t="s">
        <v>632</v>
      </c>
      <c r="B1949" t="s">
        <v>633</v>
      </c>
      <c r="C1949" s="151">
        <v>40298</v>
      </c>
      <c r="E1949">
        <v>85</v>
      </c>
      <c r="F1949">
        <v>41</v>
      </c>
    </row>
    <row r="1950" spans="1:6" x14ac:dyDescent="0.25">
      <c r="A1950" t="s">
        <v>632</v>
      </c>
      <c r="B1950" t="s">
        <v>633</v>
      </c>
      <c r="C1950" s="151">
        <v>40299</v>
      </c>
      <c r="E1950">
        <v>90</v>
      </c>
      <c r="F1950">
        <v>57</v>
      </c>
    </row>
    <row r="1951" spans="1:6" x14ac:dyDescent="0.25">
      <c r="A1951" t="s">
        <v>632</v>
      </c>
      <c r="B1951" t="s">
        <v>633</v>
      </c>
      <c r="C1951" s="151">
        <v>40300</v>
      </c>
      <c r="E1951">
        <v>88</v>
      </c>
      <c r="F1951">
        <v>70</v>
      </c>
    </row>
    <row r="1952" spans="1:6" x14ac:dyDescent="0.25">
      <c r="A1952" t="s">
        <v>632</v>
      </c>
      <c r="B1952" t="s">
        <v>633</v>
      </c>
      <c r="C1952" s="151">
        <v>40301</v>
      </c>
      <c r="E1952">
        <v>83</v>
      </c>
      <c r="F1952">
        <v>67</v>
      </c>
    </row>
    <row r="1953" spans="1:6" x14ac:dyDescent="0.25">
      <c r="A1953" t="s">
        <v>632</v>
      </c>
      <c r="B1953" t="s">
        <v>633</v>
      </c>
      <c r="C1953" s="151">
        <v>40302</v>
      </c>
      <c r="E1953">
        <v>82</v>
      </c>
      <c r="F1953">
        <v>59</v>
      </c>
    </row>
    <row r="1954" spans="1:6" x14ac:dyDescent="0.25">
      <c r="A1954" t="s">
        <v>632</v>
      </c>
      <c r="B1954" t="s">
        <v>633</v>
      </c>
      <c r="C1954" s="151">
        <v>40303</v>
      </c>
      <c r="E1954">
        <v>84</v>
      </c>
      <c r="F1954">
        <v>50</v>
      </c>
    </row>
    <row r="1955" spans="1:6" x14ac:dyDescent="0.25">
      <c r="A1955" t="s">
        <v>632</v>
      </c>
      <c r="B1955" t="s">
        <v>633</v>
      </c>
      <c r="C1955" s="151">
        <v>40304</v>
      </c>
      <c r="E1955">
        <v>83</v>
      </c>
      <c r="F1955">
        <v>61</v>
      </c>
    </row>
    <row r="1956" spans="1:6" x14ac:dyDescent="0.25">
      <c r="A1956" t="s">
        <v>632</v>
      </c>
      <c r="B1956" t="s">
        <v>633</v>
      </c>
      <c r="C1956" s="151">
        <v>40305</v>
      </c>
      <c r="E1956">
        <v>78</v>
      </c>
      <c r="F1956">
        <v>48</v>
      </c>
    </row>
    <row r="1957" spans="1:6" x14ac:dyDescent="0.25">
      <c r="A1957" t="s">
        <v>632</v>
      </c>
      <c r="B1957" t="s">
        <v>633</v>
      </c>
      <c r="C1957" s="151">
        <v>40306</v>
      </c>
      <c r="E1957">
        <v>76</v>
      </c>
      <c r="F1957">
        <v>54</v>
      </c>
    </row>
    <row r="1958" spans="1:6" x14ac:dyDescent="0.25">
      <c r="A1958" t="s">
        <v>632</v>
      </c>
      <c r="B1958" t="s">
        <v>633</v>
      </c>
      <c r="C1958" s="151">
        <v>40307</v>
      </c>
      <c r="E1958">
        <v>63</v>
      </c>
      <c r="F1958">
        <v>47</v>
      </c>
    </row>
    <row r="1959" spans="1:6" x14ac:dyDescent="0.25">
      <c r="A1959" t="s">
        <v>632</v>
      </c>
      <c r="B1959" t="s">
        <v>633</v>
      </c>
      <c r="C1959" s="151">
        <v>40308</v>
      </c>
      <c r="E1959">
        <v>67</v>
      </c>
      <c r="F1959">
        <v>34</v>
      </c>
    </row>
    <row r="1960" spans="1:6" x14ac:dyDescent="0.25">
      <c r="A1960" t="s">
        <v>632</v>
      </c>
      <c r="B1960" t="s">
        <v>633</v>
      </c>
      <c r="C1960" s="151">
        <v>40309</v>
      </c>
      <c r="E1960">
        <v>55</v>
      </c>
      <c r="F1960">
        <v>39</v>
      </c>
    </row>
    <row r="1961" spans="1:6" x14ac:dyDescent="0.25">
      <c r="A1961" t="s">
        <v>632</v>
      </c>
      <c r="B1961" t="s">
        <v>633</v>
      </c>
      <c r="C1961" s="151">
        <v>40310</v>
      </c>
      <c r="E1961">
        <v>79</v>
      </c>
      <c r="F1961">
        <v>53</v>
      </c>
    </row>
    <row r="1962" spans="1:6" x14ac:dyDescent="0.25">
      <c r="A1962" t="s">
        <v>632</v>
      </c>
      <c r="B1962" t="s">
        <v>633</v>
      </c>
      <c r="C1962" s="151">
        <v>40311</v>
      </c>
      <c r="E1962">
        <v>63</v>
      </c>
      <c r="F1962">
        <v>52</v>
      </c>
    </row>
    <row r="1963" spans="1:6" x14ac:dyDescent="0.25">
      <c r="A1963" t="s">
        <v>632</v>
      </c>
      <c r="B1963" t="s">
        <v>633</v>
      </c>
      <c r="C1963" s="151">
        <v>40312</v>
      </c>
      <c r="E1963">
        <v>89</v>
      </c>
      <c r="F1963">
        <v>59</v>
      </c>
    </row>
    <row r="1964" spans="1:6" x14ac:dyDescent="0.25">
      <c r="A1964" t="s">
        <v>632</v>
      </c>
      <c r="B1964" t="s">
        <v>633</v>
      </c>
      <c r="C1964" s="151">
        <v>40313</v>
      </c>
      <c r="E1964">
        <v>80</v>
      </c>
      <c r="F1964">
        <v>56</v>
      </c>
    </row>
    <row r="1965" spans="1:6" x14ac:dyDescent="0.25">
      <c r="A1965" t="s">
        <v>632</v>
      </c>
      <c r="B1965" t="s">
        <v>633</v>
      </c>
      <c r="C1965" s="151">
        <v>40314</v>
      </c>
      <c r="E1965">
        <v>74</v>
      </c>
      <c r="F1965">
        <v>57</v>
      </c>
    </row>
    <row r="1966" spans="1:6" x14ac:dyDescent="0.25">
      <c r="A1966" t="s">
        <v>632</v>
      </c>
      <c r="B1966" t="s">
        <v>633</v>
      </c>
      <c r="C1966" s="151">
        <v>40315</v>
      </c>
      <c r="E1966">
        <v>64</v>
      </c>
      <c r="F1966">
        <v>53</v>
      </c>
    </row>
    <row r="1967" spans="1:6" x14ac:dyDescent="0.25">
      <c r="A1967" t="s">
        <v>632</v>
      </c>
      <c r="B1967" t="s">
        <v>633</v>
      </c>
      <c r="C1967" s="151">
        <v>40316</v>
      </c>
      <c r="E1967">
        <v>60</v>
      </c>
      <c r="F1967">
        <v>51</v>
      </c>
    </row>
    <row r="1968" spans="1:6" x14ac:dyDescent="0.25">
      <c r="A1968" t="s">
        <v>632</v>
      </c>
      <c r="B1968" t="s">
        <v>633</v>
      </c>
      <c r="C1968" s="151">
        <v>40317</v>
      </c>
      <c r="E1968">
        <v>62</v>
      </c>
      <c r="F1968">
        <v>47</v>
      </c>
    </row>
    <row r="1969" spans="1:6" x14ac:dyDescent="0.25">
      <c r="A1969" t="s">
        <v>632</v>
      </c>
      <c r="B1969" t="s">
        <v>633</v>
      </c>
      <c r="C1969" s="151">
        <v>40318</v>
      </c>
      <c r="E1969">
        <v>81</v>
      </c>
      <c r="F1969">
        <v>47</v>
      </c>
    </row>
    <row r="1970" spans="1:6" x14ac:dyDescent="0.25">
      <c r="A1970" t="s">
        <v>632</v>
      </c>
      <c r="B1970" t="s">
        <v>633</v>
      </c>
      <c r="C1970" s="151">
        <v>40319</v>
      </c>
      <c r="E1970">
        <v>86</v>
      </c>
      <c r="F1970">
        <v>51</v>
      </c>
    </row>
    <row r="1971" spans="1:6" x14ac:dyDescent="0.25">
      <c r="A1971" t="s">
        <v>632</v>
      </c>
      <c r="B1971" t="s">
        <v>633</v>
      </c>
      <c r="C1971" s="151">
        <v>40320</v>
      </c>
      <c r="E1971">
        <v>77</v>
      </c>
      <c r="F1971">
        <v>63</v>
      </c>
    </row>
    <row r="1972" spans="1:6" x14ac:dyDescent="0.25">
      <c r="A1972" t="s">
        <v>632</v>
      </c>
      <c r="B1972" t="s">
        <v>633</v>
      </c>
      <c r="C1972" s="151">
        <v>40321</v>
      </c>
      <c r="E1972">
        <v>75</v>
      </c>
      <c r="F1972">
        <v>65</v>
      </c>
    </row>
    <row r="1973" spans="1:6" x14ac:dyDescent="0.25">
      <c r="A1973" t="s">
        <v>632</v>
      </c>
      <c r="B1973" t="s">
        <v>633</v>
      </c>
      <c r="C1973" s="151">
        <v>40322</v>
      </c>
      <c r="E1973">
        <v>78</v>
      </c>
      <c r="F1973">
        <v>64</v>
      </c>
    </row>
    <row r="1974" spans="1:6" x14ac:dyDescent="0.25">
      <c r="A1974" t="s">
        <v>632</v>
      </c>
      <c r="B1974" t="s">
        <v>633</v>
      </c>
      <c r="C1974" s="151">
        <v>40323</v>
      </c>
      <c r="E1974">
        <v>80</v>
      </c>
      <c r="F1974">
        <v>60</v>
      </c>
    </row>
    <row r="1975" spans="1:6" x14ac:dyDescent="0.25">
      <c r="A1975" t="s">
        <v>632</v>
      </c>
      <c r="B1975" t="s">
        <v>633</v>
      </c>
      <c r="C1975" s="151">
        <v>40324</v>
      </c>
      <c r="E1975">
        <v>87</v>
      </c>
      <c r="F1975">
        <v>58</v>
      </c>
    </row>
    <row r="1976" spans="1:6" x14ac:dyDescent="0.25">
      <c r="A1976" t="s">
        <v>632</v>
      </c>
      <c r="B1976" t="s">
        <v>633</v>
      </c>
      <c r="C1976" s="151">
        <v>40325</v>
      </c>
      <c r="E1976">
        <v>92</v>
      </c>
      <c r="F1976">
        <v>65</v>
      </c>
    </row>
    <row r="1977" spans="1:6" x14ac:dyDescent="0.25">
      <c r="A1977" t="s">
        <v>632</v>
      </c>
      <c r="B1977" t="s">
        <v>633</v>
      </c>
      <c r="C1977" s="151">
        <v>40326</v>
      </c>
      <c r="E1977">
        <v>76</v>
      </c>
      <c r="F1977">
        <v>63</v>
      </c>
    </row>
    <row r="1978" spans="1:6" x14ac:dyDescent="0.25">
      <c r="A1978" t="s">
        <v>632</v>
      </c>
      <c r="B1978" t="s">
        <v>633</v>
      </c>
      <c r="C1978" s="151">
        <v>40327</v>
      </c>
      <c r="E1978">
        <v>81</v>
      </c>
      <c r="F1978">
        <v>67</v>
      </c>
    </row>
    <row r="1979" spans="1:6" x14ac:dyDescent="0.25">
      <c r="A1979" t="s">
        <v>632</v>
      </c>
      <c r="B1979" t="s">
        <v>633</v>
      </c>
      <c r="C1979" s="151">
        <v>40328</v>
      </c>
      <c r="E1979">
        <v>87</v>
      </c>
      <c r="F1979">
        <v>64</v>
      </c>
    </row>
    <row r="1980" spans="1:6" x14ac:dyDescent="0.25">
      <c r="A1980" t="s">
        <v>632</v>
      </c>
      <c r="B1980" t="s">
        <v>633</v>
      </c>
      <c r="C1980" s="151">
        <v>40329</v>
      </c>
      <c r="E1980">
        <v>90</v>
      </c>
      <c r="F1980">
        <v>65</v>
      </c>
    </row>
    <row r="1981" spans="1:6" x14ac:dyDescent="0.25">
      <c r="A1981" t="s">
        <v>632</v>
      </c>
      <c r="B1981" t="s">
        <v>633</v>
      </c>
      <c r="C1981" s="151">
        <v>40330</v>
      </c>
      <c r="E1981">
        <v>86</v>
      </c>
      <c r="F1981">
        <v>70</v>
      </c>
    </row>
    <row r="1982" spans="1:6" x14ac:dyDescent="0.25">
      <c r="A1982" t="s">
        <v>632</v>
      </c>
      <c r="B1982" t="s">
        <v>633</v>
      </c>
      <c r="C1982" s="151">
        <v>40331</v>
      </c>
      <c r="E1982">
        <v>87</v>
      </c>
      <c r="F1982">
        <v>62</v>
      </c>
    </row>
    <row r="1983" spans="1:6" x14ac:dyDescent="0.25">
      <c r="A1983" t="s">
        <v>632</v>
      </c>
      <c r="B1983" t="s">
        <v>633</v>
      </c>
      <c r="C1983" s="151">
        <v>40332</v>
      </c>
      <c r="E1983">
        <v>89</v>
      </c>
      <c r="F1983">
        <v>68</v>
      </c>
    </row>
    <row r="1984" spans="1:6" x14ac:dyDescent="0.25">
      <c r="A1984" t="s">
        <v>632</v>
      </c>
      <c r="B1984" t="s">
        <v>633</v>
      </c>
      <c r="C1984" s="151">
        <v>40333</v>
      </c>
      <c r="E1984">
        <v>89</v>
      </c>
      <c r="F1984">
        <v>67</v>
      </c>
    </row>
    <row r="1985" spans="1:6" x14ac:dyDescent="0.25">
      <c r="A1985" t="s">
        <v>632</v>
      </c>
      <c r="B1985" t="s">
        <v>633</v>
      </c>
      <c r="C1985" s="151">
        <v>40334</v>
      </c>
      <c r="E1985">
        <v>89</v>
      </c>
      <c r="F1985">
        <v>66</v>
      </c>
    </row>
    <row r="1986" spans="1:6" x14ac:dyDescent="0.25">
      <c r="A1986" t="s">
        <v>632</v>
      </c>
      <c r="B1986" t="s">
        <v>633</v>
      </c>
      <c r="C1986" s="151">
        <v>40335</v>
      </c>
      <c r="E1986">
        <v>87</v>
      </c>
      <c r="F1986">
        <v>66</v>
      </c>
    </row>
    <row r="1987" spans="1:6" x14ac:dyDescent="0.25">
      <c r="A1987" t="s">
        <v>632</v>
      </c>
      <c r="B1987" t="s">
        <v>633</v>
      </c>
      <c r="C1987" s="151">
        <v>40336</v>
      </c>
      <c r="E1987">
        <v>75</v>
      </c>
      <c r="F1987">
        <v>58</v>
      </c>
    </row>
    <row r="1988" spans="1:6" x14ac:dyDescent="0.25">
      <c r="A1988" t="s">
        <v>632</v>
      </c>
      <c r="B1988" t="s">
        <v>633</v>
      </c>
      <c r="C1988" s="151">
        <v>40337</v>
      </c>
      <c r="E1988">
        <v>77</v>
      </c>
      <c r="F1988">
        <v>50</v>
      </c>
    </row>
    <row r="1989" spans="1:6" x14ac:dyDescent="0.25">
      <c r="A1989" t="s">
        <v>632</v>
      </c>
      <c r="B1989" t="s">
        <v>633</v>
      </c>
      <c r="C1989" s="151">
        <v>40338</v>
      </c>
      <c r="E1989">
        <v>73</v>
      </c>
      <c r="F1989">
        <v>61</v>
      </c>
    </row>
    <row r="1990" spans="1:6" x14ac:dyDescent="0.25">
      <c r="A1990" t="s">
        <v>632</v>
      </c>
      <c r="B1990" t="s">
        <v>633</v>
      </c>
      <c r="C1990" s="151">
        <v>40339</v>
      </c>
      <c r="E1990">
        <v>88</v>
      </c>
      <c r="F1990">
        <v>64</v>
      </c>
    </row>
    <row r="1991" spans="1:6" x14ac:dyDescent="0.25">
      <c r="A1991" t="s">
        <v>632</v>
      </c>
      <c r="B1991" t="s">
        <v>633</v>
      </c>
      <c r="C1991" s="151">
        <v>40340</v>
      </c>
      <c r="E1991">
        <v>85</v>
      </c>
      <c r="F1991">
        <v>59</v>
      </c>
    </row>
    <row r="1992" spans="1:6" x14ac:dyDescent="0.25">
      <c r="A1992" t="s">
        <v>632</v>
      </c>
      <c r="B1992" t="s">
        <v>633</v>
      </c>
      <c r="C1992" s="151">
        <v>40341</v>
      </c>
      <c r="E1992">
        <v>91</v>
      </c>
      <c r="F1992">
        <v>68</v>
      </c>
    </row>
    <row r="1993" spans="1:6" x14ac:dyDescent="0.25">
      <c r="A1993" t="s">
        <v>632</v>
      </c>
      <c r="B1993" t="s">
        <v>633</v>
      </c>
      <c r="C1993" s="151">
        <v>40342</v>
      </c>
      <c r="E1993">
        <v>91</v>
      </c>
      <c r="F1993">
        <v>71</v>
      </c>
    </row>
    <row r="1994" spans="1:6" x14ac:dyDescent="0.25">
      <c r="A1994" t="s">
        <v>632</v>
      </c>
      <c r="B1994" t="s">
        <v>633</v>
      </c>
      <c r="C1994" s="151">
        <v>40343</v>
      </c>
      <c r="E1994">
        <v>90</v>
      </c>
      <c r="F1994">
        <v>72</v>
      </c>
    </row>
    <row r="1995" spans="1:6" x14ac:dyDescent="0.25">
      <c r="A1995" t="s">
        <v>632</v>
      </c>
      <c r="B1995" t="s">
        <v>633</v>
      </c>
      <c r="C1995" s="151">
        <v>40344</v>
      </c>
      <c r="E1995">
        <v>78</v>
      </c>
      <c r="F1995">
        <v>68</v>
      </c>
    </row>
    <row r="1996" spans="1:6" x14ac:dyDescent="0.25">
      <c r="A1996" t="s">
        <v>632</v>
      </c>
      <c r="B1996" t="s">
        <v>633</v>
      </c>
      <c r="C1996" s="151">
        <v>40345</v>
      </c>
      <c r="E1996">
        <v>80</v>
      </c>
      <c r="F1996">
        <v>71</v>
      </c>
    </row>
    <row r="1997" spans="1:6" x14ac:dyDescent="0.25">
      <c r="A1997" t="s">
        <v>632</v>
      </c>
      <c r="B1997" t="s">
        <v>633</v>
      </c>
      <c r="C1997" s="151">
        <v>40346</v>
      </c>
      <c r="E1997">
        <v>84</v>
      </c>
      <c r="F1997">
        <v>67</v>
      </c>
    </row>
    <row r="1998" spans="1:6" x14ac:dyDescent="0.25">
      <c r="A1998" t="s">
        <v>632</v>
      </c>
      <c r="B1998" t="s">
        <v>633</v>
      </c>
      <c r="C1998" s="151">
        <v>40347</v>
      </c>
      <c r="E1998">
        <v>84</v>
      </c>
      <c r="F1998">
        <v>58</v>
      </c>
    </row>
    <row r="1999" spans="1:6" x14ac:dyDescent="0.25">
      <c r="A1999" t="s">
        <v>632</v>
      </c>
      <c r="B1999" t="s">
        <v>633</v>
      </c>
      <c r="C1999" s="151">
        <v>40348</v>
      </c>
      <c r="E1999">
        <v>91</v>
      </c>
      <c r="F1999">
        <v>63</v>
      </c>
    </row>
    <row r="2000" spans="1:6" x14ac:dyDescent="0.25">
      <c r="A2000" t="s">
        <v>632</v>
      </c>
      <c r="B2000" t="s">
        <v>633</v>
      </c>
      <c r="C2000" s="151">
        <v>40349</v>
      </c>
      <c r="E2000">
        <v>91</v>
      </c>
      <c r="F2000">
        <v>71</v>
      </c>
    </row>
    <row r="2001" spans="1:6" x14ac:dyDescent="0.25">
      <c r="A2001" t="s">
        <v>632</v>
      </c>
      <c r="B2001" t="s">
        <v>633</v>
      </c>
      <c r="C2001" s="151">
        <v>40350</v>
      </c>
      <c r="E2001">
        <v>89</v>
      </c>
      <c r="F2001">
        <v>66</v>
      </c>
    </row>
    <row r="2002" spans="1:6" x14ac:dyDescent="0.25">
      <c r="A2002" t="s">
        <v>632</v>
      </c>
      <c r="B2002" t="s">
        <v>633</v>
      </c>
      <c r="C2002" s="151">
        <v>40351</v>
      </c>
      <c r="E2002">
        <v>94</v>
      </c>
      <c r="F2002">
        <v>66</v>
      </c>
    </row>
    <row r="2003" spans="1:6" x14ac:dyDescent="0.25">
      <c r="A2003" t="s">
        <v>632</v>
      </c>
      <c r="B2003" t="s">
        <v>633</v>
      </c>
      <c r="C2003" s="151">
        <v>40352</v>
      </c>
      <c r="E2003">
        <v>95</v>
      </c>
      <c r="F2003">
        <v>67</v>
      </c>
    </row>
    <row r="2004" spans="1:6" x14ac:dyDescent="0.25">
      <c r="A2004" t="s">
        <v>632</v>
      </c>
      <c r="B2004" t="s">
        <v>633</v>
      </c>
      <c r="C2004" s="151">
        <v>40353</v>
      </c>
      <c r="E2004">
        <v>97</v>
      </c>
      <c r="F2004">
        <v>73</v>
      </c>
    </row>
    <row r="2005" spans="1:6" x14ac:dyDescent="0.25">
      <c r="A2005" t="s">
        <v>632</v>
      </c>
      <c r="B2005" t="s">
        <v>633</v>
      </c>
      <c r="C2005" s="151">
        <v>40354</v>
      </c>
      <c r="E2005">
        <v>89</v>
      </c>
      <c r="F2005">
        <v>68</v>
      </c>
    </row>
    <row r="2006" spans="1:6" x14ac:dyDescent="0.25">
      <c r="A2006" t="s">
        <v>632</v>
      </c>
      <c r="B2006" t="s">
        <v>633</v>
      </c>
      <c r="C2006" s="151">
        <v>40355</v>
      </c>
      <c r="E2006">
        <v>92</v>
      </c>
      <c r="F2006">
        <v>65</v>
      </c>
    </row>
    <row r="2007" spans="1:6" x14ac:dyDescent="0.25">
      <c r="A2007" t="s">
        <v>632</v>
      </c>
      <c r="B2007" t="s">
        <v>633</v>
      </c>
      <c r="C2007" s="151">
        <v>40356</v>
      </c>
      <c r="E2007">
        <v>97</v>
      </c>
      <c r="F2007">
        <v>67</v>
      </c>
    </row>
    <row r="2008" spans="1:6" x14ac:dyDescent="0.25">
      <c r="A2008" t="s">
        <v>632</v>
      </c>
      <c r="B2008" t="s">
        <v>633</v>
      </c>
      <c r="C2008" s="151">
        <v>40357</v>
      </c>
      <c r="E2008">
        <v>94</v>
      </c>
      <c r="F2008">
        <v>73</v>
      </c>
    </row>
    <row r="2009" spans="1:6" x14ac:dyDescent="0.25">
      <c r="A2009" t="s">
        <v>632</v>
      </c>
      <c r="B2009" t="s">
        <v>633</v>
      </c>
      <c r="C2009" s="151">
        <v>40358</v>
      </c>
      <c r="E2009">
        <v>90</v>
      </c>
      <c r="F2009">
        <v>74</v>
      </c>
    </row>
    <row r="2010" spans="1:6" x14ac:dyDescent="0.25">
      <c r="A2010" t="s">
        <v>632</v>
      </c>
      <c r="B2010" t="s">
        <v>633</v>
      </c>
      <c r="C2010" s="151">
        <v>40359</v>
      </c>
      <c r="E2010">
        <v>81</v>
      </c>
      <c r="F2010">
        <v>63</v>
      </c>
    </row>
    <row r="2011" spans="1:6" x14ac:dyDescent="0.25">
      <c r="A2011" t="s">
        <v>632</v>
      </c>
      <c r="B2011" t="s">
        <v>633</v>
      </c>
      <c r="C2011" s="151">
        <v>40360</v>
      </c>
      <c r="E2011">
        <v>79</v>
      </c>
      <c r="F2011">
        <v>59</v>
      </c>
    </row>
    <row r="2012" spans="1:6" x14ac:dyDescent="0.25">
      <c r="A2012" t="s">
        <v>632</v>
      </c>
      <c r="B2012" t="s">
        <v>633</v>
      </c>
      <c r="C2012" s="151">
        <v>40361</v>
      </c>
      <c r="E2012">
        <v>81</v>
      </c>
      <c r="F2012">
        <v>53</v>
      </c>
    </row>
    <row r="2013" spans="1:6" x14ac:dyDescent="0.25">
      <c r="A2013" t="s">
        <v>632</v>
      </c>
      <c r="B2013" t="s">
        <v>633</v>
      </c>
      <c r="C2013" s="151">
        <v>40362</v>
      </c>
      <c r="E2013">
        <v>87</v>
      </c>
      <c r="F2013">
        <v>52</v>
      </c>
    </row>
    <row r="2014" spans="1:6" x14ac:dyDescent="0.25">
      <c r="A2014" t="s">
        <v>632</v>
      </c>
      <c r="B2014" t="s">
        <v>633</v>
      </c>
      <c r="C2014" s="151">
        <v>40363</v>
      </c>
      <c r="E2014">
        <v>95</v>
      </c>
      <c r="F2014">
        <v>57</v>
      </c>
    </row>
    <row r="2015" spans="1:6" x14ac:dyDescent="0.25">
      <c r="A2015" t="s">
        <v>632</v>
      </c>
      <c r="B2015" t="s">
        <v>633</v>
      </c>
      <c r="C2015" s="151">
        <v>40364</v>
      </c>
      <c r="E2015">
        <v>96</v>
      </c>
      <c r="F2015">
        <v>64</v>
      </c>
    </row>
    <row r="2016" spans="1:6" x14ac:dyDescent="0.25">
      <c r="A2016" t="s">
        <v>632</v>
      </c>
      <c r="B2016" t="s">
        <v>633</v>
      </c>
      <c r="C2016" s="151">
        <v>40365</v>
      </c>
      <c r="E2016">
        <v>100</v>
      </c>
      <c r="F2016">
        <v>69</v>
      </c>
    </row>
    <row r="2017" spans="1:6" x14ac:dyDescent="0.25">
      <c r="A2017" t="s">
        <v>632</v>
      </c>
      <c r="B2017" t="s">
        <v>633</v>
      </c>
      <c r="C2017" s="151">
        <v>40366</v>
      </c>
      <c r="E2017">
        <v>101</v>
      </c>
      <c r="F2017">
        <v>73</v>
      </c>
    </row>
    <row r="2018" spans="1:6" x14ac:dyDescent="0.25">
      <c r="A2018" t="s">
        <v>632</v>
      </c>
      <c r="B2018" t="s">
        <v>633</v>
      </c>
      <c r="C2018" s="151">
        <v>40367</v>
      </c>
      <c r="E2018">
        <v>95</v>
      </c>
      <c r="F2018">
        <v>78</v>
      </c>
    </row>
    <row r="2019" spans="1:6" x14ac:dyDescent="0.25">
      <c r="A2019" t="s">
        <v>632</v>
      </c>
      <c r="B2019" t="s">
        <v>633</v>
      </c>
      <c r="C2019" s="151">
        <v>40368</v>
      </c>
      <c r="E2019">
        <v>91</v>
      </c>
      <c r="F2019">
        <v>74</v>
      </c>
    </row>
    <row r="2020" spans="1:6" x14ac:dyDescent="0.25">
      <c r="A2020" t="s">
        <v>632</v>
      </c>
      <c r="B2020" t="s">
        <v>633</v>
      </c>
      <c r="C2020" s="151">
        <v>40369</v>
      </c>
      <c r="E2020">
        <v>84</v>
      </c>
      <c r="F2020">
        <v>71</v>
      </c>
    </row>
    <row r="2021" spans="1:6" x14ac:dyDescent="0.25">
      <c r="A2021" t="s">
        <v>632</v>
      </c>
      <c r="B2021" t="s">
        <v>633</v>
      </c>
      <c r="C2021" s="151">
        <v>40370</v>
      </c>
      <c r="E2021">
        <v>90</v>
      </c>
      <c r="F2021">
        <v>64</v>
      </c>
    </row>
    <row r="2022" spans="1:6" x14ac:dyDescent="0.25">
      <c r="A2022" t="s">
        <v>632</v>
      </c>
      <c r="B2022" t="s">
        <v>633</v>
      </c>
      <c r="C2022" s="151">
        <v>40371</v>
      </c>
      <c r="E2022">
        <v>84</v>
      </c>
      <c r="F2022">
        <v>65</v>
      </c>
    </row>
    <row r="2023" spans="1:6" x14ac:dyDescent="0.25">
      <c r="A2023" t="s">
        <v>632</v>
      </c>
      <c r="B2023" t="s">
        <v>633</v>
      </c>
      <c r="C2023" s="151">
        <v>40372</v>
      </c>
      <c r="E2023">
        <v>85</v>
      </c>
      <c r="F2023">
        <v>71</v>
      </c>
    </row>
    <row r="2024" spans="1:6" x14ac:dyDescent="0.25">
      <c r="A2024" t="s">
        <v>632</v>
      </c>
      <c r="B2024" t="s">
        <v>633</v>
      </c>
      <c r="C2024" s="151">
        <v>40373</v>
      </c>
      <c r="E2024">
        <v>88</v>
      </c>
      <c r="F2024">
        <v>71</v>
      </c>
    </row>
    <row r="2025" spans="1:6" x14ac:dyDescent="0.25">
      <c r="A2025" t="s">
        <v>632</v>
      </c>
      <c r="B2025" t="s">
        <v>633</v>
      </c>
      <c r="C2025" s="151">
        <v>40374</v>
      </c>
      <c r="E2025">
        <v>91</v>
      </c>
      <c r="F2025">
        <v>69</v>
      </c>
    </row>
    <row r="2026" spans="1:6" x14ac:dyDescent="0.25">
      <c r="A2026" t="s">
        <v>632</v>
      </c>
      <c r="B2026" t="s">
        <v>633</v>
      </c>
      <c r="C2026" s="151">
        <v>40375</v>
      </c>
      <c r="E2026">
        <v>96</v>
      </c>
      <c r="F2026">
        <v>71</v>
      </c>
    </row>
    <row r="2027" spans="1:6" x14ac:dyDescent="0.25">
      <c r="A2027" t="s">
        <v>632</v>
      </c>
      <c r="B2027" t="s">
        <v>633</v>
      </c>
      <c r="C2027" s="151">
        <v>40376</v>
      </c>
      <c r="E2027">
        <v>92</v>
      </c>
      <c r="F2027">
        <v>71</v>
      </c>
    </row>
    <row r="2028" spans="1:6" x14ac:dyDescent="0.25">
      <c r="A2028" t="s">
        <v>632</v>
      </c>
      <c r="B2028" t="s">
        <v>633</v>
      </c>
      <c r="C2028" s="151">
        <v>40377</v>
      </c>
      <c r="E2028">
        <v>92</v>
      </c>
      <c r="F2028">
        <v>71</v>
      </c>
    </row>
    <row r="2029" spans="1:6" x14ac:dyDescent="0.25">
      <c r="A2029" t="s">
        <v>632</v>
      </c>
      <c r="B2029" t="s">
        <v>633</v>
      </c>
      <c r="C2029" s="151">
        <v>40378</v>
      </c>
      <c r="E2029">
        <v>91</v>
      </c>
      <c r="F2029">
        <v>71</v>
      </c>
    </row>
    <row r="2030" spans="1:6" x14ac:dyDescent="0.25">
      <c r="A2030" t="s">
        <v>632</v>
      </c>
      <c r="B2030" t="s">
        <v>633</v>
      </c>
      <c r="C2030" s="151">
        <v>40379</v>
      </c>
      <c r="E2030">
        <v>90</v>
      </c>
      <c r="F2030">
        <v>69</v>
      </c>
    </row>
    <row r="2031" spans="1:6" x14ac:dyDescent="0.25">
      <c r="A2031" t="s">
        <v>632</v>
      </c>
      <c r="B2031" t="s">
        <v>633</v>
      </c>
      <c r="C2031" s="151">
        <v>40380</v>
      </c>
      <c r="E2031">
        <v>90</v>
      </c>
      <c r="F2031">
        <v>73</v>
      </c>
    </row>
    <row r="2032" spans="1:6" x14ac:dyDescent="0.25">
      <c r="A2032" t="s">
        <v>632</v>
      </c>
      <c r="B2032" t="s">
        <v>633</v>
      </c>
      <c r="C2032" s="151">
        <v>40381</v>
      </c>
      <c r="E2032">
        <v>95</v>
      </c>
      <c r="F2032">
        <v>72</v>
      </c>
    </row>
    <row r="2033" spans="1:6" x14ac:dyDescent="0.25">
      <c r="A2033" t="s">
        <v>632</v>
      </c>
      <c r="B2033" t="s">
        <v>633</v>
      </c>
      <c r="C2033" s="151">
        <v>40382</v>
      </c>
      <c r="E2033">
        <v>96</v>
      </c>
      <c r="F2033">
        <v>68</v>
      </c>
    </row>
    <row r="2034" spans="1:6" x14ac:dyDescent="0.25">
      <c r="A2034" t="s">
        <v>632</v>
      </c>
      <c r="B2034" t="s">
        <v>633</v>
      </c>
      <c r="C2034" s="151">
        <v>40383</v>
      </c>
      <c r="E2034">
        <v>99</v>
      </c>
      <c r="F2034">
        <v>78</v>
      </c>
    </row>
    <row r="2035" spans="1:6" x14ac:dyDescent="0.25">
      <c r="A2035" t="s">
        <v>632</v>
      </c>
      <c r="B2035" t="s">
        <v>633</v>
      </c>
      <c r="C2035" s="151">
        <v>40384</v>
      </c>
      <c r="E2035">
        <v>98</v>
      </c>
      <c r="F2035">
        <v>74</v>
      </c>
    </row>
    <row r="2036" spans="1:6" x14ac:dyDescent="0.25">
      <c r="A2036" t="s">
        <v>632</v>
      </c>
      <c r="B2036" t="s">
        <v>633</v>
      </c>
      <c r="C2036" s="151">
        <v>40385</v>
      </c>
      <c r="E2036">
        <v>88</v>
      </c>
      <c r="F2036">
        <v>67</v>
      </c>
    </row>
    <row r="2037" spans="1:6" x14ac:dyDescent="0.25">
      <c r="A2037" t="s">
        <v>632</v>
      </c>
      <c r="B2037" t="s">
        <v>633</v>
      </c>
      <c r="C2037" s="151">
        <v>40386</v>
      </c>
      <c r="E2037">
        <v>87</v>
      </c>
      <c r="F2037">
        <v>62</v>
      </c>
    </row>
    <row r="2038" spans="1:6" x14ac:dyDescent="0.25">
      <c r="A2038" t="s">
        <v>632</v>
      </c>
      <c r="B2038" t="s">
        <v>633</v>
      </c>
      <c r="C2038" s="151">
        <v>40387</v>
      </c>
      <c r="E2038">
        <v>93</v>
      </c>
      <c r="F2038">
        <v>71</v>
      </c>
    </row>
    <row r="2039" spans="1:6" x14ac:dyDescent="0.25">
      <c r="A2039" t="s">
        <v>632</v>
      </c>
      <c r="B2039" t="s">
        <v>633</v>
      </c>
      <c r="C2039" s="151">
        <v>40388</v>
      </c>
      <c r="E2039">
        <v>92</v>
      </c>
      <c r="F2039">
        <v>73</v>
      </c>
    </row>
    <row r="2040" spans="1:6" x14ac:dyDescent="0.25">
      <c r="A2040" t="s">
        <v>632</v>
      </c>
      <c r="B2040" t="s">
        <v>633</v>
      </c>
      <c r="C2040" s="151">
        <v>40389</v>
      </c>
      <c r="E2040">
        <v>85</v>
      </c>
      <c r="F2040">
        <v>66</v>
      </c>
    </row>
    <row r="2041" spans="1:6" x14ac:dyDescent="0.25">
      <c r="A2041" t="s">
        <v>632</v>
      </c>
      <c r="B2041" t="s">
        <v>633</v>
      </c>
      <c r="C2041" s="151">
        <v>40390</v>
      </c>
      <c r="E2041">
        <v>85</v>
      </c>
      <c r="F2041">
        <v>63</v>
      </c>
    </row>
    <row r="2042" spans="1:6" x14ac:dyDescent="0.25">
      <c r="A2042" t="s">
        <v>632</v>
      </c>
      <c r="B2042" t="s">
        <v>633</v>
      </c>
      <c r="C2042" s="151">
        <v>40391</v>
      </c>
      <c r="E2042">
        <v>81</v>
      </c>
      <c r="F2042">
        <v>65</v>
      </c>
    </row>
    <row r="2043" spans="1:6" x14ac:dyDescent="0.25">
      <c r="A2043" t="s">
        <v>632</v>
      </c>
      <c r="B2043" t="s">
        <v>633</v>
      </c>
      <c r="C2043" s="151">
        <v>40392</v>
      </c>
      <c r="E2043">
        <v>82</v>
      </c>
      <c r="F2043">
        <v>69</v>
      </c>
    </row>
    <row r="2044" spans="1:6" x14ac:dyDescent="0.25">
      <c r="A2044" t="s">
        <v>632</v>
      </c>
      <c r="B2044" t="s">
        <v>633</v>
      </c>
      <c r="C2044" s="151">
        <v>40393</v>
      </c>
      <c r="E2044">
        <v>84</v>
      </c>
      <c r="F2044">
        <v>72</v>
      </c>
    </row>
    <row r="2045" spans="1:6" x14ac:dyDescent="0.25">
      <c r="A2045" t="s">
        <v>632</v>
      </c>
      <c r="B2045" t="s">
        <v>633</v>
      </c>
      <c r="C2045" s="151">
        <v>40394</v>
      </c>
      <c r="E2045">
        <v>93</v>
      </c>
      <c r="F2045">
        <v>73</v>
      </c>
    </row>
    <row r="2046" spans="1:6" x14ac:dyDescent="0.25">
      <c r="A2046" t="s">
        <v>632</v>
      </c>
      <c r="B2046" t="s">
        <v>633</v>
      </c>
      <c r="C2046" s="151">
        <v>40395</v>
      </c>
      <c r="E2046">
        <v>95</v>
      </c>
      <c r="F2046">
        <v>70</v>
      </c>
    </row>
    <row r="2047" spans="1:6" x14ac:dyDescent="0.25">
      <c r="A2047" t="s">
        <v>632</v>
      </c>
      <c r="B2047" t="s">
        <v>633</v>
      </c>
      <c r="C2047" s="151">
        <v>40396</v>
      </c>
      <c r="E2047">
        <v>90</v>
      </c>
      <c r="F2047">
        <v>69</v>
      </c>
    </row>
    <row r="2048" spans="1:6" x14ac:dyDescent="0.25">
      <c r="A2048" t="s">
        <v>632</v>
      </c>
      <c r="B2048" t="s">
        <v>633</v>
      </c>
      <c r="C2048" s="151">
        <v>40397</v>
      </c>
      <c r="E2048">
        <v>85</v>
      </c>
      <c r="F2048">
        <v>59</v>
      </c>
    </row>
    <row r="2049" spans="1:6" x14ac:dyDescent="0.25">
      <c r="A2049" t="s">
        <v>632</v>
      </c>
      <c r="B2049" t="s">
        <v>633</v>
      </c>
      <c r="C2049" s="151">
        <v>40398</v>
      </c>
      <c r="E2049">
        <v>88</v>
      </c>
      <c r="F2049">
        <v>62</v>
      </c>
    </row>
    <row r="2050" spans="1:6" x14ac:dyDescent="0.25">
      <c r="A2050" t="s">
        <v>632</v>
      </c>
      <c r="B2050" t="s">
        <v>633</v>
      </c>
      <c r="C2050" s="151">
        <v>40399</v>
      </c>
      <c r="E2050">
        <v>92</v>
      </c>
      <c r="F2050">
        <v>71</v>
      </c>
    </row>
    <row r="2051" spans="1:6" x14ac:dyDescent="0.25">
      <c r="A2051" t="s">
        <v>632</v>
      </c>
      <c r="B2051" t="s">
        <v>633</v>
      </c>
      <c r="C2051" s="151">
        <v>40400</v>
      </c>
      <c r="E2051">
        <v>95</v>
      </c>
      <c r="F2051">
        <v>73</v>
      </c>
    </row>
    <row r="2052" spans="1:6" x14ac:dyDescent="0.25">
      <c r="A2052" t="s">
        <v>632</v>
      </c>
      <c r="B2052" t="s">
        <v>633</v>
      </c>
      <c r="C2052" s="151">
        <v>40401</v>
      </c>
      <c r="E2052">
        <v>97</v>
      </c>
      <c r="F2052">
        <v>72</v>
      </c>
    </row>
    <row r="2053" spans="1:6" x14ac:dyDescent="0.25">
      <c r="A2053" t="s">
        <v>632</v>
      </c>
      <c r="B2053" t="s">
        <v>633</v>
      </c>
      <c r="C2053" s="151">
        <v>40402</v>
      </c>
      <c r="E2053">
        <v>90</v>
      </c>
      <c r="F2053">
        <v>71</v>
      </c>
    </row>
    <row r="2054" spans="1:6" x14ac:dyDescent="0.25">
      <c r="A2054" t="s">
        <v>632</v>
      </c>
      <c r="B2054" t="s">
        <v>633</v>
      </c>
      <c r="C2054" s="151">
        <v>40403</v>
      </c>
      <c r="E2054">
        <v>76</v>
      </c>
      <c r="F2054">
        <v>70</v>
      </c>
    </row>
    <row r="2055" spans="1:6" x14ac:dyDescent="0.25">
      <c r="A2055" t="s">
        <v>632</v>
      </c>
      <c r="B2055" t="s">
        <v>633</v>
      </c>
      <c r="C2055" s="151">
        <v>40404</v>
      </c>
      <c r="E2055">
        <v>82</v>
      </c>
      <c r="F2055">
        <v>67</v>
      </c>
    </row>
    <row r="2056" spans="1:6" x14ac:dyDescent="0.25">
      <c r="A2056" t="s">
        <v>632</v>
      </c>
      <c r="B2056" t="s">
        <v>633</v>
      </c>
      <c r="C2056" s="151">
        <v>40405</v>
      </c>
      <c r="E2056">
        <v>79</v>
      </c>
      <c r="F2056">
        <v>71</v>
      </c>
    </row>
    <row r="2057" spans="1:6" x14ac:dyDescent="0.25">
      <c r="A2057" t="s">
        <v>632</v>
      </c>
      <c r="B2057" t="s">
        <v>633</v>
      </c>
      <c r="C2057" s="151">
        <v>40406</v>
      </c>
      <c r="E2057">
        <v>90</v>
      </c>
      <c r="F2057">
        <v>71</v>
      </c>
    </row>
    <row r="2058" spans="1:6" x14ac:dyDescent="0.25">
      <c r="A2058" t="s">
        <v>632</v>
      </c>
      <c r="B2058" t="s">
        <v>633</v>
      </c>
      <c r="C2058" s="151">
        <v>40407</v>
      </c>
      <c r="E2058">
        <v>89</v>
      </c>
      <c r="F2058">
        <v>72</v>
      </c>
    </row>
    <row r="2059" spans="1:6" x14ac:dyDescent="0.25">
      <c r="A2059" t="s">
        <v>632</v>
      </c>
      <c r="B2059" t="s">
        <v>633</v>
      </c>
      <c r="C2059" s="151">
        <v>40408</v>
      </c>
      <c r="E2059">
        <v>80</v>
      </c>
      <c r="F2059">
        <v>67</v>
      </c>
    </row>
    <row r="2060" spans="1:6" x14ac:dyDescent="0.25">
      <c r="A2060" t="s">
        <v>632</v>
      </c>
      <c r="B2060" t="s">
        <v>633</v>
      </c>
      <c r="C2060" s="151">
        <v>40409</v>
      </c>
      <c r="E2060">
        <v>86</v>
      </c>
      <c r="F2060">
        <v>67</v>
      </c>
    </row>
    <row r="2061" spans="1:6" x14ac:dyDescent="0.25">
      <c r="A2061" t="s">
        <v>632</v>
      </c>
      <c r="B2061" t="s">
        <v>633</v>
      </c>
      <c r="C2061" s="151">
        <v>40410</v>
      </c>
      <c r="E2061">
        <v>90</v>
      </c>
      <c r="F2061">
        <v>65</v>
      </c>
    </row>
    <row r="2062" spans="1:6" x14ac:dyDescent="0.25">
      <c r="A2062" t="s">
        <v>632</v>
      </c>
      <c r="B2062" t="s">
        <v>633</v>
      </c>
      <c r="C2062" s="151">
        <v>40411</v>
      </c>
      <c r="E2062">
        <v>88</v>
      </c>
      <c r="F2062">
        <v>68</v>
      </c>
    </row>
    <row r="2063" spans="1:6" x14ac:dyDescent="0.25">
      <c r="A2063" t="s">
        <v>632</v>
      </c>
      <c r="B2063" t="s">
        <v>633</v>
      </c>
      <c r="C2063" s="151">
        <v>40412</v>
      </c>
      <c r="E2063">
        <v>88</v>
      </c>
      <c r="F2063">
        <v>72</v>
      </c>
    </row>
    <row r="2064" spans="1:6" x14ac:dyDescent="0.25">
      <c r="A2064" t="s">
        <v>632</v>
      </c>
      <c r="B2064" t="s">
        <v>633</v>
      </c>
      <c r="C2064" s="151">
        <v>40413</v>
      </c>
      <c r="E2064">
        <v>85</v>
      </c>
      <c r="F2064">
        <v>68</v>
      </c>
    </row>
    <row r="2065" spans="1:6" x14ac:dyDescent="0.25">
      <c r="A2065" t="s">
        <v>632</v>
      </c>
      <c r="B2065" t="s">
        <v>633</v>
      </c>
      <c r="C2065" s="151">
        <v>40414</v>
      </c>
      <c r="E2065">
        <v>73</v>
      </c>
      <c r="F2065">
        <v>65</v>
      </c>
    </row>
    <row r="2066" spans="1:6" x14ac:dyDescent="0.25">
      <c r="A2066" t="s">
        <v>632</v>
      </c>
      <c r="B2066" t="s">
        <v>633</v>
      </c>
      <c r="C2066" s="151">
        <v>40415</v>
      </c>
      <c r="E2066">
        <v>81</v>
      </c>
      <c r="F2066">
        <v>64</v>
      </c>
    </row>
    <row r="2067" spans="1:6" x14ac:dyDescent="0.25">
      <c r="A2067" t="s">
        <v>632</v>
      </c>
      <c r="B2067" t="s">
        <v>633</v>
      </c>
      <c r="C2067" s="151">
        <v>40416</v>
      </c>
      <c r="E2067">
        <v>85</v>
      </c>
      <c r="F2067">
        <v>63</v>
      </c>
    </row>
    <row r="2068" spans="1:6" x14ac:dyDescent="0.25">
      <c r="A2068" t="s">
        <v>632</v>
      </c>
      <c r="B2068" t="s">
        <v>633</v>
      </c>
      <c r="C2068" s="151">
        <v>40417</v>
      </c>
      <c r="E2068">
        <v>82</v>
      </c>
      <c r="F2068">
        <v>60</v>
      </c>
    </row>
    <row r="2069" spans="1:6" x14ac:dyDescent="0.25">
      <c r="A2069" t="s">
        <v>632</v>
      </c>
      <c r="B2069" t="s">
        <v>633</v>
      </c>
      <c r="C2069" s="151">
        <v>40418</v>
      </c>
      <c r="E2069">
        <v>86</v>
      </c>
      <c r="F2069">
        <v>62</v>
      </c>
    </row>
    <row r="2070" spans="1:6" x14ac:dyDescent="0.25">
      <c r="A2070" t="s">
        <v>632</v>
      </c>
      <c r="B2070" t="s">
        <v>633</v>
      </c>
      <c r="C2070" s="151">
        <v>40419</v>
      </c>
      <c r="E2070">
        <v>91</v>
      </c>
      <c r="F2070">
        <v>61</v>
      </c>
    </row>
    <row r="2071" spans="1:6" x14ac:dyDescent="0.25">
      <c r="A2071" t="s">
        <v>632</v>
      </c>
      <c r="B2071" t="s">
        <v>633</v>
      </c>
      <c r="C2071" s="151">
        <v>40420</v>
      </c>
      <c r="E2071">
        <v>94</v>
      </c>
      <c r="F2071">
        <v>63</v>
      </c>
    </row>
    <row r="2072" spans="1:6" x14ac:dyDescent="0.25">
      <c r="A2072" t="s">
        <v>632</v>
      </c>
      <c r="B2072" t="s">
        <v>633</v>
      </c>
      <c r="C2072" s="151">
        <v>40421</v>
      </c>
      <c r="E2072">
        <v>95</v>
      </c>
      <c r="F2072">
        <v>61</v>
      </c>
    </row>
    <row r="2073" spans="1:6" x14ac:dyDescent="0.25">
      <c r="A2073" t="s">
        <v>632</v>
      </c>
      <c r="B2073" t="s">
        <v>633</v>
      </c>
      <c r="C2073" s="151">
        <v>40422</v>
      </c>
      <c r="E2073">
        <v>96</v>
      </c>
      <c r="F2073">
        <v>65</v>
      </c>
    </row>
    <row r="2074" spans="1:6" x14ac:dyDescent="0.25">
      <c r="A2074" t="s">
        <v>632</v>
      </c>
      <c r="B2074" t="s">
        <v>633</v>
      </c>
      <c r="C2074" s="151">
        <v>40423</v>
      </c>
      <c r="E2074">
        <v>93</v>
      </c>
      <c r="F2074">
        <v>65</v>
      </c>
    </row>
    <row r="2075" spans="1:6" x14ac:dyDescent="0.25">
      <c r="A2075" t="s">
        <v>632</v>
      </c>
      <c r="B2075" t="s">
        <v>633</v>
      </c>
      <c r="C2075" s="151">
        <v>40424</v>
      </c>
      <c r="E2075">
        <v>90</v>
      </c>
      <c r="F2075">
        <v>72</v>
      </c>
    </row>
    <row r="2076" spans="1:6" x14ac:dyDescent="0.25">
      <c r="A2076" t="s">
        <v>632</v>
      </c>
      <c r="B2076" t="s">
        <v>633</v>
      </c>
      <c r="C2076" s="151">
        <v>40425</v>
      </c>
      <c r="E2076">
        <v>82</v>
      </c>
      <c r="F2076">
        <v>61</v>
      </c>
    </row>
    <row r="2077" spans="1:6" x14ac:dyDescent="0.25">
      <c r="A2077" t="s">
        <v>632</v>
      </c>
      <c r="B2077" t="s">
        <v>633</v>
      </c>
      <c r="C2077" s="151">
        <v>40426</v>
      </c>
      <c r="E2077">
        <v>79</v>
      </c>
      <c r="F2077">
        <v>54</v>
      </c>
    </row>
    <row r="2078" spans="1:6" x14ac:dyDescent="0.25">
      <c r="A2078" t="s">
        <v>632</v>
      </c>
      <c r="B2078" t="s">
        <v>633</v>
      </c>
      <c r="C2078" s="151">
        <v>40427</v>
      </c>
      <c r="E2078">
        <v>84</v>
      </c>
      <c r="F2078">
        <v>56</v>
      </c>
    </row>
    <row r="2079" spans="1:6" x14ac:dyDescent="0.25">
      <c r="A2079" t="s">
        <v>632</v>
      </c>
      <c r="B2079" t="s">
        <v>633</v>
      </c>
      <c r="C2079" s="151">
        <v>40428</v>
      </c>
      <c r="E2079">
        <v>92</v>
      </c>
      <c r="F2079">
        <v>63</v>
      </c>
    </row>
    <row r="2080" spans="1:6" x14ac:dyDescent="0.25">
      <c r="A2080" t="s">
        <v>632</v>
      </c>
      <c r="B2080" t="s">
        <v>633</v>
      </c>
      <c r="C2080" s="151">
        <v>40429</v>
      </c>
      <c r="E2080">
        <v>93</v>
      </c>
      <c r="F2080">
        <v>69</v>
      </c>
    </row>
    <row r="2081" spans="1:6" x14ac:dyDescent="0.25">
      <c r="A2081" t="s">
        <v>632</v>
      </c>
      <c r="B2081" t="s">
        <v>633</v>
      </c>
      <c r="C2081" s="151">
        <v>40430</v>
      </c>
      <c r="E2081">
        <v>79</v>
      </c>
      <c r="F2081">
        <v>56</v>
      </c>
    </row>
    <row r="2082" spans="1:6" x14ac:dyDescent="0.25">
      <c r="A2082" t="s">
        <v>632</v>
      </c>
      <c r="B2082" t="s">
        <v>633</v>
      </c>
      <c r="C2082" s="151">
        <v>40431</v>
      </c>
      <c r="E2082">
        <v>76</v>
      </c>
      <c r="F2082">
        <v>53</v>
      </c>
    </row>
    <row r="2083" spans="1:6" x14ac:dyDescent="0.25">
      <c r="A2083" t="s">
        <v>632</v>
      </c>
      <c r="B2083" t="s">
        <v>633</v>
      </c>
      <c r="C2083" s="151">
        <v>40432</v>
      </c>
      <c r="E2083">
        <v>79</v>
      </c>
      <c r="F2083">
        <v>47</v>
      </c>
    </row>
    <row r="2084" spans="1:6" x14ac:dyDescent="0.25">
      <c r="A2084" t="s">
        <v>632</v>
      </c>
      <c r="B2084" t="s">
        <v>633</v>
      </c>
      <c r="C2084" s="151">
        <v>40433</v>
      </c>
      <c r="E2084">
        <v>76</v>
      </c>
      <c r="F2084">
        <v>61</v>
      </c>
    </row>
    <row r="2085" spans="1:6" x14ac:dyDescent="0.25">
      <c r="A2085" t="s">
        <v>632</v>
      </c>
      <c r="B2085" t="s">
        <v>633</v>
      </c>
      <c r="C2085" s="151">
        <v>40434</v>
      </c>
      <c r="E2085">
        <v>87</v>
      </c>
      <c r="F2085">
        <v>56</v>
      </c>
    </row>
    <row r="2086" spans="1:6" x14ac:dyDescent="0.25">
      <c r="A2086" t="s">
        <v>632</v>
      </c>
      <c r="B2086" t="s">
        <v>633</v>
      </c>
      <c r="C2086" s="151">
        <v>40435</v>
      </c>
      <c r="E2086">
        <v>81</v>
      </c>
      <c r="F2086">
        <v>56</v>
      </c>
    </row>
    <row r="2087" spans="1:6" x14ac:dyDescent="0.25">
      <c r="A2087" t="s">
        <v>632</v>
      </c>
      <c r="B2087" t="s">
        <v>633</v>
      </c>
      <c r="C2087" s="151">
        <v>40436</v>
      </c>
      <c r="E2087">
        <v>86</v>
      </c>
      <c r="F2087">
        <v>51</v>
      </c>
    </row>
    <row r="2088" spans="1:6" x14ac:dyDescent="0.25">
      <c r="A2088" t="s">
        <v>632</v>
      </c>
      <c r="B2088" t="s">
        <v>633</v>
      </c>
      <c r="C2088" s="151">
        <v>40437</v>
      </c>
      <c r="E2088">
        <v>85</v>
      </c>
      <c r="F2088">
        <v>58</v>
      </c>
    </row>
    <row r="2089" spans="1:6" x14ac:dyDescent="0.25">
      <c r="A2089" t="s">
        <v>632</v>
      </c>
      <c r="B2089" t="s">
        <v>633</v>
      </c>
      <c r="C2089" s="151">
        <v>40438</v>
      </c>
      <c r="E2089">
        <v>78</v>
      </c>
      <c r="F2089">
        <v>60</v>
      </c>
    </row>
    <row r="2090" spans="1:6" x14ac:dyDescent="0.25">
      <c r="A2090" t="s">
        <v>632</v>
      </c>
      <c r="B2090" t="s">
        <v>633</v>
      </c>
      <c r="C2090" s="151">
        <v>40439</v>
      </c>
      <c r="E2090">
        <v>79</v>
      </c>
      <c r="F2090">
        <v>54</v>
      </c>
    </row>
    <row r="2091" spans="1:6" x14ac:dyDescent="0.25">
      <c r="A2091" t="s">
        <v>632</v>
      </c>
      <c r="B2091" t="s">
        <v>633</v>
      </c>
      <c r="C2091" s="151">
        <v>40440</v>
      </c>
      <c r="E2091">
        <v>86</v>
      </c>
      <c r="F2091">
        <v>52</v>
      </c>
    </row>
    <row r="2092" spans="1:6" x14ac:dyDescent="0.25">
      <c r="A2092" t="s">
        <v>632</v>
      </c>
      <c r="B2092" t="s">
        <v>633</v>
      </c>
      <c r="C2092" s="151">
        <v>40441</v>
      </c>
      <c r="E2092">
        <v>80</v>
      </c>
      <c r="F2092">
        <v>53</v>
      </c>
    </row>
    <row r="2093" spans="1:6" x14ac:dyDescent="0.25">
      <c r="A2093" t="s">
        <v>632</v>
      </c>
      <c r="B2093" t="s">
        <v>633</v>
      </c>
      <c r="C2093" s="151">
        <v>40442</v>
      </c>
      <c r="E2093">
        <v>80</v>
      </c>
      <c r="F2093">
        <v>46</v>
      </c>
    </row>
    <row r="2094" spans="1:6" x14ac:dyDescent="0.25">
      <c r="A2094" t="s">
        <v>632</v>
      </c>
      <c r="B2094" t="s">
        <v>633</v>
      </c>
      <c r="C2094" s="151">
        <v>40443</v>
      </c>
      <c r="E2094">
        <v>94</v>
      </c>
      <c r="F2094">
        <v>63</v>
      </c>
    </row>
    <row r="2095" spans="1:6" x14ac:dyDescent="0.25">
      <c r="A2095" t="s">
        <v>632</v>
      </c>
      <c r="B2095" t="s">
        <v>633</v>
      </c>
      <c r="C2095" s="151">
        <v>40444</v>
      </c>
      <c r="E2095">
        <v>93</v>
      </c>
      <c r="F2095">
        <v>64</v>
      </c>
    </row>
    <row r="2096" spans="1:6" x14ac:dyDescent="0.25">
      <c r="A2096" t="s">
        <v>632</v>
      </c>
      <c r="B2096" t="s">
        <v>633</v>
      </c>
      <c r="C2096" s="151">
        <v>40445</v>
      </c>
      <c r="E2096">
        <v>97</v>
      </c>
      <c r="F2096">
        <v>64</v>
      </c>
    </row>
    <row r="2097" spans="1:6" x14ac:dyDescent="0.25">
      <c r="A2097" t="s">
        <v>632</v>
      </c>
      <c r="B2097" t="s">
        <v>633</v>
      </c>
      <c r="C2097" s="151">
        <v>40446</v>
      </c>
      <c r="E2097">
        <v>93</v>
      </c>
      <c r="F2097">
        <v>68</v>
      </c>
    </row>
    <row r="2098" spans="1:6" x14ac:dyDescent="0.25">
      <c r="A2098" t="s">
        <v>632</v>
      </c>
      <c r="B2098" t="s">
        <v>633</v>
      </c>
      <c r="C2098" s="151">
        <v>40447</v>
      </c>
      <c r="E2098">
        <v>73</v>
      </c>
      <c r="F2098">
        <v>59</v>
      </c>
    </row>
    <row r="2099" spans="1:6" x14ac:dyDescent="0.25">
      <c r="A2099" t="s">
        <v>632</v>
      </c>
      <c r="B2099" t="s">
        <v>633</v>
      </c>
      <c r="C2099" s="151">
        <v>40448</v>
      </c>
      <c r="E2099">
        <v>76</v>
      </c>
      <c r="F2099">
        <v>62</v>
      </c>
    </row>
    <row r="2100" spans="1:6" x14ac:dyDescent="0.25">
      <c r="A2100" t="s">
        <v>632</v>
      </c>
      <c r="B2100" t="s">
        <v>633</v>
      </c>
      <c r="C2100" s="151">
        <v>40449</v>
      </c>
      <c r="E2100">
        <v>81</v>
      </c>
      <c r="F2100">
        <v>62</v>
      </c>
    </row>
    <row r="2101" spans="1:6" x14ac:dyDescent="0.25">
      <c r="A2101" t="s">
        <v>632</v>
      </c>
      <c r="B2101" t="s">
        <v>633</v>
      </c>
      <c r="C2101" s="151">
        <v>40450</v>
      </c>
      <c r="E2101">
        <v>66</v>
      </c>
      <c r="F2101">
        <v>52</v>
      </c>
    </row>
    <row r="2102" spans="1:6" x14ac:dyDescent="0.25">
      <c r="A2102" t="s">
        <v>632</v>
      </c>
      <c r="B2102" t="s">
        <v>633</v>
      </c>
      <c r="C2102" s="151">
        <v>40451</v>
      </c>
      <c r="E2102">
        <v>79</v>
      </c>
      <c r="F2102">
        <v>61</v>
      </c>
    </row>
    <row r="2103" spans="1:6" x14ac:dyDescent="0.25">
      <c r="A2103" t="s">
        <v>632</v>
      </c>
      <c r="B2103" t="s">
        <v>633</v>
      </c>
      <c r="C2103" s="151">
        <v>40452</v>
      </c>
      <c r="E2103">
        <v>73</v>
      </c>
      <c r="F2103">
        <v>58</v>
      </c>
    </row>
    <row r="2104" spans="1:6" x14ac:dyDescent="0.25">
      <c r="A2104" t="s">
        <v>632</v>
      </c>
      <c r="B2104" t="s">
        <v>633</v>
      </c>
      <c r="C2104" s="151">
        <v>40453</v>
      </c>
      <c r="E2104">
        <v>70</v>
      </c>
      <c r="F2104">
        <v>45</v>
      </c>
    </row>
    <row r="2105" spans="1:6" x14ac:dyDescent="0.25">
      <c r="A2105" t="s">
        <v>632</v>
      </c>
      <c r="B2105" t="s">
        <v>633</v>
      </c>
      <c r="C2105" s="151">
        <v>40454</v>
      </c>
      <c r="E2105">
        <v>67</v>
      </c>
      <c r="F2105">
        <v>47</v>
      </c>
    </row>
    <row r="2106" spans="1:6" x14ac:dyDescent="0.25">
      <c r="A2106" t="s">
        <v>632</v>
      </c>
      <c r="B2106" t="s">
        <v>633</v>
      </c>
      <c r="C2106" s="151">
        <v>40455</v>
      </c>
      <c r="E2106">
        <v>56</v>
      </c>
      <c r="F2106">
        <v>48</v>
      </c>
    </row>
    <row r="2107" spans="1:6" x14ac:dyDescent="0.25">
      <c r="A2107" t="s">
        <v>632</v>
      </c>
      <c r="B2107" t="s">
        <v>633</v>
      </c>
      <c r="C2107" s="151">
        <v>40456</v>
      </c>
      <c r="E2107">
        <v>61</v>
      </c>
      <c r="F2107">
        <v>40</v>
      </c>
    </row>
    <row r="2108" spans="1:6" x14ac:dyDescent="0.25">
      <c r="A2108" t="s">
        <v>632</v>
      </c>
      <c r="B2108" t="s">
        <v>633</v>
      </c>
      <c r="C2108" s="151">
        <v>40457</v>
      </c>
      <c r="E2108">
        <v>59</v>
      </c>
      <c r="F2108">
        <v>50</v>
      </c>
    </row>
    <row r="2109" spans="1:6" x14ac:dyDescent="0.25">
      <c r="A2109" t="s">
        <v>632</v>
      </c>
      <c r="B2109" t="s">
        <v>633</v>
      </c>
      <c r="C2109" s="151">
        <v>40458</v>
      </c>
      <c r="E2109">
        <v>74</v>
      </c>
      <c r="F2109">
        <v>47</v>
      </c>
    </row>
    <row r="2110" spans="1:6" x14ac:dyDescent="0.25">
      <c r="A2110" t="s">
        <v>632</v>
      </c>
      <c r="B2110" t="s">
        <v>633</v>
      </c>
      <c r="C2110" s="151">
        <v>40459</v>
      </c>
      <c r="E2110">
        <v>77</v>
      </c>
      <c r="F2110">
        <v>44</v>
      </c>
    </row>
    <row r="2111" spans="1:6" x14ac:dyDescent="0.25">
      <c r="A2111" t="s">
        <v>632</v>
      </c>
      <c r="B2111" t="s">
        <v>633</v>
      </c>
      <c r="C2111" s="151">
        <v>40460</v>
      </c>
      <c r="E2111">
        <v>83</v>
      </c>
      <c r="F2111">
        <v>48</v>
      </c>
    </row>
    <row r="2112" spans="1:6" x14ac:dyDescent="0.25">
      <c r="A2112" t="s">
        <v>632</v>
      </c>
      <c r="B2112" t="s">
        <v>633</v>
      </c>
      <c r="C2112" s="151">
        <v>40461</v>
      </c>
      <c r="E2112">
        <v>79</v>
      </c>
      <c r="F2112">
        <v>49</v>
      </c>
    </row>
    <row r="2113" spans="1:6" x14ac:dyDescent="0.25">
      <c r="A2113" t="s">
        <v>632</v>
      </c>
      <c r="B2113" t="s">
        <v>633</v>
      </c>
      <c r="C2113" s="151">
        <v>40462</v>
      </c>
      <c r="E2113">
        <v>86</v>
      </c>
      <c r="F2113">
        <v>56</v>
      </c>
    </row>
    <row r="2114" spans="1:6" x14ac:dyDescent="0.25">
      <c r="A2114" t="s">
        <v>632</v>
      </c>
      <c r="B2114" t="s">
        <v>633</v>
      </c>
      <c r="C2114" s="151">
        <v>40463</v>
      </c>
      <c r="E2114">
        <v>83</v>
      </c>
      <c r="F2114">
        <v>55</v>
      </c>
    </row>
    <row r="2115" spans="1:6" x14ac:dyDescent="0.25">
      <c r="A2115" t="s">
        <v>632</v>
      </c>
      <c r="B2115" t="s">
        <v>633</v>
      </c>
      <c r="C2115" s="151">
        <v>40464</v>
      </c>
      <c r="E2115">
        <v>68</v>
      </c>
      <c r="F2115">
        <v>48</v>
      </c>
    </row>
    <row r="2116" spans="1:6" x14ac:dyDescent="0.25">
      <c r="A2116" t="s">
        <v>632</v>
      </c>
      <c r="B2116" t="s">
        <v>633</v>
      </c>
      <c r="C2116" s="151">
        <v>40465</v>
      </c>
      <c r="E2116">
        <v>62</v>
      </c>
      <c r="F2116">
        <v>48</v>
      </c>
    </row>
    <row r="2117" spans="1:6" x14ac:dyDescent="0.25">
      <c r="A2117" t="s">
        <v>632</v>
      </c>
      <c r="B2117" t="s">
        <v>633</v>
      </c>
      <c r="C2117" s="151">
        <v>40466</v>
      </c>
      <c r="E2117">
        <v>62</v>
      </c>
      <c r="F2117">
        <v>47</v>
      </c>
    </row>
    <row r="2118" spans="1:6" x14ac:dyDescent="0.25">
      <c r="A2118" t="s">
        <v>632</v>
      </c>
      <c r="B2118" t="s">
        <v>633</v>
      </c>
      <c r="C2118" s="151">
        <v>40467</v>
      </c>
      <c r="E2118">
        <v>66</v>
      </c>
      <c r="F2118">
        <v>43</v>
      </c>
    </row>
    <row r="2119" spans="1:6" x14ac:dyDescent="0.25">
      <c r="A2119" t="s">
        <v>632</v>
      </c>
      <c r="B2119" t="s">
        <v>633</v>
      </c>
      <c r="C2119" s="151">
        <v>40468</v>
      </c>
      <c r="E2119">
        <v>77</v>
      </c>
      <c r="F2119">
        <v>41</v>
      </c>
    </row>
    <row r="2120" spans="1:6" x14ac:dyDescent="0.25">
      <c r="A2120" t="s">
        <v>632</v>
      </c>
      <c r="B2120" t="s">
        <v>633</v>
      </c>
      <c r="C2120" s="151">
        <v>40469</v>
      </c>
      <c r="E2120">
        <v>66</v>
      </c>
      <c r="F2120">
        <v>44</v>
      </c>
    </row>
    <row r="2121" spans="1:6" x14ac:dyDescent="0.25">
      <c r="A2121" t="s">
        <v>632</v>
      </c>
      <c r="B2121" t="s">
        <v>633</v>
      </c>
      <c r="C2121" s="151">
        <v>40470</v>
      </c>
      <c r="E2121">
        <v>61</v>
      </c>
      <c r="F2121">
        <v>48</v>
      </c>
    </row>
    <row r="2122" spans="1:6" x14ac:dyDescent="0.25">
      <c r="A2122" t="s">
        <v>632</v>
      </c>
      <c r="B2122" t="s">
        <v>633</v>
      </c>
      <c r="C2122" s="151">
        <v>40471</v>
      </c>
      <c r="E2122">
        <v>59</v>
      </c>
      <c r="F2122">
        <v>47</v>
      </c>
    </row>
    <row r="2123" spans="1:6" x14ac:dyDescent="0.25">
      <c r="A2123" t="s">
        <v>632</v>
      </c>
      <c r="B2123" t="s">
        <v>633</v>
      </c>
      <c r="C2123" s="151">
        <v>40472</v>
      </c>
      <c r="E2123">
        <v>67</v>
      </c>
      <c r="F2123">
        <v>41</v>
      </c>
    </row>
    <row r="2124" spans="1:6" x14ac:dyDescent="0.25">
      <c r="A2124" t="s">
        <v>632</v>
      </c>
      <c r="B2124" t="s">
        <v>633</v>
      </c>
      <c r="C2124" s="151">
        <v>40473</v>
      </c>
      <c r="E2124">
        <v>58</v>
      </c>
      <c r="F2124">
        <v>38</v>
      </c>
    </row>
    <row r="2125" spans="1:6" x14ac:dyDescent="0.25">
      <c r="A2125" t="s">
        <v>632</v>
      </c>
      <c r="B2125" t="s">
        <v>633</v>
      </c>
      <c r="C2125" s="151">
        <v>40474</v>
      </c>
      <c r="E2125">
        <v>71</v>
      </c>
      <c r="F2125">
        <v>33</v>
      </c>
    </row>
    <row r="2126" spans="1:6" x14ac:dyDescent="0.25">
      <c r="A2126" t="s">
        <v>632</v>
      </c>
      <c r="B2126" t="s">
        <v>633</v>
      </c>
      <c r="C2126" s="151">
        <v>40475</v>
      </c>
      <c r="E2126">
        <v>75</v>
      </c>
      <c r="F2126">
        <v>51</v>
      </c>
    </row>
    <row r="2127" spans="1:6" x14ac:dyDescent="0.25">
      <c r="A2127" t="s">
        <v>632</v>
      </c>
      <c r="B2127" t="s">
        <v>633</v>
      </c>
      <c r="C2127" s="151">
        <v>40476</v>
      </c>
      <c r="E2127">
        <v>74</v>
      </c>
      <c r="F2127">
        <v>54</v>
      </c>
    </row>
    <row r="2128" spans="1:6" x14ac:dyDescent="0.25">
      <c r="A2128" t="s">
        <v>632</v>
      </c>
      <c r="B2128" t="s">
        <v>633</v>
      </c>
      <c r="C2128" s="151">
        <v>40477</v>
      </c>
      <c r="E2128">
        <v>75</v>
      </c>
      <c r="F2128">
        <v>61</v>
      </c>
    </row>
    <row r="2129" spans="1:6" x14ac:dyDescent="0.25">
      <c r="A2129" t="s">
        <v>632</v>
      </c>
      <c r="B2129" t="s">
        <v>633</v>
      </c>
      <c r="C2129" s="151">
        <v>40478</v>
      </c>
      <c r="E2129">
        <v>74</v>
      </c>
      <c r="F2129">
        <v>65</v>
      </c>
    </row>
    <row r="2130" spans="1:6" x14ac:dyDescent="0.25">
      <c r="A2130" t="s">
        <v>632</v>
      </c>
      <c r="B2130" t="s">
        <v>633</v>
      </c>
      <c r="C2130" s="151">
        <v>40479</v>
      </c>
      <c r="E2130">
        <v>78</v>
      </c>
      <c r="F2130">
        <v>50</v>
      </c>
    </row>
    <row r="2131" spans="1:6" x14ac:dyDescent="0.25">
      <c r="A2131" t="s">
        <v>632</v>
      </c>
      <c r="B2131" t="s">
        <v>633</v>
      </c>
      <c r="C2131" s="151">
        <v>40480</v>
      </c>
      <c r="E2131">
        <v>54</v>
      </c>
      <c r="F2131">
        <v>39</v>
      </c>
    </row>
    <row r="2132" spans="1:6" x14ac:dyDescent="0.25">
      <c r="A2132" t="s">
        <v>632</v>
      </c>
      <c r="B2132" t="s">
        <v>633</v>
      </c>
      <c r="C2132" s="151">
        <v>40481</v>
      </c>
      <c r="E2132">
        <v>60</v>
      </c>
      <c r="F2132">
        <v>33</v>
      </c>
    </row>
    <row r="2133" spans="1:6" x14ac:dyDescent="0.25">
      <c r="A2133" t="s">
        <v>632</v>
      </c>
      <c r="B2133" t="s">
        <v>633</v>
      </c>
      <c r="C2133" s="151">
        <v>40482</v>
      </c>
      <c r="E2133">
        <v>64</v>
      </c>
      <c r="F2133">
        <v>38</v>
      </c>
    </row>
    <row r="2134" spans="1:6" x14ac:dyDescent="0.25">
      <c r="A2134" t="s">
        <v>632</v>
      </c>
      <c r="B2134" t="s">
        <v>633</v>
      </c>
      <c r="C2134" s="151">
        <v>40483</v>
      </c>
      <c r="E2134">
        <v>53</v>
      </c>
      <c r="F2134">
        <v>32</v>
      </c>
    </row>
    <row r="2135" spans="1:6" x14ac:dyDescent="0.25">
      <c r="A2135" t="s">
        <v>632</v>
      </c>
      <c r="B2135" t="s">
        <v>633</v>
      </c>
      <c r="C2135" s="151">
        <v>40484</v>
      </c>
      <c r="E2135">
        <v>51</v>
      </c>
      <c r="F2135">
        <v>31</v>
      </c>
    </row>
    <row r="2136" spans="1:6" x14ac:dyDescent="0.25">
      <c r="A2136" t="s">
        <v>632</v>
      </c>
      <c r="B2136" t="s">
        <v>633</v>
      </c>
      <c r="C2136" s="151">
        <v>40485</v>
      </c>
      <c r="E2136">
        <v>55</v>
      </c>
      <c r="F2136">
        <v>30</v>
      </c>
    </row>
    <row r="2137" spans="1:6" x14ac:dyDescent="0.25">
      <c r="A2137" t="s">
        <v>632</v>
      </c>
      <c r="B2137" t="s">
        <v>633</v>
      </c>
      <c r="C2137" s="151">
        <v>40486</v>
      </c>
      <c r="E2137">
        <v>49</v>
      </c>
      <c r="F2137">
        <v>44</v>
      </c>
    </row>
    <row r="2138" spans="1:6" x14ac:dyDescent="0.25">
      <c r="A2138" t="s">
        <v>632</v>
      </c>
      <c r="B2138" t="s">
        <v>633</v>
      </c>
      <c r="C2138" s="151">
        <v>40487</v>
      </c>
      <c r="E2138">
        <v>56</v>
      </c>
      <c r="F2138">
        <v>39</v>
      </c>
    </row>
    <row r="2139" spans="1:6" x14ac:dyDescent="0.25">
      <c r="A2139" t="s">
        <v>632</v>
      </c>
      <c r="B2139" t="s">
        <v>633</v>
      </c>
      <c r="C2139" s="151">
        <v>40488</v>
      </c>
      <c r="E2139">
        <v>52</v>
      </c>
      <c r="F2139">
        <v>31</v>
      </c>
    </row>
    <row r="2140" spans="1:6" x14ac:dyDescent="0.25">
      <c r="A2140" t="s">
        <v>632</v>
      </c>
      <c r="B2140" t="s">
        <v>633</v>
      </c>
      <c r="C2140" s="151">
        <v>40489</v>
      </c>
      <c r="E2140">
        <v>51</v>
      </c>
      <c r="F2140">
        <v>31</v>
      </c>
    </row>
    <row r="2141" spans="1:6" x14ac:dyDescent="0.25">
      <c r="A2141" t="s">
        <v>632</v>
      </c>
      <c r="B2141" t="s">
        <v>633</v>
      </c>
      <c r="C2141" s="151">
        <v>40490</v>
      </c>
      <c r="E2141">
        <v>63</v>
      </c>
      <c r="F2141">
        <v>32</v>
      </c>
    </row>
    <row r="2142" spans="1:6" x14ac:dyDescent="0.25">
      <c r="A2142" t="s">
        <v>632</v>
      </c>
      <c r="B2142" t="s">
        <v>633</v>
      </c>
      <c r="C2142" s="151">
        <v>40491</v>
      </c>
      <c r="E2142">
        <v>63</v>
      </c>
      <c r="F2142">
        <v>42</v>
      </c>
    </row>
    <row r="2143" spans="1:6" x14ac:dyDescent="0.25">
      <c r="A2143" t="s">
        <v>632</v>
      </c>
      <c r="B2143" t="s">
        <v>633</v>
      </c>
      <c r="C2143" s="151">
        <v>40492</v>
      </c>
      <c r="E2143">
        <v>62</v>
      </c>
      <c r="F2143">
        <v>38</v>
      </c>
    </row>
    <row r="2144" spans="1:6" x14ac:dyDescent="0.25">
      <c r="A2144" t="s">
        <v>632</v>
      </c>
      <c r="B2144" t="s">
        <v>633</v>
      </c>
      <c r="C2144" s="151">
        <v>40493</v>
      </c>
      <c r="E2144">
        <v>61</v>
      </c>
      <c r="F2144">
        <v>32</v>
      </c>
    </row>
    <row r="2145" spans="1:6" x14ac:dyDescent="0.25">
      <c r="A2145" t="s">
        <v>632</v>
      </c>
      <c r="B2145" t="s">
        <v>633</v>
      </c>
      <c r="C2145" s="151">
        <v>40494</v>
      </c>
      <c r="E2145">
        <v>63</v>
      </c>
      <c r="F2145">
        <v>28</v>
      </c>
    </row>
    <row r="2146" spans="1:6" x14ac:dyDescent="0.25">
      <c r="A2146" t="s">
        <v>632</v>
      </c>
      <c r="B2146" t="s">
        <v>633</v>
      </c>
      <c r="C2146" s="151">
        <v>40495</v>
      </c>
      <c r="E2146">
        <v>65</v>
      </c>
      <c r="F2146">
        <v>29</v>
      </c>
    </row>
    <row r="2147" spans="1:6" x14ac:dyDescent="0.25">
      <c r="A2147" t="s">
        <v>632</v>
      </c>
      <c r="B2147" t="s">
        <v>633</v>
      </c>
      <c r="C2147" s="151">
        <v>40496</v>
      </c>
      <c r="E2147">
        <v>64</v>
      </c>
      <c r="F2147">
        <v>29</v>
      </c>
    </row>
    <row r="2148" spans="1:6" x14ac:dyDescent="0.25">
      <c r="A2148" t="s">
        <v>632</v>
      </c>
      <c r="B2148" t="s">
        <v>633</v>
      </c>
      <c r="C2148" s="151">
        <v>40497</v>
      </c>
      <c r="E2148">
        <v>59</v>
      </c>
      <c r="F2148">
        <v>39</v>
      </c>
    </row>
    <row r="2149" spans="1:6" x14ac:dyDescent="0.25">
      <c r="A2149" t="s">
        <v>632</v>
      </c>
      <c r="B2149" t="s">
        <v>633</v>
      </c>
      <c r="C2149" s="151">
        <v>40498</v>
      </c>
      <c r="E2149">
        <v>63</v>
      </c>
      <c r="F2149">
        <v>48</v>
      </c>
    </row>
    <row r="2150" spans="1:6" x14ac:dyDescent="0.25">
      <c r="A2150" t="s">
        <v>632</v>
      </c>
      <c r="B2150" t="s">
        <v>633</v>
      </c>
      <c r="C2150" s="151">
        <v>40499</v>
      </c>
      <c r="E2150">
        <v>63</v>
      </c>
      <c r="F2150">
        <v>40</v>
      </c>
    </row>
    <row r="2151" spans="1:6" x14ac:dyDescent="0.25">
      <c r="A2151" t="s">
        <v>632</v>
      </c>
      <c r="B2151" t="s">
        <v>633</v>
      </c>
      <c r="C2151" s="151">
        <v>40500</v>
      </c>
      <c r="E2151">
        <v>56</v>
      </c>
      <c r="F2151">
        <v>32</v>
      </c>
    </row>
    <row r="2152" spans="1:6" x14ac:dyDescent="0.25">
      <c r="A2152" t="s">
        <v>632</v>
      </c>
      <c r="B2152" t="s">
        <v>633</v>
      </c>
      <c r="C2152" s="151">
        <v>40501</v>
      </c>
      <c r="E2152">
        <v>52</v>
      </c>
      <c r="F2152">
        <v>31</v>
      </c>
    </row>
    <row r="2153" spans="1:6" x14ac:dyDescent="0.25">
      <c r="A2153" t="s">
        <v>632</v>
      </c>
      <c r="B2153" t="s">
        <v>633</v>
      </c>
      <c r="C2153" s="151">
        <v>40502</v>
      </c>
      <c r="E2153">
        <v>65</v>
      </c>
      <c r="F2153">
        <v>34</v>
      </c>
    </row>
    <row r="2154" spans="1:6" x14ac:dyDescent="0.25">
      <c r="A2154" t="s">
        <v>632</v>
      </c>
      <c r="B2154" t="s">
        <v>633</v>
      </c>
      <c r="C2154" s="151">
        <v>40503</v>
      </c>
      <c r="E2154">
        <v>57</v>
      </c>
      <c r="F2154">
        <v>32</v>
      </c>
    </row>
    <row r="2155" spans="1:6" x14ac:dyDescent="0.25">
      <c r="A2155" t="s">
        <v>632</v>
      </c>
      <c r="B2155" t="s">
        <v>633</v>
      </c>
      <c r="C2155" s="151">
        <v>40504</v>
      </c>
      <c r="E2155">
        <v>63</v>
      </c>
      <c r="F2155">
        <v>47</v>
      </c>
    </row>
    <row r="2156" spans="1:6" x14ac:dyDescent="0.25">
      <c r="A2156" t="s">
        <v>632</v>
      </c>
      <c r="B2156" t="s">
        <v>633</v>
      </c>
      <c r="C2156" s="151">
        <v>40505</v>
      </c>
      <c r="E2156">
        <v>64</v>
      </c>
      <c r="F2156">
        <v>48</v>
      </c>
    </row>
    <row r="2157" spans="1:6" x14ac:dyDescent="0.25">
      <c r="A2157" t="s">
        <v>632</v>
      </c>
      <c r="B2157" t="s">
        <v>633</v>
      </c>
      <c r="C2157" s="151">
        <v>40506</v>
      </c>
      <c r="E2157">
        <v>52</v>
      </c>
      <c r="F2157">
        <v>38</v>
      </c>
    </row>
    <row r="2158" spans="1:6" x14ac:dyDescent="0.25">
      <c r="A2158" t="s">
        <v>632</v>
      </c>
      <c r="B2158" t="s">
        <v>633</v>
      </c>
      <c r="C2158" s="151">
        <v>40507</v>
      </c>
      <c r="E2158">
        <v>51</v>
      </c>
      <c r="F2158">
        <v>39</v>
      </c>
    </row>
    <row r="2159" spans="1:6" x14ac:dyDescent="0.25">
      <c r="A2159" t="s">
        <v>632</v>
      </c>
      <c r="B2159" t="s">
        <v>633</v>
      </c>
      <c r="C2159" s="151">
        <v>40508</v>
      </c>
      <c r="E2159">
        <v>56</v>
      </c>
      <c r="F2159">
        <v>37</v>
      </c>
    </row>
    <row r="2160" spans="1:6" x14ac:dyDescent="0.25">
      <c r="A2160" t="s">
        <v>632</v>
      </c>
      <c r="B2160" t="s">
        <v>633</v>
      </c>
      <c r="C2160" s="151">
        <v>40509</v>
      </c>
      <c r="E2160">
        <v>45</v>
      </c>
      <c r="F2160">
        <v>29</v>
      </c>
    </row>
    <row r="2161" spans="1:6" x14ac:dyDescent="0.25">
      <c r="A2161" t="s">
        <v>632</v>
      </c>
      <c r="B2161" t="s">
        <v>633</v>
      </c>
      <c r="C2161" s="151">
        <v>40510</v>
      </c>
      <c r="E2161">
        <v>48</v>
      </c>
      <c r="F2161">
        <v>26</v>
      </c>
    </row>
    <row r="2162" spans="1:6" x14ac:dyDescent="0.25">
      <c r="A2162" t="s">
        <v>632</v>
      </c>
      <c r="B2162" t="s">
        <v>633</v>
      </c>
      <c r="C2162" s="151">
        <v>40511</v>
      </c>
      <c r="E2162">
        <v>49</v>
      </c>
      <c r="F2162">
        <v>22</v>
      </c>
    </row>
    <row r="2163" spans="1:6" x14ac:dyDescent="0.25">
      <c r="A2163" t="s">
        <v>632</v>
      </c>
      <c r="B2163" t="s">
        <v>633</v>
      </c>
      <c r="C2163" s="151">
        <v>40512</v>
      </c>
      <c r="E2163">
        <v>62</v>
      </c>
      <c r="F2163">
        <v>45</v>
      </c>
    </row>
    <row r="2164" spans="1:6" x14ac:dyDescent="0.25">
      <c r="A2164" t="s">
        <v>632</v>
      </c>
      <c r="B2164" t="s">
        <v>633</v>
      </c>
      <c r="C2164" s="151">
        <v>40513</v>
      </c>
      <c r="E2164">
        <v>64</v>
      </c>
      <c r="F2164">
        <v>30</v>
      </c>
    </row>
    <row r="2165" spans="1:6" x14ac:dyDescent="0.25">
      <c r="A2165" t="s">
        <v>632</v>
      </c>
      <c r="B2165" t="s">
        <v>633</v>
      </c>
      <c r="C2165" s="151">
        <v>40514</v>
      </c>
      <c r="E2165">
        <v>39</v>
      </c>
      <c r="F2165">
        <v>26</v>
      </c>
    </row>
    <row r="2166" spans="1:6" x14ac:dyDescent="0.25">
      <c r="A2166" t="s">
        <v>632</v>
      </c>
      <c r="B2166" t="s">
        <v>633</v>
      </c>
      <c r="C2166" s="151">
        <v>40515</v>
      </c>
      <c r="E2166">
        <v>40</v>
      </c>
      <c r="F2166">
        <v>28</v>
      </c>
    </row>
    <row r="2167" spans="1:6" x14ac:dyDescent="0.25">
      <c r="A2167" t="s">
        <v>632</v>
      </c>
      <c r="B2167" t="s">
        <v>633</v>
      </c>
      <c r="C2167" s="151">
        <v>40516</v>
      </c>
      <c r="E2167">
        <v>41</v>
      </c>
      <c r="F2167">
        <v>25</v>
      </c>
    </row>
    <row r="2168" spans="1:6" x14ac:dyDescent="0.25">
      <c r="A2168" t="s">
        <v>632</v>
      </c>
      <c r="B2168" t="s">
        <v>633</v>
      </c>
      <c r="C2168" s="151">
        <v>40517</v>
      </c>
      <c r="E2168">
        <v>38</v>
      </c>
      <c r="F2168">
        <v>29</v>
      </c>
    </row>
    <row r="2169" spans="1:6" x14ac:dyDescent="0.25">
      <c r="A2169" t="s">
        <v>632</v>
      </c>
      <c r="B2169" t="s">
        <v>633</v>
      </c>
      <c r="C2169" s="151">
        <v>40518</v>
      </c>
      <c r="E2169">
        <v>36</v>
      </c>
      <c r="F2169">
        <v>28</v>
      </c>
    </row>
    <row r="2170" spans="1:6" x14ac:dyDescent="0.25">
      <c r="A2170" t="s">
        <v>632</v>
      </c>
      <c r="B2170" t="s">
        <v>633</v>
      </c>
      <c r="C2170" s="151">
        <v>40519</v>
      </c>
      <c r="E2170">
        <v>34</v>
      </c>
      <c r="F2170">
        <v>25</v>
      </c>
    </row>
    <row r="2171" spans="1:6" x14ac:dyDescent="0.25">
      <c r="A2171" t="s">
        <v>632</v>
      </c>
      <c r="B2171" t="s">
        <v>633</v>
      </c>
      <c r="C2171" s="151">
        <v>40520</v>
      </c>
      <c r="E2171">
        <v>34</v>
      </c>
      <c r="F2171">
        <v>20</v>
      </c>
    </row>
    <row r="2172" spans="1:6" x14ac:dyDescent="0.25">
      <c r="A2172" t="s">
        <v>632</v>
      </c>
      <c r="B2172" t="s">
        <v>633</v>
      </c>
      <c r="C2172" s="151">
        <v>40521</v>
      </c>
      <c r="E2172">
        <v>35</v>
      </c>
      <c r="F2172">
        <v>17</v>
      </c>
    </row>
    <row r="2173" spans="1:6" x14ac:dyDescent="0.25">
      <c r="A2173" t="s">
        <v>632</v>
      </c>
      <c r="B2173" t="s">
        <v>633</v>
      </c>
      <c r="C2173" s="151">
        <v>40522</v>
      </c>
      <c r="E2173">
        <v>37</v>
      </c>
      <c r="F2173">
        <v>18</v>
      </c>
    </row>
    <row r="2174" spans="1:6" x14ac:dyDescent="0.25">
      <c r="A2174" t="s">
        <v>632</v>
      </c>
      <c r="B2174" t="s">
        <v>633</v>
      </c>
      <c r="C2174" s="151">
        <v>40523</v>
      </c>
      <c r="E2174">
        <v>44</v>
      </c>
      <c r="F2174">
        <v>22</v>
      </c>
    </row>
    <row r="2175" spans="1:6" x14ac:dyDescent="0.25">
      <c r="A2175" t="s">
        <v>632</v>
      </c>
      <c r="B2175" t="s">
        <v>633</v>
      </c>
      <c r="C2175" s="151">
        <v>40524</v>
      </c>
      <c r="E2175">
        <v>40</v>
      </c>
      <c r="F2175">
        <v>35</v>
      </c>
    </row>
    <row r="2176" spans="1:6" x14ac:dyDescent="0.25">
      <c r="A2176" t="s">
        <v>632</v>
      </c>
      <c r="B2176" t="s">
        <v>633</v>
      </c>
      <c r="C2176" s="151">
        <v>40525</v>
      </c>
      <c r="E2176">
        <v>37</v>
      </c>
      <c r="F2176">
        <v>21</v>
      </c>
    </row>
    <row r="2177" spans="1:6" x14ac:dyDescent="0.25">
      <c r="A2177" t="s">
        <v>632</v>
      </c>
      <c r="B2177" t="s">
        <v>633</v>
      </c>
      <c r="C2177" s="151">
        <v>40526</v>
      </c>
      <c r="E2177">
        <v>25</v>
      </c>
      <c r="F2177">
        <v>19</v>
      </c>
    </row>
    <row r="2178" spans="1:6" x14ac:dyDescent="0.25">
      <c r="A2178" t="s">
        <v>632</v>
      </c>
      <c r="B2178" t="s">
        <v>633</v>
      </c>
      <c r="C2178" s="151">
        <v>40527</v>
      </c>
      <c r="E2178">
        <v>31</v>
      </c>
      <c r="F2178">
        <v>19</v>
      </c>
    </row>
    <row r="2179" spans="1:6" x14ac:dyDescent="0.25">
      <c r="A2179" t="s">
        <v>632</v>
      </c>
      <c r="B2179" t="s">
        <v>633</v>
      </c>
      <c r="C2179" s="151">
        <v>40528</v>
      </c>
      <c r="E2179">
        <v>24</v>
      </c>
      <c r="F2179">
        <v>12</v>
      </c>
    </row>
    <row r="2180" spans="1:6" x14ac:dyDescent="0.25">
      <c r="A2180" t="s">
        <v>632</v>
      </c>
      <c r="B2180" t="s">
        <v>633</v>
      </c>
      <c r="C2180" s="151">
        <v>40529</v>
      </c>
      <c r="E2180">
        <v>37</v>
      </c>
      <c r="F2180">
        <v>11</v>
      </c>
    </row>
    <row r="2181" spans="1:6" x14ac:dyDescent="0.25">
      <c r="A2181" t="s">
        <v>632</v>
      </c>
      <c r="B2181" t="s">
        <v>633</v>
      </c>
      <c r="C2181" s="151">
        <v>40530</v>
      </c>
      <c r="E2181">
        <v>36</v>
      </c>
      <c r="F2181">
        <v>18</v>
      </c>
    </row>
    <row r="2182" spans="1:6" x14ac:dyDescent="0.25">
      <c r="A2182" t="s">
        <v>632</v>
      </c>
      <c r="B2182" t="s">
        <v>633</v>
      </c>
      <c r="C2182" s="151">
        <v>40531</v>
      </c>
      <c r="E2182">
        <v>34</v>
      </c>
      <c r="F2182">
        <v>23</v>
      </c>
    </row>
    <row r="2183" spans="1:6" x14ac:dyDescent="0.25">
      <c r="A2183" t="s">
        <v>632</v>
      </c>
      <c r="B2183" t="s">
        <v>633</v>
      </c>
      <c r="C2183" s="151">
        <v>40532</v>
      </c>
      <c r="E2183">
        <v>36</v>
      </c>
      <c r="F2183">
        <v>16</v>
      </c>
    </row>
    <row r="2184" spans="1:6" x14ac:dyDescent="0.25">
      <c r="A2184" t="s">
        <v>632</v>
      </c>
      <c r="B2184" t="s">
        <v>633</v>
      </c>
      <c r="C2184" s="151">
        <v>40533</v>
      </c>
      <c r="E2184">
        <v>38</v>
      </c>
      <c r="F2184">
        <v>24</v>
      </c>
    </row>
    <row r="2185" spans="1:6" x14ac:dyDescent="0.25">
      <c r="A2185" t="s">
        <v>632</v>
      </c>
      <c r="B2185" t="s">
        <v>633</v>
      </c>
      <c r="C2185" s="151">
        <v>40534</v>
      </c>
      <c r="E2185">
        <v>43</v>
      </c>
      <c r="F2185">
        <v>32</v>
      </c>
    </row>
    <row r="2186" spans="1:6" x14ac:dyDescent="0.25">
      <c r="A2186" t="s">
        <v>632</v>
      </c>
      <c r="B2186" t="s">
        <v>633</v>
      </c>
      <c r="C2186" s="151">
        <v>40535</v>
      </c>
      <c r="E2186">
        <v>41</v>
      </c>
      <c r="F2186">
        <v>30</v>
      </c>
    </row>
    <row r="2187" spans="1:6" x14ac:dyDescent="0.25">
      <c r="A2187" t="s">
        <v>632</v>
      </c>
      <c r="B2187" t="s">
        <v>633</v>
      </c>
      <c r="C2187" s="151">
        <v>40536</v>
      </c>
      <c r="E2187">
        <v>38</v>
      </c>
      <c r="F2187">
        <v>28</v>
      </c>
    </row>
    <row r="2188" spans="1:6" x14ac:dyDescent="0.25">
      <c r="A2188" t="s">
        <v>632</v>
      </c>
      <c r="B2188" t="s">
        <v>633</v>
      </c>
      <c r="C2188" s="151">
        <v>40537</v>
      </c>
      <c r="E2188">
        <v>34</v>
      </c>
      <c r="F2188">
        <v>29</v>
      </c>
    </row>
    <row r="2189" spans="1:6" x14ac:dyDescent="0.25">
      <c r="A2189" t="s">
        <v>632</v>
      </c>
      <c r="B2189" t="s">
        <v>633</v>
      </c>
      <c r="C2189" s="151">
        <v>40538</v>
      </c>
      <c r="E2189">
        <v>30</v>
      </c>
      <c r="F2189">
        <v>26</v>
      </c>
    </row>
    <row r="2190" spans="1:6" x14ac:dyDescent="0.25">
      <c r="A2190" t="s">
        <v>632</v>
      </c>
      <c r="B2190" t="s">
        <v>633</v>
      </c>
      <c r="C2190" s="151">
        <v>40539</v>
      </c>
      <c r="E2190">
        <v>34</v>
      </c>
      <c r="F2190">
        <v>26</v>
      </c>
    </row>
    <row r="2191" spans="1:6" x14ac:dyDescent="0.25">
      <c r="A2191" t="s">
        <v>632</v>
      </c>
      <c r="B2191" t="s">
        <v>633</v>
      </c>
      <c r="C2191" s="151">
        <v>40540</v>
      </c>
      <c r="E2191">
        <v>44</v>
      </c>
      <c r="F2191">
        <v>23</v>
      </c>
    </row>
    <row r="2192" spans="1:6" x14ac:dyDescent="0.25">
      <c r="A2192" t="s">
        <v>632</v>
      </c>
      <c r="B2192" t="s">
        <v>633</v>
      </c>
      <c r="C2192" s="151">
        <v>40541</v>
      </c>
      <c r="E2192">
        <v>46</v>
      </c>
      <c r="F2192">
        <v>24</v>
      </c>
    </row>
    <row r="2193" spans="1:6" x14ac:dyDescent="0.25">
      <c r="A2193" t="s">
        <v>632</v>
      </c>
      <c r="B2193" t="s">
        <v>633</v>
      </c>
      <c r="C2193" s="151">
        <v>40542</v>
      </c>
      <c r="E2193">
        <v>45</v>
      </c>
      <c r="F2193">
        <v>20</v>
      </c>
    </row>
    <row r="2194" spans="1:6" x14ac:dyDescent="0.25">
      <c r="A2194" t="s">
        <v>632</v>
      </c>
      <c r="B2194" t="s">
        <v>633</v>
      </c>
      <c r="C2194" s="151">
        <v>40543</v>
      </c>
      <c r="E2194">
        <v>52</v>
      </c>
      <c r="F2194">
        <v>25</v>
      </c>
    </row>
    <row r="2195" spans="1:6" x14ac:dyDescent="0.25">
      <c r="A2195" t="s">
        <v>632</v>
      </c>
      <c r="B2195" t="s">
        <v>633</v>
      </c>
      <c r="C2195" s="151">
        <v>40544</v>
      </c>
      <c r="E2195">
        <v>57</v>
      </c>
      <c r="F2195">
        <v>29</v>
      </c>
    </row>
    <row r="2196" spans="1:6" x14ac:dyDescent="0.25">
      <c r="A2196" t="s">
        <v>632</v>
      </c>
      <c r="B2196" t="s">
        <v>633</v>
      </c>
      <c r="C2196" s="151">
        <v>40545</v>
      </c>
      <c r="E2196">
        <v>58</v>
      </c>
      <c r="F2196">
        <v>31</v>
      </c>
    </row>
    <row r="2197" spans="1:6" x14ac:dyDescent="0.25">
      <c r="A2197" t="s">
        <v>632</v>
      </c>
      <c r="B2197" t="s">
        <v>633</v>
      </c>
      <c r="C2197" s="151">
        <v>40546</v>
      </c>
      <c r="E2197">
        <v>39</v>
      </c>
      <c r="F2197">
        <v>25</v>
      </c>
    </row>
    <row r="2198" spans="1:6" x14ac:dyDescent="0.25">
      <c r="A2198" t="s">
        <v>632</v>
      </c>
      <c r="B2198" t="s">
        <v>633</v>
      </c>
      <c r="C2198" s="151">
        <v>40547</v>
      </c>
      <c r="E2198">
        <v>46</v>
      </c>
      <c r="F2198">
        <v>17</v>
      </c>
    </row>
    <row r="2199" spans="1:6" x14ac:dyDescent="0.25">
      <c r="A2199" t="s">
        <v>632</v>
      </c>
      <c r="B2199" t="s">
        <v>633</v>
      </c>
      <c r="C2199" s="151">
        <v>40548</v>
      </c>
      <c r="E2199">
        <v>40</v>
      </c>
      <c r="F2199">
        <v>22</v>
      </c>
    </row>
    <row r="2200" spans="1:6" x14ac:dyDescent="0.25">
      <c r="A2200" t="s">
        <v>632</v>
      </c>
      <c r="B2200" t="s">
        <v>633</v>
      </c>
      <c r="C2200" s="151">
        <v>40549</v>
      </c>
      <c r="E2200">
        <v>39</v>
      </c>
      <c r="F2200">
        <v>21</v>
      </c>
    </row>
    <row r="2201" spans="1:6" x14ac:dyDescent="0.25">
      <c r="A2201" t="s">
        <v>632</v>
      </c>
      <c r="B2201" t="s">
        <v>633</v>
      </c>
      <c r="C2201" s="151">
        <v>40550</v>
      </c>
      <c r="E2201">
        <v>34</v>
      </c>
      <c r="F2201">
        <v>27</v>
      </c>
    </row>
    <row r="2202" spans="1:6" x14ac:dyDescent="0.25">
      <c r="A2202" t="s">
        <v>632</v>
      </c>
      <c r="B2202" t="s">
        <v>633</v>
      </c>
      <c r="C2202" s="151">
        <v>40551</v>
      </c>
      <c r="E2202">
        <v>32</v>
      </c>
      <c r="F2202">
        <v>21</v>
      </c>
    </row>
    <row r="2203" spans="1:6" x14ac:dyDescent="0.25">
      <c r="A2203" t="s">
        <v>632</v>
      </c>
      <c r="B2203" t="s">
        <v>633</v>
      </c>
      <c r="C2203" s="151">
        <v>40552</v>
      </c>
      <c r="E2203">
        <v>32</v>
      </c>
      <c r="F2203">
        <v>20</v>
      </c>
    </row>
    <row r="2204" spans="1:6" x14ac:dyDescent="0.25">
      <c r="A2204" t="s">
        <v>632</v>
      </c>
      <c r="B2204" t="s">
        <v>633</v>
      </c>
      <c r="C2204" s="151">
        <v>40553</v>
      </c>
      <c r="E2204">
        <v>34</v>
      </c>
      <c r="F2204">
        <v>19</v>
      </c>
    </row>
    <row r="2205" spans="1:6" x14ac:dyDescent="0.25">
      <c r="A2205" t="s">
        <v>632</v>
      </c>
      <c r="B2205" t="s">
        <v>633</v>
      </c>
      <c r="C2205" s="151">
        <v>40554</v>
      </c>
      <c r="E2205">
        <v>32</v>
      </c>
      <c r="F2205">
        <v>20</v>
      </c>
    </row>
    <row r="2206" spans="1:6" x14ac:dyDescent="0.25">
      <c r="A2206" t="s">
        <v>632</v>
      </c>
      <c r="B2206" t="s">
        <v>633</v>
      </c>
      <c r="C2206" s="151">
        <v>40555</v>
      </c>
      <c r="E2206">
        <v>32</v>
      </c>
      <c r="F2206">
        <v>22</v>
      </c>
    </row>
    <row r="2207" spans="1:6" x14ac:dyDescent="0.25">
      <c r="A2207" t="s">
        <v>632</v>
      </c>
      <c r="B2207" t="s">
        <v>633</v>
      </c>
      <c r="C2207" s="151">
        <v>40556</v>
      </c>
      <c r="E2207">
        <v>34</v>
      </c>
      <c r="F2207">
        <v>23</v>
      </c>
    </row>
    <row r="2208" spans="1:6" x14ac:dyDescent="0.25">
      <c r="A2208" t="s">
        <v>632</v>
      </c>
      <c r="B2208" t="s">
        <v>633</v>
      </c>
      <c r="C2208" s="151">
        <v>40557</v>
      </c>
      <c r="E2208">
        <v>36</v>
      </c>
      <c r="F2208">
        <v>16</v>
      </c>
    </row>
    <row r="2209" spans="1:6" x14ac:dyDescent="0.25">
      <c r="A2209" t="s">
        <v>632</v>
      </c>
      <c r="B2209" t="s">
        <v>633</v>
      </c>
      <c r="C2209" s="151">
        <v>40558</v>
      </c>
      <c r="E2209">
        <v>44</v>
      </c>
      <c r="F2209">
        <v>22</v>
      </c>
    </row>
    <row r="2210" spans="1:6" x14ac:dyDescent="0.25">
      <c r="A2210" t="s">
        <v>632</v>
      </c>
      <c r="B2210" t="s">
        <v>633</v>
      </c>
      <c r="C2210" s="151">
        <v>40559</v>
      </c>
      <c r="E2210">
        <v>39</v>
      </c>
      <c r="F2210">
        <v>27</v>
      </c>
    </row>
    <row r="2211" spans="1:6" x14ac:dyDescent="0.25">
      <c r="A2211" t="s">
        <v>632</v>
      </c>
      <c r="B2211" t="s">
        <v>633</v>
      </c>
      <c r="C2211" s="151">
        <v>40560</v>
      </c>
      <c r="E2211">
        <v>32</v>
      </c>
      <c r="F2211">
        <v>27</v>
      </c>
    </row>
    <row r="2212" spans="1:6" x14ac:dyDescent="0.25">
      <c r="A2212" t="s">
        <v>632</v>
      </c>
      <c r="B2212" t="s">
        <v>633</v>
      </c>
      <c r="C2212" s="151">
        <v>40561</v>
      </c>
      <c r="E2212">
        <v>34</v>
      </c>
      <c r="F2212">
        <v>26</v>
      </c>
    </row>
    <row r="2213" spans="1:6" x14ac:dyDescent="0.25">
      <c r="A2213" t="s">
        <v>632</v>
      </c>
      <c r="B2213" t="s">
        <v>633</v>
      </c>
      <c r="C2213" s="151">
        <v>40562</v>
      </c>
      <c r="E2213">
        <v>51</v>
      </c>
      <c r="F2213">
        <v>33</v>
      </c>
    </row>
    <row r="2214" spans="1:6" x14ac:dyDescent="0.25">
      <c r="A2214" t="s">
        <v>632</v>
      </c>
      <c r="B2214" t="s">
        <v>633</v>
      </c>
      <c r="C2214" s="151">
        <v>40563</v>
      </c>
      <c r="E2214">
        <v>41</v>
      </c>
      <c r="F2214">
        <v>29</v>
      </c>
    </row>
    <row r="2215" spans="1:6" x14ac:dyDescent="0.25">
      <c r="A2215" t="s">
        <v>632</v>
      </c>
      <c r="B2215" t="s">
        <v>633</v>
      </c>
      <c r="C2215" s="151">
        <v>40564</v>
      </c>
      <c r="E2215">
        <v>36</v>
      </c>
      <c r="F2215">
        <v>18</v>
      </c>
    </row>
    <row r="2216" spans="1:6" x14ac:dyDescent="0.25">
      <c r="A2216" t="s">
        <v>632</v>
      </c>
      <c r="B2216" t="s">
        <v>633</v>
      </c>
      <c r="C2216" s="151">
        <v>40565</v>
      </c>
      <c r="E2216">
        <v>25</v>
      </c>
      <c r="F2216">
        <v>9</v>
      </c>
    </row>
    <row r="2217" spans="1:6" x14ac:dyDescent="0.25">
      <c r="A2217" t="s">
        <v>632</v>
      </c>
      <c r="B2217" t="s">
        <v>633</v>
      </c>
      <c r="C2217" s="151">
        <v>40566</v>
      </c>
      <c r="E2217">
        <v>29</v>
      </c>
      <c r="F2217">
        <v>9</v>
      </c>
    </row>
    <row r="2218" spans="1:6" x14ac:dyDescent="0.25">
      <c r="A2218" t="s">
        <v>632</v>
      </c>
      <c r="B2218" t="s">
        <v>633</v>
      </c>
      <c r="C2218" s="151">
        <v>40567</v>
      </c>
      <c r="E2218">
        <v>31</v>
      </c>
      <c r="F2218">
        <v>6</v>
      </c>
    </row>
    <row r="2219" spans="1:6" x14ac:dyDescent="0.25">
      <c r="A2219" t="s">
        <v>632</v>
      </c>
      <c r="B2219" t="s">
        <v>633</v>
      </c>
      <c r="C2219" s="151">
        <v>40568</v>
      </c>
      <c r="E2219">
        <v>45</v>
      </c>
      <c r="F2219">
        <v>28</v>
      </c>
    </row>
    <row r="2220" spans="1:6" x14ac:dyDescent="0.25">
      <c r="A2220" t="s">
        <v>632</v>
      </c>
      <c r="B2220" t="s">
        <v>633</v>
      </c>
      <c r="C2220" s="151">
        <v>40569</v>
      </c>
      <c r="E2220">
        <v>35</v>
      </c>
      <c r="F2220">
        <v>32</v>
      </c>
    </row>
    <row r="2221" spans="1:6" x14ac:dyDescent="0.25">
      <c r="A2221" t="s">
        <v>632</v>
      </c>
      <c r="B2221" t="s">
        <v>633</v>
      </c>
      <c r="C2221" s="151">
        <v>40570</v>
      </c>
      <c r="E2221">
        <v>35</v>
      </c>
      <c r="F2221">
        <v>25</v>
      </c>
    </row>
    <row r="2222" spans="1:6" x14ac:dyDescent="0.25">
      <c r="A2222" t="s">
        <v>632</v>
      </c>
      <c r="B2222" t="s">
        <v>633</v>
      </c>
      <c r="C2222" s="151">
        <v>40571</v>
      </c>
      <c r="E2222">
        <v>36</v>
      </c>
      <c r="F2222">
        <v>26</v>
      </c>
    </row>
    <row r="2223" spans="1:6" x14ac:dyDescent="0.25">
      <c r="A2223" t="s">
        <v>632</v>
      </c>
      <c r="B2223" t="s">
        <v>633</v>
      </c>
      <c r="C2223" s="151">
        <v>40572</v>
      </c>
      <c r="E2223">
        <v>36</v>
      </c>
      <c r="F2223">
        <v>16</v>
      </c>
    </row>
    <row r="2224" spans="1:6" x14ac:dyDescent="0.25">
      <c r="A2224" t="s">
        <v>632</v>
      </c>
      <c r="B2224" t="s">
        <v>633</v>
      </c>
      <c r="C2224" s="151">
        <v>40573</v>
      </c>
      <c r="E2224">
        <v>44</v>
      </c>
      <c r="F2224">
        <v>15</v>
      </c>
    </row>
    <row r="2225" spans="1:6" x14ac:dyDescent="0.25">
      <c r="A2225" t="s">
        <v>632</v>
      </c>
      <c r="B2225" t="s">
        <v>633</v>
      </c>
      <c r="C2225" s="151">
        <v>40574</v>
      </c>
      <c r="E2225">
        <v>35</v>
      </c>
      <c r="F2225">
        <v>24</v>
      </c>
    </row>
    <row r="2226" spans="1:6" x14ac:dyDescent="0.25">
      <c r="A2226" t="s">
        <v>632</v>
      </c>
      <c r="B2226" t="s">
        <v>633</v>
      </c>
      <c r="C2226" s="151">
        <v>40575</v>
      </c>
      <c r="E2226">
        <v>36</v>
      </c>
      <c r="F2226">
        <v>26</v>
      </c>
    </row>
    <row r="2227" spans="1:6" x14ac:dyDescent="0.25">
      <c r="A2227" t="s">
        <v>632</v>
      </c>
      <c r="B2227" t="s">
        <v>633</v>
      </c>
      <c r="C2227" s="151">
        <v>40576</v>
      </c>
      <c r="E2227">
        <v>48</v>
      </c>
      <c r="F2227">
        <v>30</v>
      </c>
    </row>
    <row r="2228" spans="1:6" x14ac:dyDescent="0.25">
      <c r="A2228" t="s">
        <v>632</v>
      </c>
      <c r="B2228" t="s">
        <v>633</v>
      </c>
      <c r="C2228" s="151">
        <v>40577</v>
      </c>
      <c r="E2228">
        <v>33</v>
      </c>
      <c r="F2228">
        <v>23</v>
      </c>
    </row>
    <row r="2229" spans="1:6" x14ac:dyDescent="0.25">
      <c r="A2229" t="s">
        <v>632</v>
      </c>
      <c r="B2229" t="s">
        <v>633</v>
      </c>
      <c r="C2229" s="151">
        <v>40578</v>
      </c>
      <c r="E2229">
        <v>39</v>
      </c>
      <c r="F2229">
        <v>20</v>
      </c>
    </row>
    <row r="2230" spans="1:6" x14ac:dyDescent="0.25">
      <c r="A2230" t="s">
        <v>632</v>
      </c>
      <c r="B2230" t="s">
        <v>633</v>
      </c>
      <c r="C2230" s="151">
        <v>40579</v>
      </c>
      <c r="E2230">
        <v>39</v>
      </c>
      <c r="F2230">
        <v>33</v>
      </c>
    </row>
    <row r="2231" spans="1:6" x14ac:dyDescent="0.25">
      <c r="A2231" t="s">
        <v>632</v>
      </c>
      <c r="B2231" t="s">
        <v>633</v>
      </c>
      <c r="C2231" s="151">
        <v>40580</v>
      </c>
      <c r="E2231">
        <v>45</v>
      </c>
      <c r="F2231">
        <v>29</v>
      </c>
    </row>
    <row r="2232" spans="1:6" x14ac:dyDescent="0.25">
      <c r="A2232" t="s">
        <v>632</v>
      </c>
      <c r="B2232" t="s">
        <v>633</v>
      </c>
      <c r="C2232" s="151">
        <v>40581</v>
      </c>
      <c r="E2232">
        <v>46</v>
      </c>
      <c r="F2232">
        <v>24</v>
      </c>
    </row>
    <row r="2233" spans="1:6" x14ac:dyDescent="0.25">
      <c r="A2233" t="s">
        <v>632</v>
      </c>
      <c r="B2233" t="s">
        <v>633</v>
      </c>
      <c r="C2233" s="151">
        <v>40582</v>
      </c>
      <c r="E2233">
        <v>38</v>
      </c>
      <c r="F2233">
        <v>22</v>
      </c>
    </row>
    <row r="2234" spans="1:6" x14ac:dyDescent="0.25">
      <c r="A2234" t="s">
        <v>632</v>
      </c>
      <c r="B2234" t="s">
        <v>633</v>
      </c>
      <c r="C2234" s="151">
        <v>40583</v>
      </c>
      <c r="E2234">
        <v>33</v>
      </c>
      <c r="F2234">
        <v>16</v>
      </c>
    </row>
    <row r="2235" spans="1:6" x14ac:dyDescent="0.25">
      <c r="A2235" t="s">
        <v>632</v>
      </c>
      <c r="B2235" t="s">
        <v>633</v>
      </c>
      <c r="C2235" s="151">
        <v>40584</v>
      </c>
      <c r="E2235">
        <v>33</v>
      </c>
      <c r="F2235">
        <v>15</v>
      </c>
    </row>
    <row r="2236" spans="1:6" x14ac:dyDescent="0.25">
      <c r="A2236" t="s">
        <v>632</v>
      </c>
      <c r="B2236" t="s">
        <v>633</v>
      </c>
      <c r="C2236" s="151">
        <v>40585</v>
      </c>
      <c r="E2236">
        <v>44</v>
      </c>
      <c r="F2236">
        <v>11</v>
      </c>
    </row>
    <row r="2237" spans="1:6" x14ac:dyDescent="0.25">
      <c r="A2237" t="s">
        <v>632</v>
      </c>
      <c r="B2237" t="s">
        <v>633</v>
      </c>
      <c r="C2237" s="151">
        <v>40586</v>
      </c>
      <c r="E2237">
        <v>44</v>
      </c>
      <c r="F2237">
        <v>16</v>
      </c>
    </row>
    <row r="2238" spans="1:6" x14ac:dyDescent="0.25">
      <c r="A2238" t="s">
        <v>632</v>
      </c>
      <c r="B2238" t="s">
        <v>633</v>
      </c>
      <c r="C2238" s="151">
        <v>40587</v>
      </c>
      <c r="E2238">
        <v>53</v>
      </c>
      <c r="F2238">
        <v>26</v>
      </c>
    </row>
    <row r="2239" spans="1:6" x14ac:dyDescent="0.25">
      <c r="A2239" t="s">
        <v>632</v>
      </c>
      <c r="B2239" t="s">
        <v>633</v>
      </c>
      <c r="C2239" s="151">
        <v>40588</v>
      </c>
      <c r="E2239">
        <v>66</v>
      </c>
      <c r="F2239">
        <v>40</v>
      </c>
    </row>
    <row r="2240" spans="1:6" x14ac:dyDescent="0.25">
      <c r="A2240" t="s">
        <v>632</v>
      </c>
      <c r="B2240" t="s">
        <v>633</v>
      </c>
      <c r="C2240" s="151">
        <v>40589</v>
      </c>
      <c r="E2240">
        <v>46</v>
      </c>
      <c r="F2240">
        <v>26</v>
      </c>
    </row>
    <row r="2241" spans="1:6" x14ac:dyDescent="0.25">
      <c r="A2241" t="s">
        <v>632</v>
      </c>
      <c r="B2241" t="s">
        <v>633</v>
      </c>
      <c r="C2241" s="151">
        <v>40590</v>
      </c>
      <c r="E2241">
        <v>59</v>
      </c>
      <c r="F2241">
        <v>25</v>
      </c>
    </row>
    <row r="2242" spans="1:6" x14ac:dyDescent="0.25">
      <c r="A2242" t="s">
        <v>632</v>
      </c>
      <c r="B2242" t="s">
        <v>633</v>
      </c>
      <c r="C2242" s="151">
        <v>40591</v>
      </c>
      <c r="E2242">
        <v>72</v>
      </c>
      <c r="F2242">
        <v>39</v>
      </c>
    </row>
    <row r="2243" spans="1:6" x14ac:dyDescent="0.25">
      <c r="A2243" t="s">
        <v>632</v>
      </c>
      <c r="B2243" t="s">
        <v>633</v>
      </c>
      <c r="C2243" s="151">
        <v>40592</v>
      </c>
      <c r="E2243">
        <v>75</v>
      </c>
      <c r="F2243">
        <v>53</v>
      </c>
    </row>
    <row r="2244" spans="1:6" x14ac:dyDescent="0.25">
      <c r="A2244" t="s">
        <v>632</v>
      </c>
      <c r="B2244" t="s">
        <v>633</v>
      </c>
      <c r="C2244" s="151">
        <v>40593</v>
      </c>
      <c r="E2244">
        <v>55</v>
      </c>
      <c r="F2244">
        <v>36</v>
      </c>
    </row>
    <row r="2245" spans="1:6" x14ac:dyDescent="0.25">
      <c r="A2245" t="s">
        <v>632</v>
      </c>
      <c r="B2245" t="s">
        <v>633</v>
      </c>
      <c r="C2245" s="151">
        <v>40594</v>
      </c>
      <c r="E2245">
        <v>48</v>
      </c>
      <c r="F2245">
        <v>30</v>
      </c>
    </row>
    <row r="2246" spans="1:6" x14ac:dyDescent="0.25">
      <c r="A2246" t="s">
        <v>632</v>
      </c>
      <c r="B2246" t="s">
        <v>633</v>
      </c>
      <c r="C2246" s="151">
        <v>40595</v>
      </c>
      <c r="E2246">
        <v>44</v>
      </c>
      <c r="F2246">
        <v>28</v>
      </c>
    </row>
    <row r="2247" spans="1:6" x14ac:dyDescent="0.25">
      <c r="A2247" t="s">
        <v>632</v>
      </c>
      <c r="B2247" t="s">
        <v>633</v>
      </c>
      <c r="C2247" s="151">
        <v>40596</v>
      </c>
      <c r="E2247">
        <v>32</v>
      </c>
      <c r="F2247">
        <v>22</v>
      </c>
    </row>
    <row r="2248" spans="1:6" x14ac:dyDescent="0.25">
      <c r="A2248" t="s">
        <v>632</v>
      </c>
      <c r="B2248" t="s">
        <v>633</v>
      </c>
      <c r="C2248" s="151">
        <v>40597</v>
      </c>
      <c r="E2248">
        <v>44</v>
      </c>
      <c r="F2248">
        <v>24</v>
      </c>
    </row>
    <row r="2249" spans="1:6" x14ac:dyDescent="0.25">
      <c r="A2249" t="s">
        <v>632</v>
      </c>
      <c r="B2249" t="s">
        <v>633</v>
      </c>
      <c r="C2249" s="151">
        <v>40598</v>
      </c>
      <c r="E2249">
        <v>50</v>
      </c>
      <c r="F2249">
        <v>22</v>
      </c>
    </row>
    <row r="2250" spans="1:6" x14ac:dyDescent="0.25">
      <c r="A2250" t="s">
        <v>632</v>
      </c>
      <c r="B2250" t="s">
        <v>633</v>
      </c>
      <c r="C2250" s="151">
        <v>40599</v>
      </c>
      <c r="E2250">
        <v>64</v>
      </c>
      <c r="F2250">
        <v>34</v>
      </c>
    </row>
    <row r="2251" spans="1:6" x14ac:dyDescent="0.25">
      <c r="A2251" t="s">
        <v>632</v>
      </c>
      <c r="B2251" t="s">
        <v>633</v>
      </c>
      <c r="C2251" s="151">
        <v>40600</v>
      </c>
      <c r="E2251">
        <v>49</v>
      </c>
      <c r="F2251">
        <v>30</v>
      </c>
    </row>
    <row r="2252" spans="1:6" x14ac:dyDescent="0.25">
      <c r="A2252" t="s">
        <v>632</v>
      </c>
      <c r="B2252" t="s">
        <v>633</v>
      </c>
      <c r="C2252" s="151">
        <v>40601</v>
      </c>
      <c r="E2252">
        <v>62</v>
      </c>
      <c r="F2252">
        <v>30</v>
      </c>
    </row>
    <row r="2253" spans="1:6" x14ac:dyDescent="0.25">
      <c r="A2253" t="s">
        <v>632</v>
      </c>
      <c r="B2253" t="s">
        <v>633</v>
      </c>
      <c r="C2253" s="151">
        <v>40602</v>
      </c>
      <c r="E2253">
        <v>67</v>
      </c>
      <c r="F2253">
        <v>39</v>
      </c>
    </row>
    <row r="2254" spans="1:6" x14ac:dyDescent="0.25">
      <c r="A2254" t="s">
        <v>632</v>
      </c>
      <c r="B2254" t="s">
        <v>633</v>
      </c>
      <c r="C2254" s="151">
        <v>40603</v>
      </c>
      <c r="E2254">
        <v>47</v>
      </c>
      <c r="F2254">
        <v>30</v>
      </c>
    </row>
    <row r="2255" spans="1:6" x14ac:dyDescent="0.25">
      <c r="A2255" t="s">
        <v>632</v>
      </c>
      <c r="B2255" t="s">
        <v>633</v>
      </c>
      <c r="C2255" s="151">
        <v>40604</v>
      </c>
      <c r="E2255">
        <v>62</v>
      </c>
      <c r="F2255">
        <v>30</v>
      </c>
    </row>
    <row r="2256" spans="1:6" x14ac:dyDescent="0.25">
      <c r="A2256" t="s">
        <v>632</v>
      </c>
      <c r="B2256" t="s">
        <v>633</v>
      </c>
      <c r="C2256" s="151">
        <v>40605</v>
      </c>
      <c r="E2256">
        <v>39</v>
      </c>
      <c r="F2256">
        <v>25</v>
      </c>
    </row>
    <row r="2257" spans="1:6" x14ac:dyDescent="0.25">
      <c r="A2257" t="s">
        <v>632</v>
      </c>
      <c r="B2257" t="s">
        <v>633</v>
      </c>
      <c r="C2257" s="151">
        <v>40606</v>
      </c>
      <c r="E2257">
        <v>49</v>
      </c>
      <c r="F2257">
        <v>27</v>
      </c>
    </row>
    <row r="2258" spans="1:6" x14ac:dyDescent="0.25">
      <c r="A2258" t="s">
        <v>632</v>
      </c>
      <c r="B2258" t="s">
        <v>633</v>
      </c>
      <c r="C2258" s="151">
        <v>40607</v>
      </c>
      <c r="E2258">
        <v>63</v>
      </c>
      <c r="F2258">
        <v>39</v>
      </c>
    </row>
    <row r="2259" spans="1:6" x14ac:dyDescent="0.25">
      <c r="A2259" t="s">
        <v>632</v>
      </c>
      <c r="B2259" t="s">
        <v>633</v>
      </c>
      <c r="C2259" s="151">
        <v>40608</v>
      </c>
      <c r="E2259">
        <v>59</v>
      </c>
      <c r="F2259">
        <v>34</v>
      </c>
    </row>
    <row r="2260" spans="1:6" x14ac:dyDescent="0.25">
      <c r="A2260" t="s">
        <v>632</v>
      </c>
      <c r="B2260" t="s">
        <v>633</v>
      </c>
      <c r="C2260" s="151">
        <v>40609</v>
      </c>
      <c r="E2260">
        <v>48</v>
      </c>
      <c r="F2260">
        <v>32</v>
      </c>
    </row>
    <row r="2261" spans="1:6" x14ac:dyDescent="0.25">
      <c r="A2261" t="s">
        <v>632</v>
      </c>
      <c r="B2261" t="s">
        <v>633</v>
      </c>
      <c r="C2261" s="151">
        <v>40610</v>
      </c>
      <c r="E2261">
        <v>51</v>
      </c>
      <c r="F2261">
        <v>25</v>
      </c>
    </row>
    <row r="2262" spans="1:6" x14ac:dyDescent="0.25">
      <c r="A2262" t="s">
        <v>632</v>
      </c>
      <c r="B2262" t="s">
        <v>633</v>
      </c>
      <c r="C2262" s="151">
        <v>40611</v>
      </c>
      <c r="E2262">
        <v>49</v>
      </c>
      <c r="F2262">
        <v>36</v>
      </c>
    </row>
    <row r="2263" spans="1:6" x14ac:dyDescent="0.25">
      <c r="A2263" t="s">
        <v>632</v>
      </c>
      <c r="B2263" t="s">
        <v>633</v>
      </c>
      <c r="C2263" s="151">
        <v>40612</v>
      </c>
      <c r="E2263">
        <v>59</v>
      </c>
      <c r="F2263">
        <v>46</v>
      </c>
    </row>
    <row r="2264" spans="1:6" x14ac:dyDescent="0.25">
      <c r="A2264" t="s">
        <v>632</v>
      </c>
      <c r="B2264" t="s">
        <v>633</v>
      </c>
      <c r="C2264" s="151">
        <v>40613</v>
      </c>
      <c r="E2264">
        <v>48</v>
      </c>
      <c r="F2264">
        <v>37</v>
      </c>
    </row>
    <row r="2265" spans="1:6" x14ac:dyDescent="0.25">
      <c r="A2265" t="s">
        <v>632</v>
      </c>
      <c r="B2265" t="s">
        <v>633</v>
      </c>
      <c r="C2265" s="151">
        <v>40614</v>
      </c>
      <c r="E2265">
        <v>61</v>
      </c>
      <c r="F2265">
        <v>32</v>
      </c>
    </row>
    <row r="2266" spans="1:6" x14ac:dyDescent="0.25">
      <c r="A2266" t="s">
        <v>632</v>
      </c>
      <c r="B2266" t="s">
        <v>633</v>
      </c>
      <c r="C2266" s="151">
        <v>40615</v>
      </c>
      <c r="E2266">
        <v>58</v>
      </c>
      <c r="F2266">
        <v>33</v>
      </c>
    </row>
    <row r="2267" spans="1:6" x14ac:dyDescent="0.25">
      <c r="A2267" t="s">
        <v>632</v>
      </c>
      <c r="B2267" t="s">
        <v>633</v>
      </c>
      <c r="C2267" s="151">
        <v>40616</v>
      </c>
      <c r="E2267">
        <v>52</v>
      </c>
      <c r="F2267">
        <v>28</v>
      </c>
    </row>
    <row r="2268" spans="1:6" x14ac:dyDescent="0.25">
      <c r="A2268" t="s">
        <v>632</v>
      </c>
      <c r="B2268" t="s">
        <v>633</v>
      </c>
      <c r="C2268" s="151">
        <v>40617</v>
      </c>
      <c r="E2268">
        <v>50</v>
      </c>
      <c r="F2268">
        <v>29</v>
      </c>
    </row>
    <row r="2269" spans="1:6" x14ac:dyDescent="0.25">
      <c r="A2269" t="s">
        <v>632</v>
      </c>
      <c r="B2269" t="s">
        <v>633</v>
      </c>
      <c r="C2269" s="151">
        <v>40618</v>
      </c>
      <c r="E2269">
        <v>58</v>
      </c>
      <c r="F2269">
        <v>42</v>
      </c>
    </row>
    <row r="2270" spans="1:6" x14ac:dyDescent="0.25">
      <c r="A2270" t="s">
        <v>632</v>
      </c>
      <c r="B2270" t="s">
        <v>633</v>
      </c>
      <c r="C2270" s="151">
        <v>40619</v>
      </c>
      <c r="E2270">
        <v>65</v>
      </c>
      <c r="F2270">
        <v>39</v>
      </c>
    </row>
    <row r="2271" spans="1:6" x14ac:dyDescent="0.25">
      <c r="A2271" t="s">
        <v>632</v>
      </c>
      <c r="B2271" t="s">
        <v>633</v>
      </c>
      <c r="C2271" s="151">
        <v>40620</v>
      </c>
      <c r="E2271">
        <v>79</v>
      </c>
      <c r="F2271">
        <v>50</v>
      </c>
    </row>
    <row r="2272" spans="1:6" x14ac:dyDescent="0.25">
      <c r="A2272" t="s">
        <v>632</v>
      </c>
      <c r="B2272" t="s">
        <v>633</v>
      </c>
      <c r="C2272" s="151">
        <v>40621</v>
      </c>
      <c r="E2272">
        <v>66</v>
      </c>
      <c r="F2272">
        <v>46</v>
      </c>
    </row>
    <row r="2273" spans="1:6" x14ac:dyDescent="0.25">
      <c r="A2273" t="s">
        <v>632</v>
      </c>
      <c r="B2273" t="s">
        <v>633</v>
      </c>
      <c r="C2273" s="151">
        <v>40622</v>
      </c>
      <c r="E2273">
        <v>53</v>
      </c>
      <c r="F2273">
        <v>36</v>
      </c>
    </row>
    <row r="2274" spans="1:6" x14ac:dyDescent="0.25">
      <c r="A2274" t="s">
        <v>632</v>
      </c>
      <c r="B2274" t="s">
        <v>633</v>
      </c>
      <c r="C2274" s="151">
        <v>40623</v>
      </c>
      <c r="E2274">
        <v>73</v>
      </c>
      <c r="F2274">
        <v>41</v>
      </c>
    </row>
    <row r="2275" spans="1:6" x14ac:dyDescent="0.25">
      <c r="A2275" t="s">
        <v>632</v>
      </c>
      <c r="B2275" t="s">
        <v>633</v>
      </c>
      <c r="C2275" s="151">
        <v>40624</v>
      </c>
      <c r="E2275">
        <v>62</v>
      </c>
      <c r="F2275">
        <v>47</v>
      </c>
    </row>
    <row r="2276" spans="1:6" x14ac:dyDescent="0.25">
      <c r="A2276" t="s">
        <v>632</v>
      </c>
      <c r="B2276" t="s">
        <v>633</v>
      </c>
      <c r="C2276" s="151">
        <v>40625</v>
      </c>
      <c r="E2276">
        <v>54</v>
      </c>
      <c r="F2276">
        <v>45</v>
      </c>
    </row>
    <row r="2277" spans="1:6" x14ac:dyDescent="0.25">
      <c r="A2277" t="s">
        <v>632</v>
      </c>
      <c r="B2277" t="s">
        <v>633</v>
      </c>
      <c r="C2277" s="151">
        <v>40626</v>
      </c>
      <c r="E2277">
        <v>45</v>
      </c>
      <c r="F2277">
        <v>33</v>
      </c>
    </row>
    <row r="2278" spans="1:6" x14ac:dyDescent="0.25">
      <c r="A2278" t="s">
        <v>632</v>
      </c>
      <c r="B2278" t="s">
        <v>633</v>
      </c>
      <c r="C2278" s="151">
        <v>40627</v>
      </c>
      <c r="E2278">
        <v>48</v>
      </c>
      <c r="F2278">
        <v>27</v>
      </c>
    </row>
    <row r="2279" spans="1:6" x14ac:dyDescent="0.25">
      <c r="A2279" t="s">
        <v>632</v>
      </c>
      <c r="B2279" t="s">
        <v>633</v>
      </c>
      <c r="C2279" s="151">
        <v>40628</v>
      </c>
      <c r="E2279">
        <v>45</v>
      </c>
      <c r="F2279">
        <v>28</v>
      </c>
    </row>
    <row r="2280" spans="1:6" x14ac:dyDescent="0.25">
      <c r="A2280" t="s">
        <v>632</v>
      </c>
      <c r="B2280" t="s">
        <v>633</v>
      </c>
      <c r="C2280" s="151">
        <v>40629</v>
      </c>
      <c r="E2280">
        <v>44</v>
      </c>
      <c r="F2280">
        <v>27</v>
      </c>
    </row>
    <row r="2281" spans="1:6" x14ac:dyDescent="0.25">
      <c r="A2281" t="s">
        <v>632</v>
      </c>
      <c r="B2281" t="s">
        <v>633</v>
      </c>
      <c r="C2281" s="151">
        <v>40630</v>
      </c>
      <c r="E2281">
        <v>47</v>
      </c>
      <c r="F2281">
        <v>26</v>
      </c>
    </row>
    <row r="2282" spans="1:6" x14ac:dyDescent="0.25">
      <c r="A2282" t="s">
        <v>632</v>
      </c>
      <c r="B2282" t="s">
        <v>633</v>
      </c>
      <c r="C2282" s="151">
        <v>40631</v>
      </c>
      <c r="E2282">
        <v>50</v>
      </c>
      <c r="F2282">
        <v>26</v>
      </c>
    </row>
    <row r="2283" spans="1:6" x14ac:dyDescent="0.25">
      <c r="A2283" t="s">
        <v>632</v>
      </c>
      <c r="B2283" t="s">
        <v>633</v>
      </c>
      <c r="C2283" s="151">
        <v>40632</v>
      </c>
      <c r="E2283">
        <v>47</v>
      </c>
      <c r="F2283">
        <v>35</v>
      </c>
    </row>
    <row r="2284" spans="1:6" x14ac:dyDescent="0.25">
      <c r="A2284" t="s">
        <v>632</v>
      </c>
      <c r="B2284" t="s">
        <v>633</v>
      </c>
      <c r="C2284" s="151">
        <v>40633</v>
      </c>
      <c r="E2284">
        <v>42</v>
      </c>
      <c r="F2284">
        <v>36</v>
      </c>
    </row>
    <row r="2285" spans="1:6" x14ac:dyDescent="0.25">
      <c r="A2285" t="s">
        <v>632</v>
      </c>
      <c r="B2285" t="s">
        <v>633</v>
      </c>
      <c r="C2285" s="151">
        <v>40634</v>
      </c>
      <c r="E2285">
        <v>50</v>
      </c>
      <c r="F2285">
        <v>32</v>
      </c>
    </row>
    <row r="2286" spans="1:6" x14ac:dyDescent="0.25">
      <c r="A2286" t="s">
        <v>632</v>
      </c>
      <c r="B2286" t="s">
        <v>633</v>
      </c>
      <c r="C2286" s="151">
        <v>40635</v>
      </c>
      <c r="E2286">
        <v>51</v>
      </c>
      <c r="F2286">
        <v>31</v>
      </c>
    </row>
    <row r="2287" spans="1:6" x14ac:dyDescent="0.25">
      <c r="A2287" t="s">
        <v>632</v>
      </c>
      <c r="B2287" t="s">
        <v>633</v>
      </c>
      <c r="C2287" s="151">
        <v>40636</v>
      </c>
      <c r="E2287">
        <v>59</v>
      </c>
      <c r="F2287">
        <v>32</v>
      </c>
    </row>
    <row r="2288" spans="1:6" x14ac:dyDescent="0.25">
      <c r="A2288" t="s">
        <v>632</v>
      </c>
      <c r="B2288" t="s">
        <v>633</v>
      </c>
      <c r="C2288" s="151">
        <v>40637</v>
      </c>
      <c r="E2288">
        <v>85</v>
      </c>
      <c r="F2288">
        <v>48</v>
      </c>
    </row>
    <row r="2289" spans="1:6" x14ac:dyDescent="0.25">
      <c r="A2289" t="s">
        <v>632</v>
      </c>
      <c r="B2289" t="s">
        <v>633</v>
      </c>
      <c r="C2289" s="151">
        <v>40638</v>
      </c>
      <c r="E2289">
        <v>71</v>
      </c>
      <c r="F2289">
        <v>36</v>
      </c>
    </row>
    <row r="2290" spans="1:6" x14ac:dyDescent="0.25">
      <c r="A2290" t="s">
        <v>632</v>
      </c>
      <c r="B2290" t="s">
        <v>633</v>
      </c>
      <c r="C2290" s="151">
        <v>40639</v>
      </c>
      <c r="E2290">
        <v>64</v>
      </c>
      <c r="F2290">
        <v>30</v>
      </c>
    </row>
    <row r="2291" spans="1:6" x14ac:dyDescent="0.25">
      <c r="A2291" t="s">
        <v>632</v>
      </c>
      <c r="B2291" t="s">
        <v>633</v>
      </c>
      <c r="C2291" s="151">
        <v>40640</v>
      </c>
      <c r="E2291">
        <v>70</v>
      </c>
      <c r="F2291">
        <v>43</v>
      </c>
    </row>
    <row r="2292" spans="1:6" x14ac:dyDescent="0.25">
      <c r="A2292" t="s">
        <v>632</v>
      </c>
      <c r="B2292" t="s">
        <v>633</v>
      </c>
      <c r="C2292" s="151">
        <v>40641</v>
      </c>
      <c r="E2292">
        <v>51</v>
      </c>
      <c r="F2292">
        <v>42</v>
      </c>
    </row>
    <row r="2293" spans="1:6" x14ac:dyDescent="0.25">
      <c r="A2293" t="s">
        <v>632</v>
      </c>
      <c r="B2293" t="s">
        <v>633</v>
      </c>
      <c r="C2293" s="151">
        <v>40642</v>
      </c>
      <c r="E2293">
        <v>50</v>
      </c>
      <c r="F2293">
        <v>42</v>
      </c>
    </row>
    <row r="2294" spans="1:6" x14ac:dyDescent="0.25">
      <c r="A2294" t="s">
        <v>632</v>
      </c>
      <c r="B2294" t="s">
        <v>633</v>
      </c>
      <c r="C2294" s="151">
        <v>40643</v>
      </c>
      <c r="E2294">
        <v>66</v>
      </c>
      <c r="F2294">
        <v>46</v>
      </c>
    </row>
    <row r="2295" spans="1:6" x14ac:dyDescent="0.25">
      <c r="A2295" t="s">
        <v>632</v>
      </c>
      <c r="B2295" t="s">
        <v>633</v>
      </c>
      <c r="C2295" s="151">
        <v>40644</v>
      </c>
      <c r="E2295">
        <v>85</v>
      </c>
      <c r="F2295">
        <v>59</v>
      </c>
    </row>
    <row r="2296" spans="1:6" x14ac:dyDescent="0.25">
      <c r="A2296" t="s">
        <v>632</v>
      </c>
      <c r="B2296" t="s">
        <v>633</v>
      </c>
      <c r="C2296" s="151">
        <v>40645</v>
      </c>
      <c r="E2296">
        <v>70</v>
      </c>
      <c r="F2296">
        <v>52</v>
      </c>
    </row>
    <row r="2297" spans="1:6" x14ac:dyDescent="0.25">
      <c r="A2297" t="s">
        <v>632</v>
      </c>
      <c r="B2297" t="s">
        <v>633</v>
      </c>
      <c r="C2297" s="151">
        <v>40646</v>
      </c>
      <c r="E2297">
        <v>57</v>
      </c>
      <c r="F2297">
        <v>46</v>
      </c>
    </row>
    <row r="2298" spans="1:6" x14ac:dyDescent="0.25">
      <c r="A2298" t="s">
        <v>632</v>
      </c>
      <c r="B2298" t="s">
        <v>633</v>
      </c>
      <c r="C2298" s="151">
        <v>40647</v>
      </c>
      <c r="E2298">
        <v>70</v>
      </c>
      <c r="F2298">
        <v>38</v>
      </c>
    </row>
    <row r="2299" spans="1:6" x14ac:dyDescent="0.25">
      <c r="A2299" t="s">
        <v>632</v>
      </c>
      <c r="B2299" t="s">
        <v>633</v>
      </c>
      <c r="C2299" s="151">
        <v>40648</v>
      </c>
      <c r="E2299">
        <v>67</v>
      </c>
      <c r="F2299">
        <v>40</v>
      </c>
    </row>
    <row r="2300" spans="1:6" x14ac:dyDescent="0.25">
      <c r="A2300" t="s">
        <v>632</v>
      </c>
      <c r="B2300" t="s">
        <v>633</v>
      </c>
      <c r="C2300" s="151">
        <v>40649</v>
      </c>
      <c r="E2300">
        <v>63</v>
      </c>
      <c r="F2300">
        <v>48</v>
      </c>
    </row>
    <row r="2301" spans="1:6" x14ac:dyDescent="0.25">
      <c r="A2301" t="s">
        <v>632</v>
      </c>
      <c r="B2301" t="s">
        <v>633</v>
      </c>
      <c r="C2301" s="151">
        <v>40650</v>
      </c>
      <c r="E2301">
        <v>69</v>
      </c>
      <c r="F2301">
        <v>45</v>
      </c>
    </row>
    <row r="2302" spans="1:6" x14ac:dyDescent="0.25">
      <c r="A2302" t="s">
        <v>632</v>
      </c>
      <c r="B2302" t="s">
        <v>633</v>
      </c>
      <c r="C2302" s="151">
        <v>40651</v>
      </c>
      <c r="E2302">
        <v>76</v>
      </c>
      <c r="F2302">
        <v>42</v>
      </c>
    </row>
    <row r="2303" spans="1:6" x14ac:dyDescent="0.25">
      <c r="A2303" t="s">
        <v>632</v>
      </c>
      <c r="B2303" t="s">
        <v>633</v>
      </c>
      <c r="C2303" s="151">
        <v>40652</v>
      </c>
      <c r="E2303">
        <v>68</v>
      </c>
      <c r="F2303">
        <v>53</v>
      </c>
    </row>
    <row r="2304" spans="1:6" x14ac:dyDescent="0.25">
      <c r="A2304" t="s">
        <v>632</v>
      </c>
      <c r="B2304" t="s">
        <v>633</v>
      </c>
      <c r="C2304" s="151">
        <v>40653</v>
      </c>
      <c r="E2304">
        <v>86</v>
      </c>
      <c r="F2304">
        <v>48</v>
      </c>
    </row>
    <row r="2305" spans="1:6" x14ac:dyDescent="0.25">
      <c r="A2305" t="s">
        <v>632</v>
      </c>
      <c r="B2305" t="s">
        <v>633</v>
      </c>
      <c r="C2305" s="151">
        <v>40654</v>
      </c>
      <c r="E2305">
        <v>64</v>
      </c>
      <c r="F2305">
        <v>41</v>
      </c>
    </row>
    <row r="2306" spans="1:6" x14ac:dyDescent="0.25">
      <c r="A2306" t="s">
        <v>632</v>
      </c>
      <c r="B2306" t="s">
        <v>633</v>
      </c>
      <c r="C2306" s="151">
        <v>40655</v>
      </c>
      <c r="E2306">
        <v>49</v>
      </c>
      <c r="F2306">
        <v>43</v>
      </c>
    </row>
    <row r="2307" spans="1:6" x14ac:dyDescent="0.25">
      <c r="A2307" t="s">
        <v>632</v>
      </c>
      <c r="B2307" t="s">
        <v>633</v>
      </c>
      <c r="C2307" s="151">
        <v>40656</v>
      </c>
      <c r="E2307">
        <v>73</v>
      </c>
      <c r="F2307">
        <v>43</v>
      </c>
    </row>
    <row r="2308" spans="1:6" x14ac:dyDescent="0.25">
      <c r="A2308" t="s">
        <v>632</v>
      </c>
      <c r="B2308" t="s">
        <v>633</v>
      </c>
      <c r="C2308" s="151">
        <v>40657</v>
      </c>
      <c r="E2308">
        <v>85</v>
      </c>
      <c r="F2308">
        <v>56</v>
      </c>
    </row>
    <row r="2309" spans="1:6" x14ac:dyDescent="0.25">
      <c r="A2309" t="s">
        <v>632</v>
      </c>
      <c r="B2309" t="s">
        <v>633</v>
      </c>
      <c r="C2309" s="151">
        <v>40658</v>
      </c>
      <c r="E2309">
        <v>86</v>
      </c>
      <c r="F2309">
        <v>56</v>
      </c>
    </row>
    <row r="2310" spans="1:6" x14ac:dyDescent="0.25">
      <c r="A2310" t="s">
        <v>632</v>
      </c>
      <c r="B2310" t="s">
        <v>633</v>
      </c>
      <c r="C2310" s="151">
        <v>40659</v>
      </c>
      <c r="E2310">
        <v>84</v>
      </c>
      <c r="F2310">
        <v>67</v>
      </c>
    </row>
    <row r="2311" spans="1:6" x14ac:dyDescent="0.25">
      <c r="A2311" t="s">
        <v>632</v>
      </c>
      <c r="B2311" t="s">
        <v>633</v>
      </c>
      <c r="C2311" s="151">
        <v>40660</v>
      </c>
      <c r="E2311">
        <v>82</v>
      </c>
      <c r="F2311">
        <v>68</v>
      </c>
    </row>
    <row r="2312" spans="1:6" x14ac:dyDescent="0.25">
      <c r="A2312" t="s">
        <v>632</v>
      </c>
      <c r="B2312" t="s">
        <v>633</v>
      </c>
      <c r="C2312" s="151">
        <v>40661</v>
      </c>
      <c r="E2312">
        <v>78</v>
      </c>
      <c r="F2312">
        <v>53</v>
      </c>
    </row>
    <row r="2313" spans="1:6" x14ac:dyDescent="0.25">
      <c r="A2313" t="s">
        <v>632</v>
      </c>
      <c r="B2313" t="s">
        <v>633</v>
      </c>
      <c r="C2313" s="151">
        <v>40662</v>
      </c>
      <c r="E2313">
        <v>66</v>
      </c>
      <c r="F2313">
        <v>47</v>
      </c>
    </row>
    <row r="2314" spans="1:6" x14ac:dyDescent="0.25">
      <c r="A2314" t="s">
        <v>632</v>
      </c>
      <c r="B2314" t="s">
        <v>633</v>
      </c>
      <c r="C2314" s="151">
        <v>40663</v>
      </c>
      <c r="E2314">
        <v>66</v>
      </c>
      <c r="F2314">
        <v>49</v>
      </c>
    </row>
    <row r="2315" spans="1:6" x14ac:dyDescent="0.25">
      <c r="A2315" t="s">
        <v>632</v>
      </c>
      <c r="B2315" t="s">
        <v>633</v>
      </c>
      <c r="C2315" s="151">
        <v>40664</v>
      </c>
      <c r="E2315">
        <v>62</v>
      </c>
      <c r="F2315">
        <v>45</v>
      </c>
    </row>
    <row r="2316" spans="1:6" x14ac:dyDescent="0.25">
      <c r="A2316" t="s">
        <v>632</v>
      </c>
      <c r="B2316" t="s">
        <v>633</v>
      </c>
      <c r="C2316" s="151">
        <v>40665</v>
      </c>
      <c r="E2316">
        <v>79</v>
      </c>
      <c r="F2316">
        <v>52</v>
      </c>
    </row>
    <row r="2317" spans="1:6" x14ac:dyDescent="0.25">
      <c r="A2317" t="s">
        <v>632</v>
      </c>
      <c r="B2317" t="s">
        <v>633</v>
      </c>
      <c r="C2317" s="151">
        <v>40666</v>
      </c>
      <c r="E2317">
        <v>82</v>
      </c>
      <c r="F2317">
        <v>60</v>
      </c>
    </row>
    <row r="2318" spans="1:6" x14ac:dyDescent="0.25">
      <c r="A2318" t="s">
        <v>632</v>
      </c>
      <c r="B2318" t="s">
        <v>633</v>
      </c>
      <c r="C2318" s="151">
        <v>40667</v>
      </c>
      <c r="E2318">
        <v>60</v>
      </c>
      <c r="F2318">
        <v>45</v>
      </c>
    </row>
    <row r="2319" spans="1:6" x14ac:dyDescent="0.25">
      <c r="A2319" t="s">
        <v>632</v>
      </c>
      <c r="B2319" t="s">
        <v>633</v>
      </c>
      <c r="C2319" s="151">
        <v>40668</v>
      </c>
      <c r="E2319">
        <v>67</v>
      </c>
      <c r="F2319">
        <v>43</v>
      </c>
    </row>
    <row r="2320" spans="1:6" x14ac:dyDescent="0.25">
      <c r="A2320" t="s">
        <v>632</v>
      </c>
      <c r="B2320" t="s">
        <v>633</v>
      </c>
      <c r="C2320" s="151">
        <v>40669</v>
      </c>
      <c r="E2320">
        <v>71</v>
      </c>
      <c r="F2320">
        <v>40</v>
      </c>
    </row>
    <row r="2321" spans="1:6" x14ac:dyDescent="0.25">
      <c r="A2321" t="s">
        <v>632</v>
      </c>
      <c r="B2321" t="s">
        <v>633</v>
      </c>
      <c r="C2321" s="151">
        <v>40670</v>
      </c>
      <c r="E2321">
        <v>70</v>
      </c>
      <c r="F2321">
        <v>46</v>
      </c>
    </row>
    <row r="2322" spans="1:6" x14ac:dyDescent="0.25">
      <c r="A2322" t="s">
        <v>632</v>
      </c>
      <c r="B2322" t="s">
        <v>633</v>
      </c>
      <c r="C2322" s="151">
        <v>40671</v>
      </c>
      <c r="E2322">
        <v>74</v>
      </c>
      <c r="F2322">
        <v>50</v>
      </c>
    </row>
    <row r="2323" spans="1:6" x14ac:dyDescent="0.25">
      <c r="A2323" t="s">
        <v>632</v>
      </c>
      <c r="B2323" t="s">
        <v>633</v>
      </c>
      <c r="C2323" s="151">
        <v>40672</v>
      </c>
      <c r="E2323">
        <v>73</v>
      </c>
      <c r="F2323">
        <v>48</v>
      </c>
    </row>
    <row r="2324" spans="1:6" x14ac:dyDescent="0.25">
      <c r="A2324" t="s">
        <v>632</v>
      </c>
      <c r="B2324" t="s">
        <v>633</v>
      </c>
      <c r="C2324" s="151">
        <v>40673</v>
      </c>
      <c r="E2324">
        <v>75</v>
      </c>
      <c r="F2324">
        <v>43</v>
      </c>
    </row>
    <row r="2325" spans="1:6" x14ac:dyDescent="0.25">
      <c r="A2325" t="s">
        <v>632</v>
      </c>
      <c r="B2325" t="s">
        <v>633</v>
      </c>
      <c r="C2325" s="151">
        <v>40674</v>
      </c>
      <c r="E2325">
        <v>76</v>
      </c>
      <c r="F2325">
        <v>56</v>
      </c>
    </row>
    <row r="2326" spans="1:6" x14ac:dyDescent="0.25">
      <c r="A2326" t="s">
        <v>632</v>
      </c>
      <c r="B2326" t="s">
        <v>633</v>
      </c>
      <c r="C2326" s="151">
        <v>40675</v>
      </c>
      <c r="E2326">
        <v>75</v>
      </c>
      <c r="F2326">
        <v>52</v>
      </c>
    </row>
    <row r="2327" spans="1:6" x14ac:dyDescent="0.25">
      <c r="A2327" t="s">
        <v>632</v>
      </c>
      <c r="B2327" t="s">
        <v>633</v>
      </c>
      <c r="C2327" s="151">
        <v>40676</v>
      </c>
      <c r="E2327">
        <v>63</v>
      </c>
      <c r="F2327">
        <v>60</v>
      </c>
    </row>
    <row r="2328" spans="1:6" x14ac:dyDescent="0.25">
      <c r="A2328" t="s">
        <v>632</v>
      </c>
      <c r="B2328" t="s">
        <v>633</v>
      </c>
      <c r="C2328" s="151">
        <v>40677</v>
      </c>
      <c r="E2328">
        <v>65</v>
      </c>
      <c r="F2328">
        <v>58</v>
      </c>
    </row>
    <row r="2329" spans="1:6" x14ac:dyDescent="0.25">
      <c r="A2329" t="s">
        <v>632</v>
      </c>
      <c r="B2329" t="s">
        <v>633</v>
      </c>
      <c r="C2329" s="151">
        <v>40678</v>
      </c>
      <c r="E2329">
        <v>77</v>
      </c>
      <c r="F2329">
        <v>61</v>
      </c>
    </row>
    <row r="2330" spans="1:6" x14ac:dyDescent="0.25">
      <c r="A2330" t="s">
        <v>632</v>
      </c>
      <c r="B2330" t="s">
        <v>633</v>
      </c>
      <c r="C2330" s="151">
        <v>40679</v>
      </c>
      <c r="E2330">
        <v>78</v>
      </c>
      <c r="F2330">
        <v>59</v>
      </c>
    </row>
    <row r="2331" spans="1:6" x14ac:dyDescent="0.25">
      <c r="A2331" t="s">
        <v>632</v>
      </c>
      <c r="B2331" t="s">
        <v>633</v>
      </c>
      <c r="C2331" s="151">
        <v>40680</v>
      </c>
      <c r="E2331">
        <v>71</v>
      </c>
      <c r="F2331">
        <v>62</v>
      </c>
    </row>
    <row r="2332" spans="1:6" x14ac:dyDescent="0.25">
      <c r="A2332" t="s">
        <v>632</v>
      </c>
      <c r="B2332" t="s">
        <v>633</v>
      </c>
      <c r="C2332" s="151">
        <v>40681</v>
      </c>
      <c r="E2332">
        <v>72</v>
      </c>
      <c r="F2332">
        <v>58</v>
      </c>
    </row>
    <row r="2333" spans="1:6" x14ac:dyDescent="0.25">
      <c r="A2333" t="s">
        <v>632</v>
      </c>
      <c r="B2333" t="s">
        <v>633</v>
      </c>
      <c r="C2333" s="151">
        <v>40682</v>
      </c>
      <c r="E2333">
        <v>72</v>
      </c>
      <c r="F2333">
        <v>54</v>
      </c>
    </row>
    <row r="2334" spans="1:6" x14ac:dyDescent="0.25">
      <c r="A2334" t="s">
        <v>632</v>
      </c>
      <c r="B2334" t="s">
        <v>633</v>
      </c>
      <c r="C2334" s="151">
        <v>40683</v>
      </c>
      <c r="E2334">
        <v>72</v>
      </c>
      <c r="F2334">
        <v>51</v>
      </c>
    </row>
    <row r="2335" spans="1:6" x14ac:dyDescent="0.25">
      <c r="A2335" t="s">
        <v>632</v>
      </c>
      <c r="B2335" t="s">
        <v>633</v>
      </c>
      <c r="C2335" s="151">
        <v>40684</v>
      </c>
      <c r="E2335">
        <v>81</v>
      </c>
      <c r="F2335">
        <v>51</v>
      </c>
    </row>
    <row r="2336" spans="1:6" x14ac:dyDescent="0.25">
      <c r="A2336" t="s">
        <v>632</v>
      </c>
      <c r="B2336" t="s">
        <v>633</v>
      </c>
      <c r="C2336" s="151">
        <v>40685</v>
      </c>
      <c r="E2336">
        <v>80</v>
      </c>
      <c r="F2336">
        <v>56</v>
      </c>
    </row>
    <row r="2337" spans="1:6" x14ac:dyDescent="0.25">
      <c r="A2337" t="s">
        <v>632</v>
      </c>
      <c r="B2337" t="s">
        <v>633</v>
      </c>
      <c r="C2337" s="151">
        <v>40686</v>
      </c>
      <c r="E2337">
        <v>82</v>
      </c>
      <c r="F2337">
        <v>64</v>
      </c>
    </row>
    <row r="2338" spans="1:6" x14ac:dyDescent="0.25">
      <c r="A2338" t="s">
        <v>632</v>
      </c>
      <c r="B2338" t="s">
        <v>633</v>
      </c>
      <c r="C2338" s="151">
        <v>40687</v>
      </c>
      <c r="E2338">
        <v>85</v>
      </c>
      <c r="F2338">
        <v>67</v>
      </c>
    </row>
    <row r="2339" spans="1:6" x14ac:dyDescent="0.25">
      <c r="A2339" t="s">
        <v>632</v>
      </c>
      <c r="B2339" t="s">
        <v>633</v>
      </c>
      <c r="C2339" s="151">
        <v>40688</v>
      </c>
      <c r="E2339">
        <v>84</v>
      </c>
      <c r="F2339">
        <v>60</v>
      </c>
    </row>
    <row r="2340" spans="1:6" x14ac:dyDescent="0.25">
      <c r="A2340" t="s">
        <v>632</v>
      </c>
      <c r="B2340" t="s">
        <v>633</v>
      </c>
      <c r="C2340" s="151">
        <v>40689</v>
      </c>
      <c r="E2340">
        <v>90</v>
      </c>
      <c r="F2340">
        <v>66</v>
      </c>
    </row>
    <row r="2341" spans="1:6" x14ac:dyDescent="0.25">
      <c r="A2341" t="s">
        <v>632</v>
      </c>
      <c r="B2341" t="s">
        <v>633</v>
      </c>
      <c r="C2341" s="151">
        <v>40690</v>
      </c>
      <c r="E2341">
        <v>83</v>
      </c>
      <c r="F2341">
        <v>65</v>
      </c>
    </row>
    <row r="2342" spans="1:6" x14ac:dyDescent="0.25">
      <c r="A2342" t="s">
        <v>632</v>
      </c>
      <c r="B2342" t="s">
        <v>633</v>
      </c>
      <c r="C2342" s="151">
        <v>40691</v>
      </c>
      <c r="E2342">
        <v>81</v>
      </c>
      <c r="F2342">
        <v>63</v>
      </c>
    </row>
    <row r="2343" spans="1:6" x14ac:dyDescent="0.25">
      <c r="A2343" t="s">
        <v>632</v>
      </c>
      <c r="B2343" t="s">
        <v>633</v>
      </c>
      <c r="C2343" s="151">
        <v>40692</v>
      </c>
      <c r="E2343">
        <v>85</v>
      </c>
      <c r="F2343">
        <v>67</v>
      </c>
    </row>
    <row r="2344" spans="1:6" x14ac:dyDescent="0.25">
      <c r="A2344" t="s">
        <v>632</v>
      </c>
      <c r="B2344" t="s">
        <v>633</v>
      </c>
      <c r="C2344" s="151">
        <v>40693</v>
      </c>
      <c r="E2344">
        <v>93</v>
      </c>
      <c r="F2344">
        <v>70</v>
      </c>
    </row>
    <row r="2345" spans="1:6" x14ac:dyDescent="0.25">
      <c r="A2345" t="s">
        <v>632</v>
      </c>
      <c r="B2345" t="s">
        <v>633</v>
      </c>
      <c r="C2345" s="151">
        <v>40694</v>
      </c>
      <c r="E2345">
        <v>94</v>
      </c>
      <c r="F2345">
        <v>68</v>
      </c>
    </row>
    <row r="2346" spans="1:6" x14ac:dyDescent="0.25">
      <c r="A2346" t="s">
        <v>632</v>
      </c>
      <c r="B2346" t="s">
        <v>633</v>
      </c>
      <c r="C2346" s="151">
        <v>40695</v>
      </c>
      <c r="E2346">
        <v>95</v>
      </c>
      <c r="F2346">
        <v>72</v>
      </c>
    </row>
    <row r="2347" spans="1:6" x14ac:dyDescent="0.25">
      <c r="A2347" t="s">
        <v>632</v>
      </c>
      <c r="B2347" t="s">
        <v>633</v>
      </c>
      <c r="C2347" s="151">
        <v>40696</v>
      </c>
      <c r="E2347">
        <v>86</v>
      </c>
      <c r="F2347">
        <v>67</v>
      </c>
    </row>
    <row r="2348" spans="1:6" x14ac:dyDescent="0.25">
      <c r="A2348" t="s">
        <v>632</v>
      </c>
      <c r="B2348" t="s">
        <v>633</v>
      </c>
      <c r="C2348" s="151">
        <v>40697</v>
      </c>
      <c r="E2348">
        <v>78</v>
      </c>
      <c r="F2348">
        <v>53</v>
      </c>
    </row>
    <row r="2349" spans="1:6" x14ac:dyDescent="0.25">
      <c r="A2349" t="s">
        <v>632</v>
      </c>
      <c r="B2349" t="s">
        <v>633</v>
      </c>
      <c r="C2349" s="151">
        <v>40698</v>
      </c>
      <c r="E2349">
        <v>82</v>
      </c>
      <c r="F2349">
        <v>48</v>
      </c>
    </row>
    <row r="2350" spans="1:6" x14ac:dyDescent="0.25">
      <c r="A2350" t="s">
        <v>632</v>
      </c>
      <c r="B2350" t="s">
        <v>633</v>
      </c>
      <c r="C2350" s="151">
        <v>40699</v>
      </c>
      <c r="E2350">
        <v>81</v>
      </c>
      <c r="F2350">
        <v>66</v>
      </c>
    </row>
    <row r="2351" spans="1:6" x14ac:dyDescent="0.25">
      <c r="A2351" t="s">
        <v>632</v>
      </c>
      <c r="B2351" t="s">
        <v>633</v>
      </c>
      <c r="C2351" s="151">
        <v>40700</v>
      </c>
      <c r="E2351">
        <v>86</v>
      </c>
      <c r="F2351">
        <v>62</v>
      </c>
    </row>
    <row r="2352" spans="1:6" x14ac:dyDescent="0.25">
      <c r="A2352" t="s">
        <v>632</v>
      </c>
      <c r="B2352" t="s">
        <v>633</v>
      </c>
      <c r="C2352" s="151">
        <v>40701</v>
      </c>
      <c r="E2352">
        <v>87</v>
      </c>
      <c r="F2352">
        <v>61</v>
      </c>
    </row>
    <row r="2353" spans="1:6" x14ac:dyDescent="0.25">
      <c r="A2353" t="s">
        <v>632</v>
      </c>
      <c r="B2353" t="s">
        <v>633</v>
      </c>
      <c r="C2353" s="151">
        <v>40702</v>
      </c>
      <c r="E2353">
        <v>96</v>
      </c>
      <c r="F2353">
        <v>64</v>
      </c>
    </row>
    <row r="2354" spans="1:6" x14ac:dyDescent="0.25">
      <c r="A2354" t="s">
        <v>632</v>
      </c>
      <c r="B2354" t="s">
        <v>633</v>
      </c>
      <c r="C2354" s="151">
        <v>40703</v>
      </c>
      <c r="E2354">
        <v>97</v>
      </c>
      <c r="F2354">
        <v>71</v>
      </c>
    </row>
    <row r="2355" spans="1:6" x14ac:dyDescent="0.25">
      <c r="A2355" t="s">
        <v>632</v>
      </c>
      <c r="B2355" t="s">
        <v>633</v>
      </c>
      <c r="C2355" s="151">
        <v>40704</v>
      </c>
      <c r="E2355">
        <v>93</v>
      </c>
      <c r="F2355">
        <v>70</v>
      </c>
    </row>
    <row r="2356" spans="1:6" x14ac:dyDescent="0.25">
      <c r="A2356" t="s">
        <v>632</v>
      </c>
      <c r="B2356" t="s">
        <v>633</v>
      </c>
      <c r="C2356" s="151">
        <v>40705</v>
      </c>
      <c r="E2356">
        <v>90</v>
      </c>
      <c r="F2356">
        <v>71</v>
      </c>
    </row>
    <row r="2357" spans="1:6" x14ac:dyDescent="0.25">
      <c r="A2357" t="s">
        <v>632</v>
      </c>
      <c r="B2357" t="s">
        <v>633</v>
      </c>
      <c r="C2357" s="151">
        <v>40706</v>
      </c>
      <c r="E2357">
        <v>90</v>
      </c>
      <c r="F2357">
        <v>69</v>
      </c>
    </row>
    <row r="2358" spans="1:6" x14ac:dyDescent="0.25">
      <c r="A2358" t="s">
        <v>632</v>
      </c>
      <c r="B2358" t="s">
        <v>633</v>
      </c>
      <c r="C2358" s="151">
        <v>40707</v>
      </c>
      <c r="E2358">
        <v>78</v>
      </c>
      <c r="F2358">
        <v>61</v>
      </c>
    </row>
    <row r="2359" spans="1:6" x14ac:dyDescent="0.25">
      <c r="A2359" t="s">
        <v>632</v>
      </c>
      <c r="B2359" t="s">
        <v>633</v>
      </c>
      <c r="C2359" s="151">
        <v>40708</v>
      </c>
      <c r="E2359">
        <v>76</v>
      </c>
      <c r="F2359">
        <v>53</v>
      </c>
    </row>
    <row r="2360" spans="1:6" x14ac:dyDescent="0.25">
      <c r="A2360" t="s">
        <v>632</v>
      </c>
      <c r="B2360" t="s">
        <v>633</v>
      </c>
      <c r="C2360" s="151">
        <v>40709</v>
      </c>
      <c r="E2360">
        <v>83</v>
      </c>
      <c r="F2360">
        <v>53</v>
      </c>
    </row>
    <row r="2361" spans="1:6" x14ac:dyDescent="0.25">
      <c r="A2361" t="s">
        <v>632</v>
      </c>
      <c r="B2361" t="s">
        <v>633</v>
      </c>
      <c r="C2361" s="151">
        <v>40710</v>
      </c>
      <c r="E2361">
        <v>80</v>
      </c>
      <c r="F2361">
        <v>58</v>
      </c>
    </row>
    <row r="2362" spans="1:6" x14ac:dyDescent="0.25">
      <c r="A2362" t="s">
        <v>632</v>
      </c>
      <c r="B2362" t="s">
        <v>633</v>
      </c>
      <c r="C2362" s="151">
        <v>40711</v>
      </c>
      <c r="E2362">
        <v>85</v>
      </c>
      <c r="F2362">
        <v>62</v>
      </c>
    </row>
    <row r="2363" spans="1:6" x14ac:dyDescent="0.25">
      <c r="A2363" t="s">
        <v>632</v>
      </c>
      <c r="B2363" t="s">
        <v>633</v>
      </c>
      <c r="C2363" s="151">
        <v>40712</v>
      </c>
      <c r="E2363">
        <v>86</v>
      </c>
      <c r="F2363">
        <v>64</v>
      </c>
    </row>
    <row r="2364" spans="1:6" x14ac:dyDescent="0.25">
      <c r="A2364" t="s">
        <v>632</v>
      </c>
      <c r="B2364" t="s">
        <v>633</v>
      </c>
      <c r="C2364" s="151">
        <v>40713</v>
      </c>
      <c r="E2364">
        <v>83</v>
      </c>
      <c r="F2364">
        <v>70</v>
      </c>
    </row>
    <row r="2365" spans="1:6" x14ac:dyDescent="0.25">
      <c r="A2365" t="s">
        <v>632</v>
      </c>
      <c r="B2365" t="s">
        <v>633</v>
      </c>
      <c r="C2365" s="151">
        <v>40714</v>
      </c>
      <c r="E2365">
        <v>78</v>
      </c>
      <c r="F2365">
        <v>67</v>
      </c>
    </row>
    <row r="2366" spans="1:6" x14ac:dyDescent="0.25">
      <c r="A2366" t="s">
        <v>632</v>
      </c>
      <c r="B2366" t="s">
        <v>633</v>
      </c>
      <c r="C2366" s="151">
        <v>40715</v>
      </c>
      <c r="E2366">
        <v>88</v>
      </c>
      <c r="F2366">
        <v>67</v>
      </c>
    </row>
    <row r="2367" spans="1:6" x14ac:dyDescent="0.25">
      <c r="A2367" t="s">
        <v>632</v>
      </c>
      <c r="B2367" t="s">
        <v>633</v>
      </c>
      <c r="C2367" s="151">
        <v>40716</v>
      </c>
      <c r="E2367">
        <v>89</v>
      </c>
      <c r="F2367">
        <v>71</v>
      </c>
    </row>
    <row r="2368" spans="1:6" x14ac:dyDescent="0.25">
      <c r="A2368" t="s">
        <v>632</v>
      </c>
      <c r="B2368" t="s">
        <v>633</v>
      </c>
      <c r="C2368" s="151">
        <v>40717</v>
      </c>
      <c r="E2368">
        <v>83</v>
      </c>
      <c r="F2368">
        <v>73</v>
      </c>
    </row>
    <row r="2369" spans="1:6" x14ac:dyDescent="0.25">
      <c r="A2369" t="s">
        <v>632</v>
      </c>
      <c r="B2369" t="s">
        <v>633</v>
      </c>
      <c r="C2369" s="151">
        <v>40718</v>
      </c>
      <c r="E2369">
        <v>87</v>
      </c>
      <c r="F2369">
        <v>68</v>
      </c>
    </row>
    <row r="2370" spans="1:6" x14ac:dyDescent="0.25">
      <c r="A2370" t="s">
        <v>632</v>
      </c>
      <c r="B2370" t="s">
        <v>633</v>
      </c>
      <c r="C2370" s="151">
        <v>40719</v>
      </c>
      <c r="E2370">
        <v>83</v>
      </c>
      <c r="F2370">
        <v>62</v>
      </c>
    </row>
    <row r="2371" spans="1:6" x14ac:dyDescent="0.25">
      <c r="A2371" t="s">
        <v>632</v>
      </c>
      <c r="B2371" t="s">
        <v>633</v>
      </c>
      <c r="C2371" s="151">
        <v>40720</v>
      </c>
      <c r="E2371">
        <v>85</v>
      </c>
      <c r="F2371">
        <v>56</v>
      </c>
    </row>
    <row r="2372" spans="1:6" x14ac:dyDescent="0.25">
      <c r="A2372" t="s">
        <v>632</v>
      </c>
      <c r="B2372" t="s">
        <v>633</v>
      </c>
      <c r="C2372" s="151">
        <v>40721</v>
      </c>
      <c r="E2372">
        <v>81</v>
      </c>
      <c r="F2372">
        <v>66</v>
      </c>
    </row>
    <row r="2373" spans="1:6" x14ac:dyDescent="0.25">
      <c r="A2373" t="s">
        <v>632</v>
      </c>
      <c r="B2373" t="s">
        <v>633</v>
      </c>
      <c r="C2373" s="151">
        <v>40722</v>
      </c>
      <c r="E2373">
        <v>93</v>
      </c>
      <c r="F2373">
        <v>68</v>
      </c>
    </row>
    <row r="2374" spans="1:6" x14ac:dyDescent="0.25">
      <c r="A2374" t="s">
        <v>632</v>
      </c>
      <c r="B2374" t="s">
        <v>633</v>
      </c>
      <c r="C2374" s="151">
        <v>40723</v>
      </c>
      <c r="E2374">
        <v>88</v>
      </c>
      <c r="F2374">
        <v>68</v>
      </c>
    </row>
    <row r="2375" spans="1:6" x14ac:dyDescent="0.25">
      <c r="A2375" t="s">
        <v>632</v>
      </c>
      <c r="B2375" t="s">
        <v>633</v>
      </c>
      <c r="C2375" s="151">
        <v>40724</v>
      </c>
      <c r="E2375">
        <v>86</v>
      </c>
      <c r="F2375">
        <v>59</v>
      </c>
    </row>
    <row r="2376" spans="1:6" x14ac:dyDescent="0.25">
      <c r="A2376" t="s">
        <v>632</v>
      </c>
      <c r="B2376" t="s">
        <v>633</v>
      </c>
      <c r="C2376" s="151">
        <v>40725</v>
      </c>
      <c r="E2376">
        <v>89</v>
      </c>
      <c r="F2376">
        <v>58</v>
      </c>
    </row>
    <row r="2377" spans="1:6" x14ac:dyDescent="0.25">
      <c r="A2377" t="s">
        <v>632</v>
      </c>
      <c r="B2377" t="s">
        <v>633</v>
      </c>
      <c r="C2377" s="151">
        <v>40726</v>
      </c>
      <c r="E2377">
        <v>93</v>
      </c>
      <c r="F2377">
        <v>56</v>
      </c>
    </row>
    <row r="2378" spans="1:6" x14ac:dyDescent="0.25">
      <c r="A2378" t="s">
        <v>632</v>
      </c>
      <c r="B2378" t="s">
        <v>633</v>
      </c>
      <c r="C2378" s="151">
        <v>40727</v>
      </c>
      <c r="E2378">
        <v>95</v>
      </c>
      <c r="F2378">
        <v>69</v>
      </c>
    </row>
    <row r="2379" spans="1:6" x14ac:dyDescent="0.25">
      <c r="A2379" t="s">
        <v>632</v>
      </c>
      <c r="B2379" t="s">
        <v>633</v>
      </c>
      <c r="C2379" s="151">
        <v>40728</v>
      </c>
      <c r="E2379">
        <v>90</v>
      </c>
      <c r="F2379">
        <v>68</v>
      </c>
    </row>
    <row r="2380" spans="1:6" x14ac:dyDescent="0.25">
      <c r="A2380" t="s">
        <v>632</v>
      </c>
      <c r="B2380" t="s">
        <v>633</v>
      </c>
      <c r="C2380" s="151">
        <v>40729</v>
      </c>
      <c r="E2380">
        <v>92</v>
      </c>
      <c r="F2380">
        <v>67</v>
      </c>
    </row>
    <row r="2381" spans="1:6" x14ac:dyDescent="0.25">
      <c r="A2381" t="s">
        <v>632</v>
      </c>
      <c r="B2381" t="s">
        <v>633</v>
      </c>
      <c r="C2381" s="151">
        <v>40730</v>
      </c>
      <c r="E2381">
        <v>88</v>
      </c>
      <c r="F2381">
        <v>69</v>
      </c>
    </row>
    <row r="2382" spans="1:6" x14ac:dyDescent="0.25">
      <c r="A2382" t="s">
        <v>632</v>
      </c>
      <c r="B2382" t="s">
        <v>633</v>
      </c>
      <c r="C2382" s="151">
        <v>40731</v>
      </c>
      <c r="E2382">
        <v>96</v>
      </c>
      <c r="F2382">
        <v>71</v>
      </c>
    </row>
    <row r="2383" spans="1:6" x14ac:dyDescent="0.25">
      <c r="A2383" t="s">
        <v>632</v>
      </c>
      <c r="B2383" t="s">
        <v>633</v>
      </c>
      <c r="C2383" s="151">
        <v>40732</v>
      </c>
      <c r="E2383">
        <v>87</v>
      </c>
      <c r="F2383">
        <v>68</v>
      </c>
    </row>
    <row r="2384" spans="1:6" x14ac:dyDescent="0.25">
      <c r="A2384" t="s">
        <v>632</v>
      </c>
      <c r="B2384" t="s">
        <v>633</v>
      </c>
      <c r="C2384" s="151">
        <v>40733</v>
      </c>
      <c r="E2384">
        <v>90</v>
      </c>
      <c r="F2384">
        <v>68</v>
      </c>
    </row>
    <row r="2385" spans="1:6" x14ac:dyDescent="0.25">
      <c r="A2385" t="s">
        <v>632</v>
      </c>
      <c r="B2385" t="s">
        <v>633</v>
      </c>
      <c r="C2385" s="151">
        <v>40734</v>
      </c>
      <c r="E2385">
        <v>90</v>
      </c>
      <c r="F2385">
        <v>63</v>
      </c>
    </row>
    <row r="2386" spans="1:6" x14ac:dyDescent="0.25">
      <c r="A2386" t="s">
        <v>632</v>
      </c>
      <c r="B2386" t="s">
        <v>633</v>
      </c>
      <c r="C2386" s="151">
        <v>40735</v>
      </c>
      <c r="E2386">
        <v>94</v>
      </c>
      <c r="F2386">
        <v>71</v>
      </c>
    </row>
    <row r="2387" spans="1:6" x14ac:dyDescent="0.25">
      <c r="A2387" t="s">
        <v>632</v>
      </c>
      <c r="B2387" t="s">
        <v>633</v>
      </c>
      <c r="C2387" s="151">
        <v>40736</v>
      </c>
      <c r="E2387">
        <v>96</v>
      </c>
      <c r="F2387">
        <v>71</v>
      </c>
    </row>
    <row r="2388" spans="1:6" x14ac:dyDescent="0.25">
      <c r="A2388" t="s">
        <v>632</v>
      </c>
      <c r="B2388" t="s">
        <v>633</v>
      </c>
      <c r="C2388" s="151">
        <v>40737</v>
      </c>
      <c r="E2388">
        <v>91</v>
      </c>
      <c r="F2388">
        <v>71</v>
      </c>
    </row>
    <row r="2389" spans="1:6" x14ac:dyDescent="0.25">
      <c r="A2389" t="s">
        <v>632</v>
      </c>
      <c r="B2389" t="s">
        <v>633</v>
      </c>
      <c r="C2389" s="151">
        <v>40738</v>
      </c>
      <c r="E2389">
        <v>84</v>
      </c>
      <c r="F2389">
        <v>60</v>
      </c>
    </row>
    <row r="2390" spans="1:6" x14ac:dyDescent="0.25">
      <c r="A2390" t="s">
        <v>632</v>
      </c>
      <c r="B2390" t="s">
        <v>633</v>
      </c>
      <c r="C2390" s="151">
        <v>40739</v>
      </c>
      <c r="E2390">
        <v>82</v>
      </c>
      <c r="F2390">
        <v>64</v>
      </c>
    </row>
    <row r="2391" spans="1:6" x14ac:dyDescent="0.25">
      <c r="A2391" t="s">
        <v>632</v>
      </c>
      <c r="B2391" t="s">
        <v>633</v>
      </c>
      <c r="C2391" s="151">
        <v>40740</v>
      </c>
      <c r="E2391">
        <v>86</v>
      </c>
      <c r="F2391">
        <v>59</v>
      </c>
    </row>
    <row r="2392" spans="1:6" x14ac:dyDescent="0.25">
      <c r="A2392" t="s">
        <v>632</v>
      </c>
      <c r="B2392" t="s">
        <v>633</v>
      </c>
      <c r="C2392" s="151">
        <v>40741</v>
      </c>
      <c r="E2392">
        <v>89</v>
      </c>
      <c r="F2392">
        <v>63</v>
      </c>
    </row>
    <row r="2393" spans="1:6" x14ac:dyDescent="0.25">
      <c r="A2393" t="s">
        <v>632</v>
      </c>
      <c r="B2393" t="s">
        <v>633</v>
      </c>
      <c r="C2393" s="151">
        <v>40742</v>
      </c>
      <c r="E2393">
        <v>93</v>
      </c>
      <c r="F2393">
        <v>68</v>
      </c>
    </row>
    <row r="2394" spans="1:6" x14ac:dyDescent="0.25">
      <c r="A2394" t="s">
        <v>632</v>
      </c>
      <c r="B2394" t="s">
        <v>633</v>
      </c>
      <c r="C2394" s="151">
        <v>40743</v>
      </c>
      <c r="E2394">
        <v>93</v>
      </c>
      <c r="F2394">
        <v>73</v>
      </c>
    </row>
    <row r="2395" spans="1:6" x14ac:dyDescent="0.25">
      <c r="A2395" t="s">
        <v>632</v>
      </c>
      <c r="B2395" t="s">
        <v>633</v>
      </c>
      <c r="C2395" s="151">
        <v>40744</v>
      </c>
      <c r="E2395">
        <v>94</v>
      </c>
      <c r="F2395">
        <v>75</v>
      </c>
    </row>
    <row r="2396" spans="1:6" x14ac:dyDescent="0.25">
      <c r="A2396" t="s">
        <v>632</v>
      </c>
      <c r="B2396" t="s">
        <v>633</v>
      </c>
      <c r="C2396" s="151">
        <v>40745</v>
      </c>
      <c r="E2396">
        <v>100</v>
      </c>
      <c r="F2396">
        <v>75</v>
      </c>
    </row>
    <row r="2397" spans="1:6" x14ac:dyDescent="0.25">
      <c r="A2397" t="s">
        <v>632</v>
      </c>
      <c r="B2397" t="s">
        <v>633</v>
      </c>
      <c r="C2397" s="151">
        <v>40746</v>
      </c>
      <c r="E2397">
        <v>105</v>
      </c>
      <c r="F2397">
        <v>76</v>
      </c>
    </row>
    <row r="2398" spans="1:6" x14ac:dyDescent="0.25">
      <c r="A2398" t="s">
        <v>632</v>
      </c>
      <c r="B2398" t="s">
        <v>633</v>
      </c>
      <c r="C2398" s="151">
        <v>40747</v>
      </c>
      <c r="E2398">
        <v>99</v>
      </c>
      <c r="F2398">
        <v>76</v>
      </c>
    </row>
    <row r="2399" spans="1:6" x14ac:dyDescent="0.25">
      <c r="A2399" t="s">
        <v>632</v>
      </c>
      <c r="B2399" t="s">
        <v>633</v>
      </c>
      <c r="C2399" s="151">
        <v>40748</v>
      </c>
      <c r="E2399">
        <v>94</v>
      </c>
      <c r="F2399">
        <v>77</v>
      </c>
    </row>
    <row r="2400" spans="1:6" x14ac:dyDescent="0.25">
      <c r="A2400" t="s">
        <v>632</v>
      </c>
      <c r="B2400" t="s">
        <v>633</v>
      </c>
      <c r="C2400" s="151">
        <v>40749</v>
      </c>
      <c r="E2400">
        <v>91</v>
      </c>
      <c r="F2400">
        <v>73</v>
      </c>
    </row>
    <row r="2401" spans="1:6" x14ac:dyDescent="0.25">
      <c r="A2401" t="s">
        <v>632</v>
      </c>
      <c r="B2401" t="s">
        <v>633</v>
      </c>
      <c r="C2401" s="151">
        <v>40750</v>
      </c>
      <c r="E2401">
        <v>95</v>
      </c>
      <c r="F2401">
        <v>73</v>
      </c>
    </row>
    <row r="2402" spans="1:6" x14ac:dyDescent="0.25">
      <c r="A2402" t="s">
        <v>632</v>
      </c>
      <c r="B2402" t="s">
        <v>633</v>
      </c>
      <c r="C2402" s="151">
        <v>40751</v>
      </c>
      <c r="E2402">
        <v>92</v>
      </c>
      <c r="F2402">
        <v>71</v>
      </c>
    </row>
    <row r="2403" spans="1:6" x14ac:dyDescent="0.25">
      <c r="A2403" t="s">
        <v>632</v>
      </c>
      <c r="B2403" t="s">
        <v>633</v>
      </c>
      <c r="C2403" s="151">
        <v>40752</v>
      </c>
      <c r="E2403">
        <v>93</v>
      </c>
      <c r="F2403">
        <v>68</v>
      </c>
    </row>
    <row r="2404" spans="1:6" x14ac:dyDescent="0.25">
      <c r="A2404" t="s">
        <v>632</v>
      </c>
      <c r="B2404" t="s">
        <v>633</v>
      </c>
      <c r="C2404" s="151">
        <v>40753</v>
      </c>
      <c r="E2404">
        <v>103</v>
      </c>
      <c r="F2404">
        <v>72</v>
      </c>
    </row>
    <row r="2405" spans="1:6" x14ac:dyDescent="0.25">
      <c r="A2405" t="s">
        <v>632</v>
      </c>
      <c r="B2405" t="s">
        <v>633</v>
      </c>
      <c r="C2405" s="151">
        <v>40754</v>
      </c>
      <c r="E2405">
        <v>96</v>
      </c>
      <c r="F2405">
        <v>76</v>
      </c>
    </row>
    <row r="2406" spans="1:6" x14ac:dyDescent="0.25">
      <c r="A2406" t="s">
        <v>632</v>
      </c>
      <c r="B2406" t="s">
        <v>633</v>
      </c>
      <c r="C2406" s="151">
        <v>40755</v>
      </c>
      <c r="E2406">
        <v>97</v>
      </c>
      <c r="F2406">
        <v>73</v>
      </c>
    </row>
    <row r="2407" spans="1:6" x14ac:dyDescent="0.25">
      <c r="A2407" t="s">
        <v>632</v>
      </c>
      <c r="B2407" t="s">
        <v>633</v>
      </c>
      <c r="C2407" s="151">
        <v>40756</v>
      </c>
      <c r="E2407">
        <v>99</v>
      </c>
      <c r="F2407">
        <v>68</v>
      </c>
    </row>
    <row r="2408" spans="1:6" x14ac:dyDescent="0.25">
      <c r="A2408" t="s">
        <v>632</v>
      </c>
      <c r="B2408" t="s">
        <v>633</v>
      </c>
      <c r="C2408" s="151">
        <v>40757</v>
      </c>
      <c r="E2408">
        <v>95</v>
      </c>
      <c r="F2408">
        <v>66</v>
      </c>
    </row>
    <row r="2409" spans="1:6" x14ac:dyDescent="0.25">
      <c r="A2409" t="s">
        <v>632</v>
      </c>
      <c r="B2409" t="s">
        <v>633</v>
      </c>
      <c r="C2409" s="151">
        <v>40758</v>
      </c>
      <c r="E2409">
        <v>84</v>
      </c>
      <c r="F2409">
        <v>72</v>
      </c>
    </row>
    <row r="2410" spans="1:6" x14ac:dyDescent="0.25">
      <c r="A2410" t="s">
        <v>632</v>
      </c>
      <c r="B2410" t="s">
        <v>633</v>
      </c>
      <c r="C2410" s="151">
        <v>40759</v>
      </c>
      <c r="E2410">
        <v>88</v>
      </c>
      <c r="F2410">
        <v>73</v>
      </c>
    </row>
    <row r="2411" spans="1:6" x14ac:dyDescent="0.25">
      <c r="A2411" t="s">
        <v>632</v>
      </c>
      <c r="B2411" t="s">
        <v>633</v>
      </c>
      <c r="C2411" s="151">
        <v>40760</v>
      </c>
      <c r="E2411">
        <v>86</v>
      </c>
      <c r="F2411">
        <v>66</v>
      </c>
    </row>
    <row r="2412" spans="1:6" x14ac:dyDescent="0.25">
      <c r="A2412" t="s">
        <v>632</v>
      </c>
      <c r="B2412" t="s">
        <v>633</v>
      </c>
      <c r="C2412" s="151">
        <v>40761</v>
      </c>
      <c r="E2412">
        <v>89</v>
      </c>
      <c r="F2412">
        <v>72</v>
      </c>
    </row>
    <row r="2413" spans="1:6" x14ac:dyDescent="0.25">
      <c r="A2413" t="s">
        <v>632</v>
      </c>
      <c r="B2413" t="s">
        <v>633</v>
      </c>
      <c r="C2413" s="151">
        <v>40762</v>
      </c>
      <c r="E2413">
        <v>93</v>
      </c>
      <c r="F2413">
        <v>74</v>
      </c>
    </row>
    <row r="2414" spans="1:6" x14ac:dyDescent="0.25">
      <c r="A2414" t="s">
        <v>632</v>
      </c>
      <c r="B2414" t="s">
        <v>633</v>
      </c>
      <c r="C2414" s="151">
        <v>40763</v>
      </c>
      <c r="E2414">
        <v>92</v>
      </c>
      <c r="F2414">
        <v>73</v>
      </c>
    </row>
    <row r="2415" spans="1:6" x14ac:dyDescent="0.25">
      <c r="A2415" t="s">
        <v>632</v>
      </c>
      <c r="B2415" t="s">
        <v>633</v>
      </c>
      <c r="C2415" s="151">
        <v>40764</v>
      </c>
      <c r="E2415">
        <v>93</v>
      </c>
      <c r="F2415">
        <v>69</v>
      </c>
    </row>
    <row r="2416" spans="1:6" x14ac:dyDescent="0.25">
      <c r="A2416" t="s">
        <v>632</v>
      </c>
      <c r="B2416" t="s">
        <v>633</v>
      </c>
      <c r="C2416" s="151">
        <v>40765</v>
      </c>
      <c r="E2416">
        <v>92</v>
      </c>
      <c r="F2416">
        <v>68</v>
      </c>
    </row>
    <row r="2417" spans="1:6" x14ac:dyDescent="0.25">
      <c r="A2417" t="s">
        <v>632</v>
      </c>
      <c r="B2417" t="s">
        <v>633</v>
      </c>
      <c r="C2417" s="151">
        <v>40766</v>
      </c>
      <c r="E2417">
        <v>87</v>
      </c>
      <c r="F2417">
        <v>66</v>
      </c>
    </row>
    <row r="2418" spans="1:6" x14ac:dyDescent="0.25">
      <c r="A2418" t="s">
        <v>632</v>
      </c>
      <c r="B2418" t="s">
        <v>633</v>
      </c>
      <c r="C2418" s="151">
        <v>40767</v>
      </c>
      <c r="E2418">
        <v>88</v>
      </c>
      <c r="F2418">
        <v>62</v>
      </c>
    </row>
    <row r="2419" spans="1:6" x14ac:dyDescent="0.25">
      <c r="A2419" t="s">
        <v>632</v>
      </c>
      <c r="B2419" t="s">
        <v>633</v>
      </c>
      <c r="C2419" s="151">
        <v>40768</v>
      </c>
      <c r="E2419">
        <v>84</v>
      </c>
      <c r="F2419">
        <v>63</v>
      </c>
    </row>
    <row r="2420" spans="1:6" x14ac:dyDescent="0.25">
      <c r="A2420" t="s">
        <v>632</v>
      </c>
      <c r="B2420" t="s">
        <v>633</v>
      </c>
      <c r="C2420" s="151">
        <v>40769</v>
      </c>
      <c r="E2420">
        <v>88</v>
      </c>
      <c r="F2420">
        <v>67</v>
      </c>
    </row>
    <row r="2421" spans="1:6" x14ac:dyDescent="0.25">
      <c r="A2421" t="s">
        <v>632</v>
      </c>
      <c r="B2421" t="s">
        <v>633</v>
      </c>
      <c r="C2421" s="151">
        <v>40770</v>
      </c>
      <c r="E2421">
        <v>84</v>
      </c>
      <c r="F2421">
        <v>66</v>
      </c>
    </row>
    <row r="2422" spans="1:6" x14ac:dyDescent="0.25">
      <c r="A2422" t="s">
        <v>632</v>
      </c>
      <c r="B2422" t="s">
        <v>633</v>
      </c>
      <c r="C2422" s="151">
        <v>40771</v>
      </c>
      <c r="E2422">
        <v>87</v>
      </c>
      <c r="F2422">
        <v>66</v>
      </c>
    </row>
    <row r="2423" spans="1:6" x14ac:dyDescent="0.25">
      <c r="A2423" t="s">
        <v>632</v>
      </c>
      <c r="B2423" t="s">
        <v>633</v>
      </c>
      <c r="C2423" s="151">
        <v>40772</v>
      </c>
      <c r="E2423">
        <v>90</v>
      </c>
      <c r="F2423">
        <v>59</v>
      </c>
    </row>
    <row r="2424" spans="1:6" x14ac:dyDescent="0.25">
      <c r="A2424" t="s">
        <v>632</v>
      </c>
      <c r="B2424" t="s">
        <v>633</v>
      </c>
      <c r="C2424" s="151">
        <v>40773</v>
      </c>
      <c r="E2424">
        <v>92</v>
      </c>
      <c r="F2424">
        <v>69</v>
      </c>
    </row>
    <row r="2425" spans="1:6" x14ac:dyDescent="0.25">
      <c r="A2425" t="s">
        <v>632</v>
      </c>
      <c r="B2425" t="s">
        <v>633</v>
      </c>
      <c r="C2425" s="151">
        <v>40774</v>
      </c>
      <c r="E2425">
        <v>87</v>
      </c>
      <c r="F2425">
        <v>65</v>
      </c>
    </row>
    <row r="2426" spans="1:6" x14ac:dyDescent="0.25">
      <c r="A2426" t="s">
        <v>632</v>
      </c>
      <c r="B2426" t="s">
        <v>633</v>
      </c>
      <c r="C2426" s="151">
        <v>40775</v>
      </c>
      <c r="E2426">
        <v>89</v>
      </c>
      <c r="F2426">
        <v>63</v>
      </c>
    </row>
    <row r="2427" spans="1:6" x14ac:dyDescent="0.25">
      <c r="A2427" t="s">
        <v>632</v>
      </c>
      <c r="B2427" t="s">
        <v>633</v>
      </c>
      <c r="C2427" s="151">
        <v>40776</v>
      </c>
      <c r="E2427">
        <v>89</v>
      </c>
      <c r="F2427">
        <v>73</v>
      </c>
    </row>
    <row r="2428" spans="1:6" x14ac:dyDescent="0.25">
      <c r="A2428" t="s">
        <v>632</v>
      </c>
      <c r="B2428" t="s">
        <v>633</v>
      </c>
      <c r="C2428" s="151">
        <v>40777</v>
      </c>
      <c r="E2428">
        <v>83</v>
      </c>
      <c r="F2428">
        <v>60</v>
      </c>
    </row>
    <row r="2429" spans="1:6" x14ac:dyDescent="0.25">
      <c r="A2429" t="s">
        <v>632</v>
      </c>
      <c r="B2429" t="s">
        <v>633</v>
      </c>
      <c r="C2429" s="151">
        <v>40778</v>
      </c>
      <c r="E2429">
        <v>82</v>
      </c>
      <c r="F2429">
        <v>52</v>
      </c>
    </row>
    <row r="2430" spans="1:6" x14ac:dyDescent="0.25">
      <c r="A2430" t="s">
        <v>632</v>
      </c>
      <c r="B2430" t="s">
        <v>633</v>
      </c>
      <c r="C2430" s="151">
        <v>40779</v>
      </c>
      <c r="E2430">
        <v>87</v>
      </c>
      <c r="F2430">
        <v>56</v>
      </c>
    </row>
    <row r="2431" spans="1:6" x14ac:dyDescent="0.25">
      <c r="A2431" t="s">
        <v>632</v>
      </c>
      <c r="B2431" t="s">
        <v>633</v>
      </c>
      <c r="C2431" s="151">
        <v>40780</v>
      </c>
      <c r="E2431">
        <v>81</v>
      </c>
      <c r="F2431">
        <v>66</v>
      </c>
    </row>
    <row r="2432" spans="1:6" x14ac:dyDescent="0.25">
      <c r="A2432" t="s">
        <v>632</v>
      </c>
      <c r="B2432" t="s">
        <v>633</v>
      </c>
      <c r="C2432" s="151">
        <v>40781</v>
      </c>
      <c r="E2432">
        <v>88</v>
      </c>
      <c r="F2432">
        <v>64</v>
      </c>
    </row>
    <row r="2433" spans="1:6" x14ac:dyDescent="0.25">
      <c r="A2433" t="s">
        <v>632</v>
      </c>
      <c r="B2433" t="s">
        <v>633</v>
      </c>
      <c r="C2433" s="151">
        <v>40782</v>
      </c>
      <c r="E2433">
        <v>79</v>
      </c>
      <c r="F2433">
        <v>70</v>
      </c>
    </row>
    <row r="2434" spans="1:6" x14ac:dyDescent="0.25">
      <c r="A2434" t="s">
        <v>632</v>
      </c>
      <c r="B2434" t="s">
        <v>633</v>
      </c>
      <c r="C2434" s="151">
        <v>40783</v>
      </c>
      <c r="E2434">
        <v>85</v>
      </c>
      <c r="F2434">
        <v>67</v>
      </c>
    </row>
    <row r="2435" spans="1:6" x14ac:dyDescent="0.25">
      <c r="A2435" t="s">
        <v>632</v>
      </c>
      <c r="B2435" t="s">
        <v>633</v>
      </c>
      <c r="C2435" s="151">
        <v>40784</v>
      </c>
      <c r="E2435">
        <v>78</v>
      </c>
      <c r="F2435">
        <v>61</v>
      </c>
    </row>
    <row r="2436" spans="1:6" x14ac:dyDescent="0.25">
      <c r="A2436" t="s">
        <v>632</v>
      </c>
      <c r="B2436" t="s">
        <v>633</v>
      </c>
      <c r="C2436" s="151">
        <v>40785</v>
      </c>
      <c r="E2436">
        <v>83</v>
      </c>
      <c r="F2436">
        <v>55</v>
      </c>
    </row>
    <row r="2437" spans="1:6" x14ac:dyDescent="0.25">
      <c r="A2437" t="s">
        <v>632</v>
      </c>
      <c r="B2437" t="s">
        <v>633</v>
      </c>
      <c r="C2437" s="151">
        <v>40786</v>
      </c>
      <c r="E2437">
        <v>83</v>
      </c>
      <c r="F2437">
        <v>54</v>
      </c>
    </row>
    <row r="2438" spans="1:6" x14ac:dyDescent="0.25">
      <c r="A2438" t="s">
        <v>632</v>
      </c>
      <c r="B2438" t="s">
        <v>633</v>
      </c>
      <c r="C2438" s="151">
        <v>40787</v>
      </c>
      <c r="E2438">
        <v>81</v>
      </c>
      <c r="F2438">
        <v>59</v>
      </c>
    </row>
    <row r="2439" spans="1:6" x14ac:dyDescent="0.25">
      <c r="A2439" t="s">
        <v>632</v>
      </c>
      <c r="B2439" t="s">
        <v>633</v>
      </c>
      <c r="C2439" s="151">
        <v>40788</v>
      </c>
      <c r="E2439">
        <v>80</v>
      </c>
      <c r="F2439">
        <v>66</v>
      </c>
    </row>
    <row r="2440" spans="1:6" x14ac:dyDescent="0.25">
      <c r="A2440" t="s">
        <v>632</v>
      </c>
      <c r="B2440" t="s">
        <v>633</v>
      </c>
      <c r="C2440" s="151">
        <v>40789</v>
      </c>
      <c r="E2440">
        <v>80</v>
      </c>
      <c r="F2440">
        <v>68</v>
      </c>
    </row>
    <row r="2441" spans="1:6" x14ac:dyDescent="0.25">
      <c r="A2441" t="s">
        <v>632</v>
      </c>
      <c r="B2441" t="s">
        <v>633</v>
      </c>
      <c r="C2441" s="151">
        <v>40790</v>
      </c>
      <c r="E2441">
        <v>88</v>
      </c>
      <c r="F2441">
        <v>68</v>
      </c>
    </row>
    <row r="2442" spans="1:6" x14ac:dyDescent="0.25">
      <c r="A2442" t="s">
        <v>632</v>
      </c>
      <c r="B2442" t="s">
        <v>633</v>
      </c>
      <c r="C2442" s="151">
        <v>40791</v>
      </c>
      <c r="E2442">
        <v>80</v>
      </c>
      <c r="F2442">
        <v>63</v>
      </c>
    </row>
    <row r="2443" spans="1:6" x14ac:dyDescent="0.25">
      <c r="A2443" t="s">
        <v>632</v>
      </c>
      <c r="B2443" t="s">
        <v>633</v>
      </c>
      <c r="C2443" s="151">
        <v>40792</v>
      </c>
      <c r="E2443">
        <v>63</v>
      </c>
      <c r="F2443">
        <v>61</v>
      </c>
    </row>
    <row r="2444" spans="1:6" x14ac:dyDescent="0.25">
      <c r="A2444" t="s">
        <v>632</v>
      </c>
      <c r="B2444" t="s">
        <v>633</v>
      </c>
      <c r="C2444" s="151">
        <v>40793</v>
      </c>
      <c r="E2444">
        <v>72</v>
      </c>
      <c r="F2444">
        <v>61</v>
      </c>
    </row>
    <row r="2445" spans="1:6" x14ac:dyDescent="0.25">
      <c r="A2445" t="s">
        <v>632</v>
      </c>
      <c r="B2445" t="s">
        <v>633</v>
      </c>
      <c r="C2445" s="151">
        <v>40794</v>
      </c>
      <c r="E2445">
        <v>75</v>
      </c>
      <c r="F2445">
        <v>68</v>
      </c>
    </row>
    <row r="2446" spans="1:6" x14ac:dyDescent="0.25">
      <c r="A2446" t="s">
        <v>632</v>
      </c>
      <c r="B2446" t="s">
        <v>633</v>
      </c>
      <c r="C2446" s="151">
        <v>40795</v>
      </c>
      <c r="E2446">
        <v>84</v>
      </c>
      <c r="F2446">
        <v>68</v>
      </c>
    </row>
    <row r="2447" spans="1:6" x14ac:dyDescent="0.25">
      <c r="A2447" t="s">
        <v>632</v>
      </c>
      <c r="B2447" t="s">
        <v>633</v>
      </c>
      <c r="C2447" s="151">
        <v>40796</v>
      </c>
      <c r="E2447">
        <v>83</v>
      </c>
      <c r="F2447">
        <v>64</v>
      </c>
    </row>
    <row r="2448" spans="1:6" x14ac:dyDescent="0.25">
      <c r="A2448" t="s">
        <v>632</v>
      </c>
      <c r="B2448" t="s">
        <v>633</v>
      </c>
      <c r="C2448" s="151">
        <v>40797</v>
      </c>
      <c r="E2448">
        <v>83</v>
      </c>
      <c r="F2448">
        <v>63</v>
      </c>
    </row>
    <row r="2449" spans="1:6" x14ac:dyDescent="0.25">
      <c r="A2449" t="s">
        <v>632</v>
      </c>
      <c r="B2449" t="s">
        <v>633</v>
      </c>
      <c r="C2449" s="151">
        <v>40798</v>
      </c>
      <c r="E2449">
        <v>83</v>
      </c>
      <c r="F2449">
        <v>59</v>
      </c>
    </row>
    <row r="2450" spans="1:6" x14ac:dyDescent="0.25">
      <c r="A2450" t="s">
        <v>632</v>
      </c>
      <c r="B2450" t="s">
        <v>633</v>
      </c>
      <c r="C2450" s="151">
        <v>40799</v>
      </c>
      <c r="E2450">
        <v>84</v>
      </c>
      <c r="F2450">
        <v>58</v>
      </c>
    </row>
    <row r="2451" spans="1:6" x14ac:dyDescent="0.25">
      <c r="A2451" t="s">
        <v>632</v>
      </c>
      <c r="B2451" t="s">
        <v>633</v>
      </c>
      <c r="C2451" s="151">
        <v>40800</v>
      </c>
      <c r="E2451">
        <v>88</v>
      </c>
      <c r="F2451">
        <v>62</v>
      </c>
    </row>
    <row r="2452" spans="1:6" x14ac:dyDescent="0.25">
      <c r="A2452" t="s">
        <v>632</v>
      </c>
      <c r="B2452" t="s">
        <v>633</v>
      </c>
      <c r="C2452" s="151">
        <v>40801</v>
      </c>
      <c r="E2452">
        <v>74</v>
      </c>
      <c r="F2452">
        <v>50</v>
      </c>
    </row>
    <row r="2453" spans="1:6" x14ac:dyDescent="0.25">
      <c r="A2453" t="s">
        <v>632</v>
      </c>
      <c r="B2453" t="s">
        <v>633</v>
      </c>
      <c r="C2453" s="151">
        <v>40802</v>
      </c>
      <c r="E2453">
        <v>62</v>
      </c>
      <c r="F2453">
        <v>42</v>
      </c>
    </row>
    <row r="2454" spans="1:6" x14ac:dyDescent="0.25">
      <c r="A2454" t="s">
        <v>632</v>
      </c>
      <c r="B2454" t="s">
        <v>633</v>
      </c>
      <c r="C2454" s="151">
        <v>40803</v>
      </c>
      <c r="E2454">
        <v>64</v>
      </c>
      <c r="F2454">
        <v>49</v>
      </c>
    </row>
    <row r="2455" spans="1:6" x14ac:dyDescent="0.25">
      <c r="A2455" t="s">
        <v>632</v>
      </c>
      <c r="B2455" t="s">
        <v>633</v>
      </c>
      <c r="C2455" s="151">
        <v>40804</v>
      </c>
      <c r="E2455">
        <v>69</v>
      </c>
      <c r="F2455">
        <v>52</v>
      </c>
    </row>
    <row r="2456" spans="1:6" x14ac:dyDescent="0.25">
      <c r="A2456" t="s">
        <v>632</v>
      </c>
      <c r="B2456" t="s">
        <v>633</v>
      </c>
      <c r="C2456" s="151">
        <v>40805</v>
      </c>
      <c r="E2456">
        <v>69</v>
      </c>
      <c r="F2456">
        <v>58</v>
      </c>
    </row>
    <row r="2457" spans="1:6" x14ac:dyDescent="0.25">
      <c r="A2457" t="s">
        <v>632</v>
      </c>
      <c r="B2457" t="s">
        <v>633</v>
      </c>
      <c r="C2457" s="151">
        <v>40806</v>
      </c>
      <c r="E2457">
        <v>73</v>
      </c>
      <c r="F2457">
        <v>63</v>
      </c>
    </row>
    <row r="2458" spans="1:6" x14ac:dyDescent="0.25">
      <c r="A2458" t="s">
        <v>632</v>
      </c>
      <c r="B2458" t="s">
        <v>633</v>
      </c>
      <c r="C2458" s="151">
        <v>40807</v>
      </c>
      <c r="E2458">
        <v>77</v>
      </c>
      <c r="F2458">
        <v>65</v>
      </c>
    </row>
    <row r="2459" spans="1:6" x14ac:dyDescent="0.25">
      <c r="A2459" t="s">
        <v>632</v>
      </c>
      <c r="B2459" t="s">
        <v>633</v>
      </c>
      <c r="C2459" s="151">
        <v>40808</v>
      </c>
      <c r="E2459">
        <v>79</v>
      </c>
      <c r="F2459">
        <v>67</v>
      </c>
    </row>
    <row r="2460" spans="1:6" x14ac:dyDescent="0.25">
      <c r="A2460" t="s">
        <v>632</v>
      </c>
      <c r="B2460" t="s">
        <v>633</v>
      </c>
      <c r="C2460" s="151">
        <v>40809</v>
      </c>
      <c r="E2460">
        <v>73</v>
      </c>
      <c r="F2460">
        <v>65</v>
      </c>
    </row>
    <row r="2461" spans="1:6" x14ac:dyDescent="0.25">
      <c r="A2461" t="s">
        <v>632</v>
      </c>
      <c r="B2461" t="s">
        <v>633</v>
      </c>
      <c r="C2461" s="151">
        <v>40810</v>
      </c>
      <c r="E2461">
        <v>76</v>
      </c>
      <c r="F2461">
        <v>63</v>
      </c>
    </row>
    <row r="2462" spans="1:6" x14ac:dyDescent="0.25">
      <c r="A2462" t="s">
        <v>632</v>
      </c>
      <c r="B2462" t="s">
        <v>633</v>
      </c>
      <c r="C2462" s="151">
        <v>40811</v>
      </c>
      <c r="E2462">
        <v>76</v>
      </c>
      <c r="F2462">
        <v>66</v>
      </c>
    </row>
    <row r="2463" spans="1:6" x14ac:dyDescent="0.25">
      <c r="A2463" t="s">
        <v>632</v>
      </c>
      <c r="B2463" t="s">
        <v>633</v>
      </c>
      <c r="C2463" s="151">
        <v>40812</v>
      </c>
      <c r="E2463">
        <v>80</v>
      </c>
      <c r="F2463">
        <v>69</v>
      </c>
    </row>
    <row r="2464" spans="1:6" x14ac:dyDescent="0.25">
      <c r="A2464" t="s">
        <v>632</v>
      </c>
      <c r="B2464" t="s">
        <v>633</v>
      </c>
      <c r="C2464" s="151">
        <v>40813</v>
      </c>
      <c r="E2464">
        <v>79</v>
      </c>
      <c r="F2464">
        <v>69</v>
      </c>
    </row>
    <row r="2465" spans="1:6" x14ac:dyDescent="0.25">
      <c r="A2465" t="s">
        <v>632</v>
      </c>
      <c r="B2465" t="s">
        <v>633</v>
      </c>
      <c r="C2465" s="151">
        <v>40814</v>
      </c>
      <c r="E2465">
        <v>80</v>
      </c>
      <c r="F2465">
        <v>64</v>
      </c>
    </row>
    <row r="2466" spans="1:6" x14ac:dyDescent="0.25">
      <c r="A2466" t="s">
        <v>632</v>
      </c>
      <c r="B2466" t="s">
        <v>633</v>
      </c>
      <c r="C2466" s="151">
        <v>40815</v>
      </c>
      <c r="E2466">
        <v>76</v>
      </c>
      <c r="F2466">
        <v>56</v>
      </c>
    </row>
    <row r="2467" spans="1:6" x14ac:dyDescent="0.25">
      <c r="A2467" t="s">
        <v>632</v>
      </c>
      <c r="B2467" t="s">
        <v>633</v>
      </c>
      <c r="C2467" s="151">
        <v>40816</v>
      </c>
      <c r="E2467">
        <v>73</v>
      </c>
      <c r="F2467">
        <v>54</v>
      </c>
    </row>
    <row r="2468" spans="1:6" x14ac:dyDescent="0.25">
      <c r="A2468" t="s">
        <v>632</v>
      </c>
      <c r="B2468" t="s">
        <v>633</v>
      </c>
      <c r="C2468" s="151">
        <v>40817</v>
      </c>
      <c r="E2468">
        <v>57</v>
      </c>
      <c r="F2468">
        <v>46</v>
      </c>
    </row>
    <row r="2469" spans="1:6" x14ac:dyDescent="0.25">
      <c r="A2469" t="s">
        <v>632</v>
      </c>
      <c r="B2469" t="s">
        <v>633</v>
      </c>
      <c r="C2469" s="151">
        <v>40818</v>
      </c>
      <c r="E2469">
        <v>50</v>
      </c>
      <c r="F2469">
        <v>44</v>
      </c>
    </row>
    <row r="2470" spans="1:6" x14ac:dyDescent="0.25">
      <c r="A2470" t="s">
        <v>632</v>
      </c>
      <c r="B2470" t="s">
        <v>633</v>
      </c>
      <c r="C2470" s="151">
        <v>40819</v>
      </c>
      <c r="E2470">
        <v>51</v>
      </c>
      <c r="F2470">
        <v>44</v>
      </c>
    </row>
    <row r="2471" spans="1:6" x14ac:dyDescent="0.25">
      <c r="A2471" t="s">
        <v>632</v>
      </c>
      <c r="B2471" t="s">
        <v>633</v>
      </c>
      <c r="C2471" s="151">
        <v>40820</v>
      </c>
      <c r="E2471">
        <v>68</v>
      </c>
      <c r="F2471">
        <v>44</v>
      </c>
    </row>
    <row r="2472" spans="1:6" x14ac:dyDescent="0.25">
      <c r="A2472" t="s">
        <v>632</v>
      </c>
      <c r="B2472" t="s">
        <v>633</v>
      </c>
      <c r="C2472" s="151">
        <v>40821</v>
      </c>
      <c r="E2472">
        <v>74</v>
      </c>
      <c r="F2472">
        <v>52</v>
      </c>
    </row>
    <row r="2473" spans="1:6" x14ac:dyDescent="0.25">
      <c r="A2473" t="s">
        <v>632</v>
      </c>
      <c r="B2473" t="s">
        <v>633</v>
      </c>
      <c r="C2473" s="151">
        <v>40822</v>
      </c>
      <c r="E2473">
        <v>70</v>
      </c>
      <c r="F2473">
        <v>46</v>
      </c>
    </row>
    <row r="2474" spans="1:6" x14ac:dyDescent="0.25">
      <c r="A2474" t="s">
        <v>632</v>
      </c>
      <c r="B2474" t="s">
        <v>633</v>
      </c>
      <c r="C2474" s="151">
        <v>40823</v>
      </c>
      <c r="E2474">
        <v>74</v>
      </c>
      <c r="F2474">
        <v>42</v>
      </c>
    </row>
    <row r="2475" spans="1:6" x14ac:dyDescent="0.25">
      <c r="A2475" t="s">
        <v>632</v>
      </c>
      <c r="B2475" t="s">
        <v>633</v>
      </c>
      <c r="C2475" s="151">
        <v>40824</v>
      </c>
      <c r="E2475">
        <v>74</v>
      </c>
      <c r="F2475">
        <v>45</v>
      </c>
    </row>
    <row r="2476" spans="1:6" x14ac:dyDescent="0.25">
      <c r="A2476" t="s">
        <v>632</v>
      </c>
      <c r="B2476" t="s">
        <v>633</v>
      </c>
      <c r="C2476" s="151">
        <v>40825</v>
      </c>
      <c r="E2476">
        <v>80</v>
      </c>
      <c r="F2476">
        <v>45</v>
      </c>
    </row>
    <row r="2477" spans="1:6" x14ac:dyDescent="0.25">
      <c r="A2477" t="s">
        <v>632</v>
      </c>
      <c r="B2477" t="s">
        <v>633</v>
      </c>
      <c r="C2477" s="151">
        <v>40826</v>
      </c>
      <c r="E2477">
        <v>81</v>
      </c>
      <c r="F2477">
        <v>49</v>
      </c>
    </row>
    <row r="2478" spans="1:6" x14ac:dyDescent="0.25">
      <c r="A2478" t="s">
        <v>632</v>
      </c>
      <c r="B2478" t="s">
        <v>633</v>
      </c>
      <c r="C2478" s="151">
        <v>40827</v>
      </c>
      <c r="E2478">
        <v>70</v>
      </c>
      <c r="F2478">
        <v>55</v>
      </c>
    </row>
    <row r="2479" spans="1:6" x14ac:dyDescent="0.25">
      <c r="A2479" t="s">
        <v>632</v>
      </c>
      <c r="B2479" t="s">
        <v>633</v>
      </c>
      <c r="C2479" s="151">
        <v>40828</v>
      </c>
      <c r="E2479">
        <v>65</v>
      </c>
      <c r="F2479">
        <v>62</v>
      </c>
    </row>
    <row r="2480" spans="1:6" x14ac:dyDescent="0.25">
      <c r="A2480" t="s">
        <v>632</v>
      </c>
      <c r="B2480" t="s">
        <v>633</v>
      </c>
      <c r="C2480" s="151">
        <v>40829</v>
      </c>
      <c r="E2480">
        <v>73</v>
      </c>
      <c r="F2480">
        <v>61</v>
      </c>
    </row>
    <row r="2481" spans="1:6" x14ac:dyDescent="0.25">
      <c r="A2481" t="s">
        <v>632</v>
      </c>
      <c r="B2481" t="s">
        <v>633</v>
      </c>
      <c r="C2481" s="151">
        <v>40830</v>
      </c>
      <c r="E2481">
        <v>70</v>
      </c>
      <c r="F2481">
        <v>55</v>
      </c>
    </row>
    <row r="2482" spans="1:6" x14ac:dyDescent="0.25">
      <c r="A2482" t="s">
        <v>632</v>
      </c>
      <c r="B2482" t="s">
        <v>633</v>
      </c>
      <c r="C2482" s="151">
        <v>40831</v>
      </c>
      <c r="E2482">
        <v>71</v>
      </c>
      <c r="F2482">
        <v>47</v>
      </c>
    </row>
    <row r="2483" spans="1:6" x14ac:dyDescent="0.25">
      <c r="A2483" t="s">
        <v>632</v>
      </c>
      <c r="B2483" t="s">
        <v>633</v>
      </c>
      <c r="C2483" s="151">
        <v>40832</v>
      </c>
      <c r="E2483">
        <v>71</v>
      </c>
      <c r="F2483">
        <v>44</v>
      </c>
    </row>
    <row r="2484" spans="1:6" x14ac:dyDescent="0.25">
      <c r="A2484" t="s">
        <v>632</v>
      </c>
      <c r="B2484" t="s">
        <v>633</v>
      </c>
      <c r="C2484" s="151">
        <v>40833</v>
      </c>
      <c r="E2484">
        <v>71</v>
      </c>
      <c r="F2484">
        <v>47</v>
      </c>
    </row>
    <row r="2485" spans="1:6" x14ac:dyDescent="0.25">
      <c r="A2485" t="s">
        <v>632</v>
      </c>
      <c r="B2485" t="s">
        <v>633</v>
      </c>
      <c r="C2485" s="151">
        <v>40834</v>
      </c>
      <c r="E2485">
        <v>73</v>
      </c>
      <c r="F2485">
        <v>48</v>
      </c>
    </row>
    <row r="2486" spans="1:6" x14ac:dyDescent="0.25">
      <c r="A2486" t="s">
        <v>632</v>
      </c>
      <c r="B2486" t="s">
        <v>633</v>
      </c>
      <c r="C2486" s="151">
        <v>40835</v>
      </c>
      <c r="E2486">
        <v>66</v>
      </c>
      <c r="F2486">
        <v>60</v>
      </c>
    </row>
    <row r="2487" spans="1:6" x14ac:dyDescent="0.25">
      <c r="A2487" t="s">
        <v>632</v>
      </c>
      <c r="B2487" t="s">
        <v>633</v>
      </c>
      <c r="C2487" s="151">
        <v>40836</v>
      </c>
      <c r="E2487">
        <v>65</v>
      </c>
      <c r="F2487">
        <v>45</v>
      </c>
    </row>
    <row r="2488" spans="1:6" x14ac:dyDescent="0.25">
      <c r="A2488" t="s">
        <v>632</v>
      </c>
      <c r="B2488" t="s">
        <v>633</v>
      </c>
      <c r="C2488" s="151">
        <v>40837</v>
      </c>
      <c r="E2488">
        <v>59</v>
      </c>
      <c r="F2488">
        <v>42</v>
      </c>
    </row>
    <row r="2489" spans="1:6" x14ac:dyDescent="0.25">
      <c r="A2489" t="s">
        <v>632</v>
      </c>
      <c r="B2489" t="s">
        <v>633</v>
      </c>
      <c r="C2489" s="151">
        <v>40838</v>
      </c>
      <c r="E2489">
        <v>59</v>
      </c>
      <c r="F2489">
        <v>39</v>
      </c>
    </row>
    <row r="2490" spans="1:6" x14ac:dyDescent="0.25">
      <c r="A2490" t="s">
        <v>632</v>
      </c>
      <c r="B2490" t="s">
        <v>633</v>
      </c>
      <c r="C2490" s="151">
        <v>40839</v>
      </c>
      <c r="E2490">
        <v>65</v>
      </c>
      <c r="F2490">
        <v>35</v>
      </c>
    </row>
    <row r="2491" spans="1:6" x14ac:dyDescent="0.25">
      <c r="A2491" t="s">
        <v>632</v>
      </c>
      <c r="B2491" t="s">
        <v>633</v>
      </c>
      <c r="C2491" s="151">
        <v>40840</v>
      </c>
      <c r="E2491">
        <v>67</v>
      </c>
      <c r="F2491">
        <v>42</v>
      </c>
    </row>
    <row r="2492" spans="1:6" x14ac:dyDescent="0.25">
      <c r="A2492" t="s">
        <v>632</v>
      </c>
      <c r="B2492" t="s">
        <v>633</v>
      </c>
      <c r="C2492" s="151">
        <v>40841</v>
      </c>
      <c r="E2492">
        <v>68</v>
      </c>
      <c r="F2492">
        <v>44</v>
      </c>
    </row>
    <row r="2493" spans="1:6" x14ac:dyDescent="0.25">
      <c r="A2493" t="s">
        <v>632</v>
      </c>
      <c r="B2493" t="s">
        <v>633</v>
      </c>
      <c r="C2493" s="151">
        <v>40842</v>
      </c>
      <c r="E2493">
        <v>61</v>
      </c>
      <c r="F2493">
        <v>49</v>
      </c>
    </row>
    <row r="2494" spans="1:6" x14ac:dyDescent="0.25">
      <c r="A2494" t="s">
        <v>632</v>
      </c>
      <c r="B2494" t="s">
        <v>633</v>
      </c>
      <c r="C2494" s="151">
        <v>40843</v>
      </c>
      <c r="E2494">
        <v>64</v>
      </c>
      <c r="F2494">
        <v>42</v>
      </c>
    </row>
    <row r="2495" spans="1:6" x14ac:dyDescent="0.25">
      <c r="A2495" t="s">
        <v>632</v>
      </c>
      <c r="B2495" t="s">
        <v>633</v>
      </c>
      <c r="C2495" s="151">
        <v>40844</v>
      </c>
      <c r="E2495">
        <v>51</v>
      </c>
      <c r="F2495">
        <v>36</v>
      </c>
    </row>
    <row r="2496" spans="1:6" x14ac:dyDescent="0.25">
      <c r="A2496" t="s">
        <v>632</v>
      </c>
      <c r="B2496" t="s">
        <v>633</v>
      </c>
      <c r="C2496" s="151">
        <v>40845</v>
      </c>
      <c r="E2496">
        <v>39</v>
      </c>
      <c r="F2496">
        <v>33</v>
      </c>
    </row>
    <row r="2497" spans="1:6" x14ac:dyDescent="0.25">
      <c r="A2497" t="s">
        <v>632</v>
      </c>
      <c r="B2497" t="s">
        <v>633</v>
      </c>
      <c r="C2497" s="151">
        <v>40846</v>
      </c>
      <c r="E2497">
        <v>51</v>
      </c>
      <c r="F2497">
        <v>31</v>
      </c>
    </row>
    <row r="2498" spans="1:6" x14ac:dyDescent="0.25">
      <c r="A2498" t="s">
        <v>632</v>
      </c>
      <c r="B2498" t="s">
        <v>633</v>
      </c>
      <c r="C2498" s="151">
        <v>40847</v>
      </c>
      <c r="E2498">
        <v>55</v>
      </c>
      <c r="F2498">
        <v>28</v>
      </c>
    </row>
    <row r="2499" spans="1:6" x14ac:dyDescent="0.25">
      <c r="A2499" t="s">
        <v>632</v>
      </c>
      <c r="B2499" t="s">
        <v>633</v>
      </c>
      <c r="C2499" s="151">
        <v>40848</v>
      </c>
      <c r="E2499">
        <v>60</v>
      </c>
      <c r="F2499">
        <v>36</v>
      </c>
    </row>
    <row r="2500" spans="1:6" x14ac:dyDescent="0.25">
      <c r="A2500" t="s">
        <v>632</v>
      </c>
      <c r="B2500" t="s">
        <v>633</v>
      </c>
      <c r="C2500" s="151">
        <v>40849</v>
      </c>
      <c r="E2500">
        <v>61</v>
      </c>
      <c r="F2500">
        <v>31</v>
      </c>
    </row>
    <row r="2501" spans="1:6" x14ac:dyDescent="0.25">
      <c r="A2501" t="s">
        <v>632</v>
      </c>
      <c r="B2501" t="s">
        <v>633</v>
      </c>
      <c r="C2501" s="151">
        <v>40850</v>
      </c>
      <c r="E2501">
        <v>65</v>
      </c>
      <c r="F2501">
        <v>37</v>
      </c>
    </row>
    <row r="2502" spans="1:6" x14ac:dyDescent="0.25">
      <c r="A2502" t="s">
        <v>632</v>
      </c>
      <c r="B2502" t="s">
        <v>633</v>
      </c>
      <c r="C2502" s="151">
        <v>40851</v>
      </c>
      <c r="E2502">
        <v>56</v>
      </c>
      <c r="F2502">
        <v>41</v>
      </c>
    </row>
    <row r="2503" spans="1:6" x14ac:dyDescent="0.25">
      <c r="A2503" t="s">
        <v>632</v>
      </c>
      <c r="B2503" t="s">
        <v>633</v>
      </c>
      <c r="C2503" s="151">
        <v>40852</v>
      </c>
      <c r="E2503">
        <v>53</v>
      </c>
      <c r="F2503">
        <v>30</v>
      </c>
    </row>
    <row r="2504" spans="1:6" x14ac:dyDescent="0.25">
      <c r="A2504" t="s">
        <v>632</v>
      </c>
      <c r="B2504" t="s">
        <v>633</v>
      </c>
      <c r="C2504" s="151">
        <v>40853</v>
      </c>
      <c r="E2504">
        <v>58</v>
      </c>
      <c r="F2504">
        <v>27</v>
      </c>
    </row>
    <row r="2505" spans="1:6" x14ac:dyDescent="0.25">
      <c r="A2505" t="s">
        <v>632</v>
      </c>
      <c r="B2505" t="s">
        <v>633</v>
      </c>
      <c r="C2505" s="151">
        <v>40854</v>
      </c>
      <c r="E2505">
        <v>67</v>
      </c>
      <c r="F2505">
        <v>32</v>
      </c>
    </row>
    <row r="2506" spans="1:6" x14ac:dyDescent="0.25">
      <c r="A2506" t="s">
        <v>632</v>
      </c>
      <c r="B2506" t="s">
        <v>633</v>
      </c>
      <c r="C2506" s="151">
        <v>40855</v>
      </c>
      <c r="E2506">
        <v>69</v>
      </c>
      <c r="F2506">
        <v>31</v>
      </c>
    </row>
    <row r="2507" spans="1:6" x14ac:dyDescent="0.25">
      <c r="A2507" t="s">
        <v>632</v>
      </c>
      <c r="B2507" t="s">
        <v>633</v>
      </c>
      <c r="C2507" s="151">
        <v>40856</v>
      </c>
      <c r="E2507">
        <v>65</v>
      </c>
      <c r="F2507">
        <v>30</v>
      </c>
    </row>
    <row r="2508" spans="1:6" x14ac:dyDescent="0.25">
      <c r="A2508" t="s">
        <v>632</v>
      </c>
      <c r="B2508" t="s">
        <v>633</v>
      </c>
      <c r="C2508" s="151">
        <v>40857</v>
      </c>
      <c r="E2508">
        <v>54</v>
      </c>
      <c r="F2508">
        <v>38</v>
      </c>
    </row>
    <row r="2509" spans="1:6" x14ac:dyDescent="0.25">
      <c r="A2509" t="s">
        <v>632</v>
      </c>
      <c r="B2509" t="s">
        <v>633</v>
      </c>
      <c r="C2509" s="151">
        <v>40858</v>
      </c>
      <c r="E2509">
        <v>50</v>
      </c>
      <c r="F2509">
        <v>30</v>
      </c>
    </row>
    <row r="2510" spans="1:6" x14ac:dyDescent="0.25">
      <c r="A2510" t="s">
        <v>632</v>
      </c>
      <c r="B2510" t="s">
        <v>633</v>
      </c>
      <c r="C2510" s="151">
        <v>40859</v>
      </c>
      <c r="E2510">
        <v>62</v>
      </c>
      <c r="F2510">
        <v>29</v>
      </c>
    </row>
    <row r="2511" spans="1:6" x14ac:dyDescent="0.25">
      <c r="A2511" t="s">
        <v>632</v>
      </c>
      <c r="B2511" t="s">
        <v>633</v>
      </c>
      <c r="C2511" s="151">
        <v>40860</v>
      </c>
      <c r="E2511">
        <v>63</v>
      </c>
      <c r="F2511">
        <v>32</v>
      </c>
    </row>
    <row r="2512" spans="1:6" x14ac:dyDescent="0.25">
      <c r="A2512" t="s">
        <v>632</v>
      </c>
      <c r="B2512" t="s">
        <v>633</v>
      </c>
      <c r="C2512" s="151">
        <v>40861</v>
      </c>
      <c r="E2512">
        <v>73</v>
      </c>
      <c r="F2512">
        <v>53</v>
      </c>
    </row>
    <row r="2513" spans="1:6" x14ac:dyDescent="0.25">
      <c r="A2513" t="s">
        <v>632</v>
      </c>
      <c r="B2513" t="s">
        <v>633</v>
      </c>
      <c r="C2513" s="151">
        <v>40862</v>
      </c>
      <c r="E2513">
        <v>66</v>
      </c>
      <c r="F2513">
        <v>56</v>
      </c>
    </row>
    <row r="2514" spans="1:6" x14ac:dyDescent="0.25">
      <c r="A2514" t="s">
        <v>632</v>
      </c>
      <c r="B2514" t="s">
        <v>633</v>
      </c>
      <c r="C2514" s="151">
        <v>40863</v>
      </c>
      <c r="E2514">
        <v>58</v>
      </c>
      <c r="F2514">
        <v>52</v>
      </c>
    </row>
    <row r="2515" spans="1:6" x14ac:dyDescent="0.25">
      <c r="A2515" t="s">
        <v>632</v>
      </c>
      <c r="B2515" t="s">
        <v>633</v>
      </c>
      <c r="C2515" s="151">
        <v>40864</v>
      </c>
      <c r="E2515">
        <v>52</v>
      </c>
      <c r="F2515">
        <v>36</v>
      </c>
    </row>
    <row r="2516" spans="1:6" x14ac:dyDescent="0.25">
      <c r="A2516" t="s">
        <v>632</v>
      </c>
      <c r="B2516" t="s">
        <v>633</v>
      </c>
      <c r="C2516" s="151">
        <v>40865</v>
      </c>
      <c r="E2516">
        <v>46</v>
      </c>
      <c r="F2516">
        <v>27</v>
      </c>
    </row>
    <row r="2517" spans="1:6" x14ac:dyDescent="0.25">
      <c r="A2517" t="s">
        <v>632</v>
      </c>
      <c r="B2517" t="s">
        <v>633</v>
      </c>
      <c r="C2517" s="151">
        <v>40866</v>
      </c>
      <c r="E2517">
        <v>55</v>
      </c>
      <c r="F2517">
        <v>29</v>
      </c>
    </row>
    <row r="2518" spans="1:6" x14ac:dyDescent="0.25">
      <c r="A2518" t="s">
        <v>632</v>
      </c>
      <c r="B2518" t="s">
        <v>633</v>
      </c>
      <c r="C2518" s="151">
        <v>40867</v>
      </c>
      <c r="E2518">
        <v>64</v>
      </c>
      <c r="F2518">
        <v>48</v>
      </c>
    </row>
    <row r="2519" spans="1:6" x14ac:dyDescent="0.25">
      <c r="A2519" t="s">
        <v>632</v>
      </c>
      <c r="B2519" t="s">
        <v>633</v>
      </c>
      <c r="C2519" s="151">
        <v>40868</v>
      </c>
      <c r="E2519">
        <v>62</v>
      </c>
      <c r="F2519">
        <v>49</v>
      </c>
    </row>
    <row r="2520" spans="1:6" x14ac:dyDescent="0.25">
      <c r="A2520" t="s">
        <v>632</v>
      </c>
      <c r="B2520" t="s">
        <v>633</v>
      </c>
      <c r="C2520" s="151">
        <v>40869</v>
      </c>
      <c r="E2520">
        <v>53</v>
      </c>
      <c r="F2520">
        <v>48</v>
      </c>
    </row>
    <row r="2521" spans="1:6" x14ac:dyDescent="0.25">
      <c r="A2521" t="s">
        <v>632</v>
      </c>
      <c r="B2521" t="s">
        <v>633</v>
      </c>
      <c r="C2521" s="151">
        <v>40870</v>
      </c>
      <c r="E2521">
        <v>61</v>
      </c>
      <c r="F2521">
        <v>44</v>
      </c>
    </row>
    <row r="2522" spans="1:6" x14ac:dyDescent="0.25">
      <c r="A2522" t="s">
        <v>632</v>
      </c>
      <c r="B2522" t="s">
        <v>633</v>
      </c>
      <c r="C2522" s="151">
        <v>40871</v>
      </c>
      <c r="E2522">
        <v>61</v>
      </c>
      <c r="F2522">
        <v>32</v>
      </c>
    </row>
    <row r="2523" spans="1:6" x14ac:dyDescent="0.25">
      <c r="A2523" t="s">
        <v>632</v>
      </c>
      <c r="B2523" t="s">
        <v>633</v>
      </c>
      <c r="C2523" s="151">
        <v>40872</v>
      </c>
      <c r="E2523">
        <v>66</v>
      </c>
      <c r="F2523">
        <v>29</v>
      </c>
    </row>
    <row r="2524" spans="1:6" x14ac:dyDescent="0.25">
      <c r="A2524" t="s">
        <v>632</v>
      </c>
      <c r="B2524" t="s">
        <v>633</v>
      </c>
      <c r="C2524" s="151">
        <v>40873</v>
      </c>
      <c r="E2524">
        <v>67</v>
      </c>
      <c r="F2524">
        <v>31</v>
      </c>
    </row>
    <row r="2525" spans="1:6" x14ac:dyDescent="0.25">
      <c r="A2525" t="s">
        <v>632</v>
      </c>
      <c r="B2525" t="s">
        <v>633</v>
      </c>
      <c r="C2525" s="151">
        <v>40874</v>
      </c>
      <c r="E2525">
        <v>70</v>
      </c>
      <c r="F2525">
        <v>37</v>
      </c>
    </row>
    <row r="2526" spans="1:6" x14ac:dyDescent="0.25">
      <c r="A2526" t="s">
        <v>632</v>
      </c>
      <c r="B2526" t="s">
        <v>633</v>
      </c>
      <c r="C2526" s="151">
        <v>40875</v>
      </c>
      <c r="E2526">
        <v>70</v>
      </c>
      <c r="F2526">
        <v>51</v>
      </c>
    </row>
    <row r="2527" spans="1:6" x14ac:dyDescent="0.25">
      <c r="A2527" t="s">
        <v>632</v>
      </c>
      <c r="B2527" t="s">
        <v>633</v>
      </c>
      <c r="C2527" s="151">
        <v>40876</v>
      </c>
      <c r="E2527">
        <v>64</v>
      </c>
      <c r="F2527">
        <v>43</v>
      </c>
    </row>
    <row r="2528" spans="1:6" x14ac:dyDescent="0.25">
      <c r="A2528" t="s">
        <v>632</v>
      </c>
      <c r="B2528" t="s">
        <v>633</v>
      </c>
      <c r="C2528" s="151">
        <v>40877</v>
      </c>
      <c r="E2528">
        <v>50</v>
      </c>
      <c r="F2528">
        <v>36</v>
      </c>
    </row>
    <row r="2529" spans="1:6" x14ac:dyDescent="0.25">
      <c r="A2529" t="s">
        <v>632</v>
      </c>
      <c r="B2529" t="s">
        <v>633</v>
      </c>
      <c r="C2529" s="151">
        <v>40878</v>
      </c>
      <c r="E2529">
        <v>50</v>
      </c>
      <c r="F2529">
        <v>28</v>
      </c>
    </row>
    <row r="2530" spans="1:6" x14ac:dyDescent="0.25">
      <c r="A2530" t="s">
        <v>632</v>
      </c>
      <c r="B2530" t="s">
        <v>633</v>
      </c>
      <c r="C2530" s="151">
        <v>40879</v>
      </c>
      <c r="E2530">
        <v>57</v>
      </c>
      <c r="F2530">
        <v>23</v>
      </c>
    </row>
    <row r="2531" spans="1:6" x14ac:dyDescent="0.25">
      <c r="A2531" t="s">
        <v>632</v>
      </c>
      <c r="B2531" t="s">
        <v>633</v>
      </c>
      <c r="C2531" s="151">
        <v>40880</v>
      </c>
      <c r="E2531">
        <v>50</v>
      </c>
      <c r="F2531">
        <v>26</v>
      </c>
    </row>
    <row r="2532" spans="1:6" x14ac:dyDescent="0.25">
      <c r="A2532" t="s">
        <v>632</v>
      </c>
      <c r="B2532" t="s">
        <v>633</v>
      </c>
      <c r="C2532" s="151">
        <v>40881</v>
      </c>
      <c r="E2532">
        <v>55</v>
      </c>
      <c r="F2532">
        <v>29</v>
      </c>
    </row>
    <row r="2533" spans="1:6" x14ac:dyDescent="0.25">
      <c r="A2533" t="s">
        <v>632</v>
      </c>
      <c r="B2533" t="s">
        <v>633</v>
      </c>
      <c r="C2533" s="151">
        <v>40882</v>
      </c>
      <c r="E2533">
        <v>59</v>
      </c>
      <c r="F2533">
        <v>36</v>
      </c>
    </row>
    <row r="2534" spans="1:6" x14ac:dyDescent="0.25">
      <c r="A2534" t="s">
        <v>632</v>
      </c>
      <c r="B2534" t="s">
        <v>633</v>
      </c>
      <c r="C2534" s="151">
        <v>40883</v>
      </c>
      <c r="E2534">
        <v>62</v>
      </c>
      <c r="F2534">
        <v>56</v>
      </c>
    </row>
    <row r="2535" spans="1:6" x14ac:dyDescent="0.25">
      <c r="A2535" t="s">
        <v>632</v>
      </c>
      <c r="B2535" t="s">
        <v>633</v>
      </c>
      <c r="C2535" s="151">
        <v>40884</v>
      </c>
      <c r="E2535">
        <v>62</v>
      </c>
      <c r="F2535">
        <v>37</v>
      </c>
    </row>
    <row r="2536" spans="1:6" x14ac:dyDescent="0.25">
      <c r="A2536" t="s">
        <v>632</v>
      </c>
      <c r="B2536" t="s">
        <v>633</v>
      </c>
      <c r="C2536" s="151">
        <v>40885</v>
      </c>
      <c r="E2536">
        <v>45</v>
      </c>
      <c r="F2536">
        <v>29</v>
      </c>
    </row>
    <row r="2537" spans="1:6" x14ac:dyDescent="0.25">
      <c r="A2537" t="s">
        <v>632</v>
      </c>
      <c r="B2537" t="s">
        <v>633</v>
      </c>
      <c r="C2537" s="151">
        <v>40886</v>
      </c>
      <c r="E2537">
        <v>51</v>
      </c>
      <c r="F2537">
        <v>25</v>
      </c>
    </row>
    <row r="2538" spans="1:6" x14ac:dyDescent="0.25">
      <c r="A2538" t="s">
        <v>632</v>
      </c>
      <c r="B2538" t="s">
        <v>633</v>
      </c>
      <c r="C2538" s="151">
        <v>40887</v>
      </c>
      <c r="E2538">
        <v>46</v>
      </c>
      <c r="F2538">
        <v>27</v>
      </c>
    </row>
    <row r="2539" spans="1:6" x14ac:dyDescent="0.25">
      <c r="A2539" t="s">
        <v>632</v>
      </c>
      <c r="B2539" t="s">
        <v>633</v>
      </c>
      <c r="C2539" s="151">
        <v>40888</v>
      </c>
      <c r="E2539">
        <v>42</v>
      </c>
      <c r="F2539">
        <v>21</v>
      </c>
    </row>
    <row r="2540" spans="1:6" x14ac:dyDescent="0.25">
      <c r="A2540" t="s">
        <v>632</v>
      </c>
      <c r="B2540" t="s">
        <v>633</v>
      </c>
      <c r="C2540" s="151">
        <v>40889</v>
      </c>
      <c r="E2540">
        <v>44</v>
      </c>
      <c r="F2540">
        <v>19</v>
      </c>
    </row>
    <row r="2541" spans="1:6" x14ac:dyDescent="0.25">
      <c r="A2541" t="s">
        <v>632</v>
      </c>
      <c r="B2541" t="s">
        <v>633</v>
      </c>
      <c r="C2541" s="151">
        <v>40890</v>
      </c>
      <c r="E2541">
        <v>50</v>
      </c>
      <c r="F2541">
        <v>22</v>
      </c>
    </row>
    <row r="2542" spans="1:6" x14ac:dyDescent="0.25">
      <c r="A2542" t="s">
        <v>632</v>
      </c>
      <c r="B2542" t="s">
        <v>633</v>
      </c>
      <c r="C2542" s="151">
        <v>40891</v>
      </c>
      <c r="E2542">
        <v>49</v>
      </c>
      <c r="F2542">
        <v>32</v>
      </c>
    </row>
    <row r="2543" spans="1:6" x14ac:dyDescent="0.25">
      <c r="A2543" t="s">
        <v>632</v>
      </c>
      <c r="B2543" t="s">
        <v>633</v>
      </c>
      <c r="C2543" s="151">
        <v>40892</v>
      </c>
      <c r="E2543">
        <v>62</v>
      </c>
      <c r="F2543">
        <v>42</v>
      </c>
    </row>
    <row r="2544" spans="1:6" x14ac:dyDescent="0.25">
      <c r="A2544" t="s">
        <v>632</v>
      </c>
      <c r="B2544" t="s">
        <v>633</v>
      </c>
      <c r="C2544" s="151">
        <v>40893</v>
      </c>
      <c r="E2544">
        <v>62</v>
      </c>
      <c r="F2544">
        <v>39</v>
      </c>
    </row>
    <row r="2545" spans="1:6" x14ac:dyDescent="0.25">
      <c r="A2545" t="s">
        <v>632</v>
      </c>
      <c r="B2545" t="s">
        <v>633</v>
      </c>
      <c r="C2545" s="151">
        <v>40894</v>
      </c>
      <c r="E2545">
        <v>40</v>
      </c>
      <c r="F2545">
        <v>27</v>
      </c>
    </row>
    <row r="2546" spans="1:6" x14ac:dyDescent="0.25">
      <c r="A2546" t="s">
        <v>632</v>
      </c>
      <c r="B2546" t="s">
        <v>633</v>
      </c>
      <c r="C2546" s="151">
        <v>40895</v>
      </c>
      <c r="E2546">
        <v>43</v>
      </c>
      <c r="F2546">
        <v>26</v>
      </c>
    </row>
    <row r="2547" spans="1:6" x14ac:dyDescent="0.25">
      <c r="A2547" t="s">
        <v>632</v>
      </c>
      <c r="B2547" t="s">
        <v>633</v>
      </c>
      <c r="C2547" s="151">
        <v>40896</v>
      </c>
      <c r="E2547">
        <v>52</v>
      </c>
      <c r="F2547">
        <v>24</v>
      </c>
    </row>
    <row r="2548" spans="1:6" x14ac:dyDescent="0.25">
      <c r="A2548" t="s">
        <v>632</v>
      </c>
      <c r="B2548" t="s">
        <v>633</v>
      </c>
      <c r="C2548" s="151">
        <v>40897</v>
      </c>
      <c r="E2548">
        <v>56</v>
      </c>
      <c r="F2548">
        <v>43</v>
      </c>
    </row>
    <row r="2549" spans="1:6" x14ac:dyDescent="0.25">
      <c r="A2549" t="s">
        <v>632</v>
      </c>
      <c r="B2549" t="s">
        <v>633</v>
      </c>
      <c r="C2549" s="151">
        <v>40898</v>
      </c>
      <c r="E2549">
        <v>61</v>
      </c>
      <c r="F2549">
        <v>44</v>
      </c>
    </row>
    <row r="2550" spans="1:6" x14ac:dyDescent="0.25">
      <c r="A2550" t="s">
        <v>632</v>
      </c>
      <c r="B2550" t="s">
        <v>633</v>
      </c>
      <c r="C2550" s="151">
        <v>40899</v>
      </c>
      <c r="E2550">
        <v>60</v>
      </c>
      <c r="F2550">
        <v>40</v>
      </c>
    </row>
    <row r="2551" spans="1:6" x14ac:dyDescent="0.25">
      <c r="A2551" t="s">
        <v>632</v>
      </c>
      <c r="B2551" t="s">
        <v>633</v>
      </c>
      <c r="C2551" s="151">
        <v>40900</v>
      </c>
      <c r="E2551">
        <v>50</v>
      </c>
      <c r="F2551">
        <v>42</v>
      </c>
    </row>
    <row r="2552" spans="1:6" x14ac:dyDescent="0.25">
      <c r="A2552" t="s">
        <v>632</v>
      </c>
      <c r="B2552" t="s">
        <v>633</v>
      </c>
      <c r="C2552" s="151">
        <v>40901</v>
      </c>
      <c r="E2552">
        <v>45</v>
      </c>
      <c r="F2552">
        <v>28</v>
      </c>
    </row>
    <row r="2553" spans="1:6" x14ac:dyDescent="0.25">
      <c r="A2553" t="s">
        <v>632</v>
      </c>
      <c r="B2553" t="s">
        <v>633</v>
      </c>
      <c r="C2553" s="151">
        <v>40902</v>
      </c>
      <c r="E2553">
        <v>49</v>
      </c>
      <c r="F2553">
        <v>24</v>
      </c>
    </row>
    <row r="2554" spans="1:6" x14ac:dyDescent="0.25">
      <c r="A2554" t="s">
        <v>632</v>
      </c>
      <c r="B2554" t="s">
        <v>633</v>
      </c>
      <c r="C2554" s="151">
        <v>40903</v>
      </c>
      <c r="E2554">
        <v>48</v>
      </c>
      <c r="F2554">
        <v>31</v>
      </c>
    </row>
    <row r="2555" spans="1:6" x14ac:dyDescent="0.25">
      <c r="A2555" t="s">
        <v>632</v>
      </c>
      <c r="B2555" t="s">
        <v>633</v>
      </c>
      <c r="C2555" s="151">
        <v>40904</v>
      </c>
      <c r="E2555">
        <v>46</v>
      </c>
      <c r="F2555">
        <v>38</v>
      </c>
    </row>
    <row r="2556" spans="1:6" x14ac:dyDescent="0.25">
      <c r="A2556" t="s">
        <v>632</v>
      </c>
      <c r="B2556" t="s">
        <v>633</v>
      </c>
      <c r="C2556" s="151">
        <v>40905</v>
      </c>
      <c r="E2556">
        <v>45</v>
      </c>
      <c r="F2556">
        <v>30</v>
      </c>
    </row>
    <row r="2557" spans="1:6" x14ac:dyDescent="0.25">
      <c r="A2557" t="s">
        <v>632</v>
      </c>
      <c r="B2557" t="s">
        <v>633</v>
      </c>
      <c r="C2557" s="151">
        <v>40906</v>
      </c>
      <c r="E2557">
        <v>41</v>
      </c>
      <c r="F2557">
        <v>22</v>
      </c>
    </row>
    <row r="2558" spans="1:6" x14ac:dyDescent="0.25">
      <c r="A2558" t="s">
        <v>632</v>
      </c>
      <c r="B2558" t="s">
        <v>633</v>
      </c>
      <c r="C2558" s="151">
        <v>40907</v>
      </c>
      <c r="E2558">
        <v>54</v>
      </c>
      <c r="F2558">
        <v>26</v>
      </c>
    </row>
    <row r="2559" spans="1:6" x14ac:dyDescent="0.25">
      <c r="A2559" t="s">
        <v>632</v>
      </c>
      <c r="B2559" t="s">
        <v>633</v>
      </c>
      <c r="C2559" s="151">
        <v>40908</v>
      </c>
      <c r="E2559">
        <v>59</v>
      </c>
      <c r="F2559">
        <v>37</v>
      </c>
    </row>
    <row r="2560" spans="1:6" x14ac:dyDescent="0.25">
      <c r="A2560" t="s">
        <v>632</v>
      </c>
      <c r="B2560" t="s">
        <v>633</v>
      </c>
      <c r="C2560" s="151">
        <v>40909</v>
      </c>
      <c r="E2560">
        <v>57</v>
      </c>
      <c r="F2560">
        <v>31</v>
      </c>
    </row>
    <row r="2561" spans="1:6" x14ac:dyDescent="0.25">
      <c r="A2561" t="s">
        <v>632</v>
      </c>
      <c r="B2561" t="s">
        <v>633</v>
      </c>
      <c r="C2561" s="151">
        <v>40910</v>
      </c>
      <c r="E2561">
        <v>46</v>
      </c>
      <c r="F2561">
        <v>29</v>
      </c>
    </row>
    <row r="2562" spans="1:6" x14ac:dyDescent="0.25">
      <c r="A2562" t="s">
        <v>632</v>
      </c>
      <c r="B2562" t="s">
        <v>633</v>
      </c>
      <c r="C2562" s="151">
        <v>40911</v>
      </c>
      <c r="E2562">
        <v>31</v>
      </c>
      <c r="F2562">
        <v>18</v>
      </c>
    </row>
    <row r="2563" spans="1:6" x14ac:dyDescent="0.25">
      <c r="A2563" t="s">
        <v>632</v>
      </c>
      <c r="B2563" t="s">
        <v>633</v>
      </c>
      <c r="C2563" s="151">
        <v>40912</v>
      </c>
      <c r="E2563">
        <v>33</v>
      </c>
      <c r="F2563">
        <v>14</v>
      </c>
    </row>
    <row r="2564" spans="1:6" x14ac:dyDescent="0.25">
      <c r="A2564" t="s">
        <v>632</v>
      </c>
      <c r="B2564" t="s">
        <v>633</v>
      </c>
      <c r="C2564" s="151">
        <v>40913</v>
      </c>
      <c r="E2564">
        <v>47</v>
      </c>
      <c r="F2564">
        <v>25</v>
      </c>
    </row>
    <row r="2565" spans="1:6" x14ac:dyDescent="0.25">
      <c r="A2565" t="s">
        <v>632</v>
      </c>
      <c r="B2565" t="s">
        <v>633</v>
      </c>
      <c r="C2565" s="151">
        <v>40914</v>
      </c>
      <c r="E2565">
        <v>63</v>
      </c>
      <c r="F2565">
        <v>27</v>
      </c>
    </row>
    <row r="2566" spans="1:6" x14ac:dyDescent="0.25">
      <c r="A2566" t="s">
        <v>632</v>
      </c>
      <c r="B2566" t="s">
        <v>633</v>
      </c>
      <c r="C2566" s="151">
        <v>40915</v>
      </c>
      <c r="E2566">
        <v>64</v>
      </c>
      <c r="F2566">
        <v>32</v>
      </c>
    </row>
    <row r="2567" spans="1:6" x14ac:dyDescent="0.25">
      <c r="A2567" t="s">
        <v>632</v>
      </c>
      <c r="B2567" t="s">
        <v>633</v>
      </c>
      <c r="C2567" s="151">
        <v>40916</v>
      </c>
      <c r="E2567">
        <v>50</v>
      </c>
      <c r="F2567">
        <v>30</v>
      </c>
    </row>
    <row r="2568" spans="1:6" x14ac:dyDescent="0.25">
      <c r="A2568" t="s">
        <v>632</v>
      </c>
      <c r="B2568" t="s">
        <v>633</v>
      </c>
      <c r="C2568" s="151">
        <v>40917</v>
      </c>
      <c r="E2568">
        <v>39</v>
      </c>
      <c r="F2568">
        <v>26</v>
      </c>
    </row>
    <row r="2569" spans="1:6" x14ac:dyDescent="0.25">
      <c r="A2569" t="s">
        <v>632</v>
      </c>
      <c r="B2569" t="s">
        <v>633</v>
      </c>
      <c r="C2569" s="151">
        <v>40918</v>
      </c>
      <c r="E2569">
        <v>53</v>
      </c>
      <c r="F2569">
        <v>28</v>
      </c>
    </row>
    <row r="2570" spans="1:6" x14ac:dyDescent="0.25">
      <c r="A2570" t="s">
        <v>632</v>
      </c>
      <c r="B2570" t="s">
        <v>633</v>
      </c>
      <c r="C2570" s="151">
        <v>40919</v>
      </c>
      <c r="E2570">
        <v>47</v>
      </c>
      <c r="F2570">
        <v>24</v>
      </c>
    </row>
    <row r="2571" spans="1:6" x14ac:dyDescent="0.25">
      <c r="A2571" t="s">
        <v>632</v>
      </c>
      <c r="B2571" t="s">
        <v>633</v>
      </c>
      <c r="C2571" s="151">
        <v>40920</v>
      </c>
      <c r="E2571">
        <v>59</v>
      </c>
      <c r="F2571">
        <v>40</v>
      </c>
    </row>
    <row r="2572" spans="1:6" x14ac:dyDescent="0.25">
      <c r="A2572" t="s">
        <v>632</v>
      </c>
      <c r="B2572" t="s">
        <v>633</v>
      </c>
      <c r="C2572" s="151">
        <v>40921</v>
      </c>
      <c r="E2572">
        <v>52</v>
      </c>
      <c r="F2572">
        <v>25</v>
      </c>
    </row>
    <row r="2573" spans="1:6" x14ac:dyDescent="0.25">
      <c r="A2573" t="s">
        <v>632</v>
      </c>
      <c r="B2573" t="s">
        <v>633</v>
      </c>
      <c r="C2573" s="151">
        <v>40922</v>
      </c>
      <c r="E2573">
        <v>36</v>
      </c>
      <c r="F2573">
        <v>23</v>
      </c>
    </row>
    <row r="2574" spans="1:6" x14ac:dyDescent="0.25">
      <c r="A2574" t="s">
        <v>632</v>
      </c>
      <c r="B2574" t="s">
        <v>633</v>
      </c>
      <c r="C2574" s="151">
        <v>40923</v>
      </c>
      <c r="E2574">
        <v>34</v>
      </c>
      <c r="F2574">
        <v>18</v>
      </c>
    </row>
    <row r="2575" spans="1:6" x14ac:dyDescent="0.25">
      <c r="A2575" t="s">
        <v>632</v>
      </c>
      <c r="B2575" t="s">
        <v>633</v>
      </c>
      <c r="C2575" s="151">
        <v>40924</v>
      </c>
      <c r="E2575">
        <v>41</v>
      </c>
      <c r="F2575">
        <v>17</v>
      </c>
    </row>
    <row r="2576" spans="1:6" x14ac:dyDescent="0.25">
      <c r="A2576" t="s">
        <v>632</v>
      </c>
      <c r="B2576" t="s">
        <v>633</v>
      </c>
      <c r="C2576" s="151">
        <v>40925</v>
      </c>
      <c r="E2576">
        <v>58</v>
      </c>
      <c r="F2576">
        <v>40</v>
      </c>
    </row>
    <row r="2577" spans="1:6" x14ac:dyDescent="0.25">
      <c r="A2577" t="s">
        <v>632</v>
      </c>
      <c r="B2577" t="s">
        <v>633</v>
      </c>
      <c r="C2577" s="151">
        <v>40926</v>
      </c>
      <c r="E2577">
        <v>55</v>
      </c>
      <c r="F2577">
        <v>22</v>
      </c>
    </row>
    <row r="2578" spans="1:6" x14ac:dyDescent="0.25">
      <c r="A2578" t="s">
        <v>632</v>
      </c>
      <c r="B2578" t="s">
        <v>633</v>
      </c>
      <c r="C2578" s="151">
        <v>40927</v>
      </c>
      <c r="E2578">
        <v>38</v>
      </c>
      <c r="F2578">
        <v>16</v>
      </c>
    </row>
    <row r="2579" spans="1:6" x14ac:dyDescent="0.25">
      <c r="A2579" t="s">
        <v>632</v>
      </c>
      <c r="B2579" t="s">
        <v>633</v>
      </c>
      <c r="C2579" s="151">
        <v>40928</v>
      </c>
      <c r="E2579">
        <v>35</v>
      </c>
      <c r="F2579">
        <v>25</v>
      </c>
    </row>
    <row r="2580" spans="1:6" x14ac:dyDescent="0.25">
      <c r="A2580" t="s">
        <v>632</v>
      </c>
      <c r="B2580" t="s">
        <v>633</v>
      </c>
      <c r="C2580" s="151">
        <v>40929</v>
      </c>
      <c r="E2580">
        <v>31</v>
      </c>
      <c r="F2580">
        <v>26</v>
      </c>
    </row>
    <row r="2581" spans="1:6" x14ac:dyDescent="0.25">
      <c r="A2581" t="s">
        <v>632</v>
      </c>
      <c r="B2581" t="s">
        <v>633</v>
      </c>
      <c r="C2581" s="151">
        <v>40930</v>
      </c>
      <c r="E2581">
        <v>31</v>
      </c>
      <c r="F2581">
        <v>28</v>
      </c>
    </row>
    <row r="2582" spans="1:6" x14ac:dyDescent="0.25">
      <c r="A2582" t="s">
        <v>632</v>
      </c>
      <c r="B2582" t="s">
        <v>633</v>
      </c>
      <c r="C2582" s="151">
        <v>40931</v>
      </c>
      <c r="E2582">
        <v>43</v>
      </c>
      <c r="F2582">
        <v>30</v>
      </c>
    </row>
    <row r="2583" spans="1:6" x14ac:dyDescent="0.25">
      <c r="A2583" t="s">
        <v>632</v>
      </c>
      <c r="B2583" t="s">
        <v>633</v>
      </c>
      <c r="C2583" s="151">
        <v>40932</v>
      </c>
      <c r="E2583">
        <v>57</v>
      </c>
      <c r="F2583">
        <v>34</v>
      </c>
    </row>
    <row r="2584" spans="1:6" x14ac:dyDescent="0.25">
      <c r="A2584" t="s">
        <v>632</v>
      </c>
      <c r="B2584" t="s">
        <v>633</v>
      </c>
      <c r="C2584" s="151">
        <v>40933</v>
      </c>
      <c r="E2584">
        <v>50</v>
      </c>
      <c r="F2584">
        <v>33</v>
      </c>
    </row>
    <row r="2585" spans="1:6" x14ac:dyDescent="0.25">
      <c r="A2585" t="s">
        <v>632</v>
      </c>
      <c r="B2585" t="s">
        <v>633</v>
      </c>
      <c r="C2585" s="151">
        <v>40934</v>
      </c>
      <c r="E2585">
        <v>52</v>
      </c>
      <c r="F2585">
        <v>40</v>
      </c>
    </row>
    <row r="2586" spans="1:6" x14ac:dyDescent="0.25">
      <c r="A2586" t="s">
        <v>632</v>
      </c>
      <c r="B2586" t="s">
        <v>633</v>
      </c>
      <c r="C2586" s="151">
        <v>40935</v>
      </c>
      <c r="E2586">
        <v>64</v>
      </c>
      <c r="F2586">
        <v>39</v>
      </c>
    </row>
    <row r="2587" spans="1:6" x14ac:dyDescent="0.25">
      <c r="A2587" t="s">
        <v>632</v>
      </c>
      <c r="B2587" t="s">
        <v>633</v>
      </c>
      <c r="C2587" s="151">
        <v>40936</v>
      </c>
      <c r="E2587">
        <v>54</v>
      </c>
      <c r="F2587">
        <v>29</v>
      </c>
    </row>
    <row r="2588" spans="1:6" x14ac:dyDescent="0.25">
      <c r="A2588" t="s">
        <v>632</v>
      </c>
      <c r="B2588" t="s">
        <v>633</v>
      </c>
      <c r="C2588" s="151">
        <v>40937</v>
      </c>
      <c r="E2588">
        <v>48</v>
      </c>
      <c r="F2588">
        <v>29</v>
      </c>
    </row>
    <row r="2589" spans="1:6" x14ac:dyDescent="0.25">
      <c r="A2589" t="s">
        <v>632</v>
      </c>
      <c r="B2589" t="s">
        <v>633</v>
      </c>
      <c r="C2589" s="151">
        <v>40938</v>
      </c>
      <c r="E2589">
        <v>47</v>
      </c>
      <c r="F2589">
        <v>28</v>
      </c>
    </row>
    <row r="2590" spans="1:6" x14ac:dyDescent="0.25">
      <c r="A2590" t="s">
        <v>632</v>
      </c>
      <c r="B2590" t="s">
        <v>633</v>
      </c>
      <c r="C2590" s="151">
        <v>40939</v>
      </c>
      <c r="E2590">
        <v>66</v>
      </c>
      <c r="F2590">
        <v>33</v>
      </c>
    </row>
    <row r="2591" spans="1:6" x14ac:dyDescent="0.25">
      <c r="A2591" t="s">
        <v>632</v>
      </c>
      <c r="B2591" t="s">
        <v>633</v>
      </c>
      <c r="C2591" s="151">
        <v>40940</v>
      </c>
      <c r="E2591">
        <v>69</v>
      </c>
      <c r="F2591">
        <v>50</v>
      </c>
    </row>
    <row r="2592" spans="1:6" x14ac:dyDescent="0.25">
      <c r="A2592" t="s">
        <v>632</v>
      </c>
      <c r="B2592" t="s">
        <v>633</v>
      </c>
      <c r="C2592" s="151">
        <v>40941</v>
      </c>
      <c r="E2592">
        <v>57</v>
      </c>
      <c r="F2592">
        <v>41</v>
      </c>
    </row>
    <row r="2593" spans="1:6" x14ac:dyDescent="0.25">
      <c r="A2593" t="s">
        <v>632</v>
      </c>
      <c r="B2593" t="s">
        <v>633</v>
      </c>
      <c r="C2593" s="151">
        <v>40942</v>
      </c>
      <c r="E2593">
        <v>50</v>
      </c>
      <c r="F2593">
        <v>29</v>
      </c>
    </row>
    <row r="2594" spans="1:6" x14ac:dyDescent="0.25">
      <c r="A2594" t="s">
        <v>632</v>
      </c>
      <c r="B2594" t="s">
        <v>633</v>
      </c>
      <c r="C2594" s="151">
        <v>40943</v>
      </c>
      <c r="E2594">
        <v>44</v>
      </c>
      <c r="F2594">
        <v>26</v>
      </c>
    </row>
    <row r="2595" spans="1:6" x14ac:dyDescent="0.25">
      <c r="A2595" t="s">
        <v>632</v>
      </c>
      <c r="B2595" t="s">
        <v>633</v>
      </c>
      <c r="C2595" s="151">
        <v>40944</v>
      </c>
      <c r="E2595">
        <v>43</v>
      </c>
      <c r="F2595">
        <v>26</v>
      </c>
    </row>
    <row r="2596" spans="1:6" x14ac:dyDescent="0.25">
      <c r="A2596" t="s">
        <v>632</v>
      </c>
      <c r="B2596" t="s">
        <v>633</v>
      </c>
      <c r="C2596" s="151">
        <v>40945</v>
      </c>
      <c r="E2596">
        <v>52</v>
      </c>
      <c r="F2596">
        <v>22</v>
      </c>
    </row>
    <row r="2597" spans="1:6" x14ac:dyDescent="0.25">
      <c r="A2597" t="s">
        <v>632</v>
      </c>
      <c r="B2597" t="s">
        <v>633</v>
      </c>
      <c r="C2597" s="151">
        <v>40946</v>
      </c>
      <c r="E2597">
        <v>56</v>
      </c>
      <c r="F2597">
        <v>34</v>
      </c>
    </row>
    <row r="2598" spans="1:6" x14ac:dyDescent="0.25">
      <c r="A2598" t="s">
        <v>632</v>
      </c>
      <c r="B2598" t="s">
        <v>633</v>
      </c>
      <c r="C2598" s="151">
        <v>40947</v>
      </c>
      <c r="E2598">
        <v>41</v>
      </c>
      <c r="F2598">
        <v>29</v>
      </c>
    </row>
    <row r="2599" spans="1:6" x14ac:dyDescent="0.25">
      <c r="A2599" t="s">
        <v>632</v>
      </c>
      <c r="B2599" t="s">
        <v>633</v>
      </c>
      <c r="C2599" s="151">
        <v>40948</v>
      </c>
      <c r="E2599">
        <v>46</v>
      </c>
      <c r="F2599">
        <v>29</v>
      </c>
    </row>
    <row r="2600" spans="1:6" x14ac:dyDescent="0.25">
      <c r="A2600" t="s">
        <v>632</v>
      </c>
      <c r="B2600" t="s">
        <v>633</v>
      </c>
      <c r="C2600" s="151">
        <v>40949</v>
      </c>
      <c r="E2600">
        <v>45</v>
      </c>
      <c r="F2600">
        <v>29</v>
      </c>
    </row>
    <row r="2601" spans="1:6" x14ac:dyDescent="0.25">
      <c r="A2601" t="s">
        <v>632</v>
      </c>
      <c r="B2601" t="s">
        <v>633</v>
      </c>
      <c r="C2601" s="151">
        <v>40950</v>
      </c>
      <c r="E2601">
        <v>42</v>
      </c>
      <c r="F2601">
        <v>21</v>
      </c>
    </row>
    <row r="2602" spans="1:6" x14ac:dyDescent="0.25">
      <c r="A2602" t="s">
        <v>632</v>
      </c>
      <c r="B2602" t="s">
        <v>633</v>
      </c>
      <c r="C2602" s="151">
        <v>40951</v>
      </c>
      <c r="E2602">
        <v>31</v>
      </c>
      <c r="F2602">
        <v>20</v>
      </c>
    </row>
    <row r="2603" spans="1:6" x14ac:dyDescent="0.25">
      <c r="A2603" t="s">
        <v>632</v>
      </c>
      <c r="B2603" t="s">
        <v>633</v>
      </c>
      <c r="C2603" s="151">
        <v>40952</v>
      </c>
      <c r="E2603">
        <v>49</v>
      </c>
      <c r="F2603">
        <v>17</v>
      </c>
    </row>
    <row r="2604" spans="1:6" x14ac:dyDescent="0.25">
      <c r="A2604" t="s">
        <v>632</v>
      </c>
      <c r="B2604" t="s">
        <v>633</v>
      </c>
      <c r="C2604" s="151">
        <v>40953</v>
      </c>
      <c r="E2604">
        <v>53</v>
      </c>
      <c r="F2604">
        <v>31</v>
      </c>
    </row>
    <row r="2605" spans="1:6" x14ac:dyDescent="0.25">
      <c r="A2605" t="s">
        <v>632</v>
      </c>
      <c r="B2605" t="s">
        <v>633</v>
      </c>
      <c r="C2605" s="151">
        <v>40954</v>
      </c>
      <c r="E2605">
        <v>53</v>
      </c>
      <c r="F2605">
        <v>34</v>
      </c>
    </row>
    <row r="2606" spans="1:6" x14ac:dyDescent="0.25">
      <c r="A2606" t="s">
        <v>632</v>
      </c>
      <c r="B2606" t="s">
        <v>633</v>
      </c>
      <c r="C2606" s="151">
        <v>40955</v>
      </c>
      <c r="E2606">
        <v>45</v>
      </c>
      <c r="F2606">
        <v>34</v>
      </c>
    </row>
    <row r="2607" spans="1:6" x14ac:dyDescent="0.25">
      <c r="A2607" t="s">
        <v>632</v>
      </c>
      <c r="B2607" t="s">
        <v>633</v>
      </c>
      <c r="C2607" s="151">
        <v>40956</v>
      </c>
      <c r="E2607">
        <v>53</v>
      </c>
      <c r="F2607">
        <v>32</v>
      </c>
    </row>
    <row r="2608" spans="1:6" x14ac:dyDescent="0.25">
      <c r="A2608" t="s">
        <v>632</v>
      </c>
      <c r="B2608" t="s">
        <v>633</v>
      </c>
      <c r="C2608" s="151">
        <v>40957</v>
      </c>
      <c r="E2608">
        <v>59</v>
      </c>
      <c r="F2608">
        <v>26</v>
      </c>
    </row>
    <row r="2609" spans="1:6" x14ac:dyDescent="0.25">
      <c r="A2609" t="s">
        <v>632</v>
      </c>
      <c r="B2609" t="s">
        <v>633</v>
      </c>
      <c r="C2609" s="151">
        <v>40958</v>
      </c>
      <c r="E2609">
        <v>43</v>
      </c>
      <c r="F2609">
        <v>35</v>
      </c>
    </row>
    <row r="2610" spans="1:6" x14ac:dyDescent="0.25">
      <c r="A2610" t="s">
        <v>632</v>
      </c>
      <c r="B2610" t="s">
        <v>633</v>
      </c>
      <c r="C2610" s="151">
        <v>40959</v>
      </c>
      <c r="E2610">
        <v>48</v>
      </c>
      <c r="F2610">
        <v>26</v>
      </c>
    </row>
    <row r="2611" spans="1:6" x14ac:dyDescent="0.25">
      <c r="A2611" t="s">
        <v>632</v>
      </c>
      <c r="B2611" t="s">
        <v>633</v>
      </c>
      <c r="C2611" s="151">
        <v>40960</v>
      </c>
      <c r="E2611">
        <v>50</v>
      </c>
      <c r="F2611">
        <v>22</v>
      </c>
    </row>
    <row r="2612" spans="1:6" x14ac:dyDescent="0.25">
      <c r="A2612" t="s">
        <v>632</v>
      </c>
      <c r="B2612" t="s">
        <v>633</v>
      </c>
      <c r="C2612" s="151">
        <v>40961</v>
      </c>
      <c r="E2612">
        <v>62</v>
      </c>
      <c r="F2612">
        <v>35</v>
      </c>
    </row>
    <row r="2613" spans="1:6" x14ac:dyDescent="0.25">
      <c r="A2613" t="s">
        <v>632</v>
      </c>
      <c r="B2613" t="s">
        <v>633</v>
      </c>
      <c r="C2613" s="151">
        <v>40962</v>
      </c>
      <c r="E2613">
        <v>66</v>
      </c>
      <c r="F2613">
        <v>43</v>
      </c>
    </row>
    <row r="2614" spans="1:6" x14ac:dyDescent="0.25">
      <c r="A2614" t="s">
        <v>632</v>
      </c>
      <c r="B2614" t="s">
        <v>633</v>
      </c>
      <c r="C2614" s="151">
        <v>40963</v>
      </c>
      <c r="E2614">
        <v>58</v>
      </c>
      <c r="F2614">
        <v>42</v>
      </c>
    </row>
    <row r="2615" spans="1:6" x14ac:dyDescent="0.25">
      <c r="A2615" t="s">
        <v>632</v>
      </c>
      <c r="B2615" t="s">
        <v>633</v>
      </c>
      <c r="C2615" s="151">
        <v>40964</v>
      </c>
      <c r="E2615">
        <v>45</v>
      </c>
      <c r="F2615">
        <v>33</v>
      </c>
    </row>
    <row r="2616" spans="1:6" x14ac:dyDescent="0.25">
      <c r="A2616" t="s">
        <v>632</v>
      </c>
      <c r="B2616" t="s">
        <v>633</v>
      </c>
      <c r="C2616" s="151">
        <v>40965</v>
      </c>
      <c r="E2616">
        <v>48</v>
      </c>
      <c r="F2616">
        <v>28</v>
      </c>
    </row>
    <row r="2617" spans="1:6" x14ac:dyDescent="0.25">
      <c r="A2617" t="s">
        <v>632</v>
      </c>
      <c r="B2617" t="s">
        <v>633</v>
      </c>
      <c r="C2617" s="151">
        <v>40966</v>
      </c>
      <c r="E2617">
        <v>64</v>
      </c>
      <c r="F2617">
        <v>27</v>
      </c>
    </row>
    <row r="2618" spans="1:6" x14ac:dyDescent="0.25">
      <c r="A2618" t="s">
        <v>632</v>
      </c>
      <c r="B2618" t="s">
        <v>633</v>
      </c>
      <c r="C2618" s="151">
        <v>40967</v>
      </c>
      <c r="E2618">
        <v>54</v>
      </c>
      <c r="F2618">
        <v>37</v>
      </c>
    </row>
    <row r="2619" spans="1:6" x14ac:dyDescent="0.25">
      <c r="A2619" t="s">
        <v>632</v>
      </c>
      <c r="B2619" t="s">
        <v>633</v>
      </c>
      <c r="C2619" s="151">
        <v>40968</v>
      </c>
      <c r="E2619">
        <v>56</v>
      </c>
      <c r="F2619">
        <v>34</v>
      </c>
    </row>
    <row r="2620" spans="1:6" x14ac:dyDescent="0.25">
      <c r="A2620" t="s">
        <v>632</v>
      </c>
      <c r="B2620" t="s">
        <v>633</v>
      </c>
      <c r="C2620" s="151">
        <v>40969</v>
      </c>
      <c r="E2620">
        <v>67</v>
      </c>
      <c r="F2620">
        <v>42</v>
      </c>
    </row>
    <row r="2621" spans="1:6" x14ac:dyDescent="0.25">
      <c r="A2621" t="s">
        <v>632</v>
      </c>
      <c r="B2621" t="s">
        <v>633</v>
      </c>
      <c r="C2621" s="151">
        <v>40970</v>
      </c>
      <c r="E2621">
        <v>52</v>
      </c>
      <c r="F2621">
        <v>30</v>
      </c>
    </row>
    <row r="2622" spans="1:6" x14ac:dyDescent="0.25">
      <c r="A2622" t="s">
        <v>632</v>
      </c>
      <c r="B2622" t="s">
        <v>633</v>
      </c>
      <c r="C2622" s="151">
        <v>40971</v>
      </c>
      <c r="E2622">
        <v>60</v>
      </c>
      <c r="F2622">
        <v>42</v>
      </c>
    </row>
    <row r="2623" spans="1:6" x14ac:dyDescent="0.25">
      <c r="A2623" t="s">
        <v>632</v>
      </c>
      <c r="B2623" t="s">
        <v>633</v>
      </c>
      <c r="C2623" s="151">
        <v>40972</v>
      </c>
      <c r="E2623">
        <v>47</v>
      </c>
      <c r="F2623">
        <v>32</v>
      </c>
    </row>
    <row r="2624" spans="1:6" x14ac:dyDescent="0.25">
      <c r="A2624" t="s">
        <v>632</v>
      </c>
      <c r="B2624" t="s">
        <v>633</v>
      </c>
      <c r="C2624" s="151">
        <v>40973</v>
      </c>
      <c r="E2624">
        <v>44</v>
      </c>
      <c r="F2624">
        <v>26</v>
      </c>
    </row>
    <row r="2625" spans="1:6" x14ac:dyDescent="0.25">
      <c r="A2625" t="s">
        <v>632</v>
      </c>
      <c r="B2625" t="s">
        <v>633</v>
      </c>
      <c r="C2625" s="151">
        <v>40974</v>
      </c>
      <c r="E2625">
        <v>49</v>
      </c>
      <c r="F2625">
        <v>21</v>
      </c>
    </row>
    <row r="2626" spans="1:6" x14ac:dyDescent="0.25">
      <c r="A2626" t="s">
        <v>632</v>
      </c>
      <c r="B2626" t="s">
        <v>633</v>
      </c>
      <c r="C2626" s="151">
        <v>40975</v>
      </c>
      <c r="E2626">
        <v>68</v>
      </c>
      <c r="F2626">
        <v>35</v>
      </c>
    </row>
    <row r="2627" spans="1:6" x14ac:dyDescent="0.25">
      <c r="A2627" t="s">
        <v>632</v>
      </c>
      <c r="B2627" t="s">
        <v>633</v>
      </c>
      <c r="C2627" s="151">
        <v>40976</v>
      </c>
      <c r="E2627">
        <v>72</v>
      </c>
      <c r="F2627">
        <v>53</v>
      </c>
    </row>
    <row r="2628" spans="1:6" x14ac:dyDescent="0.25">
      <c r="A2628" t="s">
        <v>632</v>
      </c>
      <c r="B2628" t="s">
        <v>633</v>
      </c>
      <c r="C2628" s="151">
        <v>40977</v>
      </c>
      <c r="E2628">
        <v>65</v>
      </c>
      <c r="F2628">
        <v>39</v>
      </c>
    </row>
    <row r="2629" spans="1:6" x14ac:dyDescent="0.25">
      <c r="A2629" t="s">
        <v>632</v>
      </c>
      <c r="B2629" t="s">
        <v>633</v>
      </c>
      <c r="C2629" s="151">
        <v>40978</v>
      </c>
      <c r="E2629">
        <v>47</v>
      </c>
      <c r="F2629">
        <v>31</v>
      </c>
    </row>
    <row r="2630" spans="1:6" x14ac:dyDescent="0.25">
      <c r="A2630" t="s">
        <v>632</v>
      </c>
      <c r="B2630" t="s">
        <v>633</v>
      </c>
      <c r="C2630" s="151">
        <v>40979</v>
      </c>
      <c r="E2630">
        <v>65</v>
      </c>
      <c r="F2630">
        <v>31</v>
      </c>
    </row>
    <row r="2631" spans="1:6" x14ac:dyDescent="0.25">
      <c r="A2631" t="s">
        <v>632</v>
      </c>
      <c r="B2631" t="s">
        <v>633</v>
      </c>
      <c r="C2631" s="151">
        <v>40980</v>
      </c>
      <c r="E2631">
        <v>71</v>
      </c>
      <c r="F2631">
        <v>37</v>
      </c>
    </row>
    <row r="2632" spans="1:6" x14ac:dyDescent="0.25">
      <c r="A2632" t="s">
        <v>632</v>
      </c>
      <c r="B2632" t="s">
        <v>633</v>
      </c>
      <c r="C2632" s="151">
        <v>40981</v>
      </c>
      <c r="E2632">
        <v>80</v>
      </c>
      <c r="F2632">
        <v>55</v>
      </c>
    </row>
    <row r="2633" spans="1:6" x14ac:dyDescent="0.25">
      <c r="A2633" t="s">
        <v>632</v>
      </c>
      <c r="B2633" t="s">
        <v>633</v>
      </c>
      <c r="C2633" s="151">
        <v>40982</v>
      </c>
      <c r="E2633">
        <v>80</v>
      </c>
      <c r="F2633">
        <v>46</v>
      </c>
    </row>
    <row r="2634" spans="1:6" x14ac:dyDescent="0.25">
      <c r="A2634" t="s">
        <v>632</v>
      </c>
      <c r="B2634" t="s">
        <v>633</v>
      </c>
      <c r="C2634" s="151">
        <v>40983</v>
      </c>
      <c r="E2634">
        <v>84</v>
      </c>
      <c r="F2634">
        <v>47</v>
      </c>
    </row>
    <row r="2635" spans="1:6" x14ac:dyDescent="0.25">
      <c r="A2635" t="s">
        <v>632</v>
      </c>
      <c r="B2635" t="s">
        <v>633</v>
      </c>
      <c r="C2635" s="151">
        <v>40984</v>
      </c>
      <c r="E2635">
        <v>62</v>
      </c>
      <c r="F2635">
        <v>50</v>
      </c>
    </row>
    <row r="2636" spans="1:6" x14ac:dyDescent="0.25">
      <c r="A2636" t="s">
        <v>632</v>
      </c>
      <c r="B2636" t="s">
        <v>633</v>
      </c>
      <c r="C2636" s="151">
        <v>40985</v>
      </c>
      <c r="E2636">
        <v>75</v>
      </c>
      <c r="F2636">
        <v>45</v>
      </c>
    </row>
    <row r="2637" spans="1:6" x14ac:dyDescent="0.25">
      <c r="A2637" t="s">
        <v>632</v>
      </c>
      <c r="B2637" t="s">
        <v>633</v>
      </c>
      <c r="C2637" s="151">
        <v>40986</v>
      </c>
      <c r="E2637">
        <v>68</v>
      </c>
      <c r="F2637">
        <v>51</v>
      </c>
    </row>
    <row r="2638" spans="1:6" x14ac:dyDescent="0.25">
      <c r="A2638" t="s">
        <v>632</v>
      </c>
      <c r="B2638" t="s">
        <v>633</v>
      </c>
      <c r="C2638" s="151">
        <v>40987</v>
      </c>
      <c r="E2638">
        <v>76</v>
      </c>
      <c r="F2638">
        <v>54</v>
      </c>
    </row>
    <row r="2639" spans="1:6" x14ac:dyDescent="0.25">
      <c r="A2639" t="s">
        <v>632</v>
      </c>
      <c r="B2639" t="s">
        <v>633</v>
      </c>
      <c r="C2639" s="151">
        <v>40988</v>
      </c>
      <c r="E2639">
        <v>74</v>
      </c>
      <c r="F2639">
        <v>55</v>
      </c>
    </row>
    <row r="2640" spans="1:6" x14ac:dyDescent="0.25">
      <c r="A2640" t="s">
        <v>632</v>
      </c>
      <c r="B2640" t="s">
        <v>633</v>
      </c>
      <c r="C2640" s="151">
        <v>40989</v>
      </c>
      <c r="E2640">
        <v>67</v>
      </c>
      <c r="F2640">
        <v>54</v>
      </c>
    </row>
    <row r="2641" spans="1:6" x14ac:dyDescent="0.25">
      <c r="A2641" t="s">
        <v>632</v>
      </c>
      <c r="B2641" t="s">
        <v>633</v>
      </c>
      <c r="C2641" s="151">
        <v>40990</v>
      </c>
      <c r="E2641">
        <v>80</v>
      </c>
      <c r="F2641">
        <v>54</v>
      </c>
    </row>
    <row r="2642" spans="1:6" x14ac:dyDescent="0.25">
      <c r="A2642" t="s">
        <v>632</v>
      </c>
      <c r="B2642" t="s">
        <v>633</v>
      </c>
      <c r="C2642" s="151">
        <v>40991</v>
      </c>
      <c r="E2642">
        <v>83</v>
      </c>
      <c r="F2642">
        <v>54</v>
      </c>
    </row>
    <row r="2643" spans="1:6" x14ac:dyDescent="0.25">
      <c r="A2643" t="s">
        <v>632</v>
      </c>
      <c r="B2643" t="s">
        <v>633</v>
      </c>
      <c r="C2643" s="151">
        <v>40992</v>
      </c>
      <c r="E2643">
        <v>66</v>
      </c>
      <c r="F2643">
        <v>55</v>
      </c>
    </row>
    <row r="2644" spans="1:6" x14ac:dyDescent="0.25">
      <c r="A2644" t="s">
        <v>632</v>
      </c>
      <c r="B2644" t="s">
        <v>633</v>
      </c>
      <c r="C2644" s="151">
        <v>40993</v>
      </c>
      <c r="E2644">
        <v>63</v>
      </c>
      <c r="F2644">
        <v>50</v>
      </c>
    </row>
    <row r="2645" spans="1:6" x14ac:dyDescent="0.25">
      <c r="A2645" t="s">
        <v>632</v>
      </c>
      <c r="B2645" t="s">
        <v>633</v>
      </c>
      <c r="C2645" s="151">
        <v>40994</v>
      </c>
      <c r="E2645">
        <v>60</v>
      </c>
      <c r="F2645">
        <v>40</v>
      </c>
    </row>
    <row r="2646" spans="1:6" x14ac:dyDescent="0.25">
      <c r="A2646" t="s">
        <v>632</v>
      </c>
      <c r="B2646" t="s">
        <v>633</v>
      </c>
      <c r="C2646" s="151">
        <v>40995</v>
      </c>
      <c r="E2646">
        <v>56</v>
      </c>
      <c r="F2646">
        <v>30</v>
      </c>
    </row>
    <row r="2647" spans="1:6" x14ac:dyDescent="0.25">
      <c r="A2647" t="s">
        <v>632</v>
      </c>
      <c r="B2647" t="s">
        <v>633</v>
      </c>
      <c r="C2647" s="151">
        <v>40996</v>
      </c>
      <c r="E2647">
        <v>73</v>
      </c>
      <c r="F2647">
        <v>40</v>
      </c>
    </row>
    <row r="2648" spans="1:6" x14ac:dyDescent="0.25">
      <c r="A2648" t="s">
        <v>632</v>
      </c>
      <c r="B2648" t="s">
        <v>633</v>
      </c>
      <c r="C2648" s="151">
        <v>40997</v>
      </c>
      <c r="E2648">
        <v>67</v>
      </c>
      <c r="F2648">
        <v>46</v>
      </c>
    </row>
    <row r="2649" spans="1:6" x14ac:dyDescent="0.25">
      <c r="A2649" t="s">
        <v>632</v>
      </c>
      <c r="B2649" t="s">
        <v>633</v>
      </c>
      <c r="C2649" s="151">
        <v>40998</v>
      </c>
      <c r="E2649">
        <v>55</v>
      </c>
      <c r="F2649">
        <v>35</v>
      </c>
    </row>
    <row r="2650" spans="1:6" x14ac:dyDescent="0.25">
      <c r="A2650" t="s">
        <v>632</v>
      </c>
      <c r="B2650" t="s">
        <v>633</v>
      </c>
      <c r="C2650" s="151">
        <v>40999</v>
      </c>
      <c r="E2650">
        <v>66</v>
      </c>
      <c r="F2650">
        <v>43</v>
      </c>
    </row>
    <row r="2651" spans="1:6" x14ac:dyDescent="0.25">
      <c r="A2651" t="s">
        <v>632</v>
      </c>
      <c r="B2651" t="s">
        <v>633</v>
      </c>
      <c r="C2651" s="151">
        <v>41000</v>
      </c>
      <c r="E2651">
        <v>63</v>
      </c>
      <c r="F2651">
        <v>46</v>
      </c>
    </row>
    <row r="2652" spans="1:6" x14ac:dyDescent="0.25">
      <c r="A2652" t="s">
        <v>632</v>
      </c>
      <c r="B2652" t="s">
        <v>633</v>
      </c>
      <c r="C2652" s="151">
        <v>41001</v>
      </c>
      <c r="E2652">
        <v>61</v>
      </c>
      <c r="F2652">
        <v>40</v>
      </c>
    </row>
    <row r="2653" spans="1:6" x14ac:dyDescent="0.25">
      <c r="A2653" t="s">
        <v>632</v>
      </c>
      <c r="B2653" t="s">
        <v>633</v>
      </c>
      <c r="C2653" s="151">
        <v>41002</v>
      </c>
      <c r="E2653">
        <v>72</v>
      </c>
      <c r="F2653">
        <v>32</v>
      </c>
    </row>
    <row r="2654" spans="1:6" x14ac:dyDescent="0.25">
      <c r="A2654" t="s">
        <v>632</v>
      </c>
      <c r="B2654" t="s">
        <v>633</v>
      </c>
      <c r="C2654" s="151">
        <v>41003</v>
      </c>
      <c r="E2654">
        <v>77</v>
      </c>
      <c r="F2654">
        <v>45</v>
      </c>
    </row>
    <row r="2655" spans="1:6" x14ac:dyDescent="0.25">
      <c r="A2655" t="s">
        <v>632</v>
      </c>
      <c r="B2655" t="s">
        <v>633</v>
      </c>
      <c r="C2655" s="151">
        <v>41004</v>
      </c>
      <c r="E2655">
        <v>61</v>
      </c>
      <c r="F2655">
        <v>37</v>
      </c>
    </row>
    <row r="2656" spans="1:6" x14ac:dyDescent="0.25">
      <c r="A2656" t="s">
        <v>632</v>
      </c>
      <c r="B2656" t="s">
        <v>633</v>
      </c>
      <c r="C2656" s="151">
        <v>41005</v>
      </c>
      <c r="E2656">
        <v>61</v>
      </c>
      <c r="F2656">
        <v>37</v>
      </c>
    </row>
    <row r="2657" spans="1:6" x14ac:dyDescent="0.25">
      <c r="A2657" t="s">
        <v>632</v>
      </c>
      <c r="B2657" t="s">
        <v>633</v>
      </c>
      <c r="C2657" s="151">
        <v>41006</v>
      </c>
      <c r="E2657">
        <v>65</v>
      </c>
      <c r="F2657">
        <v>30</v>
      </c>
    </row>
    <row r="2658" spans="1:6" x14ac:dyDescent="0.25">
      <c r="A2658" t="s">
        <v>632</v>
      </c>
      <c r="B2658" t="s">
        <v>633</v>
      </c>
      <c r="C2658" s="151">
        <v>41007</v>
      </c>
      <c r="E2658">
        <v>72</v>
      </c>
      <c r="F2658">
        <v>33</v>
      </c>
    </row>
    <row r="2659" spans="1:6" x14ac:dyDescent="0.25">
      <c r="A2659" t="s">
        <v>632</v>
      </c>
      <c r="B2659" t="s">
        <v>633</v>
      </c>
      <c r="C2659" s="151">
        <v>41008</v>
      </c>
      <c r="E2659">
        <v>66</v>
      </c>
      <c r="F2659">
        <v>47</v>
      </c>
    </row>
    <row r="2660" spans="1:6" x14ac:dyDescent="0.25">
      <c r="A2660" t="s">
        <v>632</v>
      </c>
      <c r="B2660" t="s">
        <v>633</v>
      </c>
      <c r="C2660" s="151">
        <v>41009</v>
      </c>
      <c r="E2660">
        <v>66</v>
      </c>
      <c r="F2660">
        <v>39</v>
      </c>
    </row>
    <row r="2661" spans="1:6" x14ac:dyDescent="0.25">
      <c r="A2661" t="s">
        <v>632</v>
      </c>
      <c r="B2661" t="s">
        <v>633</v>
      </c>
      <c r="C2661" s="151">
        <v>41010</v>
      </c>
      <c r="E2661">
        <v>53</v>
      </c>
      <c r="F2661">
        <v>34</v>
      </c>
    </row>
    <row r="2662" spans="1:6" x14ac:dyDescent="0.25">
      <c r="A2662" t="s">
        <v>632</v>
      </c>
      <c r="B2662" t="s">
        <v>633</v>
      </c>
      <c r="C2662" s="151">
        <v>41011</v>
      </c>
      <c r="E2662">
        <v>61</v>
      </c>
      <c r="F2662">
        <v>37</v>
      </c>
    </row>
    <row r="2663" spans="1:6" x14ac:dyDescent="0.25">
      <c r="A2663" t="s">
        <v>632</v>
      </c>
      <c r="B2663" t="s">
        <v>633</v>
      </c>
      <c r="C2663" s="151">
        <v>41012</v>
      </c>
      <c r="E2663">
        <v>65</v>
      </c>
      <c r="F2663">
        <v>34</v>
      </c>
    </row>
    <row r="2664" spans="1:6" x14ac:dyDescent="0.25">
      <c r="A2664" t="s">
        <v>632</v>
      </c>
      <c r="B2664" t="s">
        <v>633</v>
      </c>
      <c r="C2664" s="151">
        <v>41013</v>
      </c>
      <c r="E2664">
        <v>74</v>
      </c>
      <c r="F2664">
        <v>35</v>
      </c>
    </row>
    <row r="2665" spans="1:6" x14ac:dyDescent="0.25">
      <c r="A2665" t="s">
        <v>632</v>
      </c>
      <c r="B2665" t="s">
        <v>633</v>
      </c>
      <c r="C2665" s="151">
        <v>41014</v>
      </c>
      <c r="E2665">
        <v>83</v>
      </c>
      <c r="F2665">
        <v>58</v>
      </c>
    </row>
    <row r="2666" spans="1:6" x14ac:dyDescent="0.25">
      <c r="A2666" t="s">
        <v>632</v>
      </c>
      <c r="B2666" t="s">
        <v>633</v>
      </c>
      <c r="C2666" s="151">
        <v>41015</v>
      </c>
      <c r="E2666">
        <v>88</v>
      </c>
      <c r="F2666">
        <v>61</v>
      </c>
    </row>
    <row r="2667" spans="1:6" x14ac:dyDescent="0.25">
      <c r="A2667" t="s">
        <v>632</v>
      </c>
      <c r="B2667" t="s">
        <v>633</v>
      </c>
      <c r="C2667" s="151">
        <v>41016</v>
      </c>
      <c r="E2667">
        <v>74</v>
      </c>
      <c r="F2667">
        <v>50</v>
      </c>
    </row>
    <row r="2668" spans="1:6" x14ac:dyDescent="0.25">
      <c r="A2668" t="s">
        <v>632</v>
      </c>
      <c r="B2668" t="s">
        <v>633</v>
      </c>
      <c r="C2668" s="151">
        <v>41017</v>
      </c>
      <c r="E2668">
        <v>58</v>
      </c>
      <c r="F2668">
        <v>49</v>
      </c>
    </row>
    <row r="2669" spans="1:6" x14ac:dyDescent="0.25">
      <c r="A2669" t="s">
        <v>632</v>
      </c>
      <c r="B2669" t="s">
        <v>633</v>
      </c>
      <c r="C2669" s="151">
        <v>41018</v>
      </c>
      <c r="E2669">
        <v>70</v>
      </c>
      <c r="F2669">
        <v>46</v>
      </c>
    </row>
    <row r="2670" spans="1:6" x14ac:dyDescent="0.25">
      <c r="A2670" t="s">
        <v>632</v>
      </c>
      <c r="B2670" t="s">
        <v>633</v>
      </c>
      <c r="C2670" s="151">
        <v>41019</v>
      </c>
      <c r="E2670">
        <v>71</v>
      </c>
      <c r="F2670">
        <v>42</v>
      </c>
    </row>
    <row r="2671" spans="1:6" x14ac:dyDescent="0.25">
      <c r="A2671" t="s">
        <v>632</v>
      </c>
      <c r="B2671" t="s">
        <v>633</v>
      </c>
      <c r="C2671" s="151">
        <v>41020</v>
      </c>
      <c r="E2671">
        <v>81</v>
      </c>
      <c r="F2671">
        <v>53</v>
      </c>
    </row>
    <row r="2672" spans="1:6" x14ac:dyDescent="0.25">
      <c r="A2672" t="s">
        <v>632</v>
      </c>
      <c r="B2672" t="s">
        <v>633</v>
      </c>
      <c r="C2672" s="151">
        <v>41021</v>
      </c>
      <c r="E2672">
        <v>54</v>
      </c>
      <c r="F2672">
        <v>43</v>
      </c>
    </row>
    <row r="2673" spans="1:6" x14ac:dyDescent="0.25">
      <c r="A2673" t="s">
        <v>632</v>
      </c>
      <c r="B2673" t="s">
        <v>633</v>
      </c>
      <c r="C2673" s="151">
        <v>41022</v>
      </c>
      <c r="E2673">
        <v>47</v>
      </c>
      <c r="F2673">
        <v>38</v>
      </c>
    </row>
    <row r="2674" spans="1:6" x14ac:dyDescent="0.25">
      <c r="A2674" t="s">
        <v>632</v>
      </c>
      <c r="B2674" t="s">
        <v>633</v>
      </c>
      <c r="C2674" s="151">
        <v>41023</v>
      </c>
      <c r="E2674">
        <v>63</v>
      </c>
      <c r="F2674">
        <v>37</v>
      </c>
    </row>
    <row r="2675" spans="1:6" x14ac:dyDescent="0.25">
      <c r="A2675" t="s">
        <v>632</v>
      </c>
      <c r="B2675" t="s">
        <v>633</v>
      </c>
      <c r="C2675" s="151">
        <v>41024</v>
      </c>
      <c r="E2675">
        <v>69</v>
      </c>
      <c r="F2675">
        <v>31</v>
      </c>
    </row>
    <row r="2676" spans="1:6" x14ac:dyDescent="0.25">
      <c r="A2676" t="s">
        <v>632</v>
      </c>
      <c r="B2676" t="s">
        <v>633</v>
      </c>
      <c r="C2676" s="151">
        <v>41025</v>
      </c>
      <c r="E2676">
        <v>66</v>
      </c>
      <c r="F2676">
        <v>54</v>
      </c>
    </row>
    <row r="2677" spans="1:6" x14ac:dyDescent="0.25">
      <c r="A2677" t="s">
        <v>632</v>
      </c>
      <c r="B2677" t="s">
        <v>633</v>
      </c>
      <c r="C2677" s="151">
        <v>41026</v>
      </c>
      <c r="E2677">
        <v>62</v>
      </c>
      <c r="F2677">
        <v>42</v>
      </c>
    </row>
    <row r="2678" spans="1:6" x14ac:dyDescent="0.25">
      <c r="A2678" t="s">
        <v>632</v>
      </c>
      <c r="B2678" t="s">
        <v>633</v>
      </c>
      <c r="C2678" s="151">
        <v>41027</v>
      </c>
      <c r="E2678">
        <v>56</v>
      </c>
      <c r="F2678">
        <v>36</v>
      </c>
    </row>
    <row r="2679" spans="1:6" x14ac:dyDescent="0.25">
      <c r="A2679" t="s">
        <v>632</v>
      </c>
      <c r="B2679" t="s">
        <v>633</v>
      </c>
      <c r="C2679" s="151">
        <v>41028</v>
      </c>
      <c r="E2679">
        <v>70</v>
      </c>
      <c r="F2679">
        <v>40</v>
      </c>
    </row>
    <row r="2680" spans="1:6" x14ac:dyDescent="0.25">
      <c r="A2680" t="s">
        <v>632</v>
      </c>
      <c r="B2680" t="s">
        <v>633</v>
      </c>
      <c r="C2680" s="151">
        <v>41029</v>
      </c>
      <c r="E2680">
        <v>65</v>
      </c>
      <c r="F2680">
        <v>41</v>
      </c>
    </row>
    <row r="2681" spans="1:6" x14ac:dyDescent="0.25">
      <c r="A2681" t="s">
        <v>632</v>
      </c>
      <c r="B2681" t="s">
        <v>633</v>
      </c>
      <c r="C2681" s="151">
        <v>41030</v>
      </c>
      <c r="E2681">
        <v>84</v>
      </c>
      <c r="F2681">
        <v>57</v>
      </c>
    </row>
    <row r="2682" spans="1:6" x14ac:dyDescent="0.25">
      <c r="A2682" t="s">
        <v>632</v>
      </c>
      <c r="B2682" t="s">
        <v>633</v>
      </c>
      <c r="C2682" s="151">
        <v>41031</v>
      </c>
      <c r="E2682">
        <v>77</v>
      </c>
      <c r="F2682">
        <v>59</v>
      </c>
    </row>
    <row r="2683" spans="1:6" x14ac:dyDescent="0.25">
      <c r="A2683" t="s">
        <v>632</v>
      </c>
      <c r="B2683" t="s">
        <v>633</v>
      </c>
      <c r="C2683" s="151">
        <v>41032</v>
      </c>
      <c r="E2683">
        <v>84</v>
      </c>
      <c r="F2683">
        <v>55</v>
      </c>
    </row>
    <row r="2684" spans="1:6" x14ac:dyDescent="0.25">
      <c r="A2684" t="s">
        <v>632</v>
      </c>
      <c r="B2684" t="s">
        <v>633</v>
      </c>
      <c r="C2684" s="151">
        <v>41033</v>
      </c>
      <c r="E2684">
        <v>84</v>
      </c>
      <c r="F2684">
        <v>60</v>
      </c>
    </row>
    <row r="2685" spans="1:6" x14ac:dyDescent="0.25">
      <c r="A2685" t="s">
        <v>632</v>
      </c>
      <c r="B2685" t="s">
        <v>633</v>
      </c>
      <c r="C2685" s="151">
        <v>41034</v>
      </c>
      <c r="E2685">
        <v>80</v>
      </c>
      <c r="F2685">
        <v>60</v>
      </c>
    </row>
    <row r="2686" spans="1:6" x14ac:dyDescent="0.25">
      <c r="A2686" t="s">
        <v>632</v>
      </c>
      <c r="B2686" t="s">
        <v>633</v>
      </c>
      <c r="C2686" s="151">
        <v>41035</v>
      </c>
      <c r="E2686">
        <v>71</v>
      </c>
      <c r="F2686">
        <v>61</v>
      </c>
    </row>
    <row r="2687" spans="1:6" x14ac:dyDescent="0.25">
      <c r="A2687" t="s">
        <v>632</v>
      </c>
      <c r="B2687" t="s">
        <v>633</v>
      </c>
      <c r="C2687" s="151">
        <v>41036</v>
      </c>
      <c r="E2687">
        <v>70</v>
      </c>
      <c r="F2687">
        <v>58</v>
      </c>
    </row>
    <row r="2688" spans="1:6" x14ac:dyDescent="0.25">
      <c r="A2688" t="s">
        <v>632</v>
      </c>
      <c r="B2688" t="s">
        <v>633</v>
      </c>
      <c r="C2688" s="151">
        <v>41037</v>
      </c>
      <c r="E2688">
        <v>70</v>
      </c>
      <c r="F2688">
        <v>57</v>
      </c>
    </row>
    <row r="2689" spans="1:6" x14ac:dyDescent="0.25">
      <c r="A2689" t="s">
        <v>632</v>
      </c>
      <c r="B2689" t="s">
        <v>633</v>
      </c>
      <c r="C2689" s="151">
        <v>41038</v>
      </c>
      <c r="E2689">
        <v>73</v>
      </c>
      <c r="F2689">
        <v>56</v>
      </c>
    </row>
    <row r="2690" spans="1:6" x14ac:dyDescent="0.25">
      <c r="A2690" t="s">
        <v>632</v>
      </c>
      <c r="B2690" t="s">
        <v>633</v>
      </c>
      <c r="C2690" s="151">
        <v>41039</v>
      </c>
      <c r="E2690">
        <v>66</v>
      </c>
      <c r="F2690">
        <v>50</v>
      </c>
    </row>
    <row r="2691" spans="1:6" x14ac:dyDescent="0.25">
      <c r="A2691" t="s">
        <v>632</v>
      </c>
      <c r="B2691" t="s">
        <v>633</v>
      </c>
      <c r="C2691" s="151">
        <v>41040</v>
      </c>
      <c r="E2691">
        <v>73</v>
      </c>
      <c r="F2691">
        <v>39</v>
      </c>
    </row>
    <row r="2692" spans="1:6" x14ac:dyDescent="0.25">
      <c r="A2692" t="s">
        <v>632</v>
      </c>
      <c r="B2692" t="s">
        <v>633</v>
      </c>
      <c r="C2692" s="151">
        <v>41041</v>
      </c>
      <c r="E2692">
        <v>77</v>
      </c>
      <c r="F2692">
        <v>42</v>
      </c>
    </row>
    <row r="2693" spans="1:6" x14ac:dyDescent="0.25">
      <c r="A2693" t="s">
        <v>632</v>
      </c>
      <c r="B2693" t="s">
        <v>633</v>
      </c>
      <c r="C2693" s="151">
        <v>41042</v>
      </c>
      <c r="E2693">
        <v>81</v>
      </c>
      <c r="F2693">
        <v>57</v>
      </c>
    </row>
    <row r="2694" spans="1:6" x14ac:dyDescent="0.25">
      <c r="A2694" t="s">
        <v>632</v>
      </c>
      <c r="B2694" t="s">
        <v>633</v>
      </c>
      <c r="C2694" s="151">
        <v>41043</v>
      </c>
      <c r="E2694">
        <v>67</v>
      </c>
      <c r="F2694">
        <v>61</v>
      </c>
    </row>
    <row r="2695" spans="1:6" x14ac:dyDescent="0.25">
      <c r="A2695" t="s">
        <v>632</v>
      </c>
      <c r="B2695" t="s">
        <v>633</v>
      </c>
      <c r="C2695" s="151">
        <v>41044</v>
      </c>
      <c r="E2695">
        <v>80</v>
      </c>
      <c r="F2695">
        <v>64</v>
      </c>
    </row>
    <row r="2696" spans="1:6" x14ac:dyDescent="0.25">
      <c r="A2696" t="s">
        <v>632</v>
      </c>
      <c r="B2696" t="s">
        <v>633</v>
      </c>
      <c r="C2696" s="151">
        <v>41045</v>
      </c>
      <c r="E2696">
        <v>83</v>
      </c>
      <c r="F2696">
        <v>57</v>
      </c>
    </row>
    <row r="2697" spans="1:6" x14ac:dyDescent="0.25">
      <c r="A2697" t="s">
        <v>632</v>
      </c>
      <c r="B2697" t="s">
        <v>633</v>
      </c>
      <c r="C2697" s="151">
        <v>41046</v>
      </c>
      <c r="E2697">
        <v>73</v>
      </c>
      <c r="F2697">
        <v>50</v>
      </c>
    </row>
    <row r="2698" spans="1:6" x14ac:dyDescent="0.25">
      <c r="A2698" t="s">
        <v>632</v>
      </c>
      <c r="B2698" t="s">
        <v>633</v>
      </c>
      <c r="C2698" s="151">
        <v>41047</v>
      </c>
      <c r="E2698">
        <v>75</v>
      </c>
      <c r="F2698">
        <v>45</v>
      </c>
    </row>
    <row r="2699" spans="1:6" x14ac:dyDescent="0.25">
      <c r="A2699" t="s">
        <v>632</v>
      </c>
      <c r="B2699" t="s">
        <v>633</v>
      </c>
      <c r="C2699" s="151">
        <v>41048</v>
      </c>
      <c r="E2699">
        <v>81</v>
      </c>
      <c r="F2699">
        <v>48</v>
      </c>
    </row>
    <row r="2700" spans="1:6" x14ac:dyDescent="0.25">
      <c r="A2700" t="s">
        <v>632</v>
      </c>
      <c r="B2700" t="s">
        <v>633</v>
      </c>
      <c r="C2700" s="151">
        <v>41049</v>
      </c>
      <c r="E2700">
        <v>82</v>
      </c>
      <c r="F2700">
        <v>51</v>
      </c>
    </row>
    <row r="2701" spans="1:6" x14ac:dyDescent="0.25">
      <c r="A2701" t="s">
        <v>632</v>
      </c>
      <c r="B2701" t="s">
        <v>633</v>
      </c>
      <c r="C2701" s="151">
        <v>41050</v>
      </c>
      <c r="E2701">
        <v>70</v>
      </c>
      <c r="F2701">
        <v>64</v>
      </c>
    </row>
    <row r="2702" spans="1:6" x14ac:dyDescent="0.25">
      <c r="A2702" t="s">
        <v>632</v>
      </c>
      <c r="B2702" t="s">
        <v>633</v>
      </c>
      <c r="C2702" s="151">
        <v>41051</v>
      </c>
      <c r="E2702">
        <v>80</v>
      </c>
      <c r="F2702">
        <v>63</v>
      </c>
    </row>
    <row r="2703" spans="1:6" x14ac:dyDescent="0.25">
      <c r="A2703" t="s">
        <v>632</v>
      </c>
      <c r="B2703" t="s">
        <v>633</v>
      </c>
      <c r="C2703" s="151">
        <v>41052</v>
      </c>
      <c r="E2703">
        <v>80</v>
      </c>
      <c r="F2703">
        <v>62</v>
      </c>
    </row>
    <row r="2704" spans="1:6" x14ac:dyDescent="0.25">
      <c r="A2704" t="s">
        <v>632</v>
      </c>
      <c r="B2704" t="s">
        <v>633</v>
      </c>
      <c r="C2704" s="151">
        <v>41053</v>
      </c>
      <c r="E2704">
        <v>81</v>
      </c>
      <c r="F2704">
        <v>63</v>
      </c>
    </row>
    <row r="2705" spans="1:6" x14ac:dyDescent="0.25">
      <c r="A2705" t="s">
        <v>632</v>
      </c>
      <c r="B2705" t="s">
        <v>633</v>
      </c>
      <c r="C2705" s="151">
        <v>41054</v>
      </c>
      <c r="E2705">
        <v>85</v>
      </c>
      <c r="F2705">
        <v>66</v>
      </c>
    </row>
    <row r="2706" spans="1:6" x14ac:dyDescent="0.25">
      <c r="A2706" t="s">
        <v>632</v>
      </c>
      <c r="B2706" t="s">
        <v>633</v>
      </c>
      <c r="C2706" s="151">
        <v>41055</v>
      </c>
      <c r="E2706">
        <v>86</v>
      </c>
      <c r="F2706">
        <v>66</v>
      </c>
    </row>
    <row r="2707" spans="1:6" x14ac:dyDescent="0.25">
      <c r="A2707" t="s">
        <v>632</v>
      </c>
      <c r="B2707" t="s">
        <v>633</v>
      </c>
      <c r="C2707" s="151">
        <v>41056</v>
      </c>
      <c r="E2707">
        <v>86</v>
      </c>
      <c r="F2707">
        <v>67</v>
      </c>
    </row>
    <row r="2708" spans="1:6" x14ac:dyDescent="0.25">
      <c r="A2708" t="s">
        <v>632</v>
      </c>
      <c r="B2708" t="s">
        <v>633</v>
      </c>
      <c r="C2708" s="151">
        <v>41057</v>
      </c>
      <c r="E2708">
        <v>90</v>
      </c>
      <c r="F2708">
        <v>66</v>
      </c>
    </row>
    <row r="2709" spans="1:6" x14ac:dyDescent="0.25">
      <c r="A2709" t="s">
        <v>632</v>
      </c>
      <c r="B2709" t="s">
        <v>633</v>
      </c>
      <c r="C2709" s="151">
        <v>41058</v>
      </c>
      <c r="E2709">
        <v>88</v>
      </c>
      <c r="F2709">
        <v>69</v>
      </c>
    </row>
    <row r="2710" spans="1:6" x14ac:dyDescent="0.25">
      <c r="A2710" t="s">
        <v>632</v>
      </c>
      <c r="B2710" t="s">
        <v>633</v>
      </c>
      <c r="C2710" s="151">
        <v>41059</v>
      </c>
      <c r="E2710">
        <v>85</v>
      </c>
      <c r="F2710">
        <v>65</v>
      </c>
    </row>
    <row r="2711" spans="1:6" x14ac:dyDescent="0.25">
      <c r="A2711" t="s">
        <v>632</v>
      </c>
      <c r="B2711" t="s">
        <v>633</v>
      </c>
      <c r="C2711" s="151">
        <v>41060</v>
      </c>
      <c r="E2711">
        <v>82</v>
      </c>
      <c r="F2711">
        <v>64</v>
      </c>
    </row>
    <row r="2712" spans="1:6" x14ac:dyDescent="0.25">
      <c r="A2712" t="s">
        <v>632</v>
      </c>
      <c r="B2712" t="s">
        <v>633</v>
      </c>
      <c r="C2712" s="151">
        <v>41061</v>
      </c>
      <c r="E2712">
        <v>80</v>
      </c>
      <c r="F2712">
        <v>63</v>
      </c>
    </row>
    <row r="2713" spans="1:6" x14ac:dyDescent="0.25">
      <c r="A2713" t="s">
        <v>632</v>
      </c>
      <c r="B2713" t="s">
        <v>633</v>
      </c>
      <c r="C2713" s="151">
        <v>41062</v>
      </c>
      <c r="E2713">
        <v>73</v>
      </c>
      <c r="F2713">
        <v>53</v>
      </c>
    </row>
    <row r="2714" spans="1:6" x14ac:dyDescent="0.25">
      <c r="A2714" t="s">
        <v>632</v>
      </c>
      <c r="B2714" t="s">
        <v>633</v>
      </c>
      <c r="C2714" s="151">
        <v>41063</v>
      </c>
      <c r="E2714">
        <v>78</v>
      </c>
      <c r="F2714">
        <v>50</v>
      </c>
    </row>
    <row r="2715" spans="1:6" x14ac:dyDescent="0.25">
      <c r="A2715" t="s">
        <v>632</v>
      </c>
      <c r="B2715" t="s">
        <v>633</v>
      </c>
      <c r="C2715" s="151">
        <v>41064</v>
      </c>
      <c r="E2715">
        <v>74</v>
      </c>
      <c r="F2715">
        <v>54</v>
      </c>
    </row>
    <row r="2716" spans="1:6" x14ac:dyDescent="0.25">
      <c r="A2716" t="s">
        <v>632</v>
      </c>
      <c r="B2716" t="s">
        <v>633</v>
      </c>
      <c r="C2716" s="151">
        <v>41065</v>
      </c>
      <c r="E2716">
        <v>70</v>
      </c>
      <c r="F2716">
        <v>53</v>
      </c>
    </row>
    <row r="2717" spans="1:6" x14ac:dyDescent="0.25">
      <c r="A2717" t="s">
        <v>632</v>
      </c>
      <c r="B2717" t="s">
        <v>633</v>
      </c>
      <c r="C2717" s="151">
        <v>41066</v>
      </c>
      <c r="E2717">
        <v>74</v>
      </c>
      <c r="F2717">
        <v>51</v>
      </c>
    </row>
    <row r="2718" spans="1:6" x14ac:dyDescent="0.25">
      <c r="A2718" t="s">
        <v>632</v>
      </c>
      <c r="B2718" t="s">
        <v>633</v>
      </c>
      <c r="C2718" s="151">
        <v>41067</v>
      </c>
      <c r="E2718">
        <v>79</v>
      </c>
      <c r="F2718">
        <v>52</v>
      </c>
    </row>
    <row r="2719" spans="1:6" x14ac:dyDescent="0.25">
      <c r="A2719" t="s">
        <v>632</v>
      </c>
      <c r="B2719" t="s">
        <v>633</v>
      </c>
      <c r="C2719" s="151">
        <v>41068</v>
      </c>
      <c r="E2719">
        <v>83</v>
      </c>
      <c r="F2719">
        <v>51</v>
      </c>
    </row>
    <row r="2720" spans="1:6" x14ac:dyDescent="0.25">
      <c r="A2720" t="s">
        <v>632</v>
      </c>
      <c r="B2720" t="s">
        <v>633</v>
      </c>
      <c r="C2720" s="151">
        <v>41069</v>
      </c>
      <c r="E2720">
        <v>88</v>
      </c>
      <c r="F2720">
        <v>56</v>
      </c>
    </row>
    <row r="2721" spans="1:6" x14ac:dyDescent="0.25">
      <c r="A2721" t="s">
        <v>632</v>
      </c>
      <c r="B2721" t="s">
        <v>633</v>
      </c>
      <c r="C2721" s="151">
        <v>41070</v>
      </c>
      <c r="E2721">
        <v>90</v>
      </c>
      <c r="F2721">
        <v>60</v>
      </c>
    </row>
    <row r="2722" spans="1:6" x14ac:dyDescent="0.25">
      <c r="A2722" t="s">
        <v>632</v>
      </c>
      <c r="B2722" t="s">
        <v>633</v>
      </c>
      <c r="C2722" s="151">
        <v>41071</v>
      </c>
      <c r="E2722">
        <v>87</v>
      </c>
      <c r="F2722">
        <v>65</v>
      </c>
    </row>
    <row r="2723" spans="1:6" x14ac:dyDescent="0.25">
      <c r="A2723" t="s">
        <v>632</v>
      </c>
      <c r="B2723" t="s">
        <v>633</v>
      </c>
      <c r="C2723" s="151">
        <v>41072</v>
      </c>
      <c r="E2723">
        <v>79</v>
      </c>
      <c r="F2723">
        <v>68</v>
      </c>
    </row>
    <row r="2724" spans="1:6" x14ac:dyDescent="0.25">
      <c r="A2724" t="s">
        <v>632</v>
      </c>
      <c r="B2724" t="s">
        <v>633</v>
      </c>
      <c r="C2724" s="151">
        <v>41073</v>
      </c>
      <c r="E2724">
        <v>80</v>
      </c>
      <c r="F2724">
        <v>66</v>
      </c>
    </row>
    <row r="2725" spans="1:6" x14ac:dyDescent="0.25">
      <c r="A2725" t="s">
        <v>632</v>
      </c>
      <c r="B2725" t="s">
        <v>633</v>
      </c>
      <c r="C2725" s="151">
        <v>41074</v>
      </c>
      <c r="E2725">
        <v>81</v>
      </c>
      <c r="F2725">
        <v>61</v>
      </c>
    </row>
    <row r="2726" spans="1:6" x14ac:dyDescent="0.25">
      <c r="A2726" t="s">
        <v>632</v>
      </c>
      <c r="B2726" t="s">
        <v>633</v>
      </c>
      <c r="C2726" s="151">
        <v>41075</v>
      </c>
      <c r="E2726">
        <v>80</v>
      </c>
      <c r="F2726">
        <v>59</v>
      </c>
    </row>
    <row r="2727" spans="1:6" x14ac:dyDescent="0.25">
      <c r="A2727" t="s">
        <v>632</v>
      </c>
      <c r="B2727" t="s">
        <v>633</v>
      </c>
      <c r="C2727" s="151">
        <v>41076</v>
      </c>
      <c r="E2727">
        <v>80</v>
      </c>
      <c r="F2727">
        <v>53</v>
      </c>
    </row>
    <row r="2728" spans="1:6" x14ac:dyDescent="0.25">
      <c r="A2728" t="s">
        <v>632</v>
      </c>
      <c r="B2728" t="s">
        <v>633</v>
      </c>
      <c r="C2728" s="151">
        <v>41077</v>
      </c>
      <c r="E2728">
        <v>77</v>
      </c>
      <c r="F2728">
        <v>52</v>
      </c>
    </row>
    <row r="2729" spans="1:6" x14ac:dyDescent="0.25">
      <c r="A2729" t="s">
        <v>632</v>
      </c>
      <c r="B2729" t="s">
        <v>633</v>
      </c>
      <c r="C2729" s="151">
        <v>41078</v>
      </c>
      <c r="E2729">
        <v>68</v>
      </c>
      <c r="F2729">
        <v>61</v>
      </c>
    </row>
    <row r="2730" spans="1:6" x14ac:dyDescent="0.25">
      <c r="A2730" t="s">
        <v>632</v>
      </c>
      <c r="B2730" t="s">
        <v>633</v>
      </c>
      <c r="C2730" s="151">
        <v>41079</v>
      </c>
      <c r="E2730">
        <v>90</v>
      </c>
      <c r="F2730">
        <v>67</v>
      </c>
    </row>
    <row r="2731" spans="1:6" x14ac:dyDescent="0.25">
      <c r="A2731" t="s">
        <v>632</v>
      </c>
      <c r="B2731" t="s">
        <v>633</v>
      </c>
      <c r="C2731" s="151">
        <v>41080</v>
      </c>
      <c r="E2731">
        <v>94</v>
      </c>
      <c r="F2731">
        <v>69</v>
      </c>
    </row>
    <row r="2732" spans="1:6" x14ac:dyDescent="0.25">
      <c r="A2732" t="s">
        <v>632</v>
      </c>
      <c r="B2732" t="s">
        <v>633</v>
      </c>
      <c r="C2732" s="151">
        <v>41081</v>
      </c>
      <c r="E2732">
        <v>96</v>
      </c>
      <c r="F2732">
        <v>69</v>
      </c>
    </row>
    <row r="2733" spans="1:6" x14ac:dyDescent="0.25">
      <c r="A2733" t="s">
        <v>632</v>
      </c>
      <c r="B2733" t="s">
        <v>633</v>
      </c>
      <c r="C2733" s="151">
        <v>41082</v>
      </c>
      <c r="E2733">
        <v>93</v>
      </c>
      <c r="F2733">
        <v>68</v>
      </c>
    </row>
    <row r="2734" spans="1:6" x14ac:dyDescent="0.25">
      <c r="A2734" t="s">
        <v>632</v>
      </c>
      <c r="B2734" t="s">
        <v>633</v>
      </c>
      <c r="C2734" s="151">
        <v>41083</v>
      </c>
      <c r="E2734">
        <v>87</v>
      </c>
      <c r="F2734">
        <v>66</v>
      </c>
    </row>
    <row r="2735" spans="1:6" x14ac:dyDescent="0.25">
      <c r="A2735" t="s">
        <v>632</v>
      </c>
      <c r="B2735" t="s">
        <v>633</v>
      </c>
      <c r="C2735" s="151">
        <v>41084</v>
      </c>
      <c r="E2735">
        <v>90</v>
      </c>
      <c r="F2735">
        <v>62</v>
      </c>
    </row>
    <row r="2736" spans="1:6" x14ac:dyDescent="0.25">
      <c r="A2736" t="s">
        <v>632</v>
      </c>
      <c r="B2736" t="s">
        <v>633</v>
      </c>
      <c r="C2736" s="151">
        <v>41085</v>
      </c>
      <c r="E2736">
        <v>86</v>
      </c>
      <c r="F2736">
        <v>64</v>
      </c>
    </row>
    <row r="2737" spans="1:6" x14ac:dyDescent="0.25">
      <c r="A2737" t="s">
        <v>632</v>
      </c>
      <c r="B2737" t="s">
        <v>633</v>
      </c>
      <c r="C2737" s="151">
        <v>41086</v>
      </c>
      <c r="E2737">
        <v>80</v>
      </c>
      <c r="F2737">
        <v>51</v>
      </c>
    </row>
    <row r="2738" spans="1:6" x14ac:dyDescent="0.25">
      <c r="A2738" t="s">
        <v>632</v>
      </c>
      <c r="B2738" t="s">
        <v>633</v>
      </c>
      <c r="C2738" s="151">
        <v>41087</v>
      </c>
      <c r="E2738">
        <v>87</v>
      </c>
      <c r="F2738">
        <v>54</v>
      </c>
    </row>
    <row r="2739" spans="1:6" x14ac:dyDescent="0.25">
      <c r="A2739" t="s">
        <v>632</v>
      </c>
      <c r="B2739" t="s">
        <v>633</v>
      </c>
      <c r="C2739" s="151">
        <v>41088</v>
      </c>
      <c r="E2739">
        <v>93</v>
      </c>
      <c r="F2739">
        <v>58</v>
      </c>
    </row>
    <row r="2740" spans="1:6" x14ac:dyDescent="0.25">
      <c r="A2740" t="s">
        <v>632</v>
      </c>
      <c r="B2740" t="s">
        <v>633</v>
      </c>
      <c r="C2740" s="151">
        <v>41089</v>
      </c>
      <c r="E2740">
        <v>102</v>
      </c>
      <c r="F2740">
        <v>71</v>
      </c>
    </row>
    <row r="2741" spans="1:6" x14ac:dyDescent="0.25">
      <c r="A2741" t="s">
        <v>632</v>
      </c>
      <c r="B2741" t="s">
        <v>633</v>
      </c>
      <c r="C2741" s="151">
        <v>41090</v>
      </c>
      <c r="E2741">
        <v>94</v>
      </c>
      <c r="F2741">
        <v>70</v>
      </c>
    </row>
    <row r="2742" spans="1:6" x14ac:dyDescent="0.25">
      <c r="A2742" t="s">
        <v>632</v>
      </c>
      <c r="B2742" t="s">
        <v>633</v>
      </c>
      <c r="C2742" s="151">
        <v>41091</v>
      </c>
      <c r="E2742">
        <v>96</v>
      </c>
      <c r="F2742">
        <v>71</v>
      </c>
    </row>
    <row r="2743" spans="1:6" x14ac:dyDescent="0.25">
      <c r="A2743" t="s">
        <v>632</v>
      </c>
      <c r="B2743" t="s">
        <v>633</v>
      </c>
      <c r="C2743" s="151">
        <v>41092</v>
      </c>
      <c r="E2743">
        <v>92</v>
      </c>
      <c r="F2743">
        <v>73</v>
      </c>
    </row>
    <row r="2744" spans="1:6" x14ac:dyDescent="0.25">
      <c r="A2744" t="s">
        <v>632</v>
      </c>
      <c r="B2744" t="s">
        <v>633</v>
      </c>
      <c r="C2744" s="151">
        <v>41093</v>
      </c>
      <c r="E2744">
        <v>95</v>
      </c>
      <c r="F2744">
        <v>68</v>
      </c>
    </row>
    <row r="2745" spans="1:6" x14ac:dyDescent="0.25">
      <c r="A2745" t="s">
        <v>632</v>
      </c>
      <c r="B2745" t="s">
        <v>633</v>
      </c>
      <c r="C2745" s="151">
        <v>41094</v>
      </c>
      <c r="E2745">
        <v>96</v>
      </c>
      <c r="F2745">
        <v>70</v>
      </c>
    </row>
    <row r="2746" spans="1:6" x14ac:dyDescent="0.25">
      <c r="A2746" t="s">
        <v>632</v>
      </c>
      <c r="B2746" t="s">
        <v>633</v>
      </c>
      <c r="C2746" s="151">
        <v>41095</v>
      </c>
      <c r="E2746">
        <v>98</v>
      </c>
      <c r="F2746">
        <v>71</v>
      </c>
    </row>
    <row r="2747" spans="1:6" x14ac:dyDescent="0.25">
      <c r="A2747" t="s">
        <v>632</v>
      </c>
      <c r="B2747" t="s">
        <v>633</v>
      </c>
      <c r="C2747" s="151">
        <v>41096</v>
      </c>
      <c r="E2747">
        <v>98</v>
      </c>
      <c r="F2747">
        <v>76</v>
      </c>
    </row>
    <row r="2748" spans="1:6" x14ac:dyDescent="0.25">
      <c r="A2748" t="s">
        <v>632</v>
      </c>
      <c r="B2748" t="s">
        <v>633</v>
      </c>
      <c r="C2748" s="151">
        <v>41097</v>
      </c>
      <c r="E2748">
        <v>101</v>
      </c>
      <c r="F2748">
        <v>75</v>
      </c>
    </row>
    <row r="2749" spans="1:6" x14ac:dyDescent="0.25">
      <c r="A2749" t="s">
        <v>632</v>
      </c>
      <c r="B2749" t="s">
        <v>633</v>
      </c>
      <c r="C2749" s="151">
        <v>41098</v>
      </c>
      <c r="E2749">
        <v>101</v>
      </c>
      <c r="F2749">
        <v>76</v>
      </c>
    </row>
    <row r="2750" spans="1:6" x14ac:dyDescent="0.25">
      <c r="A2750" t="s">
        <v>632</v>
      </c>
      <c r="B2750" t="s">
        <v>633</v>
      </c>
      <c r="C2750" s="151">
        <v>41099</v>
      </c>
      <c r="E2750">
        <v>85</v>
      </c>
      <c r="F2750">
        <v>71</v>
      </c>
    </row>
    <row r="2751" spans="1:6" x14ac:dyDescent="0.25">
      <c r="A2751" t="s">
        <v>632</v>
      </c>
      <c r="B2751" t="s">
        <v>633</v>
      </c>
      <c r="C2751" s="151">
        <v>41100</v>
      </c>
      <c r="E2751">
        <v>89</v>
      </c>
      <c r="F2751">
        <v>67</v>
      </c>
    </row>
    <row r="2752" spans="1:6" x14ac:dyDescent="0.25">
      <c r="A2752" t="s">
        <v>632</v>
      </c>
      <c r="B2752" t="s">
        <v>633</v>
      </c>
      <c r="C2752" s="151">
        <v>41101</v>
      </c>
      <c r="E2752">
        <v>89</v>
      </c>
      <c r="F2752">
        <v>67</v>
      </c>
    </row>
    <row r="2753" spans="1:6" x14ac:dyDescent="0.25">
      <c r="A2753" t="s">
        <v>632</v>
      </c>
      <c r="B2753" t="s">
        <v>633</v>
      </c>
      <c r="C2753" s="151">
        <v>41102</v>
      </c>
      <c r="E2753">
        <v>87</v>
      </c>
      <c r="F2753">
        <v>63</v>
      </c>
    </row>
    <row r="2754" spans="1:6" x14ac:dyDescent="0.25">
      <c r="A2754" t="s">
        <v>632</v>
      </c>
      <c r="B2754" t="s">
        <v>633</v>
      </c>
      <c r="C2754" s="151">
        <v>41103</v>
      </c>
      <c r="E2754">
        <v>86</v>
      </c>
      <c r="F2754">
        <v>69</v>
      </c>
    </row>
    <row r="2755" spans="1:6" x14ac:dyDescent="0.25">
      <c r="A2755" t="s">
        <v>632</v>
      </c>
      <c r="B2755" t="s">
        <v>633</v>
      </c>
      <c r="C2755" s="151">
        <v>41104</v>
      </c>
      <c r="E2755">
        <v>87</v>
      </c>
      <c r="F2755">
        <v>68</v>
      </c>
    </row>
    <row r="2756" spans="1:6" x14ac:dyDescent="0.25">
      <c r="A2756" t="s">
        <v>632</v>
      </c>
      <c r="B2756" t="s">
        <v>633</v>
      </c>
      <c r="C2756" s="151">
        <v>41105</v>
      </c>
      <c r="E2756">
        <v>95</v>
      </c>
      <c r="F2756">
        <v>73</v>
      </c>
    </row>
    <row r="2757" spans="1:6" x14ac:dyDescent="0.25">
      <c r="A2757" t="s">
        <v>632</v>
      </c>
      <c r="B2757" t="s">
        <v>633</v>
      </c>
      <c r="C2757" s="151">
        <v>41106</v>
      </c>
      <c r="E2757">
        <v>96</v>
      </c>
      <c r="F2757">
        <v>69</v>
      </c>
    </row>
    <row r="2758" spans="1:6" x14ac:dyDescent="0.25">
      <c r="A2758" t="s">
        <v>632</v>
      </c>
      <c r="B2758" t="s">
        <v>633</v>
      </c>
      <c r="C2758" s="151">
        <v>41107</v>
      </c>
      <c r="E2758">
        <v>99</v>
      </c>
      <c r="F2758">
        <v>69</v>
      </c>
    </row>
    <row r="2759" spans="1:6" x14ac:dyDescent="0.25">
      <c r="A2759" t="s">
        <v>632</v>
      </c>
      <c r="B2759" t="s">
        <v>633</v>
      </c>
      <c r="C2759" s="151">
        <v>41108</v>
      </c>
      <c r="E2759">
        <v>101</v>
      </c>
      <c r="F2759">
        <v>73</v>
      </c>
    </row>
    <row r="2760" spans="1:6" x14ac:dyDescent="0.25">
      <c r="A2760" t="s">
        <v>632</v>
      </c>
      <c r="B2760" t="s">
        <v>633</v>
      </c>
      <c r="C2760" s="151">
        <v>41109</v>
      </c>
      <c r="E2760">
        <v>94</v>
      </c>
      <c r="F2760">
        <v>73</v>
      </c>
    </row>
    <row r="2761" spans="1:6" x14ac:dyDescent="0.25">
      <c r="A2761" t="s">
        <v>632</v>
      </c>
      <c r="B2761" t="s">
        <v>633</v>
      </c>
      <c r="C2761" s="151">
        <v>41110</v>
      </c>
      <c r="E2761">
        <v>83</v>
      </c>
      <c r="F2761">
        <v>67</v>
      </c>
    </row>
    <row r="2762" spans="1:6" x14ac:dyDescent="0.25">
      <c r="A2762" t="s">
        <v>632</v>
      </c>
      <c r="B2762" t="s">
        <v>633</v>
      </c>
      <c r="C2762" s="151">
        <v>41111</v>
      </c>
      <c r="E2762">
        <v>69</v>
      </c>
      <c r="F2762">
        <v>65</v>
      </c>
    </row>
    <row r="2763" spans="1:6" x14ac:dyDescent="0.25">
      <c r="A2763" t="s">
        <v>632</v>
      </c>
      <c r="B2763" t="s">
        <v>633</v>
      </c>
      <c r="C2763" s="151">
        <v>41112</v>
      </c>
      <c r="E2763">
        <v>84</v>
      </c>
      <c r="F2763">
        <v>67</v>
      </c>
    </row>
    <row r="2764" spans="1:6" x14ac:dyDescent="0.25">
      <c r="A2764" t="s">
        <v>632</v>
      </c>
      <c r="B2764" t="s">
        <v>633</v>
      </c>
      <c r="C2764" s="151">
        <v>41113</v>
      </c>
      <c r="E2764">
        <v>89</v>
      </c>
      <c r="F2764">
        <v>69</v>
      </c>
    </row>
    <row r="2765" spans="1:6" x14ac:dyDescent="0.25">
      <c r="A2765" t="s">
        <v>632</v>
      </c>
      <c r="B2765" t="s">
        <v>633</v>
      </c>
      <c r="C2765" s="151">
        <v>41114</v>
      </c>
      <c r="E2765">
        <v>90</v>
      </c>
      <c r="F2765">
        <v>71</v>
      </c>
    </row>
    <row r="2766" spans="1:6" x14ac:dyDescent="0.25">
      <c r="A2766" t="s">
        <v>632</v>
      </c>
      <c r="B2766" t="s">
        <v>633</v>
      </c>
      <c r="C2766" s="151">
        <v>41115</v>
      </c>
      <c r="E2766">
        <v>86</v>
      </c>
      <c r="F2766">
        <v>69</v>
      </c>
    </row>
    <row r="2767" spans="1:6" x14ac:dyDescent="0.25">
      <c r="A2767" t="s">
        <v>632</v>
      </c>
      <c r="B2767" t="s">
        <v>633</v>
      </c>
      <c r="C2767" s="151">
        <v>41116</v>
      </c>
      <c r="E2767">
        <v>98</v>
      </c>
      <c r="F2767">
        <v>68</v>
      </c>
    </row>
    <row r="2768" spans="1:6" x14ac:dyDescent="0.25">
      <c r="A2768" t="s">
        <v>632</v>
      </c>
      <c r="B2768" t="s">
        <v>633</v>
      </c>
      <c r="C2768" s="151">
        <v>41117</v>
      </c>
      <c r="E2768">
        <v>90</v>
      </c>
      <c r="F2768">
        <v>72</v>
      </c>
    </row>
    <row r="2769" spans="1:6" x14ac:dyDescent="0.25">
      <c r="A2769" t="s">
        <v>632</v>
      </c>
      <c r="B2769" t="s">
        <v>633</v>
      </c>
      <c r="C2769" s="151">
        <v>41118</v>
      </c>
      <c r="E2769">
        <v>92</v>
      </c>
      <c r="F2769">
        <v>70</v>
      </c>
    </row>
    <row r="2770" spans="1:6" x14ac:dyDescent="0.25">
      <c r="A2770" t="s">
        <v>632</v>
      </c>
      <c r="B2770" t="s">
        <v>633</v>
      </c>
      <c r="C2770" s="151">
        <v>41119</v>
      </c>
      <c r="E2770">
        <v>89</v>
      </c>
      <c r="F2770">
        <v>69</v>
      </c>
    </row>
    <row r="2771" spans="1:6" x14ac:dyDescent="0.25">
      <c r="A2771" t="s">
        <v>632</v>
      </c>
      <c r="B2771" t="s">
        <v>633</v>
      </c>
      <c r="C2771" s="151">
        <v>41120</v>
      </c>
      <c r="E2771">
        <v>89</v>
      </c>
      <c r="F2771">
        <v>65</v>
      </c>
    </row>
    <row r="2772" spans="1:6" x14ac:dyDescent="0.25">
      <c r="A2772" t="s">
        <v>632</v>
      </c>
      <c r="B2772" t="s">
        <v>633</v>
      </c>
      <c r="C2772" s="151">
        <v>41121</v>
      </c>
      <c r="E2772">
        <v>90</v>
      </c>
      <c r="F2772">
        <v>70</v>
      </c>
    </row>
    <row r="2773" spans="1:6" x14ac:dyDescent="0.25">
      <c r="A2773" t="s">
        <v>632</v>
      </c>
      <c r="B2773" t="s">
        <v>633</v>
      </c>
      <c r="C2773" s="151">
        <v>41122</v>
      </c>
      <c r="E2773">
        <v>88</v>
      </c>
      <c r="F2773">
        <v>69</v>
      </c>
    </row>
    <row r="2774" spans="1:6" x14ac:dyDescent="0.25">
      <c r="A2774" t="s">
        <v>632</v>
      </c>
      <c r="B2774" t="s">
        <v>633</v>
      </c>
      <c r="C2774" s="151">
        <v>41123</v>
      </c>
      <c r="E2774">
        <v>92</v>
      </c>
      <c r="F2774">
        <v>68</v>
      </c>
    </row>
    <row r="2775" spans="1:6" x14ac:dyDescent="0.25">
      <c r="A2775" t="s">
        <v>632</v>
      </c>
      <c r="B2775" t="s">
        <v>633</v>
      </c>
      <c r="C2775" s="151">
        <v>41124</v>
      </c>
      <c r="E2775">
        <v>91</v>
      </c>
      <c r="F2775">
        <v>71</v>
      </c>
    </row>
    <row r="2776" spans="1:6" x14ac:dyDescent="0.25">
      <c r="A2776" t="s">
        <v>632</v>
      </c>
      <c r="B2776" t="s">
        <v>633</v>
      </c>
      <c r="C2776" s="151">
        <v>41125</v>
      </c>
      <c r="E2776">
        <v>94</v>
      </c>
      <c r="F2776">
        <v>75</v>
      </c>
    </row>
    <row r="2777" spans="1:6" x14ac:dyDescent="0.25">
      <c r="A2777" t="s">
        <v>632</v>
      </c>
      <c r="B2777" t="s">
        <v>633</v>
      </c>
      <c r="C2777" s="151">
        <v>41126</v>
      </c>
      <c r="E2777">
        <v>94</v>
      </c>
      <c r="F2777">
        <v>73</v>
      </c>
    </row>
    <row r="2778" spans="1:6" x14ac:dyDescent="0.25">
      <c r="A2778" t="s">
        <v>632</v>
      </c>
      <c r="B2778" t="s">
        <v>633</v>
      </c>
      <c r="C2778" s="151">
        <v>41127</v>
      </c>
      <c r="E2778">
        <v>90</v>
      </c>
      <c r="F2778">
        <v>72</v>
      </c>
    </row>
    <row r="2779" spans="1:6" x14ac:dyDescent="0.25">
      <c r="A2779" t="s">
        <v>632</v>
      </c>
      <c r="B2779" t="s">
        <v>633</v>
      </c>
      <c r="C2779" s="151">
        <v>41128</v>
      </c>
      <c r="E2779">
        <v>89</v>
      </c>
      <c r="F2779">
        <v>72</v>
      </c>
    </row>
    <row r="2780" spans="1:6" x14ac:dyDescent="0.25">
      <c r="A2780" t="s">
        <v>632</v>
      </c>
      <c r="B2780" t="s">
        <v>633</v>
      </c>
      <c r="C2780" s="151">
        <v>41129</v>
      </c>
      <c r="E2780">
        <v>89</v>
      </c>
      <c r="F2780">
        <v>71</v>
      </c>
    </row>
    <row r="2781" spans="1:6" x14ac:dyDescent="0.25">
      <c r="A2781" t="s">
        <v>632</v>
      </c>
      <c r="B2781" t="s">
        <v>633</v>
      </c>
      <c r="C2781" s="151">
        <v>41130</v>
      </c>
      <c r="E2781">
        <v>94</v>
      </c>
      <c r="F2781">
        <v>68</v>
      </c>
    </row>
    <row r="2782" spans="1:6" x14ac:dyDescent="0.25">
      <c r="A2782" t="s">
        <v>632</v>
      </c>
      <c r="B2782" t="s">
        <v>633</v>
      </c>
      <c r="C2782" s="151">
        <v>41131</v>
      </c>
      <c r="E2782">
        <v>86</v>
      </c>
      <c r="F2782">
        <v>69</v>
      </c>
    </row>
    <row r="2783" spans="1:6" x14ac:dyDescent="0.25">
      <c r="A2783" t="s">
        <v>632</v>
      </c>
      <c r="B2783" t="s">
        <v>633</v>
      </c>
      <c r="C2783" s="151">
        <v>41132</v>
      </c>
      <c r="E2783">
        <v>88</v>
      </c>
      <c r="F2783">
        <v>67</v>
      </c>
    </row>
    <row r="2784" spans="1:6" x14ac:dyDescent="0.25">
      <c r="A2784" t="s">
        <v>632</v>
      </c>
      <c r="B2784" t="s">
        <v>633</v>
      </c>
      <c r="C2784" s="151">
        <v>41133</v>
      </c>
      <c r="E2784">
        <v>85</v>
      </c>
      <c r="F2784">
        <v>69</v>
      </c>
    </row>
    <row r="2785" spans="1:6" x14ac:dyDescent="0.25">
      <c r="A2785" t="s">
        <v>632</v>
      </c>
      <c r="B2785" t="s">
        <v>633</v>
      </c>
      <c r="C2785" s="151">
        <v>41134</v>
      </c>
      <c r="E2785">
        <v>88</v>
      </c>
      <c r="F2785">
        <v>65</v>
      </c>
    </row>
    <row r="2786" spans="1:6" x14ac:dyDescent="0.25">
      <c r="A2786" t="s">
        <v>632</v>
      </c>
      <c r="B2786" t="s">
        <v>633</v>
      </c>
      <c r="C2786" s="151">
        <v>41135</v>
      </c>
      <c r="E2786">
        <v>88</v>
      </c>
      <c r="F2786">
        <v>70</v>
      </c>
    </row>
    <row r="2787" spans="1:6" x14ac:dyDescent="0.25">
      <c r="A2787" t="s">
        <v>632</v>
      </c>
      <c r="B2787" t="s">
        <v>633</v>
      </c>
      <c r="C2787" s="151">
        <v>41136</v>
      </c>
      <c r="E2787">
        <v>84</v>
      </c>
      <c r="F2787">
        <v>66</v>
      </c>
    </row>
    <row r="2788" spans="1:6" x14ac:dyDescent="0.25">
      <c r="A2788" t="s">
        <v>632</v>
      </c>
      <c r="B2788" t="s">
        <v>633</v>
      </c>
      <c r="C2788" s="151">
        <v>41137</v>
      </c>
      <c r="E2788">
        <v>87</v>
      </c>
      <c r="F2788">
        <v>65</v>
      </c>
    </row>
    <row r="2789" spans="1:6" x14ac:dyDescent="0.25">
      <c r="A2789" t="s">
        <v>632</v>
      </c>
      <c r="B2789" t="s">
        <v>633</v>
      </c>
      <c r="C2789" s="151">
        <v>41138</v>
      </c>
      <c r="E2789">
        <v>93</v>
      </c>
      <c r="F2789">
        <v>63</v>
      </c>
    </row>
    <row r="2790" spans="1:6" x14ac:dyDescent="0.25">
      <c r="A2790" t="s">
        <v>632</v>
      </c>
      <c r="B2790" t="s">
        <v>633</v>
      </c>
      <c r="C2790" s="151">
        <v>41139</v>
      </c>
      <c r="E2790">
        <v>84</v>
      </c>
      <c r="F2790">
        <v>66</v>
      </c>
    </row>
    <row r="2791" spans="1:6" x14ac:dyDescent="0.25">
      <c r="A2791" t="s">
        <v>632</v>
      </c>
      <c r="B2791" t="s">
        <v>633</v>
      </c>
      <c r="C2791" s="151">
        <v>41140</v>
      </c>
      <c r="E2791">
        <v>76</v>
      </c>
      <c r="F2791">
        <v>66</v>
      </c>
    </row>
    <row r="2792" spans="1:6" x14ac:dyDescent="0.25">
      <c r="A2792" t="s">
        <v>632</v>
      </c>
      <c r="B2792" t="s">
        <v>633</v>
      </c>
      <c r="C2792" s="151">
        <v>41141</v>
      </c>
      <c r="E2792">
        <v>80</v>
      </c>
      <c r="F2792">
        <v>64</v>
      </c>
    </row>
    <row r="2793" spans="1:6" x14ac:dyDescent="0.25">
      <c r="A2793" t="s">
        <v>632</v>
      </c>
      <c r="B2793" t="s">
        <v>633</v>
      </c>
      <c r="C2793" s="151">
        <v>41142</v>
      </c>
      <c r="E2793">
        <v>83</v>
      </c>
      <c r="F2793">
        <v>60</v>
      </c>
    </row>
    <row r="2794" spans="1:6" x14ac:dyDescent="0.25">
      <c r="A2794" t="s">
        <v>632</v>
      </c>
      <c r="B2794" t="s">
        <v>633</v>
      </c>
      <c r="C2794" s="151">
        <v>41143</v>
      </c>
      <c r="E2794">
        <v>85</v>
      </c>
      <c r="F2794">
        <v>62</v>
      </c>
    </row>
    <row r="2795" spans="1:6" x14ac:dyDescent="0.25">
      <c r="A2795" t="s">
        <v>632</v>
      </c>
      <c r="B2795" t="s">
        <v>633</v>
      </c>
      <c r="C2795" s="151">
        <v>41144</v>
      </c>
      <c r="E2795">
        <v>87</v>
      </c>
      <c r="F2795">
        <v>62</v>
      </c>
    </row>
    <row r="2796" spans="1:6" x14ac:dyDescent="0.25">
      <c r="A2796" t="s">
        <v>632</v>
      </c>
      <c r="B2796" t="s">
        <v>633</v>
      </c>
      <c r="C2796" s="151">
        <v>41145</v>
      </c>
      <c r="E2796">
        <v>87</v>
      </c>
      <c r="F2796">
        <v>63</v>
      </c>
    </row>
    <row r="2797" spans="1:6" x14ac:dyDescent="0.25">
      <c r="A2797" t="s">
        <v>632</v>
      </c>
      <c r="B2797" t="s">
        <v>633</v>
      </c>
      <c r="C2797" s="151">
        <v>41146</v>
      </c>
      <c r="E2797">
        <v>79</v>
      </c>
      <c r="F2797">
        <v>69</v>
      </c>
    </row>
    <row r="2798" spans="1:6" x14ac:dyDescent="0.25">
      <c r="A2798" t="s">
        <v>632</v>
      </c>
      <c r="B2798" t="s">
        <v>633</v>
      </c>
      <c r="C2798" s="151">
        <v>41147</v>
      </c>
      <c r="E2798">
        <v>82</v>
      </c>
      <c r="F2798">
        <v>68</v>
      </c>
    </row>
    <row r="2799" spans="1:6" x14ac:dyDescent="0.25">
      <c r="A2799" t="s">
        <v>632</v>
      </c>
      <c r="B2799" t="s">
        <v>633</v>
      </c>
      <c r="C2799" s="151">
        <v>41148</v>
      </c>
      <c r="E2799">
        <v>88</v>
      </c>
      <c r="F2799">
        <v>67</v>
      </c>
    </row>
    <row r="2800" spans="1:6" x14ac:dyDescent="0.25">
      <c r="A2800" t="s">
        <v>632</v>
      </c>
      <c r="B2800" t="s">
        <v>633</v>
      </c>
      <c r="C2800" s="151">
        <v>41149</v>
      </c>
      <c r="E2800">
        <v>89</v>
      </c>
      <c r="F2800">
        <v>66</v>
      </c>
    </row>
    <row r="2801" spans="1:6" x14ac:dyDescent="0.25">
      <c r="A2801" t="s">
        <v>632</v>
      </c>
      <c r="B2801" t="s">
        <v>633</v>
      </c>
      <c r="C2801" s="151">
        <v>41150</v>
      </c>
      <c r="E2801">
        <v>85</v>
      </c>
      <c r="F2801">
        <v>62</v>
      </c>
    </row>
    <row r="2802" spans="1:6" x14ac:dyDescent="0.25">
      <c r="A2802" t="s">
        <v>632</v>
      </c>
      <c r="B2802" t="s">
        <v>633</v>
      </c>
      <c r="C2802" s="151">
        <v>41151</v>
      </c>
      <c r="E2802">
        <v>89</v>
      </c>
      <c r="F2802">
        <v>61</v>
      </c>
    </row>
    <row r="2803" spans="1:6" x14ac:dyDescent="0.25">
      <c r="A2803" t="s">
        <v>632</v>
      </c>
      <c r="B2803" t="s">
        <v>633</v>
      </c>
      <c r="C2803" s="151">
        <v>41152</v>
      </c>
      <c r="E2803">
        <v>95</v>
      </c>
      <c r="F2803">
        <v>63</v>
      </c>
    </row>
    <row r="2804" spans="1:6" x14ac:dyDescent="0.25">
      <c r="A2804" t="s">
        <v>632</v>
      </c>
      <c r="B2804" t="s">
        <v>633</v>
      </c>
      <c r="C2804" s="151">
        <v>41153</v>
      </c>
      <c r="E2804">
        <v>92</v>
      </c>
      <c r="F2804">
        <v>70</v>
      </c>
    </row>
    <row r="2805" spans="1:6" x14ac:dyDescent="0.25">
      <c r="A2805" t="s">
        <v>632</v>
      </c>
      <c r="B2805" t="s">
        <v>633</v>
      </c>
      <c r="C2805" s="151">
        <v>41154</v>
      </c>
      <c r="E2805">
        <v>83</v>
      </c>
      <c r="F2805">
        <v>71</v>
      </c>
    </row>
    <row r="2806" spans="1:6" x14ac:dyDescent="0.25">
      <c r="A2806" t="s">
        <v>632</v>
      </c>
      <c r="B2806" t="s">
        <v>633</v>
      </c>
      <c r="C2806" s="151">
        <v>41155</v>
      </c>
      <c r="E2806">
        <v>84</v>
      </c>
      <c r="F2806">
        <v>73</v>
      </c>
    </row>
    <row r="2807" spans="1:6" x14ac:dyDescent="0.25">
      <c r="A2807" t="s">
        <v>632</v>
      </c>
      <c r="B2807" t="s">
        <v>633</v>
      </c>
      <c r="C2807" s="151">
        <v>41156</v>
      </c>
      <c r="E2807">
        <v>88</v>
      </c>
      <c r="F2807">
        <v>71</v>
      </c>
    </row>
    <row r="2808" spans="1:6" x14ac:dyDescent="0.25">
      <c r="A2808" t="s">
        <v>632</v>
      </c>
      <c r="B2808" t="s">
        <v>633</v>
      </c>
      <c r="C2808" s="151">
        <v>41157</v>
      </c>
      <c r="E2808">
        <v>91</v>
      </c>
      <c r="F2808">
        <v>72</v>
      </c>
    </row>
    <row r="2809" spans="1:6" x14ac:dyDescent="0.25">
      <c r="A2809" t="s">
        <v>632</v>
      </c>
      <c r="B2809" t="s">
        <v>633</v>
      </c>
      <c r="C2809" s="151">
        <v>41158</v>
      </c>
      <c r="E2809">
        <v>86</v>
      </c>
      <c r="F2809">
        <v>70</v>
      </c>
    </row>
    <row r="2810" spans="1:6" x14ac:dyDescent="0.25">
      <c r="A2810" t="s">
        <v>632</v>
      </c>
      <c r="B2810" t="s">
        <v>633</v>
      </c>
      <c r="C2810" s="151">
        <v>41159</v>
      </c>
      <c r="E2810">
        <v>91</v>
      </c>
      <c r="F2810">
        <v>65</v>
      </c>
    </row>
    <row r="2811" spans="1:6" x14ac:dyDescent="0.25">
      <c r="A2811" t="s">
        <v>632</v>
      </c>
      <c r="B2811" t="s">
        <v>633</v>
      </c>
      <c r="C2811" s="151">
        <v>41160</v>
      </c>
      <c r="E2811">
        <v>91</v>
      </c>
      <c r="F2811">
        <v>62</v>
      </c>
    </row>
    <row r="2812" spans="1:6" x14ac:dyDescent="0.25">
      <c r="A2812" t="s">
        <v>632</v>
      </c>
      <c r="B2812" t="s">
        <v>633</v>
      </c>
      <c r="C2812" s="151">
        <v>41161</v>
      </c>
      <c r="E2812">
        <v>79</v>
      </c>
      <c r="F2812">
        <v>59</v>
      </c>
    </row>
    <row r="2813" spans="1:6" x14ac:dyDescent="0.25">
      <c r="A2813" t="s">
        <v>632</v>
      </c>
      <c r="B2813" t="s">
        <v>633</v>
      </c>
      <c r="C2813" s="151">
        <v>41162</v>
      </c>
      <c r="E2813">
        <v>76</v>
      </c>
      <c r="F2813">
        <v>52</v>
      </c>
    </row>
    <row r="2814" spans="1:6" x14ac:dyDescent="0.25">
      <c r="A2814" t="s">
        <v>632</v>
      </c>
      <c r="B2814" t="s">
        <v>633</v>
      </c>
      <c r="C2814" s="151">
        <v>41163</v>
      </c>
      <c r="E2814">
        <v>78</v>
      </c>
      <c r="F2814">
        <v>46</v>
      </c>
    </row>
    <row r="2815" spans="1:6" x14ac:dyDescent="0.25">
      <c r="A2815" t="s">
        <v>632</v>
      </c>
      <c r="B2815" t="s">
        <v>633</v>
      </c>
      <c r="C2815" s="151">
        <v>41164</v>
      </c>
      <c r="E2815">
        <v>81</v>
      </c>
      <c r="F2815">
        <v>47</v>
      </c>
    </row>
    <row r="2816" spans="1:6" x14ac:dyDescent="0.25">
      <c r="A2816" t="s">
        <v>632</v>
      </c>
      <c r="B2816" t="s">
        <v>633</v>
      </c>
      <c r="C2816" s="151">
        <v>41165</v>
      </c>
      <c r="E2816">
        <v>82</v>
      </c>
      <c r="F2816">
        <v>50</v>
      </c>
    </row>
    <row r="2817" spans="1:6" x14ac:dyDescent="0.25">
      <c r="A2817" t="s">
        <v>632</v>
      </c>
      <c r="B2817" t="s">
        <v>633</v>
      </c>
      <c r="C2817" s="151">
        <v>41166</v>
      </c>
      <c r="E2817">
        <v>82</v>
      </c>
      <c r="F2817">
        <v>50</v>
      </c>
    </row>
    <row r="2818" spans="1:6" x14ac:dyDescent="0.25">
      <c r="A2818" t="s">
        <v>632</v>
      </c>
      <c r="B2818" t="s">
        <v>633</v>
      </c>
      <c r="C2818" s="151">
        <v>41167</v>
      </c>
      <c r="E2818">
        <v>78</v>
      </c>
      <c r="F2818">
        <v>51</v>
      </c>
    </row>
    <row r="2819" spans="1:6" x14ac:dyDescent="0.25">
      <c r="A2819" t="s">
        <v>632</v>
      </c>
      <c r="B2819" t="s">
        <v>633</v>
      </c>
      <c r="C2819" s="151">
        <v>41168</v>
      </c>
      <c r="E2819">
        <v>75</v>
      </c>
      <c r="F2819">
        <v>50</v>
      </c>
    </row>
    <row r="2820" spans="1:6" x14ac:dyDescent="0.25">
      <c r="A2820" t="s">
        <v>632</v>
      </c>
      <c r="B2820" t="s">
        <v>633</v>
      </c>
      <c r="C2820" s="151">
        <v>41169</v>
      </c>
      <c r="E2820">
        <v>72</v>
      </c>
      <c r="F2820">
        <v>47</v>
      </c>
    </row>
    <row r="2821" spans="1:6" x14ac:dyDescent="0.25">
      <c r="A2821" t="s">
        <v>632</v>
      </c>
      <c r="B2821" t="s">
        <v>633</v>
      </c>
      <c r="C2821" s="151">
        <v>41170</v>
      </c>
      <c r="E2821">
        <v>77</v>
      </c>
      <c r="F2821">
        <v>62</v>
      </c>
    </row>
    <row r="2822" spans="1:6" x14ac:dyDescent="0.25">
      <c r="A2822" t="s">
        <v>632</v>
      </c>
      <c r="B2822" t="s">
        <v>633</v>
      </c>
      <c r="C2822" s="151">
        <v>41171</v>
      </c>
      <c r="E2822">
        <v>70</v>
      </c>
      <c r="F2822">
        <v>49</v>
      </c>
    </row>
    <row r="2823" spans="1:6" x14ac:dyDescent="0.25">
      <c r="A2823" t="s">
        <v>632</v>
      </c>
      <c r="B2823" t="s">
        <v>633</v>
      </c>
      <c r="C2823" s="151">
        <v>41172</v>
      </c>
      <c r="E2823">
        <v>75</v>
      </c>
      <c r="F2823">
        <v>46</v>
      </c>
    </row>
    <row r="2824" spans="1:6" x14ac:dyDescent="0.25">
      <c r="A2824" t="s">
        <v>632</v>
      </c>
      <c r="B2824" t="s">
        <v>633</v>
      </c>
      <c r="C2824" s="151">
        <v>41173</v>
      </c>
      <c r="E2824">
        <v>79</v>
      </c>
      <c r="F2824">
        <v>51</v>
      </c>
    </row>
    <row r="2825" spans="1:6" x14ac:dyDescent="0.25">
      <c r="A2825" t="s">
        <v>632</v>
      </c>
      <c r="B2825" t="s">
        <v>633</v>
      </c>
      <c r="C2825" s="151">
        <v>41174</v>
      </c>
      <c r="E2825">
        <v>85</v>
      </c>
      <c r="F2825">
        <v>63</v>
      </c>
    </row>
    <row r="2826" spans="1:6" x14ac:dyDescent="0.25">
      <c r="A2826" t="s">
        <v>632</v>
      </c>
      <c r="B2826" t="s">
        <v>633</v>
      </c>
      <c r="C2826" s="151">
        <v>41175</v>
      </c>
      <c r="E2826">
        <v>68</v>
      </c>
      <c r="F2826">
        <v>48</v>
      </c>
    </row>
    <row r="2827" spans="1:6" x14ac:dyDescent="0.25">
      <c r="A2827" t="s">
        <v>632</v>
      </c>
      <c r="B2827" t="s">
        <v>633</v>
      </c>
      <c r="C2827" s="151">
        <v>41176</v>
      </c>
      <c r="E2827">
        <v>68</v>
      </c>
      <c r="F2827">
        <v>45</v>
      </c>
    </row>
    <row r="2828" spans="1:6" x14ac:dyDescent="0.25">
      <c r="A2828" t="s">
        <v>632</v>
      </c>
      <c r="B2828" t="s">
        <v>633</v>
      </c>
      <c r="C2828" s="151">
        <v>41177</v>
      </c>
      <c r="E2828">
        <v>76</v>
      </c>
      <c r="F2828">
        <v>45</v>
      </c>
    </row>
    <row r="2829" spans="1:6" x14ac:dyDescent="0.25">
      <c r="A2829" t="s">
        <v>632</v>
      </c>
      <c r="B2829" t="s">
        <v>633</v>
      </c>
      <c r="C2829" s="151">
        <v>41178</v>
      </c>
      <c r="E2829">
        <v>83</v>
      </c>
      <c r="F2829">
        <v>60</v>
      </c>
    </row>
    <row r="2830" spans="1:6" x14ac:dyDescent="0.25">
      <c r="A2830" t="s">
        <v>632</v>
      </c>
      <c r="B2830" t="s">
        <v>633</v>
      </c>
      <c r="C2830" s="151">
        <v>41179</v>
      </c>
      <c r="E2830">
        <v>84</v>
      </c>
      <c r="F2830">
        <v>61</v>
      </c>
    </row>
    <row r="2831" spans="1:6" x14ac:dyDescent="0.25">
      <c r="A2831" t="s">
        <v>632</v>
      </c>
      <c r="B2831" t="s">
        <v>633</v>
      </c>
      <c r="C2831" s="151">
        <v>41180</v>
      </c>
      <c r="E2831">
        <v>77</v>
      </c>
      <c r="F2831">
        <v>61</v>
      </c>
    </row>
    <row r="2832" spans="1:6" x14ac:dyDescent="0.25">
      <c r="A2832" t="s">
        <v>632</v>
      </c>
      <c r="B2832" t="s">
        <v>633</v>
      </c>
      <c r="C2832" s="151">
        <v>41181</v>
      </c>
      <c r="E2832">
        <v>70</v>
      </c>
      <c r="F2832">
        <v>50</v>
      </c>
    </row>
    <row r="2833" spans="1:6" x14ac:dyDescent="0.25">
      <c r="A2833" t="s">
        <v>632</v>
      </c>
      <c r="B2833" t="s">
        <v>633</v>
      </c>
      <c r="C2833" s="151">
        <v>41182</v>
      </c>
      <c r="E2833">
        <v>73</v>
      </c>
      <c r="F2833">
        <v>45</v>
      </c>
    </row>
    <row r="2834" spans="1:6" x14ac:dyDescent="0.25">
      <c r="A2834" t="s">
        <v>632</v>
      </c>
      <c r="B2834" t="s">
        <v>633</v>
      </c>
      <c r="C2834" s="151">
        <v>41183</v>
      </c>
      <c r="E2834">
        <v>70</v>
      </c>
      <c r="F2834">
        <v>45</v>
      </c>
    </row>
    <row r="2835" spans="1:6" x14ac:dyDescent="0.25">
      <c r="A2835" t="s">
        <v>632</v>
      </c>
      <c r="B2835" t="s">
        <v>633</v>
      </c>
      <c r="C2835" s="151">
        <v>41184</v>
      </c>
      <c r="E2835">
        <v>67</v>
      </c>
      <c r="F2835">
        <v>60</v>
      </c>
    </row>
    <row r="2836" spans="1:6" x14ac:dyDescent="0.25">
      <c r="A2836" t="s">
        <v>632</v>
      </c>
      <c r="B2836" t="s">
        <v>633</v>
      </c>
      <c r="C2836" s="151">
        <v>41185</v>
      </c>
      <c r="E2836">
        <v>81</v>
      </c>
      <c r="F2836">
        <v>64</v>
      </c>
    </row>
    <row r="2837" spans="1:6" x14ac:dyDescent="0.25">
      <c r="A2837" t="s">
        <v>632</v>
      </c>
      <c r="B2837" t="s">
        <v>633</v>
      </c>
      <c r="C2837" s="151">
        <v>41186</v>
      </c>
      <c r="E2837">
        <v>80</v>
      </c>
      <c r="F2837">
        <v>58</v>
      </c>
    </row>
    <row r="2838" spans="1:6" x14ac:dyDescent="0.25">
      <c r="A2838" t="s">
        <v>632</v>
      </c>
      <c r="B2838" t="s">
        <v>633</v>
      </c>
      <c r="C2838" s="151">
        <v>41187</v>
      </c>
      <c r="E2838">
        <v>81</v>
      </c>
      <c r="F2838">
        <v>52</v>
      </c>
    </row>
    <row r="2839" spans="1:6" x14ac:dyDescent="0.25">
      <c r="A2839" t="s">
        <v>632</v>
      </c>
      <c r="B2839" t="s">
        <v>633</v>
      </c>
      <c r="C2839" s="151">
        <v>41188</v>
      </c>
      <c r="E2839">
        <v>77</v>
      </c>
      <c r="F2839">
        <v>51</v>
      </c>
    </row>
    <row r="2840" spans="1:6" x14ac:dyDescent="0.25">
      <c r="A2840" t="s">
        <v>632</v>
      </c>
      <c r="B2840" t="s">
        <v>633</v>
      </c>
      <c r="C2840" s="151">
        <v>41189</v>
      </c>
      <c r="E2840">
        <v>52</v>
      </c>
      <c r="F2840">
        <v>42</v>
      </c>
    </row>
    <row r="2841" spans="1:6" x14ac:dyDescent="0.25">
      <c r="A2841" t="s">
        <v>632</v>
      </c>
      <c r="B2841" t="s">
        <v>633</v>
      </c>
      <c r="C2841" s="151">
        <v>41190</v>
      </c>
      <c r="E2841">
        <v>51</v>
      </c>
      <c r="F2841">
        <v>37</v>
      </c>
    </row>
    <row r="2842" spans="1:6" x14ac:dyDescent="0.25">
      <c r="A2842" t="s">
        <v>632</v>
      </c>
      <c r="B2842" t="s">
        <v>633</v>
      </c>
      <c r="C2842" s="151">
        <v>41191</v>
      </c>
      <c r="E2842">
        <v>62</v>
      </c>
      <c r="F2842">
        <v>45</v>
      </c>
    </row>
    <row r="2843" spans="1:6" x14ac:dyDescent="0.25">
      <c r="A2843" t="s">
        <v>632</v>
      </c>
      <c r="B2843" t="s">
        <v>633</v>
      </c>
      <c r="C2843" s="151">
        <v>41192</v>
      </c>
      <c r="E2843">
        <v>69</v>
      </c>
      <c r="F2843">
        <v>48</v>
      </c>
    </row>
    <row r="2844" spans="1:6" x14ac:dyDescent="0.25">
      <c r="A2844" t="s">
        <v>632</v>
      </c>
      <c r="B2844" t="s">
        <v>633</v>
      </c>
      <c r="C2844" s="151">
        <v>41193</v>
      </c>
      <c r="E2844">
        <v>61</v>
      </c>
      <c r="F2844">
        <v>41</v>
      </c>
    </row>
    <row r="2845" spans="1:6" x14ac:dyDescent="0.25">
      <c r="A2845" t="s">
        <v>632</v>
      </c>
      <c r="B2845" t="s">
        <v>633</v>
      </c>
      <c r="C2845" s="151">
        <v>41194</v>
      </c>
      <c r="E2845">
        <v>64</v>
      </c>
      <c r="F2845">
        <v>36</v>
      </c>
    </row>
    <row r="2846" spans="1:6" x14ac:dyDescent="0.25">
      <c r="A2846" t="s">
        <v>632</v>
      </c>
      <c r="B2846" t="s">
        <v>633</v>
      </c>
      <c r="C2846" s="151">
        <v>41195</v>
      </c>
      <c r="E2846">
        <v>59</v>
      </c>
      <c r="F2846">
        <v>30</v>
      </c>
    </row>
    <row r="2847" spans="1:6" x14ac:dyDescent="0.25">
      <c r="A2847" t="s">
        <v>632</v>
      </c>
      <c r="B2847" t="s">
        <v>633</v>
      </c>
      <c r="C2847" s="151">
        <v>41196</v>
      </c>
      <c r="E2847">
        <v>74</v>
      </c>
      <c r="F2847">
        <v>43</v>
      </c>
    </row>
    <row r="2848" spans="1:6" x14ac:dyDescent="0.25">
      <c r="A2848" t="s">
        <v>632</v>
      </c>
      <c r="B2848" t="s">
        <v>633</v>
      </c>
      <c r="C2848" s="151">
        <v>41197</v>
      </c>
      <c r="E2848">
        <v>70</v>
      </c>
      <c r="F2848">
        <v>53</v>
      </c>
    </row>
    <row r="2849" spans="1:6" x14ac:dyDescent="0.25">
      <c r="A2849" t="s">
        <v>632</v>
      </c>
      <c r="B2849" t="s">
        <v>633</v>
      </c>
      <c r="C2849" s="151">
        <v>41198</v>
      </c>
      <c r="E2849">
        <v>64</v>
      </c>
      <c r="F2849">
        <v>39</v>
      </c>
    </row>
    <row r="2850" spans="1:6" x14ac:dyDescent="0.25">
      <c r="A2850" t="s">
        <v>632</v>
      </c>
      <c r="B2850" t="s">
        <v>633</v>
      </c>
      <c r="C2850" s="151">
        <v>41199</v>
      </c>
      <c r="E2850">
        <v>67</v>
      </c>
      <c r="F2850">
        <v>37</v>
      </c>
    </row>
    <row r="2851" spans="1:6" x14ac:dyDescent="0.25">
      <c r="A2851" t="s">
        <v>632</v>
      </c>
      <c r="B2851" t="s">
        <v>633</v>
      </c>
      <c r="C2851" s="151">
        <v>41200</v>
      </c>
      <c r="E2851">
        <v>71</v>
      </c>
      <c r="F2851">
        <v>50</v>
      </c>
    </row>
    <row r="2852" spans="1:6" x14ac:dyDescent="0.25">
      <c r="A2852" t="s">
        <v>632</v>
      </c>
      <c r="B2852" t="s">
        <v>633</v>
      </c>
      <c r="C2852" s="151">
        <v>41201</v>
      </c>
      <c r="E2852">
        <v>72</v>
      </c>
      <c r="F2852">
        <v>52</v>
      </c>
    </row>
    <row r="2853" spans="1:6" x14ac:dyDescent="0.25">
      <c r="A2853" t="s">
        <v>632</v>
      </c>
      <c r="B2853" t="s">
        <v>633</v>
      </c>
      <c r="C2853" s="151">
        <v>41202</v>
      </c>
      <c r="E2853">
        <v>67</v>
      </c>
      <c r="F2853">
        <v>43</v>
      </c>
    </row>
    <row r="2854" spans="1:6" x14ac:dyDescent="0.25">
      <c r="A2854" t="s">
        <v>632</v>
      </c>
      <c r="B2854" t="s">
        <v>633</v>
      </c>
      <c r="C2854" s="151">
        <v>41203</v>
      </c>
      <c r="E2854">
        <v>65</v>
      </c>
      <c r="F2854">
        <v>39</v>
      </c>
    </row>
    <row r="2855" spans="1:6" x14ac:dyDescent="0.25">
      <c r="A2855" t="s">
        <v>632</v>
      </c>
      <c r="B2855" t="s">
        <v>633</v>
      </c>
      <c r="C2855" s="151">
        <v>41204</v>
      </c>
      <c r="E2855">
        <v>72</v>
      </c>
      <c r="F2855">
        <v>36</v>
      </c>
    </row>
    <row r="2856" spans="1:6" x14ac:dyDescent="0.25">
      <c r="A2856" t="s">
        <v>632</v>
      </c>
      <c r="B2856" t="s">
        <v>633</v>
      </c>
      <c r="C2856" s="151">
        <v>41205</v>
      </c>
      <c r="E2856">
        <v>79</v>
      </c>
      <c r="F2856">
        <v>46</v>
      </c>
    </row>
    <row r="2857" spans="1:6" x14ac:dyDescent="0.25">
      <c r="A2857" t="s">
        <v>632</v>
      </c>
      <c r="B2857" t="s">
        <v>633</v>
      </c>
      <c r="C2857" s="151">
        <v>41206</v>
      </c>
      <c r="E2857">
        <v>81</v>
      </c>
      <c r="F2857">
        <v>53</v>
      </c>
    </row>
    <row r="2858" spans="1:6" x14ac:dyDescent="0.25">
      <c r="A2858" t="s">
        <v>632</v>
      </c>
      <c r="B2858" t="s">
        <v>633</v>
      </c>
      <c r="C2858" s="151">
        <v>41207</v>
      </c>
      <c r="E2858">
        <v>70</v>
      </c>
      <c r="F2858">
        <v>57</v>
      </c>
    </row>
    <row r="2859" spans="1:6" x14ac:dyDescent="0.25">
      <c r="A2859" t="s">
        <v>632</v>
      </c>
      <c r="B2859" t="s">
        <v>633</v>
      </c>
      <c r="C2859" s="151">
        <v>41208</v>
      </c>
      <c r="E2859">
        <v>69</v>
      </c>
      <c r="F2859">
        <v>60</v>
      </c>
    </row>
    <row r="2860" spans="1:6" x14ac:dyDescent="0.25">
      <c r="A2860" t="s">
        <v>632</v>
      </c>
      <c r="B2860" t="s">
        <v>633</v>
      </c>
      <c r="C2860" s="151">
        <v>41209</v>
      </c>
      <c r="E2860">
        <v>69</v>
      </c>
      <c r="F2860">
        <v>58</v>
      </c>
    </row>
    <row r="2861" spans="1:6" x14ac:dyDescent="0.25">
      <c r="A2861" t="s">
        <v>632</v>
      </c>
      <c r="B2861" t="s">
        <v>633</v>
      </c>
      <c r="C2861" s="151">
        <v>41210</v>
      </c>
      <c r="E2861">
        <v>59</v>
      </c>
      <c r="F2861">
        <v>52</v>
      </c>
    </row>
    <row r="2862" spans="1:6" x14ac:dyDescent="0.25">
      <c r="A2862" t="s">
        <v>632</v>
      </c>
      <c r="B2862" t="s">
        <v>633</v>
      </c>
      <c r="C2862" s="151">
        <v>41211</v>
      </c>
      <c r="E2862">
        <v>52</v>
      </c>
      <c r="F2862">
        <v>42</v>
      </c>
    </row>
    <row r="2863" spans="1:6" x14ac:dyDescent="0.25">
      <c r="A2863" t="s">
        <v>632</v>
      </c>
      <c r="B2863" t="s">
        <v>633</v>
      </c>
      <c r="C2863" s="151">
        <v>41212</v>
      </c>
      <c r="E2863">
        <v>43</v>
      </c>
      <c r="F2863">
        <v>40</v>
      </c>
    </row>
    <row r="2864" spans="1:6" x14ac:dyDescent="0.25">
      <c r="A2864" t="s">
        <v>632</v>
      </c>
      <c r="B2864" t="s">
        <v>633</v>
      </c>
      <c r="C2864" s="151">
        <v>41213</v>
      </c>
      <c r="E2864">
        <v>54</v>
      </c>
      <c r="F2864">
        <v>39</v>
      </c>
    </row>
    <row r="2865" spans="1:6" x14ac:dyDescent="0.25">
      <c r="A2865" t="s">
        <v>632</v>
      </c>
      <c r="B2865" t="s">
        <v>633</v>
      </c>
      <c r="C2865" s="151">
        <v>41214</v>
      </c>
      <c r="E2865">
        <v>51</v>
      </c>
      <c r="F2865">
        <v>38</v>
      </c>
    </row>
    <row r="2866" spans="1:6" x14ac:dyDescent="0.25">
      <c r="A2866" t="s">
        <v>632</v>
      </c>
      <c r="B2866" t="s">
        <v>633</v>
      </c>
      <c r="C2866" s="151">
        <v>41215</v>
      </c>
      <c r="E2866">
        <v>52</v>
      </c>
      <c r="F2866">
        <v>35</v>
      </c>
    </row>
    <row r="2867" spans="1:6" x14ac:dyDescent="0.25">
      <c r="A2867" t="s">
        <v>632</v>
      </c>
      <c r="B2867" t="s">
        <v>633</v>
      </c>
      <c r="C2867" s="151">
        <v>41216</v>
      </c>
      <c r="E2867">
        <v>48</v>
      </c>
      <c r="F2867">
        <v>38</v>
      </c>
    </row>
    <row r="2868" spans="1:6" x14ac:dyDescent="0.25">
      <c r="A2868" t="s">
        <v>632</v>
      </c>
      <c r="B2868" t="s">
        <v>633</v>
      </c>
      <c r="C2868" s="151">
        <v>41217</v>
      </c>
      <c r="E2868">
        <v>51</v>
      </c>
      <c r="F2868">
        <v>33</v>
      </c>
    </row>
    <row r="2869" spans="1:6" x14ac:dyDescent="0.25">
      <c r="A2869" t="s">
        <v>632</v>
      </c>
      <c r="B2869" t="s">
        <v>633</v>
      </c>
      <c r="C2869" s="151">
        <v>41218</v>
      </c>
      <c r="E2869">
        <v>49</v>
      </c>
      <c r="F2869">
        <v>30</v>
      </c>
    </row>
    <row r="2870" spans="1:6" x14ac:dyDescent="0.25">
      <c r="A2870" t="s">
        <v>632</v>
      </c>
      <c r="B2870" t="s">
        <v>633</v>
      </c>
      <c r="C2870" s="151">
        <v>41219</v>
      </c>
      <c r="E2870">
        <v>47</v>
      </c>
      <c r="F2870">
        <v>27</v>
      </c>
    </row>
    <row r="2871" spans="1:6" x14ac:dyDescent="0.25">
      <c r="A2871" t="s">
        <v>632</v>
      </c>
      <c r="B2871" t="s">
        <v>633</v>
      </c>
      <c r="C2871" s="151">
        <v>41220</v>
      </c>
      <c r="E2871">
        <v>43</v>
      </c>
      <c r="F2871">
        <v>37</v>
      </c>
    </row>
    <row r="2872" spans="1:6" x14ac:dyDescent="0.25">
      <c r="A2872" t="s">
        <v>632</v>
      </c>
      <c r="B2872" t="s">
        <v>633</v>
      </c>
      <c r="C2872" s="151">
        <v>41221</v>
      </c>
      <c r="E2872">
        <v>55</v>
      </c>
      <c r="F2872">
        <v>39</v>
      </c>
    </row>
    <row r="2873" spans="1:6" x14ac:dyDescent="0.25">
      <c r="A2873" t="s">
        <v>632</v>
      </c>
      <c r="B2873" t="s">
        <v>633</v>
      </c>
      <c r="C2873" s="151">
        <v>41222</v>
      </c>
      <c r="E2873">
        <v>57</v>
      </c>
      <c r="F2873">
        <v>35</v>
      </c>
    </row>
    <row r="2874" spans="1:6" x14ac:dyDescent="0.25">
      <c r="A2874" t="s">
        <v>632</v>
      </c>
      <c r="B2874" t="s">
        <v>633</v>
      </c>
      <c r="C2874" s="151">
        <v>41223</v>
      </c>
      <c r="E2874">
        <v>66</v>
      </c>
      <c r="F2874">
        <v>31</v>
      </c>
    </row>
    <row r="2875" spans="1:6" x14ac:dyDescent="0.25">
      <c r="A2875" t="s">
        <v>632</v>
      </c>
      <c r="B2875" t="s">
        <v>633</v>
      </c>
      <c r="C2875" s="151">
        <v>41224</v>
      </c>
      <c r="E2875">
        <v>70</v>
      </c>
      <c r="F2875">
        <v>34</v>
      </c>
    </row>
    <row r="2876" spans="1:6" x14ac:dyDescent="0.25">
      <c r="A2876" t="s">
        <v>632</v>
      </c>
      <c r="B2876" t="s">
        <v>633</v>
      </c>
      <c r="C2876" s="151">
        <v>41225</v>
      </c>
      <c r="E2876">
        <v>70</v>
      </c>
      <c r="F2876">
        <v>47</v>
      </c>
    </row>
    <row r="2877" spans="1:6" x14ac:dyDescent="0.25">
      <c r="A2877" t="s">
        <v>632</v>
      </c>
      <c r="B2877" t="s">
        <v>633</v>
      </c>
      <c r="C2877" s="151">
        <v>41226</v>
      </c>
      <c r="E2877">
        <v>52</v>
      </c>
      <c r="F2877">
        <v>35</v>
      </c>
    </row>
    <row r="2878" spans="1:6" x14ac:dyDescent="0.25">
      <c r="A2878" t="s">
        <v>632</v>
      </c>
      <c r="B2878" t="s">
        <v>633</v>
      </c>
      <c r="C2878" s="151">
        <v>41227</v>
      </c>
      <c r="E2878">
        <v>46</v>
      </c>
      <c r="F2878">
        <v>30</v>
      </c>
    </row>
    <row r="2879" spans="1:6" x14ac:dyDescent="0.25">
      <c r="A2879" t="s">
        <v>632</v>
      </c>
      <c r="B2879" t="s">
        <v>633</v>
      </c>
      <c r="C2879" s="151">
        <v>41228</v>
      </c>
      <c r="E2879">
        <v>48</v>
      </c>
      <c r="F2879">
        <v>31</v>
      </c>
    </row>
    <row r="2880" spans="1:6" x14ac:dyDescent="0.25">
      <c r="A2880" t="s">
        <v>632</v>
      </c>
      <c r="B2880" t="s">
        <v>633</v>
      </c>
      <c r="C2880" s="151">
        <v>41229</v>
      </c>
      <c r="E2880">
        <v>53</v>
      </c>
      <c r="F2880">
        <v>34</v>
      </c>
    </row>
    <row r="2881" spans="1:6" x14ac:dyDescent="0.25">
      <c r="A2881" t="s">
        <v>632</v>
      </c>
      <c r="B2881" t="s">
        <v>633</v>
      </c>
      <c r="C2881" s="151">
        <v>41230</v>
      </c>
      <c r="E2881">
        <v>55</v>
      </c>
      <c r="F2881">
        <v>30</v>
      </c>
    </row>
    <row r="2882" spans="1:6" x14ac:dyDescent="0.25">
      <c r="A2882" t="s">
        <v>632</v>
      </c>
      <c r="B2882" t="s">
        <v>633</v>
      </c>
      <c r="C2882" s="151">
        <v>41231</v>
      </c>
      <c r="E2882">
        <v>53</v>
      </c>
      <c r="F2882">
        <v>33</v>
      </c>
    </row>
    <row r="2883" spans="1:6" x14ac:dyDescent="0.25">
      <c r="A2883" t="s">
        <v>632</v>
      </c>
      <c r="B2883" t="s">
        <v>633</v>
      </c>
      <c r="C2883" s="151">
        <v>41232</v>
      </c>
      <c r="E2883">
        <v>53</v>
      </c>
      <c r="F2883">
        <v>35</v>
      </c>
    </row>
    <row r="2884" spans="1:6" x14ac:dyDescent="0.25">
      <c r="A2884" t="s">
        <v>632</v>
      </c>
      <c r="B2884" t="s">
        <v>633</v>
      </c>
      <c r="C2884" s="151">
        <v>41233</v>
      </c>
      <c r="E2884">
        <v>54</v>
      </c>
      <c r="F2884">
        <v>35</v>
      </c>
    </row>
    <row r="2885" spans="1:6" x14ac:dyDescent="0.25">
      <c r="A2885" t="s">
        <v>632</v>
      </c>
      <c r="B2885" t="s">
        <v>633</v>
      </c>
      <c r="C2885" s="151">
        <v>41234</v>
      </c>
      <c r="E2885">
        <v>56</v>
      </c>
      <c r="F2885">
        <v>30</v>
      </c>
    </row>
    <row r="2886" spans="1:6" x14ac:dyDescent="0.25">
      <c r="A2886" t="s">
        <v>632</v>
      </c>
      <c r="B2886" t="s">
        <v>633</v>
      </c>
      <c r="C2886" s="151">
        <v>41235</v>
      </c>
      <c r="E2886">
        <v>59</v>
      </c>
      <c r="F2886">
        <v>28</v>
      </c>
    </row>
    <row r="2887" spans="1:6" x14ac:dyDescent="0.25">
      <c r="A2887" t="s">
        <v>632</v>
      </c>
      <c r="B2887" t="s">
        <v>633</v>
      </c>
      <c r="C2887" s="151">
        <v>41236</v>
      </c>
      <c r="E2887">
        <v>62</v>
      </c>
      <c r="F2887">
        <v>27</v>
      </c>
    </row>
    <row r="2888" spans="1:6" x14ac:dyDescent="0.25">
      <c r="A2888" t="s">
        <v>632</v>
      </c>
      <c r="B2888" t="s">
        <v>633</v>
      </c>
      <c r="C2888" s="151">
        <v>41237</v>
      </c>
      <c r="E2888">
        <v>46</v>
      </c>
      <c r="F2888">
        <v>33</v>
      </c>
    </row>
    <row r="2889" spans="1:6" x14ac:dyDescent="0.25">
      <c r="A2889" t="s">
        <v>632</v>
      </c>
      <c r="B2889" t="s">
        <v>633</v>
      </c>
      <c r="C2889" s="151">
        <v>41238</v>
      </c>
      <c r="E2889">
        <v>41</v>
      </c>
      <c r="F2889">
        <v>26</v>
      </c>
    </row>
    <row r="2890" spans="1:6" x14ac:dyDescent="0.25">
      <c r="A2890" t="s">
        <v>632</v>
      </c>
      <c r="B2890" t="s">
        <v>633</v>
      </c>
      <c r="C2890" s="151">
        <v>41239</v>
      </c>
      <c r="E2890">
        <v>55</v>
      </c>
      <c r="F2890">
        <v>24</v>
      </c>
    </row>
    <row r="2891" spans="1:6" x14ac:dyDescent="0.25">
      <c r="A2891" t="s">
        <v>632</v>
      </c>
      <c r="B2891" t="s">
        <v>633</v>
      </c>
      <c r="C2891" s="151">
        <v>41240</v>
      </c>
      <c r="E2891">
        <v>42</v>
      </c>
      <c r="F2891">
        <v>36</v>
      </c>
    </row>
    <row r="2892" spans="1:6" x14ac:dyDescent="0.25">
      <c r="A2892" t="s">
        <v>632</v>
      </c>
      <c r="B2892" t="s">
        <v>633</v>
      </c>
      <c r="C2892" s="151">
        <v>41241</v>
      </c>
      <c r="E2892">
        <v>48</v>
      </c>
      <c r="F2892">
        <v>29</v>
      </c>
    </row>
    <row r="2893" spans="1:6" x14ac:dyDescent="0.25">
      <c r="A2893" t="s">
        <v>632</v>
      </c>
      <c r="B2893" t="s">
        <v>633</v>
      </c>
      <c r="C2893" s="151">
        <v>41242</v>
      </c>
      <c r="E2893">
        <v>49</v>
      </c>
      <c r="F2893">
        <v>23</v>
      </c>
    </row>
    <row r="2894" spans="1:6" x14ac:dyDescent="0.25">
      <c r="A2894" t="s">
        <v>632</v>
      </c>
      <c r="B2894" t="s">
        <v>633</v>
      </c>
      <c r="C2894" s="151">
        <v>41243</v>
      </c>
      <c r="E2894">
        <v>54</v>
      </c>
      <c r="F2894">
        <v>23</v>
      </c>
    </row>
    <row r="2895" spans="1:6" x14ac:dyDescent="0.25">
      <c r="A2895" t="s">
        <v>632</v>
      </c>
      <c r="B2895" t="s">
        <v>633</v>
      </c>
      <c r="C2895" s="151">
        <v>41244</v>
      </c>
      <c r="E2895">
        <v>47</v>
      </c>
      <c r="F2895">
        <v>28</v>
      </c>
    </row>
    <row r="2896" spans="1:6" x14ac:dyDescent="0.25">
      <c r="A2896" t="s">
        <v>632</v>
      </c>
      <c r="B2896" t="s">
        <v>633</v>
      </c>
      <c r="C2896" s="151">
        <v>41245</v>
      </c>
      <c r="E2896">
        <v>56</v>
      </c>
      <c r="F2896">
        <v>29</v>
      </c>
    </row>
    <row r="2897" spans="1:6" x14ac:dyDescent="0.25">
      <c r="A2897" t="s">
        <v>632</v>
      </c>
      <c r="B2897" t="s">
        <v>633</v>
      </c>
      <c r="C2897" s="151">
        <v>41246</v>
      </c>
      <c r="E2897">
        <v>69</v>
      </c>
      <c r="F2897">
        <v>41</v>
      </c>
    </row>
    <row r="2898" spans="1:6" x14ac:dyDescent="0.25">
      <c r="A2898" t="s">
        <v>632</v>
      </c>
      <c r="B2898" t="s">
        <v>633</v>
      </c>
      <c r="C2898" s="151">
        <v>41247</v>
      </c>
      <c r="E2898">
        <v>71</v>
      </c>
      <c r="F2898">
        <v>48</v>
      </c>
    </row>
    <row r="2899" spans="1:6" x14ac:dyDescent="0.25">
      <c r="A2899" t="s">
        <v>632</v>
      </c>
      <c r="B2899" t="s">
        <v>633</v>
      </c>
      <c r="C2899" s="151">
        <v>41248</v>
      </c>
      <c r="E2899">
        <v>61</v>
      </c>
      <c r="F2899">
        <v>37</v>
      </c>
    </row>
    <row r="2900" spans="1:6" x14ac:dyDescent="0.25">
      <c r="A2900" t="s">
        <v>632</v>
      </c>
      <c r="B2900" t="s">
        <v>633</v>
      </c>
      <c r="C2900" s="151">
        <v>41249</v>
      </c>
      <c r="E2900">
        <v>45</v>
      </c>
      <c r="F2900">
        <v>26</v>
      </c>
    </row>
    <row r="2901" spans="1:6" x14ac:dyDescent="0.25">
      <c r="A2901" t="s">
        <v>632</v>
      </c>
      <c r="B2901" t="s">
        <v>633</v>
      </c>
      <c r="C2901" s="151">
        <v>41250</v>
      </c>
      <c r="E2901">
        <v>51</v>
      </c>
      <c r="F2901">
        <v>36</v>
      </c>
    </row>
    <row r="2902" spans="1:6" x14ac:dyDescent="0.25">
      <c r="A2902" t="s">
        <v>632</v>
      </c>
      <c r="B2902" t="s">
        <v>633</v>
      </c>
      <c r="C2902" s="151">
        <v>41251</v>
      </c>
      <c r="E2902">
        <v>62</v>
      </c>
      <c r="F2902">
        <v>42</v>
      </c>
    </row>
    <row r="2903" spans="1:6" x14ac:dyDescent="0.25">
      <c r="A2903" t="s">
        <v>632</v>
      </c>
      <c r="B2903" t="s">
        <v>633</v>
      </c>
      <c r="C2903" s="151">
        <v>41252</v>
      </c>
      <c r="E2903">
        <v>53</v>
      </c>
      <c r="F2903">
        <v>47</v>
      </c>
    </row>
    <row r="2904" spans="1:6" x14ac:dyDescent="0.25">
      <c r="A2904" t="s">
        <v>632</v>
      </c>
      <c r="B2904" t="s">
        <v>633</v>
      </c>
      <c r="C2904" s="151">
        <v>41253</v>
      </c>
      <c r="E2904">
        <v>63</v>
      </c>
      <c r="F2904">
        <v>48</v>
      </c>
    </row>
    <row r="2905" spans="1:6" x14ac:dyDescent="0.25">
      <c r="A2905" t="s">
        <v>632</v>
      </c>
      <c r="B2905" t="s">
        <v>633</v>
      </c>
      <c r="C2905" s="151">
        <v>41254</v>
      </c>
      <c r="E2905">
        <v>52</v>
      </c>
      <c r="F2905">
        <v>38</v>
      </c>
    </row>
    <row r="2906" spans="1:6" x14ac:dyDescent="0.25">
      <c r="A2906" t="s">
        <v>632</v>
      </c>
      <c r="B2906" t="s">
        <v>633</v>
      </c>
      <c r="C2906" s="151">
        <v>41255</v>
      </c>
      <c r="E2906">
        <v>45</v>
      </c>
      <c r="F2906">
        <v>35</v>
      </c>
    </row>
    <row r="2907" spans="1:6" x14ac:dyDescent="0.25">
      <c r="A2907" t="s">
        <v>632</v>
      </c>
      <c r="B2907" t="s">
        <v>633</v>
      </c>
      <c r="C2907" s="151">
        <v>41256</v>
      </c>
      <c r="E2907">
        <v>49</v>
      </c>
      <c r="F2907">
        <v>26</v>
      </c>
    </row>
    <row r="2908" spans="1:6" x14ac:dyDescent="0.25">
      <c r="A2908" t="s">
        <v>632</v>
      </c>
      <c r="B2908" t="s">
        <v>633</v>
      </c>
      <c r="C2908" s="151">
        <v>41257</v>
      </c>
      <c r="E2908">
        <v>53</v>
      </c>
      <c r="F2908">
        <v>21</v>
      </c>
    </row>
    <row r="2909" spans="1:6" x14ac:dyDescent="0.25">
      <c r="A2909" t="s">
        <v>632</v>
      </c>
      <c r="B2909" t="s">
        <v>633</v>
      </c>
      <c r="C2909" s="151">
        <v>41258</v>
      </c>
      <c r="E2909">
        <v>53</v>
      </c>
      <c r="F2909">
        <v>28</v>
      </c>
    </row>
    <row r="2910" spans="1:6" x14ac:dyDescent="0.25">
      <c r="A2910" t="s">
        <v>632</v>
      </c>
      <c r="B2910" t="s">
        <v>633</v>
      </c>
      <c r="C2910" s="151">
        <v>41259</v>
      </c>
      <c r="E2910">
        <v>48</v>
      </c>
      <c r="F2910">
        <v>43</v>
      </c>
    </row>
    <row r="2911" spans="1:6" x14ac:dyDescent="0.25">
      <c r="A2911" t="s">
        <v>632</v>
      </c>
      <c r="B2911" t="s">
        <v>633</v>
      </c>
      <c r="C2911" s="151">
        <v>41260</v>
      </c>
      <c r="E2911">
        <v>53</v>
      </c>
      <c r="F2911">
        <v>45</v>
      </c>
    </row>
    <row r="2912" spans="1:6" x14ac:dyDescent="0.25">
      <c r="A2912" t="s">
        <v>632</v>
      </c>
      <c r="B2912" t="s">
        <v>633</v>
      </c>
      <c r="C2912" s="151">
        <v>41261</v>
      </c>
      <c r="E2912">
        <v>58</v>
      </c>
      <c r="F2912">
        <v>31</v>
      </c>
    </row>
    <row r="2913" spans="1:6" x14ac:dyDescent="0.25">
      <c r="A2913" t="s">
        <v>632</v>
      </c>
      <c r="B2913" t="s">
        <v>633</v>
      </c>
      <c r="C2913" s="151">
        <v>41262</v>
      </c>
      <c r="E2913">
        <v>53</v>
      </c>
      <c r="F2913">
        <v>29</v>
      </c>
    </row>
    <row r="2914" spans="1:6" x14ac:dyDescent="0.25">
      <c r="A2914" t="s">
        <v>632</v>
      </c>
      <c r="B2914" t="s">
        <v>633</v>
      </c>
      <c r="C2914" s="151">
        <v>41263</v>
      </c>
      <c r="E2914">
        <v>52</v>
      </c>
      <c r="F2914">
        <v>32</v>
      </c>
    </row>
    <row r="2915" spans="1:6" x14ac:dyDescent="0.25">
      <c r="A2915" t="s">
        <v>632</v>
      </c>
      <c r="B2915" t="s">
        <v>633</v>
      </c>
      <c r="C2915" s="151">
        <v>41264</v>
      </c>
      <c r="E2915">
        <v>55</v>
      </c>
      <c r="F2915">
        <v>36</v>
      </c>
    </row>
    <row r="2916" spans="1:6" x14ac:dyDescent="0.25">
      <c r="A2916" t="s">
        <v>632</v>
      </c>
      <c r="B2916" t="s">
        <v>633</v>
      </c>
      <c r="C2916" s="151">
        <v>41265</v>
      </c>
      <c r="E2916">
        <v>42</v>
      </c>
      <c r="F2916">
        <v>32</v>
      </c>
    </row>
    <row r="2917" spans="1:6" x14ac:dyDescent="0.25">
      <c r="A2917" t="s">
        <v>632</v>
      </c>
      <c r="B2917" t="s">
        <v>633</v>
      </c>
      <c r="C2917" s="151">
        <v>41266</v>
      </c>
      <c r="E2917">
        <v>47</v>
      </c>
      <c r="F2917">
        <v>21</v>
      </c>
    </row>
    <row r="2918" spans="1:6" x14ac:dyDescent="0.25">
      <c r="A2918" t="s">
        <v>632</v>
      </c>
      <c r="B2918" t="s">
        <v>633</v>
      </c>
      <c r="C2918" s="151">
        <v>41267</v>
      </c>
      <c r="E2918">
        <v>38</v>
      </c>
      <c r="F2918">
        <v>23</v>
      </c>
    </row>
    <row r="2919" spans="1:6" x14ac:dyDescent="0.25">
      <c r="A2919" t="s">
        <v>632</v>
      </c>
      <c r="B2919" t="s">
        <v>633</v>
      </c>
      <c r="C2919" s="151">
        <v>41268</v>
      </c>
      <c r="E2919">
        <v>47</v>
      </c>
      <c r="F2919">
        <v>31</v>
      </c>
    </row>
    <row r="2920" spans="1:6" x14ac:dyDescent="0.25">
      <c r="A2920" t="s">
        <v>632</v>
      </c>
      <c r="B2920" t="s">
        <v>633</v>
      </c>
      <c r="C2920" s="151">
        <v>41269</v>
      </c>
      <c r="E2920">
        <v>39</v>
      </c>
      <c r="F2920">
        <v>31</v>
      </c>
    </row>
    <row r="2921" spans="1:6" x14ac:dyDescent="0.25">
      <c r="A2921" t="s">
        <v>632</v>
      </c>
      <c r="B2921" t="s">
        <v>633</v>
      </c>
      <c r="C2921" s="151">
        <v>41270</v>
      </c>
      <c r="E2921">
        <v>41</v>
      </c>
      <c r="F2921">
        <v>34</v>
      </c>
    </row>
    <row r="2922" spans="1:6" x14ac:dyDescent="0.25">
      <c r="A2922" t="s">
        <v>632</v>
      </c>
      <c r="B2922" t="s">
        <v>633</v>
      </c>
      <c r="C2922" s="151">
        <v>41271</v>
      </c>
      <c r="E2922">
        <v>41</v>
      </c>
      <c r="F2922">
        <v>31</v>
      </c>
    </row>
    <row r="2923" spans="1:6" x14ac:dyDescent="0.25">
      <c r="A2923" t="s">
        <v>632</v>
      </c>
      <c r="B2923" t="s">
        <v>633</v>
      </c>
      <c r="C2923" s="151">
        <v>41272</v>
      </c>
      <c r="E2923">
        <v>42</v>
      </c>
      <c r="F2923">
        <v>33</v>
      </c>
    </row>
    <row r="2924" spans="1:6" x14ac:dyDescent="0.25">
      <c r="A2924" t="s">
        <v>632</v>
      </c>
      <c r="B2924" t="s">
        <v>633</v>
      </c>
      <c r="C2924" s="151">
        <v>41273</v>
      </c>
      <c r="E2924">
        <v>40</v>
      </c>
      <c r="F2924">
        <v>29</v>
      </c>
    </row>
    <row r="2925" spans="1:6" x14ac:dyDescent="0.25">
      <c r="A2925" t="s">
        <v>632</v>
      </c>
      <c r="B2925" t="s">
        <v>633</v>
      </c>
      <c r="C2925" s="151">
        <v>41274</v>
      </c>
      <c r="E2925">
        <v>36</v>
      </c>
      <c r="F2925">
        <v>23</v>
      </c>
    </row>
    <row r="2926" spans="1:6" x14ac:dyDescent="0.25">
      <c r="A2926" t="s">
        <v>632</v>
      </c>
      <c r="B2926" t="s">
        <v>633</v>
      </c>
      <c r="C2926" s="151">
        <v>41275</v>
      </c>
      <c r="E2926">
        <v>43</v>
      </c>
      <c r="F2926">
        <v>28</v>
      </c>
    </row>
    <row r="2927" spans="1:6" x14ac:dyDescent="0.25">
      <c r="A2927" t="s">
        <v>632</v>
      </c>
      <c r="B2927" t="s">
        <v>633</v>
      </c>
      <c r="C2927" s="151">
        <v>41276</v>
      </c>
      <c r="E2927">
        <v>38</v>
      </c>
      <c r="F2927">
        <v>28</v>
      </c>
    </row>
    <row r="2928" spans="1:6" x14ac:dyDescent="0.25">
      <c r="A2928" t="s">
        <v>632</v>
      </c>
      <c r="B2928" t="s">
        <v>633</v>
      </c>
      <c r="C2928" s="151">
        <v>41277</v>
      </c>
      <c r="E2928">
        <v>39</v>
      </c>
      <c r="F2928">
        <v>21</v>
      </c>
    </row>
    <row r="2929" spans="1:6" x14ac:dyDescent="0.25">
      <c r="A2929" t="s">
        <v>632</v>
      </c>
      <c r="B2929" t="s">
        <v>633</v>
      </c>
      <c r="C2929" s="151">
        <v>41278</v>
      </c>
      <c r="E2929">
        <v>44</v>
      </c>
      <c r="F2929">
        <v>22</v>
      </c>
    </row>
    <row r="2930" spans="1:6" x14ac:dyDescent="0.25">
      <c r="A2930" t="s">
        <v>632</v>
      </c>
      <c r="B2930" t="s">
        <v>633</v>
      </c>
      <c r="C2930" s="151">
        <v>41279</v>
      </c>
      <c r="E2930">
        <v>45</v>
      </c>
      <c r="F2930">
        <v>28</v>
      </c>
    </row>
    <row r="2931" spans="1:6" x14ac:dyDescent="0.25">
      <c r="A2931" t="s">
        <v>632</v>
      </c>
      <c r="B2931" t="s">
        <v>633</v>
      </c>
      <c r="C2931" s="151">
        <v>41280</v>
      </c>
      <c r="E2931">
        <v>51</v>
      </c>
      <c r="F2931">
        <v>27</v>
      </c>
    </row>
    <row r="2932" spans="1:6" x14ac:dyDescent="0.25">
      <c r="A2932" t="s">
        <v>632</v>
      </c>
      <c r="B2932" t="s">
        <v>633</v>
      </c>
      <c r="C2932" s="151">
        <v>41281</v>
      </c>
      <c r="E2932">
        <v>45</v>
      </c>
      <c r="F2932">
        <v>24</v>
      </c>
    </row>
    <row r="2933" spans="1:6" x14ac:dyDescent="0.25">
      <c r="A2933" t="s">
        <v>632</v>
      </c>
      <c r="B2933" t="s">
        <v>633</v>
      </c>
      <c r="C2933" s="151">
        <v>41282</v>
      </c>
      <c r="E2933">
        <v>53</v>
      </c>
      <c r="F2933">
        <v>23</v>
      </c>
    </row>
    <row r="2934" spans="1:6" x14ac:dyDescent="0.25">
      <c r="A2934" t="s">
        <v>632</v>
      </c>
      <c r="B2934" t="s">
        <v>633</v>
      </c>
      <c r="C2934" s="151">
        <v>41283</v>
      </c>
      <c r="E2934">
        <v>50</v>
      </c>
      <c r="F2934">
        <v>26</v>
      </c>
    </row>
    <row r="2935" spans="1:6" x14ac:dyDescent="0.25">
      <c r="A2935" t="s">
        <v>632</v>
      </c>
      <c r="B2935" t="s">
        <v>633</v>
      </c>
      <c r="C2935" s="151">
        <v>41284</v>
      </c>
      <c r="E2935">
        <v>55</v>
      </c>
      <c r="F2935">
        <v>37</v>
      </c>
    </row>
    <row r="2936" spans="1:6" x14ac:dyDescent="0.25">
      <c r="A2936" t="s">
        <v>632</v>
      </c>
      <c r="B2936" t="s">
        <v>633</v>
      </c>
      <c r="C2936" s="151">
        <v>41285</v>
      </c>
      <c r="E2936">
        <v>45</v>
      </c>
      <c r="F2936">
        <v>31</v>
      </c>
    </row>
    <row r="2937" spans="1:6" x14ac:dyDescent="0.25">
      <c r="A2937" t="s">
        <v>632</v>
      </c>
      <c r="B2937" t="s">
        <v>633</v>
      </c>
      <c r="C2937" s="151">
        <v>41286</v>
      </c>
      <c r="E2937">
        <v>54</v>
      </c>
      <c r="F2937">
        <v>41</v>
      </c>
    </row>
    <row r="2938" spans="1:6" x14ac:dyDescent="0.25">
      <c r="A2938" t="s">
        <v>632</v>
      </c>
      <c r="B2938" t="s">
        <v>633</v>
      </c>
      <c r="C2938" s="151">
        <v>41287</v>
      </c>
      <c r="E2938">
        <v>57</v>
      </c>
      <c r="F2938">
        <v>43</v>
      </c>
    </row>
    <row r="2939" spans="1:6" x14ac:dyDescent="0.25">
      <c r="A2939" t="s">
        <v>632</v>
      </c>
      <c r="B2939" t="s">
        <v>633</v>
      </c>
      <c r="C2939" s="151">
        <v>41288</v>
      </c>
      <c r="E2939">
        <v>59</v>
      </c>
      <c r="F2939">
        <v>40</v>
      </c>
    </row>
    <row r="2940" spans="1:6" x14ac:dyDescent="0.25">
      <c r="A2940" t="s">
        <v>632</v>
      </c>
      <c r="B2940" t="s">
        <v>633</v>
      </c>
      <c r="C2940" s="151">
        <v>41289</v>
      </c>
      <c r="E2940">
        <v>40</v>
      </c>
      <c r="F2940">
        <v>35</v>
      </c>
    </row>
    <row r="2941" spans="1:6" x14ac:dyDescent="0.25">
      <c r="A2941" t="s">
        <v>632</v>
      </c>
      <c r="B2941" t="s">
        <v>633</v>
      </c>
      <c r="C2941" s="151">
        <v>41290</v>
      </c>
      <c r="E2941">
        <v>41</v>
      </c>
      <c r="F2941">
        <v>34</v>
      </c>
    </row>
    <row r="2942" spans="1:6" x14ac:dyDescent="0.25">
      <c r="A2942" t="s">
        <v>632</v>
      </c>
      <c r="B2942" t="s">
        <v>633</v>
      </c>
      <c r="C2942" s="151">
        <v>41291</v>
      </c>
      <c r="E2942">
        <v>44</v>
      </c>
      <c r="F2942">
        <v>37</v>
      </c>
    </row>
    <row r="2943" spans="1:6" x14ac:dyDescent="0.25">
      <c r="A2943" t="s">
        <v>632</v>
      </c>
      <c r="B2943" t="s">
        <v>633</v>
      </c>
      <c r="C2943" s="151">
        <v>41292</v>
      </c>
      <c r="E2943">
        <v>38</v>
      </c>
      <c r="F2943">
        <v>29</v>
      </c>
    </row>
    <row r="2944" spans="1:6" x14ac:dyDescent="0.25">
      <c r="A2944" t="s">
        <v>632</v>
      </c>
      <c r="B2944" t="s">
        <v>633</v>
      </c>
      <c r="C2944" s="151">
        <v>41293</v>
      </c>
      <c r="E2944">
        <v>56</v>
      </c>
      <c r="F2944">
        <v>29</v>
      </c>
    </row>
    <row r="2945" spans="1:6" x14ac:dyDescent="0.25">
      <c r="A2945" t="s">
        <v>632</v>
      </c>
      <c r="B2945" t="s">
        <v>633</v>
      </c>
      <c r="C2945" s="151">
        <v>41294</v>
      </c>
      <c r="E2945">
        <v>58</v>
      </c>
      <c r="F2945">
        <v>35</v>
      </c>
    </row>
    <row r="2946" spans="1:6" x14ac:dyDescent="0.25">
      <c r="A2946" t="s">
        <v>632</v>
      </c>
      <c r="B2946" t="s">
        <v>633</v>
      </c>
      <c r="C2946" s="151">
        <v>41295</v>
      </c>
      <c r="E2946">
        <v>48</v>
      </c>
      <c r="F2946">
        <v>29</v>
      </c>
    </row>
    <row r="2947" spans="1:6" x14ac:dyDescent="0.25">
      <c r="A2947" t="s">
        <v>632</v>
      </c>
      <c r="B2947" t="s">
        <v>633</v>
      </c>
      <c r="C2947" s="151">
        <v>41296</v>
      </c>
      <c r="E2947">
        <v>29</v>
      </c>
      <c r="F2947">
        <v>16</v>
      </c>
    </row>
    <row r="2948" spans="1:6" x14ac:dyDescent="0.25">
      <c r="A2948" t="s">
        <v>632</v>
      </c>
      <c r="B2948" t="s">
        <v>633</v>
      </c>
      <c r="C2948" s="151">
        <v>41297</v>
      </c>
      <c r="E2948">
        <v>26</v>
      </c>
      <c r="F2948">
        <v>9</v>
      </c>
    </row>
    <row r="2949" spans="1:6" x14ac:dyDescent="0.25">
      <c r="A2949" t="s">
        <v>632</v>
      </c>
      <c r="B2949" t="s">
        <v>633</v>
      </c>
      <c r="C2949" s="151">
        <v>41298</v>
      </c>
      <c r="E2949">
        <v>27</v>
      </c>
      <c r="F2949">
        <v>13</v>
      </c>
    </row>
    <row r="2950" spans="1:6" x14ac:dyDescent="0.25">
      <c r="A2950" t="s">
        <v>632</v>
      </c>
      <c r="B2950" t="s">
        <v>633</v>
      </c>
      <c r="C2950" s="151">
        <v>41299</v>
      </c>
      <c r="E2950">
        <v>22</v>
      </c>
      <c r="F2950">
        <v>12</v>
      </c>
    </row>
    <row r="2951" spans="1:6" x14ac:dyDescent="0.25">
      <c r="A2951" t="s">
        <v>632</v>
      </c>
      <c r="B2951" t="s">
        <v>633</v>
      </c>
      <c r="C2951" s="151">
        <v>41300</v>
      </c>
      <c r="E2951">
        <v>33</v>
      </c>
      <c r="F2951">
        <v>22</v>
      </c>
    </row>
    <row r="2952" spans="1:6" x14ac:dyDescent="0.25">
      <c r="A2952" t="s">
        <v>632</v>
      </c>
      <c r="B2952" t="s">
        <v>633</v>
      </c>
      <c r="C2952" s="151">
        <v>41301</v>
      </c>
      <c r="E2952">
        <v>39</v>
      </c>
      <c r="F2952">
        <v>20</v>
      </c>
    </row>
    <row r="2953" spans="1:6" x14ac:dyDescent="0.25">
      <c r="A2953" t="s">
        <v>632</v>
      </c>
      <c r="B2953" t="s">
        <v>633</v>
      </c>
      <c r="C2953" s="151">
        <v>41302</v>
      </c>
      <c r="E2953">
        <v>46</v>
      </c>
      <c r="F2953">
        <v>31</v>
      </c>
    </row>
    <row r="2954" spans="1:6" x14ac:dyDescent="0.25">
      <c r="A2954" t="s">
        <v>632</v>
      </c>
      <c r="B2954" t="s">
        <v>633</v>
      </c>
      <c r="C2954" s="151">
        <v>41303</v>
      </c>
      <c r="E2954">
        <v>70</v>
      </c>
      <c r="F2954">
        <v>35</v>
      </c>
    </row>
    <row r="2955" spans="1:6" x14ac:dyDescent="0.25">
      <c r="A2955" t="s">
        <v>632</v>
      </c>
      <c r="B2955" t="s">
        <v>633</v>
      </c>
      <c r="C2955" s="151">
        <v>41304</v>
      </c>
      <c r="E2955">
        <v>72</v>
      </c>
      <c r="F2955">
        <v>56</v>
      </c>
    </row>
    <row r="2956" spans="1:6" x14ac:dyDescent="0.25">
      <c r="A2956" t="s">
        <v>632</v>
      </c>
      <c r="B2956" t="s">
        <v>633</v>
      </c>
      <c r="C2956" s="151">
        <v>41305</v>
      </c>
      <c r="E2956">
        <v>59</v>
      </c>
      <c r="F2956">
        <v>29</v>
      </c>
    </row>
    <row r="2957" spans="1:6" x14ac:dyDescent="0.25">
      <c r="A2957" t="s">
        <v>632</v>
      </c>
      <c r="B2957" t="s">
        <v>633</v>
      </c>
      <c r="C2957" s="151">
        <v>41306</v>
      </c>
      <c r="E2957">
        <v>32</v>
      </c>
      <c r="F2957">
        <v>18</v>
      </c>
    </row>
    <row r="2958" spans="1:6" x14ac:dyDescent="0.25">
      <c r="A2958" t="s">
        <v>632</v>
      </c>
      <c r="B2958" t="s">
        <v>633</v>
      </c>
      <c r="C2958" s="151">
        <v>41307</v>
      </c>
      <c r="E2958">
        <v>30</v>
      </c>
      <c r="F2958">
        <v>13</v>
      </c>
    </row>
    <row r="2959" spans="1:6" x14ac:dyDescent="0.25">
      <c r="A2959" t="s">
        <v>632</v>
      </c>
      <c r="B2959" t="s">
        <v>633</v>
      </c>
      <c r="C2959" s="151">
        <v>41308</v>
      </c>
      <c r="E2959">
        <v>33</v>
      </c>
      <c r="F2959">
        <v>23</v>
      </c>
    </row>
    <row r="2960" spans="1:6" x14ac:dyDescent="0.25">
      <c r="A2960" t="s">
        <v>632</v>
      </c>
      <c r="B2960" t="s">
        <v>633</v>
      </c>
      <c r="C2960" s="151">
        <v>41309</v>
      </c>
      <c r="E2960">
        <v>36</v>
      </c>
      <c r="F2960">
        <v>23</v>
      </c>
    </row>
    <row r="2961" spans="1:6" x14ac:dyDescent="0.25">
      <c r="A2961" t="s">
        <v>632</v>
      </c>
      <c r="B2961" t="s">
        <v>633</v>
      </c>
      <c r="C2961" s="151">
        <v>41310</v>
      </c>
      <c r="E2961">
        <v>42</v>
      </c>
      <c r="F2961">
        <v>27</v>
      </c>
    </row>
    <row r="2962" spans="1:6" x14ac:dyDescent="0.25">
      <c r="A2962" t="s">
        <v>632</v>
      </c>
      <c r="B2962" t="s">
        <v>633</v>
      </c>
      <c r="C2962" s="151">
        <v>41311</v>
      </c>
      <c r="E2962">
        <v>46</v>
      </c>
      <c r="F2962">
        <v>28</v>
      </c>
    </row>
    <row r="2963" spans="1:6" x14ac:dyDescent="0.25">
      <c r="A2963" t="s">
        <v>632</v>
      </c>
      <c r="B2963" t="s">
        <v>633</v>
      </c>
      <c r="C2963" s="151">
        <v>41312</v>
      </c>
      <c r="E2963">
        <v>39</v>
      </c>
      <c r="F2963">
        <v>25</v>
      </c>
    </row>
    <row r="2964" spans="1:6" x14ac:dyDescent="0.25">
      <c r="A2964" t="s">
        <v>632</v>
      </c>
      <c r="B2964" t="s">
        <v>633</v>
      </c>
      <c r="C2964" s="151">
        <v>41313</v>
      </c>
      <c r="E2964">
        <v>42</v>
      </c>
      <c r="F2964">
        <v>32</v>
      </c>
    </row>
    <row r="2965" spans="1:6" x14ac:dyDescent="0.25">
      <c r="A2965" t="s">
        <v>632</v>
      </c>
      <c r="B2965" t="s">
        <v>633</v>
      </c>
      <c r="C2965" s="151">
        <v>41314</v>
      </c>
      <c r="E2965">
        <v>42</v>
      </c>
      <c r="F2965">
        <v>26</v>
      </c>
    </row>
    <row r="2966" spans="1:6" x14ac:dyDescent="0.25">
      <c r="A2966" t="s">
        <v>632</v>
      </c>
      <c r="B2966" t="s">
        <v>633</v>
      </c>
      <c r="C2966" s="151">
        <v>41315</v>
      </c>
      <c r="E2966">
        <v>45</v>
      </c>
      <c r="F2966">
        <v>17</v>
      </c>
    </row>
    <row r="2967" spans="1:6" x14ac:dyDescent="0.25">
      <c r="A2967" t="s">
        <v>632</v>
      </c>
      <c r="B2967" t="s">
        <v>633</v>
      </c>
      <c r="C2967" s="151">
        <v>41316</v>
      </c>
      <c r="E2967">
        <v>58</v>
      </c>
      <c r="F2967">
        <v>37</v>
      </c>
    </row>
    <row r="2968" spans="1:6" x14ac:dyDescent="0.25">
      <c r="A2968" t="s">
        <v>632</v>
      </c>
      <c r="B2968" t="s">
        <v>633</v>
      </c>
      <c r="C2968" s="151">
        <v>41317</v>
      </c>
      <c r="E2968">
        <v>57</v>
      </c>
      <c r="F2968">
        <v>39</v>
      </c>
    </row>
    <row r="2969" spans="1:6" x14ac:dyDescent="0.25">
      <c r="A2969" t="s">
        <v>632</v>
      </c>
      <c r="B2969" t="s">
        <v>633</v>
      </c>
      <c r="C2969" s="151">
        <v>41318</v>
      </c>
      <c r="E2969">
        <v>46</v>
      </c>
      <c r="F2969">
        <v>32</v>
      </c>
    </row>
    <row r="2970" spans="1:6" x14ac:dyDescent="0.25">
      <c r="A2970" t="s">
        <v>632</v>
      </c>
      <c r="B2970" t="s">
        <v>633</v>
      </c>
      <c r="C2970" s="151">
        <v>41319</v>
      </c>
      <c r="E2970">
        <v>50</v>
      </c>
      <c r="F2970">
        <v>30</v>
      </c>
    </row>
    <row r="2971" spans="1:6" x14ac:dyDescent="0.25">
      <c r="A2971" t="s">
        <v>632</v>
      </c>
      <c r="B2971" t="s">
        <v>633</v>
      </c>
      <c r="C2971" s="151">
        <v>41320</v>
      </c>
      <c r="E2971">
        <v>58</v>
      </c>
      <c r="F2971">
        <v>30</v>
      </c>
    </row>
    <row r="2972" spans="1:6" x14ac:dyDescent="0.25">
      <c r="A2972" t="s">
        <v>632</v>
      </c>
      <c r="B2972" t="s">
        <v>633</v>
      </c>
      <c r="C2972" s="151">
        <v>41321</v>
      </c>
      <c r="E2972">
        <v>38</v>
      </c>
      <c r="F2972">
        <v>29</v>
      </c>
    </row>
    <row r="2973" spans="1:6" x14ac:dyDescent="0.25">
      <c r="A2973" t="s">
        <v>632</v>
      </c>
      <c r="B2973" t="s">
        <v>633</v>
      </c>
      <c r="C2973" s="151">
        <v>41322</v>
      </c>
      <c r="E2973">
        <v>31</v>
      </c>
      <c r="F2973">
        <v>23</v>
      </c>
    </row>
    <row r="2974" spans="1:6" x14ac:dyDescent="0.25">
      <c r="A2974" t="s">
        <v>632</v>
      </c>
      <c r="B2974" t="s">
        <v>633</v>
      </c>
      <c r="C2974" s="151">
        <v>41323</v>
      </c>
      <c r="E2974">
        <v>43</v>
      </c>
      <c r="F2974">
        <v>18</v>
      </c>
    </row>
    <row r="2975" spans="1:6" x14ac:dyDescent="0.25">
      <c r="A2975" t="s">
        <v>632</v>
      </c>
      <c r="B2975" t="s">
        <v>633</v>
      </c>
      <c r="C2975" s="151">
        <v>41324</v>
      </c>
      <c r="E2975">
        <v>45</v>
      </c>
      <c r="F2975">
        <v>34</v>
      </c>
    </row>
    <row r="2976" spans="1:6" x14ac:dyDescent="0.25">
      <c r="A2976" t="s">
        <v>632</v>
      </c>
      <c r="B2976" t="s">
        <v>633</v>
      </c>
      <c r="C2976" s="151">
        <v>41325</v>
      </c>
      <c r="E2976">
        <v>39</v>
      </c>
      <c r="F2976">
        <v>24</v>
      </c>
    </row>
    <row r="2977" spans="1:6" x14ac:dyDescent="0.25">
      <c r="A2977" t="s">
        <v>632</v>
      </c>
      <c r="B2977" t="s">
        <v>633</v>
      </c>
      <c r="C2977" s="151">
        <v>41326</v>
      </c>
      <c r="E2977">
        <v>39</v>
      </c>
      <c r="F2977">
        <v>23</v>
      </c>
    </row>
    <row r="2978" spans="1:6" x14ac:dyDescent="0.25">
      <c r="A2978" t="s">
        <v>632</v>
      </c>
      <c r="B2978" t="s">
        <v>633</v>
      </c>
      <c r="C2978" s="151">
        <v>41327</v>
      </c>
      <c r="E2978">
        <v>33</v>
      </c>
      <c r="F2978">
        <v>27</v>
      </c>
    </row>
    <row r="2979" spans="1:6" x14ac:dyDescent="0.25">
      <c r="A2979" t="s">
        <v>632</v>
      </c>
      <c r="B2979" t="s">
        <v>633</v>
      </c>
      <c r="C2979" s="151">
        <v>41328</v>
      </c>
      <c r="E2979">
        <v>43</v>
      </c>
      <c r="F2979">
        <v>33</v>
      </c>
    </row>
    <row r="2980" spans="1:6" x14ac:dyDescent="0.25">
      <c r="A2980" t="s">
        <v>632</v>
      </c>
      <c r="B2980" t="s">
        <v>633</v>
      </c>
      <c r="C2980" s="151">
        <v>41329</v>
      </c>
      <c r="E2980">
        <v>51</v>
      </c>
      <c r="F2980">
        <v>31</v>
      </c>
    </row>
    <row r="2981" spans="1:6" x14ac:dyDescent="0.25">
      <c r="A2981" t="s">
        <v>632</v>
      </c>
      <c r="B2981" t="s">
        <v>633</v>
      </c>
      <c r="C2981" s="151">
        <v>41330</v>
      </c>
      <c r="E2981">
        <v>47</v>
      </c>
      <c r="F2981">
        <v>22</v>
      </c>
    </row>
    <row r="2982" spans="1:6" x14ac:dyDescent="0.25">
      <c r="A2982" t="s">
        <v>632</v>
      </c>
      <c r="B2982" t="s">
        <v>633</v>
      </c>
      <c r="C2982" s="151">
        <v>41331</v>
      </c>
      <c r="E2982">
        <v>44</v>
      </c>
      <c r="F2982">
        <v>26</v>
      </c>
    </row>
    <row r="2983" spans="1:6" x14ac:dyDescent="0.25">
      <c r="A2983" t="s">
        <v>632</v>
      </c>
      <c r="B2983" t="s">
        <v>633</v>
      </c>
      <c r="C2983" s="151">
        <v>41332</v>
      </c>
      <c r="E2983">
        <v>55</v>
      </c>
      <c r="F2983">
        <v>39</v>
      </c>
    </row>
    <row r="2984" spans="1:6" x14ac:dyDescent="0.25">
      <c r="A2984" t="s">
        <v>632</v>
      </c>
      <c r="B2984" t="s">
        <v>633</v>
      </c>
      <c r="C2984" s="151">
        <v>41333</v>
      </c>
      <c r="E2984">
        <v>45</v>
      </c>
      <c r="F2984">
        <v>37</v>
      </c>
    </row>
    <row r="2985" spans="1:6" x14ac:dyDescent="0.25">
      <c r="A2985" t="s">
        <v>632</v>
      </c>
      <c r="B2985" t="s">
        <v>633</v>
      </c>
      <c r="C2985" s="151">
        <v>41334</v>
      </c>
      <c r="E2985">
        <v>44</v>
      </c>
      <c r="F2985">
        <v>35</v>
      </c>
    </row>
    <row r="2986" spans="1:6" x14ac:dyDescent="0.25">
      <c r="A2986" t="s">
        <v>632</v>
      </c>
      <c r="B2986" t="s">
        <v>633</v>
      </c>
      <c r="C2986" s="151">
        <v>41335</v>
      </c>
      <c r="E2986">
        <v>37</v>
      </c>
      <c r="F2986">
        <v>29</v>
      </c>
    </row>
    <row r="2987" spans="1:6" x14ac:dyDescent="0.25">
      <c r="A2987" t="s">
        <v>632</v>
      </c>
      <c r="B2987" t="s">
        <v>633</v>
      </c>
      <c r="C2987" s="151">
        <v>41336</v>
      </c>
      <c r="E2987">
        <v>42</v>
      </c>
      <c r="F2987">
        <v>28</v>
      </c>
    </row>
    <row r="2988" spans="1:6" x14ac:dyDescent="0.25">
      <c r="A2988" t="s">
        <v>632</v>
      </c>
      <c r="B2988" t="s">
        <v>633</v>
      </c>
      <c r="C2988" s="151">
        <v>41337</v>
      </c>
      <c r="E2988">
        <v>43</v>
      </c>
      <c r="F2988">
        <v>27</v>
      </c>
    </row>
    <row r="2989" spans="1:6" x14ac:dyDescent="0.25">
      <c r="A2989" t="s">
        <v>632</v>
      </c>
      <c r="B2989" t="s">
        <v>633</v>
      </c>
      <c r="C2989" s="151">
        <v>41338</v>
      </c>
      <c r="E2989">
        <v>51</v>
      </c>
      <c r="F2989">
        <v>27</v>
      </c>
    </row>
    <row r="2990" spans="1:6" x14ac:dyDescent="0.25">
      <c r="A2990" t="s">
        <v>632</v>
      </c>
      <c r="B2990" t="s">
        <v>633</v>
      </c>
      <c r="C2990" s="151">
        <v>41339</v>
      </c>
      <c r="E2990">
        <v>38</v>
      </c>
      <c r="F2990">
        <v>33</v>
      </c>
    </row>
    <row r="2991" spans="1:6" x14ac:dyDescent="0.25">
      <c r="A2991" t="s">
        <v>632</v>
      </c>
      <c r="B2991" t="s">
        <v>633</v>
      </c>
      <c r="C2991" s="151">
        <v>41340</v>
      </c>
      <c r="E2991">
        <v>47</v>
      </c>
      <c r="F2991">
        <v>33</v>
      </c>
    </row>
    <row r="2992" spans="1:6" x14ac:dyDescent="0.25">
      <c r="A2992" t="s">
        <v>632</v>
      </c>
      <c r="B2992" t="s">
        <v>633</v>
      </c>
      <c r="C2992" s="151">
        <v>41341</v>
      </c>
      <c r="E2992">
        <v>49</v>
      </c>
      <c r="F2992">
        <v>35</v>
      </c>
    </row>
    <row r="2993" spans="1:6" x14ac:dyDescent="0.25">
      <c r="A2993" t="s">
        <v>632</v>
      </c>
      <c r="B2993" t="s">
        <v>633</v>
      </c>
      <c r="C2993" s="151">
        <v>41342</v>
      </c>
      <c r="E2993">
        <v>60</v>
      </c>
      <c r="F2993">
        <v>32</v>
      </c>
    </row>
    <row r="2994" spans="1:6" x14ac:dyDescent="0.25">
      <c r="A2994" t="s">
        <v>632</v>
      </c>
      <c r="B2994" t="s">
        <v>633</v>
      </c>
      <c r="C2994" s="151">
        <v>41343</v>
      </c>
      <c r="E2994">
        <v>62</v>
      </c>
      <c r="F2994">
        <v>26</v>
      </c>
    </row>
    <row r="2995" spans="1:6" x14ac:dyDescent="0.25">
      <c r="A2995" t="s">
        <v>632</v>
      </c>
      <c r="B2995" t="s">
        <v>633</v>
      </c>
      <c r="C2995" s="151">
        <v>41344</v>
      </c>
      <c r="E2995">
        <v>59</v>
      </c>
      <c r="F2995">
        <v>42</v>
      </c>
    </row>
    <row r="2996" spans="1:6" x14ac:dyDescent="0.25">
      <c r="A2996" t="s">
        <v>632</v>
      </c>
      <c r="B2996" t="s">
        <v>633</v>
      </c>
      <c r="C2996" s="151">
        <v>41345</v>
      </c>
      <c r="E2996">
        <v>58</v>
      </c>
      <c r="F2996">
        <v>40</v>
      </c>
    </row>
    <row r="2997" spans="1:6" x14ac:dyDescent="0.25">
      <c r="A2997" t="s">
        <v>632</v>
      </c>
      <c r="B2997" t="s">
        <v>633</v>
      </c>
      <c r="C2997" s="151">
        <v>41346</v>
      </c>
      <c r="E2997">
        <v>50</v>
      </c>
      <c r="F2997">
        <v>29</v>
      </c>
    </row>
    <row r="2998" spans="1:6" x14ac:dyDescent="0.25">
      <c r="A2998" t="s">
        <v>632</v>
      </c>
      <c r="B2998" t="s">
        <v>633</v>
      </c>
      <c r="C2998" s="151">
        <v>41347</v>
      </c>
      <c r="E2998">
        <v>45</v>
      </c>
      <c r="F2998">
        <v>31</v>
      </c>
    </row>
    <row r="2999" spans="1:6" x14ac:dyDescent="0.25">
      <c r="A2999" t="s">
        <v>632</v>
      </c>
      <c r="B2999" t="s">
        <v>633</v>
      </c>
      <c r="C2999" s="151">
        <v>41348</v>
      </c>
      <c r="E2999">
        <v>57</v>
      </c>
      <c r="F2999">
        <v>28</v>
      </c>
    </row>
    <row r="3000" spans="1:6" x14ac:dyDescent="0.25">
      <c r="A3000" t="s">
        <v>632</v>
      </c>
      <c r="B3000" t="s">
        <v>633</v>
      </c>
      <c r="C3000" s="151">
        <v>41349</v>
      </c>
      <c r="E3000">
        <v>61</v>
      </c>
      <c r="F3000">
        <v>35</v>
      </c>
    </row>
    <row r="3001" spans="1:6" x14ac:dyDescent="0.25">
      <c r="A3001" t="s">
        <v>632</v>
      </c>
      <c r="B3001" t="s">
        <v>633</v>
      </c>
      <c r="C3001" s="151">
        <v>41350</v>
      </c>
      <c r="E3001">
        <v>40</v>
      </c>
      <c r="F3001">
        <v>30</v>
      </c>
    </row>
    <row r="3002" spans="1:6" x14ac:dyDescent="0.25">
      <c r="A3002" t="s">
        <v>632</v>
      </c>
      <c r="B3002" t="s">
        <v>633</v>
      </c>
      <c r="C3002" s="151">
        <v>41351</v>
      </c>
      <c r="E3002">
        <v>37</v>
      </c>
      <c r="F3002">
        <v>31</v>
      </c>
    </row>
    <row r="3003" spans="1:6" x14ac:dyDescent="0.25">
      <c r="A3003" t="s">
        <v>632</v>
      </c>
      <c r="B3003" t="s">
        <v>633</v>
      </c>
      <c r="C3003" s="151">
        <v>41352</v>
      </c>
      <c r="E3003">
        <v>59</v>
      </c>
      <c r="F3003">
        <v>34</v>
      </c>
    </row>
    <row r="3004" spans="1:6" x14ac:dyDescent="0.25">
      <c r="A3004" t="s">
        <v>632</v>
      </c>
      <c r="B3004" t="s">
        <v>633</v>
      </c>
      <c r="C3004" s="151">
        <v>41353</v>
      </c>
      <c r="E3004">
        <v>52</v>
      </c>
      <c r="F3004">
        <v>34</v>
      </c>
    </row>
    <row r="3005" spans="1:6" x14ac:dyDescent="0.25">
      <c r="A3005" t="s">
        <v>632</v>
      </c>
      <c r="B3005" t="s">
        <v>633</v>
      </c>
      <c r="C3005" s="151">
        <v>41354</v>
      </c>
      <c r="E3005">
        <v>37</v>
      </c>
      <c r="F3005">
        <v>26</v>
      </c>
    </row>
    <row r="3006" spans="1:6" x14ac:dyDescent="0.25">
      <c r="A3006" t="s">
        <v>632</v>
      </c>
      <c r="B3006" t="s">
        <v>633</v>
      </c>
      <c r="C3006" s="151">
        <v>41355</v>
      </c>
      <c r="E3006">
        <v>48</v>
      </c>
      <c r="F3006">
        <v>25</v>
      </c>
    </row>
    <row r="3007" spans="1:6" x14ac:dyDescent="0.25">
      <c r="A3007" t="s">
        <v>632</v>
      </c>
      <c r="B3007" t="s">
        <v>633</v>
      </c>
      <c r="C3007" s="151">
        <v>41356</v>
      </c>
      <c r="E3007">
        <v>54</v>
      </c>
      <c r="F3007">
        <v>22</v>
      </c>
    </row>
    <row r="3008" spans="1:6" x14ac:dyDescent="0.25">
      <c r="A3008" t="s">
        <v>632</v>
      </c>
      <c r="B3008" t="s">
        <v>633</v>
      </c>
      <c r="C3008" s="151">
        <v>41357</v>
      </c>
      <c r="E3008">
        <v>42</v>
      </c>
      <c r="F3008">
        <v>27</v>
      </c>
    </row>
    <row r="3009" spans="1:6" x14ac:dyDescent="0.25">
      <c r="A3009" t="s">
        <v>632</v>
      </c>
      <c r="B3009" t="s">
        <v>633</v>
      </c>
      <c r="C3009" s="151">
        <v>41358</v>
      </c>
      <c r="E3009">
        <v>39</v>
      </c>
      <c r="F3009">
        <v>32</v>
      </c>
    </row>
    <row r="3010" spans="1:6" x14ac:dyDescent="0.25">
      <c r="A3010" t="s">
        <v>632</v>
      </c>
      <c r="B3010" t="s">
        <v>633</v>
      </c>
      <c r="C3010" s="151">
        <v>41359</v>
      </c>
      <c r="E3010">
        <v>49</v>
      </c>
      <c r="F3010">
        <v>31</v>
      </c>
    </row>
    <row r="3011" spans="1:6" x14ac:dyDescent="0.25">
      <c r="A3011" t="s">
        <v>632</v>
      </c>
      <c r="B3011" t="s">
        <v>633</v>
      </c>
      <c r="C3011" s="151">
        <v>41360</v>
      </c>
      <c r="E3011">
        <v>49</v>
      </c>
      <c r="F3011">
        <v>35</v>
      </c>
    </row>
    <row r="3012" spans="1:6" x14ac:dyDescent="0.25">
      <c r="A3012" t="s">
        <v>632</v>
      </c>
      <c r="B3012" t="s">
        <v>633</v>
      </c>
      <c r="C3012" s="151">
        <v>41361</v>
      </c>
      <c r="E3012">
        <v>49</v>
      </c>
      <c r="F3012">
        <v>30</v>
      </c>
    </row>
    <row r="3013" spans="1:6" x14ac:dyDescent="0.25">
      <c r="A3013" t="s">
        <v>632</v>
      </c>
      <c r="B3013" t="s">
        <v>633</v>
      </c>
      <c r="C3013" s="151">
        <v>41362</v>
      </c>
      <c r="E3013">
        <v>56</v>
      </c>
      <c r="F3013">
        <v>34</v>
      </c>
    </row>
    <row r="3014" spans="1:6" x14ac:dyDescent="0.25">
      <c r="A3014" t="s">
        <v>632</v>
      </c>
      <c r="B3014" t="s">
        <v>633</v>
      </c>
      <c r="C3014" s="151">
        <v>41363</v>
      </c>
      <c r="E3014">
        <v>60</v>
      </c>
      <c r="F3014">
        <v>30</v>
      </c>
    </row>
    <row r="3015" spans="1:6" x14ac:dyDescent="0.25">
      <c r="A3015" t="s">
        <v>632</v>
      </c>
      <c r="B3015" t="s">
        <v>633</v>
      </c>
      <c r="C3015" s="151">
        <v>41364</v>
      </c>
      <c r="E3015">
        <v>51</v>
      </c>
      <c r="F3015">
        <v>38</v>
      </c>
    </row>
    <row r="3016" spans="1:6" x14ac:dyDescent="0.25">
      <c r="A3016" t="s">
        <v>632</v>
      </c>
      <c r="B3016" t="s">
        <v>633</v>
      </c>
      <c r="C3016" s="151">
        <v>41365</v>
      </c>
      <c r="D3016">
        <v>49</v>
      </c>
      <c r="E3016">
        <v>64</v>
      </c>
      <c r="F3016">
        <v>36</v>
      </c>
    </row>
    <row r="3017" spans="1:6" x14ac:dyDescent="0.25">
      <c r="A3017" t="s">
        <v>632</v>
      </c>
      <c r="B3017" t="s">
        <v>633</v>
      </c>
      <c r="C3017" s="151">
        <v>41366</v>
      </c>
      <c r="D3017">
        <v>41</v>
      </c>
      <c r="E3017">
        <v>50</v>
      </c>
      <c r="F3017">
        <v>31</v>
      </c>
    </row>
    <row r="3018" spans="1:6" x14ac:dyDescent="0.25">
      <c r="A3018" t="s">
        <v>632</v>
      </c>
      <c r="B3018" t="s">
        <v>633</v>
      </c>
      <c r="C3018" s="151">
        <v>41367</v>
      </c>
      <c r="D3018">
        <v>39</v>
      </c>
      <c r="E3018">
        <v>52</v>
      </c>
      <c r="F3018">
        <v>24</v>
      </c>
    </row>
    <row r="3019" spans="1:6" x14ac:dyDescent="0.25">
      <c r="A3019" t="s">
        <v>632</v>
      </c>
      <c r="B3019" t="s">
        <v>633</v>
      </c>
      <c r="C3019" s="151">
        <v>41368</v>
      </c>
      <c r="D3019">
        <v>37</v>
      </c>
      <c r="E3019">
        <v>49</v>
      </c>
      <c r="F3019">
        <v>22</v>
      </c>
    </row>
    <row r="3020" spans="1:6" x14ac:dyDescent="0.25">
      <c r="A3020" t="s">
        <v>632</v>
      </c>
      <c r="B3020" t="s">
        <v>633</v>
      </c>
      <c r="C3020" s="151">
        <v>41369</v>
      </c>
      <c r="D3020">
        <v>47</v>
      </c>
      <c r="E3020">
        <v>66</v>
      </c>
      <c r="F3020">
        <v>37</v>
      </c>
    </row>
    <row r="3021" spans="1:6" x14ac:dyDescent="0.25">
      <c r="A3021" t="s">
        <v>632</v>
      </c>
      <c r="B3021" t="s">
        <v>633</v>
      </c>
      <c r="C3021" s="151">
        <v>41370</v>
      </c>
      <c r="D3021">
        <v>48</v>
      </c>
      <c r="E3021">
        <v>57</v>
      </c>
      <c r="F3021">
        <v>36</v>
      </c>
    </row>
    <row r="3022" spans="1:6" x14ac:dyDescent="0.25">
      <c r="A3022" t="s">
        <v>632</v>
      </c>
      <c r="B3022" t="s">
        <v>633</v>
      </c>
      <c r="C3022" s="151">
        <v>41371</v>
      </c>
      <c r="D3022">
        <v>52</v>
      </c>
      <c r="E3022">
        <v>71</v>
      </c>
      <c r="F3022">
        <v>39</v>
      </c>
    </row>
    <row r="3023" spans="1:6" x14ac:dyDescent="0.25">
      <c r="A3023" t="s">
        <v>632</v>
      </c>
      <c r="B3023" t="s">
        <v>633</v>
      </c>
      <c r="C3023" s="151">
        <v>41372</v>
      </c>
      <c r="D3023">
        <v>66</v>
      </c>
      <c r="E3023">
        <v>81</v>
      </c>
      <c r="F3023">
        <v>50</v>
      </c>
    </row>
    <row r="3024" spans="1:6" x14ac:dyDescent="0.25">
      <c r="A3024" t="s">
        <v>632</v>
      </c>
      <c r="B3024" t="s">
        <v>633</v>
      </c>
      <c r="C3024" s="151">
        <v>41373</v>
      </c>
      <c r="D3024">
        <v>73</v>
      </c>
      <c r="E3024">
        <v>85</v>
      </c>
      <c r="F3024">
        <v>59</v>
      </c>
    </row>
    <row r="3025" spans="1:6" x14ac:dyDescent="0.25">
      <c r="A3025" t="s">
        <v>632</v>
      </c>
      <c r="B3025" t="s">
        <v>633</v>
      </c>
      <c r="C3025" s="151">
        <v>41374</v>
      </c>
      <c r="D3025">
        <v>76</v>
      </c>
      <c r="E3025">
        <v>89</v>
      </c>
      <c r="F3025">
        <v>58</v>
      </c>
    </row>
    <row r="3026" spans="1:6" x14ac:dyDescent="0.25">
      <c r="A3026" t="s">
        <v>632</v>
      </c>
      <c r="B3026" t="s">
        <v>633</v>
      </c>
      <c r="C3026" s="151">
        <v>41375</v>
      </c>
      <c r="D3026">
        <v>75</v>
      </c>
      <c r="E3026">
        <v>86</v>
      </c>
      <c r="F3026">
        <v>55</v>
      </c>
    </row>
    <row r="3027" spans="1:6" x14ac:dyDescent="0.25">
      <c r="A3027" t="s">
        <v>632</v>
      </c>
      <c r="B3027" t="s">
        <v>633</v>
      </c>
      <c r="C3027" s="151">
        <v>41376</v>
      </c>
      <c r="D3027">
        <v>63</v>
      </c>
      <c r="E3027">
        <v>79</v>
      </c>
      <c r="F3027">
        <v>53</v>
      </c>
    </row>
    <row r="3028" spans="1:6" x14ac:dyDescent="0.25">
      <c r="A3028" t="s">
        <v>632</v>
      </c>
      <c r="B3028" t="s">
        <v>633</v>
      </c>
      <c r="C3028" s="151">
        <v>41377</v>
      </c>
      <c r="D3028">
        <v>57</v>
      </c>
      <c r="E3028">
        <v>70</v>
      </c>
      <c r="F3028">
        <v>40</v>
      </c>
    </row>
    <row r="3029" spans="1:6" x14ac:dyDescent="0.25">
      <c r="A3029" t="s">
        <v>632</v>
      </c>
      <c r="B3029" t="s">
        <v>633</v>
      </c>
      <c r="C3029" s="151">
        <v>41378</v>
      </c>
      <c r="D3029">
        <v>56</v>
      </c>
      <c r="E3029">
        <v>67</v>
      </c>
      <c r="F3029">
        <v>39</v>
      </c>
    </row>
    <row r="3030" spans="1:6" x14ac:dyDescent="0.25">
      <c r="A3030" t="s">
        <v>632</v>
      </c>
      <c r="B3030" t="s">
        <v>633</v>
      </c>
      <c r="C3030" s="151">
        <v>41379</v>
      </c>
      <c r="D3030">
        <v>59</v>
      </c>
      <c r="E3030">
        <v>64</v>
      </c>
      <c r="F3030">
        <v>55</v>
      </c>
    </row>
    <row r="3031" spans="1:6" x14ac:dyDescent="0.25">
      <c r="A3031" t="s">
        <v>632</v>
      </c>
      <c r="B3031" t="s">
        <v>633</v>
      </c>
      <c r="C3031" s="151">
        <v>41380</v>
      </c>
      <c r="D3031">
        <v>63</v>
      </c>
      <c r="E3031">
        <v>76</v>
      </c>
      <c r="F3031">
        <v>56</v>
      </c>
    </row>
    <row r="3032" spans="1:6" x14ac:dyDescent="0.25">
      <c r="A3032" t="s">
        <v>632</v>
      </c>
      <c r="B3032" t="s">
        <v>633</v>
      </c>
      <c r="C3032" s="151">
        <v>41381</v>
      </c>
      <c r="D3032">
        <v>67</v>
      </c>
      <c r="E3032">
        <v>77</v>
      </c>
      <c r="F3032">
        <v>55</v>
      </c>
    </row>
    <row r="3033" spans="1:6" x14ac:dyDescent="0.25">
      <c r="A3033" t="s">
        <v>632</v>
      </c>
      <c r="B3033" t="s">
        <v>633</v>
      </c>
      <c r="C3033" s="151">
        <v>41382</v>
      </c>
      <c r="D3033">
        <v>66</v>
      </c>
      <c r="E3033">
        <v>78</v>
      </c>
      <c r="F3033">
        <v>59</v>
      </c>
    </row>
    <row r="3034" spans="1:6" x14ac:dyDescent="0.25">
      <c r="A3034" t="s">
        <v>632</v>
      </c>
      <c r="B3034" t="s">
        <v>633</v>
      </c>
      <c r="C3034" s="151">
        <v>41383</v>
      </c>
      <c r="D3034">
        <v>69</v>
      </c>
      <c r="E3034">
        <v>78</v>
      </c>
      <c r="F3034">
        <v>51</v>
      </c>
    </row>
    <row r="3035" spans="1:6" x14ac:dyDescent="0.25">
      <c r="A3035" t="s">
        <v>632</v>
      </c>
      <c r="B3035" t="s">
        <v>633</v>
      </c>
      <c r="C3035" s="151">
        <v>41384</v>
      </c>
      <c r="D3035">
        <v>54</v>
      </c>
      <c r="E3035">
        <v>60</v>
      </c>
      <c r="F3035">
        <v>45</v>
      </c>
    </row>
    <row r="3036" spans="1:6" x14ac:dyDescent="0.25">
      <c r="A3036" t="s">
        <v>632</v>
      </c>
      <c r="B3036" t="s">
        <v>633</v>
      </c>
      <c r="C3036" s="151">
        <v>41385</v>
      </c>
      <c r="D3036">
        <v>47</v>
      </c>
      <c r="E3036">
        <v>55</v>
      </c>
      <c r="F3036">
        <v>39</v>
      </c>
    </row>
    <row r="3037" spans="1:6" x14ac:dyDescent="0.25">
      <c r="A3037" t="s">
        <v>632</v>
      </c>
      <c r="B3037" t="s">
        <v>633</v>
      </c>
      <c r="C3037" s="151">
        <v>41386</v>
      </c>
      <c r="D3037">
        <v>46</v>
      </c>
      <c r="E3037">
        <v>56</v>
      </c>
      <c r="F3037">
        <v>33</v>
      </c>
    </row>
    <row r="3038" spans="1:6" x14ac:dyDescent="0.25">
      <c r="A3038" t="s">
        <v>632</v>
      </c>
      <c r="B3038" t="s">
        <v>633</v>
      </c>
      <c r="C3038" s="151">
        <v>41387</v>
      </c>
      <c r="D3038">
        <v>50</v>
      </c>
      <c r="E3038">
        <v>61</v>
      </c>
      <c r="F3038">
        <v>45</v>
      </c>
    </row>
    <row r="3039" spans="1:6" x14ac:dyDescent="0.25">
      <c r="A3039" t="s">
        <v>632</v>
      </c>
      <c r="B3039" t="s">
        <v>633</v>
      </c>
      <c r="C3039" s="151">
        <v>41388</v>
      </c>
      <c r="D3039">
        <v>57</v>
      </c>
      <c r="E3039">
        <v>78</v>
      </c>
      <c r="F3039">
        <v>41</v>
      </c>
    </row>
    <row r="3040" spans="1:6" x14ac:dyDescent="0.25">
      <c r="A3040" t="s">
        <v>632</v>
      </c>
      <c r="B3040" t="s">
        <v>633</v>
      </c>
      <c r="C3040" s="151">
        <v>41389</v>
      </c>
      <c r="D3040">
        <v>57</v>
      </c>
      <c r="E3040">
        <v>64</v>
      </c>
      <c r="F3040">
        <v>45</v>
      </c>
    </row>
    <row r="3041" spans="1:6" x14ac:dyDescent="0.25">
      <c r="A3041" t="s">
        <v>632</v>
      </c>
      <c r="B3041" t="s">
        <v>633</v>
      </c>
      <c r="C3041" s="151">
        <v>41390</v>
      </c>
      <c r="D3041">
        <v>54</v>
      </c>
      <c r="E3041">
        <v>65</v>
      </c>
      <c r="F3041">
        <v>40</v>
      </c>
    </row>
    <row r="3042" spans="1:6" x14ac:dyDescent="0.25">
      <c r="A3042" t="s">
        <v>632</v>
      </c>
      <c r="B3042" t="s">
        <v>633</v>
      </c>
      <c r="C3042" s="151">
        <v>41391</v>
      </c>
      <c r="D3042">
        <v>56</v>
      </c>
      <c r="E3042">
        <v>70</v>
      </c>
      <c r="F3042">
        <v>40</v>
      </c>
    </row>
    <row r="3043" spans="1:6" x14ac:dyDescent="0.25">
      <c r="A3043" t="s">
        <v>632</v>
      </c>
      <c r="B3043" t="s">
        <v>633</v>
      </c>
      <c r="C3043" s="151">
        <v>41392</v>
      </c>
      <c r="D3043">
        <v>56</v>
      </c>
      <c r="E3043">
        <v>63</v>
      </c>
      <c r="F3043">
        <v>46</v>
      </c>
    </row>
    <row r="3044" spans="1:6" x14ac:dyDescent="0.25">
      <c r="A3044" t="s">
        <v>632</v>
      </c>
      <c r="B3044" t="s">
        <v>633</v>
      </c>
      <c r="C3044" s="151">
        <v>41393</v>
      </c>
      <c r="D3044">
        <v>56</v>
      </c>
      <c r="E3044">
        <v>61</v>
      </c>
      <c r="F3044">
        <v>53</v>
      </c>
    </row>
    <row r="3045" spans="1:6" x14ac:dyDescent="0.25">
      <c r="A3045" t="s">
        <v>632</v>
      </c>
      <c r="B3045" t="s">
        <v>633</v>
      </c>
      <c r="C3045" s="151">
        <v>41394</v>
      </c>
      <c r="D3045">
        <v>56</v>
      </c>
      <c r="E3045">
        <v>60</v>
      </c>
      <c r="F3045">
        <v>54</v>
      </c>
    </row>
    <row r="3046" spans="1:6" x14ac:dyDescent="0.25">
      <c r="A3046" t="s">
        <v>632</v>
      </c>
      <c r="B3046" t="s">
        <v>633</v>
      </c>
      <c r="C3046" s="151">
        <v>41395</v>
      </c>
      <c r="D3046">
        <v>60</v>
      </c>
      <c r="E3046">
        <v>70</v>
      </c>
      <c r="F3046">
        <v>46</v>
      </c>
    </row>
    <row r="3047" spans="1:6" x14ac:dyDescent="0.25">
      <c r="A3047" t="s">
        <v>632</v>
      </c>
      <c r="B3047" t="s">
        <v>633</v>
      </c>
      <c r="C3047" s="151">
        <v>41396</v>
      </c>
      <c r="D3047">
        <v>55</v>
      </c>
      <c r="E3047">
        <v>69</v>
      </c>
      <c r="F3047">
        <v>38</v>
      </c>
    </row>
    <row r="3048" spans="1:6" x14ac:dyDescent="0.25">
      <c r="A3048" t="s">
        <v>632</v>
      </c>
      <c r="B3048" t="s">
        <v>633</v>
      </c>
      <c r="C3048" s="151">
        <v>41397</v>
      </c>
      <c r="D3048">
        <v>56</v>
      </c>
      <c r="E3048">
        <v>68</v>
      </c>
      <c r="F3048">
        <v>42</v>
      </c>
    </row>
    <row r="3049" spans="1:6" x14ac:dyDescent="0.25">
      <c r="A3049" t="s">
        <v>632</v>
      </c>
      <c r="B3049" t="s">
        <v>633</v>
      </c>
      <c r="C3049" s="151">
        <v>41398</v>
      </c>
      <c r="D3049">
        <v>55</v>
      </c>
      <c r="E3049">
        <v>68</v>
      </c>
      <c r="F3049">
        <v>45</v>
      </c>
    </row>
    <row r="3050" spans="1:6" x14ac:dyDescent="0.25">
      <c r="A3050" t="s">
        <v>632</v>
      </c>
      <c r="B3050" t="s">
        <v>633</v>
      </c>
      <c r="C3050" s="151">
        <v>41399</v>
      </c>
      <c r="D3050">
        <v>53</v>
      </c>
      <c r="E3050">
        <v>63</v>
      </c>
      <c r="F3050">
        <v>44</v>
      </c>
    </row>
    <row r="3051" spans="1:6" x14ac:dyDescent="0.25">
      <c r="A3051" t="s">
        <v>632</v>
      </c>
      <c r="B3051" t="s">
        <v>633</v>
      </c>
      <c r="C3051" s="151">
        <v>41400</v>
      </c>
      <c r="D3051">
        <v>54</v>
      </c>
      <c r="E3051">
        <v>62</v>
      </c>
      <c r="F3051">
        <v>45</v>
      </c>
    </row>
    <row r="3052" spans="1:6" x14ac:dyDescent="0.25">
      <c r="A3052" t="s">
        <v>632</v>
      </c>
      <c r="B3052" t="s">
        <v>633</v>
      </c>
      <c r="C3052" s="151">
        <v>41401</v>
      </c>
      <c r="D3052">
        <v>60</v>
      </c>
      <c r="E3052">
        <v>65</v>
      </c>
      <c r="F3052">
        <v>57</v>
      </c>
    </row>
    <row r="3053" spans="1:6" x14ac:dyDescent="0.25">
      <c r="A3053" t="s">
        <v>632</v>
      </c>
      <c r="B3053" t="s">
        <v>633</v>
      </c>
      <c r="C3053" s="151">
        <v>41402</v>
      </c>
      <c r="D3053">
        <v>60</v>
      </c>
      <c r="E3053">
        <v>68</v>
      </c>
      <c r="F3053">
        <v>53</v>
      </c>
    </row>
    <row r="3054" spans="1:6" x14ac:dyDescent="0.25">
      <c r="A3054" t="s">
        <v>632</v>
      </c>
      <c r="B3054" t="s">
        <v>633</v>
      </c>
      <c r="C3054" s="151">
        <v>41403</v>
      </c>
      <c r="D3054">
        <v>60</v>
      </c>
      <c r="E3054">
        <v>76</v>
      </c>
      <c r="F3054">
        <v>52</v>
      </c>
    </row>
    <row r="3055" spans="1:6" x14ac:dyDescent="0.25">
      <c r="A3055" t="s">
        <v>632</v>
      </c>
      <c r="B3055" t="s">
        <v>633</v>
      </c>
      <c r="C3055" s="151">
        <v>41404</v>
      </c>
      <c r="D3055">
        <v>67</v>
      </c>
      <c r="E3055">
        <v>84</v>
      </c>
      <c r="F3055">
        <v>51</v>
      </c>
    </row>
    <row r="3056" spans="1:6" x14ac:dyDescent="0.25">
      <c r="A3056" t="s">
        <v>632</v>
      </c>
      <c r="B3056" t="s">
        <v>633</v>
      </c>
      <c r="C3056" s="151">
        <v>41405</v>
      </c>
      <c r="D3056">
        <v>67</v>
      </c>
      <c r="E3056">
        <v>77</v>
      </c>
      <c r="F3056">
        <v>63</v>
      </c>
    </row>
    <row r="3057" spans="1:6" x14ac:dyDescent="0.25">
      <c r="A3057" t="s">
        <v>632</v>
      </c>
      <c r="B3057" t="s">
        <v>633</v>
      </c>
      <c r="C3057" s="151">
        <v>41406</v>
      </c>
      <c r="D3057">
        <v>61</v>
      </c>
      <c r="E3057">
        <v>64</v>
      </c>
      <c r="F3057">
        <v>41</v>
      </c>
    </row>
    <row r="3058" spans="1:6" x14ac:dyDescent="0.25">
      <c r="A3058" t="s">
        <v>632</v>
      </c>
      <c r="B3058" t="s">
        <v>633</v>
      </c>
      <c r="C3058" s="151">
        <v>41407</v>
      </c>
      <c r="D3058">
        <v>51</v>
      </c>
      <c r="E3058">
        <v>61</v>
      </c>
      <c r="F3058">
        <v>37</v>
      </c>
    </row>
    <row r="3059" spans="1:6" x14ac:dyDescent="0.25">
      <c r="A3059" t="s">
        <v>632</v>
      </c>
      <c r="B3059" t="s">
        <v>633</v>
      </c>
      <c r="C3059" s="151">
        <v>41408</v>
      </c>
      <c r="D3059">
        <v>49</v>
      </c>
      <c r="E3059">
        <v>65</v>
      </c>
      <c r="F3059">
        <v>32</v>
      </c>
    </row>
    <row r="3060" spans="1:6" x14ac:dyDescent="0.25">
      <c r="A3060" t="s">
        <v>632</v>
      </c>
      <c r="B3060" t="s">
        <v>633</v>
      </c>
      <c r="C3060" s="151">
        <v>41409</v>
      </c>
      <c r="D3060">
        <v>64</v>
      </c>
      <c r="E3060">
        <v>85</v>
      </c>
      <c r="F3060">
        <v>52</v>
      </c>
    </row>
    <row r="3061" spans="1:6" x14ac:dyDescent="0.25">
      <c r="A3061" t="s">
        <v>632</v>
      </c>
      <c r="B3061" t="s">
        <v>633</v>
      </c>
      <c r="C3061" s="151">
        <v>41410</v>
      </c>
      <c r="D3061">
        <v>75</v>
      </c>
      <c r="E3061">
        <v>82</v>
      </c>
      <c r="F3061">
        <v>63</v>
      </c>
    </row>
    <row r="3062" spans="1:6" x14ac:dyDescent="0.25">
      <c r="A3062" t="s">
        <v>632</v>
      </c>
      <c r="B3062" t="s">
        <v>633</v>
      </c>
      <c r="C3062" s="151">
        <v>41411</v>
      </c>
      <c r="D3062">
        <v>72</v>
      </c>
      <c r="E3062">
        <v>83</v>
      </c>
      <c r="F3062">
        <v>58</v>
      </c>
    </row>
    <row r="3063" spans="1:6" x14ac:dyDescent="0.25">
      <c r="A3063" t="s">
        <v>632</v>
      </c>
      <c r="B3063" t="s">
        <v>633</v>
      </c>
      <c r="C3063" s="151">
        <v>41412</v>
      </c>
      <c r="D3063">
        <v>65</v>
      </c>
      <c r="E3063">
        <v>68</v>
      </c>
      <c r="F3063">
        <v>59</v>
      </c>
    </row>
    <row r="3064" spans="1:6" x14ac:dyDescent="0.25">
      <c r="A3064" t="s">
        <v>632</v>
      </c>
      <c r="B3064" t="s">
        <v>633</v>
      </c>
      <c r="C3064" s="151">
        <v>41413</v>
      </c>
      <c r="D3064">
        <v>63</v>
      </c>
      <c r="E3064">
        <v>74</v>
      </c>
      <c r="F3064">
        <v>59</v>
      </c>
    </row>
    <row r="3065" spans="1:6" x14ac:dyDescent="0.25">
      <c r="A3065" t="s">
        <v>632</v>
      </c>
      <c r="B3065" t="s">
        <v>633</v>
      </c>
      <c r="C3065" s="151">
        <v>41414</v>
      </c>
      <c r="D3065">
        <v>71</v>
      </c>
      <c r="E3065">
        <v>81</v>
      </c>
      <c r="F3065">
        <v>66</v>
      </c>
    </row>
    <row r="3066" spans="1:6" x14ac:dyDescent="0.25">
      <c r="A3066" t="s">
        <v>632</v>
      </c>
      <c r="B3066" t="s">
        <v>633</v>
      </c>
      <c r="C3066" s="151">
        <v>41415</v>
      </c>
      <c r="D3066">
        <v>74</v>
      </c>
      <c r="E3066">
        <v>84</v>
      </c>
      <c r="F3066">
        <v>67</v>
      </c>
    </row>
    <row r="3067" spans="1:6" x14ac:dyDescent="0.25">
      <c r="A3067" t="s">
        <v>632</v>
      </c>
      <c r="B3067" t="s">
        <v>633</v>
      </c>
      <c r="C3067" s="151">
        <v>41416</v>
      </c>
      <c r="D3067">
        <v>77</v>
      </c>
      <c r="E3067">
        <v>87</v>
      </c>
      <c r="F3067">
        <v>66</v>
      </c>
    </row>
    <row r="3068" spans="1:6" x14ac:dyDescent="0.25">
      <c r="A3068" t="s">
        <v>632</v>
      </c>
      <c r="B3068" t="s">
        <v>633</v>
      </c>
      <c r="C3068" s="151">
        <v>41417</v>
      </c>
      <c r="D3068">
        <v>73</v>
      </c>
      <c r="E3068">
        <v>81</v>
      </c>
      <c r="F3068">
        <v>63</v>
      </c>
    </row>
    <row r="3069" spans="1:6" x14ac:dyDescent="0.25">
      <c r="A3069" t="s">
        <v>632</v>
      </c>
      <c r="B3069" t="s">
        <v>633</v>
      </c>
      <c r="C3069" s="151">
        <v>41418</v>
      </c>
      <c r="D3069">
        <v>60</v>
      </c>
      <c r="E3069">
        <v>63</v>
      </c>
      <c r="F3069">
        <v>46</v>
      </c>
    </row>
    <row r="3070" spans="1:6" x14ac:dyDescent="0.25">
      <c r="A3070" t="s">
        <v>632</v>
      </c>
      <c r="B3070" t="s">
        <v>633</v>
      </c>
      <c r="C3070" s="151">
        <v>41419</v>
      </c>
      <c r="D3070">
        <v>53</v>
      </c>
      <c r="E3070">
        <v>66</v>
      </c>
      <c r="F3070">
        <v>43</v>
      </c>
    </row>
    <row r="3071" spans="1:6" x14ac:dyDescent="0.25">
      <c r="A3071" t="s">
        <v>632</v>
      </c>
      <c r="B3071" t="s">
        <v>633</v>
      </c>
      <c r="C3071" s="151">
        <v>41420</v>
      </c>
      <c r="D3071">
        <v>59</v>
      </c>
      <c r="E3071">
        <v>73</v>
      </c>
      <c r="F3071">
        <v>46</v>
      </c>
    </row>
    <row r="3072" spans="1:6" x14ac:dyDescent="0.25">
      <c r="A3072" t="s">
        <v>632</v>
      </c>
      <c r="B3072" t="s">
        <v>633</v>
      </c>
      <c r="C3072" s="151">
        <v>41421</v>
      </c>
      <c r="D3072">
        <v>59</v>
      </c>
      <c r="E3072">
        <v>69</v>
      </c>
      <c r="F3072">
        <v>42</v>
      </c>
    </row>
    <row r="3073" spans="1:6" x14ac:dyDescent="0.25">
      <c r="A3073" t="s">
        <v>632</v>
      </c>
      <c r="B3073" t="s">
        <v>633</v>
      </c>
      <c r="C3073" s="151">
        <v>41422</v>
      </c>
      <c r="D3073">
        <v>65</v>
      </c>
      <c r="E3073">
        <v>83</v>
      </c>
      <c r="F3073">
        <v>54</v>
      </c>
    </row>
    <row r="3074" spans="1:6" x14ac:dyDescent="0.25">
      <c r="A3074" t="s">
        <v>632</v>
      </c>
      <c r="B3074" t="s">
        <v>633</v>
      </c>
      <c r="C3074" s="151">
        <v>41423</v>
      </c>
      <c r="D3074">
        <v>75</v>
      </c>
      <c r="E3074">
        <v>89</v>
      </c>
      <c r="F3074">
        <v>65</v>
      </c>
    </row>
    <row r="3075" spans="1:6" x14ac:dyDescent="0.25">
      <c r="A3075" t="s">
        <v>632</v>
      </c>
      <c r="B3075" t="s">
        <v>633</v>
      </c>
      <c r="C3075" s="151">
        <v>41424</v>
      </c>
      <c r="D3075">
        <v>79</v>
      </c>
      <c r="E3075">
        <v>90</v>
      </c>
      <c r="F3075">
        <v>68</v>
      </c>
    </row>
    <row r="3076" spans="1:6" x14ac:dyDescent="0.25">
      <c r="A3076" t="s">
        <v>632</v>
      </c>
      <c r="B3076" t="s">
        <v>633</v>
      </c>
      <c r="C3076" s="151">
        <v>41425</v>
      </c>
      <c r="D3076">
        <v>77</v>
      </c>
      <c r="E3076">
        <v>89</v>
      </c>
      <c r="F3076">
        <v>64</v>
      </c>
    </row>
    <row r="3077" spans="1:6" x14ac:dyDescent="0.25">
      <c r="A3077" t="s">
        <v>632</v>
      </c>
      <c r="B3077" t="s">
        <v>633</v>
      </c>
      <c r="C3077" s="151">
        <v>41426</v>
      </c>
      <c r="D3077">
        <v>79</v>
      </c>
      <c r="E3077">
        <v>90</v>
      </c>
      <c r="F3077">
        <v>67</v>
      </c>
    </row>
    <row r="3078" spans="1:6" x14ac:dyDescent="0.25">
      <c r="A3078" t="s">
        <v>632</v>
      </c>
      <c r="B3078" t="s">
        <v>633</v>
      </c>
      <c r="C3078" s="151">
        <v>41427</v>
      </c>
      <c r="D3078">
        <v>78</v>
      </c>
      <c r="E3078">
        <v>84</v>
      </c>
      <c r="F3078">
        <v>68</v>
      </c>
    </row>
    <row r="3079" spans="1:6" x14ac:dyDescent="0.25">
      <c r="A3079" t="s">
        <v>632</v>
      </c>
      <c r="B3079" t="s">
        <v>633</v>
      </c>
      <c r="C3079" s="151">
        <v>41428</v>
      </c>
      <c r="D3079">
        <v>72</v>
      </c>
      <c r="E3079">
        <v>81</v>
      </c>
      <c r="F3079">
        <v>66</v>
      </c>
    </row>
    <row r="3080" spans="1:6" x14ac:dyDescent="0.25">
      <c r="A3080" t="s">
        <v>632</v>
      </c>
      <c r="B3080" t="s">
        <v>633</v>
      </c>
      <c r="C3080" s="151">
        <v>41429</v>
      </c>
      <c r="D3080">
        <v>68</v>
      </c>
      <c r="E3080">
        <v>75</v>
      </c>
      <c r="F3080">
        <v>55</v>
      </c>
    </row>
    <row r="3081" spans="1:6" x14ac:dyDescent="0.25">
      <c r="A3081" t="s">
        <v>632</v>
      </c>
      <c r="B3081" t="s">
        <v>633</v>
      </c>
      <c r="C3081" s="151">
        <v>41430</v>
      </c>
      <c r="D3081">
        <v>65</v>
      </c>
      <c r="E3081">
        <v>78</v>
      </c>
      <c r="F3081">
        <v>51</v>
      </c>
    </row>
    <row r="3082" spans="1:6" x14ac:dyDescent="0.25">
      <c r="A3082" t="s">
        <v>632</v>
      </c>
      <c r="B3082" t="s">
        <v>633</v>
      </c>
      <c r="C3082" s="151">
        <v>41431</v>
      </c>
      <c r="D3082">
        <v>67</v>
      </c>
      <c r="E3082">
        <v>71</v>
      </c>
      <c r="F3082">
        <v>62</v>
      </c>
    </row>
    <row r="3083" spans="1:6" x14ac:dyDescent="0.25">
      <c r="A3083" t="s">
        <v>632</v>
      </c>
      <c r="B3083" t="s">
        <v>633</v>
      </c>
      <c r="C3083" s="151">
        <v>41432</v>
      </c>
      <c r="D3083">
        <v>67</v>
      </c>
      <c r="E3083">
        <v>70</v>
      </c>
      <c r="F3083">
        <v>65</v>
      </c>
    </row>
    <row r="3084" spans="1:6" x14ac:dyDescent="0.25">
      <c r="A3084" t="s">
        <v>632</v>
      </c>
      <c r="B3084" t="s">
        <v>633</v>
      </c>
      <c r="C3084" s="151">
        <v>41433</v>
      </c>
      <c r="D3084">
        <v>70</v>
      </c>
      <c r="E3084">
        <v>80</v>
      </c>
      <c r="F3084">
        <v>63</v>
      </c>
    </row>
    <row r="3085" spans="1:6" x14ac:dyDescent="0.25">
      <c r="A3085" t="s">
        <v>632</v>
      </c>
      <c r="B3085" t="s">
        <v>633</v>
      </c>
      <c r="C3085" s="151">
        <v>41434</v>
      </c>
      <c r="D3085">
        <v>72</v>
      </c>
      <c r="E3085">
        <v>80</v>
      </c>
      <c r="F3085">
        <v>62</v>
      </c>
    </row>
    <row r="3086" spans="1:6" x14ac:dyDescent="0.25">
      <c r="A3086" t="s">
        <v>632</v>
      </c>
      <c r="B3086" t="s">
        <v>633</v>
      </c>
      <c r="C3086" s="151">
        <v>41435</v>
      </c>
      <c r="D3086">
        <v>73</v>
      </c>
      <c r="E3086">
        <v>81</v>
      </c>
      <c r="F3086">
        <v>68</v>
      </c>
    </row>
    <row r="3087" spans="1:6" x14ac:dyDescent="0.25">
      <c r="A3087" t="s">
        <v>632</v>
      </c>
      <c r="B3087" t="s">
        <v>633</v>
      </c>
      <c r="C3087" s="151">
        <v>41436</v>
      </c>
      <c r="D3087">
        <v>73</v>
      </c>
      <c r="E3087">
        <v>84</v>
      </c>
      <c r="F3087">
        <v>66</v>
      </c>
    </row>
    <row r="3088" spans="1:6" x14ac:dyDescent="0.25">
      <c r="A3088" t="s">
        <v>632</v>
      </c>
      <c r="B3088" t="s">
        <v>633</v>
      </c>
      <c r="C3088" s="151">
        <v>41437</v>
      </c>
      <c r="D3088">
        <v>78</v>
      </c>
      <c r="E3088">
        <v>89</v>
      </c>
      <c r="F3088">
        <v>65</v>
      </c>
    </row>
    <row r="3089" spans="1:6" x14ac:dyDescent="0.25">
      <c r="A3089" t="s">
        <v>632</v>
      </c>
      <c r="B3089" t="s">
        <v>633</v>
      </c>
      <c r="C3089" s="151">
        <v>41438</v>
      </c>
      <c r="D3089">
        <v>76</v>
      </c>
      <c r="E3089">
        <v>86</v>
      </c>
      <c r="F3089">
        <v>67</v>
      </c>
    </row>
    <row r="3090" spans="1:6" x14ac:dyDescent="0.25">
      <c r="A3090" t="s">
        <v>632</v>
      </c>
      <c r="B3090" t="s">
        <v>633</v>
      </c>
      <c r="C3090" s="151">
        <v>41439</v>
      </c>
      <c r="D3090">
        <v>70</v>
      </c>
      <c r="E3090">
        <v>79</v>
      </c>
      <c r="F3090">
        <v>61</v>
      </c>
    </row>
    <row r="3091" spans="1:6" x14ac:dyDescent="0.25">
      <c r="A3091" t="s">
        <v>632</v>
      </c>
      <c r="B3091" t="s">
        <v>633</v>
      </c>
      <c r="C3091" s="151">
        <v>41440</v>
      </c>
      <c r="D3091">
        <v>71</v>
      </c>
      <c r="E3091">
        <v>82</v>
      </c>
      <c r="F3091">
        <v>57</v>
      </c>
    </row>
    <row r="3092" spans="1:6" x14ac:dyDescent="0.25">
      <c r="A3092" t="s">
        <v>632</v>
      </c>
      <c r="B3092" t="s">
        <v>633</v>
      </c>
      <c r="C3092" s="151">
        <v>41441</v>
      </c>
      <c r="D3092">
        <v>72</v>
      </c>
      <c r="E3092">
        <v>84</v>
      </c>
      <c r="F3092">
        <v>62</v>
      </c>
    </row>
    <row r="3093" spans="1:6" x14ac:dyDescent="0.25">
      <c r="A3093" t="s">
        <v>632</v>
      </c>
      <c r="B3093" t="s">
        <v>633</v>
      </c>
      <c r="C3093" s="151">
        <v>41442</v>
      </c>
      <c r="D3093">
        <v>77</v>
      </c>
      <c r="E3093">
        <v>87</v>
      </c>
      <c r="F3093">
        <v>66</v>
      </c>
    </row>
    <row r="3094" spans="1:6" x14ac:dyDescent="0.25">
      <c r="A3094" t="s">
        <v>632</v>
      </c>
      <c r="B3094" t="s">
        <v>633</v>
      </c>
      <c r="C3094" s="151">
        <v>41443</v>
      </c>
      <c r="D3094">
        <v>72</v>
      </c>
      <c r="E3094">
        <v>74</v>
      </c>
      <c r="F3094">
        <v>65</v>
      </c>
    </row>
    <row r="3095" spans="1:6" x14ac:dyDescent="0.25">
      <c r="A3095" t="s">
        <v>632</v>
      </c>
      <c r="B3095" t="s">
        <v>633</v>
      </c>
      <c r="C3095" s="151">
        <v>41444</v>
      </c>
      <c r="D3095">
        <v>69</v>
      </c>
      <c r="E3095">
        <v>77</v>
      </c>
      <c r="F3095">
        <v>63</v>
      </c>
    </row>
    <row r="3096" spans="1:6" x14ac:dyDescent="0.25">
      <c r="A3096" t="s">
        <v>632</v>
      </c>
      <c r="B3096" t="s">
        <v>633</v>
      </c>
      <c r="C3096" s="151">
        <v>41445</v>
      </c>
      <c r="D3096">
        <v>70</v>
      </c>
      <c r="E3096">
        <v>79</v>
      </c>
      <c r="F3096">
        <v>60</v>
      </c>
    </row>
    <row r="3097" spans="1:6" x14ac:dyDescent="0.25">
      <c r="A3097" t="s">
        <v>632</v>
      </c>
      <c r="B3097" t="s">
        <v>633</v>
      </c>
      <c r="C3097" s="151">
        <v>41446</v>
      </c>
      <c r="D3097">
        <v>71</v>
      </c>
      <c r="E3097">
        <v>83</v>
      </c>
      <c r="F3097">
        <v>57</v>
      </c>
    </row>
    <row r="3098" spans="1:6" x14ac:dyDescent="0.25">
      <c r="A3098" t="s">
        <v>632</v>
      </c>
      <c r="B3098" t="s">
        <v>633</v>
      </c>
      <c r="C3098" s="151">
        <v>41447</v>
      </c>
      <c r="D3098">
        <v>74</v>
      </c>
      <c r="E3098">
        <v>86</v>
      </c>
      <c r="F3098">
        <v>63</v>
      </c>
    </row>
    <row r="3099" spans="1:6" x14ac:dyDescent="0.25">
      <c r="A3099" t="s">
        <v>632</v>
      </c>
      <c r="B3099" t="s">
        <v>633</v>
      </c>
      <c r="C3099" s="151">
        <v>41448</v>
      </c>
      <c r="D3099">
        <v>76</v>
      </c>
      <c r="E3099">
        <v>86</v>
      </c>
      <c r="F3099">
        <v>68</v>
      </c>
    </row>
    <row r="3100" spans="1:6" x14ac:dyDescent="0.25">
      <c r="A3100" t="s">
        <v>632</v>
      </c>
      <c r="B3100" t="s">
        <v>633</v>
      </c>
      <c r="C3100" s="151">
        <v>41449</v>
      </c>
      <c r="D3100">
        <v>78</v>
      </c>
      <c r="E3100">
        <v>90</v>
      </c>
      <c r="F3100">
        <v>69</v>
      </c>
    </row>
    <row r="3101" spans="1:6" x14ac:dyDescent="0.25">
      <c r="A3101" t="s">
        <v>632</v>
      </c>
      <c r="B3101" t="s">
        <v>633</v>
      </c>
      <c r="C3101" s="151">
        <v>41450</v>
      </c>
      <c r="D3101">
        <v>79</v>
      </c>
      <c r="E3101">
        <v>92</v>
      </c>
      <c r="F3101">
        <v>67</v>
      </c>
    </row>
    <row r="3102" spans="1:6" x14ac:dyDescent="0.25">
      <c r="A3102" t="s">
        <v>632</v>
      </c>
      <c r="B3102" t="s">
        <v>633</v>
      </c>
      <c r="C3102" s="151">
        <v>41451</v>
      </c>
      <c r="D3102">
        <v>78</v>
      </c>
      <c r="E3102">
        <v>90</v>
      </c>
      <c r="F3102">
        <v>67</v>
      </c>
    </row>
    <row r="3103" spans="1:6" x14ac:dyDescent="0.25">
      <c r="A3103" t="s">
        <v>632</v>
      </c>
      <c r="B3103" t="s">
        <v>633</v>
      </c>
      <c r="C3103" s="151">
        <v>41452</v>
      </c>
      <c r="D3103">
        <v>73</v>
      </c>
      <c r="E3103">
        <v>80</v>
      </c>
      <c r="F3103">
        <v>67</v>
      </c>
    </row>
    <row r="3104" spans="1:6" x14ac:dyDescent="0.25">
      <c r="A3104" t="s">
        <v>632</v>
      </c>
      <c r="B3104" t="s">
        <v>633</v>
      </c>
      <c r="C3104" s="151">
        <v>41453</v>
      </c>
      <c r="D3104">
        <v>76</v>
      </c>
      <c r="E3104">
        <v>88</v>
      </c>
      <c r="F3104">
        <v>68</v>
      </c>
    </row>
    <row r="3105" spans="1:6" x14ac:dyDescent="0.25">
      <c r="A3105" t="s">
        <v>632</v>
      </c>
      <c r="B3105" t="s">
        <v>633</v>
      </c>
      <c r="C3105" s="151">
        <v>41454</v>
      </c>
      <c r="D3105">
        <v>76</v>
      </c>
      <c r="E3105">
        <v>87</v>
      </c>
      <c r="F3105">
        <v>63</v>
      </c>
    </row>
    <row r="3106" spans="1:6" x14ac:dyDescent="0.25">
      <c r="A3106" t="s">
        <v>632</v>
      </c>
      <c r="B3106" t="s">
        <v>633</v>
      </c>
      <c r="C3106" s="151">
        <v>41455</v>
      </c>
      <c r="D3106">
        <v>77</v>
      </c>
      <c r="E3106">
        <v>86</v>
      </c>
      <c r="F3106">
        <v>68</v>
      </c>
    </row>
    <row r="3107" spans="1:6" x14ac:dyDescent="0.25">
      <c r="A3107" t="s">
        <v>632</v>
      </c>
      <c r="B3107" t="s">
        <v>633</v>
      </c>
      <c r="C3107" s="151">
        <v>41456</v>
      </c>
      <c r="D3107">
        <v>76</v>
      </c>
      <c r="E3107">
        <v>83</v>
      </c>
      <c r="F3107">
        <v>71</v>
      </c>
    </row>
    <row r="3108" spans="1:6" x14ac:dyDescent="0.25">
      <c r="A3108" t="s">
        <v>632</v>
      </c>
      <c r="B3108" t="s">
        <v>633</v>
      </c>
      <c r="C3108" s="151">
        <v>41457</v>
      </c>
      <c r="D3108">
        <v>77</v>
      </c>
      <c r="E3108">
        <v>83</v>
      </c>
      <c r="F3108">
        <v>73</v>
      </c>
    </row>
    <row r="3109" spans="1:6" x14ac:dyDescent="0.25">
      <c r="A3109" t="s">
        <v>632</v>
      </c>
      <c r="B3109" t="s">
        <v>633</v>
      </c>
      <c r="C3109" s="151">
        <v>41458</v>
      </c>
      <c r="D3109">
        <v>76</v>
      </c>
      <c r="E3109">
        <v>86</v>
      </c>
      <c r="F3109">
        <v>71</v>
      </c>
    </row>
    <row r="3110" spans="1:6" x14ac:dyDescent="0.25">
      <c r="A3110" t="s">
        <v>632</v>
      </c>
      <c r="B3110" t="s">
        <v>633</v>
      </c>
      <c r="C3110" s="151">
        <v>41459</v>
      </c>
      <c r="D3110">
        <v>79</v>
      </c>
      <c r="E3110">
        <v>89</v>
      </c>
      <c r="F3110">
        <v>74</v>
      </c>
    </row>
    <row r="3111" spans="1:6" x14ac:dyDescent="0.25">
      <c r="A3111" t="s">
        <v>632</v>
      </c>
      <c r="B3111" t="s">
        <v>633</v>
      </c>
      <c r="C3111" s="151">
        <v>41460</v>
      </c>
      <c r="D3111">
        <v>81</v>
      </c>
      <c r="E3111">
        <v>88</v>
      </c>
      <c r="F3111">
        <v>73</v>
      </c>
    </row>
    <row r="3112" spans="1:6" x14ac:dyDescent="0.25">
      <c r="A3112" t="s">
        <v>632</v>
      </c>
      <c r="B3112" t="s">
        <v>633</v>
      </c>
      <c r="C3112" s="151">
        <v>41461</v>
      </c>
      <c r="D3112">
        <v>82</v>
      </c>
      <c r="E3112">
        <v>92</v>
      </c>
      <c r="F3112">
        <v>73</v>
      </c>
    </row>
    <row r="3113" spans="1:6" x14ac:dyDescent="0.25">
      <c r="A3113" t="s">
        <v>632</v>
      </c>
      <c r="B3113" t="s">
        <v>633</v>
      </c>
      <c r="C3113" s="151">
        <v>41462</v>
      </c>
      <c r="D3113">
        <v>80</v>
      </c>
      <c r="E3113">
        <v>90</v>
      </c>
      <c r="F3113">
        <v>70</v>
      </c>
    </row>
    <row r="3114" spans="1:6" x14ac:dyDescent="0.25">
      <c r="A3114" t="s">
        <v>632</v>
      </c>
      <c r="B3114" t="s">
        <v>633</v>
      </c>
      <c r="C3114" s="151">
        <v>41463</v>
      </c>
      <c r="D3114">
        <v>76</v>
      </c>
      <c r="E3114">
        <v>87</v>
      </c>
      <c r="F3114">
        <v>70</v>
      </c>
    </row>
    <row r="3115" spans="1:6" x14ac:dyDescent="0.25">
      <c r="A3115" t="s">
        <v>632</v>
      </c>
      <c r="B3115" t="s">
        <v>633</v>
      </c>
      <c r="C3115" s="151">
        <v>41464</v>
      </c>
      <c r="D3115">
        <v>78</v>
      </c>
      <c r="E3115">
        <v>86</v>
      </c>
      <c r="F3115">
        <v>70</v>
      </c>
    </row>
    <row r="3116" spans="1:6" x14ac:dyDescent="0.25">
      <c r="A3116" t="s">
        <v>632</v>
      </c>
      <c r="B3116" t="s">
        <v>633</v>
      </c>
      <c r="C3116" s="151">
        <v>41465</v>
      </c>
      <c r="D3116">
        <v>80</v>
      </c>
      <c r="E3116">
        <v>89</v>
      </c>
      <c r="F3116">
        <v>74</v>
      </c>
    </row>
    <row r="3117" spans="1:6" x14ac:dyDescent="0.25">
      <c r="A3117" t="s">
        <v>632</v>
      </c>
      <c r="B3117" t="s">
        <v>633</v>
      </c>
      <c r="C3117" s="151">
        <v>41466</v>
      </c>
      <c r="D3117">
        <v>77</v>
      </c>
      <c r="E3117">
        <v>87</v>
      </c>
      <c r="F3117">
        <v>69</v>
      </c>
    </row>
    <row r="3118" spans="1:6" x14ac:dyDescent="0.25">
      <c r="A3118" t="s">
        <v>632</v>
      </c>
      <c r="B3118" t="s">
        <v>633</v>
      </c>
      <c r="C3118" s="151">
        <v>41467</v>
      </c>
      <c r="D3118">
        <v>71</v>
      </c>
      <c r="E3118">
        <v>75</v>
      </c>
      <c r="F3118">
        <v>67</v>
      </c>
    </row>
    <row r="3119" spans="1:6" x14ac:dyDescent="0.25">
      <c r="A3119" t="s">
        <v>632</v>
      </c>
      <c r="B3119" t="s">
        <v>633</v>
      </c>
      <c r="C3119" s="151">
        <v>41468</v>
      </c>
      <c r="D3119">
        <v>74</v>
      </c>
      <c r="E3119">
        <v>84</v>
      </c>
      <c r="F3119">
        <v>69</v>
      </c>
    </row>
    <row r="3120" spans="1:6" x14ac:dyDescent="0.25">
      <c r="A3120" t="s">
        <v>632</v>
      </c>
      <c r="B3120" t="s">
        <v>633</v>
      </c>
      <c r="C3120" s="151">
        <v>41469</v>
      </c>
      <c r="D3120">
        <v>79</v>
      </c>
      <c r="E3120">
        <v>89</v>
      </c>
      <c r="F3120">
        <v>73</v>
      </c>
    </row>
    <row r="3121" spans="1:6" x14ac:dyDescent="0.25">
      <c r="A3121" t="s">
        <v>632</v>
      </c>
      <c r="B3121" t="s">
        <v>633</v>
      </c>
      <c r="C3121" s="151">
        <v>41470</v>
      </c>
      <c r="D3121">
        <v>82</v>
      </c>
      <c r="E3121">
        <v>93</v>
      </c>
      <c r="F3121">
        <v>70</v>
      </c>
    </row>
    <row r="3122" spans="1:6" x14ac:dyDescent="0.25">
      <c r="A3122" t="s">
        <v>632</v>
      </c>
      <c r="B3122" t="s">
        <v>633</v>
      </c>
      <c r="C3122" s="151">
        <v>41471</v>
      </c>
      <c r="D3122">
        <v>84</v>
      </c>
      <c r="E3122">
        <v>94</v>
      </c>
      <c r="F3122">
        <v>74</v>
      </c>
    </row>
    <row r="3123" spans="1:6" x14ac:dyDescent="0.25">
      <c r="A3123" t="s">
        <v>632</v>
      </c>
      <c r="B3123" t="s">
        <v>633</v>
      </c>
      <c r="C3123" s="151">
        <v>41472</v>
      </c>
      <c r="D3123">
        <v>85</v>
      </c>
      <c r="E3123">
        <v>94</v>
      </c>
      <c r="F3123">
        <v>74</v>
      </c>
    </row>
    <row r="3124" spans="1:6" x14ac:dyDescent="0.25">
      <c r="A3124" t="s">
        <v>632</v>
      </c>
      <c r="B3124" t="s">
        <v>633</v>
      </c>
      <c r="C3124" s="151">
        <v>41473</v>
      </c>
      <c r="D3124">
        <v>85</v>
      </c>
      <c r="E3124">
        <v>96</v>
      </c>
      <c r="F3124">
        <v>73</v>
      </c>
    </row>
    <row r="3125" spans="1:6" x14ac:dyDescent="0.25">
      <c r="A3125" t="s">
        <v>632</v>
      </c>
      <c r="B3125" t="s">
        <v>633</v>
      </c>
      <c r="C3125" s="151">
        <v>41474</v>
      </c>
      <c r="D3125">
        <v>86</v>
      </c>
      <c r="E3125">
        <v>95</v>
      </c>
      <c r="F3125">
        <v>77</v>
      </c>
    </row>
    <row r="3126" spans="1:6" x14ac:dyDescent="0.25">
      <c r="A3126" t="s">
        <v>632</v>
      </c>
      <c r="B3126" t="s">
        <v>633</v>
      </c>
      <c r="C3126" s="151">
        <v>41475</v>
      </c>
      <c r="D3126">
        <v>83</v>
      </c>
      <c r="E3126">
        <v>92</v>
      </c>
      <c r="F3126">
        <v>75</v>
      </c>
    </row>
    <row r="3127" spans="1:6" x14ac:dyDescent="0.25">
      <c r="A3127" t="s">
        <v>632</v>
      </c>
      <c r="B3127" t="s">
        <v>633</v>
      </c>
      <c r="C3127" s="151">
        <v>41476</v>
      </c>
      <c r="D3127">
        <v>81</v>
      </c>
      <c r="E3127">
        <v>90</v>
      </c>
      <c r="F3127">
        <v>71</v>
      </c>
    </row>
    <row r="3128" spans="1:6" x14ac:dyDescent="0.25">
      <c r="A3128" t="s">
        <v>632</v>
      </c>
      <c r="B3128" t="s">
        <v>633</v>
      </c>
      <c r="C3128" s="151">
        <v>41477</v>
      </c>
      <c r="D3128">
        <v>78</v>
      </c>
      <c r="E3128">
        <v>89</v>
      </c>
      <c r="F3128">
        <v>71</v>
      </c>
    </row>
    <row r="3129" spans="1:6" x14ac:dyDescent="0.25">
      <c r="A3129" t="s">
        <v>632</v>
      </c>
      <c r="B3129" t="s">
        <v>633</v>
      </c>
      <c r="C3129" s="151">
        <v>41478</v>
      </c>
      <c r="D3129">
        <v>79</v>
      </c>
      <c r="E3129">
        <v>86</v>
      </c>
      <c r="F3129">
        <v>72</v>
      </c>
    </row>
    <row r="3130" spans="1:6" x14ac:dyDescent="0.25">
      <c r="A3130" t="s">
        <v>632</v>
      </c>
      <c r="B3130" t="s">
        <v>633</v>
      </c>
      <c r="C3130" s="151">
        <v>41479</v>
      </c>
      <c r="D3130">
        <v>77</v>
      </c>
      <c r="E3130">
        <v>84</v>
      </c>
      <c r="F3130">
        <v>69</v>
      </c>
    </row>
    <row r="3131" spans="1:6" x14ac:dyDescent="0.25">
      <c r="A3131" t="s">
        <v>632</v>
      </c>
      <c r="B3131" t="s">
        <v>633</v>
      </c>
      <c r="C3131" s="151">
        <v>41480</v>
      </c>
      <c r="D3131">
        <v>72</v>
      </c>
      <c r="E3131">
        <v>79</v>
      </c>
      <c r="F3131">
        <v>62</v>
      </c>
    </row>
    <row r="3132" spans="1:6" x14ac:dyDescent="0.25">
      <c r="A3132" t="s">
        <v>632</v>
      </c>
      <c r="B3132" t="s">
        <v>633</v>
      </c>
      <c r="C3132" s="151">
        <v>41481</v>
      </c>
      <c r="D3132">
        <v>72</v>
      </c>
      <c r="E3132">
        <v>83</v>
      </c>
      <c r="F3132">
        <v>58</v>
      </c>
    </row>
    <row r="3133" spans="1:6" x14ac:dyDescent="0.25">
      <c r="A3133" t="s">
        <v>632</v>
      </c>
      <c r="B3133" t="s">
        <v>633</v>
      </c>
      <c r="C3133" s="151">
        <v>41482</v>
      </c>
      <c r="D3133">
        <v>72</v>
      </c>
      <c r="E3133">
        <v>84</v>
      </c>
      <c r="F3133">
        <v>65</v>
      </c>
    </row>
    <row r="3134" spans="1:6" x14ac:dyDescent="0.25">
      <c r="A3134" t="s">
        <v>632</v>
      </c>
      <c r="B3134" t="s">
        <v>633</v>
      </c>
      <c r="C3134" s="151">
        <v>41483</v>
      </c>
      <c r="D3134">
        <v>74</v>
      </c>
      <c r="E3134">
        <v>84</v>
      </c>
      <c r="F3134">
        <v>66</v>
      </c>
    </row>
    <row r="3135" spans="1:6" x14ac:dyDescent="0.25">
      <c r="A3135" t="s">
        <v>632</v>
      </c>
      <c r="B3135" t="s">
        <v>633</v>
      </c>
      <c r="C3135" s="151">
        <v>41484</v>
      </c>
      <c r="D3135">
        <v>72</v>
      </c>
      <c r="E3135">
        <v>81</v>
      </c>
      <c r="F3135">
        <v>62</v>
      </c>
    </row>
    <row r="3136" spans="1:6" x14ac:dyDescent="0.25">
      <c r="A3136" t="s">
        <v>632</v>
      </c>
      <c r="B3136" t="s">
        <v>633</v>
      </c>
      <c r="C3136" s="151">
        <v>41485</v>
      </c>
      <c r="D3136">
        <v>72</v>
      </c>
      <c r="E3136">
        <v>82</v>
      </c>
      <c r="F3136">
        <v>60</v>
      </c>
    </row>
    <row r="3137" spans="1:6" x14ac:dyDescent="0.25">
      <c r="A3137" t="s">
        <v>632</v>
      </c>
      <c r="B3137" t="s">
        <v>633</v>
      </c>
      <c r="C3137" s="151">
        <v>41486</v>
      </c>
      <c r="D3137">
        <v>71</v>
      </c>
      <c r="E3137">
        <v>79</v>
      </c>
      <c r="F3137">
        <v>63</v>
      </c>
    </row>
    <row r="3138" spans="1:6" x14ac:dyDescent="0.25">
      <c r="A3138" t="s">
        <v>632</v>
      </c>
      <c r="B3138" t="s">
        <v>633</v>
      </c>
      <c r="C3138" s="151">
        <v>41487</v>
      </c>
      <c r="D3138">
        <v>74</v>
      </c>
      <c r="E3138">
        <v>85</v>
      </c>
      <c r="F3138">
        <v>68</v>
      </c>
    </row>
    <row r="3139" spans="1:6" x14ac:dyDescent="0.25">
      <c r="A3139" t="s">
        <v>632</v>
      </c>
      <c r="B3139" t="s">
        <v>633</v>
      </c>
      <c r="C3139" s="151">
        <v>41488</v>
      </c>
      <c r="D3139">
        <v>75</v>
      </c>
      <c r="E3139">
        <v>86</v>
      </c>
      <c r="F3139">
        <v>64</v>
      </c>
    </row>
    <row r="3140" spans="1:6" x14ac:dyDescent="0.25">
      <c r="A3140" t="s">
        <v>632</v>
      </c>
      <c r="B3140" t="s">
        <v>633</v>
      </c>
      <c r="C3140" s="151">
        <v>41489</v>
      </c>
      <c r="D3140">
        <v>72</v>
      </c>
      <c r="E3140">
        <v>80</v>
      </c>
      <c r="F3140">
        <v>65</v>
      </c>
    </row>
    <row r="3141" spans="1:6" x14ac:dyDescent="0.25">
      <c r="A3141" t="s">
        <v>632</v>
      </c>
      <c r="B3141" t="s">
        <v>633</v>
      </c>
      <c r="C3141" s="151">
        <v>41490</v>
      </c>
      <c r="D3141">
        <v>72</v>
      </c>
      <c r="E3141">
        <v>82</v>
      </c>
      <c r="F3141">
        <v>60</v>
      </c>
    </row>
    <row r="3142" spans="1:6" x14ac:dyDescent="0.25">
      <c r="A3142" t="s">
        <v>632</v>
      </c>
      <c r="B3142" t="s">
        <v>633</v>
      </c>
      <c r="C3142" s="151">
        <v>41491</v>
      </c>
      <c r="D3142">
        <v>70</v>
      </c>
      <c r="E3142">
        <v>81</v>
      </c>
      <c r="F3142">
        <v>55</v>
      </c>
    </row>
    <row r="3143" spans="1:6" x14ac:dyDescent="0.25">
      <c r="A3143" t="s">
        <v>632</v>
      </c>
      <c r="B3143" t="s">
        <v>633</v>
      </c>
      <c r="C3143" s="151">
        <v>41492</v>
      </c>
      <c r="D3143">
        <v>70</v>
      </c>
      <c r="E3143">
        <v>74</v>
      </c>
      <c r="F3143">
        <v>67</v>
      </c>
    </row>
    <row r="3144" spans="1:6" x14ac:dyDescent="0.25">
      <c r="A3144" t="s">
        <v>632</v>
      </c>
      <c r="B3144" t="s">
        <v>633</v>
      </c>
      <c r="C3144" s="151">
        <v>41493</v>
      </c>
      <c r="D3144">
        <v>74</v>
      </c>
      <c r="E3144">
        <v>85</v>
      </c>
      <c r="F3144">
        <v>69</v>
      </c>
    </row>
    <row r="3145" spans="1:6" x14ac:dyDescent="0.25">
      <c r="A3145" t="s">
        <v>632</v>
      </c>
      <c r="B3145" t="s">
        <v>633</v>
      </c>
      <c r="C3145" s="151">
        <v>41494</v>
      </c>
      <c r="D3145">
        <v>78</v>
      </c>
      <c r="E3145">
        <v>86</v>
      </c>
      <c r="F3145">
        <v>73</v>
      </c>
    </row>
    <row r="3146" spans="1:6" x14ac:dyDescent="0.25">
      <c r="A3146" t="s">
        <v>632</v>
      </c>
      <c r="B3146" t="s">
        <v>633</v>
      </c>
      <c r="C3146" s="151">
        <v>41495</v>
      </c>
      <c r="D3146">
        <v>81</v>
      </c>
      <c r="E3146">
        <v>89</v>
      </c>
      <c r="F3146">
        <v>75</v>
      </c>
    </row>
    <row r="3147" spans="1:6" x14ac:dyDescent="0.25">
      <c r="A3147" t="s">
        <v>632</v>
      </c>
      <c r="B3147" t="s">
        <v>633</v>
      </c>
      <c r="C3147" s="151">
        <v>41496</v>
      </c>
      <c r="D3147">
        <v>79</v>
      </c>
      <c r="E3147">
        <v>85</v>
      </c>
      <c r="F3147">
        <v>69</v>
      </c>
    </row>
    <row r="3148" spans="1:6" x14ac:dyDescent="0.25">
      <c r="A3148" t="s">
        <v>632</v>
      </c>
      <c r="B3148" t="s">
        <v>633</v>
      </c>
      <c r="C3148" s="151">
        <v>41497</v>
      </c>
      <c r="D3148">
        <v>76</v>
      </c>
      <c r="E3148">
        <v>84</v>
      </c>
      <c r="F3148">
        <v>69</v>
      </c>
    </row>
    <row r="3149" spans="1:6" x14ac:dyDescent="0.25">
      <c r="A3149" t="s">
        <v>632</v>
      </c>
      <c r="B3149" t="s">
        <v>633</v>
      </c>
      <c r="C3149" s="151">
        <v>41498</v>
      </c>
      <c r="D3149">
        <v>78</v>
      </c>
      <c r="E3149">
        <v>89</v>
      </c>
      <c r="F3149">
        <v>68</v>
      </c>
    </row>
    <row r="3150" spans="1:6" x14ac:dyDescent="0.25">
      <c r="A3150" t="s">
        <v>632</v>
      </c>
      <c r="B3150" t="s">
        <v>633</v>
      </c>
      <c r="C3150" s="151">
        <v>41499</v>
      </c>
      <c r="D3150">
        <v>78</v>
      </c>
      <c r="E3150">
        <v>86</v>
      </c>
      <c r="F3150">
        <v>69</v>
      </c>
    </row>
    <row r="3151" spans="1:6" x14ac:dyDescent="0.25">
      <c r="A3151" t="s">
        <v>632</v>
      </c>
      <c r="B3151" t="s">
        <v>633</v>
      </c>
      <c r="C3151" s="151">
        <v>41500</v>
      </c>
      <c r="D3151">
        <v>69</v>
      </c>
      <c r="E3151">
        <v>75</v>
      </c>
      <c r="F3151">
        <v>56</v>
      </c>
    </row>
    <row r="3152" spans="1:6" x14ac:dyDescent="0.25">
      <c r="A3152" t="s">
        <v>632</v>
      </c>
      <c r="B3152" t="s">
        <v>633</v>
      </c>
      <c r="C3152" s="151">
        <v>41501</v>
      </c>
      <c r="D3152">
        <v>66</v>
      </c>
      <c r="E3152">
        <v>78</v>
      </c>
      <c r="F3152">
        <v>53</v>
      </c>
    </row>
    <row r="3153" spans="1:6" x14ac:dyDescent="0.25">
      <c r="A3153" t="s">
        <v>632</v>
      </c>
      <c r="B3153" t="s">
        <v>633</v>
      </c>
      <c r="C3153" s="151">
        <v>41502</v>
      </c>
      <c r="D3153">
        <v>66</v>
      </c>
      <c r="E3153">
        <v>78</v>
      </c>
      <c r="F3153">
        <v>53</v>
      </c>
    </row>
    <row r="3154" spans="1:6" x14ac:dyDescent="0.25">
      <c r="A3154" t="s">
        <v>632</v>
      </c>
      <c r="B3154" t="s">
        <v>633</v>
      </c>
      <c r="C3154" s="151">
        <v>41503</v>
      </c>
      <c r="D3154">
        <v>67</v>
      </c>
      <c r="E3154">
        <v>80</v>
      </c>
      <c r="F3154">
        <v>55</v>
      </c>
    </row>
    <row r="3155" spans="1:6" x14ac:dyDescent="0.25">
      <c r="A3155" t="s">
        <v>632</v>
      </c>
      <c r="B3155" t="s">
        <v>633</v>
      </c>
      <c r="C3155" s="151">
        <v>41504</v>
      </c>
      <c r="D3155">
        <v>69</v>
      </c>
      <c r="E3155">
        <v>72</v>
      </c>
      <c r="F3155">
        <v>61</v>
      </c>
    </row>
    <row r="3156" spans="1:6" x14ac:dyDescent="0.25">
      <c r="A3156" t="s">
        <v>632</v>
      </c>
      <c r="B3156" t="s">
        <v>633</v>
      </c>
      <c r="C3156" s="151">
        <v>41505</v>
      </c>
      <c r="D3156">
        <v>67</v>
      </c>
      <c r="E3156">
        <v>75</v>
      </c>
      <c r="F3156">
        <v>59</v>
      </c>
    </row>
    <row r="3157" spans="1:6" x14ac:dyDescent="0.25">
      <c r="A3157" t="s">
        <v>632</v>
      </c>
      <c r="B3157" t="s">
        <v>633</v>
      </c>
      <c r="C3157" s="151">
        <v>41506</v>
      </c>
      <c r="D3157">
        <v>74</v>
      </c>
      <c r="E3157">
        <v>88</v>
      </c>
      <c r="F3157">
        <v>61</v>
      </c>
    </row>
    <row r="3158" spans="1:6" x14ac:dyDescent="0.25">
      <c r="A3158" t="s">
        <v>632</v>
      </c>
      <c r="B3158" t="s">
        <v>633</v>
      </c>
      <c r="C3158" s="151">
        <v>41507</v>
      </c>
      <c r="D3158">
        <v>77</v>
      </c>
      <c r="E3158">
        <v>89</v>
      </c>
      <c r="F3158">
        <v>66</v>
      </c>
    </row>
    <row r="3159" spans="1:6" x14ac:dyDescent="0.25">
      <c r="A3159" t="s">
        <v>632</v>
      </c>
      <c r="B3159" t="s">
        <v>633</v>
      </c>
      <c r="C3159" s="151">
        <v>41508</v>
      </c>
      <c r="D3159">
        <v>77</v>
      </c>
      <c r="E3159">
        <v>88</v>
      </c>
      <c r="F3159">
        <v>68</v>
      </c>
    </row>
    <row r="3160" spans="1:6" x14ac:dyDescent="0.25">
      <c r="A3160" t="s">
        <v>632</v>
      </c>
      <c r="B3160" t="s">
        <v>633</v>
      </c>
      <c r="C3160" s="151">
        <v>41509</v>
      </c>
      <c r="D3160">
        <v>73</v>
      </c>
      <c r="E3160">
        <v>76</v>
      </c>
      <c r="F3160">
        <v>60</v>
      </c>
    </row>
    <row r="3161" spans="1:6" x14ac:dyDescent="0.25">
      <c r="A3161" t="s">
        <v>632</v>
      </c>
      <c r="B3161" t="s">
        <v>633</v>
      </c>
      <c r="C3161" s="151">
        <v>41510</v>
      </c>
      <c r="D3161">
        <v>70</v>
      </c>
      <c r="E3161">
        <v>83</v>
      </c>
      <c r="F3161">
        <v>59</v>
      </c>
    </row>
    <row r="3162" spans="1:6" x14ac:dyDescent="0.25">
      <c r="A3162" t="s">
        <v>632</v>
      </c>
      <c r="B3162" t="s">
        <v>633</v>
      </c>
      <c r="C3162" s="151">
        <v>41511</v>
      </c>
      <c r="D3162">
        <v>70</v>
      </c>
      <c r="E3162">
        <v>82</v>
      </c>
      <c r="F3162">
        <v>57</v>
      </c>
    </row>
    <row r="3163" spans="1:6" x14ac:dyDescent="0.25">
      <c r="A3163" t="s">
        <v>632</v>
      </c>
      <c r="B3163" t="s">
        <v>633</v>
      </c>
      <c r="C3163" s="151">
        <v>41512</v>
      </c>
      <c r="D3163">
        <v>73</v>
      </c>
      <c r="E3163">
        <v>87</v>
      </c>
      <c r="F3163">
        <v>62</v>
      </c>
    </row>
    <row r="3164" spans="1:6" x14ac:dyDescent="0.25">
      <c r="A3164" t="s">
        <v>632</v>
      </c>
      <c r="B3164" t="s">
        <v>633</v>
      </c>
      <c r="C3164" s="151">
        <v>41513</v>
      </c>
      <c r="D3164">
        <v>78</v>
      </c>
      <c r="E3164">
        <v>90</v>
      </c>
      <c r="F3164">
        <v>70</v>
      </c>
    </row>
    <row r="3165" spans="1:6" x14ac:dyDescent="0.25">
      <c r="A3165" t="s">
        <v>632</v>
      </c>
      <c r="B3165" t="s">
        <v>633</v>
      </c>
      <c r="C3165" s="151">
        <v>41514</v>
      </c>
      <c r="D3165">
        <v>76</v>
      </c>
      <c r="E3165">
        <v>79</v>
      </c>
      <c r="F3165">
        <v>72</v>
      </c>
    </row>
    <row r="3166" spans="1:6" x14ac:dyDescent="0.25">
      <c r="A3166" t="s">
        <v>632</v>
      </c>
      <c r="B3166" t="s">
        <v>633</v>
      </c>
      <c r="C3166" s="151">
        <v>41515</v>
      </c>
      <c r="D3166">
        <v>76</v>
      </c>
      <c r="E3166">
        <v>86</v>
      </c>
      <c r="F3166">
        <v>71</v>
      </c>
    </row>
    <row r="3167" spans="1:6" x14ac:dyDescent="0.25">
      <c r="A3167" t="s">
        <v>632</v>
      </c>
      <c r="B3167" t="s">
        <v>633</v>
      </c>
      <c r="C3167" s="151">
        <v>41516</v>
      </c>
      <c r="D3167">
        <v>76</v>
      </c>
      <c r="E3167">
        <v>87</v>
      </c>
      <c r="F3167">
        <v>67</v>
      </c>
    </row>
    <row r="3168" spans="1:6" x14ac:dyDescent="0.25">
      <c r="A3168" t="s">
        <v>632</v>
      </c>
      <c r="B3168" t="s">
        <v>633</v>
      </c>
      <c r="C3168" s="151">
        <v>41517</v>
      </c>
      <c r="D3168">
        <v>79</v>
      </c>
      <c r="E3168">
        <v>90</v>
      </c>
      <c r="F3168">
        <v>70</v>
      </c>
    </row>
    <row r="3169" spans="1:6" x14ac:dyDescent="0.25">
      <c r="A3169" t="s">
        <v>632</v>
      </c>
      <c r="B3169" t="s">
        <v>633</v>
      </c>
      <c r="C3169" s="151">
        <v>41518</v>
      </c>
      <c r="D3169">
        <v>79</v>
      </c>
      <c r="E3169">
        <v>92</v>
      </c>
      <c r="F3169">
        <v>67</v>
      </c>
    </row>
    <row r="3170" spans="1:6" x14ac:dyDescent="0.25">
      <c r="A3170" t="s">
        <v>632</v>
      </c>
      <c r="B3170" t="s">
        <v>633</v>
      </c>
      <c r="C3170" s="151">
        <v>41519</v>
      </c>
      <c r="D3170">
        <v>79</v>
      </c>
      <c r="E3170">
        <v>91</v>
      </c>
      <c r="F3170">
        <v>69</v>
      </c>
    </row>
    <row r="3171" spans="1:6" x14ac:dyDescent="0.25">
      <c r="A3171" t="s">
        <v>632</v>
      </c>
      <c r="B3171" t="s">
        <v>633</v>
      </c>
      <c r="C3171" s="151">
        <v>41520</v>
      </c>
      <c r="D3171">
        <v>79</v>
      </c>
      <c r="E3171">
        <v>86</v>
      </c>
      <c r="F3171">
        <v>67</v>
      </c>
    </row>
    <row r="3172" spans="1:6" x14ac:dyDescent="0.25">
      <c r="A3172" t="s">
        <v>632</v>
      </c>
      <c r="B3172" t="s">
        <v>633</v>
      </c>
      <c r="C3172" s="151">
        <v>41521</v>
      </c>
      <c r="D3172">
        <v>71</v>
      </c>
      <c r="E3172">
        <v>83</v>
      </c>
      <c r="F3172">
        <v>56</v>
      </c>
    </row>
    <row r="3173" spans="1:6" x14ac:dyDescent="0.25">
      <c r="A3173" t="s">
        <v>632</v>
      </c>
      <c r="B3173" t="s">
        <v>633</v>
      </c>
      <c r="C3173" s="151">
        <v>41522</v>
      </c>
      <c r="D3173">
        <v>71</v>
      </c>
      <c r="E3173">
        <v>85</v>
      </c>
      <c r="F3173">
        <v>57</v>
      </c>
    </row>
    <row r="3174" spans="1:6" x14ac:dyDescent="0.25">
      <c r="A3174" t="s">
        <v>632</v>
      </c>
      <c r="B3174" t="s">
        <v>633</v>
      </c>
      <c r="C3174" s="151">
        <v>41523</v>
      </c>
      <c r="D3174">
        <v>67</v>
      </c>
      <c r="E3174">
        <v>77</v>
      </c>
      <c r="F3174">
        <v>55</v>
      </c>
    </row>
    <row r="3175" spans="1:6" x14ac:dyDescent="0.25">
      <c r="A3175" t="s">
        <v>632</v>
      </c>
      <c r="B3175" t="s">
        <v>633</v>
      </c>
      <c r="C3175" s="151">
        <v>41524</v>
      </c>
      <c r="D3175">
        <v>65</v>
      </c>
      <c r="E3175">
        <v>82</v>
      </c>
      <c r="F3175">
        <v>49</v>
      </c>
    </row>
    <row r="3176" spans="1:6" x14ac:dyDescent="0.25">
      <c r="A3176" t="s">
        <v>632</v>
      </c>
      <c r="B3176" t="s">
        <v>633</v>
      </c>
      <c r="C3176" s="151">
        <v>41525</v>
      </c>
      <c r="D3176">
        <v>74</v>
      </c>
      <c r="E3176">
        <v>90</v>
      </c>
      <c r="F3176">
        <v>63</v>
      </c>
    </row>
    <row r="3177" spans="1:6" x14ac:dyDescent="0.25">
      <c r="A3177" t="s">
        <v>632</v>
      </c>
      <c r="B3177" t="s">
        <v>633</v>
      </c>
      <c r="C3177" s="151">
        <v>41526</v>
      </c>
      <c r="D3177">
        <v>71</v>
      </c>
      <c r="E3177">
        <v>80</v>
      </c>
      <c r="F3177">
        <v>63</v>
      </c>
    </row>
    <row r="3178" spans="1:6" x14ac:dyDescent="0.25">
      <c r="A3178" t="s">
        <v>632</v>
      </c>
      <c r="B3178" t="s">
        <v>633</v>
      </c>
      <c r="C3178" s="151">
        <v>41527</v>
      </c>
      <c r="D3178">
        <v>78</v>
      </c>
      <c r="E3178">
        <v>93</v>
      </c>
      <c r="F3178">
        <v>70</v>
      </c>
    </row>
    <row r="3179" spans="1:6" x14ac:dyDescent="0.25">
      <c r="A3179" t="s">
        <v>632</v>
      </c>
      <c r="B3179" t="s">
        <v>633</v>
      </c>
      <c r="C3179" s="151">
        <v>41528</v>
      </c>
      <c r="D3179">
        <v>83</v>
      </c>
      <c r="E3179">
        <v>94</v>
      </c>
      <c r="F3179">
        <v>71</v>
      </c>
    </row>
    <row r="3180" spans="1:6" x14ac:dyDescent="0.25">
      <c r="A3180" t="s">
        <v>632</v>
      </c>
      <c r="B3180" t="s">
        <v>633</v>
      </c>
      <c r="C3180" s="151">
        <v>41529</v>
      </c>
      <c r="D3180">
        <v>79</v>
      </c>
      <c r="E3180">
        <v>93</v>
      </c>
      <c r="F3180">
        <v>69</v>
      </c>
    </row>
    <row r="3181" spans="1:6" x14ac:dyDescent="0.25">
      <c r="A3181" t="s">
        <v>632</v>
      </c>
      <c r="B3181" t="s">
        <v>633</v>
      </c>
      <c r="C3181" s="151">
        <v>41530</v>
      </c>
      <c r="D3181">
        <v>72</v>
      </c>
      <c r="E3181">
        <v>80</v>
      </c>
      <c r="F3181">
        <v>57</v>
      </c>
    </row>
    <row r="3182" spans="1:6" x14ac:dyDescent="0.25">
      <c r="A3182" t="s">
        <v>632</v>
      </c>
      <c r="B3182" t="s">
        <v>633</v>
      </c>
      <c r="C3182" s="151">
        <v>41531</v>
      </c>
      <c r="D3182">
        <v>61</v>
      </c>
      <c r="E3182">
        <v>71</v>
      </c>
      <c r="F3182">
        <v>47</v>
      </c>
    </row>
    <row r="3183" spans="1:6" x14ac:dyDescent="0.25">
      <c r="A3183" t="s">
        <v>632</v>
      </c>
      <c r="B3183" t="s">
        <v>633</v>
      </c>
      <c r="C3183" s="151">
        <v>41532</v>
      </c>
      <c r="D3183">
        <v>59</v>
      </c>
      <c r="E3183">
        <v>77</v>
      </c>
      <c r="F3183">
        <v>42</v>
      </c>
    </row>
    <row r="3184" spans="1:6" x14ac:dyDescent="0.25">
      <c r="A3184" t="s">
        <v>632</v>
      </c>
      <c r="B3184" t="s">
        <v>633</v>
      </c>
      <c r="C3184" s="151">
        <v>41533</v>
      </c>
      <c r="D3184">
        <v>66</v>
      </c>
      <c r="E3184">
        <v>73</v>
      </c>
      <c r="F3184">
        <v>54</v>
      </c>
    </row>
    <row r="3185" spans="1:6" x14ac:dyDescent="0.25">
      <c r="A3185" t="s">
        <v>632</v>
      </c>
      <c r="B3185" t="s">
        <v>633</v>
      </c>
      <c r="C3185" s="151">
        <v>41534</v>
      </c>
      <c r="D3185">
        <v>60</v>
      </c>
      <c r="E3185">
        <v>70</v>
      </c>
      <c r="F3185">
        <v>45</v>
      </c>
    </row>
    <row r="3186" spans="1:6" x14ac:dyDescent="0.25">
      <c r="A3186" t="s">
        <v>632</v>
      </c>
      <c r="B3186" t="s">
        <v>633</v>
      </c>
      <c r="C3186" s="151">
        <v>41535</v>
      </c>
      <c r="D3186">
        <v>56</v>
      </c>
      <c r="E3186">
        <v>71</v>
      </c>
      <c r="F3186">
        <v>40</v>
      </c>
    </row>
    <row r="3187" spans="1:6" x14ac:dyDescent="0.25">
      <c r="A3187" t="s">
        <v>632</v>
      </c>
      <c r="B3187" t="s">
        <v>633</v>
      </c>
      <c r="C3187" s="151">
        <v>41536</v>
      </c>
      <c r="D3187">
        <v>62</v>
      </c>
      <c r="E3187">
        <v>79</v>
      </c>
      <c r="F3187">
        <v>46</v>
      </c>
    </row>
    <row r="3188" spans="1:6" x14ac:dyDescent="0.25">
      <c r="A3188" t="s">
        <v>632</v>
      </c>
      <c r="B3188" t="s">
        <v>633</v>
      </c>
      <c r="C3188" s="151">
        <v>41537</v>
      </c>
      <c r="D3188">
        <v>66</v>
      </c>
      <c r="E3188">
        <v>80</v>
      </c>
      <c r="F3188">
        <v>52</v>
      </c>
    </row>
    <row r="3189" spans="1:6" x14ac:dyDescent="0.25">
      <c r="A3189" t="s">
        <v>632</v>
      </c>
      <c r="B3189" t="s">
        <v>633</v>
      </c>
      <c r="C3189" s="151">
        <v>41538</v>
      </c>
      <c r="D3189">
        <v>67</v>
      </c>
      <c r="E3189">
        <v>74</v>
      </c>
      <c r="F3189">
        <v>61</v>
      </c>
    </row>
    <row r="3190" spans="1:6" x14ac:dyDescent="0.25">
      <c r="A3190" t="s">
        <v>632</v>
      </c>
      <c r="B3190" t="s">
        <v>633</v>
      </c>
      <c r="C3190" s="151">
        <v>41539</v>
      </c>
      <c r="D3190">
        <v>64</v>
      </c>
      <c r="E3190">
        <v>74</v>
      </c>
      <c r="F3190">
        <v>55</v>
      </c>
    </row>
    <row r="3191" spans="1:6" x14ac:dyDescent="0.25">
      <c r="A3191" t="s">
        <v>632</v>
      </c>
      <c r="B3191" t="s">
        <v>633</v>
      </c>
      <c r="C3191" s="151">
        <v>41540</v>
      </c>
      <c r="D3191">
        <v>59</v>
      </c>
      <c r="E3191">
        <v>67</v>
      </c>
      <c r="F3191">
        <v>46</v>
      </c>
    </row>
    <row r="3192" spans="1:6" x14ac:dyDescent="0.25">
      <c r="A3192" t="s">
        <v>632</v>
      </c>
      <c r="B3192" t="s">
        <v>633</v>
      </c>
      <c r="C3192" s="151">
        <v>41541</v>
      </c>
      <c r="D3192">
        <v>57</v>
      </c>
      <c r="E3192">
        <v>74</v>
      </c>
      <c r="F3192">
        <v>41</v>
      </c>
    </row>
    <row r="3193" spans="1:6" x14ac:dyDescent="0.25">
      <c r="A3193" t="s">
        <v>632</v>
      </c>
      <c r="B3193" t="s">
        <v>633</v>
      </c>
      <c r="C3193" s="151">
        <v>41542</v>
      </c>
      <c r="D3193">
        <v>58</v>
      </c>
      <c r="E3193">
        <v>77</v>
      </c>
      <c r="F3193">
        <v>44</v>
      </c>
    </row>
    <row r="3194" spans="1:6" x14ac:dyDescent="0.25">
      <c r="A3194" t="s">
        <v>632</v>
      </c>
      <c r="B3194" t="s">
        <v>633</v>
      </c>
      <c r="C3194" s="151">
        <v>41543</v>
      </c>
      <c r="D3194">
        <v>62</v>
      </c>
      <c r="E3194">
        <v>78</v>
      </c>
      <c r="F3194">
        <v>51</v>
      </c>
    </row>
    <row r="3195" spans="1:6" x14ac:dyDescent="0.25">
      <c r="A3195" t="s">
        <v>632</v>
      </c>
      <c r="B3195" t="s">
        <v>633</v>
      </c>
      <c r="C3195" s="151">
        <v>41544</v>
      </c>
      <c r="D3195">
        <v>61</v>
      </c>
      <c r="E3195">
        <v>71</v>
      </c>
      <c r="F3195">
        <v>49</v>
      </c>
    </row>
    <row r="3196" spans="1:6" x14ac:dyDescent="0.25">
      <c r="A3196" t="s">
        <v>632</v>
      </c>
      <c r="B3196" t="s">
        <v>633</v>
      </c>
      <c r="C3196" s="151">
        <v>41545</v>
      </c>
      <c r="D3196">
        <v>61</v>
      </c>
      <c r="E3196">
        <v>69</v>
      </c>
      <c r="F3196">
        <v>52</v>
      </c>
    </row>
    <row r="3197" spans="1:6" x14ac:dyDescent="0.25">
      <c r="A3197" t="s">
        <v>632</v>
      </c>
      <c r="B3197" t="s">
        <v>633</v>
      </c>
      <c r="C3197" s="151">
        <v>41546</v>
      </c>
      <c r="D3197">
        <v>59</v>
      </c>
      <c r="E3197">
        <v>74</v>
      </c>
      <c r="F3197">
        <v>45</v>
      </c>
    </row>
    <row r="3198" spans="1:6" x14ac:dyDescent="0.25">
      <c r="A3198" t="s">
        <v>632</v>
      </c>
      <c r="B3198" t="s">
        <v>633</v>
      </c>
      <c r="C3198" s="151">
        <v>41547</v>
      </c>
      <c r="D3198">
        <v>61</v>
      </c>
      <c r="E3198">
        <v>76</v>
      </c>
      <c r="F3198">
        <v>45</v>
      </c>
    </row>
    <row r="3199" spans="1:6" x14ac:dyDescent="0.25">
      <c r="A3199" t="s">
        <v>632</v>
      </c>
      <c r="B3199" t="s">
        <v>633</v>
      </c>
      <c r="C3199" s="151">
        <v>41548</v>
      </c>
      <c r="D3199">
        <v>67</v>
      </c>
      <c r="E3199">
        <v>83</v>
      </c>
      <c r="F3199">
        <v>53</v>
      </c>
    </row>
    <row r="3200" spans="1:6" x14ac:dyDescent="0.25">
      <c r="A3200" t="s">
        <v>632</v>
      </c>
      <c r="B3200" t="s">
        <v>633</v>
      </c>
      <c r="C3200" s="151">
        <v>41549</v>
      </c>
      <c r="D3200">
        <v>69</v>
      </c>
      <c r="E3200">
        <v>86</v>
      </c>
      <c r="F3200">
        <v>53</v>
      </c>
    </row>
    <row r="3201" spans="1:6" x14ac:dyDescent="0.25">
      <c r="A3201" t="s">
        <v>632</v>
      </c>
      <c r="B3201" t="s">
        <v>633</v>
      </c>
      <c r="C3201" s="151">
        <v>41550</v>
      </c>
      <c r="D3201">
        <v>69</v>
      </c>
      <c r="E3201">
        <v>83</v>
      </c>
      <c r="F3201">
        <v>55</v>
      </c>
    </row>
    <row r="3202" spans="1:6" x14ac:dyDescent="0.25">
      <c r="A3202" t="s">
        <v>632</v>
      </c>
      <c r="B3202" t="s">
        <v>633</v>
      </c>
      <c r="C3202" s="151">
        <v>41551</v>
      </c>
      <c r="D3202">
        <v>72</v>
      </c>
      <c r="E3202">
        <v>90</v>
      </c>
      <c r="F3202">
        <v>57</v>
      </c>
    </row>
    <row r="3203" spans="1:6" x14ac:dyDescent="0.25">
      <c r="A3203" t="s">
        <v>632</v>
      </c>
      <c r="B3203" t="s">
        <v>633</v>
      </c>
      <c r="C3203" s="151">
        <v>41552</v>
      </c>
      <c r="D3203">
        <v>74</v>
      </c>
      <c r="E3203">
        <v>90</v>
      </c>
      <c r="F3203">
        <v>62</v>
      </c>
    </row>
    <row r="3204" spans="1:6" x14ac:dyDescent="0.25">
      <c r="A3204" t="s">
        <v>632</v>
      </c>
      <c r="B3204" t="s">
        <v>633</v>
      </c>
      <c r="C3204" s="151">
        <v>41553</v>
      </c>
      <c r="D3204">
        <v>76</v>
      </c>
      <c r="E3204">
        <v>89</v>
      </c>
      <c r="F3204">
        <v>63</v>
      </c>
    </row>
    <row r="3205" spans="1:6" x14ac:dyDescent="0.25">
      <c r="A3205" t="s">
        <v>632</v>
      </c>
      <c r="B3205" t="s">
        <v>633</v>
      </c>
      <c r="C3205" s="151">
        <v>41554</v>
      </c>
      <c r="D3205">
        <v>70</v>
      </c>
      <c r="E3205">
        <v>74</v>
      </c>
      <c r="F3205">
        <v>53</v>
      </c>
    </row>
    <row r="3206" spans="1:6" x14ac:dyDescent="0.25">
      <c r="A3206" t="s">
        <v>632</v>
      </c>
      <c r="B3206" t="s">
        <v>633</v>
      </c>
      <c r="C3206" s="151">
        <v>41555</v>
      </c>
      <c r="D3206">
        <v>58</v>
      </c>
      <c r="E3206">
        <v>69</v>
      </c>
      <c r="F3206">
        <v>46</v>
      </c>
    </row>
    <row r="3207" spans="1:6" x14ac:dyDescent="0.25">
      <c r="A3207" t="s">
        <v>632</v>
      </c>
      <c r="B3207" t="s">
        <v>633</v>
      </c>
      <c r="C3207" s="151">
        <v>41556</v>
      </c>
      <c r="D3207">
        <v>56</v>
      </c>
      <c r="E3207">
        <v>61</v>
      </c>
      <c r="F3207">
        <v>51</v>
      </c>
    </row>
    <row r="3208" spans="1:6" x14ac:dyDescent="0.25">
      <c r="A3208" t="s">
        <v>632</v>
      </c>
      <c r="B3208" t="s">
        <v>633</v>
      </c>
      <c r="C3208" s="151">
        <v>41557</v>
      </c>
      <c r="D3208">
        <v>54</v>
      </c>
      <c r="E3208">
        <v>57</v>
      </c>
      <c r="F3208">
        <v>52</v>
      </c>
    </row>
    <row r="3209" spans="1:6" x14ac:dyDescent="0.25">
      <c r="A3209" t="s">
        <v>632</v>
      </c>
      <c r="B3209" t="s">
        <v>633</v>
      </c>
      <c r="C3209" s="151">
        <v>41558</v>
      </c>
      <c r="D3209">
        <v>58</v>
      </c>
      <c r="E3209">
        <v>62</v>
      </c>
      <c r="F3209">
        <v>56</v>
      </c>
    </row>
    <row r="3210" spans="1:6" x14ac:dyDescent="0.25">
      <c r="A3210" t="s">
        <v>632</v>
      </c>
      <c r="B3210" t="s">
        <v>633</v>
      </c>
      <c r="C3210" s="151">
        <v>41559</v>
      </c>
      <c r="D3210">
        <v>63</v>
      </c>
      <c r="E3210">
        <v>67</v>
      </c>
      <c r="F3210">
        <v>60</v>
      </c>
    </row>
    <row r="3211" spans="1:6" x14ac:dyDescent="0.25">
      <c r="A3211" t="s">
        <v>632</v>
      </c>
      <c r="B3211" t="s">
        <v>633</v>
      </c>
      <c r="C3211" s="151">
        <v>41560</v>
      </c>
      <c r="D3211">
        <v>60</v>
      </c>
      <c r="E3211">
        <v>62</v>
      </c>
      <c r="F3211">
        <v>56</v>
      </c>
    </row>
    <row r="3212" spans="1:6" x14ac:dyDescent="0.25">
      <c r="A3212" t="s">
        <v>632</v>
      </c>
      <c r="B3212" t="s">
        <v>633</v>
      </c>
      <c r="C3212" s="151">
        <v>41561</v>
      </c>
      <c r="D3212">
        <v>60</v>
      </c>
      <c r="E3212">
        <v>71</v>
      </c>
      <c r="F3212">
        <v>52</v>
      </c>
    </row>
    <row r="3213" spans="1:6" x14ac:dyDescent="0.25">
      <c r="A3213" t="s">
        <v>632</v>
      </c>
      <c r="B3213" t="s">
        <v>633</v>
      </c>
      <c r="C3213" s="151">
        <v>41562</v>
      </c>
      <c r="D3213">
        <v>58</v>
      </c>
      <c r="E3213">
        <v>72</v>
      </c>
      <c r="F3213">
        <v>48</v>
      </c>
    </row>
    <row r="3214" spans="1:6" x14ac:dyDescent="0.25">
      <c r="A3214" t="s">
        <v>632</v>
      </c>
      <c r="B3214" t="s">
        <v>633</v>
      </c>
      <c r="C3214" s="151">
        <v>41563</v>
      </c>
      <c r="D3214">
        <v>64</v>
      </c>
      <c r="E3214">
        <v>71</v>
      </c>
      <c r="F3214">
        <v>60</v>
      </c>
    </row>
    <row r="3215" spans="1:6" x14ac:dyDescent="0.25">
      <c r="A3215" t="s">
        <v>632</v>
      </c>
      <c r="B3215" t="s">
        <v>633</v>
      </c>
      <c r="C3215" s="151">
        <v>41564</v>
      </c>
      <c r="D3215">
        <v>66</v>
      </c>
      <c r="E3215">
        <v>76</v>
      </c>
      <c r="F3215">
        <v>59</v>
      </c>
    </row>
    <row r="3216" spans="1:6" x14ac:dyDescent="0.25">
      <c r="A3216" t="s">
        <v>632</v>
      </c>
      <c r="B3216" t="s">
        <v>633</v>
      </c>
      <c r="C3216" s="151">
        <v>41565</v>
      </c>
      <c r="D3216">
        <v>60</v>
      </c>
      <c r="E3216">
        <v>66</v>
      </c>
      <c r="F3216">
        <v>45</v>
      </c>
    </row>
    <row r="3217" spans="1:6" x14ac:dyDescent="0.25">
      <c r="A3217" t="s">
        <v>632</v>
      </c>
      <c r="B3217" t="s">
        <v>633</v>
      </c>
      <c r="C3217" s="151">
        <v>41566</v>
      </c>
      <c r="D3217">
        <v>53</v>
      </c>
      <c r="E3217">
        <v>65</v>
      </c>
      <c r="F3217">
        <v>43</v>
      </c>
    </row>
    <row r="3218" spans="1:6" x14ac:dyDescent="0.25">
      <c r="A3218" t="s">
        <v>632</v>
      </c>
      <c r="B3218" t="s">
        <v>633</v>
      </c>
      <c r="C3218" s="151">
        <v>41567</v>
      </c>
      <c r="D3218">
        <v>54</v>
      </c>
      <c r="E3218">
        <v>63</v>
      </c>
      <c r="F3218">
        <v>42</v>
      </c>
    </row>
    <row r="3219" spans="1:6" x14ac:dyDescent="0.25">
      <c r="A3219" t="s">
        <v>632</v>
      </c>
      <c r="B3219" t="s">
        <v>633</v>
      </c>
      <c r="C3219" s="151">
        <v>41568</v>
      </c>
      <c r="D3219">
        <v>51</v>
      </c>
      <c r="E3219">
        <v>67</v>
      </c>
      <c r="F3219">
        <v>36</v>
      </c>
    </row>
    <row r="3220" spans="1:6" x14ac:dyDescent="0.25">
      <c r="A3220" t="s">
        <v>632</v>
      </c>
      <c r="B3220" t="s">
        <v>633</v>
      </c>
      <c r="C3220" s="151">
        <v>41569</v>
      </c>
      <c r="D3220">
        <v>55</v>
      </c>
      <c r="E3220">
        <v>65</v>
      </c>
      <c r="F3220">
        <v>46</v>
      </c>
    </row>
    <row r="3221" spans="1:6" x14ac:dyDescent="0.25">
      <c r="A3221" t="s">
        <v>632</v>
      </c>
      <c r="B3221" t="s">
        <v>633</v>
      </c>
      <c r="C3221" s="151">
        <v>41570</v>
      </c>
      <c r="D3221">
        <v>51</v>
      </c>
      <c r="E3221">
        <v>58</v>
      </c>
      <c r="F3221">
        <v>42</v>
      </c>
    </row>
    <row r="3222" spans="1:6" x14ac:dyDescent="0.25">
      <c r="A3222" t="s">
        <v>632</v>
      </c>
      <c r="B3222" t="s">
        <v>633</v>
      </c>
      <c r="C3222" s="151">
        <v>41571</v>
      </c>
      <c r="D3222">
        <v>45</v>
      </c>
      <c r="E3222">
        <v>52</v>
      </c>
      <c r="F3222">
        <v>34</v>
      </c>
    </row>
    <row r="3223" spans="1:6" x14ac:dyDescent="0.25">
      <c r="A3223" t="s">
        <v>632</v>
      </c>
      <c r="B3223" t="s">
        <v>633</v>
      </c>
      <c r="C3223" s="151">
        <v>41572</v>
      </c>
      <c r="D3223">
        <v>42</v>
      </c>
      <c r="E3223">
        <v>54</v>
      </c>
      <c r="F3223">
        <v>29</v>
      </c>
    </row>
    <row r="3224" spans="1:6" x14ac:dyDescent="0.25">
      <c r="A3224" t="s">
        <v>632</v>
      </c>
      <c r="B3224" t="s">
        <v>633</v>
      </c>
      <c r="C3224" s="151">
        <v>41573</v>
      </c>
      <c r="D3224">
        <v>41</v>
      </c>
      <c r="E3224">
        <v>56</v>
      </c>
      <c r="F3224">
        <v>29</v>
      </c>
    </row>
    <row r="3225" spans="1:6" x14ac:dyDescent="0.25">
      <c r="A3225" t="s">
        <v>632</v>
      </c>
      <c r="B3225" t="s">
        <v>633</v>
      </c>
      <c r="C3225" s="151">
        <v>41574</v>
      </c>
      <c r="D3225">
        <v>50</v>
      </c>
      <c r="E3225">
        <v>61</v>
      </c>
      <c r="F3225">
        <v>35</v>
      </c>
    </row>
    <row r="3226" spans="1:6" x14ac:dyDescent="0.25">
      <c r="A3226" t="s">
        <v>632</v>
      </c>
      <c r="B3226" t="s">
        <v>633</v>
      </c>
      <c r="C3226" s="151">
        <v>41575</v>
      </c>
      <c r="D3226">
        <v>46</v>
      </c>
      <c r="E3226">
        <v>65</v>
      </c>
      <c r="F3226">
        <v>34</v>
      </c>
    </row>
    <row r="3227" spans="1:6" x14ac:dyDescent="0.25">
      <c r="A3227" t="s">
        <v>632</v>
      </c>
      <c r="B3227" t="s">
        <v>633</v>
      </c>
      <c r="C3227" s="151">
        <v>41576</v>
      </c>
      <c r="D3227">
        <v>49</v>
      </c>
      <c r="E3227">
        <v>64</v>
      </c>
      <c r="F3227">
        <v>38</v>
      </c>
    </row>
    <row r="3228" spans="1:6" x14ac:dyDescent="0.25">
      <c r="A3228" t="s">
        <v>632</v>
      </c>
      <c r="B3228" t="s">
        <v>633</v>
      </c>
      <c r="C3228" s="151">
        <v>41577</v>
      </c>
      <c r="D3228">
        <v>54</v>
      </c>
      <c r="E3228">
        <v>66</v>
      </c>
      <c r="F3228">
        <v>45</v>
      </c>
    </row>
    <row r="3229" spans="1:6" x14ac:dyDescent="0.25">
      <c r="A3229" t="s">
        <v>632</v>
      </c>
      <c r="B3229" t="s">
        <v>633</v>
      </c>
      <c r="C3229" s="151">
        <v>41578</v>
      </c>
      <c r="D3229">
        <v>60</v>
      </c>
      <c r="E3229">
        <v>70</v>
      </c>
      <c r="F3229">
        <v>53</v>
      </c>
    </row>
    <row r="3230" spans="1:6" x14ac:dyDescent="0.25">
      <c r="A3230" t="s">
        <v>632</v>
      </c>
      <c r="B3230" t="s">
        <v>633</v>
      </c>
      <c r="C3230" s="151">
        <v>41579</v>
      </c>
      <c r="D3230">
        <v>69</v>
      </c>
      <c r="E3230">
        <v>77</v>
      </c>
      <c r="F3230">
        <v>55</v>
      </c>
    </row>
    <row r="3231" spans="1:6" x14ac:dyDescent="0.25">
      <c r="A3231" t="s">
        <v>632</v>
      </c>
      <c r="B3231" t="s">
        <v>633</v>
      </c>
      <c r="C3231" s="151">
        <v>41580</v>
      </c>
      <c r="D3231">
        <v>58</v>
      </c>
      <c r="E3231">
        <v>69</v>
      </c>
      <c r="F3231">
        <v>47</v>
      </c>
    </row>
    <row r="3232" spans="1:6" x14ac:dyDescent="0.25">
      <c r="A3232" t="s">
        <v>632</v>
      </c>
      <c r="B3232" t="s">
        <v>633</v>
      </c>
      <c r="C3232" s="151">
        <v>41581</v>
      </c>
      <c r="D3232">
        <v>51</v>
      </c>
      <c r="E3232">
        <v>57</v>
      </c>
      <c r="F3232">
        <v>40</v>
      </c>
    </row>
    <row r="3233" spans="1:6" x14ac:dyDescent="0.25">
      <c r="A3233" t="s">
        <v>632</v>
      </c>
      <c r="B3233" t="s">
        <v>633</v>
      </c>
      <c r="C3233" s="151">
        <v>41582</v>
      </c>
      <c r="D3233">
        <v>41</v>
      </c>
      <c r="E3233">
        <v>46</v>
      </c>
      <c r="F3233">
        <v>31</v>
      </c>
    </row>
    <row r="3234" spans="1:6" x14ac:dyDescent="0.25">
      <c r="A3234" t="s">
        <v>632</v>
      </c>
      <c r="B3234" t="s">
        <v>633</v>
      </c>
      <c r="C3234" s="151">
        <v>41583</v>
      </c>
      <c r="D3234">
        <v>42</v>
      </c>
      <c r="E3234">
        <v>56</v>
      </c>
      <c r="F3234">
        <v>34</v>
      </c>
    </row>
    <row r="3235" spans="1:6" x14ac:dyDescent="0.25">
      <c r="A3235" t="s">
        <v>632</v>
      </c>
      <c r="B3235" t="s">
        <v>633</v>
      </c>
      <c r="C3235" s="151">
        <v>41584</v>
      </c>
      <c r="D3235">
        <v>55</v>
      </c>
      <c r="E3235">
        <v>69</v>
      </c>
      <c r="F3235">
        <v>47</v>
      </c>
    </row>
    <row r="3236" spans="1:6" x14ac:dyDescent="0.25">
      <c r="A3236" t="s">
        <v>632</v>
      </c>
      <c r="B3236" t="s">
        <v>633</v>
      </c>
      <c r="C3236" s="151">
        <v>41585</v>
      </c>
      <c r="D3236">
        <v>56</v>
      </c>
      <c r="E3236">
        <v>59</v>
      </c>
      <c r="F3236">
        <v>41</v>
      </c>
    </row>
    <row r="3237" spans="1:6" x14ac:dyDescent="0.25">
      <c r="A3237" t="s">
        <v>632</v>
      </c>
      <c r="B3237" t="s">
        <v>633</v>
      </c>
      <c r="C3237" s="151">
        <v>41586</v>
      </c>
      <c r="D3237">
        <v>44</v>
      </c>
      <c r="E3237">
        <v>52</v>
      </c>
      <c r="F3237">
        <v>28</v>
      </c>
    </row>
    <row r="3238" spans="1:6" x14ac:dyDescent="0.25">
      <c r="A3238" t="s">
        <v>632</v>
      </c>
      <c r="B3238" t="s">
        <v>633</v>
      </c>
      <c r="C3238" s="151">
        <v>41587</v>
      </c>
      <c r="D3238">
        <v>39</v>
      </c>
      <c r="E3238">
        <v>55</v>
      </c>
      <c r="F3238">
        <v>25</v>
      </c>
    </row>
    <row r="3239" spans="1:6" x14ac:dyDescent="0.25">
      <c r="A3239" t="s">
        <v>632</v>
      </c>
      <c r="B3239" t="s">
        <v>633</v>
      </c>
      <c r="C3239" s="151">
        <v>41588</v>
      </c>
      <c r="D3239">
        <v>49</v>
      </c>
      <c r="E3239">
        <v>63</v>
      </c>
      <c r="F3239">
        <v>38</v>
      </c>
    </row>
    <row r="3240" spans="1:6" x14ac:dyDescent="0.25">
      <c r="A3240" t="s">
        <v>632</v>
      </c>
      <c r="B3240" t="s">
        <v>633</v>
      </c>
      <c r="C3240" s="151">
        <v>41589</v>
      </c>
      <c r="D3240">
        <v>47</v>
      </c>
      <c r="E3240">
        <v>59</v>
      </c>
      <c r="F3240">
        <v>32</v>
      </c>
    </row>
    <row r="3241" spans="1:6" x14ac:dyDescent="0.25">
      <c r="A3241" t="s">
        <v>632</v>
      </c>
      <c r="B3241" t="s">
        <v>633</v>
      </c>
      <c r="C3241" s="151">
        <v>41590</v>
      </c>
      <c r="D3241">
        <v>45</v>
      </c>
      <c r="E3241">
        <v>52</v>
      </c>
      <c r="F3241">
        <v>30</v>
      </c>
    </row>
    <row r="3242" spans="1:6" x14ac:dyDescent="0.25">
      <c r="A3242" t="s">
        <v>632</v>
      </c>
      <c r="B3242" t="s">
        <v>633</v>
      </c>
      <c r="C3242" s="151">
        <v>41591</v>
      </c>
      <c r="D3242">
        <v>34</v>
      </c>
      <c r="E3242">
        <v>44</v>
      </c>
      <c r="F3242">
        <v>25</v>
      </c>
    </row>
    <row r="3243" spans="1:6" x14ac:dyDescent="0.25">
      <c r="A3243" t="s">
        <v>632</v>
      </c>
      <c r="B3243" t="s">
        <v>633</v>
      </c>
      <c r="C3243" s="151">
        <v>41592</v>
      </c>
      <c r="D3243">
        <v>36</v>
      </c>
      <c r="E3243">
        <v>58</v>
      </c>
      <c r="F3243">
        <v>21</v>
      </c>
    </row>
    <row r="3244" spans="1:6" x14ac:dyDescent="0.25">
      <c r="A3244" t="s">
        <v>632</v>
      </c>
      <c r="B3244" t="s">
        <v>633</v>
      </c>
      <c r="C3244" s="151">
        <v>41593</v>
      </c>
      <c r="D3244">
        <v>40</v>
      </c>
      <c r="E3244">
        <v>62</v>
      </c>
      <c r="F3244">
        <v>25</v>
      </c>
    </row>
    <row r="3245" spans="1:6" x14ac:dyDescent="0.25">
      <c r="A3245" t="s">
        <v>632</v>
      </c>
      <c r="B3245" t="s">
        <v>633</v>
      </c>
      <c r="C3245" s="151">
        <v>41594</v>
      </c>
      <c r="D3245">
        <v>48</v>
      </c>
      <c r="E3245">
        <v>52</v>
      </c>
      <c r="F3245">
        <v>39</v>
      </c>
    </row>
    <row r="3246" spans="1:6" x14ac:dyDescent="0.25">
      <c r="A3246" t="s">
        <v>632</v>
      </c>
      <c r="B3246" t="s">
        <v>633</v>
      </c>
      <c r="C3246" s="151">
        <v>41595</v>
      </c>
      <c r="D3246">
        <v>55</v>
      </c>
      <c r="E3246">
        <v>62</v>
      </c>
      <c r="F3246">
        <v>51</v>
      </c>
    </row>
    <row r="3247" spans="1:6" x14ac:dyDescent="0.25">
      <c r="A3247" t="s">
        <v>632</v>
      </c>
      <c r="B3247" t="s">
        <v>633</v>
      </c>
      <c r="C3247" s="151">
        <v>41596</v>
      </c>
      <c r="D3247">
        <v>61</v>
      </c>
      <c r="E3247">
        <v>68</v>
      </c>
      <c r="F3247">
        <v>47</v>
      </c>
    </row>
    <row r="3248" spans="1:6" x14ac:dyDescent="0.25">
      <c r="A3248" t="s">
        <v>632</v>
      </c>
      <c r="B3248" t="s">
        <v>633</v>
      </c>
      <c r="C3248" s="151">
        <v>41597</v>
      </c>
      <c r="D3248">
        <v>47</v>
      </c>
      <c r="E3248">
        <v>48</v>
      </c>
      <c r="F3248">
        <v>37</v>
      </c>
    </row>
    <row r="3249" spans="1:6" x14ac:dyDescent="0.25">
      <c r="A3249" t="s">
        <v>632</v>
      </c>
      <c r="B3249" t="s">
        <v>633</v>
      </c>
      <c r="C3249" s="151">
        <v>41598</v>
      </c>
      <c r="D3249">
        <v>38</v>
      </c>
      <c r="E3249">
        <v>48</v>
      </c>
      <c r="F3249">
        <v>24</v>
      </c>
    </row>
    <row r="3250" spans="1:6" x14ac:dyDescent="0.25">
      <c r="A3250" t="s">
        <v>632</v>
      </c>
      <c r="B3250" t="s">
        <v>633</v>
      </c>
      <c r="C3250" s="151">
        <v>41599</v>
      </c>
      <c r="D3250">
        <v>37</v>
      </c>
      <c r="E3250">
        <v>48</v>
      </c>
      <c r="F3250">
        <v>27</v>
      </c>
    </row>
    <row r="3251" spans="1:6" x14ac:dyDescent="0.25">
      <c r="A3251" t="s">
        <v>632</v>
      </c>
      <c r="B3251" t="s">
        <v>633</v>
      </c>
      <c r="C3251" s="151">
        <v>41600</v>
      </c>
      <c r="D3251">
        <v>52</v>
      </c>
      <c r="E3251">
        <v>63</v>
      </c>
      <c r="F3251">
        <v>44</v>
      </c>
    </row>
    <row r="3252" spans="1:6" x14ac:dyDescent="0.25">
      <c r="A3252" t="s">
        <v>632</v>
      </c>
      <c r="B3252" t="s">
        <v>633</v>
      </c>
      <c r="C3252" s="151">
        <v>41601</v>
      </c>
      <c r="D3252">
        <v>49</v>
      </c>
      <c r="E3252">
        <v>57</v>
      </c>
      <c r="F3252">
        <v>31</v>
      </c>
    </row>
    <row r="3253" spans="1:6" x14ac:dyDescent="0.25">
      <c r="A3253" t="s">
        <v>632</v>
      </c>
      <c r="B3253" t="s">
        <v>633</v>
      </c>
      <c r="C3253" s="151">
        <v>41602</v>
      </c>
      <c r="D3253">
        <v>30</v>
      </c>
      <c r="E3253">
        <v>32</v>
      </c>
      <c r="F3253">
        <v>21</v>
      </c>
    </row>
    <row r="3254" spans="1:6" x14ac:dyDescent="0.25">
      <c r="A3254" t="s">
        <v>632</v>
      </c>
      <c r="B3254" t="s">
        <v>633</v>
      </c>
      <c r="C3254" s="151">
        <v>41603</v>
      </c>
      <c r="D3254">
        <v>26</v>
      </c>
      <c r="E3254">
        <v>37</v>
      </c>
      <c r="F3254">
        <v>16</v>
      </c>
    </row>
    <row r="3255" spans="1:6" x14ac:dyDescent="0.25">
      <c r="A3255" t="s">
        <v>632</v>
      </c>
      <c r="B3255" t="s">
        <v>633</v>
      </c>
      <c r="C3255" s="151">
        <v>41604</v>
      </c>
      <c r="D3255">
        <v>34</v>
      </c>
      <c r="E3255">
        <v>37</v>
      </c>
      <c r="F3255">
        <v>33</v>
      </c>
    </row>
    <row r="3256" spans="1:6" x14ac:dyDescent="0.25">
      <c r="A3256" t="s">
        <v>632</v>
      </c>
      <c r="B3256" t="s">
        <v>633</v>
      </c>
      <c r="C3256" s="151">
        <v>41605</v>
      </c>
      <c r="D3256">
        <v>38</v>
      </c>
      <c r="E3256">
        <v>40</v>
      </c>
      <c r="F3256">
        <v>29</v>
      </c>
    </row>
    <row r="3257" spans="1:6" x14ac:dyDescent="0.25">
      <c r="A3257" t="s">
        <v>632</v>
      </c>
      <c r="B3257" t="s">
        <v>633</v>
      </c>
      <c r="C3257" s="151">
        <v>41606</v>
      </c>
      <c r="D3257">
        <v>31</v>
      </c>
      <c r="E3257">
        <v>38</v>
      </c>
      <c r="F3257">
        <v>25</v>
      </c>
    </row>
    <row r="3258" spans="1:6" x14ac:dyDescent="0.25">
      <c r="A3258" t="s">
        <v>632</v>
      </c>
      <c r="B3258" t="s">
        <v>633</v>
      </c>
      <c r="C3258" s="151">
        <v>41607</v>
      </c>
      <c r="D3258">
        <v>32</v>
      </c>
      <c r="E3258">
        <v>42</v>
      </c>
      <c r="F3258">
        <v>23</v>
      </c>
    </row>
    <row r="3259" spans="1:6" x14ac:dyDescent="0.25">
      <c r="A3259" t="s">
        <v>632</v>
      </c>
      <c r="B3259" t="s">
        <v>633</v>
      </c>
      <c r="C3259" s="151">
        <v>41608</v>
      </c>
      <c r="D3259">
        <v>29</v>
      </c>
      <c r="E3259">
        <v>37</v>
      </c>
      <c r="F3259">
        <v>20</v>
      </c>
    </row>
    <row r="3260" spans="1:6" x14ac:dyDescent="0.25">
      <c r="A3260" t="s">
        <v>632</v>
      </c>
      <c r="B3260" t="s">
        <v>633</v>
      </c>
      <c r="C3260" s="151">
        <v>41609</v>
      </c>
      <c r="D3260">
        <v>31</v>
      </c>
      <c r="E3260">
        <v>47</v>
      </c>
      <c r="F3260">
        <v>19</v>
      </c>
    </row>
    <row r="3261" spans="1:6" x14ac:dyDescent="0.25">
      <c r="A3261" t="s">
        <v>632</v>
      </c>
      <c r="B3261" t="s">
        <v>633</v>
      </c>
      <c r="C3261" s="151">
        <v>41610</v>
      </c>
      <c r="D3261">
        <v>42</v>
      </c>
      <c r="E3261">
        <v>49</v>
      </c>
      <c r="F3261">
        <v>38</v>
      </c>
    </row>
    <row r="3262" spans="1:6" x14ac:dyDescent="0.25">
      <c r="A3262" t="s">
        <v>632</v>
      </c>
      <c r="B3262" t="s">
        <v>633</v>
      </c>
      <c r="C3262" s="151">
        <v>41611</v>
      </c>
      <c r="D3262">
        <v>43</v>
      </c>
      <c r="E3262">
        <v>57</v>
      </c>
      <c r="F3262">
        <v>32</v>
      </c>
    </row>
    <row r="3263" spans="1:6" x14ac:dyDescent="0.25">
      <c r="A3263" t="s">
        <v>632</v>
      </c>
      <c r="B3263" t="s">
        <v>633</v>
      </c>
      <c r="C3263" s="151">
        <v>41612</v>
      </c>
      <c r="D3263">
        <v>43</v>
      </c>
      <c r="E3263">
        <v>56</v>
      </c>
      <c r="F3263">
        <v>32</v>
      </c>
    </row>
    <row r="3264" spans="1:6" x14ac:dyDescent="0.25">
      <c r="A3264" t="s">
        <v>632</v>
      </c>
      <c r="B3264" t="s">
        <v>633</v>
      </c>
      <c r="C3264" s="151">
        <v>41613</v>
      </c>
      <c r="D3264">
        <v>58</v>
      </c>
      <c r="E3264">
        <v>69</v>
      </c>
      <c r="F3264">
        <v>54</v>
      </c>
    </row>
    <row r="3265" spans="1:6" x14ac:dyDescent="0.25">
      <c r="A3265" t="s">
        <v>632</v>
      </c>
      <c r="B3265" t="s">
        <v>633</v>
      </c>
      <c r="C3265" s="151">
        <v>41614</v>
      </c>
      <c r="D3265">
        <v>55</v>
      </c>
      <c r="E3265">
        <v>65</v>
      </c>
      <c r="F3265">
        <v>38</v>
      </c>
    </row>
    <row r="3266" spans="1:6" x14ac:dyDescent="0.25">
      <c r="A3266" t="s">
        <v>632</v>
      </c>
      <c r="B3266" t="s">
        <v>633</v>
      </c>
      <c r="C3266" s="151">
        <v>41615</v>
      </c>
      <c r="D3266">
        <v>39</v>
      </c>
      <c r="E3266">
        <v>42</v>
      </c>
      <c r="F3266">
        <v>31</v>
      </c>
    </row>
    <row r="3267" spans="1:6" x14ac:dyDescent="0.25">
      <c r="A3267" t="s">
        <v>632</v>
      </c>
      <c r="B3267" t="s">
        <v>633</v>
      </c>
      <c r="C3267" s="151">
        <v>41616</v>
      </c>
      <c r="D3267">
        <v>29</v>
      </c>
      <c r="E3267">
        <v>31</v>
      </c>
      <c r="F3267">
        <v>26</v>
      </c>
    </row>
    <row r="3268" spans="1:6" x14ac:dyDescent="0.25">
      <c r="A3268" t="s">
        <v>632</v>
      </c>
      <c r="B3268" t="s">
        <v>633</v>
      </c>
      <c r="C3268" s="151">
        <v>41617</v>
      </c>
      <c r="D3268">
        <v>31</v>
      </c>
      <c r="E3268">
        <v>34</v>
      </c>
      <c r="F3268">
        <v>30</v>
      </c>
    </row>
    <row r="3269" spans="1:6" x14ac:dyDescent="0.25">
      <c r="A3269" t="s">
        <v>632</v>
      </c>
      <c r="B3269" t="s">
        <v>633</v>
      </c>
      <c r="C3269" s="151">
        <v>41618</v>
      </c>
      <c r="D3269">
        <v>33</v>
      </c>
      <c r="E3269">
        <v>37</v>
      </c>
      <c r="F3269">
        <v>25</v>
      </c>
    </row>
    <row r="3270" spans="1:6" x14ac:dyDescent="0.25">
      <c r="A3270" t="s">
        <v>632</v>
      </c>
      <c r="B3270" t="s">
        <v>633</v>
      </c>
      <c r="C3270" s="151">
        <v>41619</v>
      </c>
      <c r="D3270">
        <v>28</v>
      </c>
      <c r="E3270">
        <v>39</v>
      </c>
      <c r="F3270">
        <v>17</v>
      </c>
    </row>
    <row r="3271" spans="1:6" x14ac:dyDescent="0.25">
      <c r="A3271" t="s">
        <v>632</v>
      </c>
      <c r="B3271" t="s">
        <v>633</v>
      </c>
      <c r="C3271" s="151">
        <v>41620</v>
      </c>
      <c r="D3271">
        <v>26</v>
      </c>
      <c r="E3271">
        <v>32</v>
      </c>
      <c r="F3271">
        <v>17</v>
      </c>
    </row>
    <row r="3272" spans="1:6" x14ac:dyDescent="0.25">
      <c r="A3272" t="s">
        <v>632</v>
      </c>
      <c r="B3272" t="s">
        <v>633</v>
      </c>
      <c r="C3272" s="151">
        <v>41621</v>
      </c>
      <c r="D3272">
        <v>27</v>
      </c>
      <c r="E3272">
        <v>41</v>
      </c>
      <c r="F3272">
        <v>17</v>
      </c>
    </row>
    <row r="3273" spans="1:6" x14ac:dyDescent="0.25">
      <c r="A3273" t="s">
        <v>632</v>
      </c>
      <c r="B3273" t="s">
        <v>633</v>
      </c>
      <c r="C3273" s="151">
        <v>41622</v>
      </c>
      <c r="D3273">
        <v>33</v>
      </c>
      <c r="E3273">
        <v>37</v>
      </c>
      <c r="F3273">
        <v>29</v>
      </c>
    </row>
    <row r="3274" spans="1:6" x14ac:dyDescent="0.25">
      <c r="A3274" t="s">
        <v>632</v>
      </c>
      <c r="B3274" t="s">
        <v>633</v>
      </c>
      <c r="C3274" s="151">
        <v>41623</v>
      </c>
      <c r="D3274">
        <v>37</v>
      </c>
      <c r="E3274">
        <v>47</v>
      </c>
      <c r="F3274">
        <v>29</v>
      </c>
    </row>
    <row r="3275" spans="1:6" x14ac:dyDescent="0.25">
      <c r="A3275" t="s">
        <v>632</v>
      </c>
      <c r="B3275" t="s">
        <v>633</v>
      </c>
      <c r="C3275" s="151">
        <v>41624</v>
      </c>
      <c r="D3275">
        <v>33</v>
      </c>
      <c r="E3275">
        <v>38</v>
      </c>
      <c r="F3275">
        <v>29</v>
      </c>
    </row>
    <row r="3276" spans="1:6" x14ac:dyDescent="0.25">
      <c r="A3276" t="s">
        <v>632</v>
      </c>
      <c r="B3276" t="s">
        <v>633</v>
      </c>
      <c r="C3276" s="151">
        <v>41625</v>
      </c>
      <c r="D3276">
        <v>35</v>
      </c>
      <c r="E3276">
        <v>39</v>
      </c>
      <c r="F3276">
        <v>32</v>
      </c>
    </row>
    <row r="3277" spans="1:6" x14ac:dyDescent="0.25">
      <c r="A3277" t="s">
        <v>632</v>
      </c>
      <c r="B3277" t="s">
        <v>633</v>
      </c>
      <c r="C3277" s="151">
        <v>41626</v>
      </c>
      <c r="D3277">
        <v>35</v>
      </c>
      <c r="E3277">
        <v>42</v>
      </c>
      <c r="F3277">
        <v>25</v>
      </c>
    </row>
    <row r="3278" spans="1:6" x14ac:dyDescent="0.25">
      <c r="A3278" t="s">
        <v>632</v>
      </c>
      <c r="B3278" t="s">
        <v>633</v>
      </c>
      <c r="C3278" s="151">
        <v>41627</v>
      </c>
      <c r="D3278">
        <v>37</v>
      </c>
      <c r="E3278">
        <v>60</v>
      </c>
      <c r="F3278">
        <v>23</v>
      </c>
    </row>
    <row r="3279" spans="1:6" x14ac:dyDescent="0.25">
      <c r="A3279" t="s">
        <v>632</v>
      </c>
      <c r="B3279" t="s">
        <v>633</v>
      </c>
      <c r="C3279" s="151">
        <v>41628</v>
      </c>
      <c r="D3279">
        <v>49</v>
      </c>
      <c r="E3279">
        <v>58</v>
      </c>
      <c r="F3279">
        <v>42</v>
      </c>
    </row>
    <row r="3280" spans="1:6" x14ac:dyDescent="0.25">
      <c r="A3280" t="s">
        <v>632</v>
      </c>
      <c r="B3280" t="s">
        <v>633</v>
      </c>
      <c r="C3280" s="151">
        <v>41629</v>
      </c>
      <c r="D3280">
        <v>59</v>
      </c>
      <c r="E3280">
        <v>70</v>
      </c>
      <c r="F3280">
        <v>51</v>
      </c>
    </row>
    <row r="3281" spans="1:6" x14ac:dyDescent="0.25">
      <c r="A3281" t="s">
        <v>632</v>
      </c>
      <c r="B3281" t="s">
        <v>633</v>
      </c>
      <c r="C3281" s="151">
        <v>41630</v>
      </c>
      <c r="D3281">
        <v>66</v>
      </c>
      <c r="E3281">
        <v>71</v>
      </c>
      <c r="F3281">
        <v>62</v>
      </c>
    </row>
    <row r="3282" spans="1:6" x14ac:dyDescent="0.25">
      <c r="A3282" t="s">
        <v>632</v>
      </c>
      <c r="B3282" t="s">
        <v>633</v>
      </c>
      <c r="C3282" s="151">
        <v>41631</v>
      </c>
      <c r="D3282">
        <v>59</v>
      </c>
      <c r="E3282">
        <v>63</v>
      </c>
      <c r="F3282">
        <v>38</v>
      </c>
    </row>
    <row r="3283" spans="1:6" x14ac:dyDescent="0.25">
      <c r="A3283" t="s">
        <v>632</v>
      </c>
      <c r="B3283" t="s">
        <v>633</v>
      </c>
      <c r="C3283" s="151">
        <v>41632</v>
      </c>
      <c r="D3283">
        <v>36</v>
      </c>
      <c r="E3283">
        <v>40</v>
      </c>
      <c r="F3283">
        <v>22</v>
      </c>
    </row>
    <row r="3284" spans="1:6" x14ac:dyDescent="0.25">
      <c r="A3284" t="s">
        <v>632</v>
      </c>
      <c r="B3284" t="s">
        <v>633</v>
      </c>
      <c r="C3284" s="151">
        <v>41633</v>
      </c>
      <c r="D3284">
        <v>25</v>
      </c>
      <c r="E3284">
        <v>32</v>
      </c>
      <c r="F3284">
        <v>19</v>
      </c>
    </row>
    <row r="3285" spans="1:6" x14ac:dyDescent="0.25">
      <c r="A3285" t="s">
        <v>632</v>
      </c>
      <c r="B3285" t="s">
        <v>633</v>
      </c>
      <c r="C3285" s="151">
        <v>41634</v>
      </c>
      <c r="D3285">
        <v>30</v>
      </c>
      <c r="E3285">
        <v>46</v>
      </c>
      <c r="F3285">
        <v>21</v>
      </c>
    </row>
    <row r="3286" spans="1:6" x14ac:dyDescent="0.25">
      <c r="A3286" t="s">
        <v>632</v>
      </c>
      <c r="B3286" t="s">
        <v>633</v>
      </c>
      <c r="C3286" s="151">
        <v>41635</v>
      </c>
      <c r="D3286">
        <v>33</v>
      </c>
      <c r="E3286">
        <v>50</v>
      </c>
      <c r="F3286">
        <v>21</v>
      </c>
    </row>
    <row r="3287" spans="1:6" x14ac:dyDescent="0.25">
      <c r="A3287" t="s">
        <v>632</v>
      </c>
      <c r="B3287" t="s">
        <v>633</v>
      </c>
      <c r="C3287" s="151">
        <v>41636</v>
      </c>
      <c r="D3287">
        <v>39</v>
      </c>
      <c r="E3287">
        <v>57</v>
      </c>
      <c r="F3287">
        <v>27</v>
      </c>
    </row>
    <row r="3288" spans="1:6" x14ac:dyDescent="0.25">
      <c r="A3288" t="s">
        <v>632</v>
      </c>
      <c r="B3288" t="s">
        <v>633</v>
      </c>
      <c r="C3288" s="151">
        <v>41637</v>
      </c>
      <c r="D3288">
        <v>45</v>
      </c>
      <c r="E3288">
        <v>49</v>
      </c>
      <c r="F3288">
        <v>37</v>
      </c>
    </row>
    <row r="3289" spans="1:6" x14ac:dyDescent="0.25">
      <c r="A3289" t="s">
        <v>632</v>
      </c>
      <c r="B3289" t="s">
        <v>633</v>
      </c>
      <c r="C3289" s="151">
        <v>41638</v>
      </c>
      <c r="D3289">
        <v>41</v>
      </c>
      <c r="E3289">
        <v>45</v>
      </c>
      <c r="F3289">
        <v>33</v>
      </c>
    </row>
    <row r="3290" spans="1:6" x14ac:dyDescent="0.25">
      <c r="A3290" t="s">
        <v>632</v>
      </c>
      <c r="B3290" t="s">
        <v>633</v>
      </c>
      <c r="C3290" s="151">
        <v>41639</v>
      </c>
      <c r="D3290">
        <v>35</v>
      </c>
      <c r="E3290">
        <v>45</v>
      </c>
      <c r="F3290">
        <v>26</v>
      </c>
    </row>
    <row r="3291" spans="1:6" x14ac:dyDescent="0.25">
      <c r="A3291" t="s">
        <v>632</v>
      </c>
      <c r="B3291" t="s">
        <v>633</v>
      </c>
      <c r="C3291" s="151">
        <v>41640</v>
      </c>
      <c r="D3291">
        <v>33</v>
      </c>
      <c r="E3291">
        <v>46</v>
      </c>
      <c r="F3291">
        <v>23</v>
      </c>
    </row>
    <row r="3292" spans="1:6" x14ac:dyDescent="0.25">
      <c r="A3292" t="s">
        <v>632</v>
      </c>
      <c r="B3292" t="s">
        <v>633</v>
      </c>
      <c r="C3292" s="151">
        <v>41641</v>
      </c>
      <c r="D3292">
        <v>33</v>
      </c>
      <c r="E3292">
        <v>37</v>
      </c>
      <c r="F3292">
        <v>28</v>
      </c>
    </row>
    <row r="3293" spans="1:6" x14ac:dyDescent="0.25">
      <c r="A3293" t="s">
        <v>632</v>
      </c>
      <c r="B3293" t="s">
        <v>633</v>
      </c>
      <c r="C3293" s="151">
        <v>41642</v>
      </c>
      <c r="D3293">
        <v>23</v>
      </c>
      <c r="E3293">
        <v>29</v>
      </c>
      <c r="F3293">
        <v>9</v>
      </c>
    </row>
    <row r="3294" spans="1:6" x14ac:dyDescent="0.25">
      <c r="A3294" t="s">
        <v>632</v>
      </c>
      <c r="B3294" t="s">
        <v>633</v>
      </c>
      <c r="C3294" s="151">
        <v>41643</v>
      </c>
      <c r="D3294">
        <v>18</v>
      </c>
      <c r="E3294">
        <v>32</v>
      </c>
      <c r="F3294">
        <v>8</v>
      </c>
    </row>
    <row r="3295" spans="1:6" x14ac:dyDescent="0.25">
      <c r="A3295" t="s">
        <v>632</v>
      </c>
      <c r="B3295" t="s">
        <v>633</v>
      </c>
      <c r="C3295" s="151">
        <v>41644</v>
      </c>
      <c r="D3295">
        <v>29</v>
      </c>
      <c r="E3295">
        <v>37</v>
      </c>
      <c r="F3295">
        <v>24</v>
      </c>
    </row>
    <row r="3296" spans="1:6" x14ac:dyDescent="0.25">
      <c r="A3296" t="s">
        <v>632</v>
      </c>
      <c r="B3296" t="s">
        <v>633</v>
      </c>
      <c r="C3296" s="151">
        <v>41645</v>
      </c>
      <c r="D3296">
        <v>37</v>
      </c>
      <c r="E3296">
        <v>44</v>
      </c>
      <c r="F3296">
        <v>11</v>
      </c>
    </row>
    <row r="3297" spans="1:6" x14ac:dyDescent="0.25">
      <c r="A3297" t="s">
        <v>632</v>
      </c>
      <c r="B3297" t="s">
        <v>633</v>
      </c>
      <c r="C3297" s="151">
        <v>41646</v>
      </c>
      <c r="D3297">
        <v>12</v>
      </c>
      <c r="E3297">
        <v>18</v>
      </c>
      <c r="F3297">
        <v>1</v>
      </c>
    </row>
    <row r="3298" spans="1:6" x14ac:dyDescent="0.25">
      <c r="A3298" t="s">
        <v>632</v>
      </c>
      <c r="B3298" t="s">
        <v>633</v>
      </c>
      <c r="C3298" s="151">
        <v>41647</v>
      </c>
      <c r="D3298">
        <v>15</v>
      </c>
      <c r="E3298">
        <v>26</v>
      </c>
      <c r="F3298">
        <v>5</v>
      </c>
    </row>
    <row r="3299" spans="1:6" x14ac:dyDescent="0.25">
      <c r="A3299" t="s">
        <v>632</v>
      </c>
      <c r="B3299" t="s">
        <v>633</v>
      </c>
      <c r="C3299" s="151">
        <v>41648</v>
      </c>
      <c r="D3299">
        <v>28</v>
      </c>
      <c r="E3299">
        <v>37</v>
      </c>
      <c r="F3299">
        <v>24</v>
      </c>
    </row>
    <row r="3300" spans="1:6" x14ac:dyDescent="0.25">
      <c r="A3300" t="s">
        <v>632</v>
      </c>
      <c r="B3300" t="s">
        <v>633</v>
      </c>
      <c r="C3300" s="151">
        <v>41649</v>
      </c>
      <c r="D3300">
        <v>32</v>
      </c>
      <c r="E3300">
        <v>35</v>
      </c>
      <c r="F3300">
        <v>29</v>
      </c>
    </row>
    <row r="3301" spans="1:6" x14ac:dyDescent="0.25">
      <c r="A3301" t="s">
        <v>632</v>
      </c>
      <c r="B3301" t="s">
        <v>633</v>
      </c>
      <c r="C3301" s="151">
        <v>41650</v>
      </c>
      <c r="D3301">
        <v>38</v>
      </c>
      <c r="E3301">
        <v>51</v>
      </c>
      <c r="F3301">
        <v>34</v>
      </c>
    </row>
    <row r="3302" spans="1:6" x14ac:dyDescent="0.25">
      <c r="A3302" t="s">
        <v>632</v>
      </c>
      <c r="B3302" t="s">
        <v>633</v>
      </c>
      <c r="C3302" s="151">
        <v>41651</v>
      </c>
      <c r="D3302">
        <v>45</v>
      </c>
      <c r="E3302">
        <v>50</v>
      </c>
      <c r="F3302">
        <v>28</v>
      </c>
    </row>
    <row r="3303" spans="1:6" x14ac:dyDescent="0.25">
      <c r="A3303" t="s">
        <v>632</v>
      </c>
      <c r="B3303" t="s">
        <v>633</v>
      </c>
      <c r="C3303" s="151">
        <v>41652</v>
      </c>
      <c r="D3303">
        <v>37</v>
      </c>
      <c r="E3303">
        <v>56</v>
      </c>
      <c r="F3303">
        <v>24</v>
      </c>
    </row>
    <row r="3304" spans="1:6" x14ac:dyDescent="0.25">
      <c r="A3304" t="s">
        <v>632</v>
      </c>
      <c r="B3304" t="s">
        <v>633</v>
      </c>
      <c r="C3304" s="151">
        <v>41653</v>
      </c>
      <c r="D3304">
        <v>47</v>
      </c>
      <c r="E3304">
        <v>50</v>
      </c>
      <c r="F3304">
        <v>36</v>
      </c>
    </row>
    <row r="3305" spans="1:6" x14ac:dyDescent="0.25">
      <c r="A3305" t="s">
        <v>632</v>
      </c>
      <c r="B3305" t="s">
        <v>633</v>
      </c>
      <c r="C3305" s="151">
        <v>41654</v>
      </c>
      <c r="D3305">
        <v>39</v>
      </c>
      <c r="E3305">
        <v>49</v>
      </c>
      <c r="F3305">
        <v>34</v>
      </c>
    </row>
    <row r="3306" spans="1:6" x14ac:dyDescent="0.25">
      <c r="A3306" t="s">
        <v>632</v>
      </c>
      <c r="B3306" t="s">
        <v>633</v>
      </c>
      <c r="C3306" s="151">
        <v>41655</v>
      </c>
      <c r="D3306">
        <v>34</v>
      </c>
      <c r="E3306">
        <v>37</v>
      </c>
      <c r="F3306">
        <v>26</v>
      </c>
    </row>
    <row r="3307" spans="1:6" x14ac:dyDescent="0.25">
      <c r="A3307" t="s">
        <v>632</v>
      </c>
      <c r="B3307" t="s">
        <v>633</v>
      </c>
      <c r="C3307" s="151">
        <v>41656</v>
      </c>
      <c r="D3307">
        <v>34</v>
      </c>
      <c r="E3307">
        <v>47</v>
      </c>
      <c r="F3307">
        <v>27</v>
      </c>
    </row>
    <row r="3308" spans="1:6" x14ac:dyDescent="0.25">
      <c r="A3308" t="s">
        <v>632</v>
      </c>
      <c r="B3308" t="s">
        <v>633</v>
      </c>
      <c r="C3308" s="151">
        <v>41657</v>
      </c>
      <c r="D3308">
        <v>30</v>
      </c>
      <c r="E3308">
        <v>36</v>
      </c>
      <c r="F3308">
        <v>20</v>
      </c>
    </row>
    <row r="3309" spans="1:6" x14ac:dyDescent="0.25">
      <c r="A3309" t="s">
        <v>632</v>
      </c>
      <c r="B3309" t="s">
        <v>633</v>
      </c>
      <c r="C3309" s="151">
        <v>41658</v>
      </c>
      <c r="D3309">
        <v>28</v>
      </c>
      <c r="E3309">
        <v>47</v>
      </c>
      <c r="F3309">
        <v>18</v>
      </c>
    </row>
    <row r="3310" spans="1:6" x14ac:dyDescent="0.25">
      <c r="A3310" t="s">
        <v>632</v>
      </c>
      <c r="B3310" t="s">
        <v>633</v>
      </c>
      <c r="C3310" s="151">
        <v>41659</v>
      </c>
      <c r="D3310">
        <v>40</v>
      </c>
      <c r="E3310">
        <v>54</v>
      </c>
      <c r="F3310">
        <v>27</v>
      </c>
    </row>
    <row r="3311" spans="1:6" x14ac:dyDescent="0.25">
      <c r="A3311" t="s">
        <v>632</v>
      </c>
      <c r="B3311" t="s">
        <v>633</v>
      </c>
      <c r="C3311" s="151">
        <v>41660</v>
      </c>
      <c r="D3311">
        <v>31</v>
      </c>
      <c r="E3311">
        <v>37</v>
      </c>
      <c r="F3311">
        <v>14</v>
      </c>
    </row>
    <row r="3312" spans="1:6" x14ac:dyDescent="0.25">
      <c r="A3312" t="s">
        <v>632</v>
      </c>
      <c r="B3312" t="s">
        <v>633</v>
      </c>
      <c r="C3312" s="151">
        <v>41661</v>
      </c>
      <c r="D3312">
        <v>11</v>
      </c>
      <c r="E3312">
        <v>15</v>
      </c>
      <c r="F3312">
        <v>4</v>
      </c>
    </row>
    <row r="3313" spans="1:6" x14ac:dyDescent="0.25">
      <c r="A3313" t="s">
        <v>632</v>
      </c>
      <c r="B3313" t="s">
        <v>633</v>
      </c>
      <c r="C3313" s="151">
        <v>41662</v>
      </c>
      <c r="D3313">
        <v>12</v>
      </c>
      <c r="E3313">
        <v>23</v>
      </c>
      <c r="F3313">
        <v>-2</v>
      </c>
    </row>
    <row r="3314" spans="1:6" x14ac:dyDescent="0.25">
      <c r="A3314" t="s">
        <v>632</v>
      </c>
      <c r="B3314" t="s">
        <v>633</v>
      </c>
      <c r="C3314" s="151">
        <v>41663</v>
      </c>
      <c r="D3314">
        <v>13</v>
      </c>
      <c r="E3314">
        <v>21</v>
      </c>
      <c r="F3314">
        <v>5</v>
      </c>
    </row>
    <row r="3315" spans="1:6" x14ac:dyDescent="0.25">
      <c r="A3315" t="s">
        <v>632</v>
      </c>
      <c r="B3315" t="s">
        <v>633</v>
      </c>
      <c r="C3315" s="151">
        <v>41664</v>
      </c>
      <c r="D3315">
        <v>22</v>
      </c>
      <c r="E3315">
        <v>31</v>
      </c>
      <c r="F3315">
        <v>18</v>
      </c>
    </row>
    <row r="3316" spans="1:6" x14ac:dyDescent="0.25">
      <c r="A3316" t="s">
        <v>632</v>
      </c>
      <c r="B3316" t="s">
        <v>633</v>
      </c>
      <c r="C3316" s="151">
        <v>41665</v>
      </c>
      <c r="D3316">
        <v>24</v>
      </c>
      <c r="E3316">
        <v>32</v>
      </c>
      <c r="F3316">
        <v>9</v>
      </c>
    </row>
    <row r="3317" spans="1:6" x14ac:dyDescent="0.25">
      <c r="A3317" t="s">
        <v>632</v>
      </c>
      <c r="B3317" t="s">
        <v>633</v>
      </c>
      <c r="C3317" s="151">
        <v>41666</v>
      </c>
      <c r="D3317">
        <v>31</v>
      </c>
      <c r="E3317">
        <v>46</v>
      </c>
      <c r="F3317">
        <v>18</v>
      </c>
    </row>
    <row r="3318" spans="1:6" x14ac:dyDescent="0.25">
      <c r="A3318" t="s">
        <v>632</v>
      </c>
      <c r="B3318" t="s">
        <v>633</v>
      </c>
      <c r="C3318" s="151">
        <v>41667</v>
      </c>
      <c r="D3318">
        <v>15</v>
      </c>
      <c r="E3318">
        <v>18</v>
      </c>
      <c r="F3318">
        <v>8</v>
      </c>
    </row>
    <row r="3319" spans="1:6" x14ac:dyDescent="0.25">
      <c r="A3319" t="s">
        <v>632</v>
      </c>
      <c r="B3319" t="s">
        <v>633</v>
      </c>
      <c r="C3319" s="151">
        <v>41668</v>
      </c>
      <c r="D3319">
        <v>14</v>
      </c>
      <c r="E3319">
        <v>23</v>
      </c>
      <c r="F3319">
        <v>6</v>
      </c>
    </row>
    <row r="3320" spans="1:6" x14ac:dyDescent="0.25">
      <c r="A3320" t="s">
        <v>632</v>
      </c>
      <c r="B3320" t="s">
        <v>633</v>
      </c>
      <c r="C3320" s="151">
        <v>41669</v>
      </c>
      <c r="D3320">
        <v>17</v>
      </c>
      <c r="E3320">
        <v>31</v>
      </c>
      <c r="F3320">
        <v>4</v>
      </c>
    </row>
    <row r="3321" spans="1:6" x14ac:dyDescent="0.25">
      <c r="A3321" t="s">
        <v>632</v>
      </c>
      <c r="B3321" t="s">
        <v>633</v>
      </c>
      <c r="C3321" s="151">
        <v>41670</v>
      </c>
      <c r="D3321">
        <v>31</v>
      </c>
      <c r="E3321">
        <v>48</v>
      </c>
      <c r="F3321">
        <v>23</v>
      </c>
    </row>
    <row r="3322" spans="1:6" x14ac:dyDescent="0.25">
      <c r="A3322" t="s">
        <v>632</v>
      </c>
      <c r="B3322" t="s">
        <v>633</v>
      </c>
      <c r="C3322" s="151">
        <v>41671</v>
      </c>
      <c r="D3322">
        <v>33</v>
      </c>
      <c r="E3322">
        <v>49</v>
      </c>
      <c r="F3322">
        <v>22</v>
      </c>
    </row>
    <row r="3323" spans="1:6" x14ac:dyDescent="0.25">
      <c r="A3323" t="s">
        <v>632</v>
      </c>
      <c r="B3323" t="s">
        <v>633</v>
      </c>
      <c r="C3323" s="151">
        <v>41672</v>
      </c>
      <c r="D3323">
        <v>41</v>
      </c>
      <c r="E3323">
        <v>61</v>
      </c>
      <c r="F3323">
        <v>26</v>
      </c>
    </row>
    <row r="3324" spans="1:6" x14ac:dyDescent="0.25">
      <c r="A3324" t="s">
        <v>632</v>
      </c>
      <c r="B3324" t="s">
        <v>633</v>
      </c>
      <c r="C3324" s="151">
        <v>41673</v>
      </c>
      <c r="D3324">
        <v>40</v>
      </c>
      <c r="E3324">
        <v>45</v>
      </c>
      <c r="F3324">
        <v>29</v>
      </c>
    </row>
    <row r="3325" spans="1:6" x14ac:dyDescent="0.25">
      <c r="A3325" t="s">
        <v>632</v>
      </c>
      <c r="B3325" t="s">
        <v>633</v>
      </c>
      <c r="C3325" s="151">
        <v>41674</v>
      </c>
      <c r="D3325">
        <v>30</v>
      </c>
      <c r="E3325">
        <v>34</v>
      </c>
      <c r="F3325">
        <v>25</v>
      </c>
    </row>
    <row r="3326" spans="1:6" x14ac:dyDescent="0.25">
      <c r="A3326" t="s">
        <v>632</v>
      </c>
      <c r="B3326" t="s">
        <v>633</v>
      </c>
      <c r="C3326" s="151">
        <v>41675</v>
      </c>
      <c r="D3326">
        <v>31</v>
      </c>
      <c r="E3326">
        <v>41</v>
      </c>
      <c r="F3326">
        <v>29</v>
      </c>
    </row>
    <row r="3327" spans="1:6" x14ac:dyDescent="0.25">
      <c r="A3327" t="s">
        <v>632</v>
      </c>
      <c r="B3327" t="s">
        <v>633</v>
      </c>
      <c r="C3327" s="151">
        <v>41676</v>
      </c>
      <c r="D3327">
        <v>31</v>
      </c>
      <c r="E3327">
        <v>35</v>
      </c>
      <c r="F3327">
        <v>26</v>
      </c>
    </row>
    <row r="3328" spans="1:6" x14ac:dyDescent="0.25">
      <c r="A3328" t="s">
        <v>632</v>
      </c>
      <c r="B3328" t="s">
        <v>633</v>
      </c>
      <c r="C3328" s="151">
        <v>41677</v>
      </c>
      <c r="D3328">
        <v>30</v>
      </c>
      <c r="E3328">
        <v>40</v>
      </c>
      <c r="F3328">
        <v>19</v>
      </c>
    </row>
    <row r="3329" spans="1:6" x14ac:dyDescent="0.25">
      <c r="A3329" t="s">
        <v>632</v>
      </c>
      <c r="B3329" t="s">
        <v>633</v>
      </c>
      <c r="C3329" s="151">
        <v>41678</v>
      </c>
      <c r="D3329">
        <v>29</v>
      </c>
      <c r="E3329">
        <v>31</v>
      </c>
      <c r="F3329">
        <v>21</v>
      </c>
    </row>
    <row r="3330" spans="1:6" x14ac:dyDescent="0.25">
      <c r="A3330" t="s">
        <v>632</v>
      </c>
      <c r="B3330" t="s">
        <v>633</v>
      </c>
      <c r="C3330" s="151">
        <v>41679</v>
      </c>
      <c r="D3330">
        <v>28</v>
      </c>
      <c r="E3330">
        <v>32</v>
      </c>
      <c r="F3330">
        <v>21</v>
      </c>
    </row>
    <row r="3331" spans="1:6" x14ac:dyDescent="0.25">
      <c r="A3331" t="s">
        <v>632</v>
      </c>
      <c r="B3331" t="s">
        <v>633</v>
      </c>
      <c r="C3331" s="151">
        <v>41680</v>
      </c>
      <c r="D3331">
        <v>28</v>
      </c>
      <c r="E3331">
        <v>31</v>
      </c>
      <c r="F3331">
        <v>20</v>
      </c>
    </row>
    <row r="3332" spans="1:6" x14ac:dyDescent="0.25">
      <c r="A3332" t="s">
        <v>632</v>
      </c>
      <c r="B3332" t="s">
        <v>633</v>
      </c>
      <c r="C3332" s="151">
        <v>41681</v>
      </c>
      <c r="D3332">
        <v>23</v>
      </c>
      <c r="E3332">
        <v>29</v>
      </c>
      <c r="F3332">
        <v>14</v>
      </c>
    </row>
    <row r="3333" spans="1:6" x14ac:dyDescent="0.25">
      <c r="A3333" t="s">
        <v>632</v>
      </c>
      <c r="B3333" t="s">
        <v>633</v>
      </c>
      <c r="C3333" s="151">
        <v>41682</v>
      </c>
      <c r="D3333">
        <v>20</v>
      </c>
      <c r="E3333">
        <v>26</v>
      </c>
      <c r="F3333">
        <v>14</v>
      </c>
    </row>
    <row r="3334" spans="1:6" x14ac:dyDescent="0.25">
      <c r="A3334" t="s">
        <v>632</v>
      </c>
      <c r="B3334" t="s">
        <v>633</v>
      </c>
      <c r="C3334" s="151">
        <v>41683</v>
      </c>
      <c r="D3334">
        <v>26</v>
      </c>
      <c r="E3334">
        <v>35</v>
      </c>
      <c r="F3334">
        <v>20</v>
      </c>
    </row>
    <row r="3335" spans="1:6" x14ac:dyDescent="0.25">
      <c r="A3335" t="s">
        <v>632</v>
      </c>
      <c r="B3335" t="s">
        <v>633</v>
      </c>
      <c r="C3335" s="151">
        <v>41684</v>
      </c>
      <c r="D3335">
        <v>36</v>
      </c>
      <c r="E3335">
        <v>50</v>
      </c>
      <c r="F3335">
        <v>22</v>
      </c>
    </row>
    <row r="3336" spans="1:6" x14ac:dyDescent="0.25">
      <c r="A3336" t="s">
        <v>632</v>
      </c>
      <c r="B3336" t="s">
        <v>633</v>
      </c>
      <c r="C3336" s="151">
        <v>41685</v>
      </c>
      <c r="D3336">
        <v>34</v>
      </c>
      <c r="E3336">
        <v>36</v>
      </c>
      <c r="F3336">
        <v>26</v>
      </c>
    </row>
    <row r="3337" spans="1:6" x14ac:dyDescent="0.25">
      <c r="A3337" t="s">
        <v>632</v>
      </c>
      <c r="B3337" t="s">
        <v>633</v>
      </c>
      <c r="C3337" s="151">
        <v>41686</v>
      </c>
      <c r="D3337">
        <v>28</v>
      </c>
      <c r="E3337">
        <v>35</v>
      </c>
      <c r="F3337">
        <v>24</v>
      </c>
    </row>
    <row r="3338" spans="1:6" x14ac:dyDescent="0.25">
      <c r="A3338" t="s">
        <v>632</v>
      </c>
      <c r="B3338" t="s">
        <v>633</v>
      </c>
      <c r="C3338" s="151">
        <v>41687</v>
      </c>
      <c r="D3338">
        <v>27</v>
      </c>
      <c r="E3338">
        <v>34</v>
      </c>
      <c r="F3338">
        <v>19</v>
      </c>
    </row>
    <row r="3339" spans="1:6" x14ac:dyDescent="0.25">
      <c r="A3339" t="s">
        <v>632</v>
      </c>
      <c r="B3339" t="s">
        <v>633</v>
      </c>
      <c r="C3339" s="151">
        <v>41688</v>
      </c>
      <c r="D3339">
        <v>34</v>
      </c>
      <c r="E3339">
        <v>53</v>
      </c>
      <c r="F3339">
        <v>25</v>
      </c>
    </row>
    <row r="3340" spans="1:6" x14ac:dyDescent="0.25">
      <c r="A3340" t="s">
        <v>632</v>
      </c>
      <c r="B3340" t="s">
        <v>633</v>
      </c>
      <c r="C3340" s="151">
        <v>41689</v>
      </c>
      <c r="D3340">
        <v>42</v>
      </c>
      <c r="E3340">
        <v>57</v>
      </c>
      <c r="F3340">
        <v>29</v>
      </c>
    </row>
    <row r="3341" spans="1:6" x14ac:dyDescent="0.25">
      <c r="A3341" t="s">
        <v>632</v>
      </c>
      <c r="B3341" t="s">
        <v>633</v>
      </c>
      <c r="C3341" s="151">
        <v>41690</v>
      </c>
      <c r="D3341">
        <v>42</v>
      </c>
      <c r="E3341">
        <v>52</v>
      </c>
      <c r="F3341">
        <v>28</v>
      </c>
    </row>
    <row r="3342" spans="1:6" x14ac:dyDescent="0.25">
      <c r="A3342" t="s">
        <v>632</v>
      </c>
      <c r="B3342" t="s">
        <v>633</v>
      </c>
      <c r="C3342" s="151">
        <v>41691</v>
      </c>
      <c r="D3342">
        <v>46</v>
      </c>
      <c r="E3342">
        <v>57</v>
      </c>
      <c r="F3342">
        <v>29</v>
      </c>
    </row>
    <row r="3343" spans="1:6" x14ac:dyDescent="0.25">
      <c r="A3343" t="s">
        <v>632</v>
      </c>
      <c r="B3343" t="s">
        <v>633</v>
      </c>
      <c r="C3343" s="151">
        <v>41692</v>
      </c>
      <c r="D3343">
        <v>42</v>
      </c>
      <c r="E3343">
        <v>62</v>
      </c>
      <c r="F3343">
        <v>26</v>
      </c>
    </row>
    <row r="3344" spans="1:6" x14ac:dyDescent="0.25">
      <c r="A3344" t="s">
        <v>632</v>
      </c>
      <c r="B3344" t="s">
        <v>633</v>
      </c>
      <c r="C3344" s="151">
        <v>41693</v>
      </c>
      <c r="D3344">
        <v>47</v>
      </c>
      <c r="E3344">
        <v>57</v>
      </c>
      <c r="F3344">
        <v>38</v>
      </c>
    </row>
    <row r="3345" spans="1:6" x14ac:dyDescent="0.25">
      <c r="A3345" t="s">
        <v>632</v>
      </c>
      <c r="B3345" t="s">
        <v>633</v>
      </c>
      <c r="C3345" s="151">
        <v>41694</v>
      </c>
      <c r="D3345">
        <v>40</v>
      </c>
      <c r="E3345">
        <v>42</v>
      </c>
      <c r="F3345">
        <v>24</v>
      </c>
    </row>
    <row r="3346" spans="1:6" x14ac:dyDescent="0.25">
      <c r="A3346" t="s">
        <v>632</v>
      </c>
      <c r="B3346" t="s">
        <v>633</v>
      </c>
      <c r="C3346" s="151">
        <v>41695</v>
      </c>
      <c r="D3346">
        <v>29</v>
      </c>
      <c r="E3346">
        <v>37</v>
      </c>
      <c r="F3346">
        <v>22</v>
      </c>
    </row>
    <row r="3347" spans="1:6" x14ac:dyDescent="0.25">
      <c r="A3347" t="s">
        <v>632</v>
      </c>
      <c r="B3347" t="s">
        <v>633</v>
      </c>
      <c r="C3347" s="151">
        <v>41696</v>
      </c>
      <c r="D3347">
        <v>29</v>
      </c>
      <c r="E3347">
        <v>34</v>
      </c>
      <c r="F3347">
        <v>20</v>
      </c>
    </row>
    <row r="3348" spans="1:6" x14ac:dyDescent="0.25">
      <c r="A3348" t="s">
        <v>632</v>
      </c>
      <c r="B3348" t="s">
        <v>633</v>
      </c>
      <c r="C3348" s="151">
        <v>41697</v>
      </c>
      <c r="D3348">
        <v>25</v>
      </c>
      <c r="E3348">
        <v>38</v>
      </c>
      <c r="F3348">
        <v>14</v>
      </c>
    </row>
    <row r="3349" spans="1:6" x14ac:dyDescent="0.25">
      <c r="A3349" t="s">
        <v>632</v>
      </c>
      <c r="B3349" t="s">
        <v>633</v>
      </c>
      <c r="C3349" s="151">
        <v>41698</v>
      </c>
      <c r="D3349">
        <v>19</v>
      </c>
      <c r="E3349">
        <v>28</v>
      </c>
      <c r="F3349">
        <v>10</v>
      </c>
    </row>
    <row r="3350" spans="1:6" x14ac:dyDescent="0.25">
      <c r="A3350" t="s">
        <v>632</v>
      </c>
      <c r="B3350" t="s">
        <v>633</v>
      </c>
      <c r="C3350" s="151">
        <v>41699</v>
      </c>
      <c r="D3350">
        <v>26</v>
      </c>
      <c r="E3350">
        <v>42</v>
      </c>
      <c r="F3350">
        <v>12</v>
      </c>
    </row>
    <row r="3351" spans="1:6" x14ac:dyDescent="0.25">
      <c r="A3351" t="s">
        <v>632</v>
      </c>
      <c r="B3351" t="s">
        <v>633</v>
      </c>
      <c r="C3351" s="151">
        <v>41700</v>
      </c>
      <c r="D3351">
        <v>39</v>
      </c>
      <c r="E3351">
        <v>52</v>
      </c>
      <c r="F3351">
        <v>31</v>
      </c>
    </row>
    <row r="3352" spans="1:6" x14ac:dyDescent="0.25">
      <c r="A3352" t="s">
        <v>632</v>
      </c>
      <c r="B3352" t="s">
        <v>633</v>
      </c>
      <c r="C3352" s="151">
        <v>41701</v>
      </c>
      <c r="D3352">
        <v>25</v>
      </c>
      <c r="E3352">
        <v>35</v>
      </c>
      <c r="F3352">
        <v>1</v>
      </c>
    </row>
    <row r="3353" spans="1:6" x14ac:dyDescent="0.25">
      <c r="A3353" t="s">
        <v>632</v>
      </c>
      <c r="B3353" t="s">
        <v>633</v>
      </c>
      <c r="C3353" s="151">
        <v>41702</v>
      </c>
      <c r="D3353">
        <v>12</v>
      </c>
      <c r="E3353">
        <v>29</v>
      </c>
      <c r="F3353">
        <v>-1</v>
      </c>
    </row>
    <row r="3354" spans="1:6" x14ac:dyDescent="0.25">
      <c r="A3354" t="s">
        <v>632</v>
      </c>
      <c r="B3354" t="s">
        <v>633</v>
      </c>
      <c r="C3354" s="151">
        <v>41703</v>
      </c>
      <c r="D3354">
        <v>23</v>
      </c>
      <c r="E3354">
        <v>41</v>
      </c>
      <c r="F3354">
        <v>9</v>
      </c>
    </row>
    <row r="3355" spans="1:6" x14ac:dyDescent="0.25">
      <c r="A3355" t="s">
        <v>632</v>
      </c>
      <c r="B3355" t="s">
        <v>633</v>
      </c>
      <c r="C3355" s="151">
        <v>41704</v>
      </c>
      <c r="D3355">
        <v>29</v>
      </c>
      <c r="E3355">
        <v>33</v>
      </c>
      <c r="F3355">
        <v>21</v>
      </c>
    </row>
    <row r="3356" spans="1:6" x14ac:dyDescent="0.25">
      <c r="A3356" t="s">
        <v>632</v>
      </c>
      <c r="B3356" t="s">
        <v>633</v>
      </c>
      <c r="C3356" s="151">
        <v>41705</v>
      </c>
      <c r="D3356">
        <v>32</v>
      </c>
      <c r="E3356">
        <v>40</v>
      </c>
      <c r="F3356">
        <v>28</v>
      </c>
    </row>
    <row r="3357" spans="1:6" x14ac:dyDescent="0.25">
      <c r="A3357" t="s">
        <v>632</v>
      </c>
      <c r="B3357" t="s">
        <v>633</v>
      </c>
      <c r="C3357" s="151">
        <v>41706</v>
      </c>
      <c r="D3357">
        <v>41</v>
      </c>
      <c r="E3357">
        <v>62</v>
      </c>
      <c r="F3357">
        <v>24</v>
      </c>
    </row>
    <row r="3358" spans="1:6" x14ac:dyDescent="0.25">
      <c r="A3358" t="s">
        <v>632</v>
      </c>
      <c r="B3358" t="s">
        <v>633</v>
      </c>
      <c r="C3358" s="151">
        <v>41707</v>
      </c>
      <c r="D3358">
        <v>45</v>
      </c>
      <c r="E3358">
        <v>49</v>
      </c>
      <c r="F3358">
        <v>33</v>
      </c>
    </row>
    <row r="3359" spans="1:6" x14ac:dyDescent="0.25">
      <c r="A3359" t="s">
        <v>632</v>
      </c>
      <c r="B3359" t="s">
        <v>633</v>
      </c>
      <c r="C3359" s="151">
        <v>41708</v>
      </c>
      <c r="D3359">
        <v>43</v>
      </c>
      <c r="E3359">
        <v>59</v>
      </c>
      <c r="F3359">
        <v>32</v>
      </c>
    </row>
    <row r="3360" spans="1:6" x14ac:dyDescent="0.25">
      <c r="A3360" t="s">
        <v>632</v>
      </c>
      <c r="B3360" t="s">
        <v>633</v>
      </c>
      <c r="C3360" s="151">
        <v>41709</v>
      </c>
      <c r="D3360">
        <v>52</v>
      </c>
      <c r="E3360">
        <v>65</v>
      </c>
      <c r="F3360">
        <v>39</v>
      </c>
    </row>
    <row r="3361" spans="1:6" x14ac:dyDescent="0.25">
      <c r="A3361" t="s">
        <v>632</v>
      </c>
      <c r="B3361" t="s">
        <v>633</v>
      </c>
      <c r="C3361" s="151">
        <v>41710</v>
      </c>
      <c r="D3361">
        <v>49</v>
      </c>
      <c r="E3361">
        <v>65</v>
      </c>
      <c r="F3361">
        <v>29</v>
      </c>
    </row>
    <row r="3362" spans="1:6" x14ac:dyDescent="0.25">
      <c r="A3362" t="s">
        <v>632</v>
      </c>
      <c r="B3362" t="s">
        <v>633</v>
      </c>
      <c r="C3362" s="151">
        <v>41711</v>
      </c>
      <c r="D3362">
        <v>29</v>
      </c>
      <c r="E3362">
        <v>33</v>
      </c>
      <c r="F3362">
        <v>18</v>
      </c>
    </row>
    <row r="3363" spans="1:6" x14ac:dyDescent="0.25">
      <c r="A3363" t="s">
        <v>632</v>
      </c>
      <c r="B3363" t="s">
        <v>633</v>
      </c>
      <c r="C3363" s="151">
        <v>41712</v>
      </c>
      <c r="D3363">
        <v>36</v>
      </c>
      <c r="E3363">
        <v>57</v>
      </c>
      <c r="F3363">
        <v>22</v>
      </c>
    </row>
    <row r="3364" spans="1:6" x14ac:dyDescent="0.25">
      <c r="A3364" t="s">
        <v>632</v>
      </c>
      <c r="B3364" t="s">
        <v>633</v>
      </c>
      <c r="C3364" s="151">
        <v>41713</v>
      </c>
      <c r="D3364">
        <v>53</v>
      </c>
      <c r="E3364">
        <v>64</v>
      </c>
      <c r="F3364">
        <v>43</v>
      </c>
    </row>
    <row r="3365" spans="1:6" x14ac:dyDescent="0.25">
      <c r="A3365" t="s">
        <v>632</v>
      </c>
      <c r="B3365" t="s">
        <v>633</v>
      </c>
      <c r="C3365" s="151">
        <v>41714</v>
      </c>
      <c r="D3365">
        <v>42</v>
      </c>
      <c r="E3365">
        <v>46</v>
      </c>
      <c r="F3365">
        <v>26</v>
      </c>
    </row>
    <row r="3366" spans="1:6" x14ac:dyDescent="0.25">
      <c r="A3366" t="s">
        <v>632</v>
      </c>
      <c r="B3366" t="s">
        <v>633</v>
      </c>
      <c r="C3366" s="151">
        <v>41715</v>
      </c>
      <c r="D3366">
        <v>26</v>
      </c>
      <c r="E3366">
        <v>30</v>
      </c>
      <c r="F3366">
        <v>23</v>
      </c>
    </row>
    <row r="3367" spans="1:6" x14ac:dyDescent="0.25">
      <c r="A3367" t="s">
        <v>632</v>
      </c>
      <c r="B3367" t="s">
        <v>633</v>
      </c>
      <c r="C3367" s="151">
        <v>41716</v>
      </c>
      <c r="D3367">
        <v>32</v>
      </c>
      <c r="E3367">
        <v>41</v>
      </c>
      <c r="F3367">
        <v>27</v>
      </c>
    </row>
    <row r="3368" spans="1:6" x14ac:dyDescent="0.25">
      <c r="A3368" t="s">
        <v>632</v>
      </c>
      <c r="B3368" t="s">
        <v>633</v>
      </c>
      <c r="C3368" s="151">
        <v>41717</v>
      </c>
      <c r="D3368">
        <v>37</v>
      </c>
      <c r="E3368">
        <v>40</v>
      </c>
      <c r="F3368">
        <v>34</v>
      </c>
    </row>
    <row r="3369" spans="1:6" x14ac:dyDescent="0.25">
      <c r="A3369" t="s">
        <v>632</v>
      </c>
      <c r="B3369" t="s">
        <v>633</v>
      </c>
      <c r="C3369" s="151">
        <v>41718</v>
      </c>
      <c r="D3369">
        <v>45</v>
      </c>
      <c r="E3369">
        <v>56</v>
      </c>
      <c r="F3369">
        <v>33</v>
      </c>
    </row>
    <row r="3370" spans="1:6" x14ac:dyDescent="0.25">
      <c r="A3370" t="s">
        <v>632</v>
      </c>
      <c r="B3370" t="s">
        <v>633</v>
      </c>
      <c r="C3370" s="151">
        <v>41719</v>
      </c>
      <c r="D3370">
        <v>44</v>
      </c>
      <c r="E3370">
        <v>55</v>
      </c>
      <c r="F3370">
        <v>34</v>
      </c>
    </row>
    <row r="3371" spans="1:6" x14ac:dyDescent="0.25">
      <c r="A3371" t="s">
        <v>632</v>
      </c>
      <c r="B3371" t="s">
        <v>633</v>
      </c>
      <c r="C3371" s="151">
        <v>41720</v>
      </c>
      <c r="D3371">
        <v>48</v>
      </c>
      <c r="E3371">
        <v>69</v>
      </c>
      <c r="F3371">
        <v>34</v>
      </c>
    </row>
    <row r="3372" spans="1:6" x14ac:dyDescent="0.25">
      <c r="A3372" t="s">
        <v>632</v>
      </c>
      <c r="B3372" t="s">
        <v>633</v>
      </c>
      <c r="C3372" s="151">
        <v>41721</v>
      </c>
      <c r="D3372">
        <v>44</v>
      </c>
      <c r="E3372">
        <v>47</v>
      </c>
      <c r="F3372">
        <v>29</v>
      </c>
    </row>
    <row r="3373" spans="1:6" x14ac:dyDescent="0.25">
      <c r="A3373" t="s">
        <v>632</v>
      </c>
      <c r="B3373" t="s">
        <v>633</v>
      </c>
      <c r="C3373" s="151">
        <v>41722</v>
      </c>
      <c r="D3373">
        <v>30</v>
      </c>
      <c r="E3373">
        <v>39</v>
      </c>
      <c r="F3373">
        <v>19</v>
      </c>
    </row>
    <row r="3374" spans="1:6" x14ac:dyDescent="0.25">
      <c r="A3374" t="s">
        <v>632</v>
      </c>
      <c r="B3374" t="s">
        <v>633</v>
      </c>
      <c r="C3374" s="151">
        <v>41723</v>
      </c>
      <c r="D3374">
        <v>29</v>
      </c>
      <c r="E3374">
        <v>33</v>
      </c>
      <c r="F3374">
        <v>24</v>
      </c>
    </row>
    <row r="3375" spans="1:6" x14ac:dyDescent="0.25">
      <c r="A3375" t="s">
        <v>632</v>
      </c>
      <c r="B3375" t="s">
        <v>633</v>
      </c>
      <c r="C3375" s="151">
        <v>41724</v>
      </c>
      <c r="D3375">
        <v>29</v>
      </c>
      <c r="E3375">
        <v>33</v>
      </c>
      <c r="F3375">
        <v>19</v>
      </c>
    </row>
    <row r="3376" spans="1:6" x14ac:dyDescent="0.25">
      <c r="A3376" t="s">
        <v>632</v>
      </c>
      <c r="B3376" t="s">
        <v>633</v>
      </c>
      <c r="C3376" s="151">
        <v>41725</v>
      </c>
      <c r="D3376">
        <v>30</v>
      </c>
      <c r="E3376">
        <v>50</v>
      </c>
      <c r="F3376">
        <v>15</v>
      </c>
    </row>
    <row r="3377" spans="1:6" x14ac:dyDescent="0.25">
      <c r="A3377" t="s">
        <v>632</v>
      </c>
      <c r="B3377" t="s">
        <v>633</v>
      </c>
      <c r="C3377" s="151">
        <v>41726</v>
      </c>
      <c r="D3377">
        <v>51</v>
      </c>
      <c r="E3377">
        <v>64</v>
      </c>
      <c r="F3377">
        <v>46</v>
      </c>
    </row>
    <row r="3378" spans="1:6" x14ac:dyDescent="0.25">
      <c r="A3378" t="s">
        <v>632</v>
      </c>
      <c r="B3378" t="s">
        <v>633</v>
      </c>
      <c r="C3378" s="151">
        <v>41727</v>
      </c>
      <c r="D3378">
        <v>54</v>
      </c>
      <c r="E3378">
        <v>57</v>
      </c>
      <c r="F3378">
        <v>47</v>
      </c>
    </row>
    <row r="3379" spans="1:6" x14ac:dyDescent="0.25">
      <c r="A3379" t="s">
        <v>632</v>
      </c>
      <c r="B3379" t="s">
        <v>633</v>
      </c>
      <c r="C3379" s="151">
        <v>41728</v>
      </c>
      <c r="D3379">
        <v>43</v>
      </c>
      <c r="E3379">
        <v>47</v>
      </c>
      <c r="F3379">
        <v>32</v>
      </c>
    </row>
    <row r="3380" spans="1:6" x14ac:dyDescent="0.25">
      <c r="A3380" t="s">
        <v>632</v>
      </c>
      <c r="B3380" t="s">
        <v>633</v>
      </c>
      <c r="C3380" s="151">
        <v>41729</v>
      </c>
      <c r="D3380">
        <v>48</v>
      </c>
      <c r="E3380">
        <v>65</v>
      </c>
      <c r="F3380">
        <v>39</v>
      </c>
    </row>
    <row r="3381" spans="1:6" x14ac:dyDescent="0.25">
      <c r="A3381" t="s">
        <v>632</v>
      </c>
      <c r="B3381" t="s">
        <v>633</v>
      </c>
      <c r="C3381" s="151">
        <v>41730</v>
      </c>
      <c r="D3381">
        <v>50</v>
      </c>
      <c r="E3381">
        <v>66</v>
      </c>
      <c r="F3381">
        <v>32</v>
      </c>
    </row>
    <row r="3382" spans="1:6" x14ac:dyDescent="0.25">
      <c r="A3382" t="s">
        <v>632</v>
      </c>
      <c r="B3382" t="s">
        <v>633</v>
      </c>
      <c r="C3382" s="151">
        <v>41731</v>
      </c>
      <c r="D3382">
        <v>53</v>
      </c>
      <c r="E3382">
        <v>69</v>
      </c>
      <c r="F3382">
        <v>37</v>
      </c>
    </row>
    <row r="3383" spans="1:6" x14ac:dyDescent="0.25">
      <c r="A3383" t="s">
        <v>632</v>
      </c>
      <c r="B3383" t="s">
        <v>633</v>
      </c>
      <c r="C3383" s="151">
        <v>41732</v>
      </c>
      <c r="D3383">
        <v>56</v>
      </c>
      <c r="E3383">
        <v>65</v>
      </c>
      <c r="F3383">
        <v>49</v>
      </c>
    </row>
    <row r="3384" spans="1:6" x14ac:dyDescent="0.25">
      <c r="A3384" t="s">
        <v>632</v>
      </c>
      <c r="B3384" t="s">
        <v>633</v>
      </c>
      <c r="C3384" s="151">
        <v>41733</v>
      </c>
      <c r="D3384">
        <v>53</v>
      </c>
      <c r="E3384">
        <v>58</v>
      </c>
      <c r="F3384">
        <v>48</v>
      </c>
    </row>
    <row r="3385" spans="1:6" x14ac:dyDescent="0.25">
      <c r="A3385" t="s">
        <v>632</v>
      </c>
      <c r="B3385" t="s">
        <v>633</v>
      </c>
      <c r="C3385" s="151">
        <v>41734</v>
      </c>
      <c r="D3385">
        <v>51</v>
      </c>
      <c r="E3385">
        <v>56</v>
      </c>
      <c r="F3385">
        <v>41</v>
      </c>
    </row>
    <row r="3386" spans="1:6" x14ac:dyDescent="0.25">
      <c r="A3386" t="s">
        <v>632</v>
      </c>
      <c r="B3386" t="s">
        <v>633</v>
      </c>
      <c r="C3386" s="151">
        <v>41735</v>
      </c>
      <c r="D3386">
        <v>45</v>
      </c>
      <c r="E3386">
        <v>60</v>
      </c>
      <c r="F3386">
        <v>28</v>
      </c>
    </row>
    <row r="3387" spans="1:6" x14ac:dyDescent="0.25">
      <c r="A3387" t="s">
        <v>632</v>
      </c>
      <c r="B3387" t="s">
        <v>633</v>
      </c>
      <c r="C3387" s="151">
        <v>41736</v>
      </c>
      <c r="D3387">
        <v>44</v>
      </c>
      <c r="E3387">
        <v>45</v>
      </c>
      <c r="F3387">
        <v>40</v>
      </c>
    </row>
    <row r="3388" spans="1:6" x14ac:dyDescent="0.25">
      <c r="A3388" t="s">
        <v>632</v>
      </c>
      <c r="B3388" t="s">
        <v>633</v>
      </c>
      <c r="C3388" s="151">
        <v>41737</v>
      </c>
      <c r="D3388">
        <v>52</v>
      </c>
      <c r="E3388">
        <v>62</v>
      </c>
      <c r="F3388">
        <v>38</v>
      </c>
    </row>
    <row r="3389" spans="1:6" x14ac:dyDescent="0.25">
      <c r="A3389" t="s">
        <v>632</v>
      </c>
      <c r="B3389" t="s">
        <v>633</v>
      </c>
      <c r="C3389" s="151">
        <v>41738</v>
      </c>
      <c r="D3389">
        <v>50</v>
      </c>
      <c r="E3389">
        <v>65</v>
      </c>
      <c r="F3389">
        <v>35</v>
      </c>
    </row>
    <row r="3390" spans="1:6" x14ac:dyDescent="0.25">
      <c r="A3390" t="s">
        <v>632</v>
      </c>
      <c r="B3390" t="s">
        <v>633</v>
      </c>
      <c r="C3390" s="151">
        <v>41739</v>
      </c>
      <c r="D3390">
        <v>52</v>
      </c>
      <c r="E3390">
        <v>70</v>
      </c>
      <c r="F3390">
        <v>31</v>
      </c>
    </row>
    <row r="3391" spans="1:6" x14ac:dyDescent="0.25">
      <c r="A3391" t="s">
        <v>632</v>
      </c>
      <c r="B3391" t="s">
        <v>633</v>
      </c>
      <c r="C3391" s="151">
        <v>41740</v>
      </c>
      <c r="D3391">
        <v>66</v>
      </c>
      <c r="E3391">
        <v>80</v>
      </c>
      <c r="F3391">
        <v>56</v>
      </c>
    </row>
    <row r="3392" spans="1:6" x14ac:dyDescent="0.25">
      <c r="A3392" t="s">
        <v>632</v>
      </c>
      <c r="B3392" t="s">
        <v>633</v>
      </c>
      <c r="C3392" s="151">
        <v>41741</v>
      </c>
      <c r="D3392">
        <v>61</v>
      </c>
      <c r="E3392">
        <v>74</v>
      </c>
      <c r="F3392">
        <v>44</v>
      </c>
    </row>
    <row r="3393" spans="1:6" x14ac:dyDescent="0.25">
      <c r="A3393" t="s">
        <v>632</v>
      </c>
      <c r="B3393" t="s">
        <v>633</v>
      </c>
      <c r="C3393" s="151">
        <v>41742</v>
      </c>
      <c r="D3393">
        <v>67</v>
      </c>
      <c r="E3393">
        <v>83</v>
      </c>
      <c r="F3393">
        <v>52</v>
      </c>
    </row>
    <row r="3394" spans="1:6" x14ac:dyDescent="0.25">
      <c r="A3394" t="s">
        <v>632</v>
      </c>
      <c r="B3394" t="s">
        <v>633</v>
      </c>
      <c r="C3394" s="151">
        <v>41743</v>
      </c>
      <c r="D3394">
        <v>70</v>
      </c>
      <c r="E3394">
        <v>76</v>
      </c>
      <c r="F3394">
        <v>63</v>
      </c>
    </row>
    <row r="3395" spans="1:6" x14ac:dyDescent="0.25">
      <c r="A3395" t="s">
        <v>632</v>
      </c>
      <c r="B3395" t="s">
        <v>633</v>
      </c>
      <c r="C3395" s="151">
        <v>41744</v>
      </c>
      <c r="D3395">
        <v>60</v>
      </c>
      <c r="E3395">
        <v>67</v>
      </c>
      <c r="F3395">
        <v>33</v>
      </c>
    </row>
    <row r="3396" spans="1:6" x14ac:dyDescent="0.25">
      <c r="A3396" t="s">
        <v>632</v>
      </c>
      <c r="B3396" t="s">
        <v>633</v>
      </c>
      <c r="C3396" s="151">
        <v>41745</v>
      </c>
      <c r="D3396">
        <v>37</v>
      </c>
      <c r="E3396">
        <v>48</v>
      </c>
      <c r="F3396">
        <v>30</v>
      </c>
    </row>
    <row r="3397" spans="1:6" x14ac:dyDescent="0.25">
      <c r="A3397" t="s">
        <v>632</v>
      </c>
      <c r="B3397" t="s">
        <v>633</v>
      </c>
      <c r="C3397" s="151">
        <v>41746</v>
      </c>
      <c r="D3397">
        <v>41</v>
      </c>
      <c r="E3397">
        <v>54</v>
      </c>
      <c r="F3397">
        <v>28</v>
      </c>
    </row>
    <row r="3398" spans="1:6" x14ac:dyDescent="0.25">
      <c r="A3398" t="s">
        <v>632</v>
      </c>
      <c r="B3398" t="s">
        <v>633</v>
      </c>
      <c r="C3398" s="151">
        <v>41747</v>
      </c>
      <c r="D3398">
        <v>43</v>
      </c>
      <c r="E3398">
        <v>56</v>
      </c>
      <c r="F3398">
        <v>30</v>
      </c>
    </row>
    <row r="3399" spans="1:6" x14ac:dyDescent="0.25">
      <c r="A3399" t="s">
        <v>632</v>
      </c>
      <c r="B3399" t="s">
        <v>633</v>
      </c>
      <c r="C3399" s="151">
        <v>41748</v>
      </c>
      <c r="D3399">
        <v>51</v>
      </c>
      <c r="E3399">
        <v>67</v>
      </c>
      <c r="F3399">
        <v>38</v>
      </c>
    </row>
    <row r="3400" spans="1:6" x14ac:dyDescent="0.25">
      <c r="A3400" t="s">
        <v>632</v>
      </c>
      <c r="B3400" t="s">
        <v>633</v>
      </c>
      <c r="C3400" s="151">
        <v>41749</v>
      </c>
      <c r="D3400">
        <v>53</v>
      </c>
      <c r="E3400">
        <v>62</v>
      </c>
      <c r="F3400">
        <v>41</v>
      </c>
    </row>
    <row r="3401" spans="1:6" x14ac:dyDescent="0.25">
      <c r="A3401" t="s">
        <v>632</v>
      </c>
      <c r="B3401" t="s">
        <v>633</v>
      </c>
      <c r="C3401" s="151">
        <v>41750</v>
      </c>
      <c r="D3401">
        <v>51</v>
      </c>
      <c r="E3401">
        <v>70</v>
      </c>
      <c r="F3401">
        <v>31</v>
      </c>
    </row>
    <row r="3402" spans="1:6" x14ac:dyDescent="0.25">
      <c r="A3402" t="s">
        <v>632</v>
      </c>
      <c r="B3402" t="s">
        <v>633</v>
      </c>
      <c r="C3402" s="151">
        <v>41751</v>
      </c>
      <c r="D3402">
        <v>58</v>
      </c>
      <c r="E3402">
        <v>71</v>
      </c>
      <c r="F3402">
        <v>46</v>
      </c>
    </row>
    <row r="3403" spans="1:6" x14ac:dyDescent="0.25">
      <c r="A3403" t="s">
        <v>632</v>
      </c>
      <c r="B3403" t="s">
        <v>633</v>
      </c>
      <c r="C3403" s="151">
        <v>41752</v>
      </c>
      <c r="D3403">
        <v>54</v>
      </c>
      <c r="E3403">
        <v>58</v>
      </c>
      <c r="F3403">
        <v>44</v>
      </c>
    </row>
    <row r="3404" spans="1:6" x14ac:dyDescent="0.25">
      <c r="A3404" t="s">
        <v>632</v>
      </c>
      <c r="B3404" t="s">
        <v>633</v>
      </c>
      <c r="C3404" s="151">
        <v>41753</v>
      </c>
      <c r="D3404">
        <v>50</v>
      </c>
      <c r="E3404">
        <v>63</v>
      </c>
      <c r="F3404">
        <v>36</v>
      </c>
    </row>
    <row r="3405" spans="1:6" x14ac:dyDescent="0.25">
      <c r="A3405" t="s">
        <v>632</v>
      </c>
      <c r="B3405" t="s">
        <v>633</v>
      </c>
      <c r="C3405" s="151">
        <v>41754</v>
      </c>
      <c r="D3405">
        <v>52</v>
      </c>
      <c r="E3405">
        <v>69</v>
      </c>
      <c r="F3405">
        <v>38</v>
      </c>
    </row>
    <row r="3406" spans="1:6" x14ac:dyDescent="0.25">
      <c r="A3406" t="s">
        <v>632</v>
      </c>
      <c r="B3406" t="s">
        <v>633</v>
      </c>
      <c r="C3406" s="151">
        <v>41755</v>
      </c>
      <c r="D3406">
        <v>58</v>
      </c>
      <c r="E3406">
        <v>73</v>
      </c>
      <c r="F3406">
        <v>42</v>
      </c>
    </row>
    <row r="3407" spans="1:6" x14ac:dyDescent="0.25">
      <c r="A3407" t="s">
        <v>632</v>
      </c>
      <c r="B3407" t="s">
        <v>633</v>
      </c>
      <c r="C3407" s="151">
        <v>41756</v>
      </c>
      <c r="D3407">
        <v>57</v>
      </c>
      <c r="E3407">
        <v>65</v>
      </c>
      <c r="F3407">
        <v>43</v>
      </c>
    </row>
    <row r="3408" spans="1:6" x14ac:dyDescent="0.25">
      <c r="A3408" t="s">
        <v>632</v>
      </c>
      <c r="B3408" t="s">
        <v>633</v>
      </c>
      <c r="C3408" s="151">
        <v>41757</v>
      </c>
      <c r="D3408">
        <v>53</v>
      </c>
      <c r="E3408">
        <v>61</v>
      </c>
      <c r="F3408">
        <v>42</v>
      </c>
    </row>
    <row r="3409" spans="1:6" x14ac:dyDescent="0.25">
      <c r="A3409" t="s">
        <v>632</v>
      </c>
      <c r="B3409" t="s">
        <v>633</v>
      </c>
      <c r="C3409" s="151">
        <v>41758</v>
      </c>
      <c r="D3409">
        <v>47</v>
      </c>
      <c r="E3409">
        <v>49</v>
      </c>
      <c r="F3409">
        <v>45</v>
      </c>
    </row>
    <row r="3410" spans="1:6" x14ac:dyDescent="0.25">
      <c r="A3410" t="s">
        <v>632</v>
      </c>
      <c r="B3410" t="s">
        <v>633</v>
      </c>
      <c r="C3410" s="151">
        <v>41759</v>
      </c>
      <c r="D3410">
        <v>50</v>
      </c>
      <c r="E3410">
        <v>58</v>
      </c>
      <c r="F3410">
        <v>48</v>
      </c>
    </row>
    <row r="3411" spans="1:6" x14ac:dyDescent="0.25">
      <c r="A3411" t="s">
        <v>632</v>
      </c>
      <c r="B3411" t="s">
        <v>633</v>
      </c>
      <c r="C3411" s="151">
        <v>41760</v>
      </c>
      <c r="D3411">
        <v>62</v>
      </c>
      <c r="E3411">
        <v>76</v>
      </c>
      <c r="F3411">
        <v>55</v>
      </c>
    </row>
    <row r="3412" spans="1:6" x14ac:dyDescent="0.25">
      <c r="A3412" t="s">
        <v>632</v>
      </c>
      <c r="B3412" t="s">
        <v>633</v>
      </c>
      <c r="C3412" s="151">
        <v>41761</v>
      </c>
      <c r="D3412">
        <v>60</v>
      </c>
      <c r="E3412">
        <v>67</v>
      </c>
      <c r="F3412">
        <v>47</v>
      </c>
    </row>
    <row r="3413" spans="1:6" x14ac:dyDescent="0.25">
      <c r="A3413" t="s">
        <v>632</v>
      </c>
      <c r="B3413" t="s">
        <v>633</v>
      </c>
      <c r="C3413" s="151">
        <v>41762</v>
      </c>
      <c r="D3413">
        <v>61</v>
      </c>
      <c r="E3413">
        <v>71</v>
      </c>
      <c r="F3413">
        <v>49</v>
      </c>
    </row>
    <row r="3414" spans="1:6" x14ac:dyDescent="0.25">
      <c r="A3414" t="s">
        <v>632</v>
      </c>
      <c r="B3414" t="s">
        <v>633</v>
      </c>
      <c r="C3414" s="151">
        <v>41763</v>
      </c>
      <c r="D3414">
        <v>62</v>
      </c>
      <c r="E3414">
        <v>79</v>
      </c>
      <c r="F3414">
        <v>47</v>
      </c>
    </row>
    <row r="3415" spans="1:6" x14ac:dyDescent="0.25">
      <c r="A3415" t="s">
        <v>632</v>
      </c>
      <c r="B3415" t="s">
        <v>633</v>
      </c>
      <c r="C3415" s="151">
        <v>41764</v>
      </c>
      <c r="D3415">
        <v>55</v>
      </c>
      <c r="E3415">
        <v>63</v>
      </c>
      <c r="F3415">
        <v>40</v>
      </c>
    </row>
    <row r="3416" spans="1:6" x14ac:dyDescent="0.25">
      <c r="A3416" t="s">
        <v>632</v>
      </c>
      <c r="B3416" t="s">
        <v>633</v>
      </c>
      <c r="C3416" s="151">
        <v>41765</v>
      </c>
      <c r="D3416">
        <v>57</v>
      </c>
      <c r="E3416">
        <v>72</v>
      </c>
      <c r="F3416">
        <v>49</v>
      </c>
    </row>
    <row r="3417" spans="1:6" x14ac:dyDescent="0.25">
      <c r="A3417" t="s">
        <v>632</v>
      </c>
      <c r="B3417" t="s">
        <v>633</v>
      </c>
      <c r="C3417" s="151">
        <v>41766</v>
      </c>
      <c r="D3417">
        <v>56</v>
      </c>
      <c r="E3417">
        <v>63</v>
      </c>
      <c r="F3417">
        <v>46</v>
      </c>
    </row>
    <row r="3418" spans="1:6" x14ac:dyDescent="0.25">
      <c r="A3418" t="s">
        <v>632</v>
      </c>
      <c r="B3418" t="s">
        <v>633</v>
      </c>
      <c r="C3418" s="151">
        <v>41767</v>
      </c>
      <c r="D3418">
        <v>66</v>
      </c>
      <c r="E3418">
        <v>87</v>
      </c>
      <c r="F3418">
        <v>55</v>
      </c>
    </row>
    <row r="3419" spans="1:6" x14ac:dyDescent="0.25">
      <c r="A3419" t="s">
        <v>632</v>
      </c>
      <c r="B3419" t="s">
        <v>633</v>
      </c>
      <c r="C3419" s="151">
        <v>41768</v>
      </c>
      <c r="D3419">
        <v>69</v>
      </c>
      <c r="E3419">
        <v>78</v>
      </c>
      <c r="F3419">
        <v>61</v>
      </c>
    </row>
    <row r="3420" spans="1:6" x14ac:dyDescent="0.25">
      <c r="A3420" t="s">
        <v>632</v>
      </c>
      <c r="B3420" t="s">
        <v>633</v>
      </c>
      <c r="C3420" s="151">
        <v>41769</v>
      </c>
      <c r="D3420">
        <v>69</v>
      </c>
      <c r="E3420">
        <v>77</v>
      </c>
      <c r="F3420">
        <v>62</v>
      </c>
    </row>
    <row r="3421" spans="1:6" x14ac:dyDescent="0.25">
      <c r="A3421" t="s">
        <v>632</v>
      </c>
      <c r="B3421" t="s">
        <v>633</v>
      </c>
      <c r="C3421" s="151">
        <v>41770</v>
      </c>
      <c r="D3421">
        <v>68</v>
      </c>
      <c r="E3421">
        <v>80</v>
      </c>
      <c r="F3421">
        <v>59</v>
      </c>
    </row>
    <row r="3422" spans="1:6" x14ac:dyDescent="0.25">
      <c r="A3422" t="s">
        <v>632</v>
      </c>
      <c r="B3422" t="s">
        <v>633</v>
      </c>
      <c r="C3422" s="151">
        <v>41771</v>
      </c>
      <c r="D3422">
        <v>71</v>
      </c>
      <c r="E3422">
        <v>85</v>
      </c>
      <c r="F3422">
        <v>55</v>
      </c>
    </row>
    <row r="3423" spans="1:6" x14ac:dyDescent="0.25">
      <c r="A3423" t="s">
        <v>632</v>
      </c>
      <c r="B3423" t="s">
        <v>633</v>
      </c>
      <c r="C3423" s="151">
        <v>41772</v>
      </c>
      <c r="D3423">
        <v>74</v>
      </c>
      <c r="E3423">
        <v>90</v>
      </c>
      <c r="F3423">
        <v>62</v>
      </c>
    </row>
    <row r="3424" spans="1:6" x14ac:dyDescent="0.25">
      <c r="A3424" t="s">
        <v>632</v>
      </c>
      <c r="B3424" t="s">
        <v>633</v>
      </c>
      <c r="C3424" s="151">
        <v>41773</v>
      </c>
      <c r="D3424">
        <v>63</v>
      </c>
      <c r="E3424">
        <v>65</v>
      </c>
      <c r="F3424">
        <v>58</v>
      </c>
    </row>
    <row r="3425" spans="1:6" x14ac:dyDescent="0.25">
      <c r="A3425" t="s">
        <v>632</v>
      </c>
      <c r="B3425" t="s">
        <v>633</v>
      </c>
      <c r="C3425" s="151">
        <v>41774</v>
      </c>
      <c r="D3425">
        <v>68</v>
      </c>
      <c r="E3425">
        <v>78</v>
      </c>
      <c r="F3425">
        <v>64</v>
      </c>
    </row>
    <row r="3426" spans="1:6" x14ac:dyDescent="0.25">
      <c r="A3426" t="s">
        <v>632</v>
      </c>
      <c r="B3426" t="s">
        <v>633</v>
      </c>
      <c r="C3426" s="151">
        <v>41775</v>
      </c>
      <c r="D3426">
        <v>63</v>
      </c>
      <c r="E3426">
        <v>69</v>
      </c>
      <c r="F3426">
        <v>53</v>
      </c>
    </row>
    <row r="3427" spans="1:6" x14ac:dyDescent="0.25">
      <c r="A3427" t="s">
        <v>632</v>
      </c>
      <c r="B3427" t="s">
        <v>633</v>
      </c>
      <c r="C3427" s="151">
        <v>41776</v>
      </c>
      <c r="D3427">
        <v>58</v>
      </c>
      <c r="E3427">
        <v>65</v>
      </c>
      <c r="F3427">
        <v>45</v>
      </c>
    </row>
    <row r="3428" spans="1:6" x14ac:dyDescent="0.25">
      <c r="A3428" t="s">
        <v>632</v>
      </c>
      <c r="B3428" t="s">
        <v>633</v>
      </c>
      <c r="C3428" s="151">
        <v>41777</v>
      </c>
      <c r="D3428">
        <v>57</v>
      </c>
      <c r="E3428">
        <v>65</v>
      </c>
      <c r="F3428">
        <v>43</v>
      </c>
    </row>
    <row r="3429" spans="1:6" x14ac:dyDescent="0.25">
      <c r="A3429" t="s">
        <v>632</v>
      </c>
      <c r="B3429" t="s">
        <v>633</v>
      </c>
      <c r="C3429" s="151">
        <v>41778</v>
      </c>
      <c r="D3429">
        <v>56</v>
      </c>
      <c r="E3429">
        <v>70</v>
      </c>
      <c r="F3429">
        <v>39</v>
      </c>
    </row>
    <row r="3430" spans="1:6" x14ac:dyDescent="0.25">
      <c r="A3430" t="s">
        <v>632</v>
      </c>
      <c r="B3430" t="s">
        <v>633</v>
      </c>
      <c r="C3430" s="151">
        <v>41779</v>
      </c>
      <c r="D3430">
        <v>60</v>
      </c>
      <c r="E3430">
        <v>77</v>
      </c>
      <c r="F3430">
        <v>44</v>
      </c>
    </row>
    <row r="3431" spans="1:6" x14ac:dyDescent="0.25">
      <c r="A3431" t="s">
        <v>632</v>
      </c>
      <c r="B3431" t="s">
        <v>633</v>
      </c>
      <c r="C3431" s="151">
        <v>41780</v>
      </c>
      <c r="D3431">
        <v>67</v>
      </c>
      <c r="E3431">
        <v>77</v>
      </c>
      <c r="F3431">
        <v>55</v>
      </c>
    </row>
    <row r="3432" spans="1:6" x14ac:dyDescent="0.25">
      <c r="A3432" t="s">
        <v>632</v>
      </c>
      <c r="B3432" t="s">
        <v>633</v>
      </c>
      <c r="C3432" s="151">
        <v>41781</v>
      </c>
      <c r="D3432">
        <v>71</v>
      </c>
      <c r="E3432">
        <v>85</v>
      </c>
      <c r="F3432">
        <v>61</v>
      </c>
    </row>
    <row r="3433" spans="1:6" x14ac:dyDescent="0.25">
      <c r="A3433" t="s">
        <v>632</v>
      </c>
      <c r="B3433" t="s">
        <v>633</v>
      </c>
      <c r="C3433" s="151">
        <v>41782</v>
      </c>
      <c r="D3433">
        <v>68</v>
      </c>
      <c r="E3433">
        <v>77</v>
      </c>
      <c r="F3433">
        <v>56</v>
      </c>
    </row>
    <row r="3434" spans="1:6" x14ac:dyDescent="0.25">
      <c r="A3434" t="s">
        <v>632</v>
      </c>
      <c r="B3434" t="s">
        <v>633</v>
      </c>
      <c r="C3434" s="151">
        <v>41783</v>
      </c>
      <c r="D3434">
        <v>63</v>
      </c>
      <c r="E3434">
        <v>75</v>
      </c>
      <c r="F3434">
        <v>52</v>
      </c>
    </row>
    <row r="3435" spans="1:6" x14ac:dyDescent="0.25">
      <c r="A3435" t="s">
        <v>632</v>
      </c>
      <c r="B3435" t="s">
        <v>633</v>
      </c>
      <c r="C3435" s="151">
        <v>41784</v>
      </c>
      <c r="D3435">
        <v>67</v>
      </c>
      <c r="E3435">
        <v>80</v>
      </c>
      <c r="F3435">
        <v>50</v>
      </c>
    </row>
    <row r="3436" spans="1:6" x14ac:dyDescent="0.25">
      <c r="A3436" t="s">
        <v>632</v>
      </c>
      <c r="B3436" t="s">
        <v>633</v>
      </c>
      <c r="C3436" s="151">
        <v>41785</v>
      </c>
      <c r="D3436">
        <v>69</v>
      </c>
      <c r="E3436">
        <v>85</v>
      </c>
      <c r="F3436">
        <v>53</v>
      </c>
    </row>
    <row r="3437" spans="1:6" x14ac:dyDescent="0.25">
      <c r="A3437" t="s">
        <v>632</v>
      </c>
      <c r="B3437" t="s">
        <v>633</v>
      </c>
      <c r="C3437" s="151">
        <v>41786</v>
      </c>
      <c r="D3437">
        <v>74</v>
      </c>
      <c r="E3437">
        <v>87</v>
      </c>
      <c r="F3437">
        <v>61</v>
      </c>
    </row>
    <row r="3438" spans="1:6" x14ac:dyDescent="0.25">
      <c r="A3438" t="s">
        <v>632</v>
      </c>
      <c r="B3438" t="s">
        <v>633</v>
      </c>
      <c r="C3438" s="151">
        <v>41787</v>
      </c>
      <c r="D3438">
        <v>72</v>
      </c>
      <c r="E3438">
        <v>85</v>
      </c>
      <c r="F3438">
        <v>59</v>
      </c>
    </row>
    <row r="3439" spans="1:6" x14ac:dyDescent="0.25">
      <c r="A3439" t="s">
        <v>632</v>
      </c>
      <c r="B3439" t="s">
        <v>633</v>
      </c>
      <c r="C3439" s="151">
        <v>41788</v>
      </c>
      <c r="D3439">
        <v>59</v>
      </c>
      <c r="E3439">
        <v>59</v>
      </c>
      <c r="F3439">
        <v>55</v>
      </c>
    </row>
    <row r="3440" spans="1:6" x14ac:dyDescent="0.25">
      <c r="A3440" t="s">
        <v>632</v>
      </c>
      <c r="B3440" t="s">
        <v>633</v>
      </c>
      <c r="C3440" s="151">
        <v>41789</v>
      </c>
      <c r="D3440">
        <v>60</v>
      </c>
      <c r="E3440">
        <v>72</v>
      </c>
      <c r="F3440">
        <v>56</v>
      </c>
    </row>
    <row r="3441" spans="1:6" x14ac:dyDescent="0.25">
      <c r="A3441" t="s">
        <v>632</v>
      </c>
      <c r="B3441" t="s">
        <v>633</v>
      </c>
      <c r="C3441" s="151">
        <v>41790</v>
      </c>
      <c r="D3441">
        <v>65</v>
      </c>
      <c r="E3441">
        <v>78</v>
      </c>
      <c r="F3441">
        <v>52</v>
      </c>
    </row>
    <row r="3442" spans="1:6" x14ac:dyDescent="0.25">
      <c r="A3442" t="s">
        <v>632</v>
      </c>
      <c r="B3442" t="s">
        <v>633</v>
      </c>
      <c r="C3442" s="151">
        <v>41791</v>
      </c>
      <c r="D3442">
        <v>64</v>
      </c>
      <c r="E3442">
        <v>75</v>
      </c>
      <c r="F3442">
        <v>50</v>
      </c>
    </row>
    <row r="3443" spans="1:6" x14ac:dyDescent="0.25">
      <c r="A3443" t="s">
        <v>632</v>
      </c>
      <c r="B3443" t="s">
        <v>633</v>
      </c>
      <c r="C3443" s="151">
        <v>41792</v>
      </c>
      <c r="D3443">
        <v>66</v>
      </c>
      <c r="E3443">
        <v>79</v>
      </c>
      <c r="F3443">
        <v>54</v>
      </c>
    </row>
    <row r="3444" spans="1:6" x14ac:dyDescent="0.25">
      <c r="A3444" t="s">
        <v>632</v>
      </c>
      <c r="B3444" t="s">
        <v>633</v>
      </c>
      <c r="C3444" s="151">
        <v>41793</v>
      </c>
      <c r="D3444">
        <v>73</v>
      </c>
      <c r="E3444">
        <v>84</v>
      </c>
      <c r="F3444">
        <v>63</v>
      </c>
    </row>
    <row r="3445" spans="1:6" x14ac:dyDescent="0.25">
      <c r="A3445" t="s">
        <v>632</v>
      </c>
      <c r="B3445" t="s">
        <v>633</v>
      </c>
      <c r="C3445" s="151">
        <v>41794</v>
      </c>
      <c r="D3445">
        <v>75</v>
      </c>
      <c r="E3445">
        <v>86</v>
      </c>
      <c r="F3445">
        <v>63</v>
      </c>
    </row>
    <row r="3446" spans="1:6" x14ac:dyDescent="0.25">
      <c r="A3446" t="s">
        <v>632</v>
      </c>
      <c r="B3446" t="s">
        <v>633</v>
      </c>
      <c r="C3446" s="151">
        <v>41795</v>
      </c>
      <c r="D3446">
        <v>68</v>
      </c>
      <c r="E3446">
        <v>78</v>
      </c>
      <c r="F3446">
        <v>60</v>
      </c>
    </row>
    <row r="3447" spans="1:6" x14ac:dyDescent="0.25">
      <c r="A3447" t="s">
        <v>632</v>
      </c>
      <c r="B3447" t="s">
        <v>633</v>
      </c>
      <c r="C3447" s="151">
        <v>41796</v>
      </c>
      <c r="D3447">
        <v>67</v>
      </c>
      <c r="E3447">
        <v>77</v>
      </c>
      <c r="F3447">
        <v>54</v>
      </c>
    </row>
    <row r="3448" spans="1:6" x14ac:dyDescent="0.25">
      <c r="A3448" t="s">
        <v>632</v>
      </c>
      <c r="B3448" t="s">
        <v>633</v>
      </c>
      <c r="C3448" s="151">
        <v>41797</v>
      </c>
      <c r="D3448">
        <v>67</v>
      </c>
      <c r="E3448">
        <v>81</v>
      </c>
      <c r="F3448">
        <v>52</v>
      </c>
    </row>
    <row r="3449" spans="1:6" x14ac:dyDescent="0.25">
      <c r="A3449" t="s">
        <v>632</v>
      </c>
      <c r="B3449" t="s">
        <v>633</v>
      </c>
      <c r="C3449" s="151">
        <v>41798</v>
      </c>
      <c r="D3449">
        <v>71</v>
      </c>
      <c r="E3449">
        <v>82</v>
      </c>
      <c r="F3449">
        <v>58</v>
      </c>
    </row>
    <row r="3450" spans="1:6" x14ac:dyDescent="0.25">
      <c r="A3450" t="s">
        <v>632</v>
      </c>
      <c r="B3450" t="s">
        <v>633</v>
      </c>
      <c r="C3450" s="151">
        <v>41799</v>
      </c>
      <c r="D3450">
        <v>73</v>
      </c>
      <c r="E3450">
        <v>83</v>
      </c>
      <c r="F3450">
        <v>65</v>
      </c>
    </row>
    <row r="3451" spans="1:6" x14ac:dyDescent="0.25">
      <c r="A3451" t="s">
        <v>632</v>
      </c>
      <c r="B3451" t="s">
        <v>633</v>
      </c>
      <c r="C3451" s="151">
        <v>41800</v>
      </c>
      <c r="D3451">
        <v>76</v>
      </c>
      <c r="E3451">
        <v>85</v>
      </c>
      <c r="F3451">
        <v>69</v>
      </c>
    </row>
    <row r="3452" spans="1:6" x14ac:dyDescent="0.25">
      <c r="A3452" t="s">
        <v>632</v>
      </c>
      <c r="B3452" t="s">
        <v>633</v>
      </c>
      <c r="C3452" s="151">
        <v>41801</v>
      </c>
      <c r="D3452">
        <v>76</v>
      </c>
      <c r="E3452">
        <v>84</v>
      </c>
      <c r="F3452">
        <v>68</v>
      </c>
    </row>
    <row r="3453" spans="1:6" x14ac:dyDescent="0.25">
      <c r="A3453" t="s">
        <v>632</v>
      </c>
      <c r="B3453" t="s">
        <v>633</v>
      </c>
      <c r="C3453" s="151">
        <v>41802</v>
      </c>
      <c r="D3453">
        <v>71</v>
      </c>
      <c r="E3453">
        <v>77</v>
      </c>
      <c r="F3453">
        <v>68</v>
      </c>
    </row>
    <row r="3454" spans="1:6" x14ac:dyDescent="0.25">
      <c r="A3454" t="s">
        <v>632</v>
      </c>
      <c r="B3454" t="s">
        <v>633</v>
      </c>
      <c r="C3454" s="151">
        <v>41803</v>
      </c>
      <c r="D3454">
        <v>73</v>
      </c>
      <c r="E3454">
        <v>80</v>
      </c>
      <c r="F3454">
        <v>65</v>
      </c>
    </row>
    <row r="3455" spans="1:6" x14ac:dyDescent="0.25">
      <c r="A3455" t="s">
        <v>632</v>
      </c>
      <c r="B3455" t="s">
        <v>633</v>
      </c>
      <c r="C3455" s="151">
        <v>41804</v>
      </c>
      <c r="D3455">
        <v>68</v>
      </c>
      <c r="E3455">
        <v>74</v>
      </c>
      <c r="F3455">
        <v>61</v>
      </c>
    </row>
    <row r="3456" spans="1:6" x14ac:dyDescent="0.25">
      <c r="A3456" t="s">
        <v>632</v>
      </c>
      <c r="B3456" t="s">
        <v>633</v>
      </c>
      <c r="C3456" s="151">
        <v>41805</v>
      </c>
      <c r="D3456">
        <v>67</v>
      </c>
      <c r="E3456">
        <v>81</v>
      </c>
      <c r="F3456">
        <v>51</v>
      </c>
    </row>
    <row r="3457" spans="1:6" x14ac:dyDescent="0.25">
      <c r="A3457" t="s">
        <v>632</v>
      </c>
      <c r="B3457" t="s">
        <v>633</v>
      </c>
      <c r="C3457" s="151">
        <v>41806</v>
      </c>
      <c r="D3457">
        <v>74</v>
      </c>
      <c r="E3457">
        <v>90</v>
      </c>
      <c r="F3457">
        <v>60</v>
      </c>
    </row>
    <row r="3458" spans="1:6" x14ac:dyDescent="0.25">
      <c r="A3458" t="s">
        <v>632</v>
      </c>
      <c r="B3458" t="s">
        <v>633</v>
      </c>
      <c r="C3458" s="151">
        <v>41807</v>
      </c>
      <c r="D3458">
        <v>79</v>
      </c>
      <c r="E3458">
        <v>91</v>
      </c>
      <c r="F3458">
        <v>66</v>
      </c>
    </row>
    <row r="3459" spans="1:6" x14ac:dyDescent="0.25">
      <c r="A3459" t="s">
        <v>632</v>
      </c>
      <c r="B3459" t="s">
        <v>633</v>
      </c>
      <c r="C3459" s="151">
        <v>41808</v>
      </c>
      <c r="D3459">
        <v>82</v>
      </c>
      <c r="E3459">
        <v>91</v>
      </c>
      <c r="F3459">
        <v>71</v>
      </c>
    </row>
    <row r="3460" spans="1:6" x14ac:dyDescent="0.25">
      <c r="A3460" t="s">
        <v>632</v>
      </c>
      <c r="B3460" t="s">
        <v>633</v>
      </c>
      <c r="C3460" s="151">
        <v>41809</v>
      </c>
      <c r="D3460">
        <v>79</v>
      </c>
      <c r="E3460">
        <v>83</v>
      </c>
      <c r="F3460">
        <v>71</v>
      </c>
    </row>
    <row r="3461" spans="1:6" x14ac:dyDescent="0.25">
      <c r="A3461" t="s">
        <v>632</v>
      </c>
      <c r="B3461" t="s">
        <v>633</v>
      </c>
      <c r="C3461" s="151">
        <v>41810</v>
      </c>
      <c r="D3461">
        <v>73</v>
      </c>
      <c r="E3461">
        <v>82</v>
      </c>
      <c r="F3461">
        <v>65</v>
      </c>
    </row>
    <row r="3462" spans="1:6" x14ac:dyDescent="0.25">
      <c r="A3462" t="s">
        <v>632</v>
      </c>
      <c r="B3462" t="s">
        <v>633</v>
      </c>
      <c r="C3462" s="151">
        <v>41811</v>
      </c>
      <c r="D3462">
        <v>69</v>
      </c>
      <c r="E3462">
        <v>71</v>
      </c>
      <c r="F3462">
        <v>64</v>
      </c>
    </row>
    <row r="3463" spans="1:6" x14ac:dyDescent="0.25">
      <c r="A3463" t="s">
        <v>632</v>
      </c>
      <c r="B3463" t="s">
        <v>633</v>
      </c>
      <c r="C3463" s="151">
        <v>41812</v>
      </c>
      <c r="D3463">
        <v>70</v>
      </c>
      <c r="E3463">
        <v>79</v>
      </c>
      <c r="F3463">
        <v>64</v>
      </c>
    </row>
    <row r="3464" spans="1:6" x14ac:dyDescent="0.25">
      <c r="A3464" t="s">
        <v>632</v>
      </c>
      <c r="B3464" t="s">
        <v>633</v>
      </c>
      <c r="C3464" s="151">
        <v>41813</v>
      </c>
      <c r="D3464">
        <v>71</v>
      </c>
      <c r="E3464">
        <v>81</v>
      </c>
      <c r="F3464">
        <v>59</v>
      </c>
    </row>
    <row r="3465" spans="1:6" x14ac:dyDescent="0.25">
      <c r="A3465" t="s">
        <v>632</v>
      </c>
      <c r="B3465" t="s">
        <v>633</v>
      </c>
      <c r="C3465" s="151">
        <v>41814</v>
      </c>
      <c r="D3465">
        <v>73</v>
      </c>
      <c r="E3465">
        <v>83</v>
      </c>
      <c r="F3465">
        <v>63</v>
      </c>
    </row>
    <row r="3466" spans="1:6" x14ac:dyDescent="0.25">
      <c r="A3466" t="s">
        <v>632</v>
      </c>
      <c r="B3466" t="s">
        <v>633</v>
      </c>
      <c r="C3466" s="151">
        <v>41815</v>
      </c>
      <c r="D3466">
        <v>78</v>
      </c>
      <c r="E3466">
        <v>88</v>
      </c>
      <c r="F3466">
        <v>69</v>
      </c>
    </row>
    <row r="3467" spans="1:6" x14ac:dyDescent="0.25">
      <c r="A3467" t="s">
        <v>632</v>
      </c>
      <c r="B3467" t="s">
        <v>633</v>
      </c>
      <c r="C3467" s="151">
        <v>41816</v>
      </c>
      <c r="D3467">
        <v>78</v>
      </c>
      <c r="E3467">
        <v>86</v>
      </c>
      <c r="F3467">
        <v>68</v>
      </c>
    </row>
    <row r="3468" spans="1:6" x14ac:dyDescent="0.25">
      <c r="A3468" t="s">
        <v>632</v>
      </c>
      <c r="B3468" t="s">
        <v>633</v>
      </c>
      <c r="C3468" s="151">
        <v>41817</v>
      </c>
      <c r="D3468">
        <v>75</v>
      </c>
      <c r="E3468">
        <v>85</v>
      </c>
      <c r="F3468">
        <v>65</v>
      </c>
    </row>
    <row r="3469" spans="1:6" x14ac:dyDescent="0.25">
      <c r="A3469" t="s">
        <v>632</v>
      </c>
      <c r="B3469" t="s">
        <v>633</v>
      </c>
      <c r="C3469" s="151">
        <v>41818</v>
      </c>
      <c r="D3469">
        <v>73</v>
      </c>
      <c r="E3469">
        <v>83</v>
      </c>
      <c r="F3469">
        <v>61</v>
      </c>
    </row>
    <row r="3470" spans="1:6" x14ac:dyDescent="0.25">
      <c r="A3470" t="s">
        <v>632</v>
      </c>
      <c r="B3470" t="s">
        <v>633</v>
      </c>
      <c r="C3470" s="151">
        <v>41819</v>
      </c>
      <c r="D3470">
        <v>74</v>
      </c>
      <c r="E3470">
        <v>83</v>
      </c>
      <c r="F3470">
        <v>63</v>
      </c>
    </row>
    <row r="3471" spans="1:6" x14ac:dyDescent="0.25">
      <c r="A3471" t="s">
        <v>632</v>
      </c>
      <c r="B3471" t="s">
        <v>633</v>
      </c>
      <c r="C3471" s="151">
        <v>41820</v>
      </c>
      <c r="D3471">
        <v>76</v>
      </c>
      <c r="E3471">
        <v>87</v>
      </c>
      <c r="F3471">
        <v>66</v>
      </c>
    </row>
    <row r="3472" spans="1:6" x14ac:dyDescent="0.25">
      <c r="A3472" t="s">
        <v>632</v>
      </c>
      <c r="B3472" t="s">
        <v>633</v>
      </c>
      <c r="C3472" s="151">
        <v>41821</v>
      </c>
      <c r="D3472">
        <v>80</v>
      </c>
      <c r="E3472">
        <v>91</v>
      </c>
      <c r="F3472">
        <v>72</v>
      </c>
    </row>
    <row r="3473" spans="1:6" x14ac:dyDescent="0.25">
      <c r="A3473" t="s">
        <v>632</v>
      </c>
      <c r="B3473" t="s">
        <v>633</v>
      </c>
      <c r="C3473" s="151">
        <v>41822</v>
      </c>
      <c r="D3473">
        <v>83</v>
      </c>
      <c r="E3473">
        <v>95</v>
      </c>
      <c r="F3473">
        <v>71</v>
      </c>
    </row>
    <row r="3474" spans="1:6" x14ac:dyDescent="0.25">
      <c r="A3474" t="s">
        <v>632</v>
      </c>
      <c r="B3474" t="s">
        <v>633</v>
      </c>
      <c r="C3474" s="151">
        <v>41823</v>
      </c>
      <c r="D3474">
        <v>75</v>
      </c>
      <c r="E3474">
        <v>88</v>
      </c>
      <c r="F3474">
        <v>69</v>
      </c>
    </row>
    <row r="3475" spans="1:6" x14ac:dyDescent="0.25">
      <c r="A3475" t="s">
        <v>632</v>
      </c>
      <c r="B3475" t="s">
        <v>633</v>
      </c>
      <c r="C3475" s="151">
        <v>41824</v>
      </c>
      <c r="D3475">
        <v>72</v>
      </c>
      <c r="E3475">
        <v>79</v>
      </c>
      <c r="F3475">
        <v>60</v>
      </c>
    </row>
    <row r="3476" spans="1:6" x14ac:dyDescent="0.25">
      <c r="A3476" t="s">
        <v>632</v>
      </c>
      <c r="B3476" t="s">
        <v>633</v>
      </c>
      <c r="C3476" s="151">
        <v>41825</v>
      </c>
      <c r="D3476">
        <v>69</v>
      </c>
      <c r="E3476">
        <v>80</v>
      </c>
      <c r="F3476">
        <v>54</v>
      </c>
    </row>
    <row r="3477" spans="1:6" x14ac:dyDescent="0.25">
      <c r="A3477" t="s">
        <v>632</v>
      </c>
      <c r="B3477" t="s">
        <v>633</v>
      </c>
      <c r="C3477" s="151">
        <v>41826</v>
      </c>
      <c r="D3477">
        <v>71</v>
      </c>
      <c r="E3477">
        <v>85</v>
      </c>
      <c r="F3477">
        <v>57</v>
      </c>
    </row>
    <row r="3478" spans="1:6" x14ac:dyDescent="0.25">
      <c r="A3478" t="s">
        <v>632</v>
      </c>
      <c r="B3478" t="s">
        <v>633</v>
      </c>
      <c r="C3478" s="151">
        <v>41827</v>
      </c>
      <c r="D3478">
        <v>78</v>
      </c>
      <c r="E3478">
        <v>89</v>
      </c>
      <c r="F3478">
        <v>69</v>
      </c>
    </row>
    <row r="3479" spans="1:6" x14ac:dyDescent="0.25">
      <c r="A3479" t="s">
        <v>632</v>
      </c>
      <c r="B3479" t="s">
        <v>633</v>
      </c>
      <c r="C3479" s="151">
        <v>41828</v>
      </c>
      <c r="D3479">
        <v>80</v>
      </c>
      <c r="E3479">
        <v>92</v>
      </c>
      <c r="F3479">
        <v>67</v>
      </c>
    </row>
    <row r="3480" spans="1:6" x14ac:dyDescent="0.25">
      <c r="A3480" t="s">
        <v>632</v>
      </c>
      <c r="B3480" t="s">
        <v>633</v>
      </c>
      <c r="C3480" s="151">
        <v>41829</v>
      </c>
      <c r="D3480">
        <v>73</v>
      </c>
      <c r="E3480">
        <v>87</v>
      </c>
      <c r="F3480">
        <v>67</v>
      </c>
    </row>
    <row r="3481" spans="1:6" x14ac:dyDescent="0.25">
      <c r="A3481" t="s">
        <v>632</v>
      </c>
      <c r="B3481" t="s">
        <v>633</v>
      </c>
      <c r="C3481" s="151">
        <v>41830</v>
      </c>
      <c r="D3481">
        <v>74</v>
      </c>
      <c r="E3481">
        <v>86</v>
      </c>
      <c r="F3481">
        <v>66</v>
      </c>
    </row>
    <row r="3482" spans="1:6" x14ac:dyDescent="0.25">
      <c r="A3482" t="s">
        <v>632</v>
      </c>
      <c r="B3482" t="s">
        <v>633</v>
      </c>
      <c r="C3482" s="151">
        <v>41831</v>
      </c>
      <c r="D3482">
        <v>73</v>
      </c>
      <c r="E3482">
        <v>85</v>
      </c>
      <c r="F3482">
        <v>63</v>
      </c>
    </row>
    <row r="3483" spans="1:6" x14ac:dyDescent="0.25">
      <c r="A3483" t="s">
        <v>632</v>
      </c>
      <c r="B3483" t="s">
        <v>633</v>
      </c>
      <c r="C3483" s="151">
        <v>41832</v>
      </c>
      <c r="D3483">
        <v>76</v>
      </c>
      <c r="E3483">
        <v>87</v>
      </c>
      <c r="F3483">
        <v>66</v>
      </c>
    </row>
    <row r="3484" spans="1:6" x14ac:dyDescent="0.25">
      <c r="A3484" t="s">
        <v>632</v>
      </c>
      <c r="B3484" t="s">
        <v>633</v>
      </c>
      <c r="C3484" s="151">
        <v>41833</v>
      </c>
      <c r="D3484">
        <v>79</v>
      </c>
      <c r="E3484">
        <v>89</v>
      </c>
      <c r="F3484">
        <v>72</v>
      </c>
    </row>
    <row r="3485" spans="1:6" x14ac:dyDescent="0.25">
      <c r="A3485" t="s">
        <v>632</v>
      </c>
      <c r="B3485" t="s">
        <v>633</v>
      </c>
      <c r="C3485" s="151">
        <v>41834</v>
      </c>
      <c r="D3485">
        <v>78</v>
      </c>
      <c r="E3485">
        <v>90</v>
      </c>
      <c r="F3485">
        <v>71</v>
      </c>
    </row>
    <row r="3486" spans="1:6" x14ac:dyDescent="0.25">
      <c r="A3486" t="s">
        <v>632</v>
      </c>
      <c r="B3486" t="s">
        <v>633</v>
      </c>
      <c r="C3486" s="151">
        <v>41835</v>
      </c>
      <c r="D3486">
        <v>76</v>
      </c>
      <c r="E3486">
        <v>87</v>
      </c>
      <c r="F3486">
        <v>68</v>
      </c>
    </row>
    <row r="3487" spans="1:6" x14ac:dyDescent="0.25">
      <c r="A3487" t="s">
        <v>632</v>
      </c>
      <c r="B3487" t="s">
        <v>633</v>
      </c>
      <c r="C3487" s="151">
        <v>41836</v>
      </c>
      <c r="D3487">
        <v>71</v>
      </c>
      <c r="E3487">
        <v>79</v>
      </c>
      <c r="F3487">
        <v>62</v>
      </c>
    </row>
    <row r="3488" spans="1:6" x14ac:dyDescent="0.25">
      <c r="A3488" t="s">
        <v>632</v>
      </c>
      <c r="B3488" t="s">
        <v>633</v>
      </c>
      <c r="C3488" s="151">
        <v>41837</v>
      </c>
      <c r="D3488">
        <v>69</v>
      </c>
      <c r="E3488">
        <v>80</v>
      </c>
      <c r="F3488">
        <v>55</v>
      </c>
    </row>
    <row r="3489" spans="1:6" x14ac:dyDescent="0.25">
      <c r="A3489" t="s">
        <v>632</v>
      </c>
      <c r="B3489" t="s">
        <v>633</v>
      </c>
      <c r="C3489" s="151">
        <v>41838</v>
      </c>
      <c r="D3489">
        <v>70</v>
      </c>
      <c r="E3489">
        <v>83</v>
      </c>
      <c r="F3489">
        <v>58</v>
      </c>
    </row>
    <row r="3490" spans="1:6" x14ac:dyDescent="0.25">
      <c r="A3490" t="s">
        <v>632</v>
      </c>
      <c r="B3490" t="s">
        <v>633</v>
      </c>
      <c r="C3490" s="151">
        <v>41839</v>
      </c>
      <c r="D3490">
        <v>72</v>
      </c>
      <c r="E3490">
        <v>80</v>
      </c>
      <c r="F3490">
        <v>66</v>
      </c>
    </row>
    <row r="3491" spans="1:6" x14ac:dyDescent="0.25">
      <c r="A3491" t="s">
        <v>632</v>
      </c>
      <c r="B3491" t="s">
        <v>633</v>
      </c>
      <c r="C3491" s="151">
        <v>41840</v>
      </c>
      <c r="D3491">
        <v>72</v>
      </c>
      <c r="E3491">
        <v>80</v>
      </c>
      <c r="F3491">
        <v>65</v>
      </c>
    </row>
    <row r="3492" spans="1:6" x14ac:dyDescent="0.25">
      <c r="A3492" t="s">
        <v>632</v>
      </c>
      <c r="B3492" t="s">
        <v>633</v>
      </c>
      <c r="C3492" s="151">
        <v>41841</v>
      </c>
      <c r="D3492">
        <v>74</v>
      </c>
      <c r="E3492">
        <v>82</v>
      </c>
      <c r="F3492">
        <v>69</v>
      </c>
    </row>
    <row r="3493" spans="1:6" x14ac:dyDescent="0.25">
      <c r="A3493" t="s">
        <v>632</v>
      </c>
      <c r="B3493" t="s">
        <v>633</v>
      </c>
      <c r="C3493" s="151">
        <v>41842</v>
      </c>
      <c r="D3493">
        <v>76</v>
      </c>
      <c r="E3493">
        <v>84</v>
      </c>
      <c r="F3493">
        <v>70</v>
      </c>
    </row>
    <row r="3494" spans="1:6" x14ac:dyDescent="0.25">
      <c r="A3494" t="s">
        <v>632</v>
      </c>
      <c r="B3494" t="s">
        <v>633</v>
      </c>
      <c r="C3494" s="151">
        <v>41843</v>
      </c>
      <c r="D3494">
        <v>80</v>
      </c>
      <c r="E3494">
        <v>93</v>
      </c>
      <c r="F3494">
        <v>71</v>
      </c>
    </row>
    <row r="3495" spans="1:6" x14ac:dyDescent="0.25">
      <c r="A3495" t="s">
        <v>632</v>
      </c>
      <c r="B3495" t="s">
        <v>633</v>
      </c>
      <c r="C3495" s="151">
        <v>41844</v>
      </c>
      <c r="D3495">
        <v>74</v>
      </c>
      <c r="E3495">
        <v>78</v>
      </c>
      <c r="F3495">
        <v>61</v>
      </c>
    </row>
    <row r="3496" spans="1:6" x14ac:dyDescent="0.25">
      <c r="A3496" t="s">
        <v>632</v>
      </c>
      <c r="B3496" t="s">
        <v>633</v>
      </c>
      <c r="C3496" s="151">
        <v>41845</v>
      </c>
      <c r="D3496">
        <v>69</v>
      </c>
      <c r="E3496">
        <v>82</v>
      </c>
      <c r="F3496">
        <v>56</v>
      </c>
    </row>
    <row r="3497" spans="1:6" x14ac:dyDescent="0.25">
      <c r="A3497" t="s">
        <v>632</v>
      </c>
      <c r="B3497" t="s">
        <v>633</v>
      </c>
      <c r="C3497" s="151">
        <v>41846</v>
      </c>
      <c r="D3497">
        <v>75</v>
      </c>
      <c r="E3497">
        <v>87</v>
      </c>
      <c r="F3497">
        <v>66</v>
      </c>
    </row>
    <row r="3498" spans="1:6" x14ac:dyDescent="0.25">
      <c r="A3498" t="s">
        <v>632</v>
      </c>
      <c r="B3498" t="s">
        <v>633</v>
      </c>
      <c r="C3498" s="151">
        <v>41847</v>
      </c>
      <c r="D3498">
        <v>76</v>
      </c>
      <c r="E3498">
        <v>84</v>
      </c>
      <c r="F3498">
        <v>68</v>
      </c>
    </row>
    <row r="3499" spans="1:6" x14ac:dyDescent="0.25">
      <c r="A3499" t="s">
        <v>632</v>
      </c>
      <c r="B3499" t="s">
        <v>633</v>
      </c>
      <c r="C3499" s="151">
        <v>41848</v>
      </c>
      <c r="D3499">
        <v>75</v>
      </c>
      <c r="E3499">
        <v>81</v>
      </c>
      <c r="F3499">
        <v>65</v>
      </c>
    </row>
    <row r="3500" spans="1:6" x14ac:dyDescent="0.25">
      <c r="A3500" t="s">
        <v>632</v>
      </c>
      <c r="B3500" t="s">
        <v>633</v>
      </c>
      <c r="C3500" s="151">
        <v>41849</v>
      </c>
      <c r="D3500">
        <v>67</v>
      </c>
      <c r="E3500">
        <v>74</v>
      </c>
      <c r="F3500">
        <v>52</v>
      </c>
    </row>
    <row r="3501" spans="1:6" x14ac:dyDescent="0.25">
      <c r="A3501" t="s">
        <v>632</v>
      </c>
      <c r="B3501" t="s">
        <v>633</v>
      </c>
      <c r="C3501" s="151">
        <v>41850</v>
      </c>
      <c r="D3501">
        <v>63</v>
      </c>
      <c r="E3501">
        <v>79</v>
      </c>
      <c r="F3501">
        <v>48</v>
      </c>
    </row>
    <row r="3502" spans="1:6" x14ac:dyDescent="0.25">
      <c r="A3502" t="s">
        <v>632</v>
      </c>
      <c r="B3502" t="s">
        <v>633</v>
      </c>
      <c r="C3502" s="151">
        <v>41851</v>
      </c>
      <c r="D3502">
        <v>71</v>
      </c>
      <c r="E3502">
        <v>85</v>
      </c>
      <c r="F3502">
        <v>55</v>
      </c>
    </row>
    <row r="3503" spans="1:6" x14ac:dyDescent="0.25">
      <c r="A3503" t="s">
        <v>632</v>
      </c>
      <c r="B3503" t="s">
        <v>633</v>
      </c>
      <c r="C3503" s="151">
        <v>41852</v>
      </c>
      <c r="D3503">
        <v>73</v>
      </c>
      <c r="E3503">
        <v>77</v>
      </c>
      <c r="F3503">
        <v>64</v>
      </c>
    </row>
    <row r="3504" spans="1:6" x14ac:dyDescent="0.25">
      <c r="A3504" t="s">
        <v>632</v>
      </c>
      <c r="B3504" t="s">
        <v>633</v>
      </c>
      <c r="C3504" s="151">
        <v>41853</v>
      </c>
      <c r="D3504">
        <v>70</v>
      </c>
      <c r="E3504">
        <v>79</v>
      </c>
      <c r="F3504">
        <v>63</v>
      </c>
    </row>
    <row r="3505" spans="1:6" x14ac:dyDescent="0.25">
      <c r="A3505" t="s">
        <v>632</v>
      </c>
      <c r="B3505" t="s">
        <v>633</v>
      </c>
      <c r="C3505" s="151">
        <v>41854</v>
      </c>
      <c r="D3505">
        <v>73</v>
      </c>
      <c r="E3505">
        <v>83</v>
      </c>
      <c r="F3505">
        <v>66</v>
      </c>
    </row>
    <row r="3506" spans="1:6" x14ac:dyDescent="0.25">
      <c r="A3506" t="s">
        <v>632</v>
      </c>
      <c r="B3506" t="s">
        <v>633</v>
      </c>
      <c r="C3506" s="151">
        <v>41855</v>
      </c>
      <c r="D3506">
        <v>74</v>
      </c>
      <c r="E3506">
        <v>85</v>
      </c>
      <c r="F3506">
        <v>62</v>
      </c>
    </row>
    <row r="3507" spans="1:6" x14ac:dyDescent="0.25">
      <c r="A3507" t="s">
        <v>632</v>
      </c>
      <c r="B3507" t="s">
        <v>633</v>
      </c>
      <c r="C3507" s="151">
        <v>41856</v>
      </c>
      <c r="D3507">
        <v>74</v>
      </c>
      <c r="E3507">
        <v>87</v>
      </c>
      <c r="F3507">
        <v>61</v>
      </c>
    </row>
    <row r="3508" spans="1:6" x14ac:dyDescent="0.25">
      <c r="A3508" t="s">
        <v>632</v>
      </c>
      <c r="B3508" t="s">
        <v>633</v>
      </c>
      <c r="C3508" s="151">
        <v>41857</v>
      </c>
      <c r="D3508">
        <v>74</v>
      </c>
      <c r="E3508">
        <v>84</v>
      </c>
      <c r="F3508">
        <v>64</v>
      </c>
    </row>
    <row r="3509" spans="1:6" x14ac:dyDescent="0.25">
      <c r="A3509" t="s">
        <v>632</v>
      </c>
      <c r="B3509" t="s">
        <v>633</v>
      </c>
      <c r="C3509" s="151">
        <v>41858</v>
      </c>
      <c r="D3509">
        <v>74</v>
      </c>
      <c r="E3509">
        <v>84</v>
      </c>
      <c r="F3509">
        <v>62</v>
      </c>
    </row>
    <row r="3510" spans="1:6" x14ac:dyDescent="0.25">
      <c r="A3510" t="s">
        <v>632</v>
      </c>
      <c r="B3510" t="s">
        <v>633</v>
      </c>
      <c r="C3510" s="151">
        <v>41859</v>
      </c>
      <c r="D3510">
        <v>70</v>
      </c>
      <c r="E3510">
        <v>81</v>
      </c>
      <c r="F3510">
        <v>59</v>
      </c>
    </row>
    <row r="3511" spans="1:6" x14ac:dyDescent="0.25">
      <c r="A3511" t="s">
        <v>632</v>
      </c>
      <c r="B3511" t="s">
        <v>633</v>
      </c>
      <c r="C3511" s="151">
        <v>41860</v>
      </c>
      <c r="D3511">
        <v>72</v>
      </c>
      <c r="E3511">
        <v>82</v>
      </c>
      <c r="F3511">
        <v>61</v>
      </c>
    </row>
    <row r="3512" spans="1:6" x14ac:dyDescent="0.25">
      <c r="A3512" t="s">
        <v>632</v>
      </c>
      <c r="B3512" t="s">
        <v>633</v>
      </c>
      <c r="C3512" s="151">
        <v>41861</v>
      </c>
      <c r="D3512">
        <v>74</v>
      </c>
      <c r="E3512">
        <v>84</v>
      </c>
      <c r="F3512">
        <v>61</v>
      </c>
    </row>
    <row r="3513" spans="1:6" x14ac:dyDescent="0.25">
      <c r="A3513" t="s">
        <v>632</v>
      </c>
      <c r="B3513" t="s">
        <v>633</v>
      </c>
      <c r="C3513" s="151">
        <v>41862</v>
      </c>
      <c r="D3513">
        <v>71</v>
      </c>
      <c r="E3513">
        <v>82</v>
      </c>
      <c r="F3513">
        <v>58</v>
      </c>
    </row>
    <row r="3514" spans="1:6" x14ac:dyDescent="0.25">
      <c r="A3514" t="s">
        <v>632</v>
      </c>
      <c r="B3514" t="s">
        <v>633</v>
      </c>
      <c r="C3514" s="151">
        <v>41863</v>
      </c>
      <c r="D3514">
        <v>70</v>
      </c>
      <c r="E3514">
        <v>77</v>
      </c>
      <c r="F3514">
        <v>67</v>
      </c>
    </row>
    <row r="3515" spans="1:6" x14ac:dyDescent="0.25">
      <c r="A3515" t="s">
        <v>632</v>
      </c>
      <c r="B3515" t="s">
        <v>633</v>
      </c>
      <c r="C3515" s="151">
        <v>41864</v>
      </c>
      <c r="D3515">
        <v>74</v>
      </c>
      <c r="E3515">
        <v>82</v>
      </c>
      <c r="F3515">
        <v>63</v>
      </c>
    </row>
    <row r="3516" spans="1:6" x14ac:dyDescent="0.25">
      <c r="A3516" t="s">
        <v>632</v>
      </c>
      <c r="B3516" t="s">
        <v>633</v>
      </c>
      <c r="C3516" s="151">
        <v>41865</v>
      </c>
      <c r="D3516">
        <v>69</v>
      </c>
      <c r="E3516">
        <v>82</v>
      </c>
      <c r="F3516">
        <v>53</v>
      </c>
    </row>
    <row r="3517" spans="1:6" x14ac:dyDescent="0.25">
      <c r="A3517" t="s">
        <v>632</v>
      </c>
      <c r="B3517" t="s">
        <v>633</v>
      </c>
      <c r="C3517" s="151">
        <v>41866</v>
      </c>
      <c r="D3517">
        <v>67</v>
      </c>
      <c r="E3517">
        <v>79</v>
      </c>
      <c r="F3517">
        <v>53</v>
      </c>
    </row>
    <row r="3518" spans="1:6" x14ac:dyDescent="0.25">
      <c r="A3518" t="s">
        <v>632</v>
      </c>
      <c r="B3518" t="s">
        <v>633</v>
      </c>
      <c r="C3518" s="151">
        <v>41867</v>
      </c>
      <c r="D3518">
        <v>69</v>
      </c>
      <c r="E3518">
        <v>81</v>
      </c>
      <c r="F3518">
        <v>56</v>
      </c>
    </row>
    <row r="3519" spans="1:6" x14ac:dyDescent="0.25">
      <c r="A3519" t="s">
        <v>632</v>
      </c>
      <c r="B3519" t="s">
        <v>633</v>
      </c>
      <c r="C3519" s="151">
        <v>41868</v>
      </c>
      <c r="D3519">
        <v>74</v>
      </c>
      <c r="E3519">
        <v>87</v>
      </c>
      <c r="F3519">
        <v>65</v>
      </c>
    </row>
    <row r="3520" spans="1:6" x14ac:dyDescent="0.25">
      <c r="A3520" t="s">
        <v>632</v>
      </c>
      <c r="B3520" t="s">
        <v>633</v>
      </c>
      <c r="C3520" s="151">
        <v>41869</v>
      </c>
      <c r="D3520">
        <v>74</v>
      </c>
      <c r="E3520">
        <v>82</v>
      </c>
      <c r="F3520">
        <v>64</v>
      </c>
    </row>
    <row r="3521" spans="1:6" x14ac:dyDescent="0.25">
      <c r="A3521" t="s">
        <v>632</v>
      </c>
      <c r="B3521" t="s">
        <v>633</v>
      </c>
      <c r="C3521" s="151">
        <v>41870</v>
      </c>
      <c r="D3521">
        <v>74</v>
      </c>
      <c r="E3521">
        <v>82</v>
      </c>
      <c r="F3521">
        <v>68</v>
      </c>
    </row>
    <row r="3522" spans="1:6" x14ac:dyDescent="0.25">
      <c r="A3522" t="s">
        <v>632</v>
      </c>
      <c r="B3522" t="s">
        <v>633</v>
      </c>
      <c r="C3522" s="151">
        <v>41871</v>
      </c>
      <c r="D3522">
        <v>74</v>
      </c>
      <c r="E3522">
        <v>84</v>
      </c>
      <c r="F3522">
        <v>65</v>
      </c>
    </row>
    <row r="3523" spans="1:6" x14ac:dyDescent="0.25">
      <c r="A3523" t="s">
        <v>632</v>
      </c>
      <c r="B3523" t="s">
        <v>633</v>
      </c>
      <c r="C3523" s="151">
        <v>41872</v>
      </c>
      <c r="D3523">
        <v>71</v>
      </c>
      <c r="E3523">
        <v>85</v>
      </c>
      <c r="F3523">
        <v>62</v>
      </c>
    </row>
    <row r="3524" spans="1:6" x14ac:dyDescent="0.25">
      <c r="A3524" t="s">
        <v>632</v>
      </c>
      <c r="B3524" t="s">
        <v>633</v>
      </c>
      <c r="C3524" s="151">
        <v>41873</v>
      </c>
      <c r="D3524">
        <v>73</v>
      </c>
      <c r="E3524">
        <v>81</v>
      </c>
      <c r="F3524">
        <v>67</v>
      </c>
    </row>
    <row r="3525" spans="1:6" x14ac:dyDescent="0.25">
      <c r="A3525" t="s">
        <v>632</v>
      </c>
      <c r="B3525" t="s">
        <v>633</v>
      </c>
      <c r="C3525" s="151">
        <v>41874</v>
      </c>
      <c r="D3525">
        <v>70</v>
      </c>
      <c r="E3525">
        <v>71</v>
      </c>
      <c r="F3525">
        <v>66</v>
      </c>
    </row>
    <row r="3526" spans="1:6" x14ac:dyDescent="0.25">
      <c r="A3526" t="s">
        <v>632</v>
      </c>
      <c r="B3526" t="s">
        <v>633</v>
      </c>
      <c r="C3526" s="151">
        <v>41875</v>
      </c>
      <c r="D3526">
        <v>69</v>
      </c>
      <c r="E3526">
        <v>76</v>
      </c>
      <c r="F3526">
        <v>60</v>
      </c>
    </row>
    <row r="3527" spans="1:6" x14ac:dyDescent="0.25">
      <c r="A3527" t="s">
        <v>632</v>
      </c>
      <c r="B3527" t="s">
        <v>633</v>
      </c>
      <c r="C3527" s="151">
        <v>41876</v>
      </c>
      <c r="D3527">
        <v>68</v>
      </c>
      <c r="E3527">
        <v>81</v>
      </c>
      <c r="F3527">
        <v>58</v>
      </c>
    </row>
    <row r="3528" spans="1:6" x14ac:dyDescent="0.25">
      <c r="A3528" t="s">
        <v>632</v>
      </c>
      <c r="B3528" t="s">
        <v>633</v>
      </c>
      <c r="C3528" s="151">
        <v>41877</v>
      </c>
      <c r="D3528">
        <v>70</v>
      </c>
      <c r="E3528">
        <v>85</v>
      </c>
      <c r="F3528">
        <v>57</v>
      </c>
    </row>
    <row r="3529" spans="1:6" x14ac:dyDescent="0.25">
      <c r="A3529" t="s">
        <v>632</v>
      </c>
      <c r="B3529" t="s">
        <v>633</v>
      </c>
      <c r="C3529" s="151">
        <v>41878</v>
      </c>
      <c r="D3529">
        <v>73</v>
      </c>
      <c r="E3529">
        <v>87</v>
      </c>
      <c r="F3529">
        <v>59</v>
      </c>
    </row>
    <row r="3530" spans="1:6" x14ac:dyDescent="0.25">
      <c r="A3530" t="s">
        <v>632</v>
      </c>
      <c r="B3530" t="s">
        <v>633</v>
      </c>
      <c r="C3530" s="151">
        <v>41879</v>
      </c>
      <c r="D3530">
        <v>76</v>
      </c>
      <c r="E3530">
        <v>82</v>
      </c>
      <c r="F3530">
        <v>59</v>
      </c>
    </row>
    <row r="3531" spans="1:6" x14ac:dyDescent="0.25">
      <c r="A3531" t="s">
        <v>632</v>
      </c>
      <c r="B3531" t="s">
        <v>633</v>
      </c>
      <c r="C3531" s="151">
        <v>41880</v>
      </c>
      <c r="D3531">
        <v>68</v>
      </c>
      <c r="E3531">
        <v>79</v>
      </c>
      <c r="F3531">
        <v>53</v>
      </c>
    </row>
    <row r="3532" spans="1:6" x14ac:dyDescent="0.25">
      <c r="A3532" t="s">
        <v>632</v>
      </c>
      <c r="B3532" t="s">
        <v>633</v>
      </c>
      <c r="C3532" s="151">
        <v>41881</v>
      </c>
      <c r="D3532">
        <v>71</v>
      </c>
      <c r="E3532">
        <v>80</v>
      </c>
      <c r="F3532">
        <v>66</v>
      </c>
    </row>
    <row r="3533" spans="1:6" x14ac:dyDescent="0.25">
      <c r="A3533" t="s">
        <v>632</v>
      </c>
      <c r="B3533" t="s">
        <v>633</v>
      </c>
      <c r="C3533" s="151">
        <v>41882</v>
      </c>
      <c r="D3533">
        <v>78</v>
      </c>
      <c r="E3533">
        <v>90</v>
      </c>
      <c r="F3533">
        <v>71</v>
      </c>
    </row>
    <row r="3534" spans="1:6" x14ac:dyDescent="0.25">
      <c r="A3534" t="s">
        <v>632</v>
      </c>
      <c r="B3534" t="s">
        <v>633</v>
      </c>
      <c r="C3534" s="151">
        <v>41883</v>
      </c>
      <c r="D3534">
        <v>77</v>
      </c>
      <c r="E3534">
        <v>89</v>
      </c>
      <c r="F3534">
        <v>71</v>
      </c>
    </row>
    <row r="3535" spans="1:6" x14ac:dyDescent="0.25">
      <c r="A3535" t="s">
        <v>632</v>
      </c>
      <c r="B3535" t="s">
        <v>633</v>
      </c>
      <c r="C3535" s="151">
        <v>41884</v>
      </c>
      <c r="D3535">
        <v>79</v>
      </c>
      <c r="E3535">
        <v>90</v>
      </c>
      <c r="F3535">
        <v>71</v>
      </c>
    </row>
    <row r="3536" spans="1:6" x14ac:dyDescent="0.25">
      <c r="A3536" t="s">
        <v>632</v>
      </c>
      <c r="B3536" t="s">
        <v>633</v>
      </c>
      <c r="C3536" s="151">
        <v>41885</v>
      </c>
      <c r="D3536">
        <v>76</v>
      </c>
      <c r="E3536">
        <v>85</v>
      </c>
      <c r="F3536">
        <v>69</v>
      </c>
    </row>
    <row r="3537" spans="1:6" x14ac:dyDescent="0.25">
      <c r="A3537" t="s">
        <v>632</v>
      </c>
      <c r="B3537" t="s">
        <v>633</v>
      </c>
      <c r="C3537" s="151">
        <v>41886</v>
      </c>
      <c r="D3537">
        <v>75</v>
      </c>
      <c r="E3537">
        <v>86</v>
      </c>
      <c r="F3537">
        <v>65</v>
      </c>
    </row>
    <row r="3538" spans="1:6" x14ac:dyDescent="0.25">
      <c r="A3538" t="s">
        <v>632</v>
      </c>
      <c r="B3538" t="s">
        <v>633</v>
      </c>
      <c r="C3538" s="151">
        <v>41887</v>
      </c>
      <c r="D3538">
        <v>78</v>
      </c>
      <c r="E3538">
        <v>89</v>
      </c>
      <c r="F3538">
        <v>68</v>
      </c>
    </row>
    <row r="3539" spans="1:6" x14ac:dyDescent="0.25">
      <c r="A3539" t="s">
        <v>632</v>
      </c>
      <c r="B3539" t="s">
        <v>633</v>
      </c>
      <c r="C3539" s="151">
        <v>41888</v>
      </c>
      <c r="D3539">
        <v>80</v>
      </c>
      <c r="E3539">
        <v>91</v>
      </c>
      <c r="F3539">
        <v>71</v>
      </c>
    </row>
    <row r="3540" spans="1:6" x14ac:dyDescent="0.25">
      <c r="A3540" t="s">
        <v>632</v>
      </c>
      <c r="B3540" t="s">
        <v>633</v>
      </c>
      <c r="C3540" s="151">
        <v>41889</v>
      </c>
      <c r="D3540">
        <v>71</v>
      </c>
      <c r="E3540">
        <v>78</v>
      </c>
      <c r="F3540">
        <v>65</v>
      </c>
    </row>
    <row r="3541" spans="1:6" x14ac:dyDescent="0.25">
      <c r="A3541" t="s">
        <v>632</v>
      </c>
      <c r="B3541" t="s">
        <v>633</v>
      </c>
      <c r="C3541" s="151">
        <v>41890</v>
      </c>
      <c r="D3541">
        <v>67</v>
      </c>
      <c r="E3541">
        <v>72</v>
      </c>
      <c r="F3541">
        <v>61</v>
      </c>
    </row>
    <row r="3542" spans="1:6" x14ac:dyDescent="0.25">
      <c r="A3542" t="s">
        <v>632</v>
      </c>
      <c r="B3542" t="s">
        <v>633</v>
      </c>
      <c r="C3542" s="151">
        <v>41891</v>
      </c>
      <c r="D3542">
        <v>68</v>
      </c>
      <c r="E3542">
        <v>74</v>
      </c>
      <c r="F3542">
        <v>64</v>
      </c>
    </row>
    <row r="3543" spans="1:6" x14ac:dyDescent="0.25">
      <c r="A3543" t="s">
        <v>632</v>
      </c>
      <c r="B3543" t="s">
        <v>633</v>
      </c>
      <c r="C3543" s="151">
        <v>41892</v>
      </c>
      <c r="D3543">
        <v>71</v>
      </c>
      <c r="E3543">
        <v>77</v>
      </c>
      <c r="F3543">
        <v>67</v>
      </c>
    </row>
    <row r="3544" spans="1:6" x14ac:dyDescent="0.25">
      <c r="A3544" t="s">
        <v>632</v>
      </c>
      <c r="B3544" t="s">
        <v>633</v>
      </c>
      <c r="C3544" s="151">
        <v>41893</v>
      </c>
      <c r="D3544">
        <v>75</v>
      </c>
      <c r="E3544">
        <v>86</v>
      </c>
      <c r="F3544">
        <v>67</v>
      </c>
    </row>
    <row r="3545" spans="1:6" x14ac:dyDescent="0.25">
      <c r="A3545" t="s">
        <v>632</v>
      </c>
      <c r="B3545" t="s">
        <v>633</v>
      </c>
      <c r="C3545" s="151">
        <v>41894</v>
      </c>
      <c r="D3545">
        <v>69</v>
      </c>
      <c r="E3545">
        <v>74</v>
      </c>
      <c r="F3545">
        <v>60</v>
      </c>
    </row>
    <row r="3546" spans="1:6" x14ac:dyDescent="0.25">
      <c r="A3546" t="s">
        <v>632</v>
      </c>
      <c r="B3546" t="s">
        <v>633</v>
      </c>
      <c r="C3546" s="151">
        <v>41895</v>
      </c>
      <c r="D3546">
        <v>63</v>
      </c>
      <c r="E3546">
        <v>69</v>
      </c>
      <c r="F3546">
        <v>55</v>
      </c>
    </row>
    <row r="3547" spans="1:6" x14ac:dyDescent="0.25">
      <c r="A3547" t="s">
        <v>632</v>
      </c>
      <c r="B3547" t="s">
        <v>633</v>
      </c>
      <c r="C3547" s="151">
        <v>41896</v>
      </c>
      <c r="D3547">
        <v>58</v>
      </c>
      <c r="E3547">
        <v>68</v>
      </c>
      <c r="F3547">
        <v>45</v>
      </c>
    </row>
    <row r="3548" spans="1:6" x14ac:dyDescent="0.25">
      <c r="A3548" t="s">
        <v>632</v>
      </c>
      <c r="B3548" t="s">
        <v>633</v>
      </c>
      <c r="C3548" s="151">
        <v>41897</v>
      </c>
      <c r="D3548">
        <v>60</v>
      </c>
      <c r="E3548">
        <v>73</v>
      </c>
      <c r="F3548">
        <v>48</v>
      </c>
    </row>
    <row r="3549" spans="1:6" x14ac:dyDescent="0.25">
      <c r="A3549" t="s">
        <v>632</v>
      </c>
      <c r="B3549" t="s">
        <v>633</v>
      </c>
      <c r="C3549" s="151">
        <v>41898</v>
      </c>
      <c r="D3549">
        <v>66</v>
      </c>
      <c r="E3549">
        <v>76</v>
      </c>
      <c r="F3549">
        <v>52</v>
      </c>
    </row>
    <row r="3550" spans="1:6" x14ac:dyDescent="0.25">
      <c r="A3550" t="s">
        <v>632</v>
      </c>
      <c r="B3550" t="s">
        <v>633</v>
      </c>
      <c r="C3550" s="151">
        <v>41899</v>
      </c>
      <c r="D3550">
        <v>61</v>
      </c>
      <c r="E3550">
        <v>74</v>
      </c>
      <c r="F3550">
        <v>48</v>
      </c>
    </row>
    <row r="3551" spans="1:6" x14ac:dyDescent="0.25">
      <c r="A3551" t="s">
        <v>632</v>
      </c>
      <c r="B3551" t="s">
        <v>633</v>
      </c>
      <c r="C3551" s="151">
        <v>41900</v>
      </c>
      <c r="D3551">
        <v>64</v>
      </c>
      <c r="E3551">
        <v>77</v>
      </c>
      <c r="F3551">
        <v>53</v>
      </c>
    </row>
    <row r="3552" spans="1:6" x14ac:dyDescent="0.25">
      <c r="A3552" t="s">
        <v>632</v>
      </c>
      <c r="B3552" t="s">
        <v>633</v>
      </c>
      <c r="C3552" s="151">
        <v>41901</v>
      </c>
      <c r="D3552">
        <v>62</v>
      </c>
      <c r="E3552">
        <v>73</v>
      </c>
      <c r="F3552">
        <v>52</v>
      </c>
    </row>
    <row r="3553" spans="1:6" x14ac:dyDescent="0.25">
      <c r="A3553" t="s">
        <v>632</v>
      </c>
      <c r="B3553" t="s">
        <v>633</v>
      </c>
      <c r="C3553" s="151">
        <v>41902</v>
      </c>
      <c r="D3553">
        <v>67</v>
      </c>
      <c r="E3553">
        <v>79</v>
      </c>
      <c r="F3553">
        <v>55</v>
      </c>
    </row>
    <row r="3554" spans="1:6" x14ac:dyDescent="0.25">
      <c r="A3554" t="s">
        <v>632</v>
      </c>
      <c r="B3554" t="s">
        <v>633</v>
      </c>
      <c r="C3554" s="151">
        <v>41903</v>
      </c>
      <c r="D3554">
        <v>67</v>
      </c>
      <c r="E3554">
        <v>84</v>
      </c>
      <c r="F3554">
        <v>52</v>
      </c>
    </row>
    <row r="3555" spans="1:6" x14ac:dyDescent="0.25">
      <c r="A3555" t="s">
        <v>632</v>
      </c>
      <c r="B3555" t="s">
        <v>633</v>
      </c>
      <c r="C3555" s="151">
        <v>41904</v>
      </c>
      <c r="D3555">
        <v>67</v>
      </c>
      <c r="E3555">
        <v>72</v>
      </c>
      <c r="F3555">
        <v>54</v>
      </c>
    </row>
    <row r="3556" spans="1:6" x14ac:dyDescent="0.25">
      <c r="A3556" t="s">
        <v>632</v>
      </c>
      <c r="B3556" t="s">
        <v>633</v>
      </c>
      <c r="C3556" s="151">
        <v>41905</v>
      </c>
      <c r="D3556">
        <v>58</v>
      </c>
      <c r="E3556">
        <v>70</v>
      </c>
      <c r="F3556">
        <v>42</v>
      </c>
    </row>
    <row r="3557" spans="1:6" x14ac:dyDescent="0.25">
      <c r="A3557" t="s">
        <v>632</v>
      </c>
      <c r="B3557" t="s">
        <v>633</v>
      </c>
      <c r="C3557" s="151">
        <v>41906</v>
      </c>
      <c r="D3557">
        <v>56</v>
      </c>
      <c r="E3557">
        <v>68</v>
      </c>
      <c r="F3557">
        <v>47</v>
      </c>
    </row>
    <row r="3558" spans="1:6" x14ac:dyDescent="0.25">
      <c r="A3558" t="s">
        <v>632</v>
      </c>
      <c r="B3558" t="s">
        <v>633</v>
      </c>
      <c r="C3558" s="151">
        <v>41907</v>
      </c>
      <c r="D3558">
        <v>61</v>
      </c>
      <c r="E3558">
        <v>67</v>
      </c>
      <c r="F3558">
        <v>57</v>
      </c>
    </row>
    <row r="3559" spans="1:6" x14ac:dyDescent="0.25">
      <c r="A3559" t="s">
        <v>632</v>
      </c>
      <c r="B3559" t="s">
        <v>633</v>
      </c>
      <c r="C3559" s="151">
        <v>41908</v>
      </c>
      <c r="D3559">
        <v>65</v>
      </c>
      <c r="E3559">
        <v>76</v>
      </c>
      <c r="F3559">
        <v>52</v>
      </c>
    </row>
    <row r="3560" spans="1:6" x14ac:dyDescent="0.25">
      <c r="A3560" t="s">
        <v>632</v>
      </c>
      <c r="B3560" t="s">
        <v>633</v>
      </c>
      <c r="C3560" s="151">
        <v>41909</v>
      </c>
      <c r="D3560">
        <v>64</v>
      </c>
      <c r="E3560">
        <v>80</v>
      </c>
      <c r="F3560">
        <v>51</v>
      </c>
    </row>
    <row r="3561" spans="1:6" x14ac:dyDescent="0.25">
      <c r="A3561" t="s">
        <v>632</v>
      </c>
      <c r="B3561" t="s">
        <v>633</v>
      </c>
      <c r="C3561" s="151">
        <v>41910</v>
      </c>
      <c r="D3561">
        <v>63</v>
      </c>
      <c r="E3561">
        <v>80</v>
      </c>
      <c r="F3561">
        <v>49</v>
      </c>
    </row>
    <row r="3562" spans="1:6" x14ac:dyDescent="0.25">
      <c r="A3562" t="s">
        <v>632</v>
      </c>
      <c r="B3562" t="s">
        <v>633</v>
      </c>
      <c r="C3562" s="151">
        <v>41911</v>
      </c>
      <c r="D3562">
        <v>64</v>
      </c>
      <c r="E3562">
        <v>70</v>
      </c>
      <c r="F3562">
        <v>57</v>
      </c>
    </row>
    <row r="3563" spans="1:6" x14ac:dyDescent="0.25">
      <c r="A3563" t="s">
        <v>632</v>
      </c>
      <c r="B3563" t="s">
        <v>633</v>
      </c>
      <c r="C3563" s="151">
        <v>41912</v>
      </c>
      <c r="D3563">
        <v>65</v>
      </c>
      <c r="E3563">
        <v>73</v>
      </c>
      <c r="F3563">
        <v>61</v>
      </c>
    </row>
    <row r="3564" spans="1:6" x14ac:dyDescent="0.25">
      <c r="A3564" t="s">
        <v>632</v>
      </c>
      <c r="B3564" t="s">
        <v>633</v>
      </c>
      <c r="C3564" s="151">
        <v>41913</v>
      </c>
      <c r="D3564">
        <v>65</v>
      </c>
      <c r="E3564">
        <v>72</v>
      </c>
      <c r="F3564">
        <v>58</v>
      </c>
    </row>
    <row r="3565" spans="1:6" x14ac:dyDescent="0.25">
      <c r="A3565" t="s">
        <v>632</v>
      </c>
      <c r="B3565" t="s">
        <v>633</v>
      </c>
      <c r="C3565" s="151">
        <v>41914</v>
      </c>
      <c r="D3565">
        <v>64</v>
      </c>
      <c r="E3565">
        <v>74</v>
      </c>
      <c r="F3565">
        <v>54</v>
      </c>
    </row>
    <row r="3566" spans="1:6" x14ac:dyDescent="0.25">
      <c r="A3566" t="s">
        <v>632</v>
      </c>
      <c r="B3566" t="s">
        <v>633</v>
      </c>
      <c r="C3566" s="151">
        <v>41915</v>
      </c>
      <c r="D3566">
        <v>64</v>
      </c>
      <c r="E3566">
        <v>69</v>
      </c>
      <c r="F3566">
        <v>60</v>
      </c>
    </row>
    <row r="3567" spans="1:6" x14ac:dyDescent="0.25">
      <c r="A3567" t="s">
        <v>632</v>
      </c>
      <c r="B3567" t="s">
        <v>633</v>
      </c>
      <c r="C3567" s="151">
        <v>41916</v>
      </c>
      <c r="D3567">
        <v>64</v>
      </c>
      <c r="E3567">
        <v>67</v>
      </c>
      <c r="F3567">
        <v>37</v>
      </c>
    </row>
    <row r="3568" spans="1:6" x14ac:dyDescent="0.25">
      <c r="A3568" t="s">
        <v>632</v>
      </c>
      <c r="B3568" t="s">
        <v>633</v>
      </c>
      <c r="C3568" s="151">
        <v>41917</v>
      </c>
      <c r="D3568">
        <v>47</v>
      </c>
      <c r="E3568">
        <v>61</v>
      </c>
      <c r="F3568">
        <v>33</v>
      </c>
    </row>
    <row r="3569" spans="1:6" x14ac:dyDescent="0.25">
      <c r="A3569" t="s">
        <v>632</v>
      </c>
      <c r="B3569" t="s">
        <v>633</v>
      </c>
      <c r="C3569" s="151">
        <v>41918</v>
      </c>
      <c r="D3569">
        <v>54</v>
      </c>
      <c r="E3569">
        <v>73</v>
      </c>
      <c r="F3569">
        <v>40</v>
      </c>
    </row>
    <row r="3570" spans="1:6" x14ac:dyDescent="0.25">
      <c r="A3570" t="s">
        <v>632</v>
      </c>
      <c r="B3570" t="s">
        <v>633</v>
      </c>
      <c r="C3570" s="151">
        <v>41919</v>
      </c>
      <c r="D3570">
        <v>62</v>
      </c>
      <c r="E3570">
        <v>69</v>
      </c>
      <c r="F3570">
        <v>57</v>
      </c>
    </row>
    <row r="3571" spans="1:6" x14ac:dyDescent="0.25">
      <c r="A3571" t="s">
        <v>632</v>
      </c>
      <c r="B3571" t="s">
        <v>633</v>
      </c>
      <c r="C3571" s="151">
        <v>41920</v>
      </c>
      <c r="D3571">
        <v>63</v>
      </c>
      <c r="E3571">
        <v>76</v>
      </c>
      <c r="F3571">
        <v>49</v>
      </c>
    </row>
    <row r="3572" spans="1:6" x14ac:dyDescent="0.25">
      <c r="A3572" t="s">
        <v>632</v>
      </c>
      <c r="B3572" t="s">
        <v>633</v>
      </c>
      <c r="C3572" s="151">
        <v>41921</v>
      </c>
      <c r="D3572">
        <v>59</v>
      </c>
      <c r="E3572">
        <v>70</v>
      </c>
      <c r="F3572">
        <v>45</v>
      </c>
    </row>
    <row r="3573" spans="1:6" x14ac:dyDescent="0.25">
      <c r="A3573" t="s">
        <v>632</v>
      </c>
      <c r="B3573" t="s">
        <v>633</v>
      </c>
      <c r="C3573" s="151">
        <v>41922</v>
      </c>
      <c r="D3573">
        <v>59</v>
      </c>
      <c r="E3573">
        <v>61</v>
      </c>
      <c r="F3573">
        <v>52</v>
      </c>
    </row>
    <row r="3574" spans="1:6" x14ac:dyDescent="0.25">
      <c r="A3574" t="s">
        <v>632</v>
      </c>
      <c r="B3574" t="s">
        <v>633</v>
      </c>
      <c r="C3574" s="151">
        <v>41923</v>
      </c>
      <c r="D3574">
        <v>54</v>
      </c>
      <c r="E3574">
        <v>58</v>
      </c>
      <c r="F3574">
        <v>50</v>
      </c>
    </row>
    <row r="3575" spans="1:6" x14ac:dyDescent="0.25">
      <c r="A3575" t="s">
        <v>632</v>
      </c>
      <c r="B3575" t="s">
        <v>633</v>
      </c>
      <c r="C3575" s="151">
        <v>41924</v>
      </c>
      <c r="D3575">
        <v>53</v>
      </c>
      <c r="E3575">
        <v>59</v>
      </c>
      <c r="F3575">
        <v>46</v>
      </c>
    </row>
    <row r="3576" spans="1:6" x14ac:dyDescent="0.25">
      <c r="A3576" t="s">
        <v>632</v>
      </c>
      <c r="B3576" t="s">
        <v>633</v>
      </c>
      <c r="C3576" s="151">
        <v>41925</v>
      </c>
      <c r="D3576">
        <v>58</v>
      </c>
      <c r="E3576">
        <v>65</v>
      </c>
      <c r="F3576">
        <v>55</v>
      </c>
    </row>
    <row r="3577" spans="1:6" x14ac:dyDescent="0.25">
      <c r="A3577" t="s">
        <v>632</v>
      </c>
      <c r="B3577" t="s">
        <v>633</v>
      </c>
      <c r="C3577" s="151">
        <v>41926</v>
      </c>
      <c r="D3577">
        <v>69</v>
      </c>
      <c r="E3577">
        <v>79</v>
      </c>
      <c r="F3577">
        <v>63</v>
      </c>
    </row>
    <row r="3578" spans="1:6" x14ac:dyDescent="0.25">
      <c r="A3578" t="s">
        <v>632</v>
      </c>
      <c r="B3578" t="s">
        <v>633</v>
      </c>
      <c r="C3578" s="151">
        <v>41927</v>
      </c>
      <c r="D3578">
        <v>69</v>
      </c>
      <c r="E3578">
        <v>71</v>
      </c>
      <c r="F3578">
        <v>57</v>
      </c>
    </row>
    <row r="3579" spans="1:6" x14ac:dyDescent="0.25">
      <c r="A3579" t="s">
        <v>632</v>
      </c>
      <c r="B3579" t="s">
        <v>633</v>
      </c>
      <c r="C3579" s="151">
        <v>41928</v>
      </c>
      <c r="D3579">
        <v>59</v>
      </c>
      <c r="E3579">
        <v>65</v>
      </c>
      <c r="F3579">
        <v>53</v>
      </c>
    </row>
    <row r="3580" spans="1:6" x14ac:dyDescent="0.25">
      <c r="A3580" t="s">
        <v>632</v>
      </c>
      <c r="B3580" t="s">
        <v>633</v>
      </c>
      <c r="C3580" s="151">
        <v>41929</v>
      </c>
      <c r="D3580">
        <v>60</v>
      </c>
      <c r="E3580">
        <v>71</v>
      </c>
      <c r="F3580">
        <v>48</v>
      </c>
    </row>
    <row r="3581" spans="1:6" x14ac:dyDescent="0.25">
      <c r="A3581" t="s">
        <v>632</v>
      </c>
      <c r="B3581" t="s">
        <v>633</v>
      </c>
      <c r="C3581" s="151">
        <v>41930</v>
      </c>
      <c r="D3581">
        <v>59</v>
      </c>
      <c r="E3581">
        <v>69</v>
      </c>
      <c r="F3581">
        <v>50</v>
      </c>
    </row>
    <row r="3582" spans="1:6" x14ac:dyDescent="0.25">
      <c r="A3582" t="s">
        <v>632</v>
      </c>
      <c r="B3582" t="s">
        <v>633</v>
      </c>
      <c r="C3582" s="151">
        <v>41931</v>
      </c>
      <c r="D3582">
        <v>52</v>
      </c>
      <c r="E3582">
        <v>58</v>
      </c>
      <c r="F3582">
        <v>38</v>
      </c>
    </row>
    <row r="3583" spans="1:6" x14ac:dyDescent="0.25">
      <c r="A3583" t="s">
        <v>632</v>
      </c>
      <c r="B3583" t="s">
        <v>633</v>
      </c>
      <c r="C3583" s="151">
        <v>41932</v>
      </c>
      <c r="D3583">
        <v>49</v>
      </c>
      <c r="E3583">
        <v>66</v>
      </c>
      <c r="F3583">
        <v>35</v>
      </c>
    </row>
    <row r="3584" spans="1:6" x14ac:dyDescent="0.25">
      <c r="A3584" t="s">
        <v>632</v>
      </c>
      <c r="B3584" t="s">
        <v>633</v>
      </c>
      <c r="C3584" s="151">
        <v>41933</v>
      </c>
      <c r="D3584">
        <v>56</v>
      </c>
      <c r="E3584">
        <v>68</v>
      </c>
      <c r="F3584">
        <v>43</v>
      </c>
    </row>
    <row r="3585" spans="1:6" x14ac:dyDescent="0.25">
      <c r="A3585" t="s">
        <v>632</v>
      </c>
      <c r="B3585" t="s">
        <v>633</v>
      </c>
      <c r="C3585" s="151">
        <v>41934</v>
      </c>
      <c r="D3585">
        <v>52</v>
      </c>
      <c r="E3585">
        <v>55</v>
      </c>
      <c r="F3585">
        <v>50</v>
      </c>
    </row>
    <row r="3586" spans="1:6" x14ac:dyDescent="0.25">
      <c r="A3586" t="s">
        <v>632</v>
      </c>
      <c r="B3586" t="s">
        <v>633</v>
      </c>
      <c r="C3586" s="151">
        <v>41935</v>
      </c>
      <c r="D3586">
        <v>55</v>
      </c>
      <c r="E3586">
        <v>64</v>
      </c>
      <c r="F3586">
        <v>49</v>
      </c>
    </row>
    <row r="3587" spans="1:6" x14ac:dyDescent="0.25">
      <c r="A3587" t="s">
        <v>632</v>
      </c>
      <c r="B3587" t="s">
        <v>633</v>
      </c>
      <c r="C3587" s="151">
        <v>41936</v>
      </c>
      <c r="D3587">
        <v>58</v>
      </c>
      <c r="E3587">
        <v>67</v>
      </c>
      <c r="F3587">
        <v>45</v>
      </c>
    </row>
    <row r="3588" spans="1:6" x14ac:dyDescent="0.25">
      <c r="A3588" t="s">
        <v>632</v>
      </c>
      <c r="B3588" t="s">
        <v>633</v>
      </c>
      <c r="C3588" s="151">
        <v>41937</v>
      </c>
      <c r="D3588">
        <v>56</v>
      </c>
      <c r="E3588">
        <v>72</v>
      </c>
      <c r="F3588">
        <v>38</v>
      </c>
    </row>
    <row r="3589" spans="1:6" x14ac:dyDescent="0.25">
      <c r="A3589" t="s">
        <v>632</v>
      </c>
      <c r="B3589" t="s">
        <v>633</v>
      </c>
      <c r="C3589" s="151">
        <v>41938</v>
      </c>
      <c r="D3589">
        <v>59</v>
      </c>
      <c r="E3589">
        <v>68</v>
      </c>
      <c r="F3589">
        <v>40</v>
      </c>
    </row>
    <row r="3590" spans="1:6" x14ac:dyDescent="0.25">
      <c r="A3590" t="s">
        <v>632</v>
      </c>
      <c r="B3590" t="s">
        <v>633</v>
      </c>
      <c r="C3590" s="151">
        <v>41939</v>
      </c>
      <c r="D3590">
        <v>52</v>
      </c>
      <c r="E3590">
        <v>71</v>
      </c>
      <c r="F3590">
        <v>33</v>
      </c>
    </row>
    <row r="3591" spans="1:6" x14ac:dyDescent="0.25">
      <c r="A3591" t="s">
        <v>632</v>
      </c>
      <c r="B3591" t="s">
        <v>633</v>
      </c>
      <c r="C3591" s="151">
        <v>41940</v>
      </c>
      <c r="D3591">
        <v>63</v>
      </c>
      <c r="E3591">
        <v>82</v>
      </c>
      <c r="F3591">
        <v>53</v>
      </c>
    </row>
    <row r="3592" spans="1:6" x14ac:dyDescent="0.25">
      <c r="A3592" t="s">
        <v>632</v>
      </c>
      <c r="B3592" t="s">
        <v>633</v>
      </c>
      <c r="C3592" s="151">
        <v>41941</v>
      </c>
      <c r="D3592">
        <v>62</v>
      </c>
      <c r="E3592">
        <v>67</v>
      </c>
      <c r="F3592">
        <v>41</v>
      </c>
    </row>
    <row r="3593" spans="1:6" x14ac:dyDescent="0.25">
      <c r="A3593" t="s">
        <v>632</v>
      </c>
      <c r="B3593" t="s">
        <v>633</v>
      </c>
      <c r="C3593" s="151">
        <v>41942</v>
      </c>
      <c r="D3593">
        <v>47</v>
      </c>
      <c r="E3593">
        <v>59</v>
      </c>
      <c r="F3593">
        <v>35</v>
      </c>
    </row>
    <row r="3594" spans="1:6" x14ac:dyDescent="0.25">
      <c r="A3594" t="s">
        <v>632</v>
      </c>
      <c r="B3594" t="s">
        <v>633</v>
      </c>
      <c r="C3594" s="151">
        <v>41943</v>
      </c>
      <c r="D3594">
        <v>44</v>
      </c>
      <c r="E3594">
        <v>54</v>
      </c>
      <c r="F3594">
        <v>34</v>
      </c>
    </row>
    <row r="3595" spans="1:6" x14ac:dyDescent="0.25">
      <c r="A3595" t="s">
        <v>632</v>
      </c>
      <c r="B3595" t="s">
        <v>633</v>
      </c>
      <c r="C3595" s="151">
        <v>41944</v>
      </c>
      <c r="D3595">
        <v>47</v>
      </c>
      <c r="E3595">
        <v>50</v>
      </c>
      <c r="F3595">
        <v>43</v>
      </c>
    </row>
    <row r="3596" spans="1:6" x14ac:dyDescent="0.25">
      <c r="A3596" t="s">
        <v>632</v>
      </c>
      <c r="B3596" t="s">
        <v>633</v>
      </c>
      <c r="C3596" s="151">
        <v>41945</v>
      </c>
      <c r="D3596">
        <v>44</v>
      </c>
      <c r="E3596">
        <v>49</v>
      </c>
      <c r="F3596">
        <v>40</v>
      </c>
    </row>
    <row r="3597" spans="1:6" x14ac:dyDescent="0.25">
      <c r="A3597" t="s">
        <v>632</v>
      </c>
      <c r="B3597" t="s">
        <v>633</v>
      </c>
      <c r="C3597" s="151">
        <v>41946</v>
      </c>
      <c r="D3597">
        <v>47</v>
      </c>
      <c r="E3597">
        <v>61</v>
      </c>
      <c r="F3597">
        <v>35</v>
      </c>
    </row>
    <row r="3598" spans="1:6" x14ac:dyDescent="0.25">
      <c r="A3598" t="s">
        <v>632</v>
      </c>
      <c r="B3598" t="s">
        <v>633</v>
      </c>
      <c r="C3598" s="151">
        <v>41947</v>
      </c>
      <c r="D3598">
        <v>50</v>
      </c>
      <c r="E3598">
        <v>70</v>
      </c>
      <c r="F3598">
        <v>33</v>
      </c>
    </row>
    <row r="3599" spans="1:6" x14ac:dyDescent="0.25">
      <c r="A3599" t="s">
        <v>632</v>
      </c>
      <c r="B3599" t="s">
        <v>633</v>
      </c>
      <c r="C3599" s="151">
        <v>41948</v>
      </c>
      <c r="D3599">
        <v>58</v>
      </c>
      <c r="E3599">
        <v>64</v>
      </c>
      <c r="F3599">
        <v>49</v>
      </c>
    </row>
    <row r="3600" spans="1:6" x14ac:dyDescent="0.25">
      <c r="A3600" t="s">
        <v>632</v>
      </c>
      <c r="B3600" t="s">
        <v>633</v>
      </c>
      <c r="C3600" s="151">
        <v>41949</v>
      </c>
      <c r="D3600">
        <v>55</v>
      </c>
      <c r="E3600">
        <v>62</v>
      </c>
      <c r="F3600">
        <v>48</v>
      </c>
    </row>
    <row r="3601" spans="1:6" x14ac:dyDescent="0.25">
      <c r="A3601" t="s">
        <v>632</v>
      </c>
      <c r="B3601" t="s">
        <v>633</v>
      </c>
      <c r="C3601" s="151">
        <v>41950</v>
      </c>
      <c r="D3601">
        <v>50</v>
      </c>
      <c r="E3601">
        <v>54</v>
      </c>
      <c r="F3601">
        <v>34</v>
      </c>
    </row>
    <row r="3602" spans="1:6" x14ac:dyDescent="0.25">
      <c r="A3602" t="s">
        <v>632</v>
      </c>
      <c r="B3602" t="s">
        <v>633</v>
      </c>
      <c r="C3602" s="151">
        <v>41951</v>
      </c>
      <c r="D3602">
        <v>39</v>
      </c>
      <c r="E3602">
        <v>50</v>
      </c>
      <c r="F3602">
        <v>26</v>
      </c>
    </row>
    <row r="3603" spans="1:6" x14ac:dyDescent="0.25">
      <c r="A3603" t="s">
        <v>632</v>
      </c>
      <c r="B3603" t="s">
        <v>633</v>
      </c>
      <c r="C3603" s="151">
        <v>41952</v>
      </c>
      <c r="D3603">
        <v>46</v>
      </c>
      <c r="E3603">
        <v>57</v>
      </c>
      <c r="F3603">
        <v>32</v>
      </c>
    </row>
    <row r="3604" spans="1:6" x14ac:dyDescent="0.25">
      <c r="A3604" t="s">
        <v>632</v>
      </c>
      <c r="B3604" t="s">
        <v>633</v>
      </c>
      <c r="C3604" s="151">
        <v>41953</v>
      </c>
      <c r="D3604">
        <v>44</v>
      </c>
      <c r="E3604">
        <v>62</v>
      </c>
      <c r="F3604">
        <v>29</v>
      </c>
    </row>
    <row r="3605" spans="1:6" x14ac:dyDescent="0.25">
      <c r="A3605" t="s">
        <v>632</v>
      </c>
      <c r="B3605" t="s">
        <v>633</v>
      </c>
      <c r="C3605" s="151">
        <v>41954</v>
      </c>
      <c r="D3605">
        <v>50</v>
      </c>
      <c r="E3605">
        <v>70</v>
      </c>
      <c r="F3605">
        <v>31</v>
      </c>
    </row>
    <row r="3606" spans="1:6" x14ac:dyDescent="0.25">
      <c r="A3606" t="s">
        <v>632</v>
      </c>
      <c r="B3606" t="s">
        <v>633</v>
      </c>
      <c r="C3606" s="151">
        <v>41955</v>
      </c>
      <c r="D3606">
        <v>54</v>
      </c>
      <c r="E3606">
        <v>62</v>
      </c>
      <c r="F3606">
        <v>39</v>
      </c>
    </row>
    <row r="3607" spans="1:6" x14ac:dyDescent="0.25">
      <c r="A3607" t="s">
        <v>632</v>
      </c>
      <c r="B3607" t="s">
        <v>633</v>
      </c>
      <c r="C3607" s="151">
        <v>41956</v>
      </c>
      <c r="D3607">
        <v>41</v>
      </c>
      <c r="E3607">
        <v>44</v>
      </c>
      <c r="F3607">
        <v>36</v>
      </c>
    </row>
    <row r="3608" spans="1:6" x14ac:dyDescent="0.25">
      <c r="A3608" t="s">
        <v>632</v>
      </c>
      <c r="B3608" t="s">
        <v>633</v>
      </c>
      <c r="C3608" s="151">
        <v>41957</v>
      </c>
      <c r="D3608">
        <v>35</v>
      </c>
      <c r="E3608">
        <v>40</v>
      </c>
      <c r="F3608">
        <v>26</v>
      </c>
    </row>
    <row r="3609" spans="1:6" x14ac:dyDescent="0.25">
      <c r="A3609" t="s">
        <v>632</v>
      </c>
      <c r="B3609" t="s">
        <v>633</v>
      </c>
      <c r="C3609" s="151">
        <v>41958</v>
      </c>
      <c r="D3609">
        <v>32</v>
      </c>
      <c r="E3609">
        <v>43</v>
      </c>
      <c r="F3609">
        <v>25</v>
      </c>
    </row>
    <row r="3610" spans="1:6" x14ac:dyDescent="0.25">
      <c r="A3610" t="s">
        <v>632</v>
      </c>
      <c r="B3610" t="s">
        <v>633</v>
      </c>
      <c r="C3610" s="151">
        <v>41959</v>
      </c>
      <c r="D3610">
        <v>34</v>
      </c>
      <c r="E3610">
        <v>43</v>
      </c>
      <c r="F3610">
        <v>27</v>
      </c>
    </row>
    <row r="3611" spans="1:6" x14ac:dyDescent="0.25">
      <c r="A3611" t="s">
        <v>632</v>
      </c>
      <c r="B3611" t="s">
        <v>633</v>
      </c>
      <c r="C3611" s="151">
        <v>41960</v>
      </c>
      <c r="D3611">
        <v>41</v>
      </c>
      <c r="E3611">
        <v>47</v>
      </c>
      <c r="F3611">
        <v>35</v>
      </c>
    </row>
    <row r="3612" spans="1:6" x14ac:dyDescent="0.25">
      <c r="A3612" t="s">
        <v>632</v>
      </c>
      <c r="B3612" t="s">
        <v>633</v>
      </c>
      <c r="C3612" s="151">
        <v>41961</v>
      </c>
      <c r="D3612">
        <v>30</v>
      </c>
      <c r="E3612">
        <v>36</v>
      </c>
      <c r="F3612">
        <v>18</v>
      </c>
    </row>
    <row r="3613" spans="1:6" x14ac:dyDescent="0.25">
      <c r="A3613" t="s">
        <v>632</v>
      </c>
      <c r="B3613" t="s">
        <v>633</v>
      </c>
      <c r="C3613" s="151">
        <v>41962</v>
      </c>
      <c r="D3613">
        <v>24</v>
      </c>
      <c r="E3613">
        <v>35</v>
      </c>
      <c r="F3613">
        <v>13</v>
      </c>
    </row>
    <row r="3614" spans="1:6" x14ac:dyDescent="0.25">
      <c r="A3614" t="s">
        <v>632</v>
      </c>
      <c r="B3614" t="s">
        <v>633</v>
      </c>
      <c r="C3614" s="151">
        <v>41963</v>
      </c>
      <c r="D3614">
        <v>37</v>
      </c>
      <c r="E3614">
        <v>52</v>
      </c>
      <c r="F3614">
        <v>28</v>
      </c>
    </row>
    <row r="3615" spans="1:6" x14ac:dyDescent="0.25">
      <c r="A3615" t="s">
        <v>632</v>
      </c>
      <c r="B3615" t="s">
        <v>633</v>
      </c>
      <c r="C3615" s="151">
        <v>41964</v>
      </c>
      <c r="D3615">
        <v>31</v>
      </c>
      <c r="E3615">
        <v>35</v>
      </c>
      <c r="F3615">
        <v>18</v>
      </c>
    </row>
    <row r="3616" spans="1:6" x14ac:dyDescent="0.25">
      <c r="A3616" t="s">
        <v>632</v>
      </c>
      <c r="B3616" t="s">
        <v>633</v>
      </c>
      <c r="C3616" s="151">
        <v>41965</v>
      </c>
      <c r="D3616">
        <v>29</v>
      </c>
      <c r="E3616">
        <v>49</v>
      </c>
      <c r="F3616">
        <v>14</v>
      </c>
    </row>
    <row r="3617" spans="1:6" x14ac:dyDescent="0.25">
      <c r="A3617" t="s">
        <v>632</v>
      </c>
      <c r="B3617" t="s">
        <v>633</v>
      </c>
      <c r="C3617" s="151">
        <v>41966</v>
      </c>
      <c r="D3617">
        <v>43</v>
      </c>
      <c r="E3617">
        <v>54</v>
      </c>
      <c r="F3617">
        <v>34</v>
      </c>
    </row>
    <row r="3618" spans="1:6" x14ac:dyDescent="0.25">
      <c r="A3618" t="s">
        <v>632</v>
      </c>
      <c r="B3618" t="s">
        <v>633</v>
      </c>
      <c r="C3618" s="151">
        <v>41967</v>
      </c>
      <c r="D3618">
        <v>60</v>
      </c>
      <c r="E3618">
        <v>70</v>
      </c>
      <c r="F3618">
        <v>54</v>
      </c>
    </row>
    <row r="3619" spans="1:6" x14ac:dyDescent="0.25">
      <c r="A3619" t="s">
        <v>632</v>
      </c>
      <c r="B3619" t="s">
        <v>633</v>
      </c>
      <c r="C3619" s="151">
        <v>41968</v>
      </c>
      <c r="D3619">
        <v>55</v>
      </c>
      <c r="E3619">
        <v>59</v>
      </c>
      <c r="F3619">
        <v>41</v>
      </c>
    </row>
    <row r="3620" spans="1:6" x14ac:dyDescent="0.25">
      <c r="A3620" t="s">
        <v>632</v>
      </c>
      <c r="B3620" t="s">
        <v>633</v>
      </c>
      <c r="C3620" s="151">
        <v>41969</v>
      </c>
      <c r="D3620">
        <v>38</v>
      </c>
      <c r="E3620">
        <v>45</v>
      </c>
      <c r="F3620">
        <v>32</v>
      </c>
    </row>
    <row r="3621" spans="1:6" x14ac:dyDescent="0.25">
      <c r="A3621" t="s">
        <v>632</v>
      </c>
      <c r="B3621" t="s">
        <v>633</v>
      </c>
      <c r="C3621" s="151">
        <v>41970</v>
      </c>
      <c r="D3621">
        <v>36</v>
      </c>
      <c r="E3621">
        <v>44</v>
      </c>
      <c r="F3621">
        <v>32</v>
      </c>
    </row>
    <row r="3622" spans="1:6" x14ac:dyDescent="0.25">
      <c r="A3622" t="s">
        <v>632</v>
      </c>
      <c r="B3622" t="s">
        <v>633</v>
      </c>
      <c r="C3622" s="151">
        <v>41971</v>
      </c>
      <c r="D3622">
        <v>33</v>
      </c>
      <c r="E3622">
        <v>37</v>
      </c>
      <c r="F3622">
        <v>23</v>
      </c>
    </row>
    <row r="3623" spans="1:6" x14ac:dyDescent="0.25">
      <c r="A3623" t="s">
        <v>632</v>
      </c>
      <c r="B3623" t="s">
        <v>633</v>
      </c>
      <c r="C3623" s="151">
        <v>41972</v>
      </c>
      <c r="D3623">
        <v>33</v>
      </c>
      <c r="E3623">
        <v>45</v>
      </c>
      <c r="F3623">
        <v>26</v>
      </c>
    </row>
    <row r="3624" spans="1:6" x14ac:dyDescent="0.25">
      <c r="A3624" t="s">
        <v>632</v>
      </c>
      <c r="B3624" t="s">
        <v>633</v>
      </c>
      <c r="C3624" s="151">
        <v>41973</v>
      </c>
      <c r="D3624">
        <v>46</v>
      </c>
      <c r="E3624">
        <v>64</v>
      </c>
      <c r="F3624">
        <v>36</v>
      </c>
    </row>
    <row r="3625" spans="1:6" x14ac:dyDescent="0.25">
      <c r="A3625" t="s">
        <v>632</v>
      </c>
      <c r="B3625" t="s">
        <v>633</v>
      </c>
      <c r="C3625" s="151">
        <v>41974</v>
      </c>
      <c r="D3625">
        <v>57</v>
      </c>
      <c r="E3625">
        <v>70</v>
      </c>
      <c r="F3625">
        <v>41</v>
      </c>
    </row>
    <row r="3626" spans="1:6" x14ac:dyDescent="0.25">
      <c r="A3626" t="s">
        <v>632</v>
      </c>
      <c r="B3626" t="s">
        <v>633</v>
      </c>
      <c r="C3626" s="151">
        <v>41975</v>
      </c>
      <c r="D3626">
        <v>38</v>
      </c>
      <c r="E3626">
        <v>41</v>
      </c>
      <c r="F3626">
        <v>34</v>
      </c>
    </row>
    <row r="3627" spans="1:6" x14ac:dyDescent="0.25">
      <c r="A3627" t="s">
        <v>632</v>
      </c>
      <c r="B3627" t="s">
        <v>633</v>
      </c>
      <c r="C3627" s="151">
        <v>41976</v>
      </c>
      <c r="D3627">
        <v>40</v>
      </c>
      <c r="E3627">
        <v>49</v>
      </c>
      <c r="F3627">
        <v>36</v>
      </c>
    </row>
    <row r="3628" spans="1:6" x14ac:dyDescent="0.25">
      <c r="A3628" t="s">
        <v>632</v>
      </c>
      <c r="B3628" t="s">
        <v>633</v>
      </c>
      <c r="C3628" s="151">
        <v>41977</v>
      </c>
      <c r="D3628">
        <v>39</v>
      </c>
      <c r="E3628">
        <v>43</v>
      </c>
      <c r="F3628">
        <v>28</v>
      </c>
    </row>
    <row r="3629" spans="1:6" x14ac:dyDescent="0.25">
      <c r="A3629" t="s">
        <v>632</v>
      </c>
      <c r="B3629" t="s">
        <v>633</v>
      </c>
      <c r="C3629" s="151">
        <v>41978</v>
      </c>
      <c r="D3629">
        <v>38</v>
      </c>
      <c r="E3629">
        <v>40</v>
      </c>
      <c r="F3629">
        <v>37</v>
      </c>
    </row>
    <row r="3630" spans="1:6" x14ac:dyDescent="0.25">
      <c r="A3630" t="s">
        <v>632</v>
      </c>
      <c r="B3630" t="s">
        <v>633</v>
      </c>
      <c r="C3630" s="151">
        <v>41979</v>
      </c>
      <c r="D3630">
        <v>42</v>
      </c>
      <c r="E3630">
        <v>48</v>
      </c>
      <c r="F3630">
        <v>40</v>
      </c>
    </row>
    <row r="3631" spans="1:6" x14ac:dyDescent="0.25">
      <c r="A3631" t="s">
        <v>632</v>
      </c>
      <c r="B3631" t="s">
        <v>633</v>
      </c>
      <c r="C3631" s="151">
        <v>41980</v>
      </c>
      <c r="D3631">
        <v>40</v>
      </c>
      <c r="E3631">
        <v>44</v>
      </c>
      <c r="F3631">
        <v>32</v>
      </c>
    </row>
    <row r="3632" spans="1:6" x14ac:dyDescent="0.25">
      <c r="A3632" t="s">
        <v>632</v>
      </c>
      <c r="B3632" t="s">
        <v>633</v>
      </c>
      <c r="C3632" s="151">
        <v>41981</v>
      </c>
      <c r="D3632">
        <v>33</v>
      </c>
      <c r="E3632">
        <v>35</v>
      </c>
      <c r="F3632">
        <v>29</v>
      </c>
    </row>
    <row r="3633" spans="1:6" x14ac:dyDescent="0.25">
      <c r="A3633" t="s">
        <v>632</v>
      </c>
      <c r="B3633" t="s">
        <v>633</v>
      </c>
      <c r="C3633" s="151">
        <v>41982</v>
      </c>
      <c r="D3633">
        <v>34</v>
      </c>
      <c r="E3633">
        <v>42</v>
      </c>
      <c r="F3633">
        <v>29</v>
      </c>
    </row>
    <row r="3634" spans="1:6" x14ac:dyDescent="0.25">
      <c r="A3634" t="s">
        <v>632</v>
      </c>
      <c r="B3634" t="s">
        <v>633</v>
      </c>
      <c r="C3634" s="151">
        <v>41983</v>
      </c>
      <c r="D3634">
        <v>41</v>
      </c>
      <c r="E3634">
        <v>45</v>
      </c>
      <c r="F3634">
        <v>35</v>
      </c>
    </row>
    <row r="3635" spans="1:6" x14ac:dyDescent="0.25">
      <c r="A3635" t="s">
        <v>632</v>
      </c>
      <c r="B3635" t="s">
        <v>633</v>
      </c>
      <c r="C3635" s="151">
        <v>41984</v>
      </c>
      <c r="D3635">
        <v>36</v>
      </c>
      <c r="E3635">
        <v>39</v>
      </c>
      <c r="F3635">
        <v>32</v>
      </c>
    </row>
    <row r="3636" spans="1:6" x14ac:dyDescent="0.25">
      <c r="A3636" t="s">
        <v>632</v>
      </c>
      <c r="B3636" t="s">
        <v>633</v>
      </c>
      <c r="C3636" s="151">
        <v>41985</v>
      </c>
      <c r="D3636">
        <v>38</v>
      </c>
      <c r="E3636">
        <v>42</v>
      </c>
      <c r="F3636">
        <v>27</v>
      </c>
    </row>
    <row r="3637" spans="1:6" x14ac:dyDescent="0.25">
      <c r="A3637" t="s">
        <v>632</v>
      </c>
      <c r="B3637" t="s">
        <v>633</v>
      </c>
      <c r="C3637" s="151">
        <v>41986</v>
      </c>
      <c r="D3637">
        <v>35</v>
      </c>
      <c r="E3637">
        <v>48</v>
      </c>
      <c r="F3637">
        <v>23</v>
      </c>
    </row>
    <row r="3638" spans="1:6" x14ac:dyDescent="0.25">
      <c r="A3638" t="s">
        <v>632</v>
      </c>
      <c r="B3638" t="s">
        <v>633</v>
      </c>
      <c r="C3638" s="151">
        <v>41987</v>
      </c>
      <c r="D3638">
        <v>44</v>
      </c>
      <c r="E3638">
        <v>52</v>
      </c>
      <c r="F3638">
        <v>34</v>
      </c>
    </row>
    <row r="3639" spans="1:6" x14ac:dyDescent="0.25">
      <c r="A3639" t="s">
        <v>632</v>
      </c>
      <c r="B3639" t="s">
        <v>633</v>
      </c>
      <c r="C3639" s="151">
        <v>41988</v>
      </c>
      <c r="D3639">
        <v>46</v>
      </c>
      <c r="E3639">
        <v>58</v>
      </c>
      <c r="F3639">
        <v>33</v>
      </c>
    </row>
    <row r="3640" spans="1:6" x14ac:dyDescent="0.25">
      <c r="A3640" t="s">
        <v>632</v>
      </c>
      <c r="B3640" t="s">
        <v>633</v>
      </c>
      <c r="C3640" s="151">
        <v>41989</v>
      </c>
      <c r="D3640">
        <v>39</v>
      </c>
      <c r="E3640">
        <v>44</v>
      </c>
      <c r="F3640">
        <v>28</v>
      </c>
    </row>
    <row r="3641" spans="1:6" x14ac:dyDescent="0.25">
      <c r="A3641" t="s">
        <v>632</v>
      </c>
      <c r="B3641" t="s">
        <v>633</v>
      </c>
      <c r="C3641" s="151">
        <v>41990</v>
      </c>
      <c r="D3641">
        <v>42</v>
      </c>
      <c r="E3641">
        <v>52</v>
      </c>
      <c r="F3641">
        <v>33</v>
      </c>
    </row>
    <row r="3642" spans="1:6" x14ac:dyDescent="0.25">
      <c r="A3642" t="s">
        <v>632</v>
      </c>
      <c r="B3642" t="s">
        <v>633</v>
      </c>
      <c r="C3642" s="151">
        <v>41991</v>
      </c>
      <c r="D3642">
        <v>35</v>
      </c>
      <c r="E3642">
        <v>38</v>
      </c>
      <c r="F3642">
        <v>31</v>
      </c>
    </row>
    <row r="3643" spans="1:6" x14ac:dyDescent="0.25">
      <c r="A3643" t="s">
        <v>632</v>
      </c>
      <c r="B3643" t="s">
        <v>633</v>
      </c>
      <c r="C3643" s="151">
        <v>41992</v>
      </c>
      <c r="D3643">
        <v>34</v>
      </c>
      <c r="E3643">
        <v>38</v>
      </c>
      <c r="F3643">
        <v>29</v>
      </c>
    </row>
    <row r="3644" spans="1:6" x14ac:dyDescent="0.25">
      <c r="A3644" t="s">
        <v>632</v>
      </c>
      <c r="B3644" t="s">
        <v>633</v>
      </c>
      <c r="C3644" s="151">
        <v>41993</v>
      </c>
      <c r="D3644">
        <v>29</v>
      </c>
      <c r="E3644">
        <v>35</v>
      </c>
      <c r="F3644">
        <v>20</v>
      </c>
    </row>
    <row r="3645" spans="1:6" x14ac:dyDescent="0.25">
      <c r="A3645" t="s">
        <v>632</v>
      </c>
      <c r="B3645" t="s">
        <v>633</v>
      </c>
      <c r="C3645" s="151">
        <v>41994</v>
      </c>
      <c r="D3645">
        <v>33</v>
      </c>
      <c r="E3645">
        <v>40</v>
      </c>
      <c r="F3645">
        <v>25</v>
      </c>
    </row>
    <row r="3646" spans="1:6" x14ac:dyDescent="0.25">
      <c r="A3646" t="s">
        <v>632</v>
      </c>
      <c r="B3646" t="s">
        <v>633</v>
      </c>
      <c r="C3646" s="151">
        <v>41995</v>
      </c>
      <c r="D3646">
        <v>30</v>
      </c>
      <c r="E3646">
        <v>34</v>
      </c>
      <c r="F3646">
        <v>23</v>
      </c>
    </row>
    <row r="3647" spans="1:6" x14ac:dyDescent="0.25">
      <c r="A3647" t="s">
        <v>632</v>
      </c>
      <c r="B3647" t="s">
        <v>633</v>
      </c>
      <c r="C3647" s="151">
        <v>41996</v>
      </c>
      <c r="D3647">
        <v>36</v>
      </c>
      <c r="E3647">
        <v>42</v>
      </c>
      <c r="F3647">
        <v>33</v>
      </c>
    </row>
    <row r="3648" spans="1:6" x14ac:dyDescent="0.25">
      <c r="A3648" t="s">
        <v>632</v>
      </c>
      <c r="B3648" t="s">
        <v>633</v>
      </c>
      <c r="C3648" s="151">
        <v>41997</v>
      </c>
      <c r="D3648">
        <v>44</v>
      </c>
      <c r="E3648">
        <v>55</v>
      </c>
      <c r="F3648">
        <v>42</v>
      </c>
    </row>
    <row r="3649" spans="1:6" x14ac:dyDescent="0.25">
      <c r="A3649" t="s">
        <v>632</v>
      </c>
      <c r="B3649" t="s">
        <v>633</v>
      </c>
      <c r="C3649" s="151">
        <v>41998</v>
      </c>
      <c r="D3649">
        <v>50</v>
      </c>
      <c r="E3649">
        <v>55</v>
      </c>
      <c r="F3649">
        <v>38</v>
      </c>
    </row>
    <row r="3650" spans="1:6" x14ac:dyDescent="0.25">
      <c r="A3650" t="s">
        <v>632</v>
      </c>
      <c r="B3650" t="s">
        <v>633</v>
      </c>
      <c r="C3650" s="151">
        <v>41999</v>
      </c>
      <c r="D3650">
        <v>39</v>
      </c>
      <c r="E3650">
        <v>50</v>
      </c>
      <c r="F3650">
        <v>26</v>
      </c>
    </row>
    <row r="3651" spans="1:6" x14ac:dyDescent="0.25">
      <c r="A3651" t="s">
        <v>632</v>
      </c>
      <c r="B3651" t="s">
        <v>633</v>
      </c>
      <c r="C3651" s="151">
        <v>42000</v>
      </c>
      <c r="D3651">
        <v>38</v>
      </c>
      <c r="E3651">
        <v>59</v>
      </c>
      <c r="F3651">
        <v>27</v>
      </c>
    </row>
    <row r="3652" spans="1:6" x14ac:dyDescent="0.25">
      <c r="A3652" t="s">
        <v>632</v>
      </c>
      <c r="B3652" t="s">
        <v>633</v>
      </c>
      <c r="C3652" s="151">
        <v>42001</v>
      </c>
      <c r="D3652">
        <v>47</v>
      </c>
      <c r="E3652">
        <v>57</v>
      </c>
      <c r="F3652">
        <v>40</v>
      </c>
    </row>
    <row r="3653" spans="1:6" x14ac:dyDescent="0.25">
      <c r="A3653" t="s">
        <v>632</v>
      </c>
      <c r="B3653" t="s">
        <v>633</v>
      </c>
      <c r="C3653" s="151">
        <v>42002</v>
      </c>
      <c r="D3653">
        <v>42</v>
      </c>
      <c r="E3653">
        <v>43</v>
      </c>
      <c r="F3653">
        <v>37</v>
      </c>
    </row>
    <row r="3654" spans="1:6" x14ac:dyDescent="0.25">
      <c r="A3654" t="s">
        <v>632</v>
      </c>
      <c r="B3654" t="s">
        <v>633</v>
      </c>
      <c r="C3654" s="151">
        <v>42003</v>
      </c>
      <c r="D3654">
        <v>36</v>
      </c>
      <c r="E3654">
        <v>40</v>
      </c>
      <c r="F3654">
        <v>21</v>
      </c>
    </row>
    <row r="3655" spans="1:6" x14ac:dyDescent="0.25">
      <c r="A3655" t="s">
        <v>632</v>
      </c>
      <c r="B3655" t="s">
        <v>633</v>
      </c>
      <c r="C3655" s="151">
        <v>42004</v>
      </c>
      <c r="D3655">
        <v>27</v>
      </c>
      <c r="E3655">
        <v>36</v>
      </c>
      <c r="F3655">
        <v>18</v>
      </c>
    </row>
    <row r="3656" spans="1:6" x14ac:dyDescent="0.25">
      <c r="A3656" t="s">
        <v>632</v>
      </c>
      <c r="B3656" t="s">
        <v>633</v>
      </c>
      <c r="C3656" s="151">
        <v>42005</v>
      </c>
      <c r="D3656">
        <v>28</v>
      </c>
      <c r="E3656">
        <v>42</v>
      </c>
      <c r="F3656">
        <v>18</v>
      </c>
    </row>
    <row r="3657" spans="1:6" x14ac:dyDescent="0.25">
      <c r="A3657" t="s">
        <v>632</v>
      </c>
      <c r="B3657" t="s">
        <v>633</v>
      </c>
      <c r="C3657" s="151">
        <v>42006</v>
      </c>
      <c r="D3657">
        <v>32</v>
      </c>
      <c r="E3657">
        <v>44</v>
      </c>
      <c r="F3657">
        <v>23</v>
      </c>
    </row>
    <row r="3658" spans="1:6" x14ac:dyDescent="0.25">
      <c r="A3658" t="s">
        <v>632</v>
      </c>
      <c r="B3658" t="s">
        <v>633</v>
      </c>
      <c r="C3658" s="151">
        <v>42007</v>
      </c>
      <c r="D3658">
        <v>33</v>
      </c>
      <c r="E3658">
        <v>38</v>
      </c>
      <c r="F3658">
        <v>24</v>
      </c>
    </row>
    <row r="3659" spans="1:6" x14ac:dyDescent="0.25">
      <c r="A3659" t="s">
        <v>632</v>
      </c>
      <c r="B3659" t="s">
        <v>633</v>
      </c>
      <c r="C3659" s="151">
        <v>42008</v>
      </c>
      <c r="D3659">
        <v>46</v>
      </c>
      <c r="E3659">
        <v>60</v>
      </c>
      <c r="F3659">
        <v>38</v>
      </c>
    </row>
    <row r="3660" spans="1:6" x14ac:dyDescent="0.25">
      <c r="A3660" t="s">
        <v>632</v>
      </c>
      <c r="B3660" t="s">
        <v>633</v>
      </c>
      <c r="C3660" s="151">
        <v>42009</v>
      </c>
      <c r="D3660">
        <v>40</v>
      </c>
      <c r="E3660">
        <v>46</v>
      </c>
      <c r="F3660">
        <v>24</v>
      </c>
    </row>
    <row r="3661" spans="1:6" x14ac:dyDescent="0.25">
      <c r="A3661" t="s">
        <v>632</v>
      </c>
      <c r="B3661" t="s">
        <v>633</v>
      </c>
      <c r="C3661" s="151">
        <v>42010</v>
      </c>
      <c r="D3661">
        <v>24</v>
      </c>
      <c r="E3661">
        <v>28</v>
      </c>
      <c r="F3661">
        <v>12</v>
      </c>
    </row>
    <row r="3662" spans="1:6" x14ac:dyDescent="0.25">
      <c r="A3662" t="s">
        <v>632</v>
      </c>
      <c r="B3662" t="s">
        <v>633</v>
      </c>
      <c r="C3662" s="151">
        <v>42011</v>
      </c>
      <c r="D3662">
        <v>18</v>
      </c>
      <c r="E3662">
        <v>22</v>
      </c>
      <c r="F3662">
        <v>9</v>
      </c>
    </row>
    <row r="3663" spans="1:6" x14ac:dyDescent="0.25">
      <c r="A3663" t="s">
        <v>632</v>
      </c>
      <c r="B3663" t="s">
        <v>633</v>
      </c>
      <c r="C3663" s="151">
        <v>42012</v>
      </c>
      <c r="D3663">
        <v>11</v>
      </c>
      <c r="E3663">
        <v>21</v>
      </c>
      <c r="F3663">
        <v>3</v>
      </c>
    </row>
    <row r="3664" spans="1:6" x14ac:dyDescent="0.25">
      <c r="A3664" t="s">
        <v>632</v>
      </c>
      <c r="B3664" t="s">
        <v>633</v>
      </c>
      <c r="C3664" s="151">
        <v>42013</v>
      </c>
      <c r="D3664">
        <v>26</v>
      </c>
      <c r="E3664">
        <v>36</v>
      </c>
      <c r="F3664">
        <v>21</v>
      </c>
    </row>
    <row r="3665" spans="1:6" x14ac:dyDescent="0.25">
      <c r="A3665" t="s">
        <v>632</v>
      </c>
      <c r="B3665" t="s">
        <v>633</v>
      </c>
      <c r="C3665" s="151">
        <v>42014</v>
      </c>
      <c r="D3665">
        <v>20</v>
      </c>
      <c r="E3665">
        <v>25</v>
      </c>
      <c r="F3665">
        <v>8</v>
      </c>
    </row>
    <row r="3666" spans="1:6" x14ac:dyDescent="0.25">
      <c r="A3666" t="s">
        <v>632</v>
      </c>
      <c r="B3666" t="s">
        <v>633</v>
      </c>
      <c r="C3666" s="151">
        <v>42015</v>
      </c>
      <c r="D3666">
        <v>19</v>
      </c>
      <c r="E3666">
        <v>39</v>
      </c>
      <c r="F3666">
        <v>7</v>
      </c>
    </row>
    <row r="3667" spans="1:6" x14ac:dyDescent="0.25">
      <c r="A3667" t="s">
        <v>632</v>
      </c>
      <c r="B3667" t="s">
        <v>633</v>
      </c>
      <c r="C3667" s="151">
        <v>42016</v>
      </c>
      <c r="D3667">
        <v>34</v>
      </c>
      <c r="E3667">
        <v>38</v>
      </c>
      <c r="F3667">
        <v>32</v>
      </c>
    </row>
    <row r="3668" spans="1:6" x14ac:dyDescent="0.25">
      <c r="A3668" t="s">
        <v>632</v>
      </c>
      <c r="B3668" t="s">
        <v>633</v>
      </c>
      <c r="C3668" s="151">
        <v>42017</v>
      </c>
      <c r="D3668">
        <v>33</v>
      </c>
      <c r="E3668">
        <v>38</v>
      </c>
      <c r="F3668">
        <v>22</v>
      </c>
    </row>
    <row r="3669" spans="1:6" x14ac:dyDescent="0.25">
      <c r="A3669" t="s">
        <v>632</v>
      </c>
      <c r="B3669" t="s">
        <v>633</v>
      </c>
      <c r="C3669" s="151">
        <v>42018</v>
      </c>
      <c r="D3669">
        <v>24</v>
      </c>
      <c r="E3669">
        <v>28</v>
      </c>
      <c r="F3669">
        <v>21</v>
      </c>
    </row>
    <row r="3670" spans="1:6" x14ac:dyDescent="0.25">
      <c r="A3670" t="s">
        <v>632</v>
      </c>
      <c r="B3670" t="s">
        <v>633</v>
      </c>
      <c r="C3670" s="151">
        <v>42019</v>
      </c>
      <c r="D3670">
        <v>30</v>
      </c>
      <c r="E3670">
        <v>36</v>
      </c>
      <c r="F3670">
        <v>22</v>
      </c>
    </row>
    <row r="3671" spans="1:6" x14ac:dyDescent="0.25">
      <c r="A3671" t="s">
        <v>632</v>
      </c>
      <c r="B3671" t="s">
        <v>633</v>
      </c>
      <c r="C3671" s="151">
        <v>42020</v>
      </c>
      <c r="D3671">
        <v>29</v>
      </c>
      <c r="E3671">
        <v>42</v>
      </c>
      <c r="F3671">
        <v>19</v>
      </c>
    </row>
    <row r="3672" spans="1:6" x14ac:dyDescent="0.25">
      <c r="A3672" t="s">
        <v>632</v>
      </c>
      <c r="B3672" t="s">
        <v>633</v>
      </c>
      <c r="C3672" s="151">
        <v>42021</v>
      </c>
      <c r="D3672">
        <v>30</v>
      </c>
      <c r="E3672">
        <v>37</v>
      </c>
      <c r="F3672">
        <v>20</v>
      </c>
    </row>
    <row r="3673" spans="1:6" x14ac:dyDescent="0.25">
      <c r="A3673" t="s">
        <v>632</v>
      </c>
      <c r="B3673" t="s">
        <v>633</v>
      </c>
      <c r="C3673" s="151">
        <v>42022</v>
      </c>
      <c r="D3673">
        <v>35</v>
      </c>
      <c r="E3673">
        <v>43</v>
      </c>
      <c r="F3673">
        <v>30</v>
      </c>
    </row>
    <row r="3674" spans="1:6" x14ac:dyDescent="0.25">
      <c r="A3674" t="s">
        <v>632</v>
      </c>
      <c r="B3674" t="s">
        <v>633</v>
      </c>
      <c r="C3674" s="151">
        <v>42023</v>
      </c>
      <c r="D3674">
        <v>39</v>
      </c>
      <c r="E3674">
        <v>46</v>
      </c>
      <c r="F3674">
        <v>25</v>
      </c>
    </row>
    <row r="3675" spans="1:6" x14ac:dyDescent="0.25">
      <c r="A3675" t="s">
        <v>632</v>
      </c>
      <c r="B3675" t="s">
        <v>633</v>
      </c>
      <c r="C3675" s="151">
        <v>42024</v>
      </c>
      <c r="D3675">
        <v>32</v>
      </c>
      <c r="E3675">
        <v>46</v>
      </c>
      <c r="F3675">
        <v>21</v>
      </c>
    </row>
    <row r="3676" spans="1:6" x14ac:dyDescent="0.25">
      <c r="A3676" t="s">
        <v>632</v>
      </c>
      <c r="B3676" t="s">
        <v>633</v>
      </c>
      <c r="C3676" s="151">
        <v>42025</v>
      </c>
      <c r="D3676">
        <v>30</v>
      </c>
      <c r="E3676">
        <v>33</v>
      </c>
      <c r="F3676">
        <v>25</v>
      </c>
    </row>
    <row r="3677" spans="1:6" x14ac:dyDescent="0.25">
      <c r="A3677" t="s">
        <v>632</v>
      </c>
      <c r="B3677" t="s">
        <v>633</v>
      </c>
      <c r="C3677" s="151">
        <v>42026</v>
      </c>
      <c r="D3677">
        <v>35</v>
      </c>
      <c r="E3677">
        <v>44</v>
      </c>
      <c r="F3677">
        <v>30</v>
      </c>
    </row>
    <row r="3678" spans="1:6" x14ac:dyDescent="0.25">
      <c r="A3678" t="s">
        <v>632</v>
      </c>
      <c r="B3678" t="s">
        <v>633</v>
      </c>
      <c r="C3678" s="151">
        <v>42027</v>
      </c>
      <c r="D3678">
        <v>33</v>
      </c>
      <c r="E3678">
        <v>40</v>
      </c>
      <c r="F3678">
        <v>23</v>
      </c>
    </row>
    <row r="3679" spans="1:6" x14ac:dyDescent="0.25">
      <c r="A3679" t="s">
        <v>632</v>
      </c>
      <c r="B3679" t="s">
        <v>633</v>
      </c>
      <c r="C3679" s="151">
        <v>42028</v>
      </c>
      <c r="D3679">
        <v>35</v>
      </c>
      <c r="E3679">
        <v>42</v>
      </c>
      <c r="F3679">
        <v>32</v>
      </c>
    </row>
    <row r="3680" spans="1:6" x14ac:dyDescent="0.25">
      <c r="A3680" t="s">
        <v>632</v>
      </c>
      <c r="B3680" t="s">
        <v>633</v>
      </c>
      <c r="C3680" s="151">
        <v>42029</v>
      </c>
      <c r="D3680">
        <v>39</v>
      </c>
      <c r="E3680">
        <v>47</v>
      </c>
      <c r="F3680">
        <v>33</v>
      </c>
    </row>
    <row r="3681" spans="1:6" x14ac:dyDescent="0.25">
      <c r="A3681" t="s">
        <v>632</v>
      </c>
      <c r="B3681" t="s">
        <v>633</v>
      </c>
      <c r="C3681" s="151">
        <v>42030</v>
      </c>
      <c r="D3681">
        <v>37</v>
      </c>
      <c r="E3681">
        <v>43</v>
      </c>
      <c r="F3681">
        <v>26</v>
      </c>
    </row>
    <row r="3682" spans="1:6" x14ac:dyDescent="0.25">
      <c r="A3682" t="s">
        <v>632</v>
      </c>
      <c r="B3682" t="s">
        <v>633</v>
      </c>
      <c r="C3682" s="151">
        <v>42031</v>
      </c>
      <c r="D3682">
        <v>28</v>
      </c>
      <c r="E3682">
        <v>32</v>
      </c>
      <c r="F3682">
        <v>26</v>
      </c>
    </row>
    <row r="3683" spans="1:6" x14ac:dyDescent="0.25">
      <c r="A3683" t="s">
        <v>632</v>
      </c>
      <c r="B3683" t="s">
        <v>633</v>
      </c>
      <c r="C3683" s="151">
        <v>42032</v>
      </c>
      <c r="D3683">
        <v>27</v>
      </c>
      <c r="E3683">
        <v>35</v>
      </c>
      <c r="F3683">
        <v>18</v>
      </c>
    </row>
    <row r="3684" spans="1:6" x14ac:dyDescent="0.25">
      <c r="A3684" t="s">
        <v>632</v>
      </c>
      <c r="B3684" t="s">
        <v>633</v>
      </c>
      <c r="C3684" s="151">
        <v>42033</v>
      </c>
      <c r="D3684">
        <v>24</v>
      </c>
      <c r="E3684">
        <v>36</v>
      </c>
      <c r="F3684">
        <v>14</v>
      </c>
    </row>
    <row r="3685" spans="1:6" x14ac:dyDescent="0.25">
      <c r="A3685" t="s">
        <v>632</v>
      </c>
      <c r="B3685" t="s">
        <v>633</v>
      </c>
      <c r="C3685" s="151">
        <v>42034</v>
      </c>
      <c r="D3685">
        <v>35</v>
      </c>
      <c r="E3685">
        <v>39</v>
      </c>
      <c r="F3685">
        <v>19</v>
      </c>
    </row>
    <row r="3686" spans="1:6" x14ac:dyDescent="0.25">
      <c r="A3686" t="s">
        <v>632</v>
      </c>
      <c r="B3686" t="s">
        <v>633</v>
      </c>
      <c r="C3686" s="151">
        <v>42035</v>
      </c>
      <c r="D3686">
        <v>23</v>
      </c>
      <c r="E3686">
        <v>34</v>
      </c>
      <c r="F3686">
        <v>16</v>
      </c>
    </row>
    <row r="3687" spans="1:6" x14ac:dyDescent="0.25">
      <c r="A3687" t="s">
        <v>632</v>
      </c>
      <c r="B3687" t="s">
        <v>633</v>
      </c>
      <c r="C3687" s="151">
        <v>42036</v>
      </c>
      <c r="D3687">
        <v>28</v>
      </c>
      <c r="E3687">
        <v>41</v>
      </c>
      <c r="F3687">
        <v>18</v>
      </c>
    </row>
    <row r="3688" spans="1:6" x14ac:dyDescent="0.25">
      <c r="A3688" t="s">
        <v>632</v>
      </c>
      <c r="B3688" t="s">
        <v>633</v>
      </c>
      <c r="C3688" s="151">
        <v>42037</v>
      </c>
      <c r="D3688">
        <v>37</v>
      </c>
      <c r="E3688">
        <v>47</v>
      </c>
      <c r="F3688">
        <v>23</v>
      </c>
    </row>
    <row r="3689" spans="1:6" x14ac:dyDescent="0.25">
      <c r="A3689" t="s">
        <v>632</v>
      </c>
      <c r="B3689" t="s">
        <v>633</v>
      </c>
      <c r="C3689" s="151">
        <v>42038</v>
      </c>
      <c r="D3689">
        <v>26</v>
      </c>
      <c r="E3689">
        <v>36</v>
      </c>
      <c r="F3689">
        <v>21</v>
      </c>
    </row>
    <row r="3690" spans="1:6" x14ac:dyDescent="0.25">
      <c r="A3690" t="s">
        <v>632</v>
      </c>
      <c r="B3690" t="s">
        <v>633</v>
      </c>
      <c r="C3690" s="151">
        <v>42039</v>
      </c>
      <c r="D3690">
        <v>34</v>
      </c>
      <c r="E3690">
        <v>54</v>
      </c>
      <c r="F3690">
        <v>21</v>
      </c>
    </row>
    <row r="3691" spans="1:6" x14ac:dyDescent="0.25">
      <c r="A3691" t="s">
        <v>632</v>
      </c>
      <c r="B3691" t="s">
        <v>633</v>
      </c>
      <c r="C3691" s="151">
        <v>42040</v>
      </c>
      <c r="D3691">
        <v>35</v>
      </c>
      <c r="E3691">
        <v>41</v>
      </c>
      <c r="F3691">
        <v>17</v>
      </c>
    </row>
    <row r="3692" spans="1:6" x14ac:dyDescent="0.25">
      <c r="A3692" t="s">
        <v>632</v>
      </c>
      <c r="B3692" t="s">
        <v>633</v>
      </c>
      <c r="C3692" s="151">
        <v>42041</v>
      </c>
      <c r="D3692">
        <v>21</v>
      </c>
      <c r="E3692">
        <v>36</v>
      </c>
      <c r="F3692">
        <v>9</v>
      </c>
    </row>
    <row r="3693" spans="1:6" x14ac:dyDescent="0.25">
      <c r="A3693" t="s">
        <v>632</v>
      </c>
      <c r="B3693" t="s">
        <v>633</v>
      </c>
      <c r="C3693" s="151">
        <v>42042</v>
      </c>
      <c r="D3693">
        <v>31</v>
      </c>
      <c r="E3693">
        <v>47</v>
      </c>
      <c r="F3693">
        <v>17</v>
      </c>
    </row>
    <row r="3694" spans="1:6" x14ac:dyDescent="0.25">
      <c r="A3694" t="s">
        <v>632</v>
      </c>
      <c r="B3694" t="s">
        <v>633</v>
      </c>
      <c r="C3694" s="151">
        <v>42043</v>
      </c>
      <c r="D3694">
        <v>38</v>
      </c>
      <c r="E3694">
        <v>60</v>
      </c>
      <c r="F3694">
        <v>27</v>
      </c>
    </row>
    <row r="3695" spans="1:6" x14ac:dyDescent="0.25">
      <c r="A3695" t="s">
        <v>632</v>
      </c>
      <c r="B3695" t="s">
        <v>633</v>
      </c>
      <c r="C3695" s="151">
        <v>42044</v>
      </c>
      <c r="D3695">
        <v>38</v>
      </c>
      <c r="E3695">
        <v>39</v>
      </c>
      <c r="F3695">
        <v>32</v>
      </c>
    </row>
    <row r="3696" spans="1:6" x14ac:dyDescent="0.25">
      <c r="A3696" t="s">
        <v>632</v>
      </c>
      <c r="B3696" t="s">
        <v>633</v>
      </c>
      <c r="C3696" s="151">
        <v>42045</v>
      </c>
      <c r="D3696">
        <v>33</v>
      </c>
      <c r="E3696">
        <v>38</v>
      </c>
      <c r="F3696">
        <v>29</v>
      </c>
    </row>
    <row r="3697" spans="1:6" x14ac:dyDescent="0.25">
      <c r="A3697" t="s">
        <v>632</v>
      </c>
      <c r="B3697" t="s">
        <v>633</v>
      </c>
      <c r="C3697" s="151">
        <v>42046</v>
      </c>
      <c r="D3697">
        <v>33</v>
      </c>
      <c r="E3697">
        <v>45</v>
      </c>
      <c r="F3697">
        <v>25</v>
      </c>
    </row>
    <row r="3698" spans="1:6" x14ac:dyDescent="0.25">
      <c r="A3698" t="s">
        <v>632</v>
      </c>
      <c r="B3698" t="s">
        <v>633</v>
      </c>
      <c r="C3698" s="151">
        <v>42047</v>
      </c>
      <c r="D3698">
        <v>35</v>
      </c>
      <c r="E3698">
        <v>40</v>
      </c>
      <c r="F3698">
        <v>17</v>
      </c>
    </row>
    <row r="3699" spans="1:6" x14ac:dyDescent="0.25">
      <c r="A3699" t="s">
        <v>632</v>
      </c>
      <c r="B3699" t="s">
        <v>633</v>
      </c>
      <c r="C3699" s="151">
        <v>42048</v>
      </c>
      <c r="D3699">
        <v>19</v>
      </c>
      <c r="E3699">
        <v>27</v>
      </c>
      <c r="F3699">
        <v>11</v>
      </c>
    </row>
    <row r="3700" spans="1:6" x14ac:dyDescent="0.25">
      <c r="A3700" t="s">
        <v>632</v>
      </c>
      <c r="B3700" t="s">
        <v>633</v>
      </c>
      <c r="C3700" s="151">
        <v>42049</v>
      </c>
      <c r="D3700">
        <v>26</v>
      </c>
      <c r="E3700">
        <v>42</v>
      </c>
      <c r="F3700">
        <v>13</v>
      </c>
    </row>
    <row r="3701" spans="1:6" x14ac:dyDescent="0.25">
      <c r="A3701" t="s">
        <v>632</v>
      </c>
      <c r="B3701" t="s">
        <v>633</v>
      </c>
      <c r="C3701" s="151">
        <v>42050</v>
      </c>
      <c r="D3701">
        <v>14</v>
      </c>
      <c r="E3701">
        <v>18</v>
      </c>
      <c r="F3701">
        <v>6</v>
      </c>
    </row>
    <row r="3702" spans="1:6" x14ac:dyDescent="0.25">
      <c r="A3702" t="s">
        <v>632</v>
      </c>
      <c r="B3702" t="s">
        <v>633</v>
      </c>
      <c r="C3702" s="151">
        <v>42051</v>
      </c>
      <c r="D3702">
        <v>10</v>
      </c>
      <c r="E3702">
        <v>16</v>
      </c>
      <c r="F3702">
        <v>6</v>
      </c>
    </row>
    <row r="3703" spans="1:6" x14ac:dyDescent="0.25">
      <c r="A3703" t="s">
        <v>632</v>
      </c>
      <c r="B3703" t="s">
        <v>633</v>
      </c>
      <c r="C3703" s="151">
        <v>42052</v>
      </c>
      <c r="D3703">
        <v>17</v>
      </c>
      <c r="E3703">
        <v>28</v>
      </c>
      <c r="F3703">
        <v>7</v>
      </c>
    </row>
    <row r="3704" spans="1:6" x14ac:dyDescent="0.25">
      <c r="A3704" t="s">
        <v>632</v>
      </c>
      <c r="B3704" t="s">
        <v>633</v>
      </c>
      <c r="C3704" s="151">
        <v>42053</v>
      </c>
      <c r="D3704">
        <v>17</v>
      </c>
      <c r="E3704">
        <v>33</v>
      </c>
      <c r="F3704">
        <v>2</v>
      </c>
    </row>
    <row r="3705" spans="1:6" x14ac:dyDescent="0.25">
      <c r="A3705" t="s">
        <v>632</v>
      </c>
      <c r="B3705" t="s">
        <v>633</v>
      </c>
      <c r="C3705" s="151">
        <v>42054</v>
      </c>
      <c r="D3705">
        <v>14</v>
      </c>
      <c r="E3705">
        <v>15</v>
      </c>
      <c r="F3705">
        <v>6</v>
      </c>
    </row>
    <row r="3706" spans="1:6" x14ac:dyDescent="0.25">
      <c r="A3706" t="s">
        <v>632</v>
      </c>
      <c r="B3706" t="s">
        <v>633</v>
      </c>
      <c r="C3706" s="151">
        <v>42055</v>
      </c>
      <c r="D3706">
        <v>9</v>
      </c>
      <c r="E3706">
        <v>19</v>
      </c>
      <c r="F3706">
        <v>0</v>
      </c>
    </row>
    <row r="3707" spans="1:6" x14ac:dyDescent="0.25">
      <c r="A3707" t="s">
        <v>632</v>
      </c>
      <c r="B3707" t="s">
        <v>633</v>
      </c>
      <c r="C3707" s="151">
        <v>42056</v>
      </c>
      <c r="D3707">
        <v>16</v>
      </c>
      <c r="E3707">
        <v>33</v>
      </c>
      <c r="F3707">
        <v>9</v>
      </c>
    </row>
    <row r="3708" spans="1:6" x14ac:dyDescent="0.25">
      <c r="A3708" t="s">
        <v>632</v>
      </c>
      <c r="B3708" t="s">
        <v>633</v>
      </c>
      <c r="C3708" s="151">
        <v>42057</v>
      </c>
      <c r="D3708">
        <v>36</v>
      </c>
      <c r="E3708">
        <v>46</v>
      </c>
      <c r="F3708">
        <v>32</v>
      </c>
    </row>
    <row r="3709" spans="1:6" x14ac:dyDescent="0.25">
      <c r="A3709" t="s">
        <v>632</v>
      </c>
      <c r="B3709" t="s">
        <v>633</v>
      </c>
      <c r="C3709" s="151">
        <v>42058</v>
      </c>
      <c r="D3709">
        <v>31</v>
      </c>
      <c r="E3709">
        <v>38</v>
      </c>
      <c r="F3709">
        <v>11</v>
      </c>
    </row>
    <row r="3710" spans="1:6" x14ac:dyDescent="0.25">
      <c r="A3710" t="s">
        <v>632</v>
      </c>
      <c r="B3710" t="s">
        <v>633</v>
      </c>
      <c r="C3710" s="151">
        <v>42059</v>
      </c>
      <c r="D3710">
        <v>15</v>
      </c>
      <c r="E3710">
        <v>27</v>
      </c>
      <c r="F3710">
        <v>-4</v>
      </c>
    </row>
    <row r="3711" spans="1:6" x14ac:dyDescent="0.25">
      <c r="A3711" t="s">
        <v>632</v>
      </c>
      <c r="B3711" t="s">
        <v>633</v>
      </c>
      <c r="C3711" s="151">
        <v>42060</v>
      </c>
      <c r="D3711">
        <v>23</v>
      </c>
      <c r="E3711">
        <v>38</v>
      </c>
      <c r="F3711">
        <v>6</v>
      </c>
    </row>
    <row r="3712" spans="1:6" x14ac:dyDescent="0.25">
      <c r="A3712" t="s">
        <v>632</v>
      </c>
      <c r="B3712" t="s">
        <v>633</v>
      </c>
      <c r="C3712" s="151">
        <v>42061</v>
      </c>
      <c r="D3712">
        <v>32</v>
      </c>
      <c r="E3712">
        <v>34</v>
      </c>
      <c r="F3712">
        <v>28</v>
      </c>
    </row>
    <row r="3713" spans="1:6" x14ac:dyDescent="0.25">
      <c r="A3713" t="s">
        <v>632</v>
      </c>
      <c r="B3713" t="s">
        <v>633</v>
      </c>
      <c r="C3713" s="151">
        <v>42062</v>
      </c>
      <c r="D3713">
        <v>28</v>
      </c>
      <c r="E3713">
        <v>31</v>
      </c>
      <c r="F3713">
        <v>20</v>
      </c>
    </row>
    <row r="3714" spans="1:6" x14ac:dyDescent="0.25">
      <c r="A3714" t="s">
        <v>632</v>
      </c>
      <c r="B3714" t="s">
        <v>633</v>
      </c>
      <c r="C3714" s="151">
        <v>42063</v>
      </c>
      <c r="D3714">
        <v>22</v>
      </c>
      <c r="E3714">
        <v>30</v>
      </c>
      <c r="F3714">
        <v>12</v>
      </c>
    </row>
    <row r="3715" spans="1:6" x14ac:dyDescent="0.25">
      <c r="A3715" t="s">
        <v>632</v>
      </c>
      <c r="B3715" t="s">
        <v>633</v>
      </c>
      <c r="C3715" s="151">
        <v>42064</v>
      </c>
      <c r="D3715">
        <v>24</v>
      </c>
      <c r="E3715">
        <v>31</v>
      </c>
      <c r="F3715">
        <v>19</v>
      </c>
    </row>
    <row r="3716" spans="1:6" x14ac:dyDescent="0.25">
      <c r="A3716" t="s">
        <v>632</v>
      </c>
      <c r="B3716" t="s">
        <v>633</v>
      </c>
      <c r="C3716" s="151">
        <v>42065</v>
      </c>
      <c r="D3716">
        <v>35</v>
      </c>
      <c r="E3716">
        <v>41</v>
      </c>
      <c r="F3716">
        <v>27</v>
      </c>
    </row>
    <row r="3717" spans="1:6" x14ac:dyDescent="0.25">
      <c r="A3717" t="s">
        <v>632</v>
      </c>
      <c r="B3717" t="s">
        <v>633</v>
      </c>
      <c r="C3717" s="151">
        <v>42066</v>
      </c>
      <c r="D3717">
        <v>30</v>
      </c>
      <c r="E3717">
        <v>37</v>
      </c>
      <c r="F3717">
        <v>25</v>
      </c>
    </row>
    <row r="3718" spans="1:6" x14ac:dyDescent="0.25">
      <c r="A3718" t="s">
        <v>632</v>
      </c>
      <c r="B3718" t="s">
        <v>633</v>
      </c>
      <c r="C3718" s="151">
        <v>42067</v>
      </c>
      <c r="D3718">
        <v>39</v>
      </c>
      <c r="E3718">
        <v>46</v>
      </c>
      <c r="F3718">
        <v>36</v>
      </c>
    </row>
    <row r="3719" spans="1:6" x14ac:dyDescent="0.25">
      <c r="A3719" t="s">
        <v>632</v>
      </c>
      <c r="B3719" t="s">
        <v>633</v>
      </c>
      <c r="C3719" s="151">
        <v>42068</v>
      </c>
      <c r="D3719">
        <v>33</v>
      </c>
      <c r="E3719">
        <v>41</v>
      </c>
      <c r="F3719">
        <v>18</v>
      </c>
    </row>
    <row r="3720" spans="1:6" x14ac:dyDescent="0.25">
      <c r="A3720" t="s">
        <v>632</v>
      </c>
      <c r="B3720" t="s">
        <v>633</v>
      </c>
      <c r="C3720" s="151">
        <v>42069</v>
      </c>
      <c r="D3720">
        <v>18</v>
      </c>
      <c r="E3720">
        <v>27</v>
      </c>
      <c r="F3720">
        <v>6</v>
      </c>
    </row>
    <row r="3721" spans="1:6" x14ac:dyDescent="0.25">
      <c r="A3721" t="s">
        <v>632</v>
      </c>
      <c r="B3721" t="s">
        <v>633</v>
      </c>
      <c r="C3721" s="151">
        <v>42070</v>
      </c>
      <c r="D3721">
        <v>20</v>
      </c>
      <c r="E3721">
        <v>47</v>
      </c>
      <c r="F3721">
        <v>2</v>
      </c>
    </row>
    <row r="3722" spans="1:6" x14ac:dyDescent="0.25">
      <c r="A3722" t="s">
        <v>632</v>
      </c>
      <c r="B3722" t="s">
        <v>633</v>
      </c>
      <c r="C3722" s="151">
        <v>42071</v>
      </c>
      <c r="D3722">
        <v>41</v>
      </c>
      <c r="E3722">
        <v>55</v>
      </c>
      <c r="F3722">
        <v>25</v>
      </c>
    </row>
    <row r="3723" spans="1:6" x14ac:dyDescent="0.25">
      <c r="A3723" t="s">
        <v>632</v>
      </c>
      <c r="B3723" t="s">
        <v>633</v>
      </c>
      <c r="C3723" s="151">
        <v>42072</v>
      </c>
      <c r="D3723">
        <v>42</v>
      </c>
      <c r="E3723">
        <v>61</v>
      </c>
      <c r="F3723">
        <v>30</v>
      </c>
    </row>
    <row r="3724" spans="1:6" x14ac:dyDescent="0.25">
      <c r="A3724" t="s">
        <v>632</v>
      </c>
      <c r="B3724" t="s">
        <v>633</v>
      </c>
      <c r="C3724" s="151">
        <v>42073</v>
      </c>
      <c r="D3724">
        <v>39</v>
      </c>
      <c r="E3724">
        <v>45</v>
      </c>
      <c r="F3724">
        <v>30</v>
      </c>
    </row>
    <row r="3725" spans="1:6" x14ac:dyDescent="0.25">
      <c r="A3725" t="s">
        <v>632</v>
      </c>
      <c r="B3725" t="s">
        <v>633</v>
      </c>
      <c r="C3725" s="151">
        <v>42074</v>
      </c>
      <c r="D3725">
        <v>49</v>
      </c>
      <c r="E3725">
        <v>62</v>
      </c>
      <c r="F3725">
        <v>41</v>
      </c>
    </row>
    <row r="3726" spans="1:6" x14ac:dyDescent="0.25">
      <c r="A3726" t="s">
        <v>632</v>
      </c>
      <c r="B3726" t="s">
        <v>633</v>
      </c>
      <c r="C3726" s="151">
        <v>42075</v>
      </c>
      <c r="D3726">
        <v>48</v>
      </c>
      <c r="E3726">
        <v>56</v>
      </c>
      <c r="F3726">
        <v>31</v>
      </c>
    </row>
    <row r="3727" spans="1:6" x14ac:dyDescent="0.25">
      <c r="A3727" t="s">
        <v>632</v>
      </c>
      <c r="B3727" t="s">
        <v>633</v>
      </c>
      <c r="C3727" s="151">
        <v>42076</v>
      </c>
      <c r="D3727">
        <v>40</v>
      </c>
      <c r="E3727">
        <v>51</v>
      </c>
      <c r="F3727">
        <v>26</v>
      </c>
    </row>
    <row r="3728" spans="1:6" x14ac:dyDescent="0.25">
      <c r="A3728" t="s">
        <v>632</v>
      </c>
      <c r="B3728" t="s">
        <v>633</v>
      </c>
      <c r="C3728" s="151">
        <v>42077</v>
      </c>
      <c r="D3728">
        <v>47</v>
      </c>
      <c r="E3728">
        <v>57</v>
      </c>
      <c r="F3728">
        <v>41</v>
      </c>
    </row>
    <row r="3729" spans="1:6" x14ac:dyDescent="0.25">
      <c r="A3729" t="s">
        <v>632</v>
      </c>
      <c r="B3729" t="s">
        <v>633</v>
      </c>
      <c r="C3729" s="151">
        <v>42078</v>
      </c>
      <c r="D3729">
        <v>49</v>
      </c>
      <c r="E3729">
        <v>55</v>
      </c>
      <c r="F3729">
        <v>35</v>
      </c>
    </row>
    <row r="3730" spans="1:6" x14ac:dyDescent="0.25">
      <c r="A3730" t="s">
        <v>632</v>
      </c>
      <c r="B3730" t="s">
        <v>633</v>
      </c>
      <c r="C3730" s="151">
        <v>42079</v>
      </c>
      <c r="D3730">
        <v>45</v>
      </c>
      <c r="E3730">
        <v>69</v>
      </c>
      <c r="F3730">
        <v>29</v>
      </c>
    </row>
    <row r="3731" spans="1:6" x14ac:dyDescent="0.25">
      <c r="A3731" t="s">
        <v>632</v>
      </c>
      <c r="B3731" t="s">
        <v>633</v>
      </c>
      <c r="C3731" s="151">
        <v>42080</v>
      </c>
      <c r="D3731">
        <v>55</v>
      </c>
      <c r="E3731">
        <v>69</v>
      </c>
      <c r="F3731">
        <v>36</v>
      </c>
    </row>
    <row r="3732" spans="1:6" x14ac:dyDescent="0.25">
      <c r="A3732" t="s">
        <v>632</v>
      </c>
      <c r="B3732" t="s">
        <v>633</v>
      </c>
      <c r="C3732" s="151">
        <v>42081</v>
      </c>
      <c r="D3732">
        <v>39</v>
      </c>
      <c r="E3732">
        <v>49</v>
      </c>
      <c r="F3732">
        <v>25</v>
      </c>
    </row>
    <row r="3733" spans="1:6" x14ac:dyDescent="0.25">
      <c r="A3733" t="s">
        <v>632</v>
      </c>
      <c r="B3733" t="s">
        <v>633</v>
      </c>
      <c r="C3733" s="151">
        <v>42082</v>
      </c>
      <c r="D3733">
        <v>40</v>
      </c>
      <c r="E3733">
        <v>51</v>
      </c>
      <c r="F3733">
        <v>30</v>
      </c>
    </row>
    <row r="3734" spans="1:6" x14ac:dyDescent="0.25">
      <c r="A3734" t="s">
        <v>632</v>
      </c>
      <c r="B3734" t="s">
        <v>633</v>
      </c>
      <c r="C3734" s="151">
        <v>42083</v>
      </c>
      <c r="D3734">
        <v>37</v>
      </c>
      <c r="E3734">
        <v>43</v>
      </c>
      <c r="F3734">
        <v>33</v>
      </c>
    </row>
    <row r="3735" spans="1:6" x14ac:dyDescent="0.25">
      <c r="A3735" t="s">
        <v>632</v>
      </c>
      <c r="B3735" t="s">
        <v>633</v>
      </c>
      <c r="C3735" s="151">
        <v>42084</v>
      </c>
      <c r="D3735">
        <v>41</v>
      </c>
      <c r="E3735">
        <v>61</v>
      </c>
      <c r="F3735">
        <v>29</v>
      </c>
    </row>
    <row r="3736" spans="1:6" x14ac:dyDescent="0.25">
      <c r="A3736" t="s">
        <v>632</v>
      </c>
      <c r="B3736" t="s">
        <v>633</v>
      </c>
      <c r="C3736" s="151">
        <v>42085</v>
      </c>
      <c r="D3736">
        <v>48</v>
      </c>
      <c r="E3736">
        <v>54</v>
      </c>
      <c r="F3736">
        <v>39</v>
      </c>
    </row>
    <row r="3737" spans="1:6" x14ac:dyDescent="0.25">
      <c r="A3737" t="s">
        <v>632</v>
      </c>
      <c r="B3737" t="s">
        <v>633</v>
      </c>
      <c r="C3737" s="151">
        <v>42086</v>
      </c>
      <c r="D3737">
        <v>40</v>
      </c>
      <c r="E3737">
        <v>47</v>
      </c>
      <c r="F3737">
        <v>32</v>
      </c>
    </row>
    <row r="3738" spans="1:6" x14ac:dyDescent="0.25">
      <c r="A3738" t="s">
        <v>632</v>
      </c>
      <c r="B3738" t="s">
        <v>633</v>
      </c>
      <c r="C3738" s="151">
        <v>42087</v>
      </c>
      <c r="D3738">
        <v>40</v>
      </c>
      <c r="E3738">
        <v>47</v>
      </c>
      <c r="F3738">
        <v>29</v>
      </c>
    </row>
    <row r="3739" spans="1:6" x14ac:dyDescent="0.25">
      <c r="A3739" t="s">
        <v>632</v>
      </c>
      <c r="B3739" t="s">
        <v>633</v>
      </c>
      <c r="C3739" s="151">
        <v>42088</v>
      </c>
      <c r="D3739">
        <v>37</v>
      </c>
      <c r="E3739">
        <v>51</v>
      </c>
      <c r="F3739">
        <v>25</v>
      </c>
    </row>
    <row r="3740" spans="1:6" x14ac:dyDescent="0.25">
      <c r="A3740" t="s">
        <v>632</v>
      </c>
      <c r="B3740" t="s">
        <v>633</v>
      </c>
      <c r="C3740" s="151">
        <v>42089</v>
      </c>
      <c r="D3740">
        <v>57</v>
      </c>
      <c r="E3740">
        <v>74</v>
      </c>
      <c r="F3740">
        <v>45</v>
      </c>
    </row>
    <row r="3741" spans="1:6" x14ac:dyDescent="0.25">
      <c r="A3741" t="s">
        <v>632</v>
      </c>
      <c r="B3741" t="s">
        <v>633</v>
      </c>
      <c r="C3741" s="151">
        <v>42090</v>
      </c>
      <c r="D3741">
        <v>47</v>
      </c>
      <c r="E3741">
        <v>49</v>
      </c>
      <c r="F3741">
        <v>37</v>
      </c>
    </row>
    <row r="3742" spans="1:6" x14ac:dyDescent="0.25">
      <c r="A3742" t="s">
        <v>632</v>
      </c>
      <c r="B3742" t="s">
        <v>633</v>
      </c>
      <c r="C3742" s="151">
        <v>42091</v>
      </c>
      <c r="D3742">
        <v>34</v>
      </c>
      <c r="E3742">
        <v>37</v>
      </c>
      <c r="F3742">
        <v>27</v>
      </c>
    </row>
    <row r="3743" spans="1:6" x14ac:dyDescent="0.25">
      <c r="A3743" t="s">
        <v>632</v>
      </c>
      <c r="B3743" t="s">
        <v>633</v>
      </c>
      <c r="C3743" s="151">
        <v>42092</v>
      </c>
      <c r="D3743">
        <v>32</v>
      </c>
      <c r="E3743">
        <v>46</v>
      </c>
      <c r="F3743">
        <v>21</v>
      </c>
    </row>
    <row r="3744" spans="1:6" x14ac:dyDescent="0.25">
      <c r="A3744" t="s">
        <v>632</v>
      </c>
      <c r="B3744" t="s">
        <v>633</v>
      </c>
      <c r="C3744" s="151">
        <v>42093</v>
      </c>
      <c r="D3744">
        <v>48</v>
      </c>
      <c r="E3744">
        <v>62</v>
      </c>
      <c r="F3744">
        <v>41</v>
      </c>
    </row>
    <row r="3745" spans="1:6" x14ac:dyDescent="0.25">
      <c r="A3745" t="s">
        <v>632</v>
      </c>
      <c r="B3745" t="s">
        <v>633</v>
      </c>
      <c r="C3745" s="151">
        <v>42094</v>
      </c>
      <c r="D3745">
        <v>52</v>
      </c>
      <c r="E3745">
        <v>68</v>
      </c>
      <c r="F3745">
        <v>34</v>
      </c>
    </row>
    <row r="3746" spans="1:6" x14ac:dyDescent="0.25">
      <c r="A3746" t="s">
        <v>632</v>
      </c>
      <c r="B3746" t="s">
        <v>633</v>
      </c>
      <c r="C3746" s="151">
        <v>42095</v>
      </c>
      <c r="D3746">
        <v>46</v>
      </c>
      <c r="E3746">
        <v>58</v>
      </c>
      <c r="F3746">
        <v>31</v>
      </c>
    </row>
    <row r="3747" spans="1:6" x14ac:dyDescent="0.25">
      <c r="A3747" t="s">
        <v>632</v>
      </c>
      <c r="B3747" t="s">
        <v>633</v>
      </c>
      <c r="C3747" s="151">
        <v>42096</v>
      </c>
      <c r="D3747">
        <v>51</v>
      </c>
      <c r="E3747">
        <v>72</v>
      </c>
      <c r="F3747">
        <v>33</v>
      </c>
    </row>
    <row r="3748" spans="1:6" x14ac:dyDescent="0.25">
      <c r="A3748" t="s">
        <v>632</v>
      </c>
      <c r="B3748" t="s">
        <v>633</v>
      </c>
      <c r="C3748" s="151">
        <v>42097</v>
      </c>
      <c r="D3748">
        <v>64</v>
      </c>
      <c r="E3748">
        <v>70</v>
      </c>
      <c r="F3748">
        <v>59</v>
      </c>
    </row>
    <row r="3749" spans="1:6" x14ac:dyDescent="0.25">
      <c r="A3749" t="s">
        <v>632</v>
      </c>
      <c r="B3749" t="s">
        <v>633</v>
      </c>
      <c r="C3749" s="151">
        <v>42098</v>
      </c>
      <c r="D3749">
        <v>57</v>
      </c>
      <c r="E3749">
        <v>64</v>
      </c>
      <c r="F3749">
        <v>34</v>
      </c>
    </row>
    <row r="3750" spans="1:6" x14ac:dyDescent="0.25">
      <c r="A3750" t="s">
        <v>632</v>
      </c>
      <c r="B3750" t="s">
        <v>633</v>
      </c>
      <c r="C3750" s="151">
        <v>42099</v>
      </c>
      <c r="D3750">
        <v>48</v>
      </c>
      <c r="E3750">
        <v>65</v>
      </c>
      <c r="F3750">
        <v>34</v>
      </c>
    </row>
    <row r="3751" spans="1:6" x14ac:dyDescent="0.25">
      <c r="A3751" t="s">
        <v>632</v>
      </c>
      <c r="B3751" t="s">
        <v>633</v>
      </c>
      <c r="C3751" s="151">
        <v>42100</v>
      </c>
      <c r="D3751">
        <v>58</v>
      </c>
      <c r="E3751">
        <v>76</v>
      </c>
      <c r="F3751">
        <v>40</v>
      </c>
    </row>
    <row r="3752" spans="1:6" x14ac:dyDescent="0.25">
      <c r="A3752" t="s">
        <v>632</v>
      </c>
      <c r="B3752" t="s">
        <v>633</v>
      </c>
      <c r="C3752" s="151">
        <v>42101</v>
      </c>
      <c r="D3752">
        <v>65</v>
      </c>
      <c r="E3752">
        <v>73</v>
      </c>
      <c r="F3752">
        <v>55</v>
      </c>
    </row>
    <row r="3753" spans="1:6" x14ac:dyDescent="0.25">
      <c r="A3753" t="s">
        <v>632</v>
      </c>
      <c r="B3753" t="s">
        <v>633</v>
      </c>
      <c r="C3753" s="151">
        <v>42102</v>
      </c>
      <c r="D3753">
        <v>51</v>
      </c>
      <c r="E3753">
        <v>58</v>
      </c>
      <c r="F3753">
        <v>43</v>
      </c>
    </row>
    <row r="3754" spans="1:6" x14ac:dyDescent="0.25">
      <c r="A3754" t="s">
        <v>632</v>
      </c>
      <c r="B3754" t="s">
        <v>633</v>
      </c>
      <c r="C3754" s="151">
        <v>42103</v>
      </c>
      <c r="D3754">
        <v>45</v>
      </c>
      <c r="E3754">
        <v>48</v>
      </c>
      <c r="F3754">
        <v>42</v>
      </c>
    </row>
    <row r="3755" spans="1:6" x14ac:dyDescent="0.25">
      <c r="A3755" t="s">
        <v>632</v>
      </c>
      <c r="B3755" t="s">
        <v>633</v>
      </c>
      <c r="C3755" s="151">
        <v>42104</v>
      </c>
      <c r="D3755">
        <v>49</v>
      </c>
      <c r="E3755">
        <v>67</v>
      </c>
      <c r="F3755">
        <v>43</v>
      </c>
    </row>
    <row r="3756" spans="1:6" x14ac:dyDescent="0.25">
      <c r="A3756" t="s">
        <v>632</v>
      </c>
      <c r="B3756" t="s">
        <v>633</v>
      </c>
      <c r="C3756" s="151">
        <v>42105</v>
      </c>
      <c r="D3756">
        <v>59</v>
      </c>
      <c r="E3756">
        <v>64</v>
      </c>
      <c r="F3756">
        <v>39</v>
      </c>
    </row>
    <row r="3757" spans="1:6" x14ac:dyDescent="0.25">
      <c r="A3757" t="s">
        <v>632</v>
      </c>
      <c r="B3757" t="s">
        <v>633</v>
      </c>
      <c r="C3757" s="151">
        <v>42106</v>
      </c>
      <c r="D3757">
        <v>52</v>
      </c>
      <c r="E3757">
        <v>69</v>
      </c>
      <c r="F3757">
        <v>32</v>
      </c>
    </row>
    <row r="3758" spans="1:6" x14ac:dyDescent="0.25">
      <c r="A3758" t="s">
        <v>632</v>
      </c>
      <c r="B3758" t="s">
        <v>633</v>
      </c>
      <c r="C3758" s="151">
        <v>42107</v>
      </c>
      <c r="D3758">
        <v>62</v>
      </c>
      <c r="E3758">
        <v>78</v>
      </c>
      <c r="F3758">
        <v>44</v>
      </c>
    </row>
    <row r="3759" spans="1:6" x14ac:dyDescent="0.25">
      <c r="A3759" t="s">
        <v>632</v>
      </c>
      <c r="B3759" t="s">
        <v>633</v>
      </c>
      <c r="C3759" s="151">
        <v>42108</v>
      </c>
      <c r="D3759">
        <v>61</v>
      </c>
      <c r="E3759">
        <v>66</v>
      </c>
      <c r="F3759">
        <v>51</v>
      </c>
    </row>
    <row r="3760" spans="1:6" x14ac:dyDescent="0.25">
      <c r="A3760" t="s">
        <v>632</v>
      </c>
      <c r="B3760" t="s">
        <v>633</v>
      </c>
      <c r="C3760" s="151">
        <v>42109</v>
      </c>
      <c r="D3760">
        <v>55</v>
      </c>
      <c r="E3760">
        <v>65</v>
      </c>
      <c r="F3760">
        <v>43</v>
      </c>
    </row>
    <row r="3761" spans="1:6" x14ac:dyDescent="0.25">
      <c r="A3761" t="s">
        <v>632</v>
      </c>
      <c r="B3761" t="s">
        <v>633</v>
      </c>
      <c r="C3761" s="151">
        <v>42110</v>
      </c>
      <c r="D3761">
        <v>56</v>
      </c>
      <c r="E3761">
        <v>71</v>
      </c>
      <c r="F3761">
        <v>43</v>
      </c>
    </row>
    <row r="3762" spans="1:6" x14ac:dyDescent="0.25">
      <c r="A3762" t="s">
        <v>632</v>
      </c>
      <c r="B3762" t="s">
        <v>633</v>
      </c>
      <c r="C3762" s="151">
        <v>42111</v>
      </c>
      <c r="D3762">
        <v>64</v>
      </c>
      <c r="E3762">
        <v>79</v>
      </c>
      <c r="F3762">
        <v>54</v>
      </c>
    </row>
    <row r="3763" spans="1:6" x14ac:dyDescent="0.25">
      <c r="A3763" t="s">
        <v>632</v>
      </c>
      <c r="B3763" t="s">
        <v>633</v>
      </c>
      <c r="C3763" s="151">
        <v>42112</v>
      </c>
      <c r="D3763">
        <v>66</v>
      </c>
      <c r="E3763">
        <v>80</v>
      </c>
      <c r="F3763">
        <v>50</v>
      </c>
    </row>
    <row r="3764" spans="1:6" x14ac:dyDescent="0.25">
      <c r="A3764" t="s">
        <v>632</v>
      </c>
      <c r="B3764" t="s">
        <v>633</v>
      </c>
      <c r="C3764" s="151">
        <v>42113</v>
      </c>
      <c r="D3764">
        <v>62</v>
      </c>
      <c r="E3764">
        <v>67</v>
      </c>
      <c r="F3764">
        <v>51</v>
      </c>
    </row>
    <row r="3765" spans="1:6" x14ac:dyDescent="0.25">
      <c r="A3765" t="s">
        <v>632</v>
      </c>
      <c r="B3765" t="s">
        <v>633</v>
      </c>
      <c r="C3765" s="151">
        <v>42114</v>
      </c>
      <c r="D3765">
        <v>63</v>
      </c>
      <c r="E3765">
        <v>78</v>
      </c>
      <c r="F3765">
        <v>53</v>
      </c>
    </row>
    <row r="3766" spans="1:6" x14ac:dyDescent="0.25">
      <c r="A3766" t="s">
        <v>632</v>
      </c>
      <c r="B3766" t="s">
        <v>633</v>
      </c>
      <c r="C3766" s="151">
        <v>42115</v>
      </c>
      <c r="D3766">
        <v>61</v>
      </c>
      <c r="E3766">
        <v>67</v>
      </c>
      <c r="F3766">
        <v>45</v>
      </c>
    </row>
    <row r="3767" spans="1:6" x14ac:dyDescent="0.25">
      <c r="A3767" t="s">
        <v>632</v>
      </c>
      <c r="B3767" t="s">
        <v>633</v>
      </c>
      <c r="C3767" s="151">
        <v>42116</v>
      </c>
      <c r="D3767">
        <v>53</v>
      </c>
      <c r="E3767">
        <v>70</v>
      </c>
      <c r="F3767">
        <v>43</v>
      </c>
    </row>
    <row r="3768" spans="1:6" x14ac:dyDescent="0.25">
      <c r="A3768" t="s">
        <v>632</v>
      </c>
      <c r="B3768" t="s">
        <v>633</v>
      </c>
      <c r="C3768" s="151">
        <v>42117</v>
      </c>
      <c r="D3768">
        <v>49</v>
      </c>
      <c r="E3768">
        <v>55</v>
      </c>
      <c r="F3768">
        <v>35</v>
      </c>
    </row>
    <row r="3769" spans="1:6" x14ac:dyDescent="0.25">
      <c r="A3769" t="s">
        <v>632</v>
      </c>
      <c r="B3769" t="s">
        <v>633</v>
      </c>
      <c r="C3769" s="151">
        <v>42118</v>
      </c>
      <c r="D3769">
        <v>48</v>
      </c>
      <c r="E3769">
        <v>60</v>
      </c>
      <c r="F3769">
        <v>38</v>
      </c>
    </row>
    <row r="3770" spans="1:6" x14ac:dyDescent="0.25">
      <c r="A3770" t="s">
        <v>632</v>
      </c>
      <c r="B3770" t="s">
        <v>633</v>
      </c>
      <c r="C3770" s="151">
        <v>42119</v>
      </c>
      <c r="D3770">
        <v>45</v>
      </c>
      <c r="E3770">
        <v>50</v>
      </c>
      <c r="F3770">
        <v>35</v>
      </c>
    </row>
    <row r="3771" spans="1:6" x14ac:dyDescent="0.25">
      <c r="A3771" t="s">
        <v>632</v>
      </c>
      <c r="B3771" t="s">
        <v>633</v>
      </c>
      <c r="C3771" s="151">
        <v>42120</v>
      </c>
      <c r="D3771">
        <v>49</v>
      </c>
      <c r="E3771">
        <v>63</v>
      </c>
      <c r="F3771">
        <v>40</v>
      </c>
    </row>
    <row r="3772" spans="1:6" x14ac:dyDescent="0.25">
      <c r="A3772" t="s">
        <v>632</v>
      </c>
      <c r="B3772" t="s">
        <v>633</v>
      </c>
      <c r="C3772" s="151">
        <v>42121</v>
      </c>
      <c r="D3772">
        <v>50</v>
      </c>
      <c r="E3772">
        <v>58</v>
      </c>
      <c r="F3772">
        <v>36</v>
      </c>
    </row>
    <row r="3773" spans="1:6" x14ac:dyDescent="0.25">
      <c r="A3773" t="s">
        <v>632</v>
      </c>
      <c r="B3773" t="s">
        <v>633</v>
      </c>
      <c r="C3773" s="151">
        <v>42122</v>
      </c>
      <c r="D3773">
        <v>55</v>
      </c>
      <c r="E3773">
        <v>69</v>
      </c>
      <c r="F3773">
        <v>44</v>
      </c>
    </row>
    <row r="3774" spans="1:6" x14ac:dyDescent="0.25">
      <c r="A3774" t="s">
        <v>632</v>
      </c>
      <c r="B3774" t="s">
        <v>633</v>
      </c>
      <c r="C3774" s="151">
        <v>42123</v>
      </c>
      <c r="D3774">
        <v>59</v>
      </c>
      <c r="E3774">
        <v>74</v>
      </c>
      <c r="F3774">
        <v>40</v>
      </c>
    </row>
    <row r="3775" spans="1:6" x14ac:dyDescent="0.25">
      <c r="A3775" t="s">
        <v>632</v>
      </c>
      <c r="B3775" t="s">
        <v>633</v>
      </c>
      <c r="C3775" s="151">
        <v>42124</v>
      </c>
      <c r="D3775">
        <v>59</v>
      </c>
      <c r="E3775">
        <v>72</v>
      </c>
      <c r="F3775">
        <v>46</v>
      </c>
    </row>
    <row r="3776" spans="1:6" x14ac:dyDescent="0.25">
      <c r="A3776" t="s">
        <v>632</v>
      </c>
      <c r="B3776" t="s">
        <v>633</v>
      </c>
      <c r="C3776" s="151">
        <v>42125</v>
      </c>
      <c r="D3776">
        <v>56</v>
      </c>
      <c r="E3776">
        <v>64</v>
      </c>
      <c r="F3776">
        <v>50</v>
      </c>
    </row>
    <row r="3777" spans="1:6" x14ac:dyDescent="0.25">
      <c r="A3777" t="s">
        <v>632</v>
      </c>
      <c r="B3777" t="s">
        <v>633</v>
      </c>
      <c r="C3777" s="151">
        <v>42126</v>
      </c>
      <c r="D3777">
        <v>60</v>
      </c>
      <c r="E3777">
        <v>75</v>
      </c>
      <c r="F3777">
        <v>49</v>
      </c>
    </row>
    <row r="3778" spans="1:6" x14ac:dyDescent="0.25">
      <c r="A3778" t="s">
        <v>632</v>
      </c>
      <c r="B3778" t="s">
        <v>633</v>
      </c>
      <c r="C3778" s="151">
        <v>42127</v>
      </c>
      <c r="D3778">
        <v>63</v>
      </c>
      <c r="E3778">
        <v>80</v>
      </c>
      <c r="F3778">
        <v>43</v>
      </c>
    </row>
    <row r="3779" spans="1:6" x14ac:dyDescent="0.25">
      <c r="A3779" t="s">
        <v>632</v>
      </c>
      <c r="B3779" t="s">
        <v>633</v>
      </c>
      <c r="C3779" s="151">
        <v>42128</v>
      </c>
      <c r="D3779">
        <v>68</v>
      </c>
      <c r="E3779">
        <v>84</v>
      </c>
      <c r="F3779">
        <v>52</v>
      </c>
    </row>
    <row r="3780" spans="1:6" x14ac:dyDescent="0.25">
      <c r="A3780" t="s">
        <v>632</v>
      </c>
      <c r="B3780" t="s">
        <v>633</v>
      </c>
      <c r="C3780" s="151">
        <v>42129</v>
      </c>
      <c r="D3780">
        <v>71</v>
      </c>
      <c r="E3780">
        <v>85</v>
      </c>
      <c r="F3780">
        <v>58</v>
      </c>
    </row>
    <row r="3781" spans="1:6" x14ac:dyDescent="0.25">
      <c r="A3781" t="s">
        <v>632</v>
      </c>
      <c r="B3781" t="s">
        <v>633</v>
      </c>
      <c r="C3781" s="151">
        <v>42130</v>
      </c>
      <c r="D3781">
        <v>69</v>
      </c>
      <c r="E3781">
        <v>83</v>
      </c>
      <c r="F3781">
        <v>56</v>
      </c>
    </row>
    <row r="3782" spans="1:6" x14ac:dyDescent="0.25">
      <c r="A3782" t="s">
        <v>632</v>
      </c>
      <c r="B3782" t="s">
        <v>633</v>
      </c>
      <c r="C3782" s="151">
        <v>42131</v>
      </c>
      <c r="D3782">
        <v>68</v>
      </c>
      <c r="E3782">
        <v>80</v>
      </c>
      <c r="F3782">
        <v>57</v>
      </c>
    </row>
    <row r="3783" spans="1:6" x14ac:dyDescent="0.25">
      <c r="A3783" t="s">
        <v>632</v>
      </c>
      <c r="B3783" t="s">
        <v>633</v>
      </c>
      <c r="C3783" s="151">
        <v>42132</v>
      </c>
      <c r="D3783">
        <v>70</v>
      </c>
      <c r="E3783">
        <v>83</v>
      </c>
      <c r="F3783">
        <v>55</v>
      </c>
    </row>
    <row r="3784" spans="1:6" x14ac:dyDescent="0.25">
      <c r="A3784" t="s">
        <v>632</v>
      </c>
      <c r="B3784" t="s">
        <v>633</v>
      </c>
      <c r="C3784" s="151">
        <v>42133</v>
      </c>
      <c r="D3784">
        <v>69</v>
      </c>
      <c r="E3784">
        <v>79</v>
      </c>
      <c r="F3784">
        <v>58</v>
      </c>
    </row>
    <row r="3785" spans="1:6" x14ac:dyDescent="0.25">
      <c r="A3785" t="s">
        <v>632</v>
      </c>
      <c r="B3785" t="s">
        <v>633</v>
      </c>
      <c r="C3785" s="151">
        <v>42134</v>
      </c>
      <c r="D3785">
        <v>72</v>
      </c>
      <c r="E3785">
        <v>82</v>
      </c>
      <c r="F3785">
        <v>64</v>
      </c>
    </row>
    <row r="3786" spans="1:6" x14ac:dyDescent="0.25">
      <c r="A3786" t="s">
        <v>632</v>
      </c>
      <c r="B3786" t="s">
        <v>633</v>
      </c>
      <c r="C3786" s="151">
        <v>42135</v>
      </c>
      <c r="D3786">
        <v>74</v>
      </c>
      <c r="E3786">
        <v>83</v>
      </c>
      <c r="F3786">
        <v>64</v>
      </c>
    </row>
    <row r="3787" spans="1:6" x14ac:dyDescent="0.25">
      <c r="A3787" t="s">
        <v>632</v>
      </c>
      <c r="B3787" t="s">
        <v>633</v>
      </c>
      <c r="C3787" s="151">
        <v>42136</v>
      </c>
      <c r="D3787">
        <v>76</v>
      </c>
      <c r="E3787">
        <v>87</v>
      </c>
      <c r="F3787">
        <v>66</v>
      </c>
    </row>
    <row r="3788" spans="1:6" x14ac:dyDescent="0.25">
      <c r="A3788" t="s">
        <v>632</v>
      </c>
      <c r="B3788" t="s">
        <v>633</v>
      </c>
      <c r="C3788" s="151">
        <v>42137</v>
      </c>
      <c r="D3788">
        <v>64</v>
      </c>
      <c r="E3788">
        <v>68</v>
      </c>
      <c r="F3788">
        <v>51</v>
      </c>
    </row>
    <row r="3789" spans="1:6" x14ac:dyDescent="0.25">
      <c r="A3789" t="s">
        <v>632</v>
      </c>
      <c r="B3789" t="s">
        <v>633</v>
      </c>
      <c r="C3789" s="151">
        <v>42138</v>
      </c>
      <c r="D3789">
        <v>57</v>
      </c>
      <c r="E3789">
        <v>70</v>
      </c>
      <c r="F3789">
        <v>46</v>
      </c>
    </row>
    <row r="3790" spans="1:6" x14ac:dyDescent="0.25">
      <c r="A3790" t="s">
        <v>632</v>
      </c>
      <c r="B3790" t="s">
        <v>633</v>
      </c>
      <c r="C3790" s="151">
        <v>42139</v>
      </c>
      <c r="D3790">
        <v>62</v>
      </c>
      <c r="E3790">
        <v>77</v>
      </c>
      <c r="F3790">
        <v>52</v>
      </c>
    </row>
    <row r="3791" spans="1:6" x14ac:dyDescent="0.25">
      <c r="A3791" t="s">
        <v>632</v>
      </c>
      <c r="B3791" t="s">
        <v>633</v>
      </c>
      <c r="C3791" s="151">
        <v>42140</v>
      </c>
      <c r="D3791">
        <v>72</v>
      </c>
      <c r="E3791">
        <v>87</v>
      </c>
      <c r="F3791">
        <v>63</v>
      </c>
    </row>
    <row r="3792" spans="1:6" x14ac:dyDescent="0.25">
      <c r="A3792" t="s">
        <v>632</v>
      </c>
      <c r="B3792" t="s">
        <v>633</v>
      </c>
      <c r="C3792" s="151">
        <v>42141</v>
      </c>
      <c r="D3792">
        <v>72</v>
      </c>
      <c r="E3792">
        <v>83</v>
      </c>
      <c r="F3792">
        <v>61</v>
      </c>
    </row>
    <row r="3793" spans="1:6" x14ac:dyDescent="0.25">
      <c r="A3793" t="s">
        <v>632</v>
      </c>
      <c r="B3793" t="s">
        <v>633</v>
      </c>
      <c r="C3793" s="151">
        <v>42142</v>
      </c>
      <c r="D3793">
        <v>77</v>
      </c>
      <c r="E3793">
        <v>89</v>
      </c>
      <c r="F3793">
        <v>68</v>
      </c>
    </row>
    <row r="3794" spans="1:6" x14ac:dyDescent="0.25">
      <c r="A3794" t="s">
        <v>632</v>
      </c>
      <c r="B3794" t="s">
        <v>633</v>
      </c>
      <c r="C3794" s="151">
        <v>42143</v>
      </c>
      <c r="D3794">
        <v>76</v>
      </c>
      <c r="E3794">
        <v>87</v>
      </c>
      <c r="F3794">
        <v>66</v>
      </c>
    </row>
    <row r="3795" spans="1:6" x14ac:dyDescent="0.25">
      <c r="A3795" t="s">
        <v>632</v>
      </c>
      <c r="B3795" t="s">
        <v>633</v>
      </c>
      <c r="C3795" s="151">
        <v>42144</v>
      </c>
      <c r="D3795">
        <v>67</v>
      </c>
      <c r="E3795">
        <v>71</v>
      </c>
      <c r="F3795">
        <v>57</v>
      </c>
    </row>
    <row r="3796" spans="1:6" x14ac:dyDescent="0.25">
      <c r="A3796" t="s">
        <v>632</v>
      </c>
      <c r="B3796" t="s">
        <v>633</v>
      </c>
      <c r="C3796" s="151">
        <v>42145</v>
      </c>
      <c r="D3796">
        <v>56</v>
      </c>
      <c r="E3796">
        <v>58</v>
      </c>
      <c r="F3796">
        <v>50</v>
      </c>
    </row>
    <row r="3797" spans="1:6" x14ac:dyDescent="0.25">
      <c r="A3797" t="s">
        <v>632</v>
      </c>
      <c r="B3797" t="s">
        <v>633</v>
      </c>
      <c r="C3797" s="151">
        <v>42146</v>
      </c>
      <c r="D3797">
        <v>60</v>
      </c>
      <c r="E3797">
        <v>75</v>
      </c>
      <c r="F3797">
        <v>46</v>
      </c>
    </row>
    <row r="3798" spans="1:6" x14ac:dyDescent="0.25">
      <c r="A3798" t="s">
        <v>632</v>
      </c>
      <c r="B3798" t="s">
        <v>633</v>
      </c>
      <c r="C3798" s="151">
        <v>42147</v>
      </c>
      <c r="D3798">
        <v>61</v>
      </c>
      <c r="E3798">
        <v>73</v>
      </c>
      <c r="F3798">
        <v>42</v>
      </c>
    </row>
    <row r="3799" spans="1:6" x14ac:dyDescent="0.25">
      <c r="A3799" t="s">
        <v>632</v>
      </c>
      <c r="B3799" t="s">
        <v>633</v>
      </c>
      <c r="C3799" s="151">
        <v>42148</v>
      </c>
      <c r="D3799">
        <v>65</v>
      </c>
      <c r="E3799">
        <v>81</v>
      </c>
      <c r="F3799">
        <v>48</v>
      </c>
    </row>
    <row r="3800" spans="1:6" x14ac:dyDescent="0.25">
      <c r="A3800" t="s">
        <v>632</v>
      </c>
      <c r="B3800" t="s">
        <v>633</v>
      </c>
      <c r="C3800" s="151">
        <v>42149</v>
      </c>
      <c r="D3800">
        <v>73</v>
      </c>
      <c r="E3800">
        <v>83</v>
      </c>
      <c r="F3800">
        <v>61</v>
      </c>
    </row>
    <row r="3801" spans="1:6" x14ac:dyDescent="0.25">
      <c r="A3801" t="s">
        <v>632</v>
      </c>
      <c r="B3801" t="s">
        <v>633</v>
      </c>
      <c r="C3801" s="151">
        <v>42150</v>
      </c>
      <c r="D3801">
        <v>74</v>
      </c>
      <c r="E3801">
        <v>87</v>
      </c>
      <c r="F3801">
        <v>62</v>
      </c>
    </row>
    <row r="3802" spans="1:6" x14ac:dyDescent="0.25">
      <c r="A3802" t="s">
        <v>632</v>
      </c>
      <c r="B3802" t="s">
        <v>633</v>
      </c>
      <c r="C3802" s="151">
        <v>42151</v>
      </c>
      <c r="D3802">
        <v>76</v>
      </c>
      <c r="E3802">
        <v>86</v>
      </c>
      <c r="F3802">
        <v>67</v>
      </c>
    </row>
    <row r="3803" spans="1:6" x14ac:dyDescent="0.25">
      <c r="A3803" t="s">
        <v>632</v>
      </c>
      <c r="B3803" t="s">
        <v>633</v>
      </c>
      <c r="C3803" s="151">
        <v>42152</v>
      </c>
      <c r="D3803">
        <v>76</v>
      </c>
      <c r="E3803">
        <v>89</v>
      </c>
      <c r="F3803">
        <v>66</v>
      </c>
    </row>
    <row r="3804" spans="1:6" x14ac:dyDescent="0.25">
      <c r="A3804" t="s">
        <v>632</v>
      </c>
      <c r="B3804" t="s">
        <v>633</v>
      </c>
      <c r="C3804" s="151">
        <v>42153</v>
      </c>
      <c r="D3804">
        <v>75</v>
      </c>
      <c r="E3804">
        <v>84</v>
      </c>
      <c r="F3804">
        <v>68</v>
      </c>
    </row>
    <row r="3805" spans="1:6" x14ac:dyDescent="0.25">
      <c r="A3805" t="s">
        <v>632</v>
      </c>
      <c r="B3805" t="s">
        <v>633</v>
      </c>
      <c r="C3805" s="151">
        <v>42154</v>
      </c>
      <c r="D3805">
        <v>76</v>
      </c>
      <c r="E3805">
        <v>89</v>
      </c>
      <c r="F3805">
        <v>68</v>
      </c>
    </row>
    <row r="3806" spans="1:6" x14ac:dyDescent="0.25">
      <c r="A3806" t="s">
        <v>632</v>
      </c>
      <c r="B3806" t="s">
        <v>633</v>
      </c>
      <c r="C3806" s="151">
        <v>42155</v>
      </c>
      <c r="D3806">
        <v>78</v>
      </c>
      <c r="E3806">
        <v>87</v>
      </c>
      <c r="F3806">
        <v>69</v>
      </c>
    </row>
    <row r="3807" spans="1:6" x14ac:dyDescent="0.25">
      <c r="A3807" t="s">
        <v>632</v>
      </c>
      <c r="B3807" t="s">
        <v>633</v>
      </c>
      <c r="C3807" s="151">
        <v>42156</v>
      </c>
      <c r="D3807">
        <v>78</v>
      </c>
      <c r="E3807">
        <v>88</v>
      </c>
      <c r="F3807">
        <v>69</v>
      </c>
    </row>
    <row r="3808" spans="1:6" x14ac:dyDescent="0.25">
      <c r="A3808" t="s">
        <v>632</v>
      </c>
      <c r="B3808" t="s">
        <v>633</v>
      </c>
      <c r="C3808" s="151">
        <v>42157</v>
      </c>
      <c r="D3808">
        <v>65</v>
      </c>
      <c r="E3808">
        <v>70</v>
      </c>
      <c r="F3808">
        <v>57</v>
      </c>
    </row>
    <row r="3809" spans="1:6" x14ac:dyDescent="0.25">
      <c r="A3809" t="s">
        <v>632</v>
      </c>
      <c r="B3809" t="s">
        <v>633</v>
      </c>
      <c r="C3809" s="151">
        <v>42158</v>
      </c>
      <c r="D3809">
        <v>58</v>
      </c>
      <c r="E3809">
        <v>60</v>
      </c>
      <c r="F3809">
        <v>56</v>
      </c>
    </row>
    <row r="3810" spans="1:6" x14ac:dyDescent="0.25">
      <c r="A3810" t="s">
        <v>632</v>
      </c>
      <c r="B3810" t="s">
        <v>633</v>
      </c>
      <c r="C3810" s="151">
        <v>42159</v>
      </c>
      <c r="D3810">
        <v>58</v>
      </c>
      <c r="E3810">
        <v>61</v>
      </c>
      <c r="F3810">
        <v>55</v>
      </c>
    </row>
    <row r="3811" spans="1:6" x14ac:dyDescent="0.25">
      <c r="A3811" t="s">
        <v>632</v>
      </c>
      <c r="B3811" t="s">
        <v>633</v>
      </c>
      <c r="C3811" s="151">
        <v>42160</v>
      </c>
      <c r="D3811">
        <v>62</v>
      </c>
      <c r="E3811">
        <v>74</v>
      </c>
      <c r="F3811">
        <v>56</v>
      </c>
    </row>
    <row r="3812" spans="1:6" x14ac:dyDescent="0.25">
      <c r="A3812" t="s">
        <v>632</v>
      </c>
      <c r="B3812" t="s">
        <v>633</v>
      </c>
      <c r="C3812" s="151">
        <v>42161</v>
      </c>
      <c r="D3812">
        <v>69</v>
      </c>
      <c r="E3812">
        <v>79</v>
      </c>
      <c r="F3812">
        <v>58</v>
      </c>
    </row>
    <row r="3813" spans="1:6" x14ac:dyDescent="0.25">
      <c r="A3813" t="s">
        <v>632</v>
      </c>
      <c r="B3813" t="s">
        <v>633</v>
      </c>
      <c r="C3813" s="151">
        <v>42162</v>
      </c>
      <c r="D3813">
        <v>69</v>
      </c>
      <c r="E3813">
        <v>77</v>
      </c>
      <c r="F3813">
        <v>60</v>
      </c>
    </row>
    <row r="3814" spans="1:6" x14ac:dyDescent="0.25">
      <c r="A3814" t="s">
        <v>632</v>
      </c>
      <c r="B3814" t="s">
        <v>633</v>
      </c>
      <c r="C3814" s="151">
        <v>42163</v>
      </c>
      <c r="D3814">
        <v>72</v>
      </c>
      <c r="E3814">
        <v>87</v>
      </c>
      <c r="F3814">
        <v>62</v>
      </c>
    </row>
    <row r="3815" spans="1:6" x14ac:dyDescent="0.25">
      <c r="A3815" t="s">
        <v>632</v>
      </c>
      <c r="B3815" t="s">
        <v>633</v>
      </c>
      <c r="C3815" s="151">
        <v>42164</v>
      </c>
      <c r="D3815">
        <v>74</v>
      </c>
      <c r="E3815">
        <v>84</v>
      </c>
      <c r="F3815">
        <v>66</v>
      </c>
    </row>
    <row r="3816" spans="1:6" x14ac:dyDescent="0.25">
      <c r="A3816" t="s">
        <v>632</v>
      </c>
      <c r="B3816" t="s">
        <v>633</v>
      </c>
      <c r="C3816" s="151">
        <v>42165</v>
      </c>
      <c r="D3816">
        <v>72</v>
      </c>
      <c r="E3816">
        <v>82</v>
      </c>
      <c r="F3816">
        <v>57</v>
      </c>
    </row>
    <row r="3817" spans="1:6" x14ac:dyDescent="0.25">
      <c r="A3817" t="s">
        <v>632</v>
      </c>
      <c r="B3817" t="s">
        <v>633</v>
      </c>
      <c r="C3817" s="151">
        <v>42166</v>
      </c>
      <c r="D3817">
        <v>78</v>
      </c>
      <c r="E3817">
        <v>92</v>
      </c>
      <c r="F3817">
        <v>66</v>
      </c>
    </row>
    <row r="3818" spans="1:6" x14ac:dyDescent="0.25">
      <c r="A3818" t="s">
        <v>632</v>
      </c>
      <c r="B3818" t="s">
        <v>633</v>
      </c>
      <c r="C3818" s="151">
        <v>42167</v>
      </c>
      <c r="D3818">
        <v>81</v>
      </c>
      <c r="E3818">
        <v>91</v>
      </c>
      <c r="F3818">
        <v>71</v>
      </c>
    </row>
    <row r="3819" spans="1:6" x14ac:dyDescent="0.25">
      <c r="A3819" t="s">
        <v>632</v>
      </c>
      <c r="B3819" t="s">
        <v>633</v>
      </c>
      <c r="C3819" s="151">
        <v>42168</v>
      </c>
      <c r="D3819">
        <v>78</v>
      </c>
      <c r="E3819">
        <v>89</v>
      </c>
      <c r="F3819">
        <v>69</v>
      </c>
    </row>
    <row r="3820" spans="1:6" x14ac:dyDescent="0.25">
      <c r="A3820" t="s">
        <v>632</v>
      </c>
      <c r="B3820" t="s">
        <v>633</v>
      </c>
      <c r="C3820" s="151">
        <v>42169</v>
      </c>
      <c r="D3820">
        <v>80</v>
      </c>
      <c r="E3820">
        <v>90</v>
      </c>
      <c r="F3820">
        <v>70</v>
      </c>
    </row>
    <row r="3821" spans="1:6" x14ac:dyDescent="0.25">
      <c r="A3821" t="s">
        <v>632</v>
      </c>
      <c r="B3821" t="s">
        <v>633</v>
      </c>
      <c r="C3821" s="151">
        <v>42170</v>
      </c>
      <c r="D3821">
        <v>79</v>
      </c>
      <c r="E3821">
        <v>90</v>
      </c>
      <c r="F3821">
        <v>73</v>
      </c>
    </row>
    <row r="3822" spans="1:6" x14ac:dyDescent="0.25">
      <c r="A3822" t="s">
        <v>632</v>
      </c>
      <c r="B3822" t="s">
        <v>633</v>
      </c>
      <c r="C3822" s="151">
        <v>42171</v>
      </c>
      <c r="D3822">
        <v>80</v>
      </c>
      <c r="E3822">
        <v>91</v>
      </c>
      <c r="F3822">
        <v>70</v>
      </c>
    </row>
    <row r="3823" spans="1:6" x14ac:dyDescent="0.25">
      <c r="A3823" t="s">
        <v>632</v>
      </c>
      <c r="B3823" t="s">
        <v>633</v>
      </c>
      <c r="C3823" s="151">
        <v>42172</v>
      </c>
      <c r="D3823">
        <v>74</v>
      </c>
      <c r="E3823">
        <v>79</v>
      </c>
      <c r="F3823">
        <v>66</v>
      </c>
    </row>
    <row r="3824" spans="1:6" x14ac:dyDescent="0.25">
      <c r="A3824" t="s">
        <v>632</v>
      </c>
      <c r="B3824" t="s">
        <v>633</v>
      </c>
      <c r="C3824" s="151">
        <v>42173</v>
      </c>
      <c r="D3824">
        <v>74</v>
      </c>
      <c r="E3824">
        <v>88</v>
      </c>
      <c r="F3824">
        <v>67</v>
      </c>
    </row>
    <row r="3825" spans="1:6" x14ac:dyDescent="0.25">
      <c r="A3825" t="s">
        <v>632</v>
      </c>
      <c r="B3825" t="s">
        <v>633</v>
      </c>
      <c r="C3825" s="151">
        <v>42174</v>
      </c>
      <c r="D3825">
        <v>76</v>
      </c>
      <c r="E3825">
        <v>84</v>
      </c>
      <c r="F3825">
        <v>68</v>
      </c>
    </row>
    <row r="3826" spans="1:6" x14ac:dyDescent="0.25">
      <c r="A3826" t="s">
        <v>632</v>
      </c>
      <c r="B3826" t="s">
        <v>633</v>
      </c>
      <c r="C3826" s="151">
        <v>42175</v>
      </c>
      <c r="D3826">
        <v>76</v>
      </c>
      <c r="E3826">
        <v>87</v>
      </c>
      <c r="F3826">
        <v>70</v>
      </c>
    </row>
    <row r="3827" spans="1:6" x14ac:dyDescent="0.25">
      <c r="A3827" t="s">
        <v>632</v>
      </c>
      <c r="B3827" t="s">
        <v>633</v>
      </c>
      <c r="C3827" s="151">
        <v>42176</v>
      </c>
      <c r="D3827">
        <v>79</v>
      </c>
      <c r="E3827">
        <v>91</v>
      </c>
      <c r="F3827">
        <v>71</v>
      </c>
    </row>
    <row r="3828" spans="1:6" x14ac:dyDescent="0.25">
      <c r="A3828" t="s">
        <v>632</v>
      </c>
      <c r="B3828" t="s">
        <v>633</v>
      </c>
      <c r="C3828" s="151">
        <v>42177</v>
      </c>
      <c r="D3828">
        <v>81</v>
      </c>
      <c r="E3828">
        <v>89</v>
      </c>
      <c r="F3828">
        <v>68</v>
      </c>
    </row>
    <row r="3829" spans="1:6" x14ac:dyDescent="0.25">
      <c r="A3829" t="s">
        <v>632</v>
      </c>
      <c r="B3829" t="s">
        <v>633</v>
      </c>
      <c r="C3829" s="151">
        <v>42178</v>
      </c>
      <c r="D3829">
        <v>82</v>
      </c>
      <c r="E3829">
        <v>93</v>
      </c>
      <c r="F3829">
        <v>71</v>
      </c>
    </row>
    <row r="3830" spans="1:6" x14ac:dyDescent="0.25">
      <c r="A3830" t="s">
        <v>632</v>
      </c>
      <c r="B3830" t="s">
        <v>633</v>
      </c>
      <c r="C3830" s="151">
        <v>42179</v>
      </c>
      <c r="D3830">
        <v>74</v>
      </c>
      <c r="E3830">
        <v>83</v>
      </c>
      <c r="F3830">
        <v>64</v>
      </c>
    </row>
    <row r="3831" spans="1:6" x14ac:dyDescent="0.25">
      <c r="A3831" t="s">
        <v>632</v>
      </c>
      <c r="B3831" t="s">
        <v>633</v>
      </c>
      <c r="C3831" s="151">
        <v>42180</v>
      </c>
      <c r="D3831">
        <v>73</v>
      </c>
      <c r="E3831">
        <v>83</v>
      </c>
      <c r="F3831">
        <v>60</v>
      </c>
    </row>
    <row r="3832" spans="1:6" x14ac:dyDescent="0.25">
      <c r="A3832" t="s">
        <v>632</v>
      </c>
      <c r="B3832" t="s">
        <v>633</v>
      </c>
      <c r="C3832" s="151">
        <v>42181</v>
      </c>
      <c r="D3832">
        <v>72</v>
      </c>
      <c r="E3832">
        <v>80</v>
      </c>
      <c r="F3832">
        <v>65</v>
      </c>
    </row>
    <row r="3833" spans="1:6" x14ac:dyDescent="0.25">
      <c r="A3833" t="s">
        <v>632</v>
      </c>
      <c r="B3833" t="s">
        <v>633</v>
      </c>
      <c r="C3833" s="151">
        <v>42182</v>
      </c>
      <c r="D3833">
        <v>69</v>
      </c>
      <c r="E3833">
        <v>74</v>
      </c>
      <c r="F3833">
        <v>65</v>
      </c>
    </row>
    <row r="3834" spans="1:6" x14ac:dyDescent="0.25">
      <c r="A3834" t="s">
        <v>632</v>
      </c>
      <c r="B3834" t="s">
        <v>633</v>
      </c>
      <c r="C3834" s="151">
        <v>42183</v>
      </c>
      <c r="D3834">
        <v>69</v>
      </c>
      <c r="E3834">
        <v>77</v>
      </c>
      <c r="F3834">
        <v>61</v>
      </c>
    </row>
    <row r="3835" spans="1:6" x14ac:dyDescent="0.25">
      <c r="A3835" t="s">
        <v>632</v>
      </c>
      <c r="B3835" t="s">
        <v>633</v>
      </c>
      <c r="C3835" s="151">
        <v>42184</v>
      </c>
      <c r="D3835">
        <v>69</v>
      </c>
      <c r="E3835">
        <v>81</v>
      </c>
      <c r="F3835">
        <v>54</v>
      </c>
    </row>
    <row r="3836" spans="1:6" x14ac:dyDescent="0.25">
      <c r="A3836" t="s">
        <v>632</v>
      </c>
      <c r="B3836" t="s">
        <v>633</v>
      </c>
      <c r="C3836" s="151">
        <v>42185</v>
      </c>
      <c r="D3836">
        <v>74</v>
      </c>
      <c r="E3836">
        <v>85</v>
      </c>
      <c r="F3836">
        <v>62</v>
      </c>
    </row>
    <row r="3837" spans="1:6" x14ac:dyDescent="0.25">
      <c r="A3837" t="s">
        <v>632</v>
      </c>
      <c r="B3837" t="s">
        <v>633</v>
      </c>
      <c r="C3837" s="151">
        <v>42186</v>
      </c>
      <c r="D3837">
        <v>75</v>
      </c>
      <c r="E3837">
        <v>85</v>
      </c>
      <c r="F3837">
        <v>65</v>
      </c>
    </row>
    <row r="3838" spans="1:6" x14ac:dyDescent="0.25">
      <c r="A3838" t="s">
        <v>632</v>
      </c>
      <c r="B3838" t="s">
        <v>633</v>
      </c>
      <c r="C3838" s="151">
        <v>42187</v>
      </c>
      <c r="D3838">
        <v>72</v>
      </c>
      <c r="E3838">
        <v>74</v>
      </c>
      <c r="F3838">
        <v>62</v>
      </c>
    </row>
    <row r="3839" spans="1:6" x14ac:dyDescent="0.25">
      <c r="A3839" t="s">
        <v>632</v>
      </c>
      <c r="B3839" t="s">
        <v>633</v>
      </c>
      <c r="C3839" s="151">
        <v>42188</v>
      </c>
      <c r="D3839">
        <v>69</v>
      </c>
      <c r="E3839">
        <v>79</v>
      </c>
      <c r="F3839">
        <v>59</v>
      </c>
    </row>
    <row r="3840" spans="1:6" x14ac:dyDescent="0.25">
      <c r="A3840" t="s">
        <v>632</v>
      </c>
      <c r="B3840" t="s">
        <v>633</v>
      </c>
      <c r="C3840" s="151">
        <v>42189</v>
      </c>
      <c r="D3840">
        <v>72</v>
      </c>
      <c r="E3840">
        <v>81</v>
      </c>
      <c r="F3840">
        <v>68</v>
      </c>
    </row>
    <row r="3841" spans="1:6" x14ac:dyDescent="0.25">
      <c r="A3841" t="s">
        <v>632</v>
      </c>
      <c r="B3841" t="s">
        <v>633</v>
      </c>
      <c r="C3841" s="151">
        <v>42190</v>
      </c>
      <c r="D3841">
        <v>72</v>
      </c>
      <c r="E3841">
        <v>81</v>
      </c>
      <c r="F3841">
        <v>65</v>
      </c>
    </row>
    <row r="3842" spans="1:6" x14ac:dyDescent="0.25">
      <c r="A3842" t="s">
        <v>632</v>
      </c>
      <c r="B3842" t="s">
        <v>633</v>
      </c>
      <c r="C3842" s="151">
        <v>42191</v>
      </c>
      <c r="D3842">
        <v>76</v>
      </c>
      <c r="E3842">
        <v>84</v>
      </c>
      <c r="F3842">
        <v>72</v>
      </c>
    </row>
    <row r="3843" spans="1:6" x14ac:dyDescent="0.25">
      <c r="A3843" t="s">
        <v>632</v>
      </c>
      <c r="B3843" t="s">
        <v>633</v>
      </c>
      <c r="C3843" s="151">
        <v>42192</v>
      </c>
      <c r="D3843">
        <v>77</v>
      </c>
      <c r="E3843">
        <v>87</v>
      </c>
      <c r="F3843">
        <v>70</v>
      </c>
    </row>
    <row r="3844" spans="1:6" x14ac:dyDescent="0.25">
      <c r="A3844" t="s">
        <v>632</v>
      </c>
      <c r="B3844" t="s">
        <v>633</v>
      </c>
      <c r="C3844" s="151">
        <v>42193</v>
      </c>
      <c r="D3844">
        <v>78</v>
      </c>
      <c r="E3844">
        <v>88</v>
      </c>
      <c r="F3844">
        <v>73</v>
      </c>
    </row>
    <row r="3845" spans="1:6" x14ac:dyDescent="0.25">
      <c r="A3845" t="s">
        <v>632</v>
      </c>
      <c r="B3845" t="s">
        <v>633</v>
      </c>
      <c r="C3845" s="151">
        <v>42194</v>
      </c>
      <c r="D3845">
        <v>78</v>
      </c>
      <c r="E3845">
        <v>87</v>
      </c>
      <c r="F3845">
        <v>72</v>
      </c>
    </row>
    <row r="3846" spans="1:6" x14ac:dyDescent="0.25">
      <c r="A3846" t="s">
        <v>632</v>
      </c>
      <c r="B3846" t="s">
        <v>633</v>
      </c>
      <c r="C3846" s="151">
        <v>42195</v>
      </c>
      <c r="D3846">
        <v>78</v>
      </c>
      <c r="E3846">
        <v>84</v>
      </c>
      <c r="F3846">
        <v>72</v>
      </c>
    </row>
    <row r="3847" spans="1:6" x14ac:dyDescent="0.25">
      <c r="A3847" t="s">
        <v>632</v>
      </c>
      <c r="B3847" t="s">
        <v>633</v>
      </c>
      <c r="C3847" s="151">
        <v>42196</v>
      </c>
      <c r="D3847">
        <v>77</v>
      </c>
      <c r="E3847">
        <v>84</v>
      </c>
      <c r="F3847">
        <v>64</v>
      </c>
    </row>
    <row r="3848" spans="1:6" x14ac:dyDescent="0.25">
      <c r="A3848" t="s">
        <v>632</v>
      </c>
      <c r="B3848" t="s">
        <v>633</v>
      </c>
      <c r="C3848" s="151">
        <v>42197</v>
      </c>
      <c r="D3848">
        <v>73</v>
      </c>
      <c r="E3848">
        <v>86</v>
      </c>
      <c r="F3848">
        <v>61</v>
      </c>
    </row>
    <row r="3849" spans="1:6" x14ac:dyDescent="0.25">
      <c r="A3849" t="s">
        <v>632</v>
      </c>
      <c r="B3849" t="s">
        <v>633</v>
      </c>
      <c r="C3849" s="151">
        <v>42198</v>
      </c>
      <c r="D3849">
        <v>72</v>
      </c>
      <c r="E3849">
        <v>78</v>
      </c>
      <c r="F3849">
        <v>68</v>
      </c>
    </row>
    <row r="3850" spans="1:6" x14ac:dyDescent="0.25">
      <c r="A3850" t="s">
        <v>632</v>
      </c>
      <c r="B3850" t="s">
        <v>633</v>
      </c>
      <c r="C3850" s="151">
        <v>42199</v>
      </c>
      <c r="D3850">
        <v>76</v>
      </c>
      <c r="E3850">
        <v>87</v>
      </c>
      <c r="F3850">
        <v>70</v>
      </c>
    </row>
    <row r="3851" spans="1:6" x14ac:dyDescent="0.25">
      <c r="A3851" t="s">
        <v>632</v>
      </c>
      <c r="B3851" t="s">
        <v>633</v>
      </c>
      <c r="C3851" s="151">
        <v>42200</v>
      </c>
      <c r="D3851">
        <v>76</v>
      </c>
      <c r="E3851">
        <v>85</v>
      </c>
      <c r="F3851">
        <v>66</v>
      </c>
    </row>
    <row r="3852" spans="1:6" x14ac:dyDescent="0.25">
      <c r="A3852" t="s">
        <v>632</v>
      </c>
      <c r="B3852" t="s">
        <v>633</v>
      </c>
      <c r="C3852" s="151">
        <v>42201</v>
      </c>
      <c r="D3852">
        <v>71</v>
      </c>
      <c r="E3852">
        <v>81</v>
      </c>
      <c r="F3852">
        <v>59</v>
      </c>
    </row>
    <row r="3853" spans="1:6" x14ac:dyDescent="0.25">
      <c r="A3853" t="s">
        <v>632</v>
      </c>
      <c r="B3853" t="s">
        <v>633</v>
      </c>
      <c r="C3853" s="151">
        <v>42202</v>
      </c>
      <c r="D3853">
        <v>71</v>
      </c>
      <c r="E3853">
        <v>81</v>
      </c>
      <c r="F3853">
        <v>61</v>
      </c>
    </row>
    <row r="3854" spans="1:6" x14ac:dyDescent="0.25">
      <c r="A3854" t="s">
        <v>632</v>
      </c>
      <c r="B3854" t="s">
        <v>633</v>
      </c>
      <c r="C3854" s="151">
        <v>42203</v>
      </c>
      <c r="D3854">
        <v>77</v>
      </c>
      <c r="E3854">
        <v>87</v>
      </c>
      <c r="F3854">
        <v>72</v>
      </c>
    </row>
    <row r="3855" spans="1:6" x14ac:dyDescent="0.25">
      <c r="A3855" t="s">
        <v>632</v>
      </c>
      <c r="B3855" t="s">
        <v>633</v>
      </c>
      <c r="C3855" s="151">
        <v>42204</v>
      </c>
      <c r="D3855">
        <v>82</v>
      </c>
      <c r="E3855">
        <v>94</v>
      </c>
      <c r="F3855">
        <v>69</v>
      </c>
    </row>
    <row r="3856" spans="1:6" x14ac:dyDescent="0.25">
      <c r="A3856" t="s">
        <v>632</v>
      </c>
      <c r="B3856" t="s">
        <v>633</v>
      </c>
      <c r="C3856" s="151">
        <v>42205</v>
      </c>
      <c r="D3856">
        <v>83</v>
      </c>
      <c r="E3856">
        <v>92</v>
      </c>
      <c r="F3856">
        <v>75</v>
      </c>
    </row>
    <row r="3857" spans="1:6" x14ac:dyDescent="0.25">
      <c r="A3857" t="s">
        <v>632</v>
      </c>
      <c r="B3857" t="s">
        <v>633</v>
      </c>
      <c r="C3857" s="151">
        <v>42206</v>
      </c>
      <c r="D3857">
        <v>80</v>
      </c>
      <c r="E3857">
        <v>87</v>
      </c>
      <c r="F3857">
        <v>73</v>
      </c>
    </row>
    <row r="3858" spans="1:6" x14ac:dyDescent="0.25">
      <c r="A3858" t="s">
        <v>632</v>
      </c>
      <c r="B3858" t="s">
        <v>633</v>
      </c>
      <c r="C3858" s="151">
        <v>42207</v>
      </c>
      <c r="D3858">
        <v>77</v>
      </c>
      <c r="E3858">
        <v>85</v>
      </c>
      <c r="F3858">
        <v>65</v>
      </c>
    </row>
    <row r="3859" spans="1:6" x14ac:dyDescent="0.25">
      <c r="A3859" t="s">
        <v>632</v>
      </c>
      <c r="B3859" t="s">
        <v>633</v>
      </c>
      <c r="C3859" s="151">
        <v>42208</v>
      </c>
      <c r="D3859">
        <v>74</v>
      </c>
      <c r="E3859">
        <v>83</v>
      </c>
      <c r="F3859">
        <v>60</v>
      </c>
    </row>
    <row r="3860" spans="1:6" x14ac:dyDescent="0.25">
      <c r="A3860" t="s">
        <v>632</v>
      </c>
      <c r="B3860" t="s">
        <v>633</v>
      </c>
      <c r="C3860" s="151">
        <v>42209</v>
      </c>
      <c r="D3860">
        <v>73</v>
      </c>
      <c r="E3860">
        <v>85</v>
      </c>
      <c r="F3860">
        <v>58</v>
      </c>
    </row>
    <row r="3861" spans="1:6" x14ac:dyDescent="0.25">
      <c r="A3861" t="s">
        <v>632</v>
      </c>
      <c r="B3861" t="s">
        <v>633</v>
      </c>
      <c r="C3861" s="151">
        <v>42210</v>
      </c>
      <c r="D3861">
        <v>75</v>
      </c>
      <c r="E3861">
        <v>88</v>
      </c>
      <c r="F3861">
        <v>62</v>
      </c>
    </row>
    <row r="3862" spans="1:6" x14ac:dyDescent="0.25">
      <c r="A3862" t="s">
        <v>632</v>
      </c>
      <c r="B3862" t="s">
        <v>633</v>
      </c>
      <c r="C3862" s="151">
        <v>42211</v>
      </c>
      <c r="D3862">
        <v>78</v>
      </c>
      <c r="E3862">
        <v>88</v>
      </c>
      <c r="F3862">
        <v>68</v>
      </c>
    </row>
    <row r="3863" spans="1:6" x14ac:dyDescent="0.25">
      <c r="A3863" t="s">
        <v>632</v>
      </c>
      <c r="B3863" t="s">
        <v>633</v>
      </c>
      <c r="C3863" s="151">
        <v>42212</v>
      </c>
      <c r="D3863">
        <v>78</v>
      </c>
      <c r="E3863">
        <v>86</v>
      </c>
      <c r="F3863">
        <v>70</v>
      </c>
    </row>
    <row r="3864" spans="1:6" x14ac:dyDescent="0.25">
      <c r="A3864" t="s">
        <v>632</v>
      </c>
      <c r="B3864" t="s">
        <v>633</v>
      </c>
      <c r="C3864" s="151">
        <v>42213</v>
      </c>
      <c r="D3864">
        <v>79</v>
      </c>
      <c r="E3864">
        <v>90</v>
      </c>
      <c r="F3864">
        <v>69</v>
      </c>
    </row>
    <row r="3865" spans="1:6" x14ac:dyDescent="0.25">
      <c r="A3865" t="s">
        <v>632</v>
      </c>
      <c r="B3865" t="s">
        <v>633</v>
      </c>
      <c r="C3865" s="151">
        <v>42214</v>
      </c>
      <c r="D3865">
        <v>77</v>
      </c>
      <c r="E3865">
        <v>87</v>
      </c>
      <c r="F3865">
        <v>70</v>
      </c>
    </row>
    <row r="3866" spans="1:6" x14ac:dyDescent="0.25">
      <c r="A3866" t="s">
        <v>632</v>
      </c>
      <c r="B3866" t="s">
        <v>633</v>
      </c>
      <c r="C3866" s="151">
        <v>42215</v>
      </c>
      <c r="D3866">
        <v>80</v>
      </c>
      <c r="E3866">
        <v>89</v>
      </c>
      <c r="F3866">
        <v>69</v>
      </c>
    </row>
    <row r="3867" spans="1:6" x14ac:dyDescent="0.25">
      <c r="A3867" t="s">
        <v>632</v>
      </c>
      <c r="B3867" t="s">
        <v>633</v>
      </c>
      <c r="C3867" s="151">
        <v>42216</v>
      </c>
      <c r="D3867">
        <v>77</v>
      </c>
      <c r="E3867">
        <v>87</v>
      </c>
      <c r="F3867">
        <v>63</v>
      </c>
    </row>
    <row r="3868" spans="1:6" x14ac:dyDescent="0.25">
      <c r="A3868" t="s">
        <v>632</v>
      </c>
      <c r="B3868" t="s">
        <v>633</v>
      </c>
      <c r="C3868" s="151">
        <v>42217</v>
      </c>
      <c r="D3868">
        <v>77</v>
      </c>
      <c r="E3868">
        <v>88</v>
      </c>
      <c r="F3868">
        <v>66</v>
      </c>
    </row>
    <row r="3869" spans="1:6" x14ac:dyDescent="0.25">
      <c r="A3869" t="s">
        <v>632</v>
      </c>
      <c r="B3869" t="s">
        <v>633</v>
      </c>
      <c r="C3869" s="151">
        <v>42218</v>
      </c>
      <c r="D3869">
        <v>75</v>
      </c>
      <c r="E3869">
        <v>87</v>
      </c>
      <c r="F3869">
        <v>61</v>
      </c>
    </row>
    <row r="3870" spans="1:6" x14ac:dyDescent="0.25">
      <c r="A3870" t="s">
        <v>632</v>
      </c>
      <c r="B3870" t="s">
        <v>633</v>
      </c>
      <c r="C3870" s="151">
        <v>42219</v>
      </c>
      <c r="D3870">
        <v>76</v>
      </c>
      <c r="E3870">
        <v>89</v>
      </c>
      <c r="F3870">
        <v>65</v>
      </c>
    </row>
    <row r="3871" spans="1:6" x14ac:dyDescent="0.25">
      <c r="A3871" t="s">
        <v>632</v>
      </c>
      <c r="B3871" t="s">
        <v>633</v>
      </c>
      <c r="C3871" s="151">
        <v>42220</v>
      </c>
      <c r="D3871">
        <v>80</v>
      </c>
      <c r="E3871">
        <v>91</v>
      </c>
      <c r="F3871">
        <v>67</v>
      </c>
    </row>
    <row r="3872" spans="1:6" x14ac:dyDescent="0.25">
      <c r="A3872" t="s">
        <v>632</v>
      </c>
      <c r="B3872" t="s">
        <v>633</v>
      </c>
      <c r="C3872" s="151">
        <v>42221</v>
      </c>
      <c r="D3872">
        <v>77</v>
      </c>
      <c r="E3872">
        <v>88</v>
      </c>
      <c r="F3872">
        <v>65</v>
      </c>
    </row>
    <row r="3873" spans="1:6" x14ac:dyDescent="0.25">
      <c r="A3873" t="s">
        <v>632</v>
      </c>
      <c r="B3873" t="s">
        <v>633</v>
      </c>
      <c r="C3873" s="151">
        <v>42222</v>
      </c>
      <c r="D3873">
        <v>73</v>
      </c>
      <c r="E3873">
        <v>79</v>
      </c>
      <c r="F3873">
        <v>63</v>
      </c>
    </row>
    <row r="3874" spans="1:6" x14ac:dyDescent="0.25">
      <c r="A3874" t="s">
        <v>632</v>
      </c>
      <c r="B3874" t="s">
        <v>633</v>
      </c>
      <c r="C3874" s="151">
        <v>42223</v>
      </c>
      <c r="D3874">
        <v>71</v>
      </c>
      <c r="E3874">
        <v>78</v>
      </c>
      <c r="F3874">
        <v>67</v>
      </c>
    </row>
    <row r="3875" spans="1:6" x14ac:dyDescent="0.25">
      <c r="A3875" t="s">
        <v>632</v>
      </c>
      <c r="B3875" t="s">
        <v>633</v>
      </c>
      <c r="C3875" s="151">
        <v>42224</v>
      </c>
      <c r="D3875">
        <v>75</v>
      </c>
      <c r="E3875">
        <v>83</v>
      </c>
      <c r="F3875">
        <v>68</v>
      </c>
    </row>
    <row r="3876" spans="1:6" x14ac:dyDescent="0.25">
      <c r="A3876" t="s">
        <v>632</v>
      </c>
      <c r="B3876" t="s">
        <v>633</v>
      </c>
      <c r="C3876" s="151">
        <v>42225</v>
      </c>
      <c r="D3876">
        <v>75</v>
      </c>
      <c r="E3876">
        <v>85</v>
      </c>
      <c r="F3876">
        <v>68</v>
      </c>
    </row>
    <row r="3877" spans="1:6" x14ac:dyDescent="0.25">
      <c r="A3877" t="s">
        <v>632</v>
      </c>
      <c r="B3877" t="s">
        <v>633</v>
      </c>
      <c r="C3877" s="151">
        <v>42226</v>
      </c>
      <c r="D3877">
        <v>73</v>
      </c>
      <c r="E3877">
        <v>75</v>
      </c>
      <c r="F3877">
        <v>69</v>
      </c>
    </row>
    <row r="3878" spans="1:6" x14ac:dyDescent="0.25">
      <c r="A3878" t="s">
        <v>632</v>
      </c>
      <c r="B3878" t="s">
        <v>633</v>
      </c>
      <c r="C3878" s="151">
        <v>42227</v>
      </c>
      <c r="D3878">
        <v>78</v>
      </c>
      <c r="E3878">
        <v>89</v>
      </c>
      <c r="F3878">
        <v>72</v>
      </c>
    </row>
    <row r="3879" spans="1:6" x14ac:dyDescent="0.25">
      <c r="A3879" t="s">
        <v>632</v>
      </c>
      <c r="B3879" t="s">
        <v>633</v>
      </c>
      <c r="C3879" s="151">
        <v>42228</v>
      </c>
      <c r="D3879">
        <v>76</v>
      </c>
      <c r="E3879">
        <v>84</v>
      </c>
      <c r="F3879">
        <v>65</v>
      </c>
    </row>
    <row r="3880" spans="1:6" x14ac:dyDescent="0.25">
      <c r="A3880" t="s">
        <v>632</v>
      </c>
      <c r="B3880" t="s">
        <v>633</v>
      </c>
      <c r="C3880" s="151">
        <v>42229</v>
      </c>
      <c r="D3880">
        <v>72</v>
      </c>
      <c r="E3880">
        <v>82</v>
      </c>
      <c r="F3880">
        <v>57</v>
      </c>
    </row>
    <row r="3881" spans="1:6" x14ac:dyDescent="0.25">
      <c r="A3881" t="s">
        <v>632</v>
      </c>
      <c r="B3881" t="s">
        <v>633</v>
      </c>
      <c r="C3881" s="151">
        <v>42230</v>
      </c>
      <c r="D3881">
        <v>70</v>
      </c>
      <c r="E3881">
        <v>86</v>
      </c>
      <c r="F3881">
        <v>53</v>
      </c>
    </row>
    <row r="3882" spans="1:6" x14ac:dyDescent="0.25">
      <c r="A3882" t="s">
        <v>632</v>
      </c>
      <c r="B3882" t="s">
        <v>633</v>
      </c>
      <c r="C3882" s="151">
        <v>42231</v>
      </c>
      <c r="D3882">
        <v>74</v>
      </c>
      <c r="E3882">
        <v>89</v>
      </c>
      <c r="F3882">
        <v>59</v>
      </c>
    </row>
    <row r="3883" spans="1:6" x14ac:dyDescent="0.25">
      <c r="A3883" t="s">
        <v>632</v>
      </c>
      <c r="B3883" t="s">
        <v>633</v>
      </c>
      <c r="C3883" s="151">
        <v>42232</v>
      </c>
      <c r="D3883">
        <v>77</v>
      </c>
      <c r="E3883">
        <v>93</v>
      </c>
      <c r="F3883">
        <v>62</v>
      </c>
    </row>
    <row r="3884" spans="1:6" x14ac:dyDescent="0.25">
      <c r="A3884" t="s">
        <v>632</v>
      </c>
      <c r="B3884" t="s">
        <v>633</v>
      </c>
      <c r="C3884" s="151">
        <v>42233</v>
      </c>
      <c r="D3884">
        <v>80</v>
      </c>
      <c r="E3884">
        <v>94</v>
      </c>
      <c r="F3884">
        <v>67</v>
      </c>
    </row>
    <row r="3885" spans="1:6" x14ac:dyDescent="0.25">
      <c r="A3885" t="s">
        <v>632</v>
      </c>
      <c r="B3885" t="s">
        <v>633</v>
      </c>
      <c r="C3885" s="151">
        <v>42234</v>
      </c>
      <c r="D3885">
        <v>78</v>
      </c>
      <c r="E3885">
        <v>85</v>
      </c>
      <c r="F3885">
        <v>67</v>
      </c>
    </row>
    <row r="3886" spans="1:6" x14ac:dyDescent="0.25">
      <c r="A3886" t="s">
        <v>632</v>
      </c>
      <c r="B3886" t="s">
        <v>633</v>
      </c>
      <c r="C3886" s="151">
        <v>42235</v>
      </c>
      <c r="D3886">
        <v>78</v>
      </c>
      <c r="E3886">
        <v>88</v>
      </c>
      <c r="F3886">
        <v>73</v>
      </c>
    </row>
    <row r="3887" spans="1:6" x14ac:dyDescent="0.25">
      <c r="A3887" t="s">
        <v>632</v>
      </c>
      <c r="B3887" t="s">
        <v>633</v>
      </c>
      <c r="C3887" s="151">
        <v>42236</v>
      </c>
      <c r="D3887">
        <v>77</v>
      </c>
      <c r="E3887">
        <v>85</v>
      </c>
      <c r="F3887">
        <v>69</v>
      </c>
    </row>
    <row r="3888" spans="1:6" x14ac:dyDescent="0.25">
      <c r="A3888" t="s">
        <v>632</v>
      </c>
      <c r="B3888" t="s">
        <v>633</v>
      </c>
      <c r="C3888" s="151">
        <v>42237</v>
      </c>
      <c r="D3888">
        <v>74</v>
      </c>
      <c r="E3888">
        <v>83</v>
      </c>
      <c r="F3888">
        <v>63</v>
      </c>
    </row>
    <row r="3889" spans="1:6" x14ac:dyDescent="0.25">
      <c r="A3889" t="s">
        <v>632</v>
      </c>
      <c r="B3889" t="s">
        <v>633</v>
      </c>
      <c r="C3889" s="151">
        <v>42238</v>
      </c>
      <c r="D3889">
        <v>71</v>
      </c>
      <c r="E3889">
        <v>84</v>
      </c>
      <c r="F3889">
        <v>57</v>
      </c>
    </row>
    <row r="3890" spans="1:6" x14ac:dyDescent="0.25">
      <c r="A3890" t="s">
        <v>632</v>
      </c>
      <c r="B3890" t="s">
        <v>633</v>
      </c>
      <c r="C3890" s="151">
        <v>42239</v>
      </c>
      <c r="D3890">
        <v>70</v>
      </c>
      <c r="E3890">
        <v>84</v>
      </c>
      <c r="F3890">
        <v>55</v>
      </c>
    </row>
    <row r="3891" spans="1:6" x14ac:dyDescent="0.25">
      <c r="A3891" t="s">
        <v>632</v>
      </c>
      <c r="B3891" t="s">
        <v>633</v>
      </c>
      <c r="C3891" s="151">
        <v>42240</v>
      </c>
      <c r="D3891">
        <v>76</v>
      </c>
      <c r="E3891">
        <v>90</v>
      </c>
      <c r="F3891">
        <v>64</v>
      </c>
    </row>
    <row r="3892" spans="1:6" x14ac:dyDescent="0.25">
      <c r="A3892" t="s">
        <v>632</v>
      </c>
      <c r="B3892" t="s">
        <v>633</v>
      </c>
      <c r="C3892" s="151">
        <v>42241</v>
      </c>
      <c r="D3892">
        <v>74</v>
      </c>
      <c r="E3892">
        <v>83</v>
      </c>
      <c r="F3892">
        <v>63</v>
      </c>
    </row>
    <row r="3893" spans="1:6" x14ac:dyDescent="0.25">
      <c r="A3893" t="s">
        <v>632</v>
      </c>
      <c r="B3893" t="s">
        <v>633</v>
      </c>
      <c r="C3893" s="151">
        <v>42242</v>
      </c>
      <c r="D3893">
        <v>72</v>
      </c>
      <c r="E3893">
        <v>79</v>
      </c>
      <c r="F3893">
        <v>61</v>
      </c>
    </row>
    <row r="3894" spans="1:6" x14ac:dyDescent="0.25">
      <c r="A3894" t="s">
        <v>632</v>
      </c>
      <c r="B3894" t="s">
        <v>633</v>
      </c>
      <c r="C3894" s="151">
        <v>42243</v>
      </c>
      <c r="D3894">
        <v>69</v>
      </c>
      <c r="E3894">
        <v>80</v>
      </c>
      <c r="F3894">
        <v>56</v>
      </c>
    </row>
    <row r="3895" spans="1:6" x14ac:dyDescent="0.25">
      <c r="A3895" t="s">
        <v>632</v>
      </c>
      <c r="B3895" t="s">
        <v>633</v>
      </c>
      <c r="C3895" s="151">
        <v>42244</v>
      </c>
      <c r="D3895">
        <v>70</v>
      </c>
      <c r="E3895">
        <v>84</v>
      </c>
      <c r="F3895">
        <v>58</v>
      </c>
    </row>
    <row r="3896" spans="1:6" x14ac:dyDescent="0.25">
      <c r="A3896" t="s">
        <v>632</v>
      </c>
      <c r="B3896" t="s">
        <v>633</v>
      </c>
      <c r="C3896" s="151">
        <v>42245</v>
      </c>
      <c r="D3896">
        <v>74</v>
      </c>
      <c r="E3896">
        <v>87</v>
      </c>
      <c r="F3896">
        <v>64</v>
      </c>
    </row>
    <row r="3897" spans="1:6" x14ac:dyDescent="0.25">
      <c r="A3897" t="s">
        <v>632</v>
      </c>
      <c r="B3897" t="s">
        <v>633</v>
      </c>
      <c r="C3897" s="151">
        <v>42246</v>
      </c>
      <c r="D3897">
        <v>75</v>
      </c>
      <c r="E3897">
        <v>87</v>
      </c>
      <c r="F3897">
        <v>64</v>
      </c>
    </row>
    <row r="3898" spans="1:6" x14ac:dyDescent="0.25">
      <c r="A3898" t="s">
        <v>632</v>
      </c>
      <c r="B3898" t="s">
        <v>633</v>
      </c>
      <c r="C3898" s="151">
        <v>42247</v>
      </c>
      <c r="D3898">
        <v>78</v>
      </c>
      <c r="E3898">
        <v>87</v>
      </c>
      <c r="F3898">
        <v>70</v>
      </c>
    </row>
    <row r="3899" spans="1:6" x14ac:dyDescent="0.25">
      <c r="A3899" t="s">
        <v>632</v>
      </c>
      <c r="B3899" t="s">
        <v>633</v>
      </c>
      <c r="C3899" s="151">
        <v>42248</v>
      </c>
      <c r="D3899">
        <v>79</v>
      </c>
      <c r="E3899">
        <v>93</v>
      </c>
      <c r="F3899">
        <v>65</v>
      </c>
    </row>
    <row r="3900" spans="1:6" x14ac:dyDescent="0.25">
      <c r="A3900" t="s">
        <v>632</v>
      </c>
      <c r="B3900" t="s">
        <v>633</v>
      </c>
      <c r="C3900" s="151">
        <v>42249</v>
      </c>
      <c r="D3900">
        <v>80</v>
      </c>
      <c r="E3900">
        <v>93</v>
      </c>
      <c r="F3900">
        <v>69</v>
      </c>
    </row>
    <row r="3901" spans="1:6" x14ac:dyDescent="0.25">
      <c r="A3901" t="s">
        <v>632</v>
      </c>
      <c r="B3901" t="s">
        <v>633</v>
      </c>
      <c r="C3901" s="151">
        <v>42250</v>
      </c>
      <c r="D3901">
        <v>79</v>
      </c>
      <c r="E3901">
        <v>94</v>
      </c>
      <c r="F3901">
        <v>65</v>
      </c>
    </row>
    <row r="3902" spans="1:6" x14ac:dyDescent="0.25">
      <c r="A3902" t="s">
        <v>632</v>
      </c>
      <c r="B3902" t="s">
        <v>633</v>
      </c>
      <c r="C3902" s="151">
        <v>42251</v>
      </c>
      <c r="D3902">
        <v>79</v>
      </c>
      <c r="E3902">
        <v>91</v>
      </c>
      <c r="F3902">
        <v>71</v>
      </c>
    </row>
    <row r="3903" spans="1:6" x14ac:dyDescent="0.25">
      <c r="A3903" t="s">
        <v>632</v>
      </c>
      <c r="B3903" t="s">
        <v>633</v>
      </c>
      <c r="C3903" s="151">
        <v>42252</v>
      </c>
      <c r="D3903">
        <v>76</v>
      </c>
      <c r="E3903">
        <v>86</v>
      </c>
      <c r="F3903">
        <v>70</v>
      </c>
    </row>
    <row r="3904" spans="1:6" x14ac:dyDescent="0.25">
      <c r="A3904" t="s">
        <v>632</v>
      </c>
      <c r="B3904" t="s">
        <v>633</v>
      </c>
      <c r="C3904" s="151">
        <v>42253</v>
      </c>
      <c r="D3904">
        <v>74</v>
      </c>
      <c r="E3904">
        <v>86</v>
      </c>
      <c r="F3904">
        <v>61</v>
      </c>
    </row>
    <row r="3905" spans="1:6" x14ac:dyDescent="0.25">
      <c r="A3905" t="s">
        <v>632</v>
      </c>
      <c r="B3905" t="s">
        <v>633</v>
      </c>
      <c r="C3905" s="151">
        <v>42254</v>
      </c>
      <c r="D3905">
        <v>74</v>
      </c>
      <c r="E3905">
        <v>90</v>
      </c>
      <c r="F3905">
        <v>59</v>
      </c>
    </row>
    <row r="3906" spans="1:6" x14ac:dyDescent="0.25">
      <c r="A3906" t="s">
        <v>632</v>
      </c>
      <c r="B3906" t="s">
        <v>633</v>
      </c>
      <c r="C3906" s="151">
        <v>42255</v>
      </c>
      <c r="D3906">
        <v>80</v>
      </c>
      <c r="E3906">
        <v>93</v>
      </c>
      <c r="F3906">
        <v>65</v>
      </c>
    </row>
    <row r="3907" spans="1:6" x14ac:dyDescent="0.25">
      <c r="A3907" t="s">
        <v>632</v>
      </c>
      <c r="B3907" t="s">
        <v>633</v>
      </c>
      <c r="C3907" s="151">
        <v>42256</v>
      </c>
      <c r="D3907">
        <v>81</v>
      </c>
      <c r="E3907">
        <v>92</v>
      </c>
      <c r="F3907">
        <v>72</v>
      </c>
    </row>
    <row r="3908" spans="1:6" x14ac:dyDescent="0.25">
      <c r="A3908" t="s">
        <v>632</v>
      </c>
      <c r="B3908" t="s">
        <v>633</v>
      </c>
      <c r="C3908" s="151">
        <v>42257</v>
      </c>
      <c r="D3908">
        <v>75</v>
      </c>
      <c r="E3908">
        <v>79</v>
      </c>
      <c r="F3908">
        <v>68</v>
      </c>
    </row>
    <row r="3909" spans="1:6" x14ac:dyDescent="0.25">
      <c r="A3909" t="s">
        <v>632</v>
      </c>
      <c r="B3909" t="s">
        <v>633</v>
      </c>
      <c r="C3909" s="151">
        <v>42258</v>
      </c>
      <c r="D3909">
        <v>72</v>
      </c>
      <c r="E3909">
        <v>84</v>
      </c>
      <c r="F3909">
        <v>59</v>
      </c>
    </row>
    <row r="3910" spans="1:6" x14ac:dyDescent="0.25">
      <c r="A3910" t="s">
        <v>632</v>
      </c>
      <c r="B3910" t="s">
        <v>633</v>
      </c>
      <c r="C3910" s="151">
        <v>42259</v>
      </c>
      <c r="D3910">
        <v>65</v>
      </c>
      <c r="E3910">
        <v>73</v>
      </c>
      <c r="F3910">
        <v>56</v>
      </c>
    </row>
    <row r="3911" spans="1:6" x14ac:dyDescent="0.25">
      <c r="A3911" t="s">
        <v>632</v>
      </c>
      <c r="B3911" t="s">
        <v>633</v>
      </c>
      <c r="C3911" s="151">
        <v>42260</v>
      </c>
      <c r="D3911">
        <v>66</v>
      </c>
      <c r="E3911">
        <v>73</v>
      </c>
      <c r="F3911">
        <v>52</v>
      </c>
    </row>
    <row r="3912" spans="1:6" x14ac:dyDescent="0.25">
      <c r="A3912" t="s">
        <v>632</v>
      </c>
      <c r="B3912" t="s">
        <v>633</v>
      </c>
      <c r="C3912" s="151">
        <v>42261</v>
      </c>
      <c r="D3912">
        <v>63</v>
      </c>
      <c r="E3912">
        <v>79</v>
      </c>
      <c r="F3912">
        <v>48</v>
      </c>
    </row>
    <row r="3913" spans="1:6" x14ac:dyDescent="0.25">
      <c r="A3913" t="s">
        <v>632</v>
      </c>
      <c r="B3913" t="s">
        <v>633</v>
      </c>
      <c r="C3913" s="151">
        <v>42262</v>
      </c>
      <c r="D3913">
        <v>66</v>
      </c>
      <c r="E3913">
        <v>83</v>
      </c>
      <c r="F3913">
        <v>48</v>
      </c>
    </row>
    <row r="3914" spans="1:6" x14ac:dyDescent="0.25">
      <c r="A3914" t="s">
        <v>632</v>
      </c>
      <c r="B3914" t="s">
        <v>633</v>
      </c>
      <c r="C3914" s="151">
        <v>42263</v>
      </c>
      <c r="D3914">
        <v>67</v>
      </c>
      <c r="E3914">
        <v>86</v>
      </c>
      <c r="F3914">
        <v>50</v>
      </c>
    </row>
    <row r="3915" spans="1:6" x14ac:dyDescent="0.25">
      <c r="A3915" t="s">
        <v>632</v>
      </c>
      <c r="B3915" t="s">
        <v>633</v>
      </c>
      <c r="C3915" s="151">
        <v>42264</v>
      </c>
      <c r="D3915">
        <v>70</v>
      </c>
      <c r="E3915">
        <v>87</v>
      </c>
      <c r="F3915">
        <v>53</v>
      </c>
    </row>
    <row r="3916" spans="1:6" x14ac:dyDescent="0.25">
      <c r="A3916" t="s">
        <v>632</v>
      </c>
      <c r="B3916" t="s">
        <v>633</v>
      </c>
      <c r="C3916" s="151">
        <v>42265</v>
      </c>
      <c r="D3916">
        <v>71</v>
      </c>
      <c r="E3916">
        <v>85</v>
      </c>
      <c r="F3916">
        <v>55</v>
      </c>
    </row>
    <row r="3917" spans="1:6" x14ac:dyDescent="0.25">
      <c r="A3917" t="s">
        <v>632</v>
      </c>
      <c r="B3917" t="s">
        <v>633</v>
      </c>
      <c r="C3917" s="151">
        <v>42266</v>
      </c>
      <c r="D3917">
        <v>73</v>
      </c>
      <c r="E3917">
        <v>87</v>
      </c>
      <c r="F3917">
        <v>59</v>
      </c>
    </row>
    <row r="3918" spans="1:6" x14ac:dyDescent="0.25">
      <c r="A3918" t="s">
        <v>632</v>
      </c>
      <c r="B3918" t="s">
        <v>633</v>
      </c>
      <c r="C3918" s="151">
        <v>42267</v>
      </c>
      <c r="D3918">
        <v>72</v>
      </c>
      <c r="E3918">
        <v>80</v>
      </c>
      <c r="F3918">
        <v>63</v>
      </c>
    </row>
    <row r="3919" spans="1:6" x14ac:dyDescent="0.25">
      <c r="A3919" t="s">
        <v>632</v>
      </c>
      <c r="B3919" t="s">
        <v>633</v>
      </c>
      <c r="C3919" s="151">
        <v>42268</v>
      </c>
      <c r="D3919">
        <v>65</v>
      </c>
      <c r="E3919">
        <v>66</v>
      </c>
      <c r="F3919">
        <v>59</v>
      </c>
    </row>
    <row r="3920" spans="1:6" x14ac:dyDescent="0.25">
      <c r="A3920" t="s">
        <v>632</v>
      </c>
      <c r="B3920" t="s">
        <v>633</v>
      </c>
      <c r="C3920" s="151">
        <v>42269</v>
      </c>
      <c r="D3920">
        <v>63</v>
      </c>
      <c r="E3920">
        <v>76</v>
      </c>
      <c r="F3920">
        <v>57</v>
      </c>
    </row>
    <row r="3921" spans="1:6" x14ac:dyDescent="0.25">
      <c r="A3921" t="s">
        <v>632</v>
      </c>
      <c r="B3921" t="s">
        <v>633</v>
      </c>
      <c r="C3921" s="151">
        <v>42270</v>
      </c>
      <c r="D3921">
        <v>66</v>
      </c>
      <c r="E3921">
        <v>79</v>
      </c>
      <c r="F3921">
        <v>56</v>
      </c>
    </row>
    <row r="3922" spans="1:6" x14ac:dyDescent="0.25">
      <c r="A3922" t="s">
        <v>632</v>
      </c>
      <c r="B3922" t="s">
        <v>633</v>
      </c>
      <c r="C3922" s="151">
        <v>42271</v>
      </c>
      <c r="D3922">
        <v>65</v>
      </c>
      <c r="E3922">
        <v>79</v>
      </c>
      <c r="F3922">
        <v>52</v>
      </c>
    </row>
    <row r="3923" spans="1:6" x14ac:dyDescent="0.25">
      <c r="A3923" t="s">
        <v>632</v>
      </c>
      <c r="B3923" t="s">
        <v>633</v>
      </c>
      <c r="C3923" s="151">
        <v>42272</v>
      </c>
      <c r="D3923">
        <v>65</v>
      </c>
      <c r="E3923">
        <v>71</v>
      </c>
      <c r="F3923">
        <v>57</v>
      </c>
    </row>
    <row r="3924" spans="1:6" x14ac:dyDescent="0.25">
      <c r="A3924" t="s">
        <v>632</v>
      </c>
      <c r="B3924" t="s">
        <v>633</v>
      </c>
      <c r="C3924" s="151">
        <v>42273</v>
      </c>
      <c r="D3924">
        <v>66</v>
      </c>
      <c r="E3924">
        <v>73</v>
      </c>
      <c r="F3924">
        <v>60</v>
      </c>
    </row>
    <row r="3925" spans="1:6" x14ac:dyDescent="0.25">
      <c r="A3925" t="s">
        <v>632</v>
      </c>
      <c r="B3925" t="s">
        <v>633</v>
      </c>
      <c r="C3925" s="151">
        <v>42274</v>
      </c>
      <c r="D3925">
        <v>64</v>
      </c>
      <c r="E3925">
        <v>72</v>
      </c>
      <c r="F3925">
        <v>59</v>
      </c>
    </row>
    <row r="3926" spans="1:6" x14ac:dyDescent="0.25">
      <c r="A3926" t="s">
        <v>632</v>
      </c>
      <c r="B3926" t="s">
        <v>633</v>
      </c>
      <c r="C3926" s="151">
        <v>42275</v>
      </c>
      <c r="D3926">
        <v>70</v>
      </c>
      <c r="E3926">
        <v>80</v>
      </c>
      <c r="F3926">
        <v>65</v>
      </c>
    </row>
    <row r="3927" spans="1:6" x14ac:dyDescent="0.25">
      <c r="A3927" t="s">
        <v>632</v>
      </c>
      <c r="B3927" t="s">
        <v>633</v>
      </c>
      <c r="C3927" s="151">
        <v>42276</v>
      </c>
      <c r="D3927">
        <v>73</v>
      </c>
      <c r="E3927">
        <v>79</v>
      </c>
      <c r="F3927">
        <v>69</v>
      </c>
    </row>
    <row r="3928" spans="1:6" x14ac:dyDescent="0.25">
      <c r="A3928" t="s">
        <v>632</v>
      </c>
      <c r="B3928" t="s">
        <v>633</v>
      </c>
      <c r="C3928" s="151">
        <v>42277</v>
      </c>
      <c r="D3928">
        <v>72</v>
      </c>
      <c r="E3928">
        <v>73</v>
      </c>
      <c r="F3928">
        <v>58</v>
      </c>
    </row>
    <row r="3929" spans="1:6" x14ac:dyDescent="0.25">
      <c r="A3929" t="s">
        <v>632</v>
      </c>
      <c r="B3929" t="s">
        <v>633</v>
      </c>
      <c r="C3929" s="151">
        <v>42278</v>
      </c>
      <c r="D3929">
        <v>58</v>
      </c>
      <c r="E3929">
        <v>58</v>
      </c>
      <c r="F3929">
        <v>54</v>
      </c>
    </row>
    <row r="3930" spans="1:6" x14ac:dyDescent="0.25">
      <c r="A3930" t="s">
        <v>632</v>
      </c>
      <c r="B3930" t="s">
        <v>633</v>
      </c>
      <c r="C3930" s="151">
        <v>42279</v>
      </c>
      <c r="D3930">
        <v>53</v>
      </c>
      <c r="E3930">
        <v>55</v>
      </c>
      <c r="F3930">
        <v>48</v>
      </c>
    </row>
    <row r="3931" spans="1:6" x14ac:dyDescent="0.25">
      <c r="A3931" t="s">
        <v>632</v>
      </c>
      <c r="B3931" t="s">
        <v>633</v>
      </c>
      <c r="C3931" s="151">
        <v>42280</v>
      </c>
      <c r="D3931">
        <v>51</v>
      </c>
      <c r="E3931">
        <v>56</v>
      </c>
      <c r="F3931">
        <v>48</v>
      </c>
    </row>
    <row r="3932" spans="1:6" x14ac:dyDescent="0.25">
      <c r="A3932" t="s">
        <v>632</v>
      </c>
      <c r="B3932" t="s">
        <v>633</v>
      </c>
      <c r="C3932" s="151">
        <v>42281</v>
      </c>
      <c r="D3932">
        <v>55</v>
      </c>
      <c r="E3932">
        <v>59</v>
      </c>
      <c r="F3932">
        <v>52</v>
      </c>
    </row>
    <row r="3933" spans="1:6" x14ac:dyDescent="0.25">
      <c r="A3933" t="s">
        <v>632</v>
      </c>
      <c r="B3933" t="s">
        <v>633</v>
      </c>
      <c r="C3933" s="151">
        <v>42282</v>
      </c>
      <c r="D3933">
        <v>57</v>
      </c>
      <c r="E3933">
        <v>68</v>
      </c>
      <c r="F3933">
        <v>48</v>
      </c>
    </row>
    <row r="3934" spans="1:6" x14ac:dyDescent="0.25">
      <c r="A3934" t="s">
        <v>632</v>
      </c>
      <c r="B3934" t="s">
        <v>633</v>
      </c>
      <c r="C3934" s="151">
        <v>42283</v>
      </c>
      <c r="D3934">
        <v>58</v>
      </c>
      <c r="E3934">
        <v>75</v>
      </c>
      <c r="F3934">
        <v>45</v>
      </c>
    </row>
    <row r="3935" spans="1:6" x14ac:dyDescent="0.25">
      <c r="A3935" t="s">
        <v>632</v>
      </c>
      <c r="B3935" t="s">
        <v>633</v>
      </c>
      <c r="C3935" s="151">
        <v>42284</v>
      </c>
      <c r="D3935">
        <v>63</v>
      </c>
      <c r="E3935">
        <v>77</v>
      </c>
      <c r="F3935">
        <v>52</v>
      </c>
    </row>
    <row r="3936" spans="1:6" x14ac:dyDescent="0.25">
      <c r="A3936" t="s">
        <v>632</v>
      </c>
      <c r="B3936" t="s">
        <v>633</v>
      </c>
      <c r="C3936" s="151">
        <v>42285</v>
      </c>
      <c r="D3936">
        <v>63</v>
      </c>
      <c r="E3936">
        <v>76</v>
      </c>
      <c r="F3936">
        <v>51</v>
      </c>
    </row>
    <row r="3937" spans="1:6" x14ac:dyDescent="0.25">
      <c r="A3937" t="s">
        <v>632</v>
      </c>
      <c r="B3937" t="s">
        <v>633</v>
      </c>
      <c r="C3937" s="151">
        <v>42286</v>
      </c>
      <c r="D3937">
        <v>67</v>
      </c>
      <c r="E3937">
        <v>82</v>
      </c>
      <c r="F3937">
        <v>60</v>
      </c>
    </row>
    <row r="3938" spans="1:6" x14ac:dyDescent="0.25">
      <c r="A3938" t="s">
        <v>632</v>
      </c>
      <c r="B3938" t="s">
        <v>633</v>
      </c>
      <c r="C3938" s="151">
        <v>42287</v>
      </c>
      <c r="D3938">
        <v>62</v>
      </c>
      <c r="E3938">
        <v>66</v>
      </c>
      <c r="F3938">
        <v>42</v>
      </c>
    </row>
    <row r="3939" spans="1:6" x14ac:dyDescent="0.25">
      <c r="A3939" t="s">
        <v>632</v>
      </c>
      <c r="B3939" t="s">
        <v>633</v>
      </c>
      <c r="C3939" s="151">
        <v>42288</v>
      </c>
      <c r="D3939">
        <v>53</v>
      </c>
      <c r="E3939">
        <v>71</v>
      </c>
      <c r="F3939">
        <v>38</v>
      </c>
    </row>
    <row r="3940" spans="1:6" x14ac:dyDescent="0.25">
      <c r="A3940" t="s">
        <v>632</v>
      </c>
      <c r="B3940" t="s">
        <v>633</v>
      </c>
      <c r="C3940" s="151">
        <v>42289</v>
      </c>
      <c r="D3940">
        <v>57</v>
      </c>
      <c r="E3940">
        <v>75</v>
      </c>
      <c r="F3940">
        <v>40</v>
      </c>
    </row>
    <row r="3941" spans="1:6" x14ac:dyDescent="0.25">
      <c r="A3941" t="s">
        <v>632</v>
      </c>
      <c r="B3941" t="s">
        <v>633</v>
      </c>
      <c r="C3941" s="151">
        <v>42290</v>
      </c>
      <c r="D3941">
        <v>65</v>
      </c>
      <c r="E3941">
        <v>79</v>
      </c>
      <c r="F3941">
        <v>55</v>
      </c>
    </row>
    <row r="3942" spans="1:6" x14ac:dyDescent="0.25">
      <c r="A3942" t="s">
        <v>632</v>
      </c>
      <c r="B3942" t="s">
        <v>633</v>
      </c>
      <c r="C3942" s="151">
        <v>42291</v>
      </c>
      <c r="D3942">
        <v>62</v>
      </c>
      <c r="E3942">
        <v>69</v>
      </c>
      <c r="F3942">
        <v>46</v>
      </c>
    </row>
    <row r="3943" spans="1:6" x14ac:dyDescent="0.25">
      <c r="A3943" t="s">
        <v>632</v>
      </c>
      <c r="B3943" t="s">
        <v>633</v>
      </c>
      <c r="C3943" s="151">
        <v>42292</v>
      </c>
      <c r="D3943">
        <v>56</v>
      </c>
      <c r="E3943">
        <v>67</v>
      </c>
      <c r="F3943">
        <v>46</v>
      </c>
    </row>
    <row r="3944" spans="1:6" x14ac:dyDescent="0.25">
      <c r="A3944" t="s">
        <v>632</v>
      </c>
      <c r="B3944" t="s">
        <v>633</v>
      </c>
      <c r="C3944" s="151">
        <v>42293</v>
      </c>
      <c r="D3944">
        <v>55</v>
      </c>
      <c r="E3944">
        <v>66</v>
      </c>
      <c r="F3944">
        <v>42</v>
      </c>
    </row>
    <row r="3945" spans="1:6" x14ac:dyDescent="0.25">
      <c r="A3945" t="s">
        <v>632</v>
      </c>
      <c r="B3945" t="s">
        <v>633</v>
      </c>
      <c r="C3945" s="151">
        <v>42294</v>
      </c>
      <c r="D3945">
        <v>49</v>
      </c>
      <c r="E3945">
        <v>58</v>
      </c>
      <c r="F3945">
        <v>33</v>
      </c>
    </row>
    <row r="3946" spans="1:6" x14ac:dyDescent="0.25">
      <c r="A3946" t="s">
        <v>632</v>
      </c>
      <c r="B3946" t="s">
        <v>633</v>
      </c>
      <c r="C3946" s="151">
        <v>42295</v>
      </c>
      <c r="D3946">
        <v>42</v>
      </c>
      <c r="E3946">
        <v>52</v>
      </c>
      <c r="F3946">
        <v>31</v>
      </c>
    </row>
    <row r="3947" spans="1:6" x14ac:dyDescent="0.25">
      <c r="A3947" t="s">
        <v>632</v>
      </c>
      <c r="B3947" t="s">
        <v>633</v>
      </c>
      <c r="C3947" s="151">
        <v>42296</v>
      </c>
      <c r="D3947">
        <v>42</v>
      </c>
      <c r="E3947">
        <v>57</v>
      </c>
      <c r="F3947">
        <v>27</v>
      </c>
    </row>
    <row r="3948" spans="1:6" x14ac:dyDescent="0.25">
      <c r="A3948" t="s">
        <v>632</v>
      </c>
      <c r="B3948" t="s">
        <v>633</v>
      </c>
      <c r="C3948" s="151">
        <v>42297</v>
      </c>
      <c r="D3948">
        <v>51</v>
      </c>
      <c r="E3948">
        <v>69</v>
      </c>
      <c r="F3948">
        <v>40</v>
      </c>
    </row>
    <row r="3949" spans="1:6" x14ac:dyDescent="0.25">
      <c r="A3949" t="s">
        <v>632</v>
      </c>
      <c r="B3949" t="s">
        <v>633</v>
      </c>
      <c r="C3949" s="151">
        <v>42298</v>
      </c>
      <c r="D3949">
        <v>56</v>
      </c>
      <c r="E3949">
        <v>77</v>
      </c>
      <c r="F3949">
        <v>39</v>
      </c>
    </row>
    <row r="3950" spans="1:6" x14ac:dyDescent="0.25">
      <c r="A3950" t="s">
        <v>632</v>
      </c>
      <c r="B3950" t="s">
        <v>633</v>
      </c>
      <c r="C3950" s="151">
        <v>42299</v>
      </c>
      <c r="D3950">
        <v>59</v>
      </c>
      <c r="E3950">
        <v>80</v>
      </c>
      <c r="F3950">
        <v>40</v>
      </c>
    </row>
    <row r="3951" spans="1:6" x14ac:dyDescent="0.25">
      <c r="A3951" t="s">
        <v>632</v>
      </c>
      <c r="B3951" t="s">
        <v>633</v>
      </c>
      <c r="C3951" s="151">
        <v>42300</v>
      </c>
      <c r="D3951">
        <v>62</v>
      </c>
      <c r="E3951">
        <v>69</v>
      </c>
      <c r="F3951">
        <v>40</v>
      </c>
    </row>
    <row r="3952" spans="1:6" x14ac:dyDescent="0.25">
      <c r="A3952" t="s">
        <v>632</v>
      </c>
      <c r="B3952" t="s">
        <v>633</v>
      </c>
      <c r="C3952" s="151">
        <v>42301</v>
      </c>
      <c r="D3952">
        <v>51</v>
      </c>
      <c r="E3952">
        <v>62</v>
      </c>
      <c r="F3952">
        <v>39</v>
      </c>
    </row>
    <row r="3953" spans="1:6" x14ac:dyDescent="0.25">
      <c r="A3953" t="s">
        <v>632</v>
      </c>
      <c r="B3953" t="s">
        <v>633</v>
      </c>
      <c r="C3953" s="151">
        <v>42302</v>
      </c>
      <c r="D3953">
        <v>59</v>
      </c>
      <c r="E3953">
        <v>69</v>
      </c>
      <c r="F3953">
        <v>52</v>
      </c>
    </row>
    <row r="3954" spans="1:6" x14ac:dyDescent="0.25">
      <c r="A3954" t="s">
        <v>632</v>
      </c>
      <c r="B3954" t="s">
        <v>633</v>
      </c>
      <c r="C3954" s="151">
        <v>42303</v>
      </c>
      <c r="D3954">
        <v>52</v>
      </c>
      <c r="E3954">
        <v>60</v>
      </c>
      <c r="F3954">
        <v>37</v>
      </c>
    </row>
    <row r="3955" spans="1:6" x14ac:dyDescent="0.25">
      <c r="A3955" t="s">
        <v>632</v>
      </c>
      <c r="B3955" t="s">
        <v>633</v>
      </c>
      <c r="C3955" s="151">
        <v>42304</v>
      </c>
      <c r="D3955">
        <v>45</v>
      </c>
      <c r="E3955">
        <v>57</v>
      </c>
      <c r="F3955">
        <v>36</v>
      </c>
    </row>
    <row r="3956" spans="1:6" x14ac:dyDescent="0.25">
      <c r="A3956" t="s">
        <v>632</v>
      </c>
      <c r="B3956" t="s">
        <v>633</v>
      </c>
      <c r="C3956" s="151">
        <v>42305</v>
      </c>
      <c r="D3956">
        <v>61</v>
      </c>
      <c r="E3956">
        <v>70</v>
      </c>
      <c r="F3956">
        <v>54</v>
      </c>
    </row>
    <row r="3957" spans="1:6" x14ac:dyDescent="0.25">
      <c r="A3957" t="s">
        <v>632</v>
      </c>
      <c r="B3957" t="s">
        <v>633</v>
      </c>
      <c r="C3957" s="151">
        <v>42306</v>
      </c>
      <c r="D3957">
        <v>65</v>
      </c>
      <c r="E3957">
        <v>69</v>
      </c>
      <c r="F3957">
        <v>49</v>
      </c>
    </row>
    <row r="3958" spans="1:6" x14ac:dyDescent="0.25">
      <c r="A3958" t="s">
        <v>632</v>
      </c>
      <c r="B3958" t="s">
        <v>633</v>
      </c>
      <c r="C3958" s="151">
        <v>42307</v>
      </c>
      <c r="D3958">
        <v>52</v>
      </c>
      <c r="E3958">
        <v>58</v>
      </c>
      <c r="F3958">
        <v>38</v>
      </c>
    </row>
    <row r="3959" spans="1:6" x14ac:dyDescent="0.25">
      <c r="A3959" t="s">
        <v>632</v>
      </c>
      <c r="B3959" t="s">
        <v>633</v>
      </c>
      <c r="C3959" s="151">
        <v>42308</v>
      </c>
      <c r="D3959">
        <v>47</v>
      </c>
      <c r="E3959">
        <v>60</v>
      </c>
      <c r="F3959">
        <v>34</v>
      </c>
    </row>
    <row r="3960" spans="1:6" x14ac:dyDescent="0.25">
      <c r="A3960" t="s">
        <v>632</v>
      </c>
      <c r="B3960" t="s">
        <v>633</v>
      </c>
      <c r="C3960" s="151">
        <v>42309</v>
      </c>
      <c r="D3960">
        <v>56</v>
      </c>
      <c r="E3960">
        <v>66</v>
      </c>
      <c r="F3960">
        <v>51</v>
      </c>
    </row>
    <row r="3961" spans="1:6" x14ac:dyDescent="0.25">
      <c r="A3961" t="s">
        <v>632</v>
      </c>
      <c r="B3961" t="s">
        <v>633</v>
      </c>
      <c r="C3961" s="151">
        <v>42310</v>
      </c>
      <c r="D3961">
        <v>55</v>
      </c>
      <c r="E3961">
        <v>64</v>
      </c>
      <c r="F3961">
        <v>43</v>
      </c>
    </row>
    <row r="3962" spans="1:6" x14ac:dyDescent="0.25">
      <c r="A3962" t="s">
        <v>632</v>
      </c>
      <c r="B3962" t="s">
        <v>633</v>
      </c>
      <c r="C3962" s="151">
        <v>42311</v>
      </c>
      <c r="D3962">
        <v>52</v>
      </c>
      <c r="E3962">
        <v>74</v>
      </c>
      <c r="F3962">
        <v>36</v>
      </c>
    </row>
    <row r="3963" spans="1:6" x14ac:dyDescent="0.25">
      <c r="A3963" t="s">
        <v>632</v>
      </c>
      <c r="B3963" t="s">
        <v>633</v>
      </c>
      <c r="C3963" s="151">
        <v>42312</v>
      </c>
      <c r="D3963">
        <v>55</v>
      </c>
      <c r="E3963">
        <v>75</v>
      </c>
      <c r="F3963">
        <v>39</v>
      </c>
    </row>
    <row r="3964" spans="1:6" x14ac:dyDescent="0.25">
      <c r="A3964" t="s">
        <v>632</v>
      </c>
      <c r="B3964" t="s">
        <v>633</v>
      </c>
      <c r="C3964" s="151">
        <v>42313</v>
      </c>
      <c r="D3964">
        <v>63</v>
      </c>
      <c r="E3964">
        <v>76</v>
      </c>
      <c r="F3964">
        <v>58</v>
      </c>
    </row>
    <row r="3965" spans="1:6" x14ac:dyDescent="0.25">
      <c r="A3965" t="s">
        <v>632</v>
      </c>
      <c r="B3965" t="s">
        <v>633</v>
      </c>
      <c r="C3965" s="151">
        <v>42314</v>
      </c>
      <c r="D3965">
        <v>68</v>
      </c>
      <c r="E3965">
        <v>80</v>
      </c>
      <c r="F3965">
        <v>63</v>
      </c>
    </row>
    <row r="3966" spans="1:6" x14ac:dyDescent="0.25">
      <c r="A3966" t="s">
        <v>632</v>
      </c>
      <c r="B3966" t="s">
        <v>633</v>
      </c>
      <c r="C3966" s="151">
        <v>42315</v>
      </c>
      <c r="D3966">
        <v>62</v>
      </c>
      <c r="E3966">
        <v>67</v>
      </c>
      <c r="F3966">
        <v>52</v>
      </c>
    </row>
    <row r="3967" spans="1:6" x14ac:dyDescent="0.25">
      <c r="A3967" t="s">
        <v>632</v>
      </c>
      <c r="B3967" t="s">
        <v>633</v>
      </c>
      <c r="C3967" s="151">
        <v>42316</v>
      </c>
      <c r="D3967">
        <v>52</v>
      </c>
      <c r="E3967">
        <v>57</v>
      </c>
      <c r="F3967">
        <v>35</v>
      </c>
    </row>
    <row r="3968" spans="1:6" x14ac:dyDescent="0.25">
      <c r="A3968" t="s">
        <v>632</v>
      </c>
      <c r="B3968" t="s">
        <v>633</v>
      </c>
      <c r="C3968" s="151">
        <v>42317</v>
      </c>
      <c r="D3968">
        <v>41</v>
      </c>
      <c r="E3968">
        <v>51</v>
      </c>
      <c r="F3968">
        <v>30</v>
      </c>
    </row>
    <row r="3969" spans="1:6" x14ac:dyDescent="0.25">
      <c r="A3969" t="s">
        <v>632</v>
      </c>
      <c r="B3969" t="s">
        <v>633</v>
      </c>
      <c r="C3969" s="151">
        <v>42318</v>
      </c>
      <c r="D3969">
        <v>50</v>
      </c>
      <c r="E3969">
        <v>55</v>
      </c>
      <c r="F3969">
        <v>46</v>
      </c>
    </row>
    <row r="3970" spans="1:6" x14ac:dyDescent="0.25">
      <c r="A3970" t="s">
        <v>632</v>
      </c>
      <c r="B3970" t="s">
        <v>633</v>
      </c>
      <c r="C3970" s="151">
        <v>42319</v>
      </c>
      <c r="D3970">
        <v>55</v>
      </c>
      <c r="E3970">
        <v>62</v>
      </c>
      <c r="F3970">
        <v>45</v>
      </c>
    </row>
    <row r="3971" spans="1:6" x14ac:dyDescent="0.25">
      <c r="A3971" t="s">
        <v>632</v>
      </c>
      <c r="B3971" t="s">
        <v>633</v>
      </c>
      <c r="C3971" s="151">
        <v>42320</v>
      </c>
      <c r="D3971">
        <v>51</v>
      </c>
      <c r="E3971">
        <v>64</v>
      </c>
      <c r="F3971">
        <v>43</v>
      </c>
    </row>
    <row r="3972" spans="1:6" x14ac:dyDescent="0.25">
      <c r="A3972" t="s">
        <v>632</v>
      </c>
      <c r="B3972" t="s">
        <v>633</v>
      </c>
      <c r="C3972" s="151">
        <v>42321</v>
      </c>
      <c r="D3972">
        <v>56</v>
      </c>
      <c r="E3972">
        <v>60</v>
      </c>
      <c r="F3972">
        <v>47</v>
      </c>
    </row>
    <row r="3973" spans="1:6" x14ac:dyDescent="0.25">
      <c r="A3973" t="s">
        <v>632</v>
      </c>
      <c r="B3973" t="s">
        <v>633</v>
      </c>
      <c r="C3973" s="151">
        <v>42322</v>
      </c>
      <c r="D3973">
        <v>48</v>
      </c>
      <c r="E3973">
        <v>53</v>
      </c>
      <c r="F3973">
        <v>33</v>
      </c>
    </row>
    <row r="3974" spans="1:6" x14ac:dyDescent="0.25">
      <c r="A3974" t="s">
        <v>632</v>
      </c>
      <c r="B3974" t="s">
        <v>633</v>
      </c>
      <c r="C3974" s="151">
        <v>42323</v>
      </c>
      <c r="D3974">
        <v>45</v>
      </c>
      <c r="E3974">
        <v>66</v>
      </c>
      <c r="F3974">
        <v>30</v>
      </c>
    </row>
    <row r="3975" spans="1:6" x14ac:dyDescent="0.25">
      <c r="A3975" t="s">
        <v>632</v>
      </c>
      <c r="B3975" t="s">
        <v>633</v>
      </c>
      <c r="C3975" s="151">
        <v>42324</v>
      </c>
      <c r="D3975">
        <v>49</v>
      </c>
      <c r="E3975">
        <v>68</v>
      </c>
      <c r="F3975">
        <v>32</v>
      </c>
    </row>
    <row r="3976" spans="1:6" x14ac:dyDescent="0.25">
      <c r="A3976" t="s">
        <v>632</v>
      </c>
      <c r="B3976" t="s">
        <v>633</v>
      </c>
      <c r="C3976" s="151">
        <v>42325</v>
      </c>
      <c r="D3976">
        <v>48</v>
      </c>
      <c r="E3976">
        <v>61</v>
      </c>
      <c r="F3976">
        <v>37</v>
      </c>
    </row>
    <row r="3977" spans="1:6" x14ac:dyDescent="0.25">
      <c r="A3977" t="s">
        <v>632</v>
      </c>
      <c r="B3977" t="s">
        <v>633</v>
      </c>
      <c r="C3977" s="151">
        <v>42326</v>
      </c>
      <c r="D3977">
        <v>54</v>
      </c>
      <c r="E3977">
        <v>66</v>
      </c>
      <c r="F3977">
        <v>47</v>
      </c>
    </row>
    <row r="3978" spans="1:6" x14ac:dyDescent="0.25">
      <c r="A3978" t="s">
        <v>632</v>
      </c>
      <c r="B3978" t="s">
        <v>633</v>
      </c>
      <c r="C3978" s="151">
        <v>42327</v>
      </c>
      <c r="D3978">
        <v>62</v>
      </c>
      <c r="E3978">
        <v>65</v>
      </c>
      <c r="F3978">
        <v>53</v>
      </c>
    </row>
    <row r="3979" spans="1:6" x14ac:dyDescent="0.25">
      <c r="A3979" t="s">
        <v>632</v>
      </c>
      <c r="B3979" t="s">
        <v>633</v>
      </c>
      <c r="C3979" s="151">
        <v>42328</v>
      </c>
      <c r="D3979">
        <v>53</v>
      </c>
      <c r="E3979">
        <v>57</v>
      </c>
      <c r="F3979">
        <v>30</v>
      </c>
    </row>
    <row r="3980" spans="1:6" x14ac:dyDescent="0.25">
      <c r="A3980" t="s">
        <v>632</v>
      </c>
      <c r="B3980" t="s">
        <v>633</v>
      </c>
      <c r="C3980" s="151">
        <v>42329</v>
      </c>
      <c r="D3980">
        <v>39</v>
      </c>
      <c r="E3980">
        <v>55</v>
      </c>
      <c r="F3980">
        <v>26</v>
      </c>
    </row>
    <row r="3981" spans="1:6" x14ac:dyDescent="0.25">
      <c r="A3981" t="s">
        <v>632</v>
      </c>
      <c r="B3981" t="s">
        <v>633</v>
      </c>
      <c r="C3981" s="151">
        <v>42330</v>
      </c>
      <c r="D3981">
        <v>45</v>
      </c>
      <c r="E3981">
        <v>47</v>
      </c>
      <c r="F3981">
        <v>34</v>
      </c>
    </row>
    <row r="3982" spans="1:6" x14ac:dyDescent="0.25">
      <c r="A3982" t="s">
        <v>632</v>
      </c>
      <c r="B3982" t="s">
        <v>633</v>
      </c>
      <c r="C3982" s="151">
        <v>42331</v>
      </c>
      <c r="D3982">
        <v>35</v>
      </c>
      <c r="E3982">
        <v>42</v>
      </c>
      <c r="F3982">
        <v>27</v>
      </c>
    </row>
    <row r="3983" spans="1:6" x14ac:dyDescent="0.25">
      <c r="A3983" t="s">
        <v>632</v>
      </c>
      <c r="B3983" t="s">
        <v>633</v>
      </c>
      <c r="C3983" s="151">
        <v>42332</v>
      </c>
      <c r="D3983">
        <v>39</v>
      </c>
      <c r="E3983">
        <v>54</v>
      </c>
      <c r="F3983">
        <v>30</v>
      </c>
    </row>
    <row r="3984" spans="1:6" x14ac:dyDescent="0.25">
      <c r="A3984" t="s">
        <v>632</v>
      </c>
      <c r="B3984" t="s">
        <v>633</v>
      </c>
      <c r="C3984" s="151">
        <v>42333</v>
      </c>
      <c r="D3984">
        <v>40</v>
      </c>
      <c r="E3984">
        <v>57</v>
      </c>
      <c r="F3984">
        <v>28</v>
      </c>
    </row>
    <row r="3985" spans="1:6" x14ac:dyDescent="0.25">
      <c r="A3985" t="s">
        <v>632</v>
      </c>
      <c r="B3985" t="s">
        <v>633</v>
      </c>
      <c r="C3985" s="151">
        <v>42334</v>
      </c>
      <c r="D3985">
        <v>46</v>
      </c>
      <c r="E3985">
        <v>63</v>
      </c>
      <c r="F3985">
        <v>32</v>
      </c>
    </row>
    <row r="3986" spans="1:6" x14ac:dyDescent="0.25">
      <c r="A3986" t="s">
        <v>632</v>
      </c>
      <c r="B3986" t="s">
        <v>633</v>
      </c>
      <c r="C3986" s="151">
        <v>42335</v>
      </c>
      <c r="D3986">
        <v>50</v>
      </c>
      <c r="E3986">
        <v>68</v>
      </c>
      <c r="F3986">
        <v>35</v>
      </c>
    </row>
    <row r="3987" spans="1:6" x14ac:dyDescent="0.25">
      <c r="A3987" t="s">
        <v>632</v>
      </c>
      <c r="B3987" t="s">
        <v>633</v>
      </c>
      <c r="C3987" s="151">
        <v>42336</v>
      </c>
      <c r="D3987">
        <v>55</v>
      </c>
      <c r="E3987">
        <v>65</v>
      </c>
      <c r="F3987">
        <v>45</v>
      </c>
    </row>
    <row r="3988" spans="1:6" x14ac:dyDescent="0.25">
      <c r="A3988" t="s">
        <v>632</v>
      </c>
      <c r="B3988" t="s">
        <v>633</v>
      </c>
      <c r="C3988" s="151">
        <v>42337</v>
      </c>
      <c r="D3988">
        <v>50</v>
      </c>
      <c r="E3988">
        <v>55</v>
      </c>
      <c r="F3988">
        <v>42</v>
      </c>
    </row>
    <row r="3989" spans="1:6" x14ac:dyDescent="0.25">
      <c r="A3989" t="s">
        <v>632</v>
      </c>
      <c r="B3989" t="s">
        <v>633</v>
      </c>
      <c r="C3989" s="151">
        <v>42338</v>
      </c>
      <c r="D3989">
        <v>40</v>
      </c>
      <c r="E3989">
        <v>42</v>
      </c>
      <c r="F3989">
        <v>36</v>
      </c>
    </row>
    <row r="3990" spans="1:6" x14ac:dyDescent="0.25">
      <c r="A3990" t="s">
        <v>632</v>
      </c>
      <c r="B3990" t="s">
        <v>633</v>
      </c>
      <c r="C3990" s="151">
        <v>42339</v>
      </c>
      <c r="D3990">
        <v>41</v>
      </c>
      <c r="E3990">
        <v>47</v>
      </c>
      <c r="F3990">
        <v>39</v>
      </c>
    </row>
    <row r="3991" spans="1:6" x14ac:dyDescent="0.25">
      <c r="A3991" t="s">
        <v>632</v>
      </c>
      <c r="B3991" t="s">
        <v>633</v>
      </c>
      <c r="C3991" s="151">
        <v>42340</v>
      </c>
      <c r="D3991">
        <v>50</v>
      </c>
      <c r="E3991">
        <v>57</v>
      </c>
      <c r="F3991">
        <v>47</v>
      </c>
    </row>
    <row r="3992" spans="1:6" x14ac:dyDescent="0.25">
      <c r="A3992" t="s">
        <v>632</v>
      </c>
      <c r="B3992" t="s">
        <v>633</v>
      </c>
      <c r="C3992" s="151">
        <v>42341</v>
      </c>
      <c r="D3992">
        <v>46</v>
      </c>
      <c r="E3992">
        <v>49</v>
      </c>
      <c r="F3992">
        <v>38</v>
      </c>
    </row>
    <row r="3993" spans="1:6" x14ac:dyDescent="0.25">
      <c r="A3993" t="s">
        <v>632</v>
      </c>
      <c r="B3993" t="s">
        <v>633</v>
      </c>
      <c r="C3993" s="151">
        <v>42342</v>
      </c>
      <c r="D3993">
        <v>41</v>
      </c>
      <c r="E3993">
        <v>50</v>
      </c>
      <c r="F3993">
        <v>30</v>
      </c>
    </row>
    <row r="3994" spans="1:6" x14ac:dyDescent="0.25">
      <c r="A3994" t="s">
        <v>632</v>
      </c>
      <c r="B3994" t="s">
        <v>633</v>
      </c>
      <c r="C3994" s="151">
        <v>42343</v>
      </c>
      <c r="D3994">
        <v>37</v>
      </c>
      <c r="E3994">
        <v>53</v>
      </c>
      <c r="F3994">
        <v>26</v>
      </c>
    </row>
    <row r="3995" spans="1:6" x14ac:dyDescent="0.25">
      <c r="A3995" t="s">
        <v>632</v>
      </c>
      <c r="B3995" t="s">
        <v>633</v>
      </c>
      <c r="C3995" s="151">
        <v>42344</v>
      </c>
      <c r="D3995">
        <v>36</v>
      </c>
      <c r="E3995">
        <v>54</v>
      </c>
      <c r="F3995">
        <v>23</v>
      </c>
    </row>
    <row r="3996" spans="1:6" x14ac:dyDescent="0.25">
      <c r="A3996" t="s">
        <v>632</v>
      </c>
      <c r="B3996" t="s">
        <v>633</v>
      </c>
      <c r="C3996" s="151">
        <v>42345</v>
      </c>
      <c r="D3996">
        <v>41</v>
      </c>
      <c r="E3996">
        <v>59</v>
      </c>
      <c r="F3996">
        <v>27</v>
      </c>
    </row>
    <row r="3997" spans="1:6" x14ac:dyDescent="0.25">
      <c r="A3997" t="s">
        <v>632</v>
      </c>
      <c r="B3997" t="s">
        <v>633</v>
      </c>
      <c r="C3997" s="151">
        <v>42346</v>
      </c>
      <c r="D3997">
        <v>42</v>
      </c>
      <c r="E3997">
        <v>53</v>
      </c>
      <c r="F3997">
        <v>29</v>
      </c>
    </row>
    <row r="3998" spans="1:6" x14ac:dyDescent="0.25">
      <c r="A3998" t="s">
        <v>632</v>
      </c>
      <c r="B3998" t="s">
        <v>633</v>
      </c>
      <c r="C3998" s="151">
        <v>42347</v>
      </c>
      <c r="D3998">
        <v>38</v>
      </c>
      <c r="E3998">
        <v>46</v>
      </c>
      <c r="F3998">
        <v>29</v>
      </c>
    </row>
    <row r="3999" spans="1:6" x14ac:dyDescent="0.25">
      <c r="A3999" t="s">
        <v>632</v>
      </c>
      <c r="B3999" t="s">
        <v>633</v>
      </c>
      <c r="C3999" s="151">
        <v>42348</v>
      </c>
      <c r="D3999">
        <v>46</v>
      </c>
      <c r="E3999">
        <v>63</v>
      </c>
      <c r="F3999">
        <v>35</v>
      </c>
    </row>
    <row r="4000" spans="1:6" x14ac:dyDescent="0.25">
      <c r="A4000" t="s">
        <v>632</v>
      </c>
      <c r="B4000" t="s">
        <v>633</v>
      </c>
      <c r="C4000" s="151">
        <v>42349</v>
      </c>
      <c r="D4000">
        <v>49</v>
      </c>
      <c r="E4000">
        <v>63</v>
      </c>
      <c r="F4000">
        <v>35</v>
      </c>
    </row>
    <row r="4001" spans="1:6" x14ac:dyDescent="0.25">
      <c r="A4001" t="s">
        <v>632</v>
      </c>
      <c r="B4001" t="s">
        <v>633</v>
      </c>
      <c r="C4001" s="151">
        <v>42350</v>
      </c>
      <c r="D4001">
        <v>51</v>
      </c>
      <c r="E4001">
        <v>71</v>
      </c>
      <c r="F4001">
        <v>39</v>
      </c>
    </row>
    <row r="4002" spans="1:6" x14ac:dyDescent="0.25">
      <c r="A4002" t="s">
        <v>632</v>
      </c>
      <c r="B4002" t="s">
        <v>633</v>
      </c>
      <c r="C4002" s="151">
        <v>42351</v>
      </c>
      <c r="D4002">
        <v>57</v>
      </c>
      <c r="E4002">
        <v>73</v>
      </c>
      <c r="F4002">
        <v>45</v>
      </c>
    </row>
    <row r="4003" spans="1:6" x14ac:dyDescent="0.25">
      <c r="A4003" t="s">
        <v>632</v>
      </c>
      <c r="B4003" t="s">
        <v>633</v>
      </c>
      <c r="C4003" s="151">
        <v>42352</v>
      </c>
      <c r="D4003">
        <v>62</v>
      </c>
      <c r="E4003">
        <v>69</v>
      </c>
      <c r="F4003">
        <v>57</v>
      </c>
    </row>
    <row r="4004" spans="1:6" x14ac:dyDescent="0.25">
      <c r="A4004" t="s">
        <v>632</v>
      </c>
      <c r="B4004" t="s">
        <v>633</v>
      </c>
      <c r="C4004" s="151">
        <v>42353</v>
      </c>
      <c r="D4004">
        <v>60</v>
      </c>
      <c r="E4004">
        <v>66</v>
      </c>
      <c r="F4004">
        <v>41</v>
      </c>
    </row>
    <row r="4005" spans="1:6" x14ac:dyDescent="0.25">
      <c r="A4005" t="s">
        <v>632</v>
      </c>
      <c r="B4005" t="s">
        <v>633</v>
      </c>
      <c r="C4005" s="151">
        <v>42354</v>
      </c>
      <c r="D4005">
        <v>47</v>
      </c>
      <c r="E4005">
        <v>56</v>
      </c>
      <c r="F4005">
        <v>34</v>
      </c>
    </row>
    <row r="4006" spans="1:6" x14ac:dyDescent="0.25">
      <c r="A4006" t="s">
        <v>632</v>
      </c>
      <c r="B4006" t="s">
        <v>633</v>
      </c>
      <c r="C4006" s="151">
        <v>42355</v>
      </c>
      <c r="D4006">
        <v>48</v>
      </c>
      <c r="E4006">
        <v>52</v>
      </c>
      <c r="F4006">
        <v>42</v>
      </c>
    </row>
    <row r="4007" spans="1:6" x14ac:dyDescent="0.25">
      <c r="A4007" t="s">
        <v>632</v>
      </c>
      <c r="B4007" t="s">
        <v>633</v>
      </c>
      <c r="C4007" s="151">
        <v>42356</v>
      </c>
      <c r="D4007">
        <v>44</v>
      </c>
      <c r="E4007">
        <v>49</v>
      </c>
      <c r="F4007">
        <v>31</v>
      </c>
    </row>
    <row r="4008" spans="1:6" x14ac:dyDescent="0.25">
      <c r="A4008" t="s">
        <v>632</v>
      </c>
      <c r="B4008" t="s">
        <v>633</v>
      </c>
      <c r="C4008" s="151">
        <v>42357</v>
      </c>
      <c r="D4008">
        <v>35</v>
      </c>
      <c r="E4008">
        <v>44</v>
      </c>
      <c r="F4008">
        <v>26</v>
      </c>
    </row>
    <row r="4009" spans="1:6" x14ac:dyDescent="0.25">
      <c r="A4009" t="s">
        <v>632</v>
      </c>
      <c r="B4009" t="s">
        <v>633</v>
      </c>
      <c r="C4009" s="151">
        <v>42358</v>
      </c>
      <c r="D4009">
        <v>35</v>
      </c>
      <c r="E4009">
        <v>46</v>
      </c>
      <c r="F4009">
        <v>24</v>
      </c>
    </row>
    <row r="4010" spans="1:6" x14ac:dyDescent="0.25">
      <c r="A4010" t="s">
        <v>632</v>
      </c>
      <c r="B4010" t="s">
        <v>633</v>
      </c>
      <c r="C4010" s="151">
        <v>42359</v>
      </c>
      <c r="D4010">
        <v>43</v>
      </c>
      <c r="E4010">
        <v>56</v>
      </c>
      <c r="F4010">
        <v>37</v>
      </c>
    </row>
    <row r="4011" spans="1:6" x14ac:dyDescent="0.25">
      <c r="A4011" t="s">
        <v>632</v>
      </c>
      <c r="B4011" t="s">
        <v>633</v>
      </c>
      <c r="C4011" s="151">
        <v>42360</v>
      </c>
      <c r="D4011">
        <v>54</v>
      </c>
      <c r="E4011">
        <v>60</v>
      </c>
      <c r="F4011">
        <v>49</v>
      </c>
    </row>
    <row r="4012" spans="1:6" x14ac:dyDescent="0.25">
      <c r="A4012" t="s">
        <v>632</v>
      </c>
      <c r="B4012" t="s">
        <v>633</v>
      </c>
      <c r="C4012" s="151">
        <v>42361</v>
      </c>
      <c r="D4012">
        <v>59</v>
      </c>
      <c r="E4012">
        <v>64</v>
      </c>
      <c r="F4012">
        <v>56</v>
      </c>
    </row>
    <row r="4013" spans="1:6" x14ac:dyDescent="0.25">
      <c r="A4013" t="s">
        <v>632</v>
      </c>
      <c r="B4013" t="s">
        <v>633</v>
      </c>
      <c r="C4013" s="151">
        <v>42362</v>
      </c>
      <c r="D4013">
        <v>66</v>
      </c>
      <c r="E4013">
        <v>71</v>
      </c>
      <c r="F4013">
        <v>63</v>
      </c>
    </row>
    <row r="4014" spans="1:6" x14ac:dyDescent="0.25">
      <c r="A4014" t="s">
        <v>632</v>
      </c>
      <c r="B4014" t="s">
        <v>633</v>
      </c>
      <c r="C4014" s="151">
        <v>42363</v>
      </c>
      <c r="D4014">
        <v>65</v>
      </c>
      <c r="E4014">
        <v>70</v>
      </c>
      <c r="F4014">
        <v>58</v>
      </c>
    </row>
    <row r="4015" spans="1:6" x14ac:dyDescent="0.25">
      <c r="A4015" t="s">
        <v>632</v>
      </c>
      <c r="B4015" t="s">
        <v>633</v>
      </c>
      <c r="C4015" s="151">
        <v>42364</v>
      </c>
      <c r="D4015">
        <v>57</v>
      </c>
      <c r="E4015">
        <v>60</v>
      </c>
      <c r="F4015">
        <v>51</v>
      </c>
    </row>
    <row r="4016" spans="1:6" x14ac:dyDescent="0.25">
      <c r="A4016" t="s">
        <v>632</v>
      </c>
      <c r="B4016" t="s">
        <v>633</v>
      </c>
      <c r="C4016" s="151">
        <v>42365</v>
      </c>
      <c r="D4016">
        <v>57</v>
      </c>
      <c r="E4016">
        <v>69</v>
      </c>
      <c r="F4016">
        <v>51</v>
      </c>
    </row>
    <row r="4017" spans="1:6" x14ac:dyDescent="0.25">
      <c r="A4017" t="s">
        <v>632</v>
      </c>
      <c r="B4017" t="s">
        <v>633</v>
      </c>
      <c r="C4017" s="151">
        <v>42366</v>
      </c>
      <c r="D4017">
        <v>49</v>
      </c>
      <c r="E4017">
        <v>56</v>
      </c>
      <c r="F4017">
        <v>39</v>
      </c>
    </row>
    <row r="4018" spans="1:6" x14ac:dyDescent="0.25">
      <c r="A4018" t="s">
        <v>632</v>
      </c>
      <c r="B4018" t="s">
        <v>633</v>
      </c>
      <c r="C4018" s="151">
        <v>42367</v>
      </c>
      <c r="D4018">
        <v>43</v>
      </c>
      <c r="E4018">
        <v>51</v>
      </c>
      <c r="F4018">
        <v>40</v>
      </c>
    </row>
    <row r="4019" spans="1:6" x14ac:dyDescent="0.25">
      <c r="A4019" t="s">
        <v>632</v>
      </c>
      <c r="B4019" t="s">
        <v>633</v>
      </c>
      <c r="C4019" s="151">
        <v>42368</v>
      </c>
      <c r="D4019">
        <v>48</v>
      </c>
      <c r="E4019">
        <v>54</v>
      </c>
      <c r="F4019">
        <v>45</v>
      </c>
    </row>
    <row r="4020" spans="1:6" x14ac:dyDescent="0.25">
      <c r="A4020" t="s">
        <v>632</v>
      </c>
      <c r="B4020" t="s">
        <v>633</v>
      </c>
      <c r="C4020" s="151">
        <v>42369</v>
      </c>
      <c r="D4020">
        <v>51</v>
      </c>
      <c r="E4020">
        <v>57</v>
      </c>
      <c r="F4020">
        <v>43</v>
      </c>
    </row>
    <row r="4021" spans="1:6" x14ac:dyDescent="0.25">
      <c r="A4021" t="s">
        <v>632</v>
      </c>
      <c r="B4021" t="s">
        <v>633</v>
      </c>
      <c r="C4021" s="151">
        <v>42370</v>
      </c>
      <c r="D4021">
        <v>42</v>
      </c>
      <c r="E4021">
        <v>43</v>
      </c>
      <c r="F4021">
        <v>30</v>
      </c>
    </row>
    <row r="4022" spans="1:6" x14ac:dyDescent="0.25">
      <c r="A4022" t="s">
        <v>632</v>
      </c>
      <c r="B4022" t="s">
        <v>633</v>
      </c>
      <c r="C4022" s="151">
        <v>42371</v>
      </c>
      <c r="D4022">
        <v>36</v>
      </c>
      <c r="E4022">
        <v>49</v>
      </c>
      <c r="F4022">
        <v>27</v>
      </c>
    </row>
    <row r="4023" spans="1:6" x14ac:dyDescent="0.25">
      <c r="A4023" t="s">
        <v>632</v>
      </c>
      <c r="B4023" t="s">
        <v>633</v>
      </c>
      <c r="C4023" s="151">
        <v>42372</v>
      </c>
      <c r="D4023">
        <v>36</v>
      </c>
      <c r="E4023">
        <v>54</v>
      </c>
      <c r="F4023">
        <v>23</v>
      </c>
    </row>
    <row r="4024" spans="1:6" x14ac:dyDescent="0.25">
      <c r="A4024" t="s">
        <v>632</v>
      </c>
      <c r="B4024" t="s">
        <v>633</v>
      </c>
      <c r="C4024" s="151">
        <v>42373</v>
      </c>
      <c r="D4024">
        <v>34</v>
      </c>
      <c r="E4024">
        <v>37</v>
      </c>
      <c r="F4024">
        <v>20</v>
      </c>
    </row>
    <row r="4025" spans="1:6" x14ac:dyDescent="0.25">
      <c r="A4025" t="s">
        <v>632</v>
      </c>
      <c r="B4025" t="s">
        <v>633</v>
      </c>
      <c r="C4025" s="151">
        <v>42374</v>
      </c>
      <c r="D4025">
        <v>22</v>
      </c>
      <c r="E4025">
        <v>32</v>
      </c>
      <c r="F4025">
        <v>13</v>
      </c>
    </row>
    <row r="4026" spans="1:6" x14ac:dyDescent="0.25">
      <c r="A4026" t="s">
        <v>632</v>
      </c>
      <c r="B4026" t="s">
        <v>633</v>
      </c>
      <c r="C4026" s="151">
        <v>42375</v>
      </c>
      <c r="D4026">
        <v>22</v>
      </c>
      <c r="E4026">
        <v>40</v>
      </c>
      <c r="F4026">
        <v>9</v>
      </c>
    </row>
    <row r="4027" spans="1:6" x14ac:dyDescent="0.25">
      <c r="A4027" t="s">
        <v>632</v>
      </c>
      <c r="B4027" t="s">
        <v>633</v>
      </c>
      <c r="C4027" s="151">
        <v>42376</v>
      </c>
      <c r="D4027">
        <v>31</v>
      </c>
      <c r="E4027">
        <v>41</v>
      </c>
      <c r="F4027">
        <v>23</v>
      </c>
    </row>
    <row r="4028" spans="1:6" x14ac:dyDescent="0.25">
      <c r="A4028" t="s">
        <v>632</v>
      </c>
      <c r="B4028" t="s">
        <v>633</v>
      </c>
      <c r="C4028" s="151">
        <v>42377</v>
      </c>
      <c r="D4028">
        <v>39</v>
      </c>
      <c r="E4028">
        <v>42</v>
      </c>
      <c r="F4028">
        <v>36</v>
      </c>
    </row>
    <row r="4029" spans="1:6" x14ac:dyDescent="0.25">
      <c r="A4029" t="s">
        <v>632</v>
      </c>
      <c r="B4029" t="s">
        <v>633</v>
      </c>
      <c r="C4029" s="151">
        <v>42378</v>
      </c>
      <c r="D4029">
        <v>43</v>
      </c>
      <c r="E4029">
        <v>50</v>
      </c>
      <c r="F4029">
        <v>40</v>
      </c>
    </row>
    <row r="4030" spans="1:6" x14ac:dyDescent="0.25">
      <c r="A4030" t="s">
        <v>632</v>
      </c>
      <c r="B4030" t="s">
        <v>633</v>
      </c>
      <c r="C4030" s="151">
        <v>42379</v>
      </c>
      <c r="D4030">
        <v>52</v>
      </c>
      <c r="E4030">
        <v>59</v>
      </c>
      <c r="F4030">
        <v>34</v>
      </c>
    </row>
    <row r="4031" spans="1:6" x14ac:dyDescent="0.25">
      <c r="A4031" t="s">
        <v>632</v>
      </c>
      <c r="B4031" t="s">
        <v>633</v>
      </c>
      <c r="C4031" s="151">
        <v>42380</v>
      </c>
      <c r="D4031">
        <v>33</v>
      </c>
      <c r="E4031">
        <v>39</v>
      </c>
      <c r="F4031">
        <v>23</v>
      </c>
    </row>
    <row r="4032" spans="1:6" x14ac:dyDescent="0.25">
      <c r="A4032" t="s">
        <v>632</v>
      </c>
      <c r="B4032" t="s">
        <v>633</v>
      </c>
      <c r="C4032" s="151">
        <v>42381</v>
      </c>
      <c r="D4032">
        <v>32</v>
      </c>
      <c r="E4032">
        <v>45</v>
      </c>
      <c r="F4032">
        <v>23</v>
      </c>
    </row>
    <row r="4033" spans="1:6" x14ac:dyDescent="0.25">
      <c r="A4033" t="s">
        <v>632</v>
      </c>
      <c r="B4033" t="s">
        <v>633</v>
      </c>
      <c r="C4033" s="151">
        <v>42382</v>
      </c>
      <c r="D4033">
        <v>26</v>
      </c>
      <c r="E4033">
        <v>30</v>
      </c>
      <c r="F4033">
        <v>18</v>
      </c>
    </row>
    <row r="4034" spans="1:6" x14ac:dyDescent="0.25">
      <c r="A4034" t="s">
        <v>632</v>
      </c>
      <c r="B4034" t="s">
        <v>633</v>
      </c>
      <c r="C4034" s="151">
        <v>42383</v>
      </c>
      <c r="D4034">
        <v>32</v>
      </c>
      <c r="E4034">
        <v>52</v>
      </c>
      <c r="F4034">
        <v>19</v>
      </c>
    </row>
    <row r="4035" spans="1:6" x14ac:dyDescent="0.25">
      <c r="A4035" t="s">
        <v>632</v>
      </c>
      <c r="B4035" t="s">
        <v>633</v>
      </c>
      <c r="C4035" s="151">
        <v>42384</v>
      </c>
      <c r="D4035">
        <v>40</v>
      </c>
      <c r="E4035">
        <v>49</v>
      </c>
      <c r="F4035">
        <v>27</v>
      </c>
    </row>
    <row r="4036" spans="1:6" x14ac:dyDescent="0.25">
      <c r="A4036" t="s">
        <v>632</v>
      </c>
      <c r="B4036" t="s">
        <v>633</v>
      </c>
      <c r="C4036" s="151">
        <v>42385</v>
      </c>
      <c r="D4036">
        <v>42</v>
      </c>
      <c r="E4036">
        <v>52</v>
      </c>
      <c r="F4036">
        <v>36</v>
      </c>
    </row>
    <row r="4037" spans="1:6" x14ac:dyDescent="0.25">
      <c r="A4037" t="s">
        <v>632</v>
      </c>
      <c r="B4037" t="s">
        <v>633</v>
      </c>
      <c r="C4037" s="151">
        <v>42386</v>
      </c>
      <c r="D4037">
        <v>36</v>
      </c>
      <c r="E4037">
        <v>37</v>
      </c>
      <c r="F4037">
        <v>30</v>
      </c>
    </row>
    <row r="4038" spans="1:6" x14ac:dyDescent="0.25">
      <c r="A4038" t="s">
        <v>632</v>
      </c>
      <c r="B4038" t="s">
        <v>633</v>
      </c>
      <c r="C4038" s="151">
        <v>42387</v>
      </c>
      <c r="D4038">
        <v>24</v>
      </c>
      <c r="E4038">
        <v>32</v>
      </c>
      <c r="F4038">
        <v>14</v>
      </c>
    </row>
    <row r="4039" spans="1:6" x14ac:dyDescent="0.25">
      <c r="A4039" t="s">
        <v>632</v>
      </c>
      <c r="B4039" t="s">
        <v>633</v>
      </c>
      <c r="C4039" s="151">
        <v>42388</v>
      </c>
      <c r="D4039">
        <v>17</v>
      </c>
      <c r="E4039">
        <v>26</v>
      </c>
      <c r="F4039">
        <v>13</v>
      </c>
    </row>
    <row r="4040" spans="1:6" x14ac:dyDescent="0.25">
      <c r="A4040" t="s">
        <v>632</v>
      </c>
      <c r="B4040" t="s">
        <v>633</v>
      </c>
      <c r="C4040" s="151">
        <v>42389</v>
      </c>
      <c r="D4040">
        <v>21</v>
      </c>
      <c r="E4040">
        <v>29</v>
      </c>
      <c r="F4040">
        <v>15</v>
      </c>
    </row>
    <row r="4041" spans="1:6" x14ac:dyDescent="0.25">
      <c r="A4041" t="s">
        <v>632</v>
      </c>
      <c r="B4041" t="s">
        <v>633</v>
      </c>
      <c r="C4041" s="151">
        <v>42390</v>
      </c>
      <c r="D4041">
        <v>26</v>
      </c>
      <c r="E4041">
        <v>32</v>
      </c>
      <c r="F4041">
        <v>20</v>
      </c>
    </row>
    <row r="4042" spans="1:6" x14ac:dyDescent="0.25">
      <c r="A4042" t="s">
        <v>632</v>
      </c>
      <c r="B4042" t="s">
        <v>633</v>
      </c>
      <c r="C4042" s="151">
        <v>42391</v>
      </c>
      <c r="D4042">
        <v>22</v>
      </c>
      <c r="E4042">
        <v>28</v>
      </c>
      <c r="F4042">
        <v>14</v>
      </c>
    </row>
    <row r="4043" spans="1:6" x14ac:dyDescent="0.25">
      <c r="A4043" t="s">
        <v>632</v>
      </c>
      <c r="B4043" t="s">
        <v>633</v>
      </c>
      <c r="C4043" s="151">
        <v>42392</v>
      </c>
      <c r="D4043">
        <v>23</v>
      </c>
      <c r="E4043">
        <v>29</v>
      </c>
      <c r="F4043">
        <v>21</v>
      </c>
    </row>
    <row r="4044" spans="1:6" x14ac:dyDescent="0.25">
      <c r="A4044" t="s">
        <v>632</v>
      </c>
      <c r="B4044" t="s">
        <v>633</v>
      </c>
      <c r="C4044" s="151">
        <v>42393</v>
      </c>
      <c r="D4044">
        <v>26</v>
      </c>
      <c r="E4044">
        <v>35</v>
      </c>
      <c r="F4044">
        <v>9</v>
      </c>
    </row>
    <row r="4045" spans="1:6" x14ac:dyDescent="0.25">
      <c r="A4045" t="s">
        <v>632</v>
      </c>
      <c r="B4045" t="s">
        <v>633</v>
      </c>
      <c r="C4045" s="151">
        <v>42394</v>
      </c>
      <c r="D4045">
        <v>19</v>
      </c>
      <c r="E4045">
        <v>42</v>
      </c>
      <c r="F4045">
        <v>4</v>
      </c>
    </row>
    <row r="4046" spans="1:6" x14ac:dyDescent="0.25">
      <c r="A4046" t="s">
        <v>632</v>
      </c>
      <c r="B4046" t="s">
        <v>633</v>
      </c>
      <c r="C4046" s="151">
        <v>42395</v>
      </c>
      <c r="D4046">
        <v>36</v>
      </c>
      <c r="E4046">
        <v>51</v>
      </c>
      <c r="F4046">
        <v>22</v>
      </c>
    </row>
    <row r="4047" spans="1:6" x14ac:dyDescent="0.25">
      <c r="A4047" t="s">
        <v>632</v>
      </c>
      <c r="B4047" t="s">
        <v>633</v>
      </c>
      <c r="C4047" s="151">
        <v>42396</v>
      </c>
      <c r="D4047">
        <v>40</v>
      </c>
      <c r="E4047">
        <v>45</v>
      </c>
      <c r="F4047">
        <v>20</v>
      </c>
    </row>
    <row r="4048" spans="1:6" x14ac:dyDescent="0.25">
      <c r="A4048" t="s">
        <v>632</v>
      </c>
      <c r="B4048" t="s">
        <v>633</v>
      </c>
      <c r="C4048" s="151">
        <v>42397</v>
      </c>
      <c r="D4048">
        <v>26</v>
      </c>
      <c r="E4048">
        <v>42</v>
      </c>
      <c r="F4048">
        <v>11</v>
      </c>
    </row>
    <row r="4049" spans="1:6" x14ac:dyDescent="0.25">
      <c r="A4049" t="s">
        <v>632</v>
      </c>
      <c r="B4049" t="s">
        <v>633</v>
      </c>
      <c r="C4049" s="151">
        <v>42398</v>
      </c>
      <c r="D4049">
        <v>33</v>
      </c>
      <c r="E4049">
        <v>39</v>
      </c>
      <c r="F4049">
        <v>23</v>
      </c>
    </row>
    <row r="4050" spans="1:6" x14ac:dyDescent="0.25">
      <c r="A4050" t="s">
        <v>632</v>
      </c>
      <c r="B4050" t="s">
        <v>633</v>
      </c>
      <c r="C4050" s="151">
        <v>42399</v>
      </c>
      <c r="D4050">
        <v>30</v>
      </c>
      <c r="E4050">
        <v>47</v>
      </c>
      <c r="F4050">
        <v>13</v>
      </c>
    </row>
    <row r="4051" spans="1:6" x14ac:dyDescent="0.25">
      <c r="A4051" t="s">
        <v>632</v>
      </c>
      <c r="B4051" t="s">
        <v>633</v>
      </c>
      <c r="C4051" s="151">
        <v>42400</v>
      </c>
      <c r="D4051">
        <v>44</v>
      </c>
      <c r="E4051">
        <v>60</v>
      </c>
      <c r="F4051">
        <v>34</v>
      </c>
    </row>
    <row r="4052" spans="1:6" x14ac:dyDescent="0.25">
      <c r="A4052" t="s">
        <v>632</v>
      </c>
      <c r="B4052" t="s">
        <v>633</v>
      </c>
      <c r="C4052" s="151">
        <v>42401</v>
      </c>
      <c r="D4052">
        <v>48</v>
      </c>
      <c r="E4052">
        <v>56</v>
      </c>
      <c r="F4052">
        <v>41</v>
      </c>
    </row>
    <row r="4053" spans="1:6" x14ac:dyDescent="0.25">
      <c r="A4053" t="s">
        <v>632</v>
      </c>
      <c r="B4053" t="s">
        <v>633</v>
      </c>
      <c r="C4053" s="151">
        <v>42402</v>
      </c>
      <c r="D4053">
        <v>41</v>
      </c>
      <c r="E4053">
        <v>49</v>
      </c>
      <c r="F4053">
        <v>30</v>
      </c>
    </row>
    <row r="4054" spans="1:6" x14ac:dyDescent="0.25">
      <c r="A4054" t="s">
        <v>632</v>
      </c>
      <c r="B4054" t="s">
        <v>633</v>
      </c>
      <c r="C4054" s="151">
        <v>42403</v>
      </c>
      <c r="D4054">
        <v>44</v>
      </c>
      <c r="E4054">
        <v>54</v>
      </c>
      <c r="F4054">
        <v>40</v>
      </c>
    </row>
    <row r="4055" spans="1:6" x14ac:dyDescent="0.25">
      <c r="A4055" t="s">
        <v>632</v>
      </c>
      <c r="B4055" t="s">
        <v>633</v>
      </c>
      <c r="C4055" s="151">
        <v>42404</v>
      </c>
      <c r="D4055">
        <v>49</v>
      </c>
      <c r="E4055">
        <v>54</v>
      </c>
      <c r="F4055">
        <v>40</v>
      </c>
    </row>
    <row r="4056" spans="1:6" x14ac:dyDescent="0.25">
      <c r="A4056" t="s">
        <v>632</v>
      </c>
      <c r="B4056" t="s">
        <v>633</v>
      </c>
      <c r="C4056" s="151">
        <v>42405</v>
      </c>
      <c r="D4056">
        <v>39</v>
      </c>
      <c r="E4056">
        <v>42</v>
      </c>
      <c r="F4056">
        <v>26</v>
      </c>
    </row>
    <row r="4057" spans="1:6" x14ac:dyDescent="0.25">
      <c r="A4057" t="s">
        <v>632</v>
      </c>
      <c r="B4057" t="s">
        <v>633</v>
      </c>
      <c r="C4057" s="151">
        <v>42406</v>
      </c>
      <c r="D4057">
        <v>32</v>
      </c>
      <c r="E4057">
        <v>44</v>
      </c>
      <c r="F4057">
        <v>22</v>
      </c>
    </row>
    <row r="4058" spans="1:6" x14ac:dyDescent="0.25">
      <c r="A4058" t="s">
        <v>632</v>
      </c>
      <c r="B4058" t="s">
        <v>633</v>
      </c>
      <c r="C4058" s="151">
        <v>42407</v>
      </c>
      <c r="D4058">
        <v>33</v>
      </c>
      <c r="E4058">
        <v>45</v>
      </c>
      <c r="F4058">
        <v>22</v>
      </c>
    </row>
    <row r="4059" spans="1:6" x14ac:dyDescent="0.25">
      <c r="A4059" t="s">
        <v>632</v>
      </c>
      <c r="B4059" t="s">
        <v>633</v>
      </c>
      <c r="C4059" s="151">
        <v>42408</v>
      </c>
      <c r="D4059">
        <v>37</v>
      </c>
      <c r="E4059">
        <v>47</v>
      </c>
      <c r="F4059">
        <v>25</v>
      </c>
    </row>
    <row r="4060" spans="1:6" x14ac:dyDescent="0.25">
      <c r="A4060" t="s">
        <v>632</v>
      </c>
      <c r="B4060" t="s">
        <v>633</v>
      </c>
      <c r="C4060" s="151">
        <v>42409</v>
      </c>
      <c r="D4060">
        <v>36</v>
      </c>
      <c r="E4060">
        <v>39</v>
      </c>
      <c r="F4060">
        <v>30</v>
      </c>
    </row>
    <row r="4061" spans="1:6" x14ac:dyDescent="0.25">
      <c r="A4061" t="s">
        <v>632</v>
      </c>
      <c r="B4061" t="s">
        <v>633</v>
      </c>
      <c r="C4061" s="151">
        <v>42410</v>
      </c>
      <c r="D4061">
        <v>31</v>
      </c>
      <c r="E4061">
        <v>36</v>
      </c>
      <c r="F4061">
        <v>23</v>
      </c>
    </row>
    <row r="4062" spans="1:6" x14ac:dyDescent="0.25">
      <c r="A4062" t="s">
        <v>632</v>
      </c>
      <c r="B4062" t="s">
        <v>633</v>
      </c>
      <c r="C4062" s="151">
        <v>42411</v>
      </c>
      <c r="D4062">
        <v>23</v>
      </c>
      <c r="E4062">
        <v>27</v>
      </c>
      <c r="F4062">
        <v>18</v>
      </c>
    </row>
    <row r="4063" spans="1:6" x14ac:dyDescent="0.25">
      <c r="A4063" t="s">
        <v>632</v>
      </c>
      <c r="B4063" t="s">
        <v>633</v>
      </c>
      <c r="C4063" s="151">
        <v>42412</v>
      </c>
      <c r="D4063">
        <v>22</v>
      </c>
      <c r="E4063">
        <v>30</v>
      </c>
      <c r="F4063">
        <v>13</v>
      </c>
    </row>
    <row r="4064" spans="1:6" x14ac:dyDescent="0.25">
      <c r="A4064" t="s">
        <v>632</v>
      </c>
      <c r="B4064" t="s">
        <v>633</v>
      </c>
      <c r="C4064" s="151">
        <v>42413</v>
      </c>
      <c r="D4064">
        <v>22</v>
      </c>
      <c r="E4064">
        <v>26</v>
      </c>
      <c r="F4064">
        <v>13</v>
      </c>
    </row>
    <row r="4065" spans="1:6" x14ac:dyDescent="0.25">
      <c r="A4065" t="s">
        <v>632</v>
      </c>
      <c r="B4065" t="s">
        <v>633</v>
      </c>
      <c r="C4065" s="151">
        <v>42414</v>
      </c>
      <c r="D4065">
        <v>16</v>
      </c>
      <c r="E4065">
        <v>24</v>
      </c>
      <c r="F4065">
        <v>7</v>
      </c>
    </row>
    <row r="4066" spans="1:6" x14ac:dyDescent="0.25">
      <c r="A4066" t="s">
        <v>632</v>
      </c>
      <c r="B4066" t="s">
        <v>633</v>
      </c>
      <c r="C4066" s="151">
        <v>42415</v>
      </c>
      <c r="D4066">
        <v>22</v>
      </c>
      <c r="E4066">
        <v>30</v>
      </c>
      <c r="F4066">
        <v>19</v>
      </c>
    </row>
    <row r="4067" spans="1:6" x14ac:dyDescent="0.25">
      <c r="A4067" t="s">
        <v>632</v>
      </c>
      <c r="B4067" t="s">
        <v>633</v>
      </c>
      <c r="C4067" s="151">
        <v>42416</v>
      </c>
      <c r="D4067">
        <v>35</v>
      </c>
      <c r="E4067">
        <v>48</v>
      </c>
      <c r="F4067">
        <v>30</v>
      </c>
    </row>
    <row r="4068" spans="1:6" x14ac:dyDescent="0.25">
      <c r="A4068" t="s">
        <v>632</v>
      </c>
      <c r="B4068" t="s">
        <v>633</v>
      </c>
      <c r="C4068" s="151">
        <v>42417</v>
      </c>
      <c r="D4068">
        <v>37</v>
      </c>
      <c r="E4068">
        <v>47</v>
      </c>
      <c r="F4068">
        <v>26</v>
      </c>
    </row>
    <row r="4069" spans="1:6" x14ac:dyDescent="0.25">
      <c r="A4069" t="s">
        <v>632</v>
      </c>
      <c r="B4069" t="s">
        <v>633</v>
      </c>
      <c r="C4069" s="151">
        <v>42418</v>
      </c>
      <c r="D4069">
        <v>35</v>
      </c>
      <c r="E4069">
        <v>39</v>
      </c>
      <c r="F4069">
        <v>23</v>
      </c>
    </row>
    <row r="4070" spans="1:6" x14ac:dyDescent="0.25">
      <c r="A4070" t="s">
        <v>632</v>
      </c>
      <c r="B4070" t="s">
        <v>633</v>
      </c>
      <c r="C4070" s="151">
        <v>42419</v>
      </c>
      <c r="D4070">
        <v>28</v>
      </c>
      <c r="E4070">
        <v>43</v>
      </c>
      <c r="F4070">
        <v>18</v>
      </c>
    </row>
    <row r="4071" spans="1:6" x14ac:dyDescent="0.25">
      <c r="A4071" t="s">
        <v>632</v>
      </c>
      <c r="B4071" t="s">
        <v>633</v>
      </c>
      <c r="C4071" s="151">
        <v>42420</v>
      </c>
      <c r="D4071">
        <v>49</v>
      </c>
      <c r="E4071">
        <v>67</v>
      </c>
      <c r="F4071">
        <v>42</v>
      </c>
    </row>
    <row r="4072" spans="1:6" x14ac:dyDescent="0.25">
      <c r="A4072" t="s">
        <v>632</v>
      </c>
      <c r="B4072" t="s">
        <v>633</v>
      </c>
      <c r="C4072" s="151">
        <v>42421</v>
      </c>
      <c r="D4072">
        <v>51</v>
      </c>
      <c r="E4072">
        <v>56</v>
      </c>
      <c r="F4072">
        <v>44</v>
      </c>
    </row>
    <row r="4073" spans="1:6" x14ac:dyDescent="0.25">
      <c r="A4073" t="s">
        <v>632</v>
      </c>
      <c r="B4073" t="s">
        <v>633</v>
      </c>
      <c r="C4073" s="151">
        <v>42422</v>
      </c>
      <c r="D4073">
        <v>46</v>
      </c>
      <c r="E4073">
        <v>53</v>
      </c>
      <c r="F4073">
        <v>37</v>
      </c>
    </row>
    <row r="4074" spans="1:6" x14ac:dyDescent="0.25">
      <c r="A4074" t="s">
        <v>632</v>
      </c>
      <c r="B4074" t="s">
        <v>633</v>
      </c>
      <c r="C4074" s="151">
        <v>42423</v>
      </c>
      <c r="D4074">
        <v>40</v>
      </c>
      <c r="E4074">
        <v>43</v>
      </c>
      <c r="F4074">
        <v>38</v>
      </c>
    </row>
    <row r="4075" spans="1:6" x14ac:dyDescent="0.25">
      <c r="A4075" t="s">
        <v>632</v>
      </c>
      <c r="B4075" t="s">
        <v>633</v>
      </c>
      <c r="C4075" s="151">
        <v>42424</v>
      </c>
      <c r="D4075">
        <v>40</v>
      </c>
      <c r="E4075">
        <v>58</v>
      </c>
      <c r="F4075">
        <v>38</v>
      </c>
    </row>
    <row r="4076" spans="1:6" x14ac:dyDescent="0.25">
      <c r="A4076" t="s">
        <v>632</v>
      </c>
      <c r="B4076" t="s">
        <v>633</v>
      </c>
      <c r="C4076" s="151">
        <v>42425</v>
      </c>
      <c r="D4076">
        <v>48</v>
      </c>
      <c r="E4076">
        <v>53</v>
      </c>
      <c r="F4076">
        <v>38</v>
      </c>
    </row>
    <row r="4077" spans="1:6" x14ac:dyDescent="0.25">
      <c r="A4077" t="s">
        <v>632</v>
      </c>
      <c r="B4077" t="s">
        <v>633</v>
      </c>
      <c r="C4077" s="151">
        <v>42426</v>
      </c>
      <c r="D4077">
        <v>36</v>
      </c>
      <c r="E4077">
        <v>38</v>
      </c>
      <c r="F4077">
        <v>28</v>
      </c>
    </row>
    <row r="4078" spans="1:6" x14ac:dyDescent="0.25">
      <c r="A4078" t="s">
        <v>632</v>
      </c>
      <c r="B4078" t="s">
        <v>633</v>
      </c>
      <c r="C4078" s="151">
        <v>42427</v>
      </c>
      <c r="D4078">
        <v>34</v>
      </c>
      <c r="E4078">
        <v>47</v>
      </c>
      <c r="F4078">
        <v>24</v>
      </c>
    </row>
    <row r="4079" spans="1:6" x14ac:dyDescent="0.25">
      <c r="A4079" t="s">
        <v>632</v>
      </c>
      <c r="B4079" t="s">
        <v>633</v>
      </c>
      <c r="C4079" s="151">
        <v>42428</v>
      </c>
      <c r="D4079">
        <v>43</v>
      </c>
      <c r="E4079">
        <v>66</v>
      </c>
      <c r="F4079">
        <v>29</v>
      </c>
    </row>
    <row r="4080" spans="1:6" x14ac:dyDescent="0.25">
      <c r="A4080" t="s">
        <v>632</v>
      </c>
      <c r="B4080" t="s">
        <v>633</v>
      </c>
      <c r="C4080" s="151">
        <v>42429</v>
      </c>
      <c r="D4080">
        <v>56</v>
      </c>
      <c r="E4080">
        <v>62</v>
      </c>
      <c r="F4080">
        <v>35</v>
      </c>
    </row>
    <row r="4081" spans="1:6" x14ac:dyDescent="0.25">
      <c r="A4081" t="s">
        <v>632</v>
      </c>
      <c r="B4081" t="s">
        <v>633</v>
      </c>
      <c r="C4081" s="151">
        <v>42430</v>
      </c>
      <c r="D4081">
        <v>47</v>
      </c>
      <c r="E4081">
        <v>66</v>
      </c>
      <c r="F4081">
        <v>30</v>
      </c>
    </row>
    <row r="4082" spans="1:6" x14ac:dyDescent="0.25">
      <c r="A4082" t="s">
        <v>632</v>
      </c>
      <c r="B4082" t="s">
        <v>633</v>
      </c>
      <c r="C4082" s="151">
        <v>42431</v>
      </c>
      <c r="D4082">
        <v>47</v>
      </c>
      <c r="E4082">
        <v>61</v>
      </c>
      <c r="F4082">
        <v>25</v>
      </c>
    </row>
    <row r="4083" spans="1:6" x14ac:dyDescent="0.25">
      <c r="A4083" t="s">
        <v>632</v>
      </c>
      <c r="B4083" t="s">
        <v>633</v>
      </c>
      <c r="C4083" s="151">
        <v>42432</v>
      </c>
      <c r="D4083">
        <v>32</v>
      </c>
      <c r="E4083">
        <v>41</v>
      </c>
      <c r="F4083">
        <v>22</v>
      </c>
    </row>
    <row r="4084" spans="1:6" x14ac:dyDescent="0.25">
      <c r="A4084" t="s">
        <v>632</v>
      </c>
      <c r="B4084" t="s">
        <v>633</v>
      </c>
      <c r="C4084" s="151">
        <v>42433</v>
      </c>
      <c r="D4084">
        <v>34</v>
      </c>
      <c r="E4084">
        <v>40</v>
      </c>
      <c r="F4084">
        <v>32</v>
      </c>
    </row>
    <row r="4085" spans="1:6" x14ac:dyDescent="0.25">
      <c r="A4085" t="s">
        <v>632</v>
      </c>
      <c r="B4085" t="s">
        <v>633</v>
      </c>
      <c r="C4085" s="151">
        <v>42434</v>
      </c>
      <c r="D4085">
        <v>39</v>
      </c>
      <c r="E4085">
        <v>45</v>
      </c>
      <c r="F4085">
        <v>35</v>
      </c>
    </row>
    <row r="4086" spans="1:6" x14ac:dyDescent="0.25">
      <c r="A4086" t="s">
        <v>632</v>
      </c>
      <c r="B4086" t="s">
        <v>633</v>
      </c>
      <c r="C4086" s="151">
        <v>42435</v>
      </c>
      <c r="D4086">
        <v>40</v>
      </c>
      <c r="E4086">
        <v>51</v>
      </c>
      <c r="F4086">
        <v>29</v>
      </c>
    </row>
    <row r="4087" spans="1:6" x14ac:dyDescent="0.25">
      <c r="A4087" t="s">
        <v>632</v>
      </c>
      <c r="B4087" t="s">
        <v>633</v>
      </c>
      <c r="C4087" s="151">
        <v>42436</v>
      </c>
      <c r="D4087">
        <v>45</v>
      </c>
      <c r="E4087">
        <v>66</v>
      </c>
      <c r="F4087">
        <v>29</v>
      </c>
    </row>
    <row r="4088" spans="1:6" x14ac:dyDescent="0.25">
      <c r="A4088" t="s">
        <v>632</v>
      </c>
      <c r="B4088" t="s">
        <v>633</v>
      </c>
      <c r="C4088" s="151">
        <v>42437</v>
      </c>
      <c r="D4088">
        <v>59</v>
      </c>
      <c r="E4088">
        <v>78</v>
      </c>
      <c r="F4088">
        <v>40</v>
      </c>
    </row>
    <row r="4089" spans="1:6" x14ac:dyDescent="0.25">
      <c r="A4089" t="s">
        <v>632</v>
      </c>
      <c r="B4089" t="s">
        <v>633</v>
      </c>
      <c r="C4089" s="151">
        <v>42438</v>
      </c>
      <c r="D4089">
        <v>62</v>
      </c>
      <c r="E4089">
        <v>82</v>
      </c>
      <c r="F4089">
        <v>39</v>
      </c>
    </row>
    <row r="4090" spans="1:6" x14ac:dyDescent="0.25">
      <c r="A4090" t="s">
        <v>632</v>
      </c>
      <c r="B4090" t="s">
        <v>633</v>
      </c>
      <c r="C4090" s="151">
        <v>42439</v>
      </c>
      <c r="D4090">
        <v>68</v>
      </c>
      <c r="E4090">
        <v>80</v>
      </c>
      <c r="F4090">
        <v>59</v>
      </c>
    </row>
    <row r="4091" spans="1:6" x14ac:dyDescent="0.25">
      <c r="A4091" t="s">
        <v>632</v>
      </c>
      <c r="B4091" t="s">
        <v>633</v>
      </c>
      <c r="C4091" s="151">
        <v>42440</v>
      </c>
      <c r="D4091">
        <v>67</v>
      </c>
      <c r="E4091">
        <v>72</v>
      </c>
      <c r="F4091">
        <v>47</v>
      </c>
    </row>
    <row r="4092" spans="1:6" x14ac:dyDescent="0.25">
      <c r="A4092" t="s">
        <v>632</v>
      </c>
      <c r="B4092" t="s">
        <v>633</v>
      </c>
      <c r="C4092" s="151">
        <v>42441</v>
      </c>
      <c r="D4092">
        <v>53</v>
      </c>
      <c r="E4092">
        <v>63</v>
      </c>
      <c r="F4092">
        <v>40</v>
      </c>
    </row>
    <row r="4093" spans="1:6" x14ac:dyDescent="0.25">
      <c r="A4093" t="s">
        <v>632</v>
      </c>
      <c r="B4093" t="s">
        <v>633</v>
      </c>
      <c r="C4093" s="151">
        <v>42442</v>
      </c>
      <c r="D4093">
        <v>55</v>
      </c>
      <c r="E4093">
        <v>61</v>
      </c>
      <c r="F4093">
        <v>48</v>
      </c>
    </row>
    <row r="4094" spans="1:6" x14ac:dyDescent="0.25">
      <c r="A4094" t="s">
        <v>632</v>
      </c>
      <c r="B4094" t="s">
        <v>633</v>
      </c>
      <c r="C4094" s="151">
        <v>42443</v>
      </c>
      <c r="D4094">
        <v>49</v>
      </c>
      <c r="E4094">
        <v>53</v>
      </c>
      <c r="F4094">
        <v>47</v>
      </c>
    </row>
    <row r="4095" spans="1:6" x14ac:dyDescent="0.25">
      <c r="A4095" t="s">
        <v>632</v>
      </c>
      <c r="B4095" t="s">
        <v>633</v>
      </c>
      <c r="C4095" s="151">
        <v>42444</v>
      </c>
      <c r="D4095">
        <v>51</v>
      </c>
      <c r="E4095">
        <v>63</v>
      </c>
      <c r="F4095">
        <v>45</v>
      </c>
    </row>
    <row r="4096" spans="1:6" x14ac:dyDescent="0.25">
      <c r="A4096" t="s">
        <v>632</v>
      </c>
      <c r="B4096" t="s">
        <v>633</v>
      </c>
      <c r="C4096" s="151">
        <v>42445</v>
      </c>
      <c r="D4096">
        <v>56</v>
      </c>
      <c r="E4096">
        <v>75</v>
      </c>
      <c r="F4096">
        <v>42</v>
      </c>
    </row>
    <row r="4097" spans="1:6" x14ac:dyDescent="0.25">
      <c r="A4097" t="s">
        <v>632</v>
      </c>
      <c r="B4097" t="s">
        <v>633</v>
      </c>
      <c r="C4097" s="151">
        <v>42446</v>
      </c>
      <c r="D4097">
        <v>58</v>
      </c>
      <c r="E4097">
        <v>67</v>
      </c>
      <c r="F4097">
        <v>39</v>
      </c>
    </row>
    <row r="4098" spans="1:6" x14ac:dyDescent="0.25">
      <c r="A4098" t="s">
        <v>632</v>
      </c>
      <c r="B4098" t="s">
        <v>633</v>
      </c>
      <c r="C4098" s="151">
        <v>42447</v>
      </c>
      <c r="D4098">
        <v>53</v>
      </c>
      <c r="E4098">
        <v>65</v>
      </c>
      <c r="F4098">
        <v>36</v>
      </c>
    </row>
    <row r="4099" spans="1:6" x14ac:dyDescent="0.25">
      <c r="A4099" t="s">
        <v>632</v>
      </c>
      <c r="B4099" t="s">
        <v>633</v>
      </c>
      <c r="C4099" s="151">
        <v>42448</v>
      </c>
      <c r="D4099">
        <v>44</v>
      </c>
      <c r="E4099">
        <v>51</v>
      </c>
      <c r="F4099">
        <v>35</v>
      </c>
    </row>
    <row r="4100" spans="1:6" x14ac:dyDescent="0.25">
      <c r="A4100" t="s">
        <v>632</v>
      </c>
      <c r="B4100" t="s">
        <v>633</v>
      </c>
      <c r="C4100" s="151">
        <v>42449</v>
      </c>
      <c r="D4100">
        <v>38</v>
      </c>
      <c r="E4100">
        <v>44</v>
      </c>
      <c r="F4100">
        <v>36</v>
      </c>
    </row>
    <row r="4101" spans="1:6" x14ac:dyDescent="0.25">
      <c r="A4101" t="s">
        <v>632</v>
      </c>
      <c r="B4101" t="s">
        <v>633</v>
      </c>
      <c r="C4101" s="151">
        <v>42450</v>
      </c>
      <c r="D4101">
        <v>42</v>
      </c>
      <c r="E4101">
        <v>52</v>
      </c>
      <c r="F4101">
        <v>30</v>
      </c>
    </row>
    <row r="4102" spans="1:6" x14ac:dyDescent="0.25">
      <c r="A4102" t="s">
        <v>632</v>
      </c>
      <c r="B4102" t="s">
        <v>633</v>
      </c>
      <c r="C4102" s="151">
        <v>42451</v>
      </c>
      <c r="D4102">
        <v>42</v>
      </c>
      <c r="E4102">
        <v>62</v>
      </c>
      <c r="F4102">
        <v>26</v>
      </c>
    </row>
    <row r="4103" spans="1:6" x14ac:dyDescent="0.25">
      <c r="A4103" t="s">
        <v>632</v>
      </c>
      <c r="B4103" t="s">
        <v>633</v>
      </c>
      <c r="C4103" s="151">
        <v>42452</v>
      </c>
      <c r="D4103">
        <v>61</v>
      </c>
      <c r="E4103">
        <v>74</v>
      </c>
      <c r="F4103">
        <v>49</v>
      </c>
    </row>
    <row r="4104" spans="1:6" x14ac:dyDescent="0.25">
      <c r="A4104" t="s">
        <v>632</v>
      </c>
      <c r="B4104" t="s">
        <v>633</v>
      </c>
      <c r="C4104" s="151">
        <v>42453</v>
      </c>
      <c r="D4104">
        <v>62</v>
      </c>
      <c r="E4104">
        <v>77</v>
      </c>
      <c r="F4104">
        <v>42</v>
      </c>
    </row>
    <row r="4105" spans="1:6" x14ac:dyDescent="0.25">
      <c r="A4105" t="s">
        <v>632</v>
      </c>
      <c r="B4105" t="s">
        <v>633</v>
      </c>
      <c r="C4105" s="151">
        <v>42454</v>
      </c>
      <c r="D4105">
        <v>67</v>
      </c>
      <c r="E4105">
        <v>71</v>
      </c>
      <c r="F4105">
        <v>47</v>
      </c>
    </row>
    <row r="4106" spans="1:6" x14ac:dyDescent="0.25">
      <c r="A4106" t="s">
        <v>632</v>
      </c>
      <c r="B4106" t="s">
        <v>633</v>
      </c>
      <c r="C4106" s="151">
        <v>42455</v>
      </c>
      <c r="D4106">
        <v>49</v>
      </c>
      <c r="E4106">
        <v>61</v>
      </c>
      <c r="F4106">
        <v>37</v>
      </c>
    </row>
    <row r="4107" spans="1:6" x14ac:dyDescent="0.25">
      <c r="A4107" t="s">
        <v>632</v>
      </c>
      <c r="B4107" t="s">
        <v>633</v>
      </c>
      <c r="C4107" s="151">
        <v>42456</v>
      </c>
      <c r="D4107">
        <v>52</v>
      </c>
      <c r="E4107">
        <v>56</v>
      </c>
      <c r="F4107">
        <v>43</v>
      </c>
    </row>
    <row r="4108" spans="1:6" x14ac:dyDescent="0.25">
      <c r="A4108" t="s">
        <v>632</v>
      </c>
      <c r="B4108" t="s">
        <v>633</v>
      </c>
      <c r="C4108" s="151">
        <v>42457</v>
      </c>
      <c r="D4108">
        <v>54</v>
      </c>
      <c r="E4108">
        <v>68</v>
      </c>
      <c r="F4108">
        <v>48</v>
      </c>
    </row>
    <row r="4109" spans="1:6" x14ac:dyDescent="0.25">
      <c r="A4109" t="s">
        <v>632</v>
      </c>
      <c r="B4109" t="s">
        <v>633</v>
      </c>
      <c r="C4109" s="151">
        <v>42458</v>
      </c>
      <c r="D4109">
        <v>52</v>
      </c>
      <c r="E4109">
        <v>59</v>
      </c>
      <c r="F4109">
        <v>37</v>
      </c>
    </row>
    <row r="4110" spans="1:6" x14ac:dyDescent="0.25">
      <c r="A4110" t="s">
        <v>632</v>
      </c>
      <c r="B4110" t="s">
        <v>633</v>
      </c>
      <c r="C4110" s="151">
        <v>42459</v>
      </c>
      <c r="D4110">
        <v>47</v>
      </c>
      <c r="E4110">
        <v>65</v>
      </c>
      <c r="F4110">
        <v>27</v>
      </c>
    </row>
    <row r="4111" spans="1:6" x14ac:dyDescent="0.25">
      <c r="A4111" t="s">
        <v>632</v>
      </c>
      <c r="B4111" t="s">
        <v>633</v>
      </c>
      <c r="C4111" s="151">
        <v>42460</v>
      </c>
      <c r="D4111">
        <v>61</v>
      </c>
      <c r="E4111">
        <v>72</v>
      </c>
      <c r="F4111">
        <v>53</v>
      </c>
    </row>
    <row r="4112" spans="1:6" x14ac:dyDescent="0.25">
      <c r="A4112" t="s">
        <v>632</v>
      </c>
      <c r="B4112" t="s">
        <v>633</v>
      </c>
      <c r="C4112" s="151">
        <v>42461</v>
      </c>
      <c r="D4112">
        <v>71</v>
      </c>
      <c r="E4112">
        <v>82</v>
      </c>
      <c r="F4112">
        <v>64</v>
      </c>
    </row>
    <row r="4113" spans="1:6" x14ac:dyDescent="0.25">
      <c r="A4113" t="s">
        <v>632</v>
      </c>
      <c r="B4113" t="s">
        <v>633</v>
      </c>
      <c r="C4113" s="151">
        <v>42462</v>
      </c>
      <c r="D4113">
        <v>60</v>
      </c>
      <c r="E4113">
        <v>65</v>
      </c>
      <c r="F4113">
        <v>42</v>
      </c>
    </row>
    <row r="4114" spans="1:6" x14ac:dyDescent="0.25">
      <c r="A4114" t="s">
        <v>632</v>
      </c>
      <c r="B4114" t="s">
        <v>633</v>
      </c>
      <c r="C4114" s="151">
        <v>42463</v>
      </c>
      <c r="D4114">
        <v>44</v>
      </c>
      <c r="E4114">
        <v>53</v>
      </c>
      <c r="F4114">
        <v>34</v>
      </c>
    </row>
    <row r="4115" spans="1:6" x14ac:dyDescent="0.25">
      <c r="A4115" t="s">
        <v>632</v>
      </c>
      <c r="B4115" t="s">
        <v>633</v>
      </c>
      <c r="C4115" s="151">
        <v>42464</v>
      </c>
      <c r="D4115">
        <v>53</v>
      </c>
      <c r="E4115">
        <v>72</v>
      </c>
      <c r="F4115">
        <v>38</v>
      </c>
    </row>
    <row r="4116" spans="1:6" x14ac:dyDescent="0.25">
      <c r="A4116" t="s">
        <v>632</v>
      </c>
      <c r="B4116" t="s">
        <v>633</v>
      </c>
      <c r="C4116" s="151">
        <v>42465</v>
      </c>
      <c r="D4116">
        <v>40</v>
      </c>
      <c r="E4116">
        <v>45</v>
      </c>
      <c r="F4116">
        <v>27</v>
      </c>
    </row>
    <row r="4117" spans="1:6" x14ac:dyDescent="0.25">
      <c r="A4117" t="s">
        <v>632</v>
      </c>
      <c r="B4117" t="s">
        <v>633</v>
      </c>
      <c r="C4117" s="151">
        <v>42466</v>
      </c>
      <c r="D4117">
        <v>39</v>
      </c>
      <c r="E4117">
        <v>57</v>
      </c>
      <c r="F4117">
        <v>24</v>
      </c>
    </row>
    <row r="4118" spans="1:6" x14ac:dyDescent="0.25">
      <c r="A4118" t="s">
        <v>632</v>
      </c>
      <c r="B4118" t="s">
        <v>633</v>
      </c>
      <c r="C4118" s="151">
        <v>42467</v>
      </c>
      <c r="D4118">
        <v>54</v>
      </c>
      <c r="E4118">
        <v>62</v>
      </c>
      <c r="F4118">
        <v>44</v>
      </c>
    </row>
    <row r="4119" spans="1:6" x14ac:dyDescent="0.25">
      <c r="A4119" t="s">
        <v>632</v>
      </c>
      <c r="B4119" t="s">
        <v>633</v>
      </c>
      <c r="C4119" s="151">
        <v>42468</v>
      </c>
      <c r="D4119">
        <v>46</v>
      </c>
      <c r="E4119">
        <v>51</v>
      </c>
      <c r="F4119">
        <v>34</v>
      </c>
    </row>
    <row r="4120" spans="1:6" x14ac:dyDescent="0.25">
      <c r="A4120" t="s">
        <v>632</v>
      </c>
      <c r="B4120" t="s">
        <v>633</v>
      </c>
      <c r="C4120" s="151">
        <v>42469</v>
      </c>
      <c r="D4120">
        <v>40</v>
      </c>
      <c r="E4120">
        <v>46</v>
      </c>
      <c r="F4120">
        <v>32</v>
      </c>
    </row>
    <row r="4121" spans="1:6" x14ac:dyDescent="0.25">
      <c r="A4121" t="s">
        <v>632</v>
      </c>
      <c r="B4121" t="s">
        <v>633</v>
      </c>
      <c r="C4121" s="151">
        <v>42470</v>
      </c>
      <c r="D4121">
        <v>37</v>
      </c>
      <c r="E4121">
        <v>53</v>
      </c>
      <c r="F4121">
        <v>25</v>
      </c>
    </row>
    <row r="4122" spans="1:6" x14ac:dyDescent="0.25">
      <c r="A4122" t="s">
        <v>632</v>
      </c>
      <c r="B4122" t="s">
        <v>633</v>
      </c>
      <c r="C4122" s="151">
        <v>42471</v>
      </c>
      <c r="D4122">
        <v>55</v>
      </c>
      <c r="E4122">
        <v>74</v>
      </c>
      <c r="F4122">
        <v>45</v>
      </c>
    </row>
    <row r="4123" spans="1:6" x14ac:dyDescent="0.25">
      <c r="A4123" t="s">
        <v>632</v>
      </c>
      <c r="B4123" t="s">
        <v>633</v>
      </c>
      <c r="C4123" s="151">
        <v>42472</v>
      </c>
      <c r="D4123">
        <v>62</v>
      </c>
      <c r="E4123">
        <v>67</v>
      </c>
      <c r="F4123">
        <v>46</v>
      </c>
    </row>
    <row r="4124" spans="1:6" x14ac:dyDescent="0.25">
      <c r="A4124" t="s">
        <v>632</v>
      </c>
      <c r="B4124" t="s">
        <v>633</v>
      </c>
      <c r="C4124" s="151">
        <v>42473</v>
      </c>
      <c r="D4124">
        <v>49</v>
      </c>
      <c r="E4124">
        <v>59</v>
      </c>
      <c r="F4124">
        <v>34</v>
      </c>
    </row>
    <row r="4125" spans="1:6" x14ac:dyDescent="0.25">
      <c r="A4125" t="s">
        <v>632</v>
      </c>
      <c r="B4125" t="s">
        <v>633</v>
      </c>
      <c r="C4125" s="151">
        <v>42474</v>
      </c>
      <c r="D4125">
        <v>48</v>
      </c>
      <c r="E4125">
        <v>64</v>
      </c>
      <c r="F4125">
        <v>31</v>
      </c>
    </row>
    <row r="4126" spans="1:6" x14ac:dyDescent="0.25">
      <c r="A4126" t="s">
        <v>632</v>
      </c>
      <c r="B4126" t="s">
        <v>633</v>
      </c>
      <c r="C4126" s="151">
        <v>42475</v>
      </c>
      <c r="D4126">
        <v>51</v>
      </c>
      <c r="E4126">
        <v>64</v>
      </c>
      <c r="F4126">
        <v>34</v>
      </c>
    </row>
    <row r="4127" spans="1:6" x14ac:dyDescent="0.25">
      <c r="A4127" t="s">
        <v>632</v>
      </c>
      <c r="B4127" t="s">
        <v>633</v>
      </c>
      <c r="C4127" s="151">
        <v>42476</v>
      </c>
      <c r="D4127">
        <v>54</v>
      </c>
      <c r="E4127">
        <v>71</v>
      </c>
      <c r="F4127">
        <v>34</v>
      </c>
    </row>
    <row r="4128" spans="1:6" x14ac:dyDescent="0.25">
      <c r="A4128" t="s">
        <v>632</v>
      </c>
      <c r="B4128" t="s">
        <v>633</v>
      </c>
      <c r="C4128" s="151">
        <v>42477</v>
      </c>
      <c r="D4128">
        <v>57</v>
      </c>
      <c r="E4128">
        <v>74</v>
      </c>
      <c r="F4128">
        <v>38</v>
      </c>
    </row>
    <row r="4129" spans="1:6" x14ac:dyDescent="0.25">
      <c r="A4129" t="s">
        <v>632</v>
      </c>
      <c r="B4129" t="s">
        <v>633</v>
      </c>
      <c r="C4129" s="151">
        <v>42478</v>
      </c>
      <c r="D4129">
        <v>63</v>
      </c>
      <c r="E4129">
        <v>83</v>
      </c>
      <c r="F4129">
        <v>42</v>
      </c>
    </row>
    <row r="4130" spans="1:6" x14ac:dyDescent="0.25">
      <c r="A4130" t="s">
        <v>632</v>
      </c>
      <c r="B4130" t="s">
        <v>633</v>
      </c>
      <c r="C4130" s="151">
        <v>42479</v>
      </c>
      <c r="D4130">
        <v>65</v>
      </c>
      <c r="E4130">
        <v>82</v>
      </c>
      <c r="F4130">
        <v>47</v>
      </c>
    </row>
    <row r="4131" spans="1:6" x14ac:dyDescent="0.25">
      <c r="A4131" t="s">
        <v>632</v>
      </c>
      <c r="B4131" t="s">
        <v>633</v>
      </c>
      <c r="C4131" s="151">
        <v>42480</v>
      </c>
      <c r="D4131">
        <v>60</v>
      </c>
      <c r="E4131">
        <v>71</v>
      </c>
      <c r="F4131">
        <v>40</v>
      </c>
    </row>
    <row r="4132" spans="1:6" x14ac:dyDescent="0.25">
      <c r="A4132" t="s">
        <v>632</v>
      </c>
      <c r="B4132" t="s">
        <v>633</v>
      </c>
      <c r="C4132" s="151">
        <v>42481</v>
      </c>
      <c r="D4132">
        <v>60</v>
      </c>
      <c r="E4132">
        <v>75</v>
      </c>
      <c r="F4132">
        <v>48</v>
      </c>
    </row>
    <row r="4133" spans="1:6" x14ac:dyDescent="0.25">
      <c r="A4133" t="s">
        <v>632</v>
      </c>
      <c r="B4133" t="s">
        <v>633</v>
      </c>
      <c r="C4133" s="151">
        <v>42482</v>
      </c>
      <c r="D4133">
        <v>67</v>
      </c>
      <c r="E4133">
        <v>71</v>
      </c>
      <c r="F4133">
        <v>62</v>
      </c>
    </row>
    <row r="4134" spans="1:6" x14ac:dyDescent="0.25">
      <c r="A4134" t="s">
        <v>632</v>
      </c>
      <c r="B4134" t="s">
        <v>633</v>
      </c>
      <c r="C4134" s="151">
        <v>42483</v>
      </c>
      <c r="D4134">
        <v>63</v>
      </c>
      <c r="E4134">
        <v>70</v>
      </c>
      <c r="F4134">
        <v>53</v>
      </c>
    </row>
    <row r="4135" spans="1:6" x14ac:dyDescent="0.25">
      <c r="A4135" t="s">
        <v>632</v>
      </c>
      <c r="B4135" t="s">
        <v>633</v>
      </c>
      <c r="C4135" s="151">
        <v>42484</v>
      </c>
      <c r="D4135">
        <v>57</v>
      </c>
      <c r="E4135">
        <v>69</v>
      </c>
      <c r="F4135">
        <v>44</v>
      </c>
    </row>
    <row r="4136" spans="1:6" x14ac:dyDescent="0.25">
      <c r="A4136" t="s">
        <v>632</v>
      </c>
      <c r="B4136" t="s">
        <v>633</v>
      </c>
      <c r="C4136" s="151">
        <v>42485</v>
      </c>
      <c r="D4136">
        <v>62</v>
      </c>
      <c r="E4136">
        <v>80</v>
      </c>
      <c r="F4136">
        <v>47</v>
      </c>
    </row>
    <row r="4137" spans="1:6" x14ac:dyDescent="0.25">
      <c r="A4137" t="s">
        <v>632</v>
      </c>
      <c r="B4137" t="s">
        <v>633</v>
      </c>
      <c r="C4137" s="151">
        <v>42486</v>
      </c>
      <c r="D4137">
        <v>72</v>
      </c>
      <c r="E4137">
        <v>84</v>
      </c>
      <c r="F4137">
        <v>62</v>
      </c>
    </row>
    <row r="4138" spans="1:6" x14ac:dyDescent="0.25">
      <c r="A4138" t="s">
        <v>632</v>
      </c>
      <c r="B4138" t="s">
        <v>633</v>
      </c>
      <c r="C4138" s="151">
        <v>42487</v>
      </c>
      <c r="D4138">
        <v>62</v>
      </c>
      <c r="E4138">
        <v>69</v>
      </c>
      <c r="F4138">
        <v>53</v>
      </c>
    </row>
    <row r="4139" spans="1:6" x14ac:dyDescent="0.25">
      <c r="A4139" t="s">
        <v>632</v>
      </c>
      <c r="B4139" t="s">
        <v>633</v>
      </c>
      <c r="C4139" s="151">
        <v>42488</v>
      </c>
      <c r="D4139">
        <v>53</v>
      </c>
      <c r="E4139">
        <v>54</v>
      </c>
      <c r="F4139">
        <v>47</v>
      </c>
    </row>
    <row r="4140" spans="1:6" x14ac:dyDescent="0.25">
      <c r="A4140" t="s">
        <v>632</v>
      </c>
      <c r="B4140" t="s">
        <v>633</v>
      </c>
      <c r="C4140" s="151">
        <v>42489</v>
      </c>
      <c r="D4140">
        <v>49</v>
      </c>
      <c r="E4140">
        <v>55</v>
      </c>
      <c r="F4140">
        <v>46</v>
      </c>
    </row>
    <row r="4141" spans="1:6" x14ac:dyDescent="0.25">
      <c r="A4141" t="s">
        <v>632</v>
      </c>
      <c r="B4141" t="s">
        <v>633</v>
      </c>
      <c r="C4141" s="151">
        <v>42490</v>
      </c>
      <c r="D4141">
        <v>53</v>
      </c>
      <c r="E4141">
        <v>56</v>
      </c>
      <c r="F4141">
        <v>51</v>
      </c>
    </row>
    <row r="4142" spans="1:6" x14ac:dyDescent="0.25">
      <c r="A4142" t="s">
        <v>632</v>
      </c>
      <c r="B4142" t="s">
        <v>633</v>
      </c>
      <c r="C4142" s="151">
        <v>42491</v>
      </c>
      <c r="D4142">
        <v>54</v>
      </c>
      <c r="E4142">
        <v>59</v>
      </c>
      <c r="F4142">
        <v>51</v>
      </c>
    </row>
    <row r="4143" spans="1:6" x14ac:dyDescent="0.25">
      <c r="A4143" t="s">
        <v>632</v>
      </c>
      <c r="B4143" t="s">
        <v>633</v>
      </c>
      <c r="C4143" s="151">
        <v>42492</v>
      </c>
      <c r="D4143">
        <v>61</v>
      </c>
      <c r="E4143">
        <v>80</v>
      </c>
      <c r="F4143">
        <v>54</v>
      </c>
    </row>
    <row r="4144" spans="1:6" x14ac:dyDescent="0.25">
      <c r="A4144" t="s">
        <v>632</v>
      </c>
      <c r="B4144" t="s">
        <v>633</v>
      </c>
      <c r="C4144" s="151">
        <v>42493</v>
      </c>
      <c r="D4144">
        <v>65</v>
      </c>
      <c r="E4144">
        <v>71</v>
      </c>
      <c r="F4144">
        <v>57</v>
      </c>
    </row>
    <row r="4145" spans="1:6" x14ac:dyDescent="0.25">
      <c r="A4145" t="s">
        <v>632</v>
      </c>
      <c r="B4145" t="s">
        <v>633</v>
      </c>
      <c r="C4145" s="151">
        <v>42494</v>
      </c>
      <c r="D4145">
        <v>57</v>
      </c>
      <c r="E4145">
        <v>62</v>
      </c>
      <c r="F4145">
        <v>53</v>
      </c>
    </row>
    <row r="4146" spans="1:6" x14ac:dyDescent="0.25">
      <c r="A4146" t="s">
        <v>632</v>
      </c>
      <c r="B4146" t="s">
        <v>633</v>
      </c>
      <c r="C4146" s="151">
        <v>42495</v>
      </c>
      <c r="D4146">
        <v>53</v>
      </c>
      <c r="E4146">
        <v>57</v>
      </c>
      <c r="F4146">
        <v>50</v>
      </c>
    </row>
    <row r="4147" spans="1:6" x14ac:dyDescent="0.25">
      <c r="A4147" t="s">
        <v>632</v>
      </c>
      <c r="B4147" t="s">
        <v>633</v>
      </c>
      <c r="C4147" s="151">
        <v>42496</v>
      </c>
      <c r="D4147">
        <v>53</v>
      </c>
      <c r="E4147">
        <v>54</v>
      </c>
      <c r="F4147">
        <v>50</v>
      </c>
    </row>
    <row r="4148" spans="1:6" x14ac:dyDescent="0.25">
      <c r="A4148" t="s">
        <v>632</v>
      </c>
      <c r="B4148" t="s">
        <v>633</v>
      </c>
      <c r="C4148" s="151">
        <v>42497</v>
      </c>
      <c r="D4148">
        <v>55</v>
      </c>
      <c r="E4148">
        <v>65</v>
      </c>
      <c r="F4148">
        <v>49</v>
      </c>
    </row>
    <row r="4149" spans="1:6" x14ac:dyDescent="0.25">
      <c r="A4149" t="s">
        <v>632</v>
      </c>
      <c r="B4149" t="s">
        <v>633</v>
      </c>
      <c r="C4149" s="151">
        <v>42498</v>
      </c>
      <c r="D4149">
        <v>61</v>
      </c>
      <c r="E4149">
        <v>71</v>
      </c>
      <c r="F4149">
        <v>45</v>
      </c>
    </row>
    <row r="4150" spans="1:6" x14ac:dyDescent="0.25">
      <c r="A4150" t="s">
        <v>632</v>
      </c>
      <c r="B4150" t="s">
        <v>633</v>
      </c>
      <c r="C4150" s="151">
        <v>42499</v>
      </c>
      <c r="D4150">
        <v>54</v>
      </c>
      <c r="E4150">
        <v>63</v>
      </c>
      <c r="F4150">
        <v>42</v>
      </c>
    </row>
    <row r="4151" spans="1:6" x14ac:dyDescent="0.25">
      <c r="A4151" t="s">
        <v>632</v>
      </c>
      <c r="B4151" t="s">
        <v>633</v>
      </c>
      <c r="C4151" s="151">
        <v>42500</v>
      </c>
      <c r="D4151">
        <v>58</v>
      </c>
      <c r="E4151">
        <v>63</v>
      </c>
      <c r="F4151">
        <v>54</v>
      </c>
    </row>
    <row r="4152" spans="1:6" x14ac:dyDescent="0.25">
      <c r="A4152" t="s">
        <v>632</v>
      </c>
      <c r="B4152" t="s">
        <v>633</v>
      </c>
      <c r="C4152" s="151">
        <v>42501</v>
      </c>
      <c r="D4152">
        <v>56</v>
      </c>
      <c r="E4152">
        <v>60</v>
      </c>
      <c r="F4152">
        <v>54</v>
      </c>
    </row>
    <row r="4153" spans="1:6" x14ac:dyDescent="0.25">
      <c r="A4153" t="s">
        <v>632</v>
      </c>
      <c r="B4153" t="s">
        <v>633</v>
      </c>
      <c r="C4153" s="151">
        <v>42502</v>
      </c>
      <c r="D4153">
        <v>60</v>
      </c>
      <c r="E4153">
        <v>67</v>
      </c>
      <c r="F4153">
        <v>57</v>
      </c>
    </row>
    <row r="4154" spans="1:6" x14ac:dyDescent="0.25">
      <c r="A4154" t="s">
        <v>632</v>
      </c>
      <c r="B4154" t="s">
        <v>633</v>
      </c>
      <c r="C4154" s="151">
        <v>42503</v>
      </c>
      <c r="D4154">
        <v>66</v>
      </c>
      <c r="E4154">
        <v>77</v>
      </c>
      <c r="F4154">
        <v>56</v>
      </c>
    </row>
    <row r="4155" spans="1:6" x14ac:dyDescent="0.25">
      <c r="A4155" t="s">
        <v>632</v>
      </c>
      <c r="B4155" t="s">
        <v>633</v>
      </c>
      <c r="C4155" s="151">
        <v>42504</v>
      </c>
      <c r="D4155">
        <v>61</v>
      </c>
      <c r="E4155">
        <v>75</v>
      </c>
      <c r="F4155">
        <v>46</v>
      </c>
    </row>
    <row r="4156" spans="1:6" x14ac:dyDescent="0.25">
      <c r="A4156" t="s">
        <v>632</v>
      </c>
      <c r="B4156" t="s">
        <v>633</v>
      </c>
      <c r="C4156" s="151">
        <v>42505</v>
      </c>
      <c r="D4156">
        <v>52</v>
      </c>
      <c r="E4156">
        <v>59</v>
      </c>
      <c r="F4156">
        <v>37</v>
      </c>
    </row>
    <row r="4157" spans="1:6" x14ac:dyDescent="0.25">
      <c r="A4157" t="s">
        <v>632</v>
      </c>
      <c r="B4157" t="s">
        <v>633</v>
      </c>
      <c r="C4157" s="151">
        <v>42506</v>
      </c>
      <c r="D4157">
        <v>51</v>
      </c>
      <c r="E4157">
        <v>66</v>
      </c>
      <c r="F4157">
        <v>36</v>
      </c>
    </row>
    <row r="4158" spans="1:6" x14ac:dyDescent="0.25">
      <c r="A4158" t="s">
        <v>632</v>
      </c>
      <c r="B4158" t="s">
        <v>633</v>
      </c>
      <c r="C4158" s="151">
        <v>42507</v>
      </c>
      <c r="D4158">
        <v>54</v>
      </c>
      <c r="E4158">
        <v>56</v>
      </c>
      <c r="F4158">
        <v>50</v>
      </c>
    </row>
    <row r="4159" spans="1:6" x14ac:dyDescent="0.25">
      <c r="A4159" t="s">
        <v>632</v>
      </c>
      <c r="B4159" t="s">
        <v>633</v>
      </c>
      <c r="C4159" s="151">
        <v>42508</v>
      </c>
      <c r="D4159">
        <v>56</v>
      </c>
      <c r="E4159">
        <v>65</v>
      </c>
      <c r="F4159">
        <v>52</v>
      </c>
    </row>
    <row r="4160" spans="1:6" x14ac:dyDescent="0.25">
      <c r="A4160" t="s">
        <v>632</v>
      </c>
      <c r="B4160" t="s">
        <v>633</v>
      </c>
      <c r="C4160" s="151">
        <v>42509</v>
      </c>
      <c r="D4160">
        <v>60</v>
      </c>
      <c r="E4160">
        <v>72</v>
      </c>
      <c r="F4160">
        <v>50</v>
      </c>
    </row>
    <row r="4161" spans="1:6" x14ac:dyDescent="0.25">
      <c r="A4161" t="s">
        <v>632</v>
      </c>
      <c r="B4161" t="s">
        <v>633</v>
      </c>
      <c r="C4161" s="151">
        <v>42510</v>
      </c>
      <c r="D4161">
        <v>61</v>
      </c>
      <c r="E4161">
        <v>77</v>
      </c>
      <c r="F4161">
        <v>45</v>
      </c>
    </row>
    <row r="4162" spans="1:6" x14ac:dyDescent="0.25">
      <c r="A4162" t="s">
        <v>632</v>
      </c>
      <c r="B4162" t="s">
        <v>633</v>
      </c>
      <c r="C4162" s="151">
        <v>42511</v>
      </c>
      <c r="D4162">
        <v>58</v>
      </c>
      <c r="E4162">
        <v>62</v>
      </c>
      <c r="F4162">
        <v>53</v>
      </c>
    </row>
    <row r="4163" spans="1:6" x14ac:dyDescent="0.25">
      <c r="A4163" t="s">
        <v>632</v>
      </c>
      <c r="B4163" t="s">
        <v>633</v>
      </c>
      <c r="C4163" s="151">
        <v>42512</v>
      </c>
      <c r="D4163">
        <v>54</v>
      </c>
      <c r="E4163">
        <v>57</v>
      </c>
      <c r="F4163">
        <v>52</v>
      </c>
    </row>
    <row r="4164" spans="1:6" x14ac:dyDescent="0.25">
      <c r="A4164" t="s">
        <v>632</v>
      </c>
      <c r="B4164" t="s">
        <v>633</v>
      </c>
      <c r="C4164" s="151">
        <v>42513</v>
      </c>
      <c r="D4164">
        <v>60</v>
      </c>
      <c r="E4164">
        <v>75</v>
      </c>
      <c r="F4164">
        <v>54</v>
      </c>
    </row>
    <row r="4165" spans="1:6" x14ac:dyDescent="0.25">
      <c r="A4165" t="s">
        <v>632</v>
      </c>
      <c r="B4165" t="s">
        <v>633</v>
      </c>
      <c r="C4165" s="151">
        <v>42514</v>
      </c>
      <c r="D4165">
        <v>66</v>
      </c>
      <c r="E4165">
        <v>82</v>
      </c>
      <c r="F4165">
        <v>52</v>
      </c>
    </row>
    <row r="4166" spans="1:6" x14ac:dyDescent="0.25">
      <c r="A4166" t="s">
        <v>632</v>
      </c>
      <c r="B4166" t="s">
        <v>633</v>
      </c>
      <c r="C4166" s="151">
        <v>42515</v>
      </c>
      <c r="D4166">
        <v>70</v>
      </c>
      <c r="E4166">
        <v>86</v>
      </c>
      <c r="F4166">
        <v>52</v>
      </c>
    </row>
    <row r="4167" spans="1:6" x14ac:dyDescent="0.25">
      <c r="A4167" t="s">
        <v>632</v>
      </c>
      <c r="B4167" t="s">
        <v>633</v>
      </c>
      <c r="C4167" s="151">
        <v>42516</v>
      </c>
      <c r="D4167">
        <v>73</v>
      </c>
      <c r="E4167">
        <v>89</v>
      </c>
      <c r="F4167">
        <v>56</v>
      </c>
    </row>
    <row r="4168" spans="1:6" x14ac:dyDescent="0.25">
      <c r="A4168" t="s">
        <v>632</v>
      </c>
      <c r="B4168" t="s">
        <v>633</v>
      </c>
      <c r="C4168" s="151">
        <v>42517</v>
      </c>
      <c r="D4168">
        <v>79</v>
      </c>
      <c r="E4168">
        <v>89</v>
      </c>
      <c r="F4168">
        <v>67</v>
      </c>
    </row>
    <row r="4169" spans="1:6" x14ac:dyDescent="0.25">
      <c r="A4169" t="s">
        <v>632</v>
      </c>
      <c r="B4169" t="s">
        <v>633</v>
      </c>
      <c r="C4169" s="151">
        <v>42518</v>
      </c>
      <c r="D4169">
        <v>79</v>
      </c>
      <c r="E4169">
        <v>89</v>
      </c>
      <c r="F4169">
        <v>69</v>
      </c>
    </row>
    <row r="4170" spans="1:6" x14ac:dyDescent="0.25">
      <c r="A4170" t="s">
        <v>632</v>
      </c>
      <c r="B4170" t="s">
        <v>633</v>
      </c>
      <c r="C4170" s="151">
        <v>42519</v>
      </c>
      <c r="D4170">
        <v>75</v>
      </c>
      <c r="E4170">
        <v>84</v>
      </c>
      <c r="F4170">
        <v>64</v>
      </c>
    </row>
    <row r="4171" spans="1:6" x14ac:dyDescent="0.25">
      <c r="A4171" t="s">
        <v>632</v>
      </c>
      <c r="B4171" t="s">
        <v>633</v>
      </c>
      <c r="C4171" s="151">
        <v>42520</v>
      </c>
      <c r="D4171">
        <v>73</v>
      </c>
      <c r="E4171">
        <v>83</v>
      </c>
      <c r="F4171">
        <v>63</v>
      </c>
    </row>
    <row r="4172" spans="1:6" x14ac:dyDescent="0.25">
      <c r="A4172" t="s">
        <v>632</v>
      </c>
      <c r="B4172" t="s">
        <v>633</v>
      </c>
      <c r="C4172" s="151">
        <v>42521</v>
      </c>
      <c r="D4172">
        <v>76</v>
      </c>
      <c r="E4172">
        <v>88</v>
      </c>
      <c r="F4172">
        <v>67</v>
      </c>
    </row>
    <row r="4173" spans="1:6" x14ac:dyDescent="0.25">
      <c r="A4173" t="s">
        <v>632</v>
      </c>
      <c r="B4173" t="s">
        <v>633</v>
      </c>
      <c r="C4173" s="151">
        <v>42522</v>
      </c>
      <c r="D4173">
        <v>76</v>
      </c>
      <c r="E4173">
        <v>87</v>
      </c>
      <c r="F4173">
        <v>63</v>
      </c>
    </row>
    <row r="4174" spans="1:6" x14ac:dyDescent="0.25">
      <c r="A4174" t="s">
        <v>632</v>
      </c>
      <c r="B4174" t="s">
        <v>633</v>
      </c>
      <c r="C4174" s="151">
        <v>42523</v>
      </c>
      <c r="D4174">
        <v>72</v>
      </c>
      <c r="E4174">
        <v>82</v>
      </c>
      <c r="F4174">
        <v>62</v>
      </c>
    </row>
    <row r="4175" spans="1:6" x14ac:dyDescent="0.25">
      <c r="A4175" t="s">
        <v>632</v>
      </c>
      <c r="B4175" t="s">
        <v>633</v>
      </c>
      <c r="C4175" s="151">
        <v>42524</v>
      </c>
      <c r="D4175">
        <v>75</v>
      </c>
      <c r="E4175">
        <v>86</v>
      </c>
      <c r="F4175">
        <v>70</v>
      </c>
    </row>
    <row r="4176" spans="1:6" x14ac:dyDescent="0.25">
      <c r="A4176" t="s">
        <v>632</v>
      </c>
      <c r="B4176" t="s">
        <v>633</v>
      </c>
      <c r="C4176" s="151">
        <v>42525</v>
      </c>
      <c r="D4176">
        <v>74</v>
      </c>
      <c r="E4176">
        <v>82</v>
      </c>
      <c r="F4176">
        <v>70</v>
      </c>
    </row>
    <row r="4177" spans="1:6" x14ac:dyDescent="0.25">
      <c r="A4177" t="s">
        <v>632</v>
      </c>
      <c r="B4177" t="s">
        <v>633</v>
      </c>
      <c r="C4177" s="151">
        <v>42526</v>
      </c>
      <c r="D4177">
        <v>74</v>
      </c>
      <c r="E4177">
        <v>84</v>
      </c>
      <c r="F4177">
        <v>68</v>
      </c>
    </row>
    <row r="4178" spans="1:6" x14ac:dyDescent="0.25">
      <c r="A4178" t="s">
        <v>632</v>
      </c>
      <c r="B4178" t="s">
        <v>633</v>
      </c>
      <c r="C4178" s="151">
        <v>42527</v>
      </c>
      <c r="D4178">
        <v>75</v>
      </c>
      <c r="E4178">
        <v>85</v>
      </c>
      <c r="F4178">
        <v>63</v>
      </c>
    </row>
    <row r="4179" spans="1:6" x14ac:dyDescent="0.25">
      <c r="A4179" t="s">
        <v>632</v>
      </c>
      <c r="B4179" t="s">
        <v>633</v>
      </c>
      <c r="C4179" s="151">
        <v>42528</v>
      </c>
      <c r="D4179">
        <v>76</v>
      </c>
      <c r="E4179">
        <v>85</v>
      </c>
      <c r="F4179">
        <v>63</v>
      </c>
    </row>
    <row r="4180" spans="1:6" x14ac:dyDescent="0.25">
      <c r="A4180" t="s">
        <v>632</v>
      </c>
      <c r="B4180" t="s">
        <v>633</v>
      </c>
      <c r="C4180" s="151">
        <v>42529</v>
      </c>
      <c r="D4180">
        <v>66</v>
      </c>
      <c r="E4180">
        <v>71</v>
      </c>
      <c r="F4180">
        <v>55</v>
      </c>
    </row>
    <row r="4181" spans="1:6" x14ac:dyDescent="0.25">
      <c r="A4181" t="s">
        <v>632</v>
      </c>
      <c r="B4181" t="s">
        <v>633</v>
      </c>
      <c r="C4181" s="151">
        <v>42530</v>
      </c>
      <c r="D4181">
        <v>65</v>
      </c>
      <c r="E4181">
        <v>80</v>
      </c>
      <c r="F4181">
        <v>47</v>
      </c>
    </row>
    <row r="4182" spans="1:6" x14ac:dyDescent="0.25">
      <c r="A4182" t="s">
        <v>632</v>
      </c>
      <c r="B4182" t="s">
        <v>633</v>
      </c>
      <c r="C4182" s="151">
        <v>42531</v>
      </c>
      <c r="D4182">
        <v>71</v>
      </c>
      <c r="E4182">
        <v>81</v>
      </c>
      <c r="F4182">
        <v>56</v>
      </c>
    </row>
    <row r="4183" spans="1:6" x14ac:dyDescent="0.25">
      <c r="A4183" t="s">
        <v>632</v>
      </c>
      <c r="B4183" t="s">
        <v>633</v>
      </c>
      <c r="C4183" s="151">
        <v>42532</v>
      </c>
      <c r="D4183">
        <v>77</v>
      </c>
      <c r="E4183">
        <v>95</v>
      </c>
      <c r="F4183">
        <v>59</v>
      </c>
    </row>
    <row r="4184" spans="1:6" x14ac:dyDescent="0.25">
      <c r="A4184" t="s">
        <v>632</v>
      </c>
      <c r="B4184" t="s">
        <v>633</v>
      </c>
      <c r="C4184" s="151">
        <v>42533</v>
      </c>
      <c r="D4184">
        <v>83</v>
      </c>
      <c r="E4184">
        <v>91</v>
      </c>
      <c r="F4184">
        <v>68</v>
      </c>
    </row>
    <row r="4185" spans="1:6" x14ac:dyDescent="0.25">
      <c r="A4185" t="s">
        <v>632</v>
      </c>
      <c r="B4185" t="s">
        <v>633</v>
      </c>
      <c r="C4185" s="151">
        <v>42534</v>
      </c>
      <c r="D4185">
        <v>71</v>
      </c>
      <c r="E4185">
        <v>80</v>
      </c>
      <c r="F4185">
        <v>60</v>
      </c>
    </row>
    <row r="4186" spans="1:6" x14ac:dyDescent="0.25">
      <c r="A4186" t="s">
        <v>632</v>
      </c>
      <c r="B4186" t="s">
        <v>633</v>
      </c>
      <c r="C4186" s="151">
        <v>42535</v>
      </c>
      <c r="D4186">
        <v>73</v>
      </c>
      <c r="E4186">
        <v>80</v>
      </c>
      <c r="F4186">
        <v>61</v>
      </c>
    </row>
    <row r="4187" spans="1:6" x14ac:dyDescent="0.25">
      <c r="A4187" t="s">
        <v>632</v>
      </c>
      <c r="B4187" t="s">
        <v>633</v>
      </c>
      <c r="C4187" s="151">
        <v>42536</v>
      </c>
      <c r="D4187">
        <v>71</v>
      </c>
      <c r="E4187">
        <v>81</v>
      </c>
      <c r="F4187">
        <v>64</v>
      </c>
    </row>
    <row r="4188" spans="1:6" x14ac:dyDescent="0.25">
      <c r="A4188" t="s">
        <v>632</v>
      </c>
      <c r="B4188" t="s">
        <v>633</v>
      </c>
      <c r="C4188" s="151">
        <v>42537</v>
      </c>
      <c r="D4188">
        <v>76</v>
      </c>
      <c r="E4188">
        <v>85</v>
      </c>
      <c r="F4188">
        <v>68</v>
      </c>
    </row>
    <row r="4189" spans="1:6" x14ac:dyDescent="0.25">
      <c r="A4189" t="s">
        <v>632</v>
      </c>
      <c r="B4189" t="s">
        <v>633</v>
      </c>
      <c r="C4189" s="151">
        <v>42538</v>
      </c>
      <c r="D4189">
        <v>71</v>
      </c>
      <c r="E4189">
        <v>80</v>
      </c>
      <c r="F4189">
        <v>63</v>
      </c>
    </row>
    <row r="4190" spans="1:6" x14ac:dyDescent="0.25">
      <c r="A4190" t="s">
        <v>632</v>
      </c>
      <c r="B4190" t="s">
        <v>633</v>
      </c>
      <c r="C4190" s="151">
        <v>42539</v>
      </c>
      <c r="D4190">
        <v>72</v>
      </c>
      <c r="E4190">
        <v>84</v>
      </c>
      <c r="F4190">
        <v>59</v>
      </c>
    </row>
    <row r="4191" spans="1:6" x14ac:dyDescent="0.25">
      <c r="A4191" t="s">
        <v>632</v>
      </c>
      <c r="B4191" t="s">
        <v>633</v>
      </c>
      <c r="C4191" s="151">
        <v>42540</v>
      </c>
      <c r="D4191">
        <v>73</v>
      </c>
      <c r="E4191">
        <v>87</v>
      </c>
      <c r="F4191">
        <v>57</v>
      </c>
    </row>
    <row r="4192" spans="1:6" x14ac:dyDescent="0.25">
      <c r="A4192" t="s">
        <v>632</v>
      </c>
      <c r="B4192" t="s">
        <v>633</v>
      </c>
      <c r="C4192" s="151">
        <v>42541</v>
      </c>
      <c r="D4192">
        <v>75</v>
      </c>
      <c r="E4192">
        <v>89</v>
      </c>
      <c r="F4192">
        <v>57</v>
      </c>
    </row>
    <row r="4193" spans="1:6" x14ac:dyDescent="0.25">
      <c r="A4193" t="s">
        <v>632</v>
      </c>
      <c r="B4193" t="s">
        <v>633</v>
      </c>
      <c r="C4193" s="151">
        <v>42542</v>
      </c>
      <c r="D4193">
        <v>77</v>
      </c>
      <c r="E4193">
        <v>87</v>
      </c>
      <c r="F4193">
        <v>68</v>
      </c>
    </row>
    <row r="4194" spans="1:6" x14ac:dyDescent="0.25">
      <c r="A4194" t="s">
        <v>632</v>
      </c>
      <c r="B4194" t="s">
        <v>633</v>
      </c>
      <c r="C4194" s="151">
        <v>42543</v>
      </c>
      <c r="D4194">
        <v>74</v>
      </c>
      <c r="E4194">
        <v>84</v>
      </c>
      <c r="F4194">
        <v>65</v>
      </c>
    </row>
    <row r="4195" spans="1:6" x14ac:dyDescent="0.25">
      <c r="A4195" t="s">
        <v>632</v>
      </c>
      <c r="B4195" t="s">
        <v>633</v>
      </c>
      <c r="C4195" s="151">
        <v>42544</v>
      </c>
      <c r="D4195">
        <v>72</v>
      </c>
      <c r="E4195">
        <v>79</v>
      </c>
      <c r="F4195">
        <v>67</v>
      </c>
    </row>
    <row r="4196" spans="1:6" x14ac:dyDescent="0.25">
      <c r="A4196" t="s">
        <v>632</v>
      </c>
      <c r="B4196" t="s">
        <v>633</v>
      </c>
      <c r="C4196" s="151">
        <v>42545</v>
      </c>
      <c r="D4196">
        <v>75</v>
      </c>
      <c r="E4196">
        <v>85</v>
      </c>
      <c r="F4196">
        <v>65</v>
      </c>
    </row>
    <row r="4197" spans="1:6" x14ac:dyDescent="0.25">
      <c r="A4197" t="s">
        <v>632</v>
      </c>
      <c r="B4197" t="s">
        <v>633</v>
      </c>
      <c r="C4197" s="151">
        <v>42546</v>
      </c>
      <c r="D4197">
        <v>75</v>
      </c>
      <c r="E4197">
        <v>83</v>
      </c>
      <c r="F4197">
        <v>64</v>
      </c>
    </row>
    <row r="4198" spans="1:6" x14ac:dyDescent="0.25">
      <c r="A4198" t="s">
        <v>632</v>
      </c>
      <c r="B4198" t="s">
        <v>633</v>
      </c>
      <c r="C4198" s="151">
        <v>42547</v>
      </c>
      <c r="D4198">
        <v>74</v>
      </c>
      <c r="E4198">
        <v>85</v>
      </c>
      <c r="F4198">
        <v>60</v>
      </c>
    </row>
    <row r="4199" spans="1:6" x14ac:dyDescent="0.25">
      <c r="A4199" t="s">
        <v>632</v>
      </c>
      <c r="B4199" t="s">
        <v>633</v>
      </c>
      <c r="C4199" s="151">
        <v>42548</v>
      </c>
      <c r="D4199">
        <v>74</v>
      </c>
      <c r="E4199">
        <v>86</v>
      </c>
      <c r="F4199">
        <v>64</v>
      </c>
    </row>
    <row r="4200" spans="1:6" x14ac:dyDescent="0.25">
      <c r="A4200" t="s">
        <v>632</v>
      </c>
      <c r="B4200" t="s">
        <v>633</v>
      </c>
      <c r="C4200" s="151">
        <v>42549</v>
      </c>
      <c r="D4200">
        <v>79</v>
      </c>
      <c r="E4200">
        <v>89</v>
      </c>
      <c r="F4200">
        <v>66</v>
      </c>
    </row>
    <row r="4201" spans="1:6" x14ac:dyDescent="0.25">
      <c r="A4201" t="s">
        <v>632</v>
      </c>
      <c r="B4201" t="s">
        <v>633</v>
      </c>
      <c r="C4201" s="151">
        <v>42550</v>
      </c>
      <c r="D4201">
        <v>73</v>
      </c>
      <c r="E4201">
        <v>81</v>
      </c>
      <c r="F4201">
        <v>60</v>
      </c>
    </row>
    <row r="4202" spans="1:6" x14ac:dyDescent="0.25">
      <c r="A4202" t="s">
        <v>632</v>
      </c>
      <c r="B4202" t="s">
        <v>633</v>
      </c>
      <c r="C4202" s="151">
        <v>42551</v>
      </c>
      <c r="D4202">
        <v>71</v>
      </c>
      <c r="E4202">
        <v>83</v>
      </c>
      <c r="F4202">
        <v>56</v>
      </c>
    </row>
    <row r="4203" spans="1:6" x14ac:dyDescent="0.25">
      <c r="A4203" t="s">
        <v>632</v>
      </c>
      <c r="B4203" t="s">
        <v>633</v>
      </c>
      <c r="C4203" s="151">
        <v>42552</v>
      </c>
      <c r="D4203">
        <v>75</v>
      </c>
      <c r="E4203">
        <v>88</v>
      </c>
      <c r="F4203">
        <v>63</v>
      </c>
    </row>
    <row r="4204" spans="1:6" x14ac:dyDescent="0.25">
      <c r="A4204" t="s">
        <v>632</v>
      </c>
      <c r="B4204" t="s">
        <v>633</v>
      </c>
      <c r="C4204" s="151">
        <v>42553</v>
      </c>
      <c r="D4204">
        <v>74</v>
      </c>
      <c r="E4204">
        <v>80</v>
      </c>
      <c r="F4204">
        <v>67</v>
      </c>
    </row>
    <row r="4205" spans="1:6" x14ac:dyDescent="0.25">
      <c r="A4205" t="s">
        <v>632</v>
      </c>
      <c r="B4205" t="s">
        <v>633</v>
      </c>
      <c r="C4205" s="151">
        <v>42554</v>
      </c>
      <c r="D4205">
        <v>69</v>
      </c>
      <c r="E4205">
        <v>73</v>
      </c>
      <c r="F4205">
        <v>63</v>
      </c>
    </row>
    <row r="4206" spans="1:6" x14ac:dyDescent="0.25">
      <c r="A4206" t="s">
        <v>632</v>
      </c>
      <c r="B4206" t="s">
        <v>633</v>
      </c>
      <c r="C4206" s="151">
        <v>42555</v>
      </c>
      <c r="D4206">
        <v>68</v>
      </c>
      <c r="E4206">
        <v>72</v>
      </c>
      <c r="F4206">
        <v>66</v>
      </c>
    </row>
    <row r="4207" spans="1:6" x14ac:dyDescent="0.25">
      <c r="A4207" t="s">
        <v>632</v>
      </c>
      <c r="B4207" t="s">
        <v>633</v>
      </c>
      <c r="C4207" s="151">
        <v>42556</v>
      </c>
      <c r="D4207">
        <v>78</v>
      </c>
      <c r="E4207">
        <v>90</v>
      </c>
      <c r="F4207">
        <v>71</v>
      </c>
    </row>
    <row r="4208" spans="1:6" x14ac:dyDescent="0.25">
      <c r="A4208" t="s">
        <v>632</v>
      </c>
      <c r="B4208" t="s">
        <v>633</v>
      </c>
      <c r="C4208" s="151">
        <v>42557</v>
      </c>
      <c r="D4208">
        <v>82</v>
      </c>
      <c r="E4208">
        <v>91</v>
      </c>
      <c r="F4208">
        <v>72</v>
      </c>
    </row>
    <row r="4209" spans="1:6" x14ac:dyDescent="0.25">
      <c r="A4209" t="s">
        <v>632</v>
      </c>
      <c r="B4209" t="s">
        <v>633</v>
      </c>
      <c r="C4209" s="151">
        <v>42558</v>
      </c>
      <c r="D4209">
        <v>82</v>
      </c>
      <c r="E4209">
        <v>90</v>
      </c>
      <c r="F4209">
        <v>72</v>
      </c>
    </row>
    <row r="4210" spans="1:6" x14ac:dyDescent="0.25">
      <c r="A4210" t="s">
        <v>632</v>
      </c>
      <c r="B4210" t="s">
        <v>633</v>
      </c>
      <c r="C4210" s="151">
        <v>42559</v>
      </c>
      <c r="D4210">
        <v>81</v>
      </c>
      <c r="E4210">
        <v>89</v>
      </c>
      <c r="F4210">
        <v>70</v>
      </c>
    </row>
    <row r="4211" spans="1:6" x14ac:dyDescent="0.25">
      <c r="A4211" t="s">
        <v>632</v>
      </c>
      <c r="B4211" t="s">
        <v>633</v>
      </c>
      <c r="C4211" s="151">
        <v>42560</v>
      </c>
      <c r="D4211">
        <v>81</v>
      </c>
      <c r="E4211">
        <v>91</v>
      </c>
      <c r="F4211">
        <v>72</v>
      </c>
    </row>
    <row r="4212" spans="1:6" x14ac:dyDescent="0.25">
      <c r="A4212" t="s">
        <v>632</v>
      </c>
      <c r="B4212" t="s">
        <v>633</v>
      </c>
      <c r="C4212" s="151">
        <v>42561</v>
      </c>
      <c r="D4212">
        <v>78</v>
      </c>
      <c r="E4212">
        <v>85</v>
      </c>
      <c r="F4212">
        <v>66</v>
      </c>
    </row>
    <row r="4213" spans="1:6" x14ac:dyDescent="0.25">
      <c r="A4213" t="s">
        <v>632</v>
      </c>
      <c r="B4213" t="s">
        <v>633</v>
      </c>
      <c r="C4213" s="151">
        <v>42562</v>
      </c>
      <c r="D4213">
        <v>76</v>
      </c>
      <c r="E4213">
        <v>87</v>
      </c>
      <c r="F4213">
        <v>62</v>
      </c>
    </row>
    <row r="4214" spans="1:6" x14ac:dyDescent="0.25">
      <c r="A4214" t="s">
        <v>632</v>
      </c>
      <c r="B4214" t="s">
        <v>633</v>
      </c>
      <c r="C4214" s="151">
        <v>42563</v>
      </c>
      <c r="D4214">
        <v>76</v>
      </c>
      <c r="E4214">
        <v>86</v>
      </c>
      <c r="F4214">
        <v>65</v>
      </c>
    </row>
    <row r="4215" spans="1:6" x14ac:dyDescent="0.25">
      <c r="A4215" t="s">
        <v>632</v>
      </c>
      <c r="B4215" t="s">
        <v>633</v>
      </c>
      <c r="C4215" s="151">
        <v>42564</v>
      </c>
      <c r="D4215">
        <v>81</v>
      </c>
      <c r="E4215">
        <v>92</v>
      </c>
      <c r="F4215">
        <v>74</v>
      </c>
    </row>
    <row r="4216" spans="1:6" x14ac:dyDescent="0.25">
      <c r="A4216" t="s">
        <v>632</v>
      </c>
      <c r="B4216" t="s">
        <v>633</v>
      </c>
      <c r="C4216" s="151">
        <v>42565</v>
      </c>
      <c r="D4216">
        <v>83</v>
      </c>
      <c r="E4216">
        <v>95</v>
      </c>
      <c r="F4216">
        <v>71</v>
      </c>
    </row>
    <row r="4217" spans="1:6" x14ac:dyDescent="0.25">
      <c r="A4217" t="s">
        <v>632</v>
      </c>
      <c r="B4217" t="s">
        <v>633</v>
      </c>
      <c r="C4217" s="151">
        <v>42566</v>
      </c>
      <c r="D4217">
        <v>81</v>
      </c>
      <c r="E4217">
        <v>91</v>
      </c>
      <c r="F4217">
        <v>70</v>
      </c>
    </row>
    <row r="4218" spans="1:6" x14ac:dyDescent="0.25">
      <c r="A4218" t="s">
        <v>632</v>
      </c>
      <c r="B4218" t="s">
        <v>633</v>
      </c>
      <c r="C4218" s="151">
        <v>42567</v>
      </c>
      <c r="D4218">
        <v>79</v>
      </c>
      <c r="E4218">
        <v>92</v>
      </c>
      <c r="F4218">
        <v>67</v>
      </c>
    </row>
    <row r="4219" spans="1:6" x14ac:dyDescent="0.25">
      <c r="A4219" t="s">
        <v>632</v>
      </c>
      <c r="B4219" t="s">
        <v>633</v>
      </c>
      <c r="C4219" s="151">
        <v>42568</v>
      </c>
      <c r="D4219">
        <v>76</v>
      </c>
      <c r="E4219">
        <v>90</v>
      </c>
      <c r="F4219">
        <v>65</v>
      </c>
    </row>
    <row r="4220" spans="1:6" x14ac:dyDescent="0.25">
      <c r="A4220" t="s">
        <v>632</v>
      </c>
      <c r="B4220" t="s">
        <v>633</v>
      </c>
      <c r="C4220" s="151">
        <v>42569</v>
      </c>
      <c r="D4220">
        <v>81</v>
      </c>
      <c r="E4220">
        <v>95</v>
      </c>
      <c r="F4220">
        <v>70</v>
      </c>
    </row>
    <row r="4221" spans="1:6" x14ac:dyDescent="0.25">
      <c r="A4221" t="s">
        <v>632</v>
      </c>
      <c r="B4221" t="s">
        <v>633</v>
      </c>
      <c r="C4221" s="151">
        <v>42570</v>
      </c>
      <c r="D4221">
        <v>79</v>
      </c>
      <c r="E4221">
        <v>91</v>
      </c>
      <c r="F4221">
        <v>70</v>
      </c>
    </row>
    <row r="4222" spans="1:6" x14ac:dyDescent="0.25">
      <c r="A4222" t="s">
        <v>632</v>
      </c>
      <c r="B4222" t="s">
        <v>633</v>
      </c>
      <c r="C4222" s="151">
        <v>42571</v>
      </c>
      <c r="D4222">
        <v>78</v>
      </c>
      <c r="E4222">
        <v>86</v>
      </c>
      <c r="F4222">
        <v>67</v>
      </c>
    </row>
    <row r="4223" spans="1:6" x14ac:dyDescent="0.25">
      <c r="A4223" t="s">
        <v>632</v>
      </c>
      <c r="B4223" t="s">
        <v>633</v>
      </c>
      <c r="C4223" s="151">
        <v>42572</v>
      </c>
      <c r="D4223">
        <v>76</v>
      </c>
      <c r="E4223">
        <v>90</v>
      </c>
      <c r="F4223">
        <v>60</v>
      </c>
    </row>
    <row r="4224" spans="1:6" x14ac:dyDescent="0.25">
      <c r="A4224" t="s">
        <v>632</v>
      </c>
      <c r="B4224" t="s">
        <v>633</v>
      </c>
      <c r="C4224" s="151">
        <v>42573</v>
      </c>
      <c r="D4224">
        <v>81</v>
      </c>
      <c r="E4224">
        <v>94</v>
      </c>
      <c r="F4224">
        <v>67</v>
      </c>
    </row>
    <row r="4225" spans="1:6" x14ac:dyDescent="0.25">
      <c r="A4225" t="s">
        <v>632</v>
      </c>
      <c r="B4225" t="s">
        <v>633</v>
      </c>
      <c r="C4225" s="151">
        <v>42574</v>
      </c>
      <c r="D4225">
        <v>85</v>
      </c>
      <c r="E4225">
        <v>98</v>
      </c>
      <c r="F4225">
        <v>71</v>
      </c>
    </row>
    <row r="4226" spans="1:6" x14ac:dyDescent="0.25">
      <c r="A4226" t="s">
        <v>632</v>
      </c>
      <c r="B4226" t="s">
        <v>633</v>
      </c>
      <c r="C4226" s="151">
        <v>42575</v>
      </c>
      <c r="D4226">
        <v>84</v>
      </c>
      <c r="E4226">
        <v>97</v>
      </c>
      <c r="F4226">
        <v>71</v>
      </c>
    </row>
    <row r="4227" spans="1:6" x14ac:dyDescent="0.25">
      <c r="A4227" t="s">
        <v>632</v>
      </c>
      <c r="B4227" t="s">
        <v>633</v>
      </c>
      <c r="C4227" s="151">
        <v>42576</v>
      </c>
      <c r="D4227">
        <v>87</v>
      </c>
      <c r="E4227">
        <v>100</v>
      </c>
      <c r="F4227">
        <v>74</v>
      </c>
    </row>
    <row r="4228" spans="1:6" x14ac:dyDescent="0.25">
      <c r="A4228" t="s">
        <v>632</v>
      </c>
      <c r="B4228" t="s">
        <v>633</v>
      </c>
      <c r="C4228" s="151">
        <v>42577</v>
      </c>
      <c r="D4228">
        <v>85</v>
      </c>
      <c r="E4228">
        <v>95</v>
      </c>
      <c r="F4228">
        <v>76</v>
      </c>
    </row>
    <row r="4229" spans="1:6" x14ac:dyDescent="0.25">
      <c r="A4229" t="s">
        <v>632</v>
      </c>
      <c r="B4229" t="s">
        <v>633</v>
      </c>
      <c r="C4229" s="151">
        <v>42578</v>
      </c>
      <c r="D4229">
        <v>85</v>
      </c>
      <c r="E4229">
        <v>94</v>
      </c>
      <c r="F4229">
        <v>75</v>
      </c>
    </row>
    <row r="4230" spans="1:6" x14ac:dyDescent="0.25">
      <c r="A4230" t="s">
        <v>632</v>
      </c>
      <c r="B4230" t="s">
        <v>633</v>
      </c>
      <c r="C4230" s="151">
        <v>42579</v>
      </c>
      <c r="D4230">
        <v>81</v>
      </c>
      <c r="E4230">
        <v>92</v>
      </c>
      <c r="F4230">
        <v>74</v>
      </c>
    </row>
    <row r="4231" spans="1:6" x14ac:dyDescent="0.25">
      <c r="A4231" t="s">
        <v>632</v>
      </c>
      <c r="B4231" t="s">
        <v>633</v>
      </c>
      <c r="C4231" s="151">
        <v>42580</v>
      </c>
      <c r="D4231">
        <v>78</v>
      </c>
      <c r="E4231">
        <v>90</v>
      </c>
      <c r="F4231">
        <v>72</v>
      </c>
    </row>
    <row r="4232" spans="1:6" x14ac:dyDescent="0.25">
      <c r="A4232" t="s">
        <v>632</v>
      </c>
      <c r="B4232" t="s">
        <v>633</v>
      </c>
      <c r="C4232" s="151">
        <v>42581</v>
      </c>
      <c r="D4232">
        <v>79</v>
      </c>
      <c r="E4232">
        <v>88</v>
      </c>
      <c r="F4232">
        <v>71</v>
      </c>
    </row>
    <row r="4233" spans="1:6" x14ac:dyDescent="0.25">
      <c r="A4233" t="s">
        <v>632</v>
      </c>
      <c r="B4233" t="s">
        <v>633</v>
      </c>
      <c r="C4233" s="151">
        <v>42582</v>
      </c>
      <c r="D4233">
        <v>77</v>
      </c>
      <c r="E4233">
        <v>90</v>
      </c>
      <c r="F4233">
        <v>72</v>
      </c>
    </row>
    <row r="4234" spans="1:6" x14ac:dyDescent="0.25">
      <c r="A4234" t="s">
        <v>632</v>
      </c>
      <c r="B4234" t="s">
        <v>633</v>
      </c>
      <c r="C4234" s="151">
        <v>42583</v>
      </c>
      <c r="D4234">
        <v>80</v>
      </c>
      <c r="E4234">
        <v>90</v>
      </c>
      <c r="F4234">
        <v>72</v>
      </c>
    </row>
    <row r="4235" spans="1:6" x14ac:dyDescent="0.25">
      <c r="A4235" t="s">
        <v>632</v>
      </c>
      <c r="B4235" t="s">
        <v>633</v>
      </c>
      <c r="C4235" s="151">
        <v>42584</v>
      </c>
      <c r="D4235">
        <v>79</v>
      </c>
      <c r="E4235">
        <v>88</v>
      </c>
      <c r="F4235">
        <v>70</v>
      </c>
    </row>
    <row r="4236" spans="1:6" x14ac:dyDescent="0.25">
      <c r="A4236" t="s">
        <v>632</v>
      </c>
      <c r="B4236" t="s">
        <v>633</v>
      </c>
      <c r="C4236" s="151">
        <v>42585</v>
      </c>
      <c r="D4236">
        <v>76</v>
      </c>
      <c r="E4236">
        <v>82</v>
      </c>
      <c r="F4236">
        <v>69</v>
      </c>
    </row>
    <row r="4237" spans="1:6" x14ac:dyDescent="0.25">
      <c r="A4237" t="s">
        <v>632</v>
      </c>
      <c r="B4237" t="s">
        <v>633</v>
      </c>
      <c r="C4237" s="151">
        <v>42586</v>
      </c>
      <c r="D4237">
        <v>74</v>
      </c>
      <c r="E4237">
        <v>84</v>
      </c>
      <c r="F4237">
        <v>64</v>
      </c>
    </row>
    <row r="4238" spans="1:6" x14ac:dyDescent="0.25">
      <c r="A4238" t="s">
        <v>632</v>
      </c>
      <c r="B4238" t="s">
        <v>633</v>
      </c>
      <c r="C4238" s="151">
        <v>42587</v>
      </c>
      <c r="D4238">
        <v>75</v>
      </c>
      <c r="E4238">
        <v>80</v>
      </c>
      <c r="F4238">
        <v>68</v>
      </c>
    </row>
    <row r="4239" spans="1:6" x14ac:dyDescent="0.25">
      <c r="A4239" t="s">
        <v>632</v>
      </c>
      <c r="B4239" t="s">
        <v>633</v>
      </c>
      <c r="C4239" s="151">
        <v>42588</v>
      </c>
      <c r="D4239">
        <v>79</v>
      </c>
      <c r="E4239">
        <v>91</v>
      </c>
      <c r="F4239">
        <v>74</v>
      </c>
    </row>
    <row r="4240" spans="1:6" x14ac:dyDescent="0.25">
      <c r="A4240" t="s">
        <v>632</v>
      </c>
      <c r="B4240" t="s">
        <v>633</v>
      </c>
      <c r="C4240" s="151">
        <v>42589</v>
      </c>
      <c r="D4240">
        <v>78</v>
      </c>
      <c r="E4240">
        <v>89</v>
      </c>
      <c r="F4240">
        <v>64</v>
      </c>
    </row>
    <row r="4241" spans="1:6" x14ac:dyDescent="0.25">
      <c r="A4241" t="s">
        <v>632</v>
      </c>
      <c r="B4241" t="s">
        <v>633</v>
      </c>
      <c r="C4241" s="151">
        <v>42590</v>
      </c>
      <c r="D4241">
        <v>74</v>
      </c>
      <c r="E4241">
        <v>88</v>
      </c>
      <c r="F4241">
        <v>62</v>
      </c>
    </row>
    <row r="4242" spans="1:6" x14ac:dyDescent="0.25">
      <c r="A4242" t="s">
        <v>632</v>
      </c>
      <c r="B4242" t="s">
        <v>633</v>
      </c>
      <c r="C4242" s="151">
        <v>42591</v>
      </c>
      <c r="D4242">
        <v>70</v>
      </c>
      <c r="E4242">
        <v>78</v>
      </c>
      <c r="F4242">
        <v>61</v>
      </c>
    </row>
    <row r="4243" spans="1:6" x14ac:dyDescent="0.25">
      <c r="A4243" t="s">
        <v>632</v>
      </c>
      <c r="B4243" t="s">
        <v>633</v>
      </c>
      <c r="C4243" s="151">
        <v>42592</v>
      </c>
      <c r="D4243">
        <v>81</v>
      </c>
      <c r="E4243">
        <v>93</v>
      </c>
      <c r="F4243">
        <v>75</v>
      </c>
    </row>
    <row r="4244" spans="1:6" x14ac:dyDescent="0.25">
      <c r="A4244" t="s">
        <v>632</v>
      </c>
      <c r="B4244" t="s">
        <v>633</v>
      </c>
      <c r="C4244" s="151">
        <v>42593</v>
      </c>
      <c r="D4244">
        <v>85</v>
      </c>
      <c r="E4244">
        <v>95</v>
      </c>
      <c r="F4244">
        <v>75</v>
      </c>
    </row>
    <row r="4245" spans="1:6" x14ac:dyDescent="0.25">
      <c r="A4245" t="s">
        <v>632</v>
      </c>
      <c r="B4245" t="s">
        <v>633</v>
      </c>
      <c r="C4245" s="151">
        <v>42594</v>
      </c>
      <c r="D4245">
        <v>85</v>
      </c>
      <c r="E4245">
        <v>96</v>
      </c>
      <c r="F4245">
        <v>77</v>
      </c>
    </row>
    <row r="4246" spans="1:6" x14ac:dyDescent="0.25">
      <c r="A4246" t="s">
        <v>632</v>
      </c>
      <c r="B4246" t="s">
        <v>633</v>
      </c>
      <c r="C4246" s="151">
        <v>42595</v>
      </c>
      <c r="D4246">
        <v>87</v>
      </c>
      <c r="E4246">
        <v>99</v>
      </c>
      <c r="F4246">
        <v>78</v>
      </c>
    </row>
    <row r="4247" spans="1:6" x14ac:dyDescent="0.25">
      <c r="A4247" t="s">
        <v>632</v>
      </c>
      <c r="B4247" t="s">
        <v>633</v>
      </c>
      <c r="C4247" s="151">
        <v>42596</v>
      </c>
      <c r="D4247">
        <v>87</v>
      </c>
      <c r="E4247">
        <v>97</v>
      </c>
      <c r="F4247">
        <v>76</v>
      </c>
    </row>
    <row r="4248" spans="1:6" x14ac:dyDescent="0.25">
      <c r="A4248" t="s">
        <v>632</v>
      </c>
      <c r="B4248" t="s">
        <v>633</v>
      </c>
      <c r="C4248" s="151">
        <v>42597</v>
      </c>
      <c r="D4248">
        <v>82</v>
      </c>
      <c r="E4248">
        <v>96</v>
      </c>
      <c r="F4248">
        <v>70</v>
      </c>
    </row>
    <row r="4249" spans="1:6" x14ac:dyDescent="0.25">
      <c r="A4249" t="s">
        <v>632</v>
      </c>
      <c r="B4249" t="s">
        <v>633</v>
      </c>
      <c r="C4249" s="151">
        <v>42598</v>
      </c>
      <c r="D4249">
        <v>79</v>
      </c>
      <c r="E4249">
        <v>96</v>
      </c>
      <c r="F4249">
        <v>72</v>
      </c>
    </row>
    <row r="4250" spans="1:6" x14ac:dyDescent="0.25">
      <c r="A4250" t="s">
        <v>632</v>
      </c>
      <c r="B4250" t="s">
        <v>633</v>
      </c>
      <c r="C4250" s="151">
        <v>42599</v>
      </c>
      <c r="D4250">
        <v>84</v>
      </c>
      <c r="E4250">
        <v>94</v>
      </c>
      <c r="F4250">
        <v>70</v>
      </c>
    </row>
    <row r="4251" spans="1:6" x14ac:dyDescent="0.25">
      <c r="A4251" t="s">
        <v>632</v>
      </c>
      <c r="B4251" t="s">
        <v>633</v>
      </c>
      <c r="C4251" s="151">
        <v>42600</v>
      </c>
      <c r="D4251">
        <v>79</v>
      </c>
      <c r="E4251">
        <v>90</v>
      </c>
      <c r="F4251">
        <v>72</v>
      </c>
    </row>
    <row r="4252" spans="1:6" x14ac:dyDescent="0.25">
      <c r="A4252" t="s">
        <v>632</v>
      </c>
      <c r="B4252" t="s">
        <v>633</v>
      </c>
      <c r="C4252" s="151">
        <v>42601</v>
      </c>
      <c r="D4252">
        <v>79</v>
      </c>
      <c r="E4252">
        <v>89</v>
      </c>
      <c r="F4252">
        <v>67</v>
      </c>
    </row>
    <row r="4253" spans="1:6" x14ac:dyDescent="0.25">
      <c r="A4253" t="s">
        <v>632</v>
      </c>
      <c r="B4253" t="s">
        <v>633</v>
      </c>
      <c r="C4253" s="151">
        <v>42602</v>
      </c>
      <c r="D4253">
        <v>77</v>
      </c>
      <c r="E4253">
        <v>90</v>
      </c>
      <c r="F4253">
        <v>65</v>
      </c>
    </row>
    <row r="4254" spans="1:6" x14ac:dyDescent="0.25">
      <c r="A4254" t="s">
        <v>632</v>
      </c>
      <c r="B4254" t="s">
        <v>633</v>
      </c>
      <c r="C4254" s="151">
        <v>42603</v>
      </c>
      <c r="D4254">
        <v>78</v>
      </c>
      <c r="E4254">
        <v>90</v>
      </c>
      <c r="F4254">
        <v>69</v>
      </c>
    </row>
    <row r="4255" spans="1:6" x14ac:dyDescent="0.25">
      <c r="A4255" t="s">
        <v>632</v>
      </c>
      <c r="B4255" t="s">
        <v>633</v>
      </c>
      <c r="C4255" s="151">
        <v>42604</v>
      </c>
      <c r="D4255">
        <v>75</v>
      </c>
      <c r="E4255">
        <v>85</v>
      </c>
      <c r="F4255">
        <v>63</v>
      </c>
    </row>
    <row r="4256" spans="1:6" x14ac:dyDescent="0.25">
      <c r="A4256" t="s">
        <v>632</v>
      </c>
      <c r="B4256" t="s">
        <v>633</v>
      </c>
      <c r="C4256" s="151">
        <v>42605</v>
      </c>
      <c r="D4256">
        <v>72</v>
      </c>
      <c r="E4256">
        <v>85</v>
      </c>
      <c r="F4256">
        <v>61</v>
      </c>
    </row>
    <row r="4257" spans="1:6" x14ac:dyDescent="0.25">
      <c r="A4257" t="s">
        <v>632</v>
      </c>
      <c r="B4257" t="s">
        <v>633</v>
      </c>
      <c r="C4257" s="151">
        <v>42606</v>
      </c>
      <c r="D4257">
        <v>74</v>
      </c>
      <c r="E4257">
        <v>87</v>
      </c>
      <c r="F4257">
        <v>62</v>
      </c>
    </row>
    <row r="4258" spans="1:6" x14ac:dyDescent="0.25">
      <c r="A4258" t="s">
        <v>632</v>
      </c>
      <c r="B4258" t="s">
        <v>633</v>
      </c>
      <c r="C4258" s="151">
        <v>42607</v>
      </c>
      <c r="D4258">
        <v>78</v>
      </c>
      <c r="E4258">
        <v>91</v>
      </c>
      <c r="F4258">
        <v>67</v>
      </c>
    </row>
    <row r="4259" spans="1:6" x14ac:dyDescent="0.25">
      <c r="A4259" t="s">
        <v>632</v>
      </c>
      <c r="B4259" t="s">
        <v>633</v>
      </c>
      <c r="C4259" s="151">
        <v>42608</v>
      </c>
      <c r="D4259">
        <v>84</v>
      </c>
      <c r="E4259">
        <v>95</v>
      </c>
      <c r="F4259">
        <v>73</v>
      </c>
    </row>
    <row r="4260" spans="1:6" x14ac:dyDescent="0.25">
      <c r="A4260" t="s">
        <v>632</v>
      </c>
      <c r="B4260" t="s">
        <v>633</v>
      </c>
      <c r="C4260" s="151">
        <v>42609</v>
      </c>
      <c r="D4260">
        <v>83</v>
      </c>
      <c r="E4260">
        <v>92</v>
      </c>
      <c r="F4260">
        <v>69</v>
      </c>
    </row>
    <row r="4261" spans="1:6" x14ac:dyDescent="0.25">
      <c r="A4261" t="s">
        <v>632</v>
      </c>
      <c r="B4261" t="s">
        <v>633</v>
      </c>
      <c r="C4261" s="151">
        <v>42610</v>
      </c>
      <c r="D4261">
        <v>78</v>
      </c>
      <c r="E4261">
        <v>91</v>
      </c>
      <c r="F4261">
        <v>65</v>
      </c>
    </row>
    <row r="4262" spans="1:6" x14ac:dyDescent="0.25">
      <c r="A4262" t="s">
        <v>632</v>
      </c>
      <c r="B4262" t="s">
        <v>633</v>
      </c>
      <c r="C4262" s="151">
        <v>42611</v>
      </c>
      <c r="D4262">
        <v>79</v>
      </c>
      <c r="E4262">
        <v>94</v>
      </c>
      <c r="F4262">
        <v>66</v>
      </c>
    </row>
    <row r="4263" spans="1:6" x14ac:dyDescent="0.25">
      <c r="A4263" t="s">
        <v>632</v>
      </c>
      <c r="B4263" t="s">
        <v>633</v>
      </c>
      <c r="C4263" s="151">
        <v>42612</v>
      </c>
      <c r="D4263">
        <v>80</v>
      </c>
      <c r="E4263">
        <v>91</v>
      </c>
      <c r="F4263">
        <v>67</v>
      </c>
    </row>
    <row r="4264" spans="1:6" x14ac:dyDescent="0.25">
      <c r="A4264" t="s">
        <v>632</v>
      </c>
      <c r="B4264" t="s">
        <v>633</v>
      </c>
      <c r="C4264" s="151">
        <v>42613</v>
      </c>
      <c r="D4264">
        <v>78</v>
      </c>
      <c r="E4264">
        <v>92</v>
      </c>
      <c r="F4264">
        <v>64</v>
      </c>
    </row>
    <row r="4265" spans="1:6" x14ac:dyDescent="0.25">
      <c r="A4265" t="s">
        <v>632</v>
      </c>
      <c r="B4265" t="s">
        <v>633</v>
      </c>
      <c r="C4265" s="151">
        <v>42614</v>
      </c>
      <c r="D4265">
        <v>76</v>
      </c>
      <c r="E4265">
        <v>84</v>
      </c>
      <c r="F4265">
        <v>68</v>
      </c>
    </row>
    <row r="4266" spans="1:6" x14ac:dyDescent="0.25">
      <c r="A4266" t="s">
        <v>632</v>
      </c>
      <c r="B4266" t="s">
        <v>633</v>
      </c>
      <c r="C4266" s="151">
        <v>42615</v>
      </c>
      <c r="D4266">
        <v>71</v>
      </c>
      <c r="E4266">
        <v>80</v>
      </c>
      <c r="F4266">
        <v>63</v>
      </c>
    </row>
    <row r="4267" spans="1:6" x14ac:dyDescent="0.25">
      <c r="A4267" t="s">
        <v>632</v>
      </c>
      <c r="B4267" t="s">
        <v>633</v>
      </c>
      <c r="C4267" s="151">
        <v>42616</v>
      </c>
      <c r="D4267">
        <v>71</v>
      </c>
      <c r="E4267">
        <v>80</v>
      </c>
      <c r="F4267">
        <v>63</v>
      </c>
    </row>
    <row r="4268" spans="1:6" x14ac:dyDescent="0.25">
      <c r="A4268" t="s">
        <v>632</v>
      </c>
      <c r="B4268" t="s">
        <v>633</v>
      </c>
      <c r="C4268" s="151">
        <v>42617</v>
      </c>
      <c r="D4268">
        <v>72</v>
      </c>
      <c r="E4268">
        <v>82</v>
      </c>
      <c r="F4268">
        <v>58</v>
      </c>
    </row>
    <row r="4269" spans="1:6" x14ac:dyDescent="0.25">
      <c r="A4269" t="s">
        <v>632</v>
      </c>
      <c r="B4269" t="s">
        <v>633</v>
      </c>
      <c r="C4269" s="151">
        <v>42618</v>
      </c>
      <c r="D4269">
        <v>70</v>
      </c>
      <c r="E4269">
        <v>88</v>
      </c>
      <c r="F4269">
        <v>54</v>
      </c>
    </row>
    <row r="4270" spans="1:6" x14ac:dyDescent="0.25">
      <c r="A4270" t="s">
        <v>632</v>
      </c>
      <c r="B4270" t="s">
        <v>633</v>
      </c>
      <c r="C4270" s="151">
        <v>42619</v>
      </c>
      <c r="D4270">
        <v>78</v>
      </c>
      <c r="E4270">
        <v>93</v>
      </c>
      <c r="F4270">
        <v>63</v>
      </c>
    </row>
    <row r="4271" spans="1:6" x14ac:dyDescent="0.25">
      <c r="A4271" t="s">
        <v>632</v>
      </c>
      <c r="B4271" t="s">
        <v>633</v>
      </c>
      <c r="C4271" s="151">
        <v>42620</v>
      </c>
      <c r="D4271">
        <v>81</v>
      </c>
      <c r="E4271">
        <v>94</v>
      </c>
      <c r="F4271">
        <v>67</v>
      </c>
    </row>
    <row r="4272" spans="1:6" x14ac:dyDescent="0.25">
      <c r="A4272" t="s">
        <v>632</v>
      </c>
      <c r="B4272" t="s">
        <v>633</v>
      </c>
      <c r="C4272" s="151">
        <v>42621</v>
      </c>
      <c r="D4272">
        <v>82</v>
      </c>
      <c r="E4272">
        <v>96</v>
      </c>
      <c r="F4272">
        <v>72</v>
      </c>
    </row>
    <row r="4273" spans="1:6" x14ac:dyDescent="0.25">
      <c r="A4273" t="s">
        <v>632</v>
      </c>
      <c r="B4273" t="s">
        <v>633</v>
      </c>
      <c r="C4273" s="151">
        <v>42622</v>
      </c>
      <c r="D4273">
        <v>85</v>
      </c>
      <c r="E4273">
        <v>98</v>
      </c>
      <c r="F4273">
        <v>74</v>
      </c>
    </row>
    <row r="4274" spans="1:6" x14ac:dyDescent="0.25">
      <c r="A4274" t="s">
        <v>632</v>
      </c>
      <c r="B4274" t="s">
        <v>633</v>
      </c>
      <c r="C4274" s="151">
        <v>42623</v>
      </c>
      <c r="D4274">
        <v>84</v>
      </c>
      <c r="E4274">
        <v>96</v>
      </c>
      <c r="F4274">
        <v>72</v>
      </c>
    </row>
    <row r="4275" spans="1:6" x14ac:dyDescent="0.25">
      <c r="A4275" t="s">
        <v>632</v>
      </c>
      <c r="B4275" t="s">
        <v>633</v>
      </c>
      <c r="C4275" s="151">
        <v>42624</v>
      </c>
      <c r="D4275">
        <v>80</v>
      </c>
      <c r="E4275">
        <v>84</v>
      </c>
      <c r="F4275">
        <v>67</v>
      </c>
    </row>
    <row r="4276" spans="1:6" x14ac:dyDescent="0.25">
      <c r="A4276" t="s">
        <v>632</v>
      </c>
      <c r="B4276" t="s">
        <v>633</v>
      </c>
      <c r="C4276" s="151">
        <v>42625</v>
      </c>
      <c r="D4276">
        <v>72</v>
      </c>
      <c r="E4276">
        <v>84</v>
      </c>
      <c r="F4276">
        <v>62</v>
      </c>
    </row>
    <row r="4277" spans="1:6" x14ac:dyDescent="0.25">
      <c r="A4277" t="s">
        <v>632</v>
      </c>
      <c r="B4277" t="s">
        <v>633</v>
      </c>
      <c r="C4277" s="151">
        <v>42626</v>
      </c>
      <c r="D4277">
        <v>75</v>
      </c>
      <c r="E4277">
        <v>90</v>
      </c>
      <c r="F4277">
        <v>62</v>
      </c>
    </row>
    <row r="4278" spans="1:6" x14ac:dyDescent="0.25">
      <c r="A4278" t="s">
        <v>632</v>
      </c>
      <c r="B4278" t="s">
        <v>633</v>
      </c>
      <c r="C4278" s="151">
        <v>42627</v>
      </c>
      <c r="D4278">
        <v>79</v>
      </c>
      <c r="E4278">
        <v>93</v>
      </c>
      <c r="F4278">
        <v>62</v>
      </c>
    </row>
    <row r="4279" spans="1:6" x14ac:dyDescent="0.25">
      <c r="A4279" t="s">
        <v>632</v>
      </c>
      <c r="B4279" t="s">
        <v>633</v>
      </c>
      <c r="C4279" s="151">
        <v>42628</v>
      </c>
      <c r="D4279">
        <v>73</v>
      </c>
      <c r="E4279">
        <v>77</v>
      </c>
      <c r="F4279">
        <v>67</v>
      </c>
    </row>
    <row r="4280" spans="1:6" x14ac:dyDescent="0.25">
      <c r="A4280" t="s">
        <v>632</v>
      </c>
      <c r="B4280" t="s">
        <v>633</v>
      </c>
      <c r="C4280" s="151">
        <v>42629</v>
      </c>
      <c r="D4280">
        <v>70</v>
      </c>
      <c r="E4280">
        <v>77</v>
      </c>
      <c r="F4280">
        <v>65</v>
      </c>
    </row>
    <row r="4281" spans="1:6" x14ac:dyDescent="0.25">
      <c r="A4281" t="s">
        <v>632</v>
      </c>
      <c r="B4281" t="s">
        <v>633</v>
      </c>
      <c r="C4281" s="151">
        <v>42630</v>
      </c>
      <c r="D4281">
        <v>73</v>
      </c>
      <c r="E4281">
        <v>82</v>
      </c>
      <c r="F4281">
        <v>67</v>
      </c>
    </row>
    <row r="4282" spans="1:6" x14ac:dyDescent="0.25">
      <c r="A4282" t="s">
        <v>632</v>
      </c>
      <c r="B4282" t="s">
        <v>633</v>
      </c>
      <c r="C4282" s="151">
        <v>42631</v>
      </c>
      <c r="D4282">
        <v>77</v>
      </c>
      <c r="E4282">
        <v>89</v>
      </c>
      <c r="F4282">
        <v>70</v>
      </c>
    </row>
    <row r="4283" spans="1:6" x14ac:dyDescent="0.25">
      <c r="A4283" t="s">
        <v>632</v>
      </c>
      <c r="B4283" t="s">
        <v>633</v>
      </c>
      <c r="C4283" s="151">
        <v>42632</v>
      </c>
      <c r="D4283">
        <v>74</v>
      </c>
      <c r="E4283">
        <v>76</v>
      </c>
      <c r="F4283">
        <v>69</v>
      </c>
    </row>
    <row r="4284" spans="1:6" x14ac:dyDescent="0.25">
      <c r="A4284" t="s">
        <v>632</v>
      </c>
      <c r="B4284" t="s">
        <v>633</v>
      </c>
      <c r="C4284" s="151">
        <v>42633</v>
      </c>
      <c r="D4284">
        <v>73</v>
      </c>
      <c r="E4284">
        <v>81</v>
      </c>
      <c r="F4284">
        <v>68</v>
      </c>
    </row>
    <row r="4285" spans="1:6" x14ac:dyDescent="0.25">
      <c r="A4285" t="s">
        <v>632</v>
      </c>
      <c r="B4285" t="s">
        <v>633</v>
      </c>
      <c r="C4285" s="151">
        <v>42634</v>
      </c>
      <c r="D4285">
        <v>74</v>
      </c>
      <c r="E4285">
        <v>84</v>
      </c>
      <c r="F4285">
        <v>66</v>
      </c>
    </row>
    <row r="4286" spans="1:6" x14ac:dyDescent="0.25">
      <c r="A4286" t="s">
        <v>632</v>
      </c>
      <c r="B4286" t="s">
        <v>633</v>
      </c>
      <c r="C4286" s="151">
        <v>42635</v>
      </c>
      <c r="D4286">
        <v>74</v>
      </c>
      <c r="E4286">
        <v>87</v>
      </c>
      <c r="F4286">
        <v>60</v>
      </c>
    </row>
    <row r="4287" spans="1:6" x14ac:dyDescent="0.25">
      <c r="A4287" t="s">
        <v>632</v>
      </c>
      <c r="B4287" t="s">
        <v>633</v>
      </c>
      <c r="C4287" s="151">
        <v>42636</v>
      </c>
      <c r="D4287">
        <v>73</v>
      </c>
      <c r="E4287">
        <v>91</v>
      </c>
      <c r="F4287">
        <v>56</v>
      </c>
    </row>
    <row r="4288" spans="1:6" x14ac:dyDescent="0.25">
      <c r="A4288" t="s">
        <v>632</v>
      </c>
      <c r="B4288" t="s">
        <v>633</v>
      </c>
      <c r="C4288" s="151">
        <v>42637</v>
      </c>
      <c r="D4288">
        <v>71</v>
      </c>
      <c r="E4288">
        <v>76</v>
      </c>
      <c r="F4288">
        <v>56</v>
      </c>
    </row>
    <row r="4289" spans="1:6" x14ac:dyDescent="0.25">
      <c r="A4289" t="s">
        <v>632</v>
      </c>
      <c r="B4289" t="s">
        <v>633</v>
      </c>
      <c r="C4289" s="151">
        <v>42638</v>
      </c>
      <c r="D4289">
        <v>63</v>
      </c>
      <c r="E4289">
        <v>74</v>
      </c>
      <c r="F4289">
        <v>54</v>
      </c>
    </row>
    <row r="4290" spans="1:6" x14ac:dyDescent="0.25">
      <c r="A4290" t="s">
        <v>632</v>
      </c>
      <c r="B4290" t="s">
        <v>633</v>
      </c>
      <c r="C4290" s="151">
        <v>42639</v>
      </c>
      <c r="D4290">
        <v>64</v>
      </c>
      <c r="E4290">
        <v>68</v>
      </c>
      <c r="F4290">
        <v>58</v>
      </c>
    </row>
    <row r="4291" spans="1:6" x14ac:dyDescent="0.25">
      <c r="A4291" t="s">
        <v>632</v>
      </c>
      <c r="B4291" t="s">
        <v>633</v>
      </c>
      <c r="C4291" s="151">
        <v>42640</v>
      </c>
      <c r="D4291">
        <v>67</v>
      </c>
      <c r="E4291">
        <v>77</v>
      </c>
      <c r="F4291">
        <v>58</v>
      </c>
    </row>
    <row r="4292" spans="1:6" x14ac:dyDescent="0.25">
      <c r="A4292" t="s">
        <v>632</v>
      </c>
      <c r="B4292" t="s">
        <v>633</v>
      </c>
      <c r="C4292" s="151">
        <v>42641</v>
      </c>
      <c r="D4292">
        <v>64</v>
      </c>
      <c r="E4292">
        <v>68</v>
      </c>
      <c r="F4292">
        <v>62</v>
      </c>
    </row>
    <row r="4293" spans="1:6" x14ac:dyDescent="0.25">
      <c r="A4293" t="s">
        <v>632</v>
      </c>
      <c r="B4293" t="s">
        <v>633</v>
      </c>
      <c r="C4293" s="151">
        <v>42642</v>
      </c>
      <c r="D4293">
        <v>67</v>
      </c>
      <c r="E4293">
        <v>68</v>
      </c>
      <c r="F4293">
        <v>62</v>
      </c>
    </row>
    <row r="4294" spans="1:6" x14ac:dyDescent="0.25">
      <c r="A4294" t="s">
        <v>632</v>
      </c>
      <c r="B4294" t="s">
        <v>633</v>
      </c>
      <c r="C4294" s="151">
        <v>42643</v>
      </c>
      <c r="D4294">
        <v>62</v>
      </c>
      <c r="E4294">
        <v>64</v>
      </c>
      <c r="F4294">
        <v>60</v>
      </c>
    </row>
    <row r="4295" spans="1:6" x14ac:dyDescent="0.25">
      <c r="A4295" t="s">
        <v>632</v>
      </c>
      <c r="B4295" t="s">
        <v>633</v>
      </c>
      <c r="C4295" s="151">
        <v>42644</v>
      </c>
      <c r="D4295">
        <v>63</v>
      </c>
      <c r="E4295">
        <v>65</v>
      </c>
      <c r="F4295">
        <v>61</v>
      </c>
    </row>
    <row r="4296" spans="1:6" x14ac:dyDescent="0.25">
      <c r="A4296" t="s">
        <v>632</v>
      </c>
      <c r="B4296" t="s">
        <v>633</v>
      </c>
      <c r="C4296" s="151">
        <v>42645</v>
      </c>
      <c r="D4296">
        <v>65</v>
      </c>
      <c r="E4296">
        <v>75</v>
      </c>
      <c r="F4296">
        <v>61</v>
      </c>
    </row>
    <row r="4297" spans="1:6" x14ac:dyDescent="0.25">
      <c r="A4297" t="s">
        <v>632</v>
      </c>
      <c r="B4297" t="s">
        <v>633</v>
      </c>
      <c r="C4297" s="151">
        <v>42646</v>
      </c>
      <c r="D4297">
        <v>67</v>
      </c>
      <c r="E4297">
        <v>76</v>
      </c>
      <c r="F4297">
        <v>55</v>
      </c>
    </row>
    <row r="4298" spans="1:6" x14ac:dyDescent="0.25">
      <c r="A4298" t="s">
        <v>632</v>
      </c>
      <c r="B4298" t="s">
        <v>633</v>
      </c>
      <c r="C4298" s="151">
        <v>42647</v>
      </c>
      <c r="D4298">
        <v>62</v>
      </c>
      <c r="E4298">
        <v>75</v>
      </c>
      <c r="F4298">
        <v>53</v>
      </c>
    </row>
    <row r="4299" spans="1:6" x14ac:dyDescent="0.25">
      <c r="A4299" t="s">
        <v>632</v>
      </c>
      <c r="B4299" t="s">
        <v>633</v>
      </c>
      <c r="C4299" s="151">
        <v>42648</v>
      </c>
      <c r="D4299">
        <v>62</v>
      </c>
      <c r="E4299">
        <v>71</v>
      </c>
      <c r="F4299">
        <v>51</v>
      </c>
    </row>
    <row r="4300" spans="1:6" x14ac:dyDescent="0.25">
      <c r="A4300" t="s">
        <v>632</v>
      </c>
      <c r="B4300" t="s">
        <v>633</v>
      </c>
      <c r="C4300" s="151">
        <v>42649</v>
      </c>
      <c r="D4300">
        <v>58</v>
      </c>
      <c r="E4300">
        <v>71</v>
      </c>
      <c r="F4300">
        <v>49</v>
      </c>
    </row>
    <row r="4301" spans="1:6" x14ac:dyDescent="0.25">
      <c r="A4301" t="s">
        <v>632</v>
      </c>
      <c r="B4301" t="s">
        <v>633</v>
      </c>
      <c r="C4301" s="151">
        <v>42650</v>
      </c>
      <c r="D4301">
        <v>62</v>
      </c>
      <c r="E4301">
        <v>70</v>
      </c>
      <c r="F4301">
        <v>58</v>
      </c>
    </row>
    <row r="4302" spans="1:6" x14ac:dyDescent="0.25">
      <c r="A4302" t="s">
        <v>632</v>
      </c>
      <c r="B4302" t="s">
        <v>633</v>
      </c>
      <c r="C4302" s="151">
        <v>42651</v>
      </c>
      <c r="D4302">
        <v>65</v>
      </c>
      <c r="E4302">
        <v>66</v>
      </c>
      <c r="F4302">
        <v>62</v>
      </c>
    </row>
    <row r="4303" spans="1:6" x14ac:dyDescent="0.25">
      <c r="A4303" t="s">
        <v>632</v>
      </c>
      <c r="B4303" t="s">
        <v>633</v>
      </c>
      <c r="C4303" s="151">
        <v>42652</v>
      </c>
      <c r="D4303">
        <v>61</v>
      </c>
      <c r="E4303">
        <v>67</v>
      </c>
      <c r="F4303">
        <v>53</v>
      </c>
    </row>
    <row r="4304" spans="1:6" x14ac:dyDescent="0.25">
      <c r="A4304" t="s">
        <v>632</v>
      </c>
      <c r="B4304" t="s">
        <v>633</v>
      </c>
      <c r="C4304" s="151">
        <v>42653</v>
      </c>
      <c r="D4304">
        <v>56</v>
      </c>
      <c r="E4304">
        <v>65</v>
      </c>
      <c r="F4304">
        <v>41</v>
      </c>
    </row>
    <row r="4305" spans="1:6" x14ac:dyDescent="0.25">
      <c r="A4305" t="s">
        <v>632</v>
      </c>
      <c r="B4305" t="s">
        <v>633</v>
      </c>
      <c r="C4305" s="151">
        <v>42654</v>
      </c>
      <c r="D4305">
        <v>51</v>
      </c>
      <c r="E4305">
        <v>66</v>
      </c>
      <c r="F4305">
        <v>37</v>
      </c>
    </row>
    <row r="4306" spans="1:6" x14ac:dyDescent="0.25">
      <c r="A4306" t="s">
        <v>632</v>
      </c>
      <c r="B4306" t="s">
        <v>633</v>
      </c>
      <c r="C4306" s="151">
        <v>42655</v>
      </c>
      <c r="D4306">
        <v>53</v>
      </c>
      <c r="E4306">
        <v>69</v>
      </c>
      <c r="F4306">
        <v>39</v>
      </c>
    </row>
    <row r="4307" spans="1:6" x14ac:dyDescent="0.25">
      <c r="A4307" t="s">
        <v>632</v>
      </c>
      <c r="B4307" t="s">
        <v>633</v>
      </c>
      <c r="C4307" s="151">
        <v>42656</v>
      </c>
      <c r="D4307">
        <v>56</v>
      </c>
      <c r="E4307">
        <v>73</v>
      </c>
      <c r="F4307">
        <v>43</v>
      </c>
    </row>
    <row r="4308" spans="1:6" x14ac:dyDescent="0.25">
      <c r="A4308" t="s">
        <v>632</v>
      </c>
      <c r="B4308" t="s">
        <v>633</v>
      </c>
      <c r="C4308" s="151">
        <v>42657</v>
      </c>
      <c r="D4308">
        <v>54</v>
      </c>
      <c r="E4308">
        <v>64</v>
      </c>
      <c r="F4308">
        <v>38</v>
      </c>
    </row>
    <row r="4309" spans="1:6" x14ac:dyDescent="0.25">
      <c r="A4309" t="s">
        <v>632</v>
      </c>
      <c r="B4309" t="s">
        <v>633</v>
      </c>
      <c r="C4309" s="151">
        <v>42658</v>
      </c>
      <c r="D4309">
        <v>52</v>
      </c>
      <c r="E4309">
        <v>67</v>
      </c>
      <c r="F4309">
        <v>36</v>
      </c>
    </row>
    <row r="4310" spans="1:6" x14ac:dyDescent="0.25">
      <c r="A4310" t="s">
        <v>632</v>
      </c>
      <c r="B4310" t="s">
        <v>633</v>
      </c>
      <c r="C4310" s="151">
        <v>42659</v>
      </c>
      <c r="D4310">
        <v>59</v>
      </c>
      <c r="E4310">
        <v>75</v>
      </c>
      <c r="F4310">
        <v>46</v>
      </c>
    </row>
    <row r="4311" spans="1:6" x14ac:dyDescent="0.25">
      <c r="A4311" t="s">
        <v>632</v>
      </c>
      <c r="B4311" t="s">
        <v>633</v>
      </c>
      <c r="C4311" s="151">
        <v>42660</v>
      </c>
      <c r="D4311">
        <v>68</v>
      </c>
      <c r="E4311">
        <v>84</v>
      </c>
      <c r="F4311">
        <v>51</v>
      </c>
    </row>
    <row r="4312" spans="1:6" x14ac:dyDescent="0.25">
      <c r="A4312" t="s">
        <v>632</v>
      </c>
      <c r="B4312" t="s">
        <v>633</v>
      </c>
      <c r="C4312" s="151">
        <v>42661</v>
      </c>
      <c r="D4312">
        <v>70</v>
      </c>
      <c r="E4312">
        <v>85</v>
      </c>
      <c r="F4312">
        <v>56</v>
      </c>
    </row>
    <row r="4313" spans="1:6" x14ac:dyDescent="0.25">
      <c r="A4313" t="s">
        <v>632</v>
      </c>
      <c r="B4313" t="s">
        <v>633</v>
      </c>
      <c r="C4313" s="151">
        <v>42662</v>
      </c>
      <c r="D4313">
        <v>74</v>
      </c>
      <c r="E4313">
        <v>87</v>
      </c>
      <c r="F4313">
        <v>64</v>
      </c>
    </row>
    <row r="4314" spans="1:6" x14ac:dyDescent="0.25">
      <c r="A4314" t="s">
        <v>632</v>
      </c>
      <c r="B4314" t="s">
        <v>633</v>
      </c>
      <c r="C4314" s="151">
        <v>42663</v>
      </c>
      <c r="D4314">
        <v>74</v>
      </c>
      <c r="E4314">
        <v>83</v>
      </c>
      <c r="F4314">
        <v>65</v>
      </c>
    </row>
    <row r="4315" spans="1:6" x14ac:dyDescent="0.25">
      <c r="A4315" t="s">
        <v>632</v>
      </c>
      <c r="B4315" t="s">
        <v>633</v>
      </c>
      <c r="C4315" s="151">
        <v>42664</v>
      </c>
      <c r="D4315">
        <v>68</v>
      </c>
      <c r="E4315">
        <v>76</v>
      </c>
      <c r="F4315">
        <v>55</v>
      </c>
    </row>
    <row r="4316" spans="1:6" x14ac:dyDescent="0.25">
      <c r="A4316" t="s">
        <v>632</v>
      </c>
      <c r="B4316" t="s">
        <v>633</v>
      </c>
      <c r="C4316" s="151">
        <v>42665</v>
      </c>
      <c r="D4316">
        <v>55</v>
      </c>
      <c r="E4316">
        <v>58</v>
      </c>
      <c r="F4316">
        <v>47</v>
      </c>
    </row>
    <row r="4317" spans="1:6" x14ac:dyDescent="0.25">
      <c r="A4317" t="s">
        <v>632</v>
      </c>
      <c r="B4317" t="s">
        <v>633</v>
      </c>
      <c r="C4317" s="151">
        <v>42666</v>
      </c>
      <c r="D4317">
        <v>54</v>
      </c>
      <c r="E4317">
        <v>70</v>
      </c>
      <c r="F4317">
        <v>43</v>
      </c>
    </row>
    <row r="4318" spans="1:6" x14ac:dyDescent="0.25">
      <c r="A4318" t="s">
        <v>632</v>
      </c>
      <c r="B4318" t="s">
        <v>633</v>
      </c>
      <c r="C4318" s="151">
        <v>42667</v>
      </c>
      <c r="D4318">
        <v>59</v>
      </c>
      <c r="E4318">
        <v>70</v>
      </c>
      <c r="F4318">
        <v>49</v>
      </c>
    </row>
    <row r="4319" spans="1:6" x14ac:dyDescent="0.25">
      <c r="A4319" t="s">
        <v>632</v>
      </c>
      <c r="B4319" t="s">
        <v>633</v>
      </c>
      <c r="C4319" s="151">
        <v>42668</v>
      </c>
      <c r="D4319">
        <v>52</v>
      </c>
      <c r="E4319">
        <v>62</v>
      </c>
      <c r="F4319">
        <v>36</v>
      </c>
    </row>
    <row r="4320" spans="1:6" x14ac:dyDescent="0.25">
      <c r="A4320" t="s">
        <v>632</v>
      </c>
      <c r="B4320" t="s">
        <v>633</v>
      </c>
      <c r="C4320" s="151">
        <v>42669</v>
      </c>
      <c r="D4320">
        <v>45</v>
      </c>
      <c r="E4320">
        <v>58</v>
      </c>
      <c r="F4320">
        <v>30</v>
      </c>
    </row>
    <row r="4321" spans="1:6" x14ac:dyDescent="0.25">
      <c r="A4321" t="s">
        <v>632</v>
      </c>
      <c r="B4321" t="s">
        <v>633</v>
      </c>
      <c r="C4321" s="151">
        <v>42670</v>
      </c>
      <c r="D4321">
        <v>52</v>
      </c>
      <c r="E4321">
        <v>62</v>
      </c>
      <c r="F4321">
        <v>44</v>
      </c>
    </row>
    <row r="4322" spans="1:6" x14ac:dyDescent="0.25">
      <c r="A4322" t="s">
        <v>632</v>
      </c>
      <c r="B4322" t="s">
        <v>633</v>
      </c>
      <c r="C4322" s="151">
        <v>42671</v>
      </c>
      <c r="D4322">
        <v>55</v>
      </c>
      <c r="E4322">
        <v>61</v>
      </c>
      <c r="F4322">
        <v>38</v>
      </c>
    </row>
    <row r="4323" spans="1:6" x14ac:dyDescent="0.25">
      <c r="A4323" t="s">
        <v>632</v>
      </c>
      <c r="B4323" t="s">
        <v>633</v>
      </c>
      <c r="C4323" s="151">
        <v>42672</v>
      </c>
      <c r="D4323">
        <v>53</v>
      </c>
      <c r="E4323">
        <v>76</v>
      </c>
      <c r="F4323">
        <v>37</v>
      </c>
    </row>
    <row r="4324" spans="1:6" x14ac:dyDescent="0.25">
      <c r="A4324" t="s">
        <v>632</v>
      </c>
      <c r="B4324" t="s">
        <v>633</v>
      </c>
      <c r="C4324" s="151">
        <v>42673</v>
      </c>
      <c r="D4324">
        <v>67</v>
      </c>
      <c r="E4324">
        <v>84</v>
      </c>
      <c r="F4324">
        <v>56</v>
      </c>
    </row>
    <row r="4325" spans="1:6" x14ac:dyDescent="0.25">
      <c r="A4325" t="s">
        <v>632</v>
      </c>
      <c r="B4325" t="s">
        <v>633</v>
      </c>
      <c r="C4325" s="151">
        <v>42674</v>
      </c>
      <c r="D4325">
        <v>56</v>
      </c>
      <c r="E4325">
        <v>60</v>
      </c>
      <c r="F4325">
        <v>40</v>
      </c>
    </row>
    <row r="4326" spans="1:6" x14ac:dyDescent="0.25">
      <c r="A4326" t="s">
        <v>632</v>
      </c>
      <c r="B4326" t="s">
        <v>633</v>
      </c>
      <c r="C4326" s="151">
        <v>42675</v>
      </c>
      <c r="D4326">
        <v>49</v>
      </c>
      <c r="E4326">
        <v>60</v>
      </c>
      <c r="F4326">
        <v>37</v>
      </c>
    </row>
    <row r="4327" spans="1:6" x14ac:dyDescent="0.25">
      <c r="A4327" t="s">
        <v>632</v>
      </c>
      <c r="B4327" t="s">
        <v>633</v>
      </c>
      <c r="C4327" s="151">
        <v>42676</v>
      </c>
      <c r="D4327">
        <v>61</v>
      </c>
      <c r="E4327">
        <v>78</v>
      </c>
      <c r="F4327">
        <v>52</v>
      </c>
    </row>
    <row r="4328" spans="1:6" x14ac:dyDescent="0.25">
      <c r="A4328" t="s">
        <v>632</v>
      </c>
      <c r="B4328" t="s">
        <v>633</v>
      </c>
      <c r="C4328" s="151">
        <v>42677</v>
      </c>
      <c r="D4328">
        <v>65</v>
      </c>
      <c r="E4328">
        <v>79</v>
      </c>
      <c r="F4328">
        <v>55</v>
      </c>
    </row>
    <row r="4329" spans="1:6" x14ac:dyDescent="0.25">
      <c r="A4329" t="s">
        <v>632</v>
      </c>
      <c r="B4329" t="s">
        <v>633</v>
      </c>
      <c r="C4329" s="151">
        <v>42678</v>
      </c>
      <c r="D4329">
        <v>59</v>
      </c>
      <c r="E4329">
        <v>62</v>
      </c>
      <c r="F4329">
        <v>38</v>
      </c>
    </row>
    <row r="4330" spans="1:6" x14ac:dyDescent="0.25">
      <c r="A4330" t="s">
        <v>632</v>
      </c>
      <c r="B4330" t="s">
        <v>633</v>
      </c>
      <c r="C4330" s="151">
        <v>42679</v>
      </c>
      <c r="D4330">
        <v>49</v>
      </c>
      <c r="E4330">
        <v>66</v>
      </c>
      <c r="F4330">
        <v>34</v>
      </c>
    </row>
    <row r="4331" spans="1:6" x14ac:dyDescent="0.25">
      <c r="A4331" t="s">
        <v>632</v>
      </c>
      <c r="B4331" t="s">
        <v>633</v>
      </c>
      <c r="C4331" s="151">
        <v>42680</v>
      </c>
      <c r="D4331">
        <v>53</v>
      </c>
      <c r="E4331">
        <v>67</v>
      </c>
      <c r="F4331">
        <v>38</v>
      </c>
    </row>
    <row r="4332" spans="1:6" x14ac:dyDescent="0.25">
      <c r="A4332" t="s">
        <v>632</v>
      </c>
      <c r="B4332" t="s">
        <v>633</v>
      </c>
      <c r="C4332" s="151">
        <v>42681</v>
      </c>
      <c r="D4332">
        <v>48</v>
      </c>
      <c r="E4332">
        <v>62</v>
      </c>
      <c r="F4332">
        <v>34</v>
      </c>
    </row>
    <row r="4333" spans="1:6" x14ac:dyDescent="0.25">
      <c r="A4333" t="s">
        <v>632</v>
      </c>
      <c r="B4333" t="s">
        <v>633</v>
      </c>
      <c r="C4333" s="151">
        <v>42682</v>
      </c>
      <c r="D4333">
        <v>45</v>
      </c>
      <c r="E4333">
        <v>69</v>
      </c>
      <c r="F4333">
        <v>28</v>
      </c>
    </row>
    <row r="4334" spans="1:6" x14ac:dyDescent="0.25">
      <c r="A4334" t="s">
        <v>632</v>
      </c>
      <c r="B4334" t="s">
        <v>633</v>
      </c>
      <c r="C4334" s="151">
        <v>42683</v>
      </c>
      <c r="D4334">
        <v>55</v>
      </c>
      <c r="E4334">
        <v>64</v>
      </c>
      <c r="F4334">
        <v>49</v>
      </c>
    </row>
    <row r="4335" spans="1:6" x14ac:dyDescent="0.25">
      <c r="A4335" t="s">
        <v>632</v>
      </c>
      <c r="B4335" t="s">
        <v>633</v>
      </c>
      <c r="C4335" s="151">
        <v>42684</v>
      </c>
      <c r="D4335">
        <v>51</v>
      </c>
      <c r="E4335">
        <v>61</v>
      </c>
      <c r="F4335">
        <v>41</v>
      </c>
    </row>
    <row r="4336" spans="1:6" x14ac:dyDescent="0.25">
      <c r="A4336" t="s">
        <v>632</v>
      </c>
      <c r="B4336" t="s">
        <v>633</v>
      </c>
      <c r="C4336" s="151">
        <v>42685</v>
      </c>
      <c r="D4336">
        <v>52</v>
      </c>
      <c r="E4336">
        <v>64</v>
      </c>
      <c r="F4336">
        <v>35</v>
      </c>
    </row>
    <row r="4337" spans="1:6" x14ac:dyDescent="0.25">
      <c r="A4337" t="s">
        <v>632</v>
      </c>
      <c r="B4337" t="s">
        <v>633</v>
      </c>
      <c r="C4337" s="151">
        <v>42686</v>
      </c>
      <c r="D4337">
        <v>44</v>
      </c>
      <c r="E4337">
        <v>52</v>
      </c>
      <c r="F4337">
        <v>26</v>
      </c>
    </row>
    <row r="4338" spans="1:6" x14ac:dyDescent="0.25">
      <c r="A4338" t="s">
        <v>632</v>
      </c>
      <c r="B4338" t="s">
        <v>633</v>
      </c>
      <c r="C4338" s="151">
        <v>42687</v>
      </c>
      <c r="D4338">
        <v>40</v>
      </c>
      <c r="E4338">
        <v>64</v>
      </c>
      <c r="F4338">
        <v>23</v>
      </c>
    </row>
    <row r="4339" spans="1:6" x14ac:dyDescent="0.25">
      <c r="A4339" t="s">
        <v>632</v>
      </c>
      <c r="B4339" t="s">
        <v>633</v>
      </c>
      <c r="C4339" s="151">
        <v>42688</v>
      </c>
      <c r="D4339">
        <v>42</v>
      </c>
      <c r="E4339">
        <v>57</v>
      </c>
      <c r="F4339">
        <v>25</v>
      </c>
    </row>
    <row r="4340" spans="1:6" x14ac:dyDescent="0.25">
      <c r="A4340" t="s">
        <v>632</v>
      </c>
      <c r="B4340" t="s">
        <v>633</v>
      </c>
      <c r="C4340" s="151">
        <v>42689</v>
      </c>
      <c r="D4340">
        <v>51</v>
      </c>
      <c r="E4340">
        <v>63</v>
      </c>
      <c r="F4340">
        <v>38</v>
      </c>
    </row>
    <row r="4341" spans="1:6" x14ac:dyDescent="0.25">
      <c r="A4341" t="s">
        <v>632</v>
      </c>
      <c r="B4341" t="s">
        <v>633</v>
      </c>
      <c r="C4341" s="151">
        <v>42690</v>
      </c>
      <c r="D4341">
        <v>46</v>
      </c>
      <c r="E4341">
        <v>64</v>
      </c>
      <c r="F4341">
        <v>30</v>
      </c>
    </row>
    <row r="4342" spans="1:6" x14ac:dyDescent="0.25">
      <c r="A4342" t="s">
        <v>632</v>
      </c>
      <c r="B4342" t="s">
        <v>633</v>
      </c>
      <c r="C4342" s="151">
        <v>42691</v>
      </c>
      <c r="D4342">
        <v>48</v>
      </c>
      <c r="E4342">
        <v>61</v>
      </c>
      <c r="F4342">
        <v>31</v>
      </c>
    </row>
    <row r="4343" spans="1:6" x14ac:dyDescent="0.25">
      <c r="A4343" t="s">
        <v>632</v>
      </c>
      <c r="B4343" t="s">
        <v>633</v>
      </c>
      <c r="C4343" s="151">
        <v>42692</v>
      </c>
      <c r="D4343">
        <v>47</v>
      </c>
      <c r="E4343">
        <v>73</v>
      </c>
      <c r="F4343">
        <v>30</v>
      </c>
    </row>
    <row r="4344" spans="1:6" x14ac:dyDescent="0.25">
      <c r="A4344" t="s">
        <v>632</v>
      </c>
      <c r="B4344" t="s">
        <v>633</v>
      </c>
      <c r="C4344" s="151">
        <v>42693</v>
      </c>
      <c r="D4344">
        <v>50</v>
      </c>
      <c r="E4344">
        <v>70</v>
      </c>
      <c r="F4344">
        <v>35</v>
      </c>
    </row>
    <row r="4345" spans="1:6" x14ac:dyDescent="0.25">
      <c r="A4345" t="s">
        <v>632</v>
      </c>
      <c r="B4345" t="s">
        <v>633</v>
      </c>
      <c r="C4345" s="151">
        <v>42694</v>
      </c>
      <c r="D4345">
        <v>40</v>
      </c>
      <c r="E4345">
        <v>45</v>
      </c>
      <c r="F4345">
        <v>34</v>
      </c>
    </row>
    <row r="4346" spans="1:6" x14ac:dyDescent="0.25">
      <c r="A4346" t="s">
        <v>632</v>
      </c>
      <c r="B4346" t="s">
        <v>633</v>
      </c>
      <c r="C4346" s="151">
        <v>42695</v>
      </c>
      <c r="D4346">
        <v>37</v>
      </c>
      <c r="E4346">
        <v>43</v>
      </c>
      <c r="F4346">
        <v>32</v>
      </c>
    </row>
    <row r="4347" spans="1:6" x14ac:dyDescent="0.25">
      <c r="A4347" t="s">
        <v>632</v>
      </c>
      <c r="B4347" t="s">
        <v>633</v>
      </c>
      <c r="C4347" s="151">
        <v>42696</v>
      </c>
      <c r="D4347">
        <v>38</v>
      </c>
      <c r="E4347">
        <v>48</v>
      </c>
      <c r="F4347">
        <v>26</v>
      </c>
    </row>
    <row r="4348" spans="1:6" x14ac:dyDescent="0.25">
      <c r="A4348" t="s">
        <v>632</v>
      </c>
      <c r="B4348" t="s">
        <v>633</v>
      </c>
      <c r="C4348" s="151">
        <v>42697</v>
      </c>
      <c r="D4348">
        <v>36</v>
      </c>
      <c r="E4348">
        <v>50</v>
      </c>
      <c r="F4348">
        <v>20</v>
      </c>
    </row>
    <row r="4349" spans="1:6" x14ac:dyDescent="0.25">
      <c r="A4349" t="s">
        <v>632</v>
      </c>
      <c r="B4349" t="s">
        <v>633</v>
      </c>
      <c r="C4349" s="151">
        <v>42698</v>
      </c>
      <c r="D4349">
        <v>45</v>
      </c>
      <c r="E4349">
        <v>59</v>
      </c>
      <c r="F4349">
        <v>33</v>
      </c>
    </row>
    <row r="4350" spans="1:6" x14ac:dyDescent="0.25">
      <c r="A4350" t="s">
        <v>632</v>
      </c>
      <c r="B4350" t="s">
        <v>633</v>
      </c>
      <c r="C4350" s="151">
        <v>42699</v>
      </c>
      <c r="D4350">
        <v>46</v>
      </c>
      <c r="E4350">
        <v>59</v>
      </c>
      <c r="F4350">
        <v>33</v>
      </c>
    </row>
    <row r="4351" spans="1:6" x14ac:dyDescent="0.25">
      <c r="A4351" t="s">
        <v>632</v>
      </c>
      <c r="B4351" t="s">
        <v>633</v>
      </c>
      <c r="C4351" s="151">
        <v>42700</v>
      </c>
      <c r="D4351">
        <v>47</v>
      </c>
      <c r="E4351">
        <v>50</v>
      </c>
      <c r="F4351">
        <v>33</v>
      </c>
    </row>
    <row r="4352" spans="1:6" x14ac:dyDescent="0.25">
      <c r="A4352" t="s">
        <v>632</v>
      </c>
      <c r="B4352" t="s">
        <v>633</v>
      </c>
      <c r="C4352" s="151">
        <v>42701</v>
      </c>
      <c r="D4352">
        <v>41</v>
      </c>
      <c r="E4352">
        <v>52</v>
      </c>
      <c r="F4352">
        <v>28</v>
      </c>
    </row>
    <row r="4353" spans="1:6" x14ac:dyDescent="0.25">
      <c r="A4353" t="s">
        <v>632</v>
      </c>
      <c r="B4353" t="s">
        <v>633</v>
      </c>
      <c r="C4353" s="151">
        <v>42702</v>
      </c>
      <c r="D4353">
        <v>36</v>
      </c>
      <c r="E4353">
        <v>52</v>
      </c>
      <c r="F4353">
        <v>23</v>
      </c>
    </row>
    <row r="4354" spans="1:6" x14ac:dyDescent="0.25">
      <c r="A4354" t="s">
        <v>632</v>
      </c>
      <c r="B4354" t="s">
        <v>633</v>
      </c>
      <c r="C4354" s="151">
        <v>42703</v>
      </c>
      <c r="D4354">
        <v>50</v>
      </c>
      <c r="E4354">
        <v>57</v>
      </c>
      <c r="F4354">
        <v>46</v>
      </c>
    </row>
    <row r="4355" spans="1:6" x14ac:dyDescent="0.25">
      <c r="A4355" t="s">
        <v>632</v>
      </c>
      <c r="B4355" t="s">
        <v>633</v>
      </c>
      <c r="C4355" s="151">
        <v>42704</v>
      </c>
      <c r="D4355">
        <v>57</v>
      </c>
      <c r="E4355">
        <v>65</v>
      </c>
      <c r="F4355">
        <v>54</v>
      </c>
    </row>
    <row r="4356" spans="1:6" x14ac:dyDescent="0.25">
      <c r="A4356" t="s">
        <v>632</v>
      </c>
      <c r="B4356" t="s">
        <v>633</v>
      </c>
      <c r="C4356" s="151">
        <v>42705</v>
      </c>
      <c r="D4356">
        <v>53</v>
      </c>
      <c r="E4356">
        <v>58</v>
      </c>
      <c r="F4356">
        <v>44</v>
      </c>
    </row>
    <row r="4357" spans="1:6" x14ac:dyDescent="0.25">
      <c r="A4357" t="s">
        <v>632</v>
      </c>
      <c r="B4357" t="s">
        <v>633</v>
      </c>
      <c r="C4357" s="151">
        <v>42706</v>
      </c>
      <c r="D4357">
        <v>45</v>
      </c>
      <c r="E4357">
        <v>51</v>
      </c>
      <c r="F4357">
        <v>41</v>
      </c>
    </row>
    <row r="4358" spans="1:6" x14ac:dyDescent="0.25">
      <c r="A4358" t="s">
        <v>632</v>
      </c>
      <c r="B4358" t="s">
        <v>633</v>
      </c>
      <c r="C4358" s="151">
        <v>42707</v>
      </c>
      <c r="D4358">
        <v>43</v>
      </c>
      <c r="E4358">
        <v>48</v>
      </c>
      <c r="F4358">
        <v>38</v>
      </c>
    </row>
    <row r="4359" spans="1:6" x14ac:dyDescent="0.25">
      <c r="A4359" t="s">
        <v>632</v>
      </c>
      <c r="B4359" t="s">
        <v>633</v>
      </c>
      <c r="C4359" s="151">
        <v>42708</v>
      </c>
      <c r="D4359">
        <v>39</v>
      </c>
      <c r="E4359">
        <v>45</v>
      </c>
      <c r="F4359">
        <v>30</v>
      </c>
    </row>
    <row r="4360" spans="1:6" x14ac:dyDescent="0.25">
      <c r="A4360" t="s">
        <v>632</v>
      </c>
      <c r="B4360" t="s">
        <v>633</v>
      </c>
      <c r="C4360" s="151">
        <v>42709</v>
      </c>
      <c r="D4360">
        <v>44</v>
      </c>
      <c r="E4360">
        <v>55</v>
      </c>
      <c r="F4360">
        <v>38</v>
      </c>
    </row>
    <row r="4361" spans="1:6" x14ac:dyDescent="0.25">
      <c r="A4361" t="s">
        <v>632</v>
      </c>
      <c r="B4361" t="s">
        <v>633</v>
      </c>
      <c r="C4361" s="151">
        <v>42710</v>
      </c>
      <c r="D4361">
        <v>41</v>
      </c>
      <c r="E4361">
        <v>41</v>
      </c>
      <c r="F4361">
        <v>38</v>
      </c>
    </row>
    <row r="4362" spans="1:6" x14ac:dyDescent="0.25">
      <c r="A4362" t="s">
        <v>632</v>
      </c>
      <c r="B4362" t="s">
        <v>633</v>
      </c>
      <c r="C4362" s="151">
        <v>42711</v>
      </c>
      <c r="D4362">
        <v>42</v>
      </c>
      <c r="E4362">
        <v>50</v>
      </c>
      <c r="F4362">
        <v>29</v>
      </c>
    </row>
    <row r="4363" spans="1:6" x14ac:dyDescent="0.25">
      <c r="A4363" t="s">
        <v>632</v>
      </c>
      <c r="B4363" t="s">
        <v>633</v>
      </c>
      <c r="C4363" s="151">
        <v>42712</v>
      </c>
      <c r="D4363">
        <v>37</v>
      </c>
      <c r="E4363">
        <v>48</v>
      </c>
      <c r="F4363">
        <v>29</v>
      </c>
    </row>
    <row r="4364" spans="1:6" x14ac:dyDescent="0.25">
      <c r="A4364" t="s">
        <v>632</v>
      </c>
      <c r="B4364" t="s">
        <v>633</v>
      </c>
      <c r="C4364" s="151">
        <v>42713</v>
      </c>
      <c r="D4364">
        <v>32</v>
      </c>
      <c r="E4364">
        <v>37</v>
      </c>
      <c r="F4364">
        <v>26</v>
      </c>
    </row>
    <row r="4365" spans="1:6" x14ac:dyDescent="0.25">
      <c r="A4365" t="s">
        <v>632</v>
      </c>
      <c r="B4365" t="s">
        <v>633</v>
      </c>
      <c r="C4365" s="151">
        <v>42714</v>
      </c>
      <c r="D4365">
        <v>30</v>
      </c>
      <c r="E4365">
        <v>35</v>
      </c>
      <c r="F4365">
        <v>22</v>
      </c>
    </row>
    <row r="4366" spans="1:6" x14ac:dyDescent="0.25">
      <c r="A4366" t="s">
        <v>632</v>
      </c>
      <c r="B4366" t="s">
        <v>633</v>
      </c>
      <c r="C4366" s="151">
        <v>42715</v>
      </c>
      <c r="D4366">
        <v>29</v>
      </c>
      <c r="E4366">
        <v>40</v>
      </c>
      <c r="F4366">
        <v>22</v>
      </c>
    </row>
    <row r="4367" spans="1:6" x14ac:dyDescent="0.25">
      <c r="A4367" t="s">
        <v>632</v>
      </c>
      <c r="B4367" t="s">
        <v>633</v>
      </c>
      <c r="C4367" s="151">
        <v>42716</v>
      </c>
      <c r="D4367">
        <v>43</v>
      </c>
      <c r="E4367">
        <v>53</v>
      </c>
      <c r="F4367">
        <v>40</v>
      </c>
    </row>
    <row r="4368" spans="1:6" x14ac:dyDescent="0.25">
      <c r="A4368" t="s">
        <v>632</v>
      </c>
      <c r="B4368" t="s">
        <v>633</v>
      </c>
      <c r="C4368" s="151">
        <v>42717</v>
      </c>
      <c r="D4368">
        <v>40</v>
      </c>
      <c r="E4368">
        <v>46</v>
      </c>
      <c r="F4368">
        <v>32</v>
      </c>
    </row>
    <row r="4369" spans="1:6" x14ac:dyDescent="0.25">
      <c r="A4369" t="s">
        <v>632</v>
      </c>
      <c r="B4369" t="s">
        <v>633</v>
      </c>
      <c r="C4369" s="151">
        <v>42718</v>
      </c>
      <c r="D4369">
        <v>38</v>
      </c>
      <c r="E4369">
        <v>45</v>
      </c>
      <c r="F4369">
        <v>30</v>
      </c>
    </row>
    <row r="4370" spans="1:6" x14ac:dyDescent="0.25">
      <c r="A4370" t="s">
        <v>632</v>
      </c>
      <c r="B4370" t="s">
        <v>633</v>
      </c>
      <c r="C4370" s="151">
        <v>42719</v>
      </c>
      <c r="D4370">
        <v>27</v>
      </c>
      <c r="E4370">
        <v>34</v>
      </c>
      <c r="F4370">
        <v>11</v>
      </c>
    </row>
    <row r="4371" spans="1:6" x14ac:dyDescent="0.25">
      <c r="A4371" t="s">
        <v>632</v>
      </c>
      <c r="B4371" t="s">
        <v>633</v>
      </c>
      <c r="C4371" s="151">
        <v>42720</v>
      </c>
      <c r="D4371">
        <v>18</v>
      </c>
      <c r="E4371">
        <v>27</v>
      </c>
      <c r="F4371">
        <v>9</v>
      </c>
    </row>
    <row r="4372" spans="1:6" x14ac:dyDescent="0.25">
      <c r="A4372" t="s">
        <v>632</v>
      </c>
      <c r="B4372" t="s">
        <v>633</v>
      </c>
      <c r="C4372" s="151">
        <v>42721</v>
      </c>
      <c r="D4372">
        <v>31</v>
      </c>
      <c r="E4372">
        <v>52</v>
      </c>
      <c r="F4372">
        <v>25</v>
      </c>
    </row>
    <row r="4373" spans="1:6" x14ac:dyDescent="0.25">
      <c r="A4373" t="s">
        <v>632</v>
      </c>
      <c r="B4373" t="s">
        <v>633</v>
      </c>
      <c r="C4373" s="151">
        <v>42722</v>
      </c>
      <c r="D4373">
        <v>51</v>
      </c>
      <c r="E4373">
        <v>63</v>
      </c>
      <c r="F4373">
        <v>33</v>
      </c>
    </row>
    <row r="4374" spans="1:6" x14ac:dyDescent="0.25">
      <c r="A4374" t="s">
        <v>632</v>
      </c>
      <c r="B4374" t="s">
        <v>633</v>
      </c>
      <c r="C4374" s="151">
        <v>42723</v>
      </c>
      <c r="D4374">
        <v>33</v>
      </c>
      <c r="E4374">
        <v>35</v>
      </c>
      <c r="F4374">
        <v>28</v>
      </c>
    </row>
    <row r="4375" spans="1:6" x14ac:dyDescent="0.25">
      <c r="A4375" t="s">
        <v>632</v>
      </c>
      <c r="B4375" t="s">
        <v>633</v>
      </c>
      <c r="C4375" s="151">
        <v>42724</v>
      </c>
      <c r="D4375">
        <v>27</v>
      </c>
      <c r="E4375">
        <v>37</v>
      </c>
      <c r="F4375">
        <v>17</v>
      </c>
    </row>
    <row r="4376" spans="1:6" x14ac:dyDescent="0.25">
      <c r="A4376" t="s">
        <v>632</v>
      </c>
      <c r="B4376" t="s">
        <v>633</v>
      </c>
      <c r="C4376" s="151">
        <v>42725</v>
      </c>
      <c r="D4376">
        <v>31</v>
      </c>
      <c r="E4376">
        <v>48</v>
      </c>
      <c r="F4376">
        <v>19</v>
      </c>
    </row>
    <row r="4377" spans="1:6" x14ac:dyDescent="0.25">
      <c r="A4377" t="s">
        <v>632</v>
      </c>
      <c r="B4377" t="s">
        <v>633</v>
      </c>
      <c r="C4377" s="151">
        <v>42726</v>
      </c>
      <c r="D4377">
        <v>41</v>
      </c>
      <c r="E4377">
        <v>57</v>
      </c>
      <c r="F4377">
        <v>29</v>
      </c>
    </row>
    <row r="4378" spans="1:6" x14ac:dyDescent="0.25">
      <c r="A4378" t="s">
        <v>632</v>
      </c>
      <c r="B4378" t="s">
        <v>633</v>
      </c>
      <c r="C4378" s="151">
        <v>42727</v>
      </c>
      <c r="D4378">
        <v>38</v>
      </c>
      <c r="E4378">
        <v>46</v>
      </c>
      <c r="F4378">
        <v>26</v>
      </c>
    </row>
    <row r="4379" spans="1:6" x14ac:dyDescent="0.25">
      <c r="A4379" t="s">
        <v>632</v>
      </c>
      <c r="B4379" t="s">
        <v>633</v>
      </c>
      <c r="C4379" s="151">
        <v>42728</v>
      </c>
      <c r="D4379">
        <v>42</v>
      </c>
      <c r="E4379">
        <v>47</v>
      </c>
      <c r="F4379">
        <v>32</v>
      </c>
    </row>
    <row r="4380" spans="1:6" x14ac:dyDescent="0.25">
      <c r="A4380" t="s">
        <v>632</v>
      </c>
      <c r="B4380" t="s">
        <v>633</v>
      </c>
      <c r="C4380" s="151">
        <v>42729</v>
      </c>
      <c r="D4380">
        <v>41</v>
      </c>
      <c r="E4380">
        <v>51</v>
      </c>
      <c r="F4380">
        <v>32</v>
      </c>
    </row>
    <row r="4381" spans="1:6" x14ac:dyDescent="0.25">
      <c r="A4381" t="s">
        <v>632</v>
      </c>
      <c r="B4381" t="s">
        <v>633</v>
      </c>
      <c r="C4381" s="151">
        <v>42730</v>
      </c>
      <c r="D4381">
        <v>42</v>
      </c>
      <c r="E4381">
        <v>48</v>
      </c>
      <c r="F4381">
        <v>39</v>
      </c>
    </row>
    <row r="4382" spans="1:6" x14ac:dyDescent="0.25">
      <c r="A4382" t="s">
        <v>632</v>
      </c>
      <c r="B4382" t="s">
        <v>633</v>
      </c>
      <c r="C4382" s="151">
        <v>42731</v>
      </c>
      <c r="D4382">
        <v>55</v>
      </c>
      <c r="E4382">
        <v>67</v>
      </c>
      <c r="F4382">
        <v>41</v>
      </c>
    </row>
    <row r="4383" spans="1:6" x14ac:dyDescent="0.25">
      <c r="A4383" t="s">
        <v>632</v>
      </c>
      <c r="B4383" t="s">
        <v>633</v>
      </c>
      <c r="C4383" s="151">
        <v>42732</v>
      </c>
      <c r="D4383">
        <v>44</v>
      </c>
      <c r="E4383">
        <v>50</v>
      </c>
      <c r="F4383">
        <v>31</v>
      </c>
    </row>
    <row r="4384" spans="1:6" x14ac:dyDescent="0.25">
      <c r="A4384" t="s">
        <v>632</v>
      </c>
      <c r="B4384" t="s">
        <v>633</v>
      </c>
      <c r="C4384" s="151">
        <v>42733</v>
      </c>
      <c r="D4384">
        <v>39</v>
      </c>
      <c r="E4384">
        <v>51</v>
      </c>
      <c r="F4384">
        <v>31</v>
      </c>
    </row>
    <row r="4385" spans="1:6" x14ac:dyDescent="0.25">
      <c r="A4385" t="s">
        <v>632</v>
      </c>
      <c r="B4385" t="s">
        <v>633</v>
      </c>
      <c r="C4385" s="151">
        <v>42734</v>
      </c>
      <c r="D4385">
        <v>36</v>
      </c>
      <c r="E4385">
        <v>41</v>
      </c>
      <c r="F4385">
        <v>27</v>
      </c>
    </row>
    <row r="4386" spans="1:6" x14ac:dyDescent="0.25">
      <c r="A4386" t="s">
        <v>632</v>
      </c>
      <c r="B4386" t="s">
        <v>633</v>
      </c>
      <c r="C4386" s="151">
        <v>42735</v>
      </c>
      <c r="D4386">
        <v>34</v>
      </c>
      <c r="E4386">
        <v>47</v>
      </c>
      <c r="F4386">
        <v>24</v>
      </c>
    </row>
    <row r="4387" spans="1:6" x14ac:dyDescent="0.25">
      <c r="A4387" t="s">
        <v>632</v>
      </c>
      <c r="B4387" t="s">
        <v>633</v>
      </c>
      <c r="C4387" s="151">
        <v>42736</v>
      </c>
      <c r="D4387">
        <v>43</v>
      </c>
      <c r="E4387">
        <v>54</v>
      </c>
      <c r="F4387">
        <v>33</v>
      </c>
    </row>
    <row r="4388" spans="1:6" x14ac:dyDescent="0.25">
      <c r="A4388" t="s">
        <v>632</v>
      </c>
      <c r="B4388" t="s">
        <v>633</v>
      </c>
      <c r="C4388" s="151">
        <v>42737</v>
      </c>
      <c r="D4388">
        <v>42</v>
      </c>
      <c r="E4388">
        <v>45</v>
      </c>
      <c r="F4388">
        <v>39</v>
      </c>
    </row>
    <row r="4389" spans="1:6" x14ac:dyDescent="0.25">
      <c r="A4389" t="s">
        <v>632</v>
      </c>
      <c r="B4389" t="s">
        <v>633</v>
      </c>
      <c r="C4389" s="151">
        <v>42738</v>
      </c>
      <c r="D4389">
        <v>42</v>
      </c>
      <c r="E4389">
        <v>44</v>
      </c>
      <c r="F4389">
        <v>41</v>
      </c>
    </row>
    <row r="4390" spans="1:6" x14ac:dyDescent="0.25">
      <c r="A4390" t="s">
        <v>632</v>
      </c>
      <c r="B4390" t="s">
        <v>633</v>
      </c>
      <c r="C4390" s="151">
        <v>42739</v>
      </c>
      <c r="D4390">
        <v>46</v>
      </c>
      <c r="E4390">
        <v>56</v>
      </c>
      <c r="F4390">
        <v>29</v>
      </c>
    </row>
    <row r="4391" spans="1:6" x14ac:dyDescent="0.25">
      <c r="A4391" t="s">
        <v>632</v>
      </c>
      <c r="B4391" t="s">
        <v>633</v>
      </c>
      <c r="C4391" s="151">
        <v>42740</v>
      </c>
      <c r="D4391">
        <v>31</v>
      </c>
      <c r="E4391">
        <v>34</v>
      </c>
      <c r="F4391">
        <v>23</v>
      </c>
    </row>
    <row r="4392" spans="1:6" x14ac:dyDescent="0.25">
      <c r="A4392" t="s">
        <v>632</v>
      </c>
      <c r="B4392" t="s">
        <v>633</v>
      </c>
      <c r="C4392" s="151">
        <v>42741</v>
      </c>
      <c r="D4392">
        <v>29</v>
      </c>
      <c r="E4392">
        <v>31</v>
      </c>
      <c r="F4392">
        <v>24</v>
      </c>
    </row>
    <row r="4393" spans="1:6" x14ac:dyDescent="0.25">
      <c r="A4393" t="s">
        <v>632</v>
      </c>
      <c r="B4393" t="s">
        <v>633</v>
      </c>
      <c r="C4393" s="151">
        <v>42742</v>
      </c>
      <c r="D4393">
        <v>22</v>
      </c>
      <c r="E4393">
        <v>24</v>
      </c>
      <c r="F4393">
        <v>16</v>
      </c>
    </row>
    <row r="4394" spans="1:6" x14ac:dyDescent="0.25">
      <c r="A4394" t="s">
        <v>632</v>
      </c>
      <c r="B4394" t="s">
        <v>633</v>
      </c>
      <c r="C4394" s="151">
        <v>42743</v>
      </c>
      <c r="D4394">
        <v>17</v>
      </c>
      <c r="E4394">
        <v>22</v>
      </c>
      <c r="F4394">
        <v>11</v>
      </c>
    </row>
    <row r="4395" spans="1:6" x14ac:dyDescent="0.25">
      <c r="A4395" t="s">
        <v>632</v>
      </c>
      <c r="B4395" t="s">
        <v>633</v>
      </c>
      <c r="C4395" s="151">
        <v>42744</v>
      </c>
      <c r="D4395">
        <v>17</v>
      </c>
      <c r="E4395">
        <v>27</v>
      </c>
      <c r="F4395">
        <v>7</v>
      </c>
    </row>
    <row r="4396" spans="1:6" x14ac:dyDescent="0.25">
      <c r="A4396" t="s">
        <v>632</v>
      </c>
      <c r="B4396" t="s">
        <v>633</v>
      </c>
      <c r="C4396" s="151">
        <v>42745</v>
      </c>
      <c r="D4396">
        <v>24</v>
      </c>
      <c r="E4396">
        <v>40</v>
      </c>
      <c r="F4396">
        <v>18</v>
      </c>
    </row>
    <row r="4397" spans="1:6" x14ac:dyDescent="0.25">
      <c r="A4397" t="s">
        <v>632</v>
      </c>
      <c r="B4397" t="s">
        <v>633</v>
      </c>
      <c r="C4397" s="151">
        <v>42746</v>
      </c>
      <c r="D4397">
        <v>44</v>
      </c>
      <c r="E4397">
        <v>57</v>
      </c>
      <c r="F4397">
        <v>37</v>
      </c>
    </row>
    <row r="4398" spans="1:6" x14ac:dyDescent="0.25">
      <c r="A4398" t="s">
        <v>632</v>
      </c>
      <c r="B4398" t="s">
        <v>633</v>
      </c>
      <c r="C4398" s="151">
        <v>42747</v>
      </c>
      <c r="D4398">
        <v>56</v>
      </c>
      <c r="E4398">
        <v>70</v>
      </c>
      <c r="F4398">
        <v>49</v>
      </c>
    </row>
    <row r="4399" spans="1:6" x14ac:dyDescent="0.25">
      <c r="A4399" t="s">
        <v>632</v>
      </c>
      <c r="B4399" t="s">
        <v>633</v>
      </c>
      <c r="C4399" s="151">
        <v>42748</v>
      </c>
      <c r="D4399">
        <v>54</v>
      </c>
      <c r="E4399">
        <v>63</v>
      </c>
      <c r="F4399">
        <v>40</v>
      </c>
    </row>
    <row r="4400" spans="1:6" x14ac:dyDescent="0.25">
      <c r="A4400" t="s">
        <v>632</v>
      </c>
      <c r="B4400" t="s">
        <v>633</v>
      </c>
      <c r="C4400" s="151">
        <v>42749</v>
      </c>
      <c r="D4400">
        <v>37</v>
      </c>
      <c r="E4400">
        <v>40</v>
      </c>
      <c r="F4400">
        <v>32</v>
      </c>
    </row>
    <row r="4401" spans="1:6" x14ac:dyDescent="0.25">
      <c r="A4401" t="s">
        <v>632</v>
      </c>
      <c r="B4401" t="s">
        <v>633</v>
      </c>
      <c r="C4401" s="151">
        <v>42750</v>
      </c>
      <c r="D4401">
        <v>38</v>
      </c>
      <c r="E4401">
        <v>47</v>
      </c>
      <c r="F4401">
        <v>33</v>
      </c>
    </row>
    <row r="4402" spans="1:6" x14ac:dyDescent="0.25">
      <c r="A4402" t="s">
        <v>632</v>
      </c>
      <c r="B4402" t="s">
        <v>633</v>
      </c>
      <c r="C4402" s="151">
        <v>42751</v>
      </c>
      <c r="D4402">
        <v>40</v>
      </c>
      <c r="E4402">
        <v>45</v>
      </c>
      <c r="F4402">
        <v>37</v>
      </c>
    </row>
    <row r="4403" spans="1:6" x14ac:dyDescent="0.25">
      <c r="A4403" t="s">
        <v>632</v>
      </c>
      <c r="B4403" t="s">
        <v>633</v>
      </c>
      <c r="C4403" s="151">
        <v>42752</v>
      </c>
      <c r="D4403">
        <v>42</v>
      </c>
      <c r="E4403">
        <v>52</v>
      </c>
      <c r="F4403">
        <v>40</v>
      </c>
    </row>
    <row r="4404" spans="1:6" x14ac:dyDescent="0.25">
      <c r="A4404" t="s">
        <v>632</v>
      </c>
      <c r="B4404" t="s">
        <v>633</v>
      </c>
      <c r="C4404" s="151">
        <v>42753</v>
      </c>
      <c r="D4404">
        <v>50</v>
      </c>
      <c r="E4404">
        <v>57</v>
      </c>
      <c r="F4404">
        <v>41</v>
      </c>
    </row>
    <row r="4405" spans="1:6" x14ac:dyDescent="0.25">
      <c r="A4405" t="s">
        <v>632</v>
      </c>
      <c r="B4405" t="s">
        <v>633</v>
      </c>
      <c r="C4405" s="151">
        <v>42754</v>
      </c>
      <c r="D4405">
        <v>46</v>
      </c>
      <c r="E4405">
        <v>52</v>
      </c>
      <c r="F4405">
        <v>31</v>
      </c>
    </row>
    <row r="4406" spans="1:6" x14ac:dyDescent="0.25">
      <c r="A4406" t="s">
        <v>632</v>
      </c>
      <c r="B4406" t="s">
        <v>633</v>
      </c>
      <c r="C4406" s="151">
        <v>42755</v>
      </c>
      <c r="D4406">
        <v>40</v>
      </c>
      <c r="E4406">
        <v>49</v>
      </c>
      <c r="F4406">
        <v>32</v>
      </c>
    </row>
    <row r="4407" spans="1:6" x14ac:dyDescent="0.25">
      <c r="A4407" t="s">
        <v>632</v>
      </c>
      <c r="B4407" t="s">
        <v>633</v>
      </c>
      <c r="C4407" s="151">
        <v>42756</v>
      </c>
      <c r="D4407">
        <v>47</v>
      </c>
      <c r="E4407">
        <v>49</v>
      </c>
      <c r="F4407">
        <v>46</v>
      </c>
    </row>
    <row r="4408" spans="1:6" x14ac:dyDescent="0.25">
      <c r="A4408" t="s">
        <v>632</v>
      </c>
      <c r="B4408" t="s">
        <v>633</v>
      </c>
      <c r="C4408" s="151">
        <v>42757</v>
      </c>
      <c r="D4408">
        <v>48</v>
      </c>
      <c r="E4408">
        <v>50</v>
      </c>
      <c r="F4408">
        <v>46</v>
      </c>
    </row>
    <row r="4409" spans="1:6" x14ac:dyDescent="0.25">
      <c r="A4409" t="s">
        <v>632</v>
      </c>
      <c r="B4409" t="s">
        <v>633</v>
      </c>
      <c r="C4409" s="151">
        <v>42758</v>
      </c>
      <c r="D4409">
        <v>45</v>
      </c>
      <c r="E4409">
        <v>50</v>
      </c>
      <c r="F4409">
        <v>36</v>
      </c>
    </row>
    <row r="4410" spans="1:6" x14ac:dyDescent="0.25">
      <c r="A4410" t="s">
        <v>632</v>
      </c>
      <c r="B4410" t="s">
        <v>633</v>
      </c>
      <c r="C4410" s="151">
        <v>42759</v>
      </c>
      <c r="D4410">
        <v>40</v>
      </c>
      <c r="E4410">
        <v>47</v>
      </c>
      <c r="F4410">
        <v>36</v>
      </c>
    </row>
    <row r="4411" spans="1:6" x14ac:dyDescent="0.25">
      <c r="A4411" t="s">
        <v>632</v>
      </c>
      <c r="B4411" t="s">
        <v>633</v>
      </c>
      <c r="C4411" s="151">
        <v>42760</v>
      </c>
      <c r="D4411">
        <v>49</v>
      </c>
      <c r="E4411">
        <v>63</v>
      </c>
      <c r="F4411">
        <v>42</v>
      </c>
    </row>
    <row r="4412" spans="1:6" x14ac:dyDescent="0.25">
      <c r="A4412" t="s">
        <v>632</v>
      </c>
      <c r="B4412" t="s">
        <v>633</v>
      </c>
      <c r="C4412" s="151">
        <v>42761</v>
      </c>
      <c r="D4412">
        <v>50</v>
      </c>
      <c r="E4412">
        <v>57</v>
      </c>
      <c r="F4412">
        <v>40</v>
      </c>
    </row>
    <row r="4413" spans="1:6" x14ac:dyDescent="0.25">
      <c r="A4413" t="s">
        <v>632</v>
      </c>
      <c r="B4413" t="s">
        <v>633</v>
      </c>
      <c r="C4413" s="151">
        <v>42762</v>
      </c>
      <c r="D4413">
        <v>40</v>
      </c>
      <c r="E4413">
        <v>41</v>
      </c>
      <c r="F4413">
        <v>35</v>
      </c>
    </row>
    <row r="4414" spans="1:6" x14ac:dyDescent="0.25">
      <c r="A4414" t="s">
        <v>632</v>
      </c>
      <c r="B4414" t="s">
        <v>633</v>
      </c>
      <c r="C4414" s="151">
        <v>42763</v>
      </c>
      <c r="D4414">
        <v>37</v>
      </c>
      <c r="E4414">
        <v>47</v>
      </c>
      <c r="F4414">
        <v>28</v>
      </c>
    </row>
    <row r="4415" spans="1:6" x14ac:dyDescent="0.25">
      <c r="A4415" t="s">
        <v>632</v>
      </c>
      <c r="B4415" t="s">
        <v>633</v>
      </c>
      <c r="C4415" s="151">
        <v>42764</v>
      </c>
      <c r="D4415">
        <v>36</v>
      </c>
      <c r="E4415">
        <v>43</v>
      </c>
      <c r="F4415">
        <v>30</v>
      </c>
    </row>
    <row r="4416" spans="1:6" x14ac:dyDescent="0.25">
      <c r="A4416" t="s">
        <v>632</v>
      </c>
      <c r="B4416" t="s">
        <v>633</v>
      </c>
      <c r="C4416" s="151">
        <v>42765</v>
      </c>
      <c r="D4416">
        <v>33</v>
      </c>
      <c r="E4416">
        <v>37</v>
      </c>
      <c r="F4416">
        <v>21</v>
      </c>
    </row>
    <row r="4417" spans="1:6" x14ac:dyDescent="0.25">
      <c r="A4417" t="s">
        <v>632</v>
      </c>
      <c r="B4417" t="s">
        <v>633</v>
      </c>
      <c r="C4417" s="151">
        <v>42766</v>
      </c>
      <c r="D4417">
        <v>35</v>
      </c>
      <c r="E4417">
        <v>54</v>
      </c>
      <c r="F4417">
        <v>21</v>
      </c>
    </row>
    <row r="4418" spans="1:6" x14ac:dyDescent="0.25">
      <c r="A4418" t="s">
        <v>632</v>
      </c>
      <c r="B4418" t="s">
        <v>633</v>
      </c>
      <c r="C4418" s="151">
        <v>42767</v>
      </c>
      <c r="D4418">
        <v>38</v>
      </c>
      <c r="E4418">
        <v>51</v>
      </c>
      <c r="F4418">
        <v>27</v>
      </c>
    </row>
    <row r="4419" spans="1:6" x14ac:dyDescent="0.25">
      <c r="A4419" t="s">
        <v>632</v>
      </c>
      <c r="B4419" t="s">
        <v>633</v>
      </c>
      <c r="C4419" s="151">
        <v>42768</v>
      </c>
      <c r="D4419">
        <v>42</v>
      </c>
      <c r="E4419">
        <v>49</v>
      </c>
      <c r="F4419">
        <v>33</v>
      </c>
    </row>
    <row r="4420" spans="1:6" x14ac:dyDescent="0.25">
      <c r="A4420" t="s">
        <v>632</v>
      </c>
      <c r="B4420" t="s">
        <v>633</v>
      </c>
      <c r="C4420" s="151">
        <v>42769</v>
      </c>
      <c r="D4420">
        <v>34</v>
      </c>
      <c r="E4420">
        <v>37</v>
      </c>
      <c r="F4420">
        <v>28</v>
      </c>
    </row>
    <row r="4421" spans="1:6" x14ac:dyDescent="0.25">
      <c r="A4421" t="s">
        <v>632</v>
      </c>
      <c r="B4421" t="s">
        <v>633</v>
      </c>
      <c r="C4421" s="151">
        <v>42770</v>
      </c>
      <c r="D4421">
        <v>28</v>
      </c>
      <c r="E4421">
        <v>39</v>
      </c>
      <c r="F4421">
        <v>14</v>
      </c>
    </row>
    <row r="4422" spans="1:6" x14ac:dyDescent="0.25">
      <c r="A4422" t="s">
        <v>632</v>
      </c>
      <c r="B4422" t="s">
        <v>633</v>
      </c>
      <c r="C4422" s="151">
        <v>42771</v>
      </c>
      <c r="D4422">
        <v>37</v>
      </c>
      <c r="E4422">
        <v>53</v>
      </c>
      <c r="F4422">
        <v>30</v>
      </c>
    </row>
    <row r="4423" spans="1:6" x14ac:dyDescent="0.25">
      <c r="A4423" t="s">
        <v>632</v>
      </c>
      <c r="B4423" t="s">
        <v>633</v>
      </c>
      <c r="C4423" s="151">
        <v>42772</v>
      </c>
      <c r="D4423">
        <v>43</v>
      </c>
      <c r="E4423">
        <v>63</v>
      </c>
      <c r="F4423">
        <v>25</v>
      </c>
    </row>
    <row r="4424" spans="1:6" x14ac:dyDescent="0.25">
      <c r="A4424" t="s">
        <v>632</v>
      </c>
      <c r="B4424" t="s">
        <v>633</v>
      </c>
      <c r="C4424" s="151">
        <v>42773</v>
      </c>
      <c r="D4424">
        <v>58</v>
      </c>
      <c r="E4424">
        <v>72</v>
      </c>
      <c r="F4424">
        <v>50</v>
      </c>
    </row>
    <row r="4425" spans="1:6" x14ac:dyDescent="0.25">
      <c r="A4425" t="s">
        <v>632</v>
      </c>
      <c r="B4425" t="s">
        <v>633</v>
      </c>
      <c r="C4425" s="151">
        <v>42774</v>
      </c>
      <c r="D4425">
        <v>63</v>
      </c>
      <c r="E4425">
        <v>71</v>
      </c>
      <c r="F4425">
        <v>52</v>
      </c>
    </row>
    <row r="4426" spans="1:6" x14ac:dyDescent="0.25">
      <c r="A4426" t="s">
        <v>632</v>
      </c>
      <c r="B4426" t="s">
        <v>633</v>
      </c>
      <c r="C4426" s="151">
        <v>42775</v>
      </c>
      <c r="D4426">
        <v>41</v>
      </c>
      <c r="E4426">
        <v>52</v>
      </c>
      <c r="F4426">
        <v>22</v>
      </c>
    </row>
    <row r="4427" spans="1:6" x14ac:dyDescent="0.25">
      <c r="A4427" t="s">
        <v>632</v>
      </c>
      <c r="B4427" t="s">
        <v>633</v>
      </c>
      <c r="C4427" s="151">
        <v>42776</v>
      </c>
      <c r="D4427">
        <v>26</v>
      </c>
      <c r="E4427">
        <v>35</v>
      </c>
      <c r="F4427">
        <v>20</v>
      </c>
    </row>
    <row r="4428" spans="1:6" x14ac:dyDescent="0.25">
      <c r="A4428" t="s">
        <v>632</v>
      </c>
      <c r="B4428" t="s">
        <v>633</v>
      </c>
      <c r="C4428" s="151">
        <v>42777</v>
      </c>
      <c r="D4428">
        <v>40</v>
      </c>
      <c r="E4428">
        <v>52</v>
      </c>
      <c r="F4428">
        <v>31</v>
      </c>
    </row>
    <row r="4429" spans="1:6" x14ac:dyDescent="0.25">
      <c r="A4429" t="s">
        <v>632</v>
      </c>
      <c r="B4429" t="s">
        <v>633</v>
      </c>
      <c r="C4429" s="151">
        <v>42778</v>
      </c>
      <c r="D4429">
        <v>46</v>
      </c>
      <c r="E4429">
        <v>53</v>
      </c>
      <c r="F4429">
        <v>41</v>
      </c>
    </row>
    <row r="4430" spans="1:6" x14ac:dyDescent="0.25">
      <c r="A4430" t="s">
        <v>632</v>
      </c>
      <c r="B4430" t="s">
        <v>633</v>
      </c>
      <c r="C4430" s="151">
        <v>42779</v>
      </c>
      <c r="D4430">
        <v>42</v>
      </c>
      <c r="E4430">
        <v>46</v>
      </c>
      <c r="F4430">
        <v>25</v>
      </c>
    </row>
    <row r="4431" spans="1:6" x14ac:dyDescent="0.25">
      <c r="A4431" t="s">
        <v>632</v>
      </c>
      <c r="B4431" t="s">
        <v>633</v>
      </c>
      <c r="C4431" s="151">
        <v>42780</v>
      </c>
      <c r="D4431">
        <v>33</v>
      </c>
      <c r="E4431">
        <v>46</v>
      </c>
      <c r="F4431">
        <v>22</v>
      </c>
    </row>
    <row r="4432" spans="1:6" x14ac:dyDescent="0.25">
      <c r="A4432" t="s">
        <v>632</v>
      </c>
      <c r="B4432" t="s">
        <v>633</v>
      </c>
      <c r="C4432" s="151">
        <v>42781</v>
      </c>
      <c r="D4432">
        <v>39</v>
      </c>
      <c r="E4432">
        <v>53</v>
      </c>
      <c r="F4432">
        <v>30</v>
      </c>
    </row>
    <row r="4433" spans="1:6" x14ac:dyDescent="0.25">
      <c r="A4433" t="s">
        <v>632</v>
      </c>
      <c r="B4433" t="s">
        <v>633</v>
      </c>
      <c r="C4433" s="151">
        <v>42782</v>
      </c>
      <c r="D4433">
        <v>34</v>
      </c>
      <c r="E4433">
        <v>39</v>
      </c>
      <c r="F4433">
        <v>24</v>
      </c>
    </row>
    <row r="4434" spans="1:6" x14ac:dyDescent="0.25">
      <c r="A4434" t="s">
        <v>632</v>
      </c>
      <c r="B4434" t="s">
        <v>633</v>
      </c>
      <c r="C4434" s="151">
        <v>42783</v>
      </c>
      <c r="D4434">
        <v>34</v>
      </c>
      <c r="E4434">
        <v>52</v>
      </c>
      <c r="F4434">
        <v>19</v>
      </c>
    </row>
    <row r="4435" spans="1:6" x14ac:dyDescent="0.25">
      <c r="A4435" t="s">
        <v>632</v>
      </c>
      <c r="B4435" t="s">
        <v>633</v>
      </c>
      <c r="C4435" s="151">
        <v>42784</v>
      </c>
      <c r="D4435">
        <v>44</v>
      </c>
      <c r="E4435">
        <v>72</v>
      </c>
      <c r="F4435">
        <v>25</v>
      </c>
    </row>
    <row r="4436" spans="1:6" x14ac:dyDescent="0.25">
      <c r="A4436" t="s">
        <v>632</v>
      </c>
      <c r="B4436" t="s">
        <v>633</v>
      </c>
      <c r="C4436" s="151">
        <v>42785</v>
      </c>
      <c r="D4436">
        <v>59</v>
      </c>
      <c r="E4436">
        <v>69</v>
      </c>
      <c r="F4436">
        <v>50</v>
      </c>
    </row>
    <row r="4437" spans="1:6" x14ac:dyDescent="0.25">
      <c r="A4437" t="s">
        <v>632</v>
      </c>
      <c r="B4437" t="s">
        <v>633</v>
      </c>
      <c r="C4437" s="151">
        <v>42786</v>
      </c>
      <c r="D4437">
        <v>56</v>
      </c>
      <c r="E4437">
        <v>65</v>
      </c>
      <c r="F4437">
        <v>40</v>
      </c>
    </row>
    <row r="4438" spans="1:6" x14ac:dyDescent="0.25">
      <c r="A4438" t="s">
        <v>632</v>
      </c>
      <c r="B4438" t="s">
        <v>633</v>
      </c>
      <c r="C4438" s="151">
        <v>42787</v>
      </c>
      <c r="D4438">
        <v>47</v>
      </c>
      <c r="E4438">
        <v>57</v>
      </c>
      <c r="F4438">
        <v>35</v>
      </c>
    </row>
    <row r="4439" spans="1:6" x14ac:dyDescent="0.25">
      <c r="A4439" t="s">
        <v>632</v>
      </c>
      <c r="B4439" t="s">
        <v>633</v>
      </c>
      <c r="C4439" s="151">
        <v>42788</v>
      </c>
      <c r="D4439">
        <v>51</v>
      </c>
      <c r="E4439">
        <v>65</v>
      </c>
      <c r="F4439">
        <v>44</v>
      </c>
    </row>
    <row r="4440" spans="1:6" x14ac:dyDescent="0.25">
      <c r="A4440" t="s">
        <v>632</v>
      </c>
      <c r="B4440" t="s">
        <v>633</v>
      </c>
      <c r="C4440" s="151">
        <v>42789</v>
      </c>
      <c r="D4440">
        <v>61</v>
      </c>
      <c r="E4440">
        <v>77</v>
      </c>
      <c r="F4440">
        <v>52</v>
      </c>
    </row>
    <row r="4441" spans="1:6" x14ac:dyDescent="0.25">
      <c r="A4441" t="s">
        <v>632</v>
      </c>
      <c r="B4441" t="s">
        <v>633</v>
      </c>
      <c r="C4441" s="151">
        <v>42790</v>
      </c>
      <c r="D4441">
        <v>65</v>
      </c>
      <c r="E4441">
        <v>77</v>
      </c>
      <c r="F4441">
        <v>53</v>
      </c>
    </row>
    <row r="4442" spans="1:6" x14ac:dyDescent="0.25">
      <c r="A4442" t="s">
        <v>632</v>
      </c>
      <c r="B4442" t="s">
        <v>633</v>
      </c>
      <c r="C4442" s="151">
        <v>42791</v>
      </c>
      <c r="D4442">
        <v>63</v>
      </c>
      <c r="E4442">
        <v>77</v>
      </c>
      <c r="F4442">
        <v>41</v>
      </c>
    </row>
    <row r="4443" spans="1:6" x14ac:dyDescent="0.25">
      <c r="A4443" t="s">
        <v>632</v>
      </c>
      <c r="B4443" t="s">
        <v>633</v>
      </c>
      <c r="C4443" s="151">
        <v>42792</v>
      </c>
      <c r="D4443">
        <v>41</v>
      </c>
      <c r="E4443">
        <v>48</v>
      </c>
      <c r="F4443">
        <v>26</v>
      </c>
    </row>
    <row r="4444" spans="1:6" x14ac:dyDescent="0.25">
      <c r="A4444" t="s">
        <v>632</v>
      </c>
      <c r="B4444" t="s">
        <v>633</v>
      </c>
      <c r="C4444" s="151">
        <v>42793</v>
      </c>
      <c r="D4444">
        <v>38</v>
      </c>
      <c r="E4444">
        <v>54</v>
      </c>
      <c r="F4444">
        <v>24</v>
      </c>
    </row>
    <row r="4445" spans="1:6" x14ac:dyDescent="0.25">
      <c r="A4445" t="s">
        <v>632</v>
      </c>
      <c r="B4445" t="s">
        <v>633</v>
      </c>
      <c r="C4445" s="151">
        <v>42794</v>
      </c>
      <c r="D4445">
        <v>51</v>
      </c>
      <c r="E4445">
        <v>67</v>
      </c>
      <c r="F4445">
        <v>37</v>
      </c>
    </row>
    <row r="4446" spans="1:6" x14ac:dyDescent="0.25">
      <c r="A4446" t="s">
        <v>632</v>
      </c>
      <c r="B4446" t="s">
        <v>633</v>
      </c>
      <c r="C4446" s="151">
        <v>42795</v>
      </c>
      <c r="D4446">
        <v>60</v>
      </c>
      <c r="E4446">
        <v>75</v>
      </c>
      <c r="F4446">
        <v>53</v>
      </c>
    </row>
    <row r="4447" spans="1:6" x14ac:dyDescent="0.25">
      <c r="A4447" t="s">
        <v>632</v>
      </c>
      <c r="B4447" t="s">
        <v>633</v>
      </c>
      <c r="C4447" s="151">
        <v>42796</v>
      </c>
      <c r="D4447">
        <v>51</v>
      </c>
      <c r="E4447">
        <v>60</v>
      </c>
      <c r="F4447">
        <v>30</v>
      </c>
    </row>
    <row r="4448" spans="1:6" x14ac:dyDescent="0.25">
      <c r="A4448" t="s">
        <v>632</v>
      </c>
      <c r="B4448" t="s">
        <v>633</v>
      </c>
      <c r="C4448" s="151">
        <v>42797</v>
      </c>
      <c r="D4448">
        <v>36</v>
      </c>
      <c r="E4448">
        <v>41</v>
      </c>
      <c r="F4448">
        <v>27</v>
      </c>
    </row>
    <row r="4449" spans="1:6" x14ac:dyDescent="0.25">
      <c r="A4449" t="s">
        <v>632</v>
      </c>
      <c r="B4449" t="s">
        <v>633</v>
      </c>
      <c r="C4449" s="151">
        <v>42798</v>
      </c>
      <c r="D4449">
        <v>31</v>
      </c>
      <c r="E4449">
        <v>42</v>
      </c>
      <c r="F4449">
        <v>18</v>
      </c>
    </row>
    <row r="4450" spans="1:6" x14ac:dyDescent="0.25">
      <c r="A4450" t="s">
        <v>632</v>
      </c>
      <c r="B4450" t="s">
        <v>633</v>
      </c>
      <c r="C4450" s="151">
        <v>42799</v>
      </c>
      <c r="D4450">
        <v>29</v>
      </c>
      <c r="E4450">
        <v>39</v>
      </c>
      <c r="F4450">
        <v>19</v>
      </c>
    </row>
    <row r="4451" spans="1:6" x14ac:dyDescent="0.25">
      <c r="A4451" t="s">
        <v>632</v>
      </c>
      <c r="B4451" t="s">
        <v>633</v>
      </c>
      <c r="C4451" s="151">
        <v>42800</v>
      </c>
      <c r="D4451">
        <v>37</v>
      </c>
      <c r="E4451">
        <v>53</v>
      </c>
      <c r="F4451">
        <v>24</v>
      </c>
    </row>
    <row r="4452" spans="1:6" x14ac:dyDescent="0.25">
      <c r="A4452" t="s">
        <v>632</v>
      </c>
      <c r="B4452" t="s">
        <v>633</v>
      </c>
      <c r="C4452" s="151">
        <v>42801</v>
      </c>
      <c r="D4452">
        <v>52</v>
      </c>
      <c r="E4452">
        <v>68</v>
      </c>
      <c r="F4452">
        <v>43</v>
      </c>
    </row>
    <row r="4453" spans="1:6" x14ac:dyDescent="0.25">
      <c r="A4453" t="s">
        <v>632</v>
      </c>
      <c r="B4453" t="s">
        <v>633</v>
      </c>
      <c r="C4453" s="151">
        <v>42802</v>
      </c>
      <c r="D4453">
        <v>57</v>
      </c>
      <c r="E4453">
        <v>66</v>
      </c>
      <c r="F4453">
        <v>48</v>
      </c>
    </row>
    <row r="4454" spans="1:6" x14ac:dyDescent="0.25">
      <c r="A4454" t="s">
        <v>632</v>
      </c>
      <c r="B4454" t="s">
        <v>633</v>
      </c>
      <c r="C4454" s="151">
        <v>42803</v>
      </c>
      <c r="D4454">
        <v>57</v>
      </c>
      <c r="E4454">
        <v>71</v>
      </c>
      <c r="F4454">
        <v>43</v>
      </c>
    </row>
    <row r="4455" spans="1:6" x14ac:dyDescent="0.25">
      <c r="A4455" t="s">
        <v>632</v>
      </c>
      <c r="B4455" t="s">
        <v>633</v>
      </c>
      <c r="C4455" s="151">
        <v>42804</v>
      </c>
      <c r="D4455">
        <v>45</v>
      </c>
      <c r="E4455">
        <v>56</v>
      </c>
      <c r="F4455">
        <v>28</v>
      </c>
    </row>
    <row r="4456" spans="1:6" x14ac:dyDescent="0.25">
      <c r="A4456" t="s">
        <v>632</v>
      </c>
      <c r="B4456" t="s">
        <v>633</v>
      </c>
      <c r="C4456" s="151">
        <v>42805</v>
      </c>
      <c r="D4456">
        <v>31</v>
      </c>
      <c r="E4456">
        <v>38</v>
      </c>
      <c r="F4456">
        <v>24</v>
      </c>
    </row>
    <row r="4457" spans="1:6" x14ac:dyDescent="0.25">
      <c r="A4457" t="s">
        <v>632</v>
      </c>
      <c r="B4457" t="s">
        <v>633</v>
      </c>
      <c r="C4457" s="151">
        <v>42806</v>
      </c>
      <c r="D4457">
        <v>31</v>
      </c>
      <c r="E4457">
        <v>41</v>
      </c>
      <c r="F4457">
        <v>23</v>
      </c>
    </row>
    <row r="4458" spans="1:6" x14ac:dyDescent="0.25">
      <c r="A4458" t="s">
        <v>632</v>
      </c>
      <c r="B4458" t="s">
        <v>633</v>
      </c>
      <c r="C4458" s="151">
        <v>42807</v>
      </c>
      <c r="D4458">
        <v>31</v>
      </c>
      <c r="E4458">
        <v>46</v>
      </c>
      <c r="F4458">
        <v>17</v>
      </c>
    </row>
    <row r="4459" spans="1:6" x14ac:dyDescent="0.25">
      <c r="A4459" t="s">
        <v>632</v>
      </c>
      <c r="B4459" t="s">
        <v>633</v>
      </c>
      <c r="C4459" s="151">
        <v>42808</v>
      </c>
      <c r="D4459">
        <v>32</v>
      </c>
      <c r="E4459">
        <v>37</v>
      </c>
      <c r="F4459">
        <v>22</v>
      </c>
    </row>
    <row r="4460" spans="1:6" x14ac:dyDescent="0.25">
      <c r="A4460" t="s">
        <v>632</v>
      </c>
      <c r="B4460" t="s">
        <v>633</v>
      </c>
      <c r="C4460" s="151">
        <v>42809</v>
      </c>
      <c r="D4460">
        <v>25</v>
      </c>
      <c r="E4460">
        <v>31</v>
      </c>
      <c r="F4460">
        <v>19</v>
      </c>
    </row>
    <row r="4461" spans="1:6" x14ac:dyDescent="0.25">
      <c r="A4461" t="s">
        <v>632</v>
      </c>
      <c r="B4461" t="s">
        <v>633</v>
      </c>
      <c r="C4461" s="151">
        <v>42810</v>
      </c>
      <c r="D4461">
        <v>30</v>
      </c>
      <c r="E4461">
        <v>39</v>
      </c>
      <c r="F4461">
        <v>23</v>
      </c>
    </row>
    <row r="4462" spans="1:6" x14ac:dyDescent="0.25">
      <c r="A4462" t="s">
        <v>632</v>
      </c>
      <c r="B4462" t="s">
        <v>633</v>
      </c>
      <c r="C4462" s="151">
        <v>42811</v>
      </c>
      <c r="D4462">
        <v>34</v>
      </c>
      <c r="E4462">
        <v>50</v>
      </c>
      <c r="F4462">
        <v>20</v>
      </c>
    </row>
    <row r="4463" spans="1:6" x14ac:dyDescent="0.25">
      <c r="A4463" t="s">
        <v>632</v>
      </c>
      <c r="B4463" t="s">
        <v>633</v>
      </c>
      <c r="C4463" s="151">
        <v>42812</v>
      </c>
      <c r="D4463">
        <v>44</v>
      </c>
      <c r="E4463">
        <v>57</v>
      </c>
      <c r="F4463">
        <v>36</v>
      </c>
    </row>
    <row r="4464" spans="1:6" x14ac:dyDescent="0.25">
      <c r="A4464" t="s">
        <v>632</v>
      </c>
      <c r="B4464" t="s">
        <v>633</v>
      </c>
      <c r="C4464" s="151">
        <v>42813</v>
      </c>
      <c r="D4464">
        <v>41</v>
      </c>
      <c r="E4464">
        <v>51</v>
      </c>
      <c r="F4464">
        <v>34</v>
      </c>
    </row>
    <row r="4465" spans="1:6" x14ac:dyDescent="0.25">
      <c r="A4465" t="s">
        <v>632</v>
      </c>
      <c r="B4465" t="s">
        <v>633</v>
      </c>
      <c r="C4465" s="151">
        <v>42814</v>
      </c>
      <c r="D4465">
        <v>43</v>
      </c>
      <c r="E4465">
        <v>54</v>
      </c>
      <c r="F4465">
        <v>31</v>
      </c>
    </row>
    <row r="4466" spans="1:6" x14ac:dyDescent="0.25">
      <c r="A4466" t="s">
        <v>632</v>
      </c>
      <c r="B4466" t="s">
        <v>633</v>
      </c>
      <c r="C4466" s="151">
        <v>42815</v>
      </c>
      <c r="D4466">
        <v>50</v>
      </c>
      <c r="E4466">
        <v>62</v>
      </c>
      <c r="F4466">
        <v>44</v>
      </c>
    </row>
    <row r="4467" spans="1:6" x14ac:dyDescent="0.25">
      <c r="A4467" t="s">
        <v>632</v>
      </c>
      <c r="B4467" t="s">
        <v>633</v>
      </c>
      <c r="C4467" s="151">
        <v>42816</v>
      </c>
      <c r="D4467">
        <v>48</v>
      </c>
      <c r="E4467">
        <v>59</v>
      </c>
      <c r="F4467">
        <v>33</v>
      </c>
    </row>
    <row r="4468" spans="1:6" x14ac:dyDescent="0.25">
      <c r="A4468" t="s">
        <v>632</v>
      </c>
      <c r="B4468" t="s">
        <v>633</v>
      </c>
      <c r="C4468" s="151">
        <v>42817</v>
      </c>
      <c r="D4468">
        <v>36</v>
      </c>
      <c r="E4468">
        <v>48</v>
      </c>
      <c r="F4468">
        <v>21</v>
      </c>
    </row>
    <row r="4469" spans="1:6" x14ac:dyDescent="0.25">
      <c r="A4469" t="s">
        <v>632</v>
      </c>
      <c r="B4469" t="s">
        <v>633</v>
      </c>
      <c r="C4469" s="151">
        <v>42818</v>
      </c>
      <c r="D4469">
        <v>42</v>
      </c>
      <c r="E4469">
        <v>62</v>
      </c>
      <c r="F4469">
        <v>33</v>
      </c>
    </row>
    <row r="4470" spans="1:6" x14ac:dyDescent="0.25">
      <c r="A4470" t="s">
        <v>632</v>
      </c>
      <c r="B4470" t="s">
        <v>633</v>
      </c>
      <c r="C4470" s="151">
        <v>42819</v>
      </c>
      <c r="D4470">
        <v>64</v>
      </c>
      <c r="E4470">
        <v>78</v>
      </c>
      <c r="F4470">
        <v>55</v>
      </c>
    </row>
    <row r="4471" spans="1:6" x14ac:dyDescent="0.25">
      <c r="A4471" t="s">
        <v>632</v>
      </c>
      <c r="B4471" t="s">
        <v>633</v>
      </c>
      <c r="C4471" s="151">
        <v>42820</v>
      </c>
      <c r="D4471">
        <v>53</v>
      </c>
      <c r="E4471">
        <v>62</v>
      </c>
      <c r="F4471">
        <v>46</v>
      </c>
    </row>
    <row r="4472" spans="1:6" x14ac:dyDescent="0.25">
      <c r="A4472" t="s">
        <v>632</v>
      </c>
      <c r="B4472" t="s">
        <v>633</v>
      </c>
      <c r="C4472" s="151">
        <v>42821</v>
      </c>
      <c r="D4472">
        <v>54</v>
      </c>
      <c r="E4472">
        <v>75</v>
      </c>
      <c r="F4472">
        <v>45</v>
      </c>
    </row>
    <row r="4473" spans="1:6" x14ac:dyDescent="0.25">
      <c r="A4473" t="s">
        <v>632</v>
      </c>
      <c r="B4473" t="s">
        <v>633</v>
      </c>
      <c r="C4473" s="151">
        <v>42822</v>
      </c>
      <c r="D4473">
        <v>62</v>
      </c>
      <c r="E4473">
        <v>71</v>
      </c>
      <c r="F4473">
        <v>53</v>
      </c>
    </row>
    <row r="4474" spans="1:6" x14ac:dyDescent="0.25">
      <c r="A4474" t="s">
        <v>632</v>
      </c>
      <c r="B4474" t="s">
        <v>633</v>
      </c>
      <c r="C4474" s="151">
        <v>42823</v>
      </c>
      <c r="D4474">
        <v>58</v>
      </c>
      <c r="E4474">
        <v>65</v>
      </c>
      <c r="F4474">
        <v>48</v>
      </c>
    </row>
    <row r="4475" spans="1:6" x14ac:dyDescent="0.25">
      <c r="A4475" t="s">
        <v>632</v>
      </c>
      <c r="B4475" t="s">
        <v>633</v>
      </c>
      <c r="C4475" s="151">
        <v>42824</v>
      </c>
      <c r="D4475">
        <v>50</v>
      </c>
      <c r="E4475">
        <v>53</v>
      </c>
      <c r="F4475">
        <v>41</v>
      </c>
    </row>
    <row r="4476" spans="1:6" x14ac:dyDescent="0.25">
      <c r="A4476" t="s">
        <v>632</v>
      </c>
      <c r="B4476" t="s">
        <v>633</v>
      </c>
      <c r="C4476" s="151">
        <v>42825</v>
      </c>
      <c r="D4476">
        <v>46</v>
      </c>
      <c r="E4476">
        <v>48</v>
      </c>
      <c r="F4476">
        <v>43</v>
      </c>
    </row>
    <row r="4477" spans="1:6" x14ac:dyDescent="0.25">
      <c r="A4477" t="s">
        <v>632</v>
      </c>
      <c r="B4477" t="s">
        <v>633</v>
      </c>
      <c r="C4477" s="151">
        <v>42826</v>
      </c>
      <c r="D4477">
        <v>49</v>
      </c>
      <c r="E4477">
        <v>58</v>
      </c>
      <c r="F4477">
        <v>44</v>
      </c>
    </row>
    <row r="4478" spans="1:6" x14ac:dyDescent="0.25">
      <c r="A4478" t="s">
        <v>632</v>
      </c>
      <c r="B4478" t="s">
        <v>633</v>
      </c>
      <c r="C4478" s="151">
        <v>42827</v>
      </c>
      <c r="D4478">
        <v>51</v>
      </c>
      <c r="E4478">
        <v>64</v>
      </c>
      <c r="F4478">
        <v>36</v>
      </c>
    </row>
    <row r="4479" spans="1:6" x14ac:dyDescent="0.25">
      <c r="A4479" t="s">
        <v>632</v>
      </c>
      <c r="B4479" t="s">
        <v>633</v>
      </c>
      <c r="C4479" s="151">
        <v>42828</v>
      </c>
      <c r="D4479">
        <v>54</v>
      </c>
      <c r="E4479">
        <v>67</v>
      </c>
      <c r="F4479">
        <v>42</v>
      </c>
    </row>
    <row r="4480" spans="1:6" x14ac:dyDescent="0.25">
      <c r="A4480" t="s">
        <v>632</v>
      </c>
      <c r="B4480" t="s">
        <v>633</v>
      </c>
      <c r="C4480" s="151">
        <v>42829</v>
      </c>
      <c r="D4480">
        <v>65</v>
      </c>
      <c r="E4480">
        <v>79</v>
      </c>
      <c r="F4480">
        <v>56</v>
      </c>
    </row>
    <row r="4481" spans="1:6" x14ac:dyDescent="0.25">
      <c r="A4481" t="s">
        <v>632</v>
      </c>
      <c r="B4481" t="s">
        <v>633</v>
      </c>
      <c r="C4481" s="151">
        <v>42830</v>
      </c>
      <c r="D4481">
        <v>64</v>
      </c>
      <c r="E4481">
        <v>73</v>
      </c>
      <c r="F4481">
        <v>50</v>
      </c>
    </row>
    <row r="4482" spans="1:6" x14ac:dyDescent="0.25">
      <c r="A4482" t="s">
        <v>632</v>
      </c>
      <c r="B4482" t="s">
        <v>633</v>
      </c>
      <c r="C4482" s="151">
        <v>42831</v>
      </c>
      <c r="D4482">
        <v>58</v>
      </c>
      <c r="E4482">
        <v>62</v>
      </c>
      <c r="F4482">
        <v>48</v>
      </c>
    </row>
    <row r="4483" spans="1:6" x14ac:dyDescent="0.25">
      <c r="A4483" t="s">
        <v>632</v>
      </c>
      <c r="B4483" t="s">
        <v>633</v>
      </c>
      <c r="C4483" s="151">
        <v>42832</v>
      </c>
      <c r="D4483">
        <v>46</v>
      </c>
      <c r="E4483">
        <v>48</v>
      </c>
      <c r="F4483">
        <v>39</v>
      </c>
    </row>
    <row r="4484" spans="1:6" x14ac:dyDescent="0.25">
      <c r="A4484" t="s">
        <v>632</v>
      </c>
      <c r="B4484" t="s">
        <v>633</v>
      </c>
      <c r="C4484" s="151">
        <v>42833</v>
      </c>
      <c r="D4484">
        <v>47</v>
      </c>
      <c r="E4484">
        <v>63</v>
      </c>
      <c r="F4484">
        <v>29</v>
      </c>
    </row>
    <row r="4485" spans="1:6" x14ac:dyDescent="0.25">
      <c r="A4485" t="s">
        <v>632</v>
      </c>
      <c r="B4485" t="s">
        <v>633</v>
      </c>
      <c r="C4485" s="151">
        <v>42834</v>
      </c>
      <c r="D4485">
        <v>53</v>
      </c>
      <c r="E4485">
        <v>72</v>
      </c>
      <c r="F4485">
        <v>32</v>
      </c>
    </row>
    <row r="4486" spans="1:6" x14ac:dyDescent="0.25">
      <c r="A4486" t="s">
        <v>632</v>
      </c>
      <c r="B4486" t="s">
        <v>633</v>
      </c>
      <c r="C4486" s="151">
        <v>42835</v>
      </c>
      <c r="D4486">
        <v>62</v>
      </c>
      <c r="E4486">
        <v>81</v>
      </c>
      <c r="F4486">
        <v>41</v>
      </c>
    </row>
    <row r="4487" spans="1:6" x14ac:dyDescent="0.25">
      <c r="A4487" t="s">
        <v>632</v>
      </c>
      <c r="B4487" t="s">
        <v>633</v>
      </c>
      <c r="C4487" s="151">
        <v>42836</v>
      </c>
      <c r="D4487">
        <v>71</v>
      </c>
      <c r="E4487">
        <v>86</v>
      </c>
      <c r="F4487">
        <v>57</v>
      </c>
    </row>
    <row r="4488" spans="1:6" x14ac:dyDescent="0.25">
      <c r="A4488" t="s">
        <v>632</v>
      </c>
      <c r="B4488" t="s">
        <v>633</v>
      </c>
      <c r="C4488" s="151">
        <v>42837</v>
      </c>
      <c r="D4488">
        <v>70</v>
      </c>
      <c r="E4488">
        <v>77</v>
      </c>
      <c r="F4488">
        <v>59</v>
      </c>
    </row>
    <row r="4489" spans="1:6" x14ac:dyDescent="0.25">
      <c r="A4489" t="s">
        <v>632</v>
      </c>
      <c r="B4489" t="s">
        <v>633</v>
      </c>
      <c r="C4489" s="151">
        <v>42838</v>
      </c>
      <c r="D4489">
        <v>61</v>
      </c>
      <c r="E4489">
        <v>69</v>
      </c>
      <c r="F4489">
        <v>46</v>
      </c>
    </row>
    <row r="4490" spans="1:6" x14ac:dyDescent="0.25">
      <c r="A4490" t="s">
        <v>632</v>
      </c>
      <c r="B4490" t="s">
        <v>633</v>
      </c>
      <c r="C4490" s="151">
        <v>42839</v>
      </c>
      <c r="D4490">
        <v>58</v>
      </c>
      <c r="E4490">
        <v>72</v>
      </c>
      <c r="F4490">
        <v>44</v>
      </c>
    </row>
    <row r="4491" spans="1:6" x14ac:dyDescent="0.25">
      <c r="A4491" t="s">
        <v>632</v>
      </c>
      <c r="B4491" t="s">
        <v>633</v>
      </c>
      <c r="C4491" s="151">
        <v>42840</v>
      </c>
      <c r="D4491">
        <v>62</v>
      </c>
      <c r="E4491">
        <v>78</v>
      </c>
      <c r="F4491">
        <v>52</v>
      </c>
    </row>
    <row r="4492" spans="1:6" x14ac:dyDescent="0.25">
      <c r="A4492" t="s">
        <v>632</v>
      </c>
      <c r="B4492" t="s">
        <v>633</v>
      </c>
      <c r="C4492" s="151">
        <v>42841</v>
      </c>
      <c r="D4492">
        <v>73</v>
      </c>
      <c r="E4492">
        <v>86</v>
      </c>
      <c r="F4492">
        <v>63</v>
      </c>
    </row>
    <row r="4493" spans="1:6" x14ac:dyDescent="0.25">
      <c r="A4493" t="s">
        <v>632</v>
      </c>
      <c r="B4493" t="s">
        <v>633</v>
      </c>
      <c r="C4493" s="151">
        <v>42842</v>
      </c>
      <c r="D4493">
        <v>67</v>
      </c>
      <c r="E4493">
        <v>71</v>
      </c>
      <c r="F4493">
        <v>54</v>
      </c>
    </row>
    <row r="4494" spans="1:6" x14ac:dyDescent="0.25">
      <c r="A4494" t="s">
        <v>632</v>
      </c>
      <c r="B4494" t="s">
        <v>633</v>
      </c>
      <c r="C4494" s="151">
        <v>42843</v>
      </c>
      <c r="D4494">
        <v>62</v>
      </c>
      <c r="E4494">
        <v>73</v>
      </c>
      <c r="F4494">
        <v>48</v>
      </c>
    </row>
    <row r="4495" spans="1:6" x14ac:dyDescent="0.25">
      <c r="A4495" t="s">
        <v>632</v>
      </c>
      <c r="B4495" t="s">
        <v>633</v>
      </c>
      <c r="C4495" s="151">
        <v>42844</v>
      </c>
      <c r="D4495">
        <v>56</v>
      </c>
      <c r="E4495">
        <v>62</v>
      </c>
      <c r="F4495">
        <v>49</v>
      </c>
    </row>
    <row r="4496" spans="1:6" x14ac:dyDescent="0.25">
      <c r="A4496" t="s">
        <v>632</v>
      </c>
      <c r="B4496" t="s">
        <v>633</v>
      </c>
      <c r="C4496" s="151">
        <v>42845</v>
      </c>
      <c r="D4496">
        <v>65</v>
      </c>
      <c r="E4496">
        <v>82</v>
      </c>
      <c r="F4496">
        <v>55</v>
      </c>
    </row>
    <row r="4497" spans="1:6" x14ac:dyDescent="0.25">
      <c r="A4497" t="s">
        <v>632</v>
      </c>
      <c r="B4497" t="s">
        <v>633</v>
      </c>
      <c r="C4497" s="151">
        <v>42846</v>
      </c>
      <c r="D4497">
        <v>69</v>
      </c>
      <c r="E4497">
        <v>84</v>
      </c>
      <c r="F4497">
        <v>61</v>
      </c>
    </row>
    <row r="4498" spans="1:6" x14ac:dyDescent="0.25">
      <c r="A4498" t="s">
        <v>632</v>
      </c>
      <c r="B4498" t="s">
        <v>633</v>
      </c>
      <c r="C4498" s="151">
        <v>42847</v>
      </c>
      <c r="D4498">
        <v>60</v>
      </c>
      <c r="E4498">
        <v>65</v>
      </c>
      <c r="F4498">
        <v>48</v>
      </c>
    </row>
    <row r="4499" spans="1:6" x14ac:dyDescent="0.25">
      <c r="A4499" t="s">
        <v>632</v>
      </c>
      <c r="B4499" t="s">
        <v>633</v>
      </c>
      <c r="C4499" s="151">
        <v>42848</v>
      </c>
      <c r="D4499">
        <v>52</v>
      </c>
      <c r="E4499">
        <v>60</v>
      </c>
      <c r="F4499">
        <v>45</v>
      </c>
    </row>
    <row r="4500" spans="1:6" x14ac:dyDescent="0.25">
      <c r="A4500" t="s">
        <v>632</v>
      </c>
      <c r="B4500" t="s">
        <v>633</v>
      </c>
      <c r="C4500" s="151">
        <v>42849</v>
      </c>
      <c r="D4500">
        <v>53</v>
      </c>
      <c r="E4500">
        <v>57</v>
      </c>
      <c r="F4500">
        <v>51</v>
      </c>
    </row>
    <row r="4501" spans="1:6" x14ac:dyDescent="0.25">
      <c r="A4501" t="s">
        <v>632</v>
      </c>
      <c r="B4501" t="s">
        <v>633</v>
      </c>
      <c r="C4501" s="151">
        <v>42850</v>
      </c>
      <c r="D4501">
        <v>54</v>
      </c>
      <c r="E4501">
        <v>59</v>
      </c>
      <c r="F4501">
        <v>51</v>
      </c>
    </row>
    <row r="4502" spans="1:6" x14ac:dyDescent="0.25">
      <c r="A4502" t="s">
        <v>632</v>
      </c>
      <c r="B4502" t="s">
        <v>633</v>
      </c>
      <c r="C4502" s="151">
        <v>42851</v>
      </c>
      <c r="D4502">
        <v>61</v>
      </c>
      <c r="E4502">
        <v>73</v>
      </c>
      <c r="F4502">
        <v>56</v>
      </c>
    </row>
    <row r="4503" spans="1:6" x14ac:dyDescent="0.25">
      <c r="A4503" t="s">
        <v>632</v>
      </c>
      <c r="B4503" t="s">
        <v>633</v>
      </c>
      <c r="C4503" s="151">
        <v>42852</v>
      </c>
      <c r="D4503">
        <v>66</v>
      </c>
      <c r="E4503">
        <v>82</v>
      </c>
      <c r="F4503">
        <v>54</v>
      </c>
    </row>
    <row r="4504" spans="1:6" x14ac:dyDescent="0.25">
      <c r="A4504" t="s">
        <v>632</v>
      </c>
      <c r="B4504" t="s">
        <v>633</v>
      </c>
      <c r="C4504" s="151">
        <v>42853</v>
      </c>
      <c r="D4504">
        <v>73</v>
      </c>
      <c r="E4504">
        <v>84</v>
      </c>
      <c r="F4504">
        <v>57</v>
      </c>
    </row>
    <row r="4505" spans="1:6" x14ac:dyDescent="0.25">
      <c r="A4505" t="s">
        <v>632</v>
      </c>
      <c r="B4505" t="s">
        <v>633</v>
      </c>
      <c r="C4505" s="151">
        <v>42854</v>
      </c>
      <c r="D4505">
        <v>76</v>
      </c>
      <c r="E4505">
        <v>89</v>
      </c>
      <c r="F4505">
        <v>65</v>
      </c>
    </row>
    <row r="4506" spans="1:6" x14ac:dyDescent="0.25">
      <c r="A4506" t="s">
        <v>632</v>
      </c>
      <c r="B4506" t="s">
        <v>633</v>
      </c>
      <c r="C4506" s="151">
        <v>42855</v>
      </c>
      <c r="D4506">
        <v>77</v>
      </c>
      <c r="E4506">
        <v>86</v>
      </c>
      <c r="F4506">
        <v>66</v>
      </c>
    </row>
    <row r="4507" spans="1:6" x14ac:dyDescent="0.25">
      <c r="A4507" t="s">
        <v>632</v>
      </c>
      <c r="B4507" t="s">
        <v>633</v>
      </c>
      <c r="C4507" s="151">
        <v>42856</v>
      </c>
      <c r="D4507">
        <v>75</v>
      </c>
      <c r="E4507">
        <v>81</v>
      </c>
      <c r="F4507">
        <v>70</v>
      </c>
    </row>
    <row r="4508" spans="1:6" x14ac:dyDescent="0.25">
      <c r="A4508" t="s">
        <v>632</v>
      </c>
      <c r="B4508" t="s">
        <v>633</v>
      </c>
      <c r="C4508" s="151">
        <v>42857</v>
      </c>
      <c r="D4508">
        <v>70</v>
      </c>
      <c r="E4508">
        <v>76</v>
      </c>
      <c r="F4508">
        <v>53</v>
      </c>
    </row>
    <row r="4509" spans="1:6" x14ac:dyDescent="0.25">
      <c r="A4509" t="s">
        <v>632</v>
      </c>
      <c r="B4509" t="s">
        <v>633</v>
      </c>
      <c r="C4509" s="151">
        <v>42858</v>
      </c>
      <c r="D4509">
        <v>60</v>
      </c>
      <c r="E4509">
        <v>63</v>
      </c>
      <c r="F4509">
        <v>44</v>
      </c>
    </row>
    <row r="4510" spans="1:6" x14ac:dyDescent="0.25">
      <c r="A4510" t="s">
        <v>632</v>
      </c>
      <c r="B4510" t="s">
        <v>633</v>
      </c>
      <c r="C4510" s="151">
        <v>42859</v>
      </c>
      <c r="D4510">
        <v>55</v>
      </c>
      <c r="E4510">
        <v>65</v>
      </c>
      <c r="F4510">
        <v>41</v>
      </c>
    </row>
    <row r="4511" spans="1:6" x14ac:dyDescent="0.25">
      <c r="A4511" t="s">
        <v>632</v>
      </c>
      <c r="B4511" t="s">
        <v>633</v>
      </c>
      <c r="C4511" s="151">
        <v>42860</v>
      </c>
      <c r="D4511">
        <v>63</v>
      </c>
      <c r="E4511">
        <v>75</v>
      </c>
      <c r="F4511">
        <v>56</v>
      </c>
    </row>
    <row r="4512" spans="1:6" x14ac:dyDescent="0.25">
      <c r="A4512" t="s">
        <v>632</v>
      </c>
      <c r="B4512" t="s">
        <v>633</v>
      </c>
      <c r="C4512" s="151">
        <v>42861</v>
      </c>
      <c r="D4512">
        <v>58</v>
      </c>
      <c r="E4512">
        <v>63</v>
      </c>
      <c r="F4512">
        <v>45</v>
      </c>
    </row>
    <row r="4513" spans="1:6" x14ac:dyDescent="0.25">
      <c r="A4513" t="s">
        <v>632</v>
      </c>
      <c r="B4513" t="s">
        <v>633</v>
      </c>
      <c r="C4513" s="151">
        <v>42862</v>
      </c>
      <c r="D4513">
        <v>52</v>
      </c>
      <c r="E4513">
        <v>62</v>
      </c>
      <c r="F4513">
        <v>43</v>
      </c>
    </row>
    <row r="4514" spans="1:6" x14ac:dyDescent="0.25">
      <c r="A4514" t="s">
        <v>632</v>
      </c>
      <c r="B4514" t="s">
        <v>633</v>
      </c>
      <c r="C4514" s="151">
        <v>42863</v>
      </c>
      <c r="D4514">
        <v>53</v>
      </c>
      <c r="E4514">
        <v>64</v>
      </c>
      <c r="F4514">
        <v>39</v>
      </c>
    </row>
    <row r="4515" spans="1:6" x14ac:dyDescent="0.25">
      <c r="A4515" t="s">
        <v>632</v>
      </c>
      <c r="B4515" t="s">
        <v>633</v>
      </c>
      <c r="C4515" s="151">
        <v>42864</v>
      </c>
      <c r="D4515">
        <v>52</v>
      </c>
      <c r="E4515">
        <v>66</v>
      </c>
      <c r="F4515">
        <v>36</v>
      </c>
    </row>
    <row r="4516" spans="1:6" x14ac:dyDescent="0.25">
      <c r="A4516" t="s">
        <v>632</v>
      </c>
      <c r="B4516" t="s">
        <v>633</v>
      </c>
      <c r="C4516" s="151">
        <v>42865</v>
      </c>
      <c r="D4516">
        <v>56</v>
      </c>
      <c r="E4516">
        <v>75</v>
      </c>
      <c r="F4516">
        <v>40</v>
      </c>
    </row>
    <row r="4517" spans="1:6" x14ac:dyDescent="0.25">
      <c r="A4517" t="s">
        <v>632</v>
      </c>
      <c r="B4517" t="s">
        <v>633</v>
      </c>
      <c r="C4517" s="151">
        <v>42866</v>
      </c>
      <c r="D4517">
        <v>57</v>
      </c>
      <c r="E4517">
        <v>59</v>
      </c>
      <c r="F4517">
        <v>50</v>
      </c>
    </row>
    <row r="4518" spans="1:6" x14ac:dyDescent="0.25">
      <c r="A4518" t="s">
        <v>632</v>
      </c>
      <c r="B4518" t="s">
        <v>633</v>
      </c>
      <c r="C4518" s="151">
        <v>42867</v>
      </c>
      <c r="D4518">
        <v>52</v>
      </c>
      <c r="E4518">
        <v>56</v>
      </c>
      <c r="F4518">
        <v>48</v>
      </c>
    </row>
    <row r="4519" spans="1:6" x14ac:dyDescent="0.25">
      <c r="A4519" t="s">
        <v>632</v>
      </c>
      <c r="B4519" t="s">
        <v>633</v>
      </c>
      <c r="C4519" s="151">
        <v>42868</v>
      </c>
      <c r="D4519">
        <v>51</v>
      </c>
      <c r="E4519">
        <v>60</v>
      </c>
      <c r="F4519">
        <v>44</v>
      </c>
    </row>
    <row r="4520" spans="1:6" x14ac:dyDescent="0.25">
      <c r="A4520" t="s">
        <v>632</v>
      </c>
      <c r="B4520" t="s">
        <v>633</v>
      </c>
      <c r="C4520" s="151">
        <v>42869</v>
      </c>
      <c r="D4520">
        <v>59</v>
      </c>
      <c r="E4520">
        <v>80</v>
      </c>
      <c r="F4520">
        <v>42</v>
      </c>
    </row>
    <row r="4521" spans="1:6" x14ac:dyDescent="0.25">
      <c r="A4521" t="s">
        <v>632</v>
      </c>
      <c r="B4521" t="s">
        <v>633</v>
      </c>
      <c r="C4521" s="151">
        <v>42870</v>
      </c>
      <c r="D4521">
        <v>63</v>
      </c>
      <c r="E4521">
        <v>75</v>
      </c>
      <c r="F4521">
        <v>47</v>
      </c>
    </row>
    <row r="4522" spans="1:6" x14ac:dyDescent="0.25">
      <c r="A4522" t="s">
        <v>632</v>
      </c>
      <c r="B4522" t="s">
        <v>633</v>
      </c>
      <c r="C4522" s="151">
        <v>42871</v>
      </c>
      <c r="D4522">
        <v>64</v>
      </c>
      <c r="E4522">
        <v>81</v>
      </c>
      <c r="F4522">
        <v>44</v>
      </c>
    </row>
    <row r="4523" spans="1:6" x14ac:dyDescent="0.25">
      <c r="A4523" t="s">
        <v>632</v>
      </c>
      <c r="B4523" t="s">
        <v>633</v>
      </c>
      <c r="C4523" s="151">
        <v>42872</v>
      </c>
      <c r="D4523">
        <v>74</v>
      </c>
      <c r="E4523">
        <v>92</v>
      </c>
      <c r="F4523">
        <v>57</v>
      </c>
    </row>
    <row r="4524" spans="1:6" x14ac:dyDescent="0.25">
      <c r="A4524" t="s">
        <v>632</v>
      </c>
      <c r="B4524" t="s">
        <v>633</v>
      </c>
      <c r="C4524" s="151">
        <v>42873</v>
      </c>
      <c r="D4524">
        <v>80</v>
      </c>
      <c r="E4524">
        <v>90</v>
      </c>
      <c r="F4524">
        <v>67</v>
      </c>
    </row>
    <row r="4525" spans="1:6" x14ac:dyDescent="0.25">
      <c r="A4525" t="s">
        <v>632</v>
      </c>
      <c r="B4525" t="s">
        <v>633</v>
      </c>
      <c r="C4525" s="151">
        <v>42874</v>
      </c>
      <c r="D4525">
        <v>76</v>
      </c>
      <c r="E4525">
        <v>90</v>
      </c>
      <c r="F4525">
        <v>66</v>
      </c>
    </row>
    <row r="4526" spans="1:6" x14ac:dyDescent="0.25">
      <c r="A4526" t="s">
        <v>632</v>
      </c>
      <c r="B4526" t="s">
        <v>633</v>
      </c>
      <c r="C4526" s="151">
        <v>42875</v>
      </c>
      <c r="D4526">
        <v>69</v>
      </c>
      <c r="E4526">
        <v>71</v>
      </c>
      <c r="F4526">
        <v>60</v>
      </c>
    </row>
    <row r="4527" spans="1:6" x14ac:dyDescent="0.25">
      <c r="A4527" t="s">
        <v>632</v>
      </c>
      <c r="B4527" t="s">
        <v>633</v>
      </c>
      <c r="C4527" s="151">
        <v>42876</v>
      </c>
      <c r="D4527">
        <v>62</v>
      </c>
      <c r="E4527">
        <v>67</v>
      </c>
      <c r="F4527">
        <v>57</v>
      </c>
    </row>
    <row r="4528" spans="1:6" x14ac:dyDescent="0.25">
      <c r="A4528" t="s">
        <v>632</v>
      </c>
      <c r="B4528" t="s">
        <v>633</v>
      </c>
      <c r="C4528" s="151">
        <v>42877</v>
      </c>
      <c r="D4528">
        <v>63</v>
      </c>
      <c r="E4528">
        <v>73</v>
      </c>
      <c r="F4528">
        <v>57</v>
      </c>
    </row>
    <row r="4529" spans="1:6" x14ac:dyDescent="0.25">
      <c r="A4529" t="s">
        <v>632</v>
      </c>
      <c r="B4529" t="s">
        <v>633</v>
      </c>
      <c r="C4529" s="151">
        <v>42878</v>
      </c>
      <c r="D4529">
        <v>62</v>
      </c>
      <c r="E4529">
        <v>65</v>
      </c>
      <c r="F4529">
        <v>55</v>
      </c>
    </row>
    <row r="4530" spans="1:6" x14ac:dyDescent="0.25">
      <c r="A4530" t="s">
        <v>632</v>
      </c>
      <c r="B4530" t="s">
        <v>633</v>
      </c>
      <c r="C4530" s="151">
        <v>42879</v>
      </c>
      <c r="D4530">
        <v>60</v>
      </c>
      <c r="E4530">
        <v>65</v>
      </c>
      <c r="F4530">
        <v>57</v>
      </c>
    </row>
    <row r="4531" spans="1:6" x14ac:dyDescent="0.25">
      <c r="A4531" t="s">
        <v>632</v>
      </c>
      <c r="B4531" t="s">
        <v>633</v>
      </c>
      <c r="C4531" s="151">
        <v>42880</v>
      </c>
      <c r="D4531">
        <v>61</v>
      </c>
      <c r="E4531">
        <v>73</v>
      </c>
      <c r="F4531">
        <v>55</v>
      </c>
    </row>
    <row r="4532" spans="1:6" x14ac:dyDescent="0.25">
      <c r="A4532" t="s">
        <v>632</v>
      </c>
      <c r="B4532" t="s">
        <v>633</v>
      </c>
      <c r="C4532" s="151">
        <v>42881</v>
      </c>
      <c r="D4532">
        <v>63</v>
      </c>
      <c r="E4532">
        <v>76</v>
      </c>
      <c r="F4532">
        <v>53</v>
      </c>
    </row>
    <row r="4533" spans="1:6" x14ac:dyDescent="0.25">
      <c r="A4533" t="s">
        <v>632</v>
      </c>
      <c r="B4533" t="s">
        <v>633</v>
      </c>
      <c r="C4533" s="151">
        <v>42882</v>
      </c>
      <c r="D4533">
        <v>64</v>
      </c>
      <c r="E4533">
        <v>72</v>
      </c>
      <c r="F4533">
        <v>55</v>
      </c>
    </row>
    <row r="4534" spans="1:6" x14ac:dyDescent="0.25">
      <c r="A4534" t="s">
        <v>632</v>
      </c>
      <c r="B4534" t="s">
        <v>633</v>
      </c>
      <c r="C4534" s="151">
        <v>42883</v>
      </c>
      <c r="D4534">
        <v>65</v>
      </c>
      <c r="E4534">
        <v>74</v>
      </c>
      <c r="F4534">
        <v>57</v>
      </c>
    </row>
    <row r="4535" spans="1:6" x14ac:dyDescent="0.25">
      <c r="A4535" t="s">
        <v>632</v>
      </c>
      <c r="B4535" t="s">
        <v>633</v>
      </c>
      <c r="C4535" s="151">
        <v>42884</v>
      </c>
      <c r="D4535">
        <v>70</v>
      </c>
      <c r="E4535">
        <v>82</v>
      </c>
      <c r="F4535">
        <v>63</v>
      </c>
    </row>
    <row r="4536" spans="1:6" x14ac:dyDescent="0.25">
      <c r="A4536" t="s">
        <v>632</v>
      </c>
      <c r="B4536" t="s">
        <v>633</v>
      </c>
      <c r="C4536" s="151">
        <v>42885</v>
      </c>
      <c r="D4536">
        <v>67</v>
      </c>
      <c r="E4536">
        <v>73</v>
      </c>
      <c r="F4536">
        <v>62</v>
      </c>
    </row>
    <row r="4537" spans="1:6" x14ac:dyDescent="0.25">
      <c r="A4537" t="s">
        <v>632</v>
      </c>
      <c r="B4537" t="s">
        <v>633</v>
      </c>
      <c r="C4537" s="151">
        <v>42886</v>
      </c>
      <c r="D4537">
        <v>69</v>
      </c>
      <c r="E4537">
        <v>83</v>
      </c>
      <c r="F4537">
        <v>59</v>
      </c>
    </row>
    <row r="4538" spans="1:6" x14ac:dyDescent="0.25">
      <c r="A4538" t="s">
        <v>632</v>
      </c>
      <c r="B4538" t="s">
        <v>633</v>
      </c>
      <c r="C4538" s="151">
        <v>42887</v>
      </c>
      <c r="D4538">
        <v>69</v>
      </c>
      <c r="E4538">
        <v>82</v>
      </c>
      <c r="F4538">
        <v>57</v>
      </c>
    </row>
    <row r="4539" spans="1:6" x14ac:dyDescent="0.25">
      <c r="A4539" t="s">
        <v>632</v>
      </c>
      <c r="B4539" t="s">
        <v>633</v>
      </c>
      <c r="C4539" s="151">
        <v>42888</v>
      </c>
      <c r="D4539">
        <v>68</v>
      </c>
      <c r="E4539">
        <v>80</v>
      </c>
      <c r="F4539">
        <v>52</v>
      </c>
    </row>
    <row r="4540" spans="1:6" x14ac:dyDescent="0.25">
      <c r="A4540" t="s">
        <v>632</v>
      </c>
      <c r="B4540" t="s">
        <v>633</v>
      </c>
      <c r="C4540" s="151">
        <v>42889</v>
      </c>
      <c r="D4540">
        <v>68</v>
      </c>
      <c r="E4540">
        <v>84</v>
      </c>
      <c r="F4540">
        <v>52</v>
      </c>
    </row>
    <row r="4541" spans="1:6" x14ac:dyDescent="0.25">
      <c r="A4541" t="s">
        <v>632</v>
      </c>
      <c r="B4541" t="s">
        <v>633</v>
      </c>
      <c r="C4541" s="151">
        <v>42890</v>
      </c>
      <c r="D4541">
        <v>71</v>
      </c>
      <c r="E4541">
        <v>86</v>
      </c>
      <c r="F4541">
        <v>55</v>
      </c>
    </row>
    <row r="4542" spans="1:6" x14ac:dyDescent="0.25">
      <c r="A4542" t="s">
        <v>632</v>
      </c>
      <c r="B4542" t="s">
        <v>633</v>
      </c>
      <c r="C4542" s="151">
        <v>42891</v>
      </c>
      <c r="D4542">
        <v>72</v>
      </c>
      <c r="E4542">
        <v>73</v>
      </c>
      <c r="F4542">
        <v>64</v>
      </c>
    </row>
    <row r="4543" spans="1:6" x14ac:dyDescent="0.25">
      <c r="A4543" t="s">
        <v>632</v>
      </c>
      <c r="B4543" t="s">
        <v>633</v>
      </c>
      <c r="C4543" s="151">
        <v>42892</v>
      </c>
      <c r="D4543">
        <v>69</v>
      </c>
      <c r="E4543">
        <v>77</v>
      </c>
      <c r="F4543">
        <v>59</v>
      </c>
    </row>
    <row r="4544" spans="1:6" x14ac:dyDescent="0.25">
      <c r="A4544" t="s">
        <v>632</v>
      </c>
      <c r="B4544" t="s">
        <v>633</v>
      </c>
      <c r="C4544" s="151">
        <v>42893</v>
      </c>
      <c r="D4544">
        <v>62</v>
      </c>
      <c r="E4544">
        <v>69</v>
      </c>
      <c r="F4544">
        <v>53</v>
      </c>
    </row>
    <row r="4545" spans="1:6" x14ac:dyDescent="0.25">
      <c r="A4545" t="s">
        <v>632</v>
      </c>
      <c r="B4545" t="s">
        <v>633</v>
      </c>
      <c r="C4545" s="151">
        <v>42894</v>
      </c>
      <c r="D4545">
        <v>62</v>
      </c>
      <c r="E4545">
        <v>75</v>
      </c>
      <c r="F4545">
        <v>50</v>
      </c>
    </row>
    <row r="4546" spans="1:6" x14ac:dyDescent="0.25">
      <c r="A4546" t="s">
        <v>632</v>
      </c>
      <c r="B4546" t="s">
        <v>633</v>
      </c>
      <c r="C4546" s="151">
        <v>42895</v>
      </c>
      <c r="D4546">
        <v>67</v>
      </c>
      <c r="E4546">
        <v>80</v>
      </c>
      <c r="F4546">
        <v>52</v>
      </c>
    </row>
    <row r="4547" spans="1:6" x14ac:dyDescent="0.25">
      <c r="A4547" t="s">
        <v>632</v>
      </c>
      <c r="B4547" t="s">
        <v>633</v>
      </c>
      <c r="C4547" s="151">
        <v>42896</v>
      </c>
      <c r="D4547">
        <v>73</v>
      </c>
      <c r="E4547">
        <v>87</v>
      </c>
      <c r="F4547">
        <v>60</v>
      </c>
    </row>
    <row r="4548" spans="1:6" x14ac:dyDescent="0.25">
      <c r="A4548" t="s">
        <v>632</v>
      </c>
      <c r="B4548" t="s">
        <v>633</v>
      </c>
      <c r="C4548" s="151">
        <v>42897</v>
      </c>
      <c r="D4548">
        <v>79</v>
      </c>
      <c r="E4548">
        <v>91</v>
      </c>
      <c r="F4548">
        <v>64</v>
      </c>
    </row>
    <row r="4549" spans="1:6" x14ac:dyDescent="0.25">
      <c r="A4549" t="s">
        <v>632</v>
      </c>
      <c r="B4549" t="s">
        <v>633</v>
      </c>
      <c r="C4549" s="151">
        <v>42898</v>
      </c>
      <c r="D4549">
        <v>80</v>
      </c>
      <c r="E4549">
        <v>91</v>
      </c>
      <c r="F4549">
        <v>65</v>
      </c>
    </row>
    <row r="4550" spans="1:6" x14ac:dyDescent="0.25">
      <c r="A4550" t="s">
        <v>632</v>
      </c>
      <c r="B4550" t="s">
        <v>633</v>
      </c>
      <c r="C4550" s="151">
        <v>42899</v>
      </c>
      <c r="D4550">
        <v>82</v>
      </c>
      <c r="E4550">
        <v>95</v>
      </c>
      <c r="F4550">
        <v>68</v>
      </c>
    </row>
    <row r="4551" spans="1:6" x14ac:dyDescent="0.25">
      <c r="A4551" t="s">
        <v>632</v>
      </c>
      <c r="B4551" t="s">
        <v>633</v>
      </c>
      <c r="C4551" s="151">
        <v>42900</v>
      </c>
      <c r="D4551">
        <v>82</v>
      </c>
      <c r="E4551">
        <v>90</v>
      </c>
      <c r="F4551">
        <v>72</v>
      </c>
    </row>
    <row r="4552" spans="1:6" x14ac:dyDescent="0.25">
      <c r="A4552" t="s">
        <v>632</v>
      </c>
      <c r="B4552" t="s">
        <v>633</v>
      </c>
      <c r="C4552" s="151">
        <v>42901</v>
      </c>
      <c r="D4552">
        <v>77</v>
      </c>
      <c r="E4552">
        <v>85</v>
      </c>
      <c r="F4552">
        <v>69</v>
      </c>
    </row>
    <row r="4553" spans="1:6" x14ac:dyDescent="0.25">
      <c r="A4553" t="s">
        <v>632</v>
      </c>
      <c r="B4553" t="s">
        <v>633</v>
      </c>
      <c r="C4553" s="151">
        <v>42902</v>
      </c>
      <c r="D4553">
        <v>74</v>
      </c>
      <c r="E4553">
        <v>80</v>
      </c>
      <c r="F4553">
        <v>68</v>
      </c>
    </row>
    <row r="4554" spans="1:6" x14ac:dyDescent="0.25">
      <c r="A4554" t="s">
        <v>632</v>
      </c>
      <c r="B4554" t="s">
        <v>633</v>
      </c>
      <c r="C4554" s="151">
        <v>42903</v>
      </c>
      <c r="D4554">
        <v>76</v>
      </c>
      <c r="E4554">
        <v>86</v>
      </c>
      <c r="F4554">
        <v>70</v>
      </c>
    </row>
    <row r="4555" spans="1:6" x14ac:dyDescent="0.25">
      <c r="A4555" t="s">
        <v>632</v>
      </c>
      <c r="B4555" t="s">
        <v>633</v>
      </c>
      <c r="C4555" s="151">
        <v>42904</v>
      </c>
      <c r="D4555">
        <v>80</v>
      </c>
      <c r="E4555">
        <v>91</v>
      </c>
      <c r="F4555">
        <v>73</v>
      </c>
    </row>
    <row r="4556" spans="1:6" x14ac:dyDescent="0.25">
      <c r="A4556" t="s">
        <v>632</v>
      </c>
      <c r="B4556" t="s">
        <v>633</v>
      </c>
      <c r="C4556" s="151">
        <v>42905</v>
      </c>
      <c r="D4556">
        <v>80</v>
      </c>
      <c r="E4556">
        <v>87</v>
      </c>
      <c r="F4556">
        <v>70</v>
      </c>
    </row>
    <row r="4557" spans="1:6" x14ac:dyDescent="0.25">
      <c r="A4557" t="s">
        <v>632</v>
      </c>
      <c r="B4557" t="s">
        <v>633</v>
      </c>
      <c r="C4557" s="151">
        <v>42906</v>
      </c>
      <c r="D4557">
        <v>75</v>
      </c>
      <c r="E4557">
        <v>86</v>
      </c>
      <c r="F4557">
        <v>63</v>
      </c>
    </row>
    <row r="4558" spans="1:6" x14ac:dyDescent="0.25">
      <c r="A4558" t="s">
        <v>632</v>
      </c>
      <c r="B4558" t="s">
        <v>633</v>
      </c>
      <c r="C4558" s="151">
        <v>42907</v>
      </c>
      <c r="D4558">
        <v>77</v>
      </c>
      <c r="E4558">
        <v>88</v>
      </c>
      <c r="F4558">
        <v>64</v>
      </c>
    </row>
    <row r="4559" spans="1:6" x14ac:dyDescent="0.25">
      <c r="A4559" t="s">
        <v>632</v>
      </c>
      <c r="B4559" t="s">
        <v>633</v>
      </c>
      <c r="C4559" s="151">
        <v>42908</v>
      </c>
      <c r="D4559">
        <v>78</v>
      </c>
      <c r="E4559">
        <v>86</v>
      </c>
      <c r="F4559">
        <v>66</v>
      </c>
    </row>
    <row r="4560" spans="1:6" x14ac:dyDescent="0.25">
      <c r="A4560" t="s">
        <v>632</v>
      </c>
      <c r="B4560" t="s">
        <v>633</v>
      </c>
      <c r="C4560" s="151">
        <v>42909</v>
      </c>
      <c r="D4560">
        <v>78</v>
      </c>
      <c r="E4560">
        <v>87</v>
      </c>
      <c r="F4560">
        <v>71</v>
      </c>
    </row>
    <row r="4561" spans="1:6" x14ac:dyDescent="0.25">
      <c r="A4561" t="s">
        <v>632</v>
      </c>
      <c r="B4561" t="s">
        <v>633</v>
      </c>
      <c r="C4561" s="151">
        <v>42910</v>
      </c>
      <c r="D4561">
        <v>79</v>
      </c>
      <c r="E4561">
        <v>86</v>
      </c>
      <c r="F4561">
        <v>66</v>
      </c>
    </row>
    <row r="4562" spans="1:6" x14ac:dyDescent="0.25">
      <c r="A4562" t="s">
        <v>632</v>
      </c>
      <c r="B4562" t="s">
        <v>633</v>
      </c>
      <c r="C4562" s="151">
        <v>42911</v>
      </c>
      <c r="D4562">
        <v>74</v>
      </c>
      <c r="E4562">
        <v>85</v>
      </c>
      <c r="F4562">
        <v>62</v>
      </c>
    </row>
    <row r="4563" spans="1:6" x14ac:dyDescent="0.25">
      <c r="A4563" t="s">
        <v>632</v>
      </c>
      <c r="B4563" t="s">
        <v>633</v>
      </c>
      <c r="C4563" s="151">
        <v>42912</v>
      </c>
      <c r="D4563">
        <v>72</v>
      </c>
      <c r="E4563">
        <v>81</v>
      </c>
      <c r="F4563">
        <v>56</v>
      </c>
    </row>
    <row r="4564" spans="1:6" x14ac:dyDescent="0.25">
      <c r="A4564" t="s">
        <v>632</v>
      </c>
      <c r="B4564" t="s">
        <v>633</v>
      </c>
      <c r="C4564" s="151">
        <v>42913</v>
      </c>
      <c r="D4564">
        <v>72</v>
      </c>
      <c r="E4564">
        <v>80</v>
      </c>
      <c r="F4564">
        <v>57</v>
      </c>
    </row>
    <row r="4565" spans="1:6" x14ac:dyDescent="0.25">
      <c r="A4565" t="s">
        <v>632</v>
      </c>
      <c r="B4565" t="s">
        <v>633</v>
      </c>
      <c r="C4565" s="151">
        <v>42914</v>
      </c>
      <c r="D4565">
        <v>68</v>
      </c>
      <c r="E4565">
        <v>80</v>
      </c>
      <c r="F4565">
        <v>50</v>
      </c>
    </row>
    <row r="4566" spans="1:6" x14ac:dyDescent="0.25">
      <c r="A4566" t="s">
        <v>632</v>
      </c>
      <c r="B4566" t="s">
        <v>633</v>
      </c>
      <c r="C4566" s="151">
        <v>42915</v>
      </c>
      <c r="D4566">
        <v>74</v>
      </c>
      <c r="E4566">
        <v>89</v>
      </c>
      <c r="F4566">
        <v>60</v>
      </c>
    </row>
    <row r="4567" spans="1:6" x14ac:dyDescent="0.25">
      <c r="A4567" t="s">
        <v>632</v>
      </c>
      <c r="B4567" t="s">
        <v>633</v>
      </c>
      <c r="C4567" s="151">
        <v>42916</v>
      </c>
      <c r="D4567">
        <v>80</v>
      </c>
      <c r="E4567">
        <v>92</v>
      </c>
      <c r="F4567">
        <v>70</v>
      </c>
    </row>
    <row r="4568" spans="1:6" x14ac:dyDescent="0.25">
      <c r="A4568" t="s">
        <v>632</v>
      </c>
      <c r="B4568" t="s">
        <v>633</v>
      </c>
      <c r="C4568" s="151">
        <v>42917</v>
      </c>
      <c r="D4568">
        <v>81</v>
      </c>
      <c r="E4568">
        <v>91</v>
      </c>
      <c r="F4568">
        <v>72</v>
      </c>
    </row>
    <row r="4569" spans="1:6" x14ac:dyDescent="0.25">
      <c r="A4569" t="s">
        <v>632</v>
      </c>
      <c r="B4569" t="s">
        <v>633</v>
      </c>
      <c r="C4569" s="151">
        <v>42918</v>
      </c>
      <c r="D4569">
        <v>81</v>
      </c>
      <c r="E4569">
        <v>90</v>
      </c>
      <c r="F4569">
        <v>70</v>
      </c>
    </row>
    <row r="4570" spans="1:6" x14ac:dyDescent="0.25">
      <c r="A4570" t="s">
        <v>632</v>
      </c>
      <c r="B4570" t="s">
        <v>633</v>
      </c>
      <c r="C4570" s="151">
        <v>42919</v>
      </c>
      <c r="D4570">
        <v>80</v>
      </c>
      <c r="E4570">
        <v>90</v>
      </c>
      <c r="F4570">
        <v>66</v>
      </c>
    </row>
    <row r="4571" spans="1:6" x14ac:dyDescent="0.25">
      <c r="A4571" t="s">
        <v>632</v>
      </c>
      <c r="B4571" t="s">
        <v>633</v>
      </c>
      <c r="C4571" s="151">
        <v>42920</v>
      </c>
      <c r="D4571">
        <v>78</v>
      </c>
      <c r="E4571">
        <v>90</v>
      </c>
      <c r="F4571">
        <v>68</v>
      </c>
    </row>
    <row r="4572" spans="1:6" x14ac:dyDescent="0.25">
      <c r="A4572" t="s">
        <v>632</v>
      </c>
      <c r="B4572" t="s">
        <v>633</v>
      </c>
      <c r="C4572" s="151">
        <v>42921</v>
      </c>
      <c r="D4572">
        <v>77</v>
      </c>
      <c r="E4572">
        <v>84</v>
      </c>
      <c r="F4572">
        <v>70</v>
      </c>
    </row>
    <row r="4573" spans="1:6" x14ac:dyDescent="0.25">
      <c r="A4573" t="s">
        <v>632</v>
      </c>
      <c r="B4573" t="s">
        <v>633</v>
      </c>
      <c r="C4573" s="151">
        <v>42922</v>
      </c>
      <c r="D4573">
        <v>73</v>
      </c>
      <c r="E4573">
        <v>80</v>
      </c>
      <c r="F4573">
        <v>71</v>
      </c>
    </row>
    <row r="4574" spans="1:6" x14ac:dyDescent="0.25">
      <c r="A4574" t="s">
        <v>632</v>
      </c>
      <c r="B4574" t="s">
        <v>633</v>
      </c>
      <c r="C4574" s="151">
        <v>42923</v>
      </c>
      <c r="D4574">
        <v>77</v>
      </c>
      <c r="E4574">
        <v>88</v>
      </c>
      <c r="F4574">
        <v>67</v>
      </c>
    </row>
    <row r="4575" spans="1:6" x14ac:dyDescent="0.25">
      <c r="A4575" t="s">
        <v>632</v>
      </c>
      <c r="B4575" t="s">
        <v>633</v>
      </c>
      <c r="C4575" s="151">
        <v>42924</v>
      </c>
      <c r="D4575">
        <v>76</v>
      </c>
      <c r="E4575">
        <v>87</v>
      </c>
      <c r="F4575">
        <v>66</v>
      </c>
    </row>
    <row r="4576" spans="1:6" x14ac:dyDescent="0.25">
      <c r="A4576" t="s">
        <v>632</v>
      </c>
      <c r="B4576" t="s">
        <v>633</v>
      </c>
      <c r="C4576" s="151">
        <v>42925</v>
      </c>
      <c r="D4576">
        <v>74</v>
      </c>
      <c r="E4576">
        <v>83</v>
      </c>
      <c r="F4576">
        <v>62</v>
      </c>
    </row>
    <row r="4577" spans="1:6" x14ac:dyDescent="0.25">
      <c r="A4577" t="s">
        <v>632</v>
      </c>
      <c r="B4577" t="s">
        <v>633</v>
      </c>
      <c r="C4577" s="151">
        <v>42926</v>
      </c>
      <c r="D4577">
        <v>76</v>
      </c>
      <c r="E4577">
        <v>89</v>
      </c>
      <c r="F4577">
        <v>63</v>
      </c>
    </row>
    <row r="4578" spans="1:6" x14ac:dyDescent="0.25">
      <c r="A4578" t="s">
        <v>632</v>
      </c>
      <c r="B4578" t="s">
        <v>633</v>
      </c>
      <c r="C4578" s="151">
        <v>42927</v>
      </c>
      <c r="D4578">
        <v>79</v>
      </c>
      <c r="E4578">
        <v>89</v>
      </c>
      <c r="F4578">
        <v>68</v>
      </c>
    </row>
    <row r="4579" spans="1:6" x14ac:dyDescent="0.25">
      <c r="A4579" t="s">
        <v>632</v>
      </c>
      <c r="B4579" t="s">
        <v>633</v>
      </c>
      <c r="C4579" s="151">
        <v>42928</v>
      </c>
      <c r="D4579">
        <v>81</v>
      </c>
      <c r="E4579">
        <v>93</v>
      </c>
      <c r="F4579">
        <v>71</v>
      </c>
    </row>
    <row r="4580" spans="1:6" x14ac:dyDescent="0.25">
      <c r="A4580" t="s">
        <v>632</v>
      </c>
      <c r="B4580" t="s">
        <v>633</v>
      </c>
      <c r="C4580" s="151">
        <v>42929</v>
      </c>
      <c r="D4580">
        <v>83</v>
      </c>
      <c r="E4580">
        <v>94</v>
      </c>
      <c r="F4580">
        <v>71</v>
      </c>
    </row>
    <row r="4581" spans="1:6" x14ac:dyDescent="0.25">
      <c r="A4581" t="s">
        <v>632</v>
      </c>
      <c r="B4581" t="s">
        <v>633</v>
      </c>
      <c r="C4581" s="151">
        <v>42930</v>
      </c>
      <c r="D4581">
        <v>82</v>
      </c>
      <c r="E4581">
        <v>94</v>
      </c>
      <c r="F4581">
        <v>72</v>
      </c>
    </row>
    <row r="4582" spans="1:6" x14ac:dyDescent="0.25">
      <c r="A4582" t="s">
        <v>632</v>
      </c>
      <c r="B4582" t="s">
        <v>633</v>
      </c>
      <c r="C4582" s="151">
        <v>42931</v>
      </c>
      <c r="D4582">
        <v>78</v>
      </c>
      <c r="E4582">
        <v>87</v>
      </c>
      <c r="F4582">
        <v>69</v>
      </c>
    </row>
    <row r="4583" spans="1:6" x14ac:dyDescent="0.25">
      <c r="A4583" t="s">
        <v>632</v>
      </c>
      <c r="B4583" t="s">
        <v>633</v>
      </c>
      <c r="C4583" s="151">
        <v>42932</v>
      </c>
      <c r="D4583">
        <v>76</v>
      </c>
      <c r="E4583">
        <v>87</v>
      </c>
      <c r="F4583">
        <v>63</v>
      </c>
    </row>
    <row r="4584" spans="1:6" x14ac:dyDescent="0.25">
      <c r="A4584" t="s">
        <v>632</v>
      </c>
      <c r="B4584" t="s">
        <v>633</v>
      </c>
      <c r="C4584" s="151">
        <v>42933</v>
      </c>
      <c r="D4584">
        <v>80</v>
      </c>
      <c r="E4584">
        <v>89</v>
      </c>
      <c r="F4584">
        <v>71</v>
      </c>
    </row>
    <row r="4585" spans="1:6" x14ac:dyDescent="0.25">
      <c r="A4585" t="s">
        <v>632</v>
      </c>
      <c r="B4585" t="s">
        <v>633</v>
      </c>
      <c r="C4585" s="151">
        <v>42934</v>
      </c>
      <c r="D4585">
        <v>80</v>
      </c>
      <c r="E4585">
        <v>92</v>
      </c>
      <c r="F4585">
        <v>71</v>
      </c>
    </row>
    <row r="4586" spans="1:6" x14ac:dyDescent="0.25">
      <c r="A4586" t="s">
        <v>632</v>
      </c>
      <c r="B4586" t="s">
        <v>633</v>
      </c>
      <c r="C4586" s="151">
        <v>42935</v>
      </c>
      <c r="D4586">
        <v>80</v>
      </c>
      <c r="E4586">
        <v>93</v>
      </c>
      <c r="F4586">
        <v>70</v>
      </c>
    </row>
    <row r="4587" spans="1:6" x14ac:dyDescent="0.25">
      <c r="A4587" t="s">
        <v>632</v>
      </c>
      <c r="B4587" t="s">
        <v>633</v>
      </c>
      <c r="C4587" s="151">
        <v>42936</v>
      </c>
      <c r="D4587">
        <v>83</v>
      </c>
      <c r="E4587">
        <v>93</v>
      </c>
      <c r="F4587">
        <v>72</v>
      </c>
    </row>
    <row r="4588" spans="1:6" x14ac:dyDescent="0.25">
      <c r="A4588" t="s">
        <v>632</v>
      </c>
      <c r="B4588" t="s">
        <v>633</v>
      </c>
      <c r="C4588" s="151">
        <v>42937</v>
      </c>
      <c r="D4588">
        <v>84</v>
      </c>
      <c r="E4588">
        <v>93</v>
      </c>
      <c r="F4588">
        <v>73</v>
      </c>
    </row>
    <row r="4589" spans="1:6" x14ac:dyDescent="0.25">
      <c r="A4589" t="s">
        <v>632</v>
      </c>
      <c r="B4589" t="s">
        <v>633</v>
      </c>
      <c r="C4589" s="151">
        <v>42938</v>
      </c>
      <c r="D4589">
        <v>80</v>
      </c>
      <c r="E4589">
        <v>90</v>
      </c>
      <c r="F4589">
        <v>72</v>
      </c>
    </row>
    <row r="4590" spans="1:6" x14ac:dyDescent="0.25">
      <c r="A4590" t="s">
        <v>632</v>
      </c>
      <c r="B4590" t="s">
        <v>633</v>
      </c>
      <c r="C4590" s="151">
        <v>42939</v>
      </c>
      <c r="D4590">
        <v>77</v>
      </c>
      <c r="E4590">
        <v>87</v>
      </c>
      <c r="F4590">
        <v>72</v>
      </c>
    </row>
    <row r="4591" spans="1:6" x14ac:dyDescent="0.25">
      <c r="A4591" t="s">
        <v>632</v>
      </c>
      <c r="B4591" t="s">
        <v>633</v>
      </c>
      <c r="C4591" s="151">
        <v>42940</v>
      </c>
      <c r="D4591">
        <v>79</v>
      </c>
      <c r="E4591">
        <v>90</v>
      </c>
      <c r="F4591">
        <v>73</v>
      </c>
    </row>
    <row r="4592" spans="1:6" x14ac:dyDescent="0.25">
      <c r="A4592" t="s">
        <v>632</v>
      </c>
      <c r="B4592" t="s">
        <v>633</v>
      </c>
      <c r="C4592" s="151">
        <v>42941</v>
      </c>
      <c r="D4592">
        <v>75</v>
      </c>
      <c r="E4592">
        <v>79</v>
      </c>
      <c r="F4592">
        <v>63</v>
      </c>
    </row>
    <row r="4593" spans="1:6" x14ac:dyDescent="0.25">
      <c r="A4593" t="s">
        <v>632</v>
      </c>
      <c r="B4593" t="s">
        <v>633</v>
      </c>
      <c r="C4593" s="151">
        <v>42942</v>
      </c>
      <c r="D4593">
        <v>72</v>
      </c>
      <c r="E4593">
        <v>84</v>
      </c>
      <c r="F4593">
        <v>61</v>
      </c>
    </row>
    <row r="4594" spans="1:6" x14ac:dyDescent="0.25">
      <c r="A4594" t="s">
        <v>632</v>
      </c>
      <c r="B4594" t="s">
        <v>633</v>
      </c>
      <c r="C4594" s="151">
        <v>42943</v>
      </c>
      <c r="D4594">
        <v>76</v>
      </c>
      <c r="E4594">
        <v>87</v>
      </c>
      <c r="F4594">
        <v>69</v>
      </c>
    </row>
    <row r="4595" spans="1:6" x14ac:dyDescent="0.25">
      <c r="A4595" t="s">
        <v>632</v>
      </c>
      <c r="B4595" t="s">
        <v>633</v>
      </c>
      <c r="C4595" s="151">
        <v>42944</v>
      </c>
      <c r="D4595">
        <v>74</v>
      </c>
      <c r="E4595">
        <v>78</v>
      </c>
      <c r="F4595">
        <v>69</v>
      </c>
    </row>
    <row r="4596" spans="1:6" x14ac:dyDescent="0.25">
      <c r="A4596" t="s">
        <v>632</v>
      </c>
      <c r="B4596" t="s">
        <v>633</v>
      </c>
      <c r="C4596" s="151">
        <v>42945</v>
      </c>
      <c r="D4596">
        <v>70</v>
      </c>
      <c r="E4596">
        <v>77</v>
      </c>
      <c r="F4596">
        <v>63</v>
      </c>
    </row>
    <row r="4597" spans="1:6" x14ac:dyDescent="0.25">
      <c r="A4597" t="s">
        <v>632</v>
      </c>
      <c r="B4597" t="s">
        <v>633</v>
      </c>
      <c r="C4597" s="151">
        <v>42946</v>
      </c>
      <c r="D4597">
        <v>71</v>
      </c>
      <c r="E4597">
        <v>82</v>
      </c>
      <c r="F4597">
        <v>57</v>
      </c>
    </row>
    <row r="4598" spans="1:6" x14ac:dyDescent="0.25">
      <c r="A4598" t="s">
        <v>632</v>
      </c>
      <c r="B4598" t="s">
        <v>633</v>
      </c>
      <c r="C4598" s="151">
        <v>42947</v>
      </c>
      <c r="D4598">
        <v>72</v>
      </c>
      <c r="E4598">
        <v>88</v>
      </c>
      <c r="F4598">
        <v>57</v>
      </c>
    </row>
    <row r="4599" spans="1:6" x14ac:dyDescent="0.25">
      <c r="A4599" t="s">
        <v>632</v>
      </c>
      <c r="B4599" t="s">
        <v>633</v>
      </c>
      <c r="C4599" s="151">
        <v>42948</v>
      </c>
      <c r="D4599">
        <v>76</v>
      </c>
      <c r="E4599">
        <v>89</v>
      </c>
      <c r="F4599">
        <v>62</v>
      </c>
    </row>
    <row r="4600" spans="1:6" x14ac:dyDescent="0.25">
      <c r="A4600" t="s">
        <v>632</v>
      </c>
      <c r="B4600" t="s">
        <v>633</v>
      </c>
      <c r="C4600" s="151">
        <v>42949</v>
      </c>
      <c r="D4600">
        <v>78</v>
      </c>
      <c r="E4600">
        <v>89</v>
      </c>
      <c r="F4600">
        <v>68</v>
      </c>
    </row>
    <row r="4601" spans="1:6" x14ac:dyDescent="0.25">
      <c r="A4601" t="s">
        <v>632</v>
      </c>
      <c r="B4601" t="s">
        <v>633</v>
      </c>
      <c r="C4601" s="151">
        <v>42950</v>
      </c>
      <c r="D4601">
        <v>77</v>
      </c>
      <c r="E4601">
        <v>88</v>
      </c>
      <c r="F4601">
        <v>68</v>
      </c>
    </row>
    <row r="4602" spans="1:6" x14ac:dyDescent="0.25">
      <c r="A4602" t="s">
        <v>632</v>
      </c>
      <c r="B4602" t="s">
        <v>633</v>
      </c>
      <c r="C4602" s="151">
        <v>42951</v>
      </c>
      <c r="D4602">
        <v>76</v>
      </c>
      <c r="E4602">
        <v>88</v>
      </c>
      <c r="F4602">
        <v>65</v>
      </c>
    </row>
    <row r="4603" spans="1:6" x14ac:dyDescent="0.25">
      <c r="A4603" t="s">
        <v>632</v>
      </c>
      <c r="B4603" t="s">
        <v>633</v>
      </c>
      <c r="C4603" s="151">
        <v>42952</v>
      </c>
      <c r="D4603">
        <v>75</v>
      </c>
      <c r="E4603">
        <v>79</v>
      </c>
      <c r="F4603">
        <v>62</v>
      </c>
    </row>
    <row r="4604" spans="1:6" x14ac:dyDescent="0.25">
      <c r="A4604" t="s">
        <v>632</v>
      </c>
      <c r="B4604" t="s">
        <v>633</v>
      </c>
      <c r="C4604" s="151">
        <v>42953</v>
      </c>
      <c r="D4604">
        <v>69</v>
      </c>
      <c r="E4604">
        <v>80</v>
      </c>
      <c r="F4604">
        <v>58</v>
      </c>
    </row>
    <row r="4605" spans="1:6" x14ac:dyDescent="0.25">
      <c r="A4605" t="s">
        <v>632</v>
      </c>
      <c r="B4605" t="s">
        <v>633</v>
      </c>
      <c r="C4605" s="151">
        <v>42954</v>
      </c>
      <c r="D4605">
        <v>71</v>
      </c>
      <c r="E4605">
        <v>74</v>
      </c>
      <c r="F4605">
        <v>68</v>
      </c>
    </row>
    <row r="4606" spans="1:6" x14ac:dyDescent="0.25">
      <c r="A4606" t="s">
        <v>632</v>
      </c>
      <c r="B4606" t="s">
        <v>633</v>
      </c>
      <c r="C4606" s="151">
        <v>42955</v>
      </c>
      <c r="D4606">
        <v>72</v>
      </c>
      <c r="E4606">
        <v>80</v>
      </c>
      <c r="F4606">
        <v>63</v>
      </c>
    </row>
    <row r="4607" spans="1:6" x14ac:dyDescent="0.25">
      <c r="A4607" t="s">
        <v>632</v>
      </c>
      <c r="B4607" t="s">
        <v>633</v>
      </c>
      <c r="C4607" s="151">
        <v>42956</v>
      </c>
      <c r="D4607">
        <v>71</v>
      </c>
      <c r="E4607">
        <v>84</v>
      </c>
      <c r="F4607">
        <v>55</v>
      </c>
    </row>
    <row r="4608" spans="1:6" x14ac:dyDescent="0.25">
      <c r="A4608" t="s">
        <v>632</v>
      </c>
      <c r="B4608" t="s">
        <v>633</v>
      </c>
      <c r="C4608" s="151">
        <v>42957</v>
      </c>
      <c r="D4608">
        <v>71</v>
      </c>
      <c r="E4608">
        <v>83</v>
      </c>
      <c r="F4608">
        <v>59</v>
      </c>
    </row>
    <row r="4609" spans="1:6" x14ac:dyDescent="0.25">
      <c r="A4609" t="s">
        <v>632</v>
      </c>
      <c r="B4609" t="s">
        <v>633</v>
      </c>
      <c r="C4609" s="151">
        <v>42958</v>
      </c>
      <c r="D4609">
        <v>73</v>
      </c>
      <c r="E4609">
        <v>83</v>
      </c>
      <c r="F4609">
        <v>67</v>
      </c>
    </row>
    <row r="4610" spans="1:6" x14ac:dyDescent="0.25">
      <c r="A4610" t="s">
        <v>632</v>
      </c>
      <c r="B4610" t="s">
        <v>633</v>
      </c>
      <c r="C4610" s="151">
        <v>42959</v>
      </c>
      <c r="D4610">
        <v>73</v>
      </c>
      <c r="E4610">
        <v>84</v>
      </c>
      <c r="F4610">
        <v>68</v>
      </c>
    </row>
    <row r="4611" spans="1:6" x14ac:dyDescent="0.25">
      <c r="A4611" t="s">
        <v>632</v>
      </c>
      <c r="B4611" t="s">
        <v>633</v>
      </c>
      <c r="C4611" s="151">
        <v>42960</v>
      </c>
      <c r="D4611">
        <v>73</v>
      </c>
      <c r="E4611">
        <v>83</v>
      </c>
      <c r="F4611">
        <v>65</v>
      </c>
    </row>
    <row r="4612" spans="1:6" x14ac:dyDescent="0.25">
      <c r="A4612" t="s">
        <v>632</v>
      </c>
      <c r="B4612" t="s">
        <v>633</v>
      </c>
      <c r="C4612" s="151">
        <v>42961</v>
      </c>
      <c r="D4612">
        <v>70</v>
      </c>
      <c r="E4612">
        <v>77</v>
      </c>
      <c r="F4612">
        <v>62</v>
      </c>
    </row>
    <row r="4613" spans="1:6" x14ac:dyDescent="0.25">
      <c r="A4613" t="s">
        <v>632</v>
      </c>
      <c r="B4613" t="s">
        <v>633</v>
      </c>
      <c r="C4613" s="151">
        <v>42962</v>
      </c>
      <c r="D4613">
        <v>73</v>
      </c>
      <c r="E4613">
        <v>80</v>
      </c>
      <c r="F4613">
        <v>67</v>
      </c>
    </row>
    <row r="4614" spans="1:6" x14ac:dyDescent="0.25">
      <c r="A4614" t="s">
        <v>632</v>
      </c>
      <c r="B4614" t="s">
        <v>633</v>
      </c>
      <c r="C4614" s="151">
        <v>42963</v>
      </c>
      <c r="D4614">
        <v>76</v>
      </c>
      <c r="E4614">
        <v>89</v>
      </c>
      <c r="F4614">
        <v>65</v>
      </c>
    </row>
    <row r="4615" spans="1:6" x14ac:dyDescent="0.25">
      <c r="A4615" t="s">
        <v>632</v>
      </c>
      <c r="B4615" t="s">
        <v>633</v>
      </c>
      <c r="C4615" s="151">
        <v>42964</v>
      </c>
      <c r="D4615">
        <v>78</v>
      </c>
      <c r="E4615">
        <v>89</v>
      </c>
      <c r="F4615">
        <v>68</v>
      </c>
    </row>
    <row r="4616" spans="1:6" x14ac:dyDescent="0.25">
      <c r="A4616" t="s">
        <v>632</v>
      </c>
      <c r="B4616" t="s">
        <v>633</v>
      </c>
      <c r="C4616" s="151">
        <v>42965</v>
      </c>
      <c r="D4616">
        <v>81</v>
      </c>
      <c r="E4616">
        <v>93</v>
      </c>
      <c r="F4616">
        <v>75</v>
      </c>
    </row>
    <row r="4617" spans="1:6" x14ac:dyDescent="0.25">
      <c r="A4617" t="s">
        <v>632</v>
      </c>
      <c r="B4617" t="s">
        <v>633</v>
      </c>
      <c r="C4617" s="151">
        <v>42966</v>
      </c>
      <c r="D4617">
        <v>80</v>
      </c>
      <c r="E4617">
        <v>88</v>
      </c>
      <c r="F4617">
        <v>66</v>
      </c>
    </row>
    <row r="4618" spans="1:6" x14ac:dyDescent="0.25">
      <c r="A4618" t="s">
        <v>632</v>
      </c>
      <c r="B4618" t="s">
        <v>633</v>
      </c>
      <c r="C4618" s="151">
        <v>42967</v>
      </c>
      <c r="D4618">
        <v>75</v>
      </c>
      <c r="E4618">
        <v>86</v>
      </c>
      <c r="F4618">
        <v>67</v>
      </c>
    </row>
    <row r="4619" spans="1:6" x14ac:dyDescent="0.25">
      <c r="A4619" t="s">
        <v>632</v>
      </c>
      <c r="B4619" t="s">
        <v>633</v>
      </c>
      <c r="C4619" s="151">
        <v>42968</v>
      </c>
      <c r="D4619">
        <v>78</v>
      </c>
      <c r="E4619">
        <v>89</v>
      </c>
      <c r="F4619">
        <v>69</v>
      </c>
    </row>
    <row r="4620" spans="1:6" x14ac:dyDescent="0.25">
      <c r="A4620" t="s">
        <v>632</v>
      </c>
      <c r="B4620" t="s">
        <v>633</v>
      </c>
      <c r="C4620" s="151">
        <v>42969</v>
      </c>
      <c r="D4620">
        <v>79</v>
      </c>
      <c r="E4620">
        <v>91</v>
      </c>
      <c r="F4620">
        <v>71</v>
      </c>
    </row>
    <row r="4621" spans="1:6" x14ac:dyDescent="0.25">
      <c r="A4621" t="s">
        <v>632</v>
      </c>
      <c r="B4621" t="s">
        <v>633</v>
      </c>
      <c r="C4621" s="151">
        <v>42970</v>
      </c>
      <c r="D4621">
        <v>79</v>
      </c>
      <c r="E4621">
        <v>83</v>
      </c>
      <c r="F4621">
        <v>67</v>
      </c>
    </row>
    <row r="4622" spans="1:6" x14ac:dyDescent="0.25">
      <c r="A4622" t="s">
        <v>632</v>
      </c>
      <c r="B4622" t="s">
        <v>633</v>
      </c>
      <c r="C4622" s="151">
        <v>42971</v>
      </c>
      <c r="D4622">
        <v>72</v>
      </c>
      <c r="E4622">
        <v>81</v>
      </c>
      <c r="F4622">
        <v>61</v>
      </c>
    </row>
    <row r="4623" spans="1:6" x14ac:dyDescent="0.25">
      <c r="A4623" t="s">
        <v>632</v>
      </c>
      <c r="B4623" t="s">
        <v>633</v>
      </c>
      <c r="C4623" s="151">
        <v>42972</v>
      </c>
      <c r="D4623">
        <v>70</v>
      </c>
      <c r="E4623">
        <v>78</v>
      </c>
      <c r="F4623">
        <v>61</v>
      </c>
    </row>
    <row r="4624" spans="1:6" x14ac:dyDescent="0.25">
      <c r="A4624" t="s">
        <v>632</v>
      </c>
      <c r="B4624" t="s">
        <v>633</v>
      </c>
      <c r="C4624" s="151">
        <v>42973</v>
      </c>
      <c r="D4624">
        <v>69</v>
      </c>
      <c r="E4624">
        <v>79</v>
      </c>
      <c r="F4624">
        <v>59</v>
      </c>
    </row>
    <row r="4625" spans="1:6" x14ac:dyDescent="0.25">
      <c r="A4625" t="s">
        <v>632</v>
      </c>
      <c r="B4625" t="s">
        <v>633</v>
      </c>
      <c r="C4625" s="151">
        <v>42974</v>
      </c>
      <c r="D4625">
        <v>67</v>
      </c>
      <c r="E4625">
        <v>77</v>
      </c>
      <c r="F4625">
        <v>57</v>
      </c>
    </row>
    <row r="4626" spans="1:6" x14ac:dyDescent="0.25">
      <c r="A4626" t="s">
        <v>632</v>
      </c>
      <c r="B4626" t="s">
        <v>633</v>
      </c>
      <c r="C4626" s="151">
        <v>42975</v>
      </c>
      <c r="D4626">
        <v>66</v>
      </c>
      <c r="E4626">
        <v>76</v>
      </c>
      <c r="F4626">
        <v>54</v>
      </c>
    </row>
    <row r="4627" spans="1:6" x14ac:dyDescent="0.25">
      <c r="A4627" t="s">
        <v>632</v>
      </c>
      <c r="B4627" t="s">
        <v>633</v>
      </c>
      <c r="C4627" s="151">
        <v>42976</v>
      </c>
      <c r="D4627">
        <v>65</v>
      </c>
      <c r="E4627">
        <v>67</v>
      </c>
      <c r="F4627">
        <v>61</v>
      </c>
    </row>
    <row r="4628" spans="1:6" x14ac:dyDescent="0.25">
      <c r="A4628" t="s">
        <v>632</v>
      </c>
      <c r="B4628" t="s">
        <v>633</v>
      </c>
      <c r="C4628" s="151">
        <v>42977</v>
      </c>
      <c r="D4628">
        <v>67</v>
      </c>
      <c r="E4628">
        <v>78</v>
      </c>
      <c r="F4628">
        <v>59</v>
      </c>
    </row>
    <row r="4629" spans="1:6" x14ac:dyDescent="0.25">
      <c r="A4629" t="s">
        <v>632</v>
      </c>
      <c r="B4629" t="s">
        <v>633</v>
      </c>
      <c r="C4629" s="151">
        <v>42978</v>
      </c>
      <c r="D4629">
        <v>71</v>
      </c>
      <c r="E4629">
        <v>84</v>
      </c>
      <c r="F4629">
        <v>60</v>
      </c>
    </row>
    <row r="4630" spans="1:6" x14ac:dyDescent="0.25">
      <c r="A4630" t="s">
        <v>632</v>
      </c>
      <c r="B4630" t="s">
        <v>633</v>
      </c>
      <c r="C4630" s="151">
        <v>42979</v>
      </c>
      <c r="D4630">
        <v>65</v>
      </c>
      <c r="E4630">
        <v>69</v>
      </c>
      <c r="F4630">
        <v>58</v>
      </c>
    </row>
    <row r="4631" spans="1:6" x14ac:dyDescent="0.25">
      <c r="A4631" t="s">
        <v>632</v>
      </c>
      <c r="B4631" t="s">
        <v>633</v>
      </c>
      <c r="C4631" s="151">
        <v>42980</v>
      </c>
      <c r="D4631">
        <v>58</v>
      </c>
      <c r="E4631">
        <v>61</v>
      </c>
      <c r="F4631">
        <v>53</v>
      </c>
    </row>
    <row r="4632" spans="1:6" x14ac:dyDescent="0.25">
      <c r="A4632" t="s">
        <v>632</v>
      </c>
      <c r="B4632" t="s">
        <v>633</v>
      </c>
      <c r="C4632" s="151">
        <v>42981</v>
      </c>
      <c r="D4632">
        <v>66</v>
      </c>
      <c r="E4632">
        <v>78</v>
      </c>
      <c r="F4632">
        <v>59</v>
      </c>
    </row>
    <row r="4633" spans="1:6" x14ac:dyDescent="0.25">
      <c r="A4633" t="s">
        <v>632</v>
      </c>
      <c r="B4633" t="s">
        <v>633</v>
      </c>
      <c r="C4633" s="151">
        <v>42982</v>
      </c>
      <c r="D4633">
        <v>68</v>
      </c>
      <c r="E4633">
        <v>82</v>
      </c>
      <c r="F4633">
        <v>55</v>
      </c>
    </row>
    <row r="4634" spans="1:6" x14ac:dyDescent="0.25">
      <c r="A4634" t="s">
        <v>632</v>
      </c>
      <c r="B4634" t="s">
        <v>633</v>
      </c>
      <c r="C4634" s="151">
        <v>42983</v>
      </c>
      <c r="D4634">
        <v>74</v>
      </c>
      <c r="E4634">
        <v>86</v>
      </c>
      <c r="F4634">
        <v>65</v>
      </c>
    </row>
    <row r="4635" spans="1:6" x14ac:dyDescent="0.25">
      <c r="A4635" t="s">
        <v>632</v>
      </c>
      <c r="B4635" t="s">
        <v>633</v>
      </c>
      <c r="C4635" s="151">
        <v>42984</v>
      </c>
      <c r="D4635">
        <v>65</v>
      </c>
      <c r="E4635">
        <v>68</v>
      </c>
      <c r="F4635">
        <v>59</v>
      </c>
    </row>
    <row r="4636" spans="1:6" x14ac:dyDescent="0.25">
      <c r="A4636" t="s">
        <v>632</v>
      </c>
      <c r="B4636" t="s">
        <v>633</v>
      </c>
      <c r="C4636" s="151">
        <v>42985</v>
      </c>
      <c r="D4636">
        <v>63</v>
      </c>
      <c r="E4636">
        <v>72</v>
      </c>
      <c r="F4636">
        <v>50</v>
      </c>
    </row>
    <row r="4637" spans="1:6" x14ac:dyDescent="0.25">
      <c r="A4637" t="s">
        <v>632</v>
      </c>
      <c r="B4637" t="s">
        <v>633</v>
      </c>
      <c r="C4637" s="151">
        <v>42986</v>
      </c>
      <c r="D4637">
        <v>62</v>
      </c>
      <c r="E4637">
        <v>76</v>
      </c>
      <c r="F4637">
        <v>48</v>
      </c>
    </row>
    <row r="4638" spans="1:6" x14ac:dyDescent="0.25">
      <c r="A4638" t="s">
        <v>632</v>
      </c>
      <c r="B4638" t="s">
        <v>633</v>
      </c>
      <c r="C4638" s="151">
        <v>42987</v>
      </c>
      <c r="D4638">
        <v>62</v>
      </c>
      <c r="E4638">
        <v>71</v>
      </c>
      <c r="F4638">
        <v>50</v>
      </c>
    </row>
    <row r="4639" spans="1:6" x14ac:dyDescent="0.25">
      <c r="A4639" t="s">
        <v>632</v>
      </c>
      <c r="B4639" t="s">
        <v>633</v>
      </c>
      <c r="C4639" s="151">
        <v>42988</v>
      </c>
      <c r="D4639">
        <v>60</v>
      </c>
      <c r="E4639">
        <v>72</v>
      </c>
      <c r="F4639">
        <v>47</v>
      </c>
    </row>
    <row r="4640" spans="1:6" x14ac:dyDescent="0.25">
      <c r="A4640" t="s">
        <v>632</v>
      </c>
      <c r="B4640" t="s">
        <v>633</v>
      </c>
      <c r="C4640" s="151">
        <v>42989</v>
      </c>
      <c r="D4640">
        <v>60</v>
      </c>
      <c r="E4640">
        <v>72</v>
      </c>
      <c r="F4640">
        <v>49</v>
      </c>
    </row>
    <row r="4641" spans="1:6" x14ac:dyDescent="0.25">
      <c r="A4641" t="s">
        <v>632</v>
      </c>
      <c r="B4641" t="s">
        <v>633</v>
      </c>
      <c r="C4641" s="151">
        <v>42990</v>
      </c>
      <c r="D4641">
        <v>65</v>
      </c>
      <c r="E4641">
        <v>77</v>
      </c>
      <c r="F4641">
        <v>57</v>
      </c>
    </row>
    <row r="4642" spans="1:6" x14ac:dyDescent="0.25">
      <c r="A4642" t="s">
        <v>632</v>
      </c>
      <c r="B4642" t="s">
        <v>633</v>
      </c>
      <c r="C4642" s="151">
        <v>42991</v>
      </c>
      <c r="D4642">
        <v>69</v>
      </c>
      <c r="E4642">
        <v>78</v>
      </c>
      <c r="F4642">
        <v>62</v>
      </c>
    </row>
    <row r="4643" spans="1:6" x14ac:dyDescent="0.25">
      <c r="A4643" t="s">
        <v>632</v>
      </c>
      <c r="B4643" t="s">
        <v>633</v>
      </c>
      <c r="C4643" s="151">
        <v>42992</v>
      </c>
      <c r="D4643">
        <v>71</v>
      </c>
      <c r="E4643">
        <v>80</v>
      </c>
      <c r="F4643">
        <v>65</v>
      </c>
    </row>
    <row r="4644" spans="1:6" x14ac:dyDescent="0.25">
      <c r="A4644" t="s">
        <v>632</v>
      </c>
      <c r="B4644" t="s">
        <v>633</v>
      </c>
      <c r="C4644" s="151">
        <v>42993</v>
      </c>
      <c r="D4644">
        <v>72</v>
      </c>
      <c r="E4644">
        <v>82</v>
      </c>
      <c r="F4644">
        <v>62</v>
      </c>
    </row>
    <row r="4645" spans="1:6" x14ac:dyDescent="0.25">
      <c r="A4645" t="s">
        <v>632</v>
      </c>
      <c r="B4645" t="s">
        <v>633</v>
      </c>
      <c r="C4645" s="151">
        <v>42994</v>
      </c>
      <c r="D4645">
        <v>71</v>
      </c>
      <c r="E4645">
        <v>84</v>
      </c>
      <c r="F4645">
        <v>59</v>
      </c>
    </row>
    <row r="4646" spans="1:6" x14ac:dyDescent="0.25">
      <c r="A4646" t="s">
        <v>632</v>
      </c>
      <c r="B4646" t="s">
        <v>633</v>
      </c>
      <c r="C4646" s="151">
        <v>42995</v>
      </c>
      <c r="D4646">
        <v>72</v>
      </c>
      <c r="E4646">
        <v>83</v>
      </c>
      <c r="F4646">
        <v>62</v>
      </c>
    </row>
    <row r="4647" spans="1:6" x14ac:dyDescent="0.25">
      <c r="A4647" t="s">
        <v>632</v>
      </c>
      <c r="B4647" t="s">
        <v>633</v>
      </c>
      <c r="C4647" s="151">
        <v>42996</v>
      </c>
      <c r="D4647">
        <v>71</v>
      </c>
      <c r="E4647">
        <v>80</v>
      </c>
      <c r="F4647">
        <v>62</v>
      </c>
    </row>
    <row r="4648" spans="1:6" x14ac:dyDescent="0.25">
      <c r="A4648" t="s">
        <v>632</v>
      </c>
      <c r="B4648" t="s">
        <v>633</v>
      </c>
      <c r="C4648" s="151">
        <v>42997</v>
      </c>
      <c r="D4648">
        <v>72</v>
      </c>
      <c r="E4648">
        <v>82</v>
      </c>
      <c r="F4648">
        <v>65</v>
      </c>
    </row>
    <row r="4649" spans="1:6" x14ac:dyDescent="0.25">
      <c r="A4649" t="s">
        <v>632</v>
      </c>
      <c r="B4649" t="s">
        <v>633</v>
      </c>
      <c r="C4649" s="151">
        <v>42998</v>
      </c>
      <c r="D4649">
        <v>74</v>
      </c>
      <c r="E4649">
        <v>87</v>
      </c>
      <c r="F4649">
        <v>61</v>
      </c>
    </row>
    <row r="4650" spans="1:6" x14ac:dyDescent="0.25">
      <c r="A4650" t="s">
        <v>632</v>
      </c>
      <c r="B4650" t="s">
        <v>633</v>
      </c>
      <c r="C4650" s="151">
        <v>42999</v>
      </c>
      <c r="D4650">
        <v>71</v>
      </c>
      <c r="E4650">
        <v>85</v>
      </c>
      <c r="F4650">
        <v>60</v>
      </c>
    </row>
    <row r="4651" spans="1:6" x14ac:dyDescent="0.25">
      <c r="A4651" t="s">
        <v>632</v>
      </c>
      <c r="B4651" t="s">
        <v>633</v>
      </c>
      <c r="C4651" s="151">
        <v>43000</v>
      </c>
      <c r="D4651">
        <v>73</v>
      </c>
      <c r="E4651">
        <v>83</v>
      </c>
      <c r="F4651">
        <v>61</v>
      </c>
    </row>
    <row r="4652" spans="1:6" x14ac:dyDescent="0.25">
      <c r="A4652" t="s">
        <v>632</v>
      </c>
      <c r="B4652" t="s">
        <v>633</v>
      </c>
      <c r="C4652" s="151">
        <v>43001</v>
      </c>
      <c r="D4652">
        <v>71</v>
      </c>
      <c r="E4652">
        <v>86</v>
      </c>
      <c r="F4652">
        <v>58</v>
      </c>
    </row>
    <row r="4653" spans="1:6" x14ac:dyDescent="0.25">
      <c r="A4653" t="s">
        <v>632</v>
      </c>
      <c r="B4653" t="s">
        <v>633</v>
      </c>
      <c r="C4653" s="151">
        <v>43002</v>
      </c>
      <c r="D4653">
        <v>73</v>
      </c>
      <c r="E4653">
        <v>89</v>
      </c>
      <c r="F4653">
        <v>60</v>
      </c>
    </row>
    <row r="4654" spans="1:6" x14ac:dyDescent="0.25">
      <c r="A4654" t="s">
        <v>632</v>
      </c>
      <c r="B4654" t="s">
        <v>633</v>
      </c>
      <c r="C4654" s="151">
        <v>43003</v>
      </c>
      <c r="D4654">
        <v>75</v>
      </c>
      <c r="E4654">
        <v>89</v>
      </c>
      <c r="F4654">
        <v>64</v>
      </c>
    </row>
    <row r="4655" spans="1:6" x14ac:dyDescent="0.25">
      <c r="A4655" t="s">
        <v>632</v>
      </c>
      <c r="B4655" t="s">
        <v>633</v>
      </c>
      <c r="C4655" s="151">
        <v>43004</v>
      </c>
      <c r="D4655">
        <v>75</v>
      </c>
      <c r="E4655">
        <v>85</v>
      </c>
      <c r="F4655">
        <v>66</v>
      </c>
    </row>
    <row r="4656" spans="1:6" x14ac:dyDescent="0.25">
      <c r="A4656" t="s">
        <v>632</v>
      </c>
      <c r="B4656" t="s">
        <v>633</v>
      </c>
      <c r="C4656" s="151">
        <v>43005</v>
      </c>
      <c r="D4656">
        <v>77</v>
      </c>
      <c r="E4656">
        <v>89</v>
      </c>
      <c r="F4656">
        <v>68</v>
      </c>
    </row>
    <row r="4657" spans="1:6" x14ac:dyDescent="0.25">
      <c r="A4657" t="s">
        <v>632</v>
      </c>
      <c r="B4657" t="s">
        <v>633</v>
      </c>
      <c r="C4657" s="151">
        <v>43006</v>
      </c>
      <c r="D4657">
        <v>75</v>
      </c>
      <c r="E4657">
        <v>79</v>
      </c>
      <c r="F4657">
        <v>62</v>
      </c>
    </row>
    <row r="4658" spans="1:6" x14ac:dyDescent="0.25">
      <c r="A4658" t="s">
        <v>632</v>
      </c>
      <c r="B4658" t="s">
        <v>633</v>
      </c>
      <c r="C4658" s="151">
        <v>43007</v>
      </c>
      <c r="D4658">
        <v>64</v>
      </c>
      <c r="E4658">
        <v>73</v>
      </c>
      <c r="F4658">
        <v>49</v>
      </c>
    </row>
    <row r="4659" spans="1:6" x14ac:dyDescent="0.25">
      <c r="A4659" t="s">
        <v>632</v>
      </c>
      <c r="B4659" t="s">
        <v>633</v>
      </c>
      <c r="C4659" s="151">
        <v>43008</v>
      </c>
      <c r="D4659">
        <v>61</v>
      </c>
      <c r="E4659">
        <v>67</v>
      </c>
      <c r="F4659">
        <v>51</v>
      </c>
    </row>
    <row r="4660" spans="1:6" x14ac:dyDescent="0.25">
      <c r="A4660" t="s">
        <v>632</v>
      </c>
      <c r="B4660" t="s">
        <v>633</v>
      </c>
      <c r="C4660" s="151">
        <v>43009</v>
      </c>
      <c r="D4660">
        <v>56</v>
      </c>
      <c r="E4660">
        <v>69</v>
      </c>
      <c r="F4660">
        <v>44</v>
      </c>
    </row>
    <row r="4661" spans="1:6" x14ac:dyDescent="0.25">
      <c r="A4661" t="s">
        <v>632</v>
      </c>
      <c r="B4661" t="s">
        <v>633</v>
      </c>
      <c r="C4661" s="151">
        <v>43010</v>
      </c>
      <c r="D4661">
        <v>56</v>
      </c>
      <c r="E4661">
        <v>74</v>
      </c>
      <c r="F4661">
        <v>40</v>
      </c>
    </row>
    <row r="4662" spans="1:6" x14ac:dyDescent="0.25">
      <c r="A4662" t="s">
        <v>632</v>
      </c>
      <c r="B4662" t="s">
        <v>633</v>
      </c>
      <c r="C4662" s="151">
        <v>43011</v>
      </c>
      <c r="D4662">
        <v>59</v>
      </c>
      <c r="E4662">
        <v>74</v>
      </c>
      <c r="F4662">
        <v>44</v>
      </c>
    </row>
    <row r="4663" spans="1:6" x14ac:dyDescent="0.25">
      <c r="A4663" t="s">
        <v>632</v>
      </c>
      <c r="B4663" t="s">
        <v>633</v>
      </c>
      <c r="C4663" s="151">
        <v>43012</v>
      </c>
      <c r="D4663">
        <v>61</v>
      </c>
      <c r="E4663">
        <v>79</v>
      </c>
      <c r="F4663">
        <v>44</v>
      </c>
    </row>
    <row r="4664" spans="1:6" x14ac:dyDescent="0.25">
      <c r="A4664" t="s">
        <v>632</v>
      </c>
      <c r="B4664" t="s">
        <v>633</v>
      </c>
      <c r="C4664" s="151">
        <v>43013</v>
      </c>
      <c r="D4664">
        <v>66</v>
      </c>
      <c r="E4664">
        <v>85</v>
      </c>
      <c r="F4664">
        <v>51</v>
      </c>
    </row>
    <row r="4665" spans="1:6" x14ac:dyDescent="0.25">
      <c r="A4665" t="s">
        <v>632</v>
      </c>
      <c r="B4665" t="s">
        <v>633</v>
      </c>
      <c r="C4665" s="151">
        <v>43014</v>
      </c>
      <c r="D4665">
        <v>71</v>
      </c>
      <c r="E4665">
        <v>85</v>
      </c>
      <c r="F4665">
        <v>57</v>
      </c>
    </row>
    <row r="4666" spans="1:6" x14ac:dyDescent="0.25">
      <c r="A4666" t="s">
        <v>632</v>
      </c>
      <c r="B4666" t="s">
        <v>633</v>
      </c>
      <c r="C4666" s="151">
        <v>43015</v>
      </c>
      <c r="D4666">
        <v>72</v>
      </c>
      <c r="E4666">
        <v>85</v>
      </c>
      <c r="F4666">
        <v>56</v>
      </c>
    </row>
    <row r="4667" spans="1:6" x14ac:dyDescent="0.25">
      <c r="A4667" t="s">
        <v>632</v>
      </c>
      <c r="B4667" t="s">
        <v>633</v>
      </c>
      <c r="C4667" s="151">
        <v>43016</v>
      </c>
      <c r="D4667">
        <v>77</v>
      </c>
      <c r="E4667">
        <v>83</v>
      </c>
      <c r="F4667">
        <v>73</v>
      </c>
    </row>
    <row r="4668" spans="1:6" x14ac:dyDescent="0.25">
      <c r="A4668" t="s">
        <v>632</v>
      </c>
      <c r="B4668" t="s">
        <v>633</v>
      </c>
      <c r="C4668" s="151">
        <v>43017</v>
      </c>
      <c r="D4668">
        <v>77</v>
      </c>
      <c r="E4668">
        <v>87</v>
      </c>
      <c r="F4668">
        <v>69</v>
      </c>
    </row>
    <row r="4669" spans="1:6" x14ac:dyDescent="0.25">
      <c r="A4669" t="s">
        <v>632</v>
      </c>
      <c r="B4669" t="s">
        <v>633</v>
      </c>
      <c r="C4669" s="151">
        <v>43018</v>
      </c>
      <c r="D4669">
        <v>75</v>
      </c>
      <c r="E4669">
        <v>87</v>
      </c>
      <c r="F4669">
        <v>64</v>
      </c>
    </row>
    <row r="4670" spans="1:6" x14ac:dyDescent="0.25">
      <c r="A4670" t="s">
        <v>632</v>
      </c>
      <c r="B4670" t="s">
        <v>633</v>
      </c>
      <c r="C4670" s="151">
        <v>43019</v>
      </c>
      <c r="D4670">
        <v>73</v>
      </c>
      <c r="E4670">
        <v>75</v>
      </c>
      <c r="F4670">
        <v>65</v>
      </c>
    </row>
    <row r="4671" spans="1:6" x14ac:dyDescent="0.25">
      <c r="A4671" t="s">
        <v>632</v>
      </c>
      <c r="B4671" t="s">
        <v>633</v>
      </c>
      <c r="C4671" s="151">
        <v>43020</v>
      </c>
      <c r="D4671">
        <v>65</v>
      </c>
      <c r="E4671">
        <v>66</v>
      </c>
      <c r="F4671">
        <v>58</v>
      </c>
    </row>
    <row r="4672" spans="1:6" x14ac:dyDescent="0.25">
      <c r="A4672" t="s">
        <v>632</v>
      </c>
      <c r="B4672" t="s">
        <v>633</v>
      </c>
      <c r="C4672" s="151">
        <v>43021</v>
      </c>
      <c r="D4672">
        <v>60</v>
      </c>
      <c r="E4672">
        <v>64</v>
      </c>
      <c r="F4672">
        <v>58</v>
      </c>
    </row>
    <row r="4673" spans="1:6" x14ac:dyDescent="0.25">
      <c r="A4673" t="s">
        <v>632</v>
      </c>
      <c r="B4673" t="s">
        <v>633</v>
      </c>
      <c r="C4673" s="151">
        <v>43022</v>
      </c>
      <c r="D4673">
        <v>64</v>
      </c>
      <c r="E4673">
        <v>73</v>
      </c>
      <c r="F4673">
        <v>61</v>
      </c>
    </row>
    <row r="4674" spans="1:6" x14ac:dyDescent="0.25">
      <c r="A4674" t="s">
        <v>632</v>
      </c>
      <c r="B4674" t="s">
        <v>633</v>
      </c>
      <c r="C4674" s="151">
        <v>43023</v>
      </c>
      <c r="D4674">
        <v>67</v>
      </c>
      <c r="E4674">
        <v>79</v>
      </c>
      <c r="F4674">
        <v>61</v>
      </c>
    </row>
    <row r="4675" spans="1:6" x14ac:dyDescent="0.25">
      <c r="A4675" t="s">
        <v>632</v>
      </c>
      <c r="B4675" t="s">
        <v>633</v>
      </c>
      <c r="C4675" s="151">
        <v>43024</v>
      </c>
      <c r="D4675">
        <v>63</v>
      </c>
      <c r="E4675">
        <v>70</v>
      </c>
      <c r="F4675">
        <v>48</v>
      </c>
    </row>
    <row r="4676" spans="1:6" x14ac:dyDescent="0.25">
      <c r="A4676" t="s">
        <v>632</v>
      </c>
      <c r="B4676" t="s">
        <v>633</v>
      </c>
      <c r="C4676" s="151">
        <v>43025</v>
      </c>
      <c r="D4676">
        <v>51</v>
      </c>
      <c r="E4676">
        <v>63</v>
      </c>
      <c r="F4676">
        <v>36</v>
      </c>
    </row>
    <row r="4677" spans="1:6" x14ac:dyDescent="0.25">
      <c r="A4677" t="s">
        <v>632</v>
      </c>
      <c r="B4677" t="s">
        <v>633</v>
      </c>
      <c r="C4677" s="151">
        <v>43026</v>
      </c>
      <c r="D4677">
        <v>51</v>
      </c>
      <c r="E4677">
        <v>70</v>
      </c>
      <c r="F4677">
        <v>36</v>
      </c>
    </row>
    <row r="4678" spans="1:6" x14ac:dyDescent="0.25">
      <c r="A4678" t="s">
        <v>632</v>
      </c>
      <c r="B4678" t="s">
        <v>633</v>
      </c>
      <c r="C4678" s="151">
        <v>43027</v>
      </c>
      <c r="D4678">
        <v>55</v>
      </c>
      <c r="E4678">
        <v>73</v>
      </c>
      <c r="F4678">
        <v>37</v>
      </c>
    </row>
    <row r="4679" spans="1:6" x14ac:dyDescent="0.25">
      <c r="A4679" t="s">
        <v>632</v>
      </c>
      <c r="B4679" t="s">
        <v>633</v>
      </c>
      <c r="C4679" s="151">
        <v>43028</v>
      </c>
      <c r="D4679">
        <v>58</v>
      </c>
      <c r="E4679">
        <v>76</v>
      </c>
      <c r="F4679">
        <v>44</v>
      </c>
    </row>
    <row r="4680" spans="1:6" x14ac:dyDescent="0.25">
      <c r="A4680" t="s">
        <v>632</v>
      </c>
      <c r="B4680" t="s">
        <v>633</v>
      </c>
      <c r="C4680" s="151">
        <v>43029</v>
      </c>
      <c r="D4680">
        <v>58</v>
      </c>
      <c r="E4680">
        <v>77</v>
      </c>
      <c r="F4680">
        <v>42</v>
      </c>
    </row>
    <row r="4681" spans="1:6" x14ac:dyDescent="0.25">
      <c r="A4681" t="s">
        <v>632</v>
      </c>
      <c r="B4681" t="s">
        <v>633</v>
      </c>
      <c r="C4681" s="151">
        <v>43030</v>
      </c>
      <c r="D4681">
        <v>59</v>
      </c>
      <c r="E4681">
        <v>75</v>
      </c>
      <c r="F4681">
        <v>44</v>
      </c>
    </row>
    <row r="4682" spans="1:6" x14ac:dyDescent="0.25">
      <c r="A4682" t="s">
        <v>632</v>
      </c>
      <c r="B4682" t="s">
        <v>633</v>
      </c>
      <c r="C4682" s="151">
        <v>43031</v>
      </c>
      <c r="D4682">
        <v>64</v>
      </c>
      <c r="E4682">
        <v>75</v>
      </c>
      <c r="F4682">
        <v>51</v>
      </c>
    </row>
    <row r="4683" spans="1:6" x14ac:dyDescent="0.25">
      <c r="A4683" t="s">
        <v>632</v>
      </c>
      <c r="B4683" t="s">
        <v>633</v>
      </c>
      <c r="C4683" s="151">
        <v>43032</v>
      </c>
      <c r="D4683">
        <v>65</v>
      </c>
      <c r="E4683">
        <v>71</v>
      </c>
      <c r="F4683">
        <v>54</v>
      </c>
    </row>
    <row r="4684" spans="1:6" x14ac:dyDescent="0.25">
      <c r="A4684" t="s">
        <v>632</v>
      </c>
      <c r="B4684" t="s">
        <v>633</v>
      </c>
      <c r="C4684" s="151">
        <v>43033</v>
      </c>
      <c r="D4684">
        <v>58</v>
      </c>
      <c r="E4684">
        <v>64</v>
      </c>
      <c r="F4684">
        <v>50</v>
      </c>
    </row>
    <row r="4685" spans="1:6" x14ac:dyDescent="0.25">
      <c r="A4685" t="s">
        <v>632</v>
      </c>
      <c r="B4685" t="s">
        <v>633</v>
      </c>
      <c r="C4685" s="151">
        <v>43034</v>
      </c>
      <c r="D4685">
        <v>52</v>
      </c>
      <c r="E4685">
        <v>59</v>
      </c>
      <c r="F4685">
        <v>37</v>
      </c>
    </row>
    <row r="4686" spans="1:6" x14ac:dyDescent="0.25">
      <c r="A4686" t="s">
        <v>632</v>
      </c>
      <c r="B4686" t="s">
        <v>633</v>
      </c>
      <c r="C4686" s="151">
        <v>43035</v>
      </c>
      <c r="D4686">
        <v>48</v>
      </c>
      <c r="E4686">
        <v>67</v>
      </c>
      <c r="F4686">
        <v>33</v>
      </c>
    </row>
    <row r="4687" spans="1:6" x14ac:dyDescent="0.25">
      <c r="A4687" t="s">
        <v>632</v>
      </c>
      <c r="B4687" t="s">
        <v>633</v>
      </c>
      <c r="C4687" s="151">
        <v>43036</v>
      </c>
      <c r="D4687">
        <v>58</v>
      </c>
      <c r="E4687">
        <v>71</v>
      </c>
      <c r="F4687">
        <v>48</v>
      </c>
    </row>
    <row r="4688" spans="1:6" x14ac:dyDescent="0.25">
      <c r="A4688" t="s">
        <v>632</v>
      </c>
      <c r="B4688" t="s">
        <v>633</v>
      </c>
      <c r="C4688" s="151">
        <v>43037</v>
      </c>
      <c r="D4688">
        <v>60</v>
      </c>
      <c r="E4688">
        <v>66</v>
      </c>
      <c r="F4688">
        <v>43</v>
      </c>
    </row>
    <row r="4689" spans="1:6" x14ac:dyDescent="0.25">
      <c r="A4689" t="s">
        <v>632</v>
      </c>
      <c r="B4689" t="s">
        <v>633</v>
      </c>
      <c r="C4689" s="151">
        <v>43038</v>
      </c>
      <c r="D4689">
        <v>48</v>
      </c>
      <c r="E4689">
        <v>59</v>
      </c>
      <c r="F4689">
        <v>43</v>
      </c>
    </row>
    <row r="4690" spans="1:6" x14ac:dyDescent="0.25">
      <c r="A4690" t="s">
        <v>632</v>
      </c>
      <c r="B4690" t="s">
        <v>633</v>
      </c>
      <c r="C4690" s="151">
        <v>43039</v>
      </c>
      <c r="D4690">
        <v>48</v>
      </c>
      <c r="E4690">
        <v>60</v>
      </c>
      <c r="F4690">
        <v>36</v>
      </c>
    </row>
    <row r="4691" spans="1:6" x14ac:dyDescent="0.25">
      <c r="A4691" t="s">
        <v>632</v>
      </c>
      <c r="B4691" t="s">
        <v>633</v>
      </c>
      <c r="C4691" s="151">
        <v>43040</v>
      </c>
      <c r="D4691">
        <v>46</v>
      </c>
      <c r="E4691">
        <v>56</v>
      </c>
      <c r="F4691">
        <v>37</v>
      </c>
    </row>
    <row r="4692" spans="1:6" x14ac:dyDescent="0.25">
      <c r="A4692" t="s">
        <v>632</v>
      </c>
      <c r="B4692" t="s">
        <v>633</v>
      </c>
      <c r="C4692" s="151">
        <v>43041</v>
      </c>
      <c r="D4692">
        <v>56</v>
      </c>
      <c r="E4692">
        <v>76</v>
      </c>
      <c r="F4692">
        <v>43</v>
      </c>
    </row>
    <row r="4693" spans="1:6" x14ac:dyDescent="0.25">
      <c r="A4693" t="s">
        <v>632</v>
      </c>
      <c r="B4693" t="s">
        <v>633</v>
      </c>
      <c r="C4693" s="151">
        <v>43042</v>
      </c>
      <c r="D4693">
        <v>64</v>
      </c>
      <c r="E4693">
        <v>77</v>
      </c>
      <c r="F4693">
        <v>54</v>
      </c>
    </row>
    <row r="4694" spans="1:6" x14ac:dyDescent="0.25">
      <c r="A4694" t="s">
        <v>632</v>
      </c>
      <c r="B4694" t="s">
        <v>633</v>
      </c>
      <c r="C4694" s="151">
        <v>43043</v>
      </c>
      <c r="D4694">
        <v>54</v>
      </c>
      <c r="E4694">
        <v>57</v>
      </c>
      <c r="F4694">
        <v>46</v>
      </c>
    </row>
    <row r="4695" spans="1:6" x14ac:dyDescent="0.25">
      <c r="A4695" t="s">
        <v>632</v>
      </c>
      <c r="B4695" t="s">
        <v>633</v>
      </c>
      <c r="C4695" s="151">
        <v>43044</v>
      </c>
      <c r="D4695">
        <v>53</v>
      </c>
      <c r="E4695">
        <v>60</v>
      </c>
      <c r="F4695">
        <v>50</v>
      </c>
    </row>
    <row r="4696" spans="1:6" x14ac:dyDescent="0.25">
      <c r="A4696" t="s">
        <v>632</v>
      </c>
      <c r="B4696" t="s">
        <v>633</v>
      </c>
      <c r="C4696" s="151">
        <v>43045</v>
      </c>
      <c r="D4696">
        <v>62</v>
      </c>
      <c r="E4696">
        <v>72</v>
      </c>
      <c r="F4696">
        <v>51</v>
      </c>
    </row>
    <row r="4697" spans="1:6" x14ac:dyDescent="0.25">
      <c r="A4697" t="s">
        <v>632</v>
      </c>
      <c r="B4697" t="s">
        <v>633</v>
      </c>
      <c r="C4697" s="151">
        <v>43046</v>
      </c>
      <c r="D4697">
        <v>47</v>
      </c>
      <c r="E4697">
        <v>51</v>
      </c>
      <c r="F4697">
        <v>39</v>
      </c>
    </row>
    <row r="4698" spans="1:6" x14ac:dyDescent="0.25">
      <c r="A4698" t="s">
        <v>632</v>
      </c>
      <c r="B4698" t="s">
        <v>633</v>
      </c>
      <c r="C4698" s="151">
        <v>43047</v>
      </c>
      <c r="D4698">
        <v>42</v>
      </c>
      <c r="E4698">
        <v>48</v>
      </c>
      <c r="F4698">
        <v>39</v>
      </c>
    </row>
    <row r="4699" spans="1:6" x14ac:dyDescent="0.25">
      <c r="A4699" t="s">
        <v>632</v>
      </c>
      <c r="B4699" t="s">
        <v>633</v>
      </c>
      <c r="C4699" s="151">
        <v>43048</v>
      </c>
      <c r="D4699">
        <v>45</v>
      </c>
      <c r="E4699">
        <v>50</v>
      </c>
      <c r="F4699">
        <v>42</v>
      </c>
    </row>
    <row r="4700" spans="1:6" x14ac:dyDescent="0.25">
      <c r="A4700" t="s">
        <v>632</v>
      </c>
      <c r="B4700" t="s">
        <v>633</v>
      </c>
      <c r="C4700" s="151">
        <v>43049</v>
      </c>
      <c r="D4700">
        <v>42</v>
      </c>
      <c r="E4700">
        <v>46</v>
      </c>
      <c r="F4700">
        <v>29</v>
      </c>
    </row>
    <row r="4701" spans="1:6" x14ac:dyDescent="0.25">
      <c r="A4701" t="s">
        <v>632</v>
      </c>
      <c r="B4701" t="s">
        <v>633</v>
      </c>
      <c r="C4701" s="151">
        <v>43050</v>
      </c>
      <c r="D4701">
        <v>30</v>
      </c>
      <c r="E4701">
        <v>37</v>
      </c>
      <c r="F4701">
        <v>21</v>
      </c>
    </row>
    <row r="4702" spans="1:6" x14ac:dyDescent="0.25">
      <c r="A4702" t="s">
        <v>632</v>
      </c>
      <c r="B4702" t="s">
        <v>633</v>
      </c>
      <c r="C4702" s="151">
        <v>43051</v>
      </c>
      <c r="D4702">
        <v>33</v>
      </c>
      <c r="E4702">
        <v>47</v>
      </c>
      <c r="F4702">
        <v>23</v>
      </c>
    </row>
    <row r="4703" spans="1:6" x14ac:dyDescent="0.25">
      <c r="A4703" t="s">
        <v>632</v>
      </c>
      <c r="B4703" t="s">
        <v>633</v>
      </c>
      <c r="C4703" s="151">
        <v>43052</v>
      </c>
      <c r="D4703">
        <v>42</v>
      </c>
      <c r="E4703">
        <v>50</v>
      </c>
      <c r="F4703">
        <v>36</v>
      </c>
    </row>
    <row r="4704" spans="1:6" x14ac:dyDescent="0.25">
      <c r="A4704" t="s">
        <v>632</v>
      </c>
      <c r="B4704" t="s">
        <v>633</v>
      </c>
      <c r="C4704" s="151">
        <v>43053</v>
      </c>
      <c r="D4704">
        <v>43</v>
      </c>
      <c r="E4704">
        <v>49</v>
      </c>
      <c r="F4704">
        <v>34</v>
      </c>
    </row>
    <row r="4705" spans="1:6" x14ac:dyDescent="0.25">
      <c r="A4705" t="s">
        <v>632</v>
      </c>
      <c r="B4705" t="s">
        <v>633</v>
      </c>
      <c r="C4705" s="151">
        <v>43054</v>
      </c>
      <c r="D4705">
        <v>41</v>
      </c>
      <c r="E4705">
        <v>54</v>
      </c>
      <c r="F4705">
        <v>27</v>
      </c>
    </row>
    <row r="4706" spans="1:6" x14ac:dyDescent="0.25">
      <c r="A4706" t="s">
        <v>632</v>
      </c>
      <c r="B4706" t="s">
        <v>633</v>
      </c>
      <c r="C4706" s="151">
        <v>43055</v>
      </c>
      <c r="D4706">
        <v>49</v>
      </c>
      <c r="E4706">
        <v>62</v>
      </c>
      <c r="F4706">
        <v>39</v>
      </c>
    </row>
    <row r="4707" spans="1:6" x14ac:dyDescent="0.25">
      <c r="A4707" t="s">
        <v>632</v>
      </c>
      <c r="B4707" t="s">
        <v>633</v>
      </c>
      <c r="C4707" s="151">
        <v>43056</v>
      </c>
      <c r="D4707">
        <v>45</v>
      </c>
      <c r="E4707">
        <v>53</v>
      </c>
      <c r="F4707">
        <v>29</v>
      </c>
    </row>
    <row r="4708" spans="1:6" x14ac:dyDescent="0.25">
      <c r="A4708" t="s">
        <v>632</v>
      </c>
      <c r="B4708" t="s">
        <v>633</v>
      </c>
      <c r="C4708" s="151">
        <v>43057</v>
      </c>
      <c r="D4708">
        <v>43</v>
      </c>
      <c r="E4708">
        <v>62</v>
      </c>
      <c r="F4708">
        <v>31</v>
      </c>
    </row>
    <row r="4709" spans="1:6" x14ac:dyDescent="0.25">
      <c r="A4709" t="s">
        <v>632</v>
      </c>
      <c r="B4709" t="s">
        <v>633</v>
      </c>
      <c r="C4709" s="151">
        <v>43058</v>
      </c>
      <c r="D4709">
        <v>52</v>
      </c>
      <c r="E4709">
        <v>60</v>
      </c>
      <c r="F4709">
        <v>40</v>
      </c>
    </row>
    <row r="4710" spans="1:6" x14ac:dyDescent="0.25">
      <c r="A4710" t="s">
        <v>632</v>
      </c>
      <c r="B4710" t="s">
        <v>633</v>
      </c>
      <c r="C4710" s="151">
        <v>43059</v>
      </c>
      <c r="D4710">
        <v>42</v>
      </c>
      <c r="E4710">
        <v>51</v>
      </c>
      <c r="F4710">
        <v>35</v>
      </c>
    </row>
    <row r="4711" spans="1:6" x14ac:dyDescent="0.25">
      <c r="A4711" t="s">
        <v>632</v>
      </c>
      <c r="B4711" t="s">
        <v>633</v>
      </c>
      <c r="C4711" s="151">
        <v>43060</v>
      </c>
      <c r="D4711">
        <v>44</v>
      </c>
      <c r="E4711">
        <v>60</v>
      </c>
      <c r="F4711">
        <v>34</v>
      </c>
    </row>
    <row r="4712" spans="1:6" x14ac:dyDescent="0.25">
      <c r="A4712" t="s">
        <v>632</v>
      </c>
      <c r="B4712" t="s">
        <v>633</v>
      </c>
      <c r="C4712" s="151">
        <v>43061</v>
      </c>
      <c r="D4712">
        <v>51</v>
      </c>
      <c r="E4712">
        <v>56</v>
      </c>
      <c r="F4712">
        <v>34</v>
      </c>
    </row>
    <row r="4713" spans="1:6" x14ac:dyDescent="0.25">
      <c r="A4713" t="s">
        <v>632</v>
      </c>
      <c r="B4713" t="s">
        <v>633</v>
      </c>
      <c r="C4713" s="151">
        <v>43062</v>
      </c>
      <c r="D4713">
        <v>35</v>
      </c>
      <c r="E4713">
        <v>44</v>
      </c>
      <c r="F4713">
        <v>25</v>
      </c>
    </row>
    <row r="4714" spans="1:6" x14ac:dyDescent="0.25">
      <c r="A4714" t="s">
        <v>632</v>
      </c>
      <c r="B4714" t="s">
        <v>633</v>
      </c>
      <c r="C4714" s="151">
        <v>43063</v>
      </c>
      <c r="D4714">
        <v>36</v>
      </c>
      <c r="E4714">
        <v>55</v>
      </c>
      <c r="F4714">
        <v>24</v>
      </c>
    </row>
    <row r="4715" spans="1:6" x14ac:dyDescent="0.25">
      <c r="A4715" t="s">
        <v>632</v>
      </c>
      <c r="B4715" t="s">
        <v>633</v>
      </c>
      <c r="C4715" s="151">
        <v>43064</v>
      </c>
      <c r="D4715">
        <v>43</v>
      </c>
      <c r="E4715">
        <v>62</v>
      </c>
      <c r="F4715">
        <v>28</v>
      </c>
    </row>
    <row r="4716" spans="1:6" x14ac:dyDescent="0.25">
      <c r="A4716" t="s">
        <v>632</v>
      </c>
      <c r="B4716" t="s">
        <v>633</v>
      </c>
      <c r="C4716" s="151">
        <v>43065</v>
      </c>
      <c r="D4716">
        <v>49</v>
      </c>
      <c r="E4716">
        <v>53</v>
      </c>
      <c r="F4716">
        <v>31</v>
      </c>
    </row>
    <row r="4717" spans="1:6" x14ac:dyDescent="0.25">
      <c r="A4717" t="s">
        <v>632</v>
      </c>
      <c r="B4717" t="s">
        <v>633</v>
      </c>
      <c r="C4717" s="151">
        <v>43066</v>
      </c>
      <c r="D4717">
        <v>44</v>
      </c>
      <c r="E4717">
        <v>60</v>
      </c>
      <c r="F4717">
        <v>30</v>
      </c>
    </row>
    <row r="4718" spans="1:6" x14ac:dyDescent="0.25">
      <c r="A4718" t="s">
        <v>632</v>
      </c>
      <c r="B4718" t="s">
        <v>633</v>
      </c>
      <c r="C4718" s="151">
        <v>43067</v>
      </c>
      <c r="D4718">
        <v>44</v>
      </c>
      <c r="E4718">
        <v>63</v>
      </c>
      <c r="F4718">
        <v>30</v>
      </c>
    </row>
    <row r="4719" spans="1:6" x14ac:dyDescent="0.25">
      <c r="A4719" t="s">
        <v>632</v>
      </c>
      <c r="B4719" t="s">
        <v>633</v>
      </c>
      <c r="C4719" s="151">
        <v>43068</v>
      </c>
      <c r="D4719">
        <v>50</v>
      </c>
      <c r="E4719">
        <v>68</v>
      </c>
      <c r="F4719">
        <v>32</v>
      </c>
    </row>
    <row r="4720" spans="1:6" x14ac:dyDescent="0.25">
      <c r="A4720" t="s">
        <v>632</v>
      </c>
      <c r="B4720" t="s">
        <v>633</v>
      </c>
      <c r="C4720" s="151">
        <v>43069</v>
      </c>
      <c r="D4720">
        <v>43</v>
      </c>
      <c r="E4720">
        <v>57</v>
      </c>
      <c r="F4720">
        <v>32</v>
      </c>
    </row>
    <row r="4721" spans="1:6" x14ac:dyDescent="0.25">
      <c r="A4721" t="s">
        <v>632</v>
      </c>
      <c r="B4721" t="s">
        <v>633</v>
      </c>
      <c r="C4721" s="151">
        <v>43070</v>
      </c>
      <c r="D4721">
        <v>47</v>
      </c>
      <c r="E4721">
        <v>54</v>
      </c>
      <c r="F4721">
        <v>29</v>
      </c>
    </row>
    <row r="4722" spans="1:6" x14ac:dyDescent="0.25">
      <c r="A4722" t="s">
        <v>632</v>
      </c>
      <c r="B4722" t="s">
        <v>633</v>
      </c>
      <c r="C4722" s="151">
        <v>43071</v>
      </c>
      <c r="D4722">
        <v>37</v>
      </c>
      <c r="E4722">
        <v>52</v>
      </c>
      <c r="F4722">
        <v>25</v>
      </c>
    </row>
    <row r="4723" spans="1:6" x14ac:dyDescent="0.25">
      <c r="A4723" t="s">
        <v>632</v>
      </c>
      <c r="B4723" t="s">
        <v>633</v>
      </c>
      <c r="C4723" s="151">
        <v>43072</v>
      </c>
      <c r="D4723">
        <v>43</v>
      </c>
      <c r="E4723">
        <v>56</v>
      </c>
      <c r="F4723">
        <v>30</v>
      </c>
    </row>
    <row r="4724" spans="1:6" x14ac:dyDescent="0.25">
      <c r="A4724" t="s">
        <v>632</v>
      </c>
      <c r="B4724" t="s">
        <v>633</v>
      </c>
      <c r="C4724" s="151">
        <v>43073</v>
      </c>
      <c r="D4724">
        <v>38</v>
      </c>
      <c r="E4724">
        <v>55</v>
      </c>
      <c r="F4724">
        <v>26</v>
      </c>
    </row>
    <row r="4725" spans="1:6" x14ac:dyDescent="0.25">
      <c r="A4725" t="s">
        <v>632</v>
      </c>
      <c r="B4725" t="s">
        <v>633</v>
      </c>
      <c r="C4725" s="151">
        <v>43074</v>
      </c>
      <c r="D4725">
        <v>50</v>
      </c>
      <c r="E4725">
        <v>61</v>
      </c>
      <c r="F4725">
        <v>43</v>
      </c>
    </row>
    <row r="4726" spans="1:6" x14ac:dyDescent="0.25">
      <c r="A4726" t="s">
        <v>632</v>
      </c>
      <c r="B4726" t="s">
        <v>633</v>
      </c>
      <c r="C4726" s="151">
        <v>43075</v>
      </c>
      <c r="D4726">
        <v>46</v>
      </c>
      <c r="E4726">
        <v>54</v>
      </c>
      <c r="F4726">
        <v>34</v>
      </c>
    </row>
    <row r="4727" spans="1:6" x14ac:dyDescent="0.25">
      <c r="A4727" t="s">
        <v>632</v>
      </c>
      <c r="B4727" t="s">
        <v>633</v>
      </c>
      <c r="C4727" s="151">
        <v>43076</v>
      </c>
      <c r="D4727">
        <v>40</v>
      </c>
      <c r="E4727">
        <v>49</v>
      </c>
      <c r="F4727">
        <v>30</v>
      </c>
    </row>
    <row r="4728" spans="1:6" x14ac:dyDescent="0.25">
      <c r="A4728" t="s">
        <v>632</v>
      </c>
      <c r="B4728" t="s">
        <v>633</v>
      </c>
      <c r="C4728" s="151">
        <v>43077</v>
      </c>
      <c r="D4728">
        <v>36</v>
      </c>
      <c r="E4728">
        <v>39</v>
      </c>
      <c r="F4728">
        <v>33</v>
      </c>
    </row>
    <row r="4729" spans="1:6" x14ac:dyDescent="0.25">
      <c r="A4729" t="s">
        <v>632</v>
      </c>
      <c r="B4729" t="s">
        <v>633</v>
      </c>
      <c r="C4729" s="151">
        <v>43078</v>
      </c>
      <c r="D4729">
        <v>33</v>
      </c>
      <c r="E4729">
        <v>35</v>
      </c>
      <c r="F4729">
        <v>25</v>
      </c>
    </row>
    <row r="4730" spans="1:6" x14ac:dyDescent="0.25">
      <c r="A4730" t="s">
        <v>632</v>
      </c>
      <c r="B4730" t="s">
        <v>633</v>
      </c>
      <c r="C4730" s="151">
        <v>43079</v>
      </c>
      <c r="D4730">
        <v>31</v>
      </c>
      <c r="E4730">
        <v>40</v>
      </c>
      <c r="F4730">
        <v>25</v>
      </c>
    </row>
    <row r="4731" spans="1:6" x14ac:dyDescent="0.25">
      <c r="A4731" t="s">
        <v>632</v>
      </c>
      <c r="B4731" t="s">
        <v>633</v>
      </c>
      <c r="C4731" s="151">
        <v>43080</v>
      </c>
      <c r="D4731">
        <v>37</v>
      </c>
      <c r="E4731">
        <v>48</v>
      </c>
      <c r="F4731">
        <v>30</v>
      </c>
    </row>
    <row r="4732" spans="1:6" x14ac:dyDescent="0.25">
      <c r="A4732" t="s">
        <v>632</v>
      </c>
      <c r="B4732" t="s">
        <v>633</v>
      </c>
      <c r="C4732" s="151">
        <v>43081</v>
      </c>
      <c r="D4732">
        <v>40</v>
      </c>
      <c r="E4732">
        <v>46</v>
      </c>
      <c r="F4732">
        <v>22</v>
      </c>
    </row>
    <row r="4733" spans="1:6" x14ac:dyDescent="0.25">
      <c r="A4733" t="s">
        <v>632</v>
      </c>
      <c r="B4733" t="s">
        <v>633</v>
      </c>
      <c r="C4733" s="151">
        <v>43082</v>
      </c>
      <c r="D4733">
        <v>26</v>
      </c>
      <c r="E4733">
        <v>34</v>
      </c>
      <c r="F4733">
        <v>20</v>
      </c>
    </row>
    <row r="4734" spans="1:6" x14ac:dyDescent="0.25">
      <c r="A4734" t="s">
        <v>632</v>
      </c>
      <c r="B4734" t="s">
        <v>633</v>
      </c>
      <c r="C4734" s="151">
        <v>43083</v>
      </c>
      <c r="D4734">
        <v>34</v>
      </c>
      <c r="E4734">
        <v>40</v>
      </c>
      <c r="F4734">
        <v>26</v>
      </c>
    </row>
    <row r="4735" spans="1:6" x14ac:dyDescent="0.25">
      <c r="A4735" t="s">
        <v>632</v>
      </c>
      <c r="B4735" t="s">
        <v>633</v>
      </c>
      <c r="C4735" s="151">
        <v>43084</v>
      </c>
      <c r="D4735">
        <v>27</v>
      </c>
      <c r="E4735">
        <v>29</v>
      </c>
      <c r="F4735">
        <v>20</v>
      </c>
    </row>
    <row r="4736" spans="1:6" x14ac:dyDescent="0.25">
      <c r="A4736" t="s">
        <v>632</v>
      </c>
      <c r="B4736" t="s">
        <v>633</v>
      </c>
      <c r="C4736" s="151">
        <v>43085</v>
      </c>
      <c r="D4736">
        <v>31</v>
      </c>
      <c r="E4736">
        <v>46</v>
      </c>
      <c r="F4736">
        <v>23</v>
      </c>
    </row>
    <row r="4737" spans="1:6" x14ac:dyDescent="0.25">
      <c r="A4737" t="s">
        <v>632</v>
      </c>
      <c r="B4737" t="s">
        <v>633</v>
      </c>
      <c r="C4737" s="151">
        <v>43086</v>
      </c>
      <c r="D4737">
        <v>35</v>
      </c>
      <c r="E4737">
        <v>51</v>
      </c>
      <c r="F4737">
        <v>23</v>
      </c>
    </row>
    <row r="4738" spans="1:6" x14ac:dyDescent="0.25">
      <c r="A4738" t="s">
        <v>632</v>
      </c>
      <c r="B4738" t="s">
        <v>633</v>
      </c>
      <c r="C4738" s="151">
        <v>43087</v>
      </c>
      <c r="D4738">
        <v>43</v>
      </c>
      <c r="E4738">
        <v>57</v>
      </c>
      <c r="F4738">
        <v>28</v>
      </c>
    </row>
    <row r="4739" spans="1:6" x14ac:dyDescent="0.25">
      <c r="A4739" t="s">
        <v>632</v>
      </c>
      <c r="B4739" t="s">
        <v>633</v>
      </c>
      <c r="C4739" s="151">
        <v>43088</v>
      </c>
      <c r="D4739">
        <v>47</v>
      </c>
      <c r="E4739">
        <v>60</v>
      </c>
      <c r="F4739">
        <v>34</v>
      </c>
    </row>
    <row r="4740" spans="1:6" x14ac:dyDescent="0.25">
      <c r="A4740" t="s">
        <v>632</v>
      </c>
      <c r="B4740" t="s">
        <v>633</v>
      </c>
      <c r="C4740" s="151">
        <v>43089</v>
      </c>
      <c r="D4740">
        <v>47</v>
      </c>
      <c r="E4740">
        <v>53</v>
      </c>
      <c r="F4740">
        <v>26</v>
      </c>
    </row>
    <row r="4741" spans="1:6" x14ac:dyDescent="0.25">
      <c r="A4741" t="s">
        <v>632</v>
      </c>
      <c r="B4741" t="s">
        <v>633</v>
      </c>
      <c r="C4741" s="151">
        <v>43090</v>
      </c>
      <c r="D4741">
        <v>33</v>
      </c>
      <c r="E4741">
        <v>45</v>
      </c>
      <c r="F4741">
        <v>21</v>
      </c>
    </row>
    <row r="4742" spans="1:6" x14ac:dyDescent="0.25">
      <c r="A4742" t="s">
        <v>632</v>
      </c>
      <c r="B4742" t="s">
        <v>633</v>
      </c>
      <c r="C4742" s="151">
        <v>43091</v>
      </c>
      <c r="D4742">
        <v>40</v>
      </c>
      <c r="E4742">
        <v>52</v>
      </c>
      <c r="F4742">
        <v>32</v>
      </c>
    </row>
    <row r="4743" spans="1:6" x14ac:dyDescent="0.25">
      <c r="A4743" t="s">
        <v>632</v>
      </c>
      <c r="B4743" t="s">
        <v>633</v>
      </c>
      <c r="C4743" s="151">
        <v>43092</v>
      </c>
      <c r="D4743">
        <v>49</v>
      </c>
      <c r="E4743">
        <v>62</v>
      </c>
      <c r="F4743">
        <v>39</v>
      </c>
    </row>
    <row r="4744" spans="1:6" x14ac:dyDescent="0.25">
      <c r="A4744" t="s">
        <v>632</v>
      </c>
      <c r="B4744" t="s">
        <v>633</v>
      </c>
      <c r="C4744" s="151">
        <v>43093</v>
      </c>
      <c r="D4744">
        <v>41</v>
      </c>
      <c r="E4744">
        <v>43</v>
      </c>
      <c r="F4744">
        <v>35</v>
      </c>
    </row>
    <row r="4745" spans="1:6" x14ac:dyDescent="0.25">
      <c r="A4745" t="s">
        <v>632</v>
      </c>
      <c r="B4745" t="s">
        <v>633</v>
      </c>
      <c r="C4745" s="151">
        <v>43094</v>
      </c>
      <c r="D4745">
        <v>35</v>
      </c>
      <c r="E4745">
        <v>39</v>
      </c>
      <c r="F4745">
        <v>26</v>
      </c>
    </row>
    <row r="4746" spans="1:6" x14ac:dyDescent="0.25">
      <c r="A4746" t="s">
        <v>632</v>
      </c>
      <c r="B4746" t="s">
        <v>633</v>
      </c>
      <c r="C4746" s="151">
        <v>43095</v>
      </c>
      <c r="D4746">
        <v>29</v>
      </c>
      <c r="E4746">
        <v>37</v>
      </c>
      <c r="F4746">
        <v>24</v>
      </c>
    </row>
    <row r="4747" spans="1:6" x14ac:dyDescent="0.25">
      <c r="A4747" t="s">
        <v>632</v>
      </c>
      <c r="B4747" t="s">
        <v>633</v>
      </c>
      <c r="C4747" s="151">
        <v>43096</v>
      </c>
      <c r="D4747">
        <v>28</v>
      </c>
      <c r="E4747">
        <v>31</v>
      </c>
      <c r="F4747">
        <v>17</v>
      </c>
    </row>
    <row r="4748" spans="1:6" x14ac:dyDescent="0.25">
      <c r="A4748" t="s">
        <v>632</v>
      </c>
      <c r="B4748" t="s">
        <v>633</v>
      </c>
      <c r="C4748" s="151">
        <v>43097</v>
      </c>
      <c r="D4748">
        <v>18</v>
      </c>
      <c r="E4748">
        <v>23</v>
      </c>
      <c r="F4748">
        <v>9</v>
      </c>
    </row>
    <row r="4749" spans="1:6" x14ac:dyDescent="0.25">
      <c r="A4749" t="s">
        <v>632</v>
      </c>
      <c r="B4749" t="s">
        <v>633</v>
      </c>
      <c r="C4749" s="151">
        <v>43098</v>
      </c>
      <c r="D4749">
        <v>19</v>
      </c>
      <c r="E4749">
        <v>31</v>
      </c>
      <c r="F4749">
        <v>10</v>
      </c>
    </row>
    <row r="4750" spans="1:6" x14ac:dyDescent="0.25">
      <c r="A4750" t="s">
        <v>632</v>
      </c>
      <c r="B4750" t="s">
        <v>633</v>
      </c>
      <c r="C4750" s="151">
        <v>43099</v>
      </c>
      <c r="D4750">
        <v>24</v>
      </c>
      <c r="E4750">
        <v>32</v>
      </c>
      <c r="F4750">
        <v>19</v>
      </c>
    </row>
    <row r="4751" spans="1:6" x14ac:dyDescent="0.25">
      <c r="A4751" t="s">
        <v>632</v>
      </c>
      <c r="B4751" t="s">
        <v>633</v>
      </c>
      <c r="C4751" s="151">
        <v>43100</v>
      </c>
      <c r="D4751">
        <v>18</v>
      </c>
      <c r="E4751">
        <v>21</v>
      </c>
      <c r="F4751">
        <v>10</v>
      </c>
    </row>
    <row r="4752" spans="1:6" x14ac:dyDescent="0.25">
      <c r="A4752" t="s">
        <v>632</v>
      </c>
      <c r="B4752" t="s">
        <v>633</v>
      </c>
      <c r="C4752" s="151">
        <v>43101</v>
      </c>
      <c r="D4752">
        <v>15</v>
      </c>
      <c r="E4752">
        <v>23</v>
      </c>
      <c r="F4752">
        <v>6</v>
      </c>
    </row>
    <row r="4753" spans="1:6" x14ac:dyDescent="0.25">
      <c r="A4753" t="s">
        <v>632</v>
      </c>
      <c r="B4753" t="s">
        <v>633</v>
      </c>
      <c r="C4753" s="151">
        <v>43102</v>
      </c>
      <c r="D4753">
        <v>15</v>
      </c>
      <c r="E4753">
        <v>25</v>
      </c>
      <c r="F4753">
        <v>7</v>
      </c>
    </row>
    <row r="4754" spans="1:6" x14ac:dyDescent="0.25">
      <c r="A4754" t="s">
        <v>632</v>
      </c>
      <c r="B4754" t="s">
        <v>633</v>
      </c>
      <c r="C4754" s="151">
        <v>43103</v>
      </c>
      <c r="D4754">
        <v>15</v>
      </c>
      <c r="E4754">
        <v>32</v>
      </c>
      <c r="F4754">
        <v>1</v>
      </c>
    </row>
    <row r="4755" spans="1:6" x14ac:dyDescent="0.25">
      <c r="A4755" t="s">
        <v>632</v>
      </c>
      <c r="B4755" t="s">
        <v>633</v>
      </c>
      <c r="C4755" s="151">
        <v>43104</v>
      </c>
      <c r="D4755">
        <v>24</v>
      </c>
      <c r="E4755">
        <v>28</v>
      </c>
      <c r="F4755">
        <v>13</v>
      </c>
    </row>
    <row r="4756" spans="1:6" x14ac:dyDescent="0.25">
      <c r="A4756" t="s">
        <v>632</v>
      </c>
      <c r="B4756" t="s">
        <v>633</v>
      </c>
      <c r="C4756" s="151">
        <v>43105</v>
      </c>
      <c r="D4756">
        <v>14</v>
      </c>
      <c r="E4756">
        <v>19</v>
      </c>
      <c r="F4756">
        <v>10</v>
      </c>
    </row>
    <row r="4757" spans="1:6" x14ac:dyDescent="0.25">
      <c r="A4757" t="s">
        <v>632</v>
      </c>
      <c r="B4757" t="s">
        <v>633</v>
      </c>
      <c r="C4757" s="151">
        <v>43106</v>
      </c>
      <c r="D4757">
        <v>13</v>
      </c>
      <c r="E4757">
        <v>19</v>
      </c>
      <c r="F4757">
        <v>8</v>
      </c>
    </row>
    <row r="4758" spans="1:6" x14ac:dyDescent="0.25">
      <c r="A4758" t="s">
        <v>632</v>
      </c>
      <c r="B4758" t="s">
        <v>633</v>
      </c>
      <c r="C4758" s="151">
        <v>43107</v>
      </c>
      <c r="D4758">
        <v>12</v>
      </c>
      <c r="E4758">
        <v>24</v>
      </c>
      <c r="F4758">
        <v>-1</v>
      </c>
    </row>
    <row r="4759" spans="1:6" x14ac:dyDescent="0.25">
      <c r="A4759" t="s">
        <v>632</v>
      </c>
      <c r="B4759" t="s">
        <v>633</v>
      </c>
      <c r="C4759" s="151">
        <v>43108</v>
      </c>
      <c r="D4759">
        <v>23</v>
      </c>
      <c r="E4759">
        <v>35</v>
      </c>
      <c r="F4759">
        <v>17</v>
      </c>
    </row>
    <row r="4760" spans="1:6" x14ac:dyDescent="0.25">
      <c r="A4760" t="s">
        <v>632</v>
      </c>
      <c r="B4760" t="s">
        <v>633</v>
      </c>
      <c r="C4760" s="151">
        <v>43109</v>
      </c>
      <c r="D4760">
        <v>35</v>
      </c>
      <c r="E4760">
        <v>50</v>
      </c>
      <c r="F4760">
        <v>22</v>
      </c>
    </row>
    <row r="4761" spans="1:6" x14ac:dyDescent="0.25">
      <c r="A4761" t="s">
        <v>632</v>
      </c>
      <c r="B4761" t="s">
        <v>633</v>
      </c>
      <c r="C4761" s="151">
        <v>43110</v>
      </c>
      <c r="D4761">
        <v>32</v>
      </c>
      <c r="E4761">
        <v>43</v>
      </c>
      <c r="F4761">
        <v>20</v>
      </c>
    </row>
    <row r="4762" spans="1:6" x14ac:dyDescent="0.25">
      <c r="A4762" t="s">
        <v>632</v>
      </c>
      <c r="B4762" t="s">
        <v>633</v>
      </c>
      <c r="C4762" s="151">
        <v>43111</v>
      </c>
      <c r="D4762">
        <v>46</v>
      </c>
      <c r="E4762">
        <v>62</v>
      </c>
      <c r="F4762">
        <v>37</v>
      </c>
    </row>
    <row r="4763" spans="1:6" x14ac:dyDescent="0.25">
      <c r="A4763" t="s">
        <v>632</v>
      </c>
      <c r="B4763" t="s">
        <v>633</v>
      </c>
      <c r="C4763" s="151">
        <v>43112</v>
      </c>
      <c r="D4763">
        <v>63</v>
      </c>
      <c r="E4763">
        <v>70</v>
      </c>
      <c r="F4763">
        <v>58</v>
      </c>
    </row>
    <row r="4764" spans="1:6" x14ac:dyDescent="0.25">
      <c r="A4764" t="s">
        <v>632</v>
      </c>
      <c r="B4764" t="s">
        <v>633</v>
      </c>
      <c r="C4764" s="151">
        <v>43113</v>
      </c>
      <c r="D4764">
        <v>42</v>
      </c>
      <c r="E4764">
        <v>61</v>
      </c>
      <c r="F4764">
        <v>19</v>
      </c>
    </row>
    <row r="4765" spans="1:6" x14ac:dyDescent="0.25">
      <c r="A4765" t="s">
        <v>632</v>
      </c>
      <c r="B4765" t="s">
        <v>633</v>
      </c>
      <c r="C4765" s="151">
        <v>43114</v>
      </c>
      <c r="D4765">
        <v>20</v>
      </c>
      <c r="E4765">
        <v>26</v>
      </c>
      <c r="F4765">
        <v>14</v>
      </c>
    </row>
    <row r="4766" spans="1:6" x14ac:dyDescent="0.25">
      <c r="A4766" t="s">
        <v>632</v>
      </c>
      <c r="B4766" t="s">
        <v>633</v>
      </c>
      <c r="C4766" s="151">
        <v>43115</v>
      </c>
      <c r="D4766">
        <v>20</v>
      </c>
      <c r="E4766">
        <v>31</v>
      </c>
      <c r="F4766">
        <v>11</v>
      </c>
    </row>
    <row r="4767" spans="1:6" x14ac:dyDescent="0.25">
      <c r="A4767" t="s">
        <v>632</v>
      </c>
      <c r="B4767" t="s">
        <v>633</v>
      </c>
      <c r="C4767" s="151">
        <v>43116</v>
      </c>
      <c r="D4767">
        <v>29</v>
      </c>
      <c r="E4767">
        <v>39</v>
      </c>
      <c r="F4767">
        <v>25</v>
      </c>
    </row>
    <row r="4768" spans="1:6" x14ac:dyDescent="0.25">
      <c r="A4768" t="s">
        <v>632</v>
      </c>
      <c r="B4768" t="s">
        <v>633</v>
      </c>
      <c r="C4768" s="151">
        <v>43117</v>
      </c>
      <c r="D4768">
        <v>27</v>
      </c>
      <c r="E4768">
        <v>32</v>
      </c>
      <c r="F4768">
        <v>17</v>
      </c>
    </row>
    <row r="4769" spans="1:6" x14ac:dyDescent="0.25">
      <c r="A4769" t="s">
        <v>632</v>
      </c>
      <c r="B4769" t="s">
        <v>633</v>
      </c>
      <c r="C4769" s="151">
        <v>43118</v>
      </c>
      <c r="D4769">
        <v>27</v>
      </c>
      <c r="E4769">
        <v>46</v>
      </c>
      <c r="F4769">
        <v>16</v>
      </c>
    </row>
    <row r="4770" spans="1:6" x14ac:dyDescent="0.25">
      <c r="A4770" t="s">
        <v>632</v>
      </c>
      <c r="B4770" t="s">
        <v>633</v>
      </c>
      <c r="C4770" s="151">
        <v>43119</v>
      </c>
      <c r="D4770">
        <v>34</v>
      </c>
      <c r="E4770">
        <v>54</v>
      </c>
      <c r="F4770">
        <v>17</v>
      </c>
    </row>
    <row r="4771" spans="1:6" x14ac:dyDescent="0.25">
      <c r="A4771" t="s">
        <v>632</v>
      </c>
      <c r="B4771" t="s">
        <v>633</v>
      </c>
      <c r="C4771" s="151">
        <v>43120</v>
      </c>
      <c r="D4771">
        <v>37</v>
      </c>
      <c r="E4771">
        <v>61</v>
      </c>
      <c r="F4771">
        <v>20</v>
      </c>
    </row>
    <row r="4772" spans="1:6" x14ac:dyDescent="0.25">
      <c r="A4772" t="s">
        <v>632</v>
      </c>
      <c r="B4772" t="s">
        <v>633</v>
      </c>
      <c r="C4772" s="151">
        <v>43121</v>
      </c>
      <c r="D4772">
        <v>43</v>
      </c>
      <c r="E4772">
        <v>63</v>
      </c>
      <c r="F4772">
        <v>28</v>
      </c>
    </row>
    <row r="4773" spans="1:6" x14ac:dyDescent="0.25">
      <c r="A4773" t="s">
        <v>632</v>
      </c>
      <c r="B4773" t="s">
        <v>633</v>
      </c>
      <c r="C4773" s="151">
        <v>43122</v>
      </c>
      <c r="D4773">
        <v>55</v>
      </c>
      <c r="E4773">
        <v>66</v>
      </c>
      <c r="F4773">
        <v>48</v>
      </c>
    </row>
    <row r="4774" spans="1:6" x14ac:dyDescent="0.25">
      <c r="A4774" t="s">
        <v>632</v>
      </c>
      <c r="B4774" t="s">
        <v>633</v>
      </c>
      <c r="C4774" s="151">
        <v>43123</v>
      </c>
      <c r="D4774">
        <v>56</v>
      </c>
      <c r="E4774">
        <v>64</v>
      </c>
      <c r="F4774">
        <v>40</v>
      </c>
    </row>
    <row r="4775" spans="1:6" x14ac:dyDescent="0.25">
      <c r="A4775" t="s">
        <v>632</v>
      </c>
      <c r="B4775" t="s">
        <v>633</v>
      </c>
      <c r="C4775" s="151">
        <v>43124</v>
      </c>
      <c r="D4775">
        <v>42</v>
      </c>
      <c r="E4775">
        <v>44</v>
      </c>
      <c r="F4775">
        <v>31</v>
      </c>
    </row>
    <row r="4776" spans="1:6" x14ac:dyDescent="0.25">
      <c r="A4776" t="s">
        <v>632</v>
      </c>
      <c r="B4776" t="s">
        <v>633</v>
      </c>
      <c r="C4776" s="151">
        <v>43125</v>
      </c>
      <c r="D4776">
        <v>34</v>
      </c>
      <c r="E4776">
        <v>41</v>
      </c>
      <c r="F4776">
        <v>22</v>
      </c>
    </row>
    <row r="4777" spans="1:6" x14ac:dyDescent="0.25">
      <c r="A4777" t="s">
        <v>632</v>
      </c>
      <c r="B4777" t="s">
        <v>633</v>
      </c>
      <c r="C4777" s="151">
        <v>43126</v>
      </c>
      <c r="D4777">
        <v>31</v>
      </c>
      <c r="E4777">
        <v>48</v>
      </c>
      <c r="F4777">
        <v>19</v>
      </c>
    </row>
    <row r="4778" spans="1:6" x14ac:dyDescent="0.25">
      <c r="A4778" t="s">
        <v>632</v>
      </c>
      <c r="B4778" t="s">
        <v>633</v>
      </c>
      <c r="C4778" s="151">
        <v>43127</v>
      </c>
      <c r="D4778">
        <v>43</v>
      </c>
      <c r="E4778">
        <v>61</v>
      </c>
      <c r="F4778">
        <v>26</v>
      </c>
    </row>
    <row r="4779" spans="1:6" x14ac:dyDescent="0.25">
      <c r="A4779" t="s">
        <v>632</v>
      </c>
      <c r="B4779" t="s">
        <v>633</v>
      </c>
      <c r="C4779" s="151">
        <v>43128</v>
      </c>
      <c r="D4779">
        <v>53</v>
      </c>
      <c r="E4779">
        <v>55</v>
      </c>
      <c r="F4779">
        <v>45</v>
      </c>
    </row>
    <row r="4780" spans="1:6" x14ac:dyDescent="0.25">
      <c r="A4780" t="s">
        <v>632</v>
      </c>
      <c r="B4780" t="s">
        <v>633</v>
      </c>
      <c r="C4780" s="151">
        <v>43129</v>
      </c>
      <c r="D4780">
        <v>44</v>
      </c>
      <c r="E4780">
        <v>46</v>
      </c>
      <c r="F4780">
        <v>33</v>
      </c>
    </row>
    <row r="4781" spans="1:6" x14ac:dyDescent="0.25">
      <c r="A4781" t="s">
        <v>632</v>
      </c>
      <c r="B4781" t="s">
        <v>633</v>
      </c>
      <c r="C4781" s="151">
        <v>43130</v>
      </c>
      <c r="D4781">
        <v>33</v>
      </c>
      <c r="E4781">
        <v>35</v>
      </c>
      <c r="F4781">
        <v>20</v>
      </c>
    </row>
    <row r="4782" spans="1:6" x14ac:dyDescent="0.25">
      <c r="A4782" t="s">
        <v>632</v>
      </c>
      <c r="B4782" t="s">
        <v>633</v>
      </c>
      <c r="C4782" s="151">
        <v>43131</v>
      </c>
      <c r="D4782">
        <v>25</v>
      </c>
      <c r="E4782">
        <v>39</v>
      </c>
      <c r="F4782">
        <v>15</v>
      </c>
    </row>
    <row r="4783" spans="1:6" x14ac:dyDescent="0.25">
      <c r="A4783" t="s">
        <v>632</v>
      </c>
      <c r="B4783" t="s">
        <v>633</v>
      </c>
      <c r="C4783" s="151">
        <v>43132</v>
      </c>
      <c r="D4783">
        <v>41</v>
      </c>
      <c r="E4783">
        <v>51</v>
      </c>
      <c r="F4783">
        <v>37</v>
      </c>
    </row>
    <row r="4784" spans="1:6" x14ac:dyDescent="0.25">
      <c r="A4784" t="s">
        <v>632</v>
      </c>
      <c r="B4784" t="s">
        <v>633</v>
      </c>
      <c r="C4784" s="151">
        <v>43133</v>
      </c>
      <c r="D4784">
        <v>34</v>
      </c>
      <c r="E4784">
        <v>40</v>
      </c>
      <c r="F4784">
        <v>15</v>
      </c>
    </row>
    <row r="4785" spans="1:6" x14ac:dyDescent="0.25">
      <c r="A4785" t="s">
        <v>632</v>
      </c>
      <c r="B4785" t="s">
        <v>633</v>
      </c>
      <c r="C4785" s="151">
        <v>43134</v>
      </c>
      <c r="D4785">
        <v>21</v>
      </c>
      <c r="E4785">
        <v>34</v>
      </c>
      <c r="F4785">
        <v>9</v>
      </c>
    </row>
    <row r="4786" spans="1:6" x14ac:dyDescent="0.25">
      <c r="A4786" t="s">
        <v>632</v>
      </c>
      <c r="B4786" t="s">
        <v>633</v>
      </c>
      <c r="C4786" s="151">
        <v>43135</v>
      </c>
      <c r="D4786">
        <v>33</v>
      </c>
      <c r="E4786">
        <v>34</v>
      </c>
      <c r="F4786">
        <v>30</v>
      </c>
    </row>
    <row r="4787" spans="1:6" x14ac:dyDescent="0.25">
      <c r="A4787" t="s">
        <v>632</v>
      </c>
      <c r="B4787" t="s">
        <v>633</v>
      </c>
      <c r="C4787" s="151">
        <v>43136</v>
      </c>
      <c r="D4787">
        <v>32</v>
      </c>
      <c r="E4787">
        <v>36</v>
      </c>
      <c r="F4787">
        <v>22</v>
      </c>
    </row>
    <row r="4788" spans="1:6" x14ac:dyDescent="0.25">
      <c r="A4788" t="s">
        <v>632</v>
      </c>
      <c r="B4788" t="s">
        <v>633</v>
      </c>
      <c r="C4788" s="151">
        <v>43137</v>
      </c>
      <c r="D4788">
        <v>29</v>
      </c>
      <c r="E4788">
        <v>39</v>
      </c>
      <c r="F4788">
        <v>22</v>
      </c>
    </row>
    <row r="4789" spans="1:6" x14ac:dyDescent="0.25">
      <c r="A4789" t="s">
        <v>632</v>
      </c>
      <c r="B4789" t="s">
        <v>633</v>
      </c>
      <c r="C4789" s="151">
        <v>43138</v>
      </c>
      <c r="D4789">
        <v>31</v>
      </c>
      <c r="E4789">
        <v>40</v>
      </c>
      <c r="F4789">
        <v>26</v>
      </c>
    </row>
    <row r="4790" spans="1:6" x14ac:dyDescent="0.25">
      <c r="A4790" t="s">
        <v>632</v>
      </c>
      <c r="B4790" t="s">
        <v>633</v>
      </c>
      <c r="C4790" s="151">
        <v>43139</v>
      </c>
      <c r="D4790">
        <v>31</v>
      </c>
      <c r="E4790">
        <v>36</v>
      </c>
      <c r="F4790">
        <v>21</v>
      </c>
    </row>
    <row r="4791" spans="1:6" x14ac:dyDescent="0.25">
      <c r="A4791" t="s">
        <v>632</v>
      </c>
      <c r="B4791" t="s">
        <v>633</v>
      </c>
      <c r="C4791" s="151">
        <v>43140</v>
      </c>
      <c r="D4791">
        <v>30</v>
      </c>
      <c r="E4791">
        <v>46</v>
      </c>
      <c r="F4791">
        <v>20</v>
      </c>
    </row>
    <row r="4792" spans="1:6" x14ac:dyDescent="0.25">
      <c r="A4792" t="s">
        <v>632</v>
      </c>
      <c r="B4792" t="s">
        <v>633</v>
      </c>
      <c r="C4792" s="151">
        <v>43141</v>
      </c>
      <c r="D4792">
        <v>40</v>
      </c>
      <c r="E4792">
        <v>46</v>
      </c>
      <c r="F4792">
        <v>31</v>
      </c>
    </row>
    <row r="4793" spans="1:6" x14ac:dyDescent="0.25">
      <c r="A4793" t="s">
        <v>632</v>
      </c>
      <c r="B4793" t="s">
        <v>633</v>
      </c>
      <c r="C4793" s="151">
        <v>43142</v>
      </c>
      <c r="D4793">
        <v>49</v>
      </c>
      <c r="E4793">
        <v>67</v>
      </c>
      <c r="F4793">
        <v>43</v>
      </c>
    </row>
    <row r="4794" spans="1:6" x14ac:dyDescent="0.25">
      <c r="A4794" t="s">
        <v>632</v>
      </c>
      <c r="B4794" t="s">
        <v>633</v>
      </c>
      <c r="C4794" s="151">
        <v>43143</v>
      </c>
      <c r="D4794">
        <v>51</v>
      </c>
      <c r="E4794">
        <v>62</v>
      </c>
      <c r="F4794">
        <v>34</v>
      </c>
    </row>
    <row r="4795" spans="1:6" x14ac:dyDescent="0.25">
      <c r="A4795" t="s">
        <v>632</v>
      </c>
      <c r="B4795" t="s">
        <v>633</v>
      </c>
      <c r="C4795" s="151">
        <v>43144</v>
      </c>
      <c r="D4795">
        <v>35</v>
      </c>
      <c r="E4795">
        <v>42</v>
      </c>
      <c r="F4795">
        <v>25</v>
      </c>
    </row>
    <row r="4796" spans="1:6" x14ac:dyDescent="0.25">
      <c r="A4796" t="s">
        <v>632</v>
      </c>
      <c r="B4796" t="s">
        <v>633</v>
      </c>
      <c r="C4796" s="151">
        <v>43145</v>
      </c>
      <c r="D4796">
        <v>38</v>
      </c>
      <c r="E4796">
        <v>53</v>
      </c>
      <c r="F4796">
        <v>31</v>
      </c>
    </row>
    <row r="4797" spans="1:6" x14ac:dyDescent="0.25">
      <c r="A4797" t="s">
        <v>632</v>
      </c>
      <c r="B4797" t="s">
        <v>633</v>
      </c>
      <c r="C4797" s="151">
        <v>43146</v>
      </c>
      <c r="D4797">
        <v>56</v>
      </c>
      <c r="E4797">
        <v>76</v>
      </c>
      <c r="F4797">
        <v>48</v>
      </c>
    </row>
    <row r="4798" spans="1:6" x14ac:dyDescent="0.25">
      <c r="A4798" t="s">
        <v>632</v>
      </c>
      <c r="B4798" t="s">
        <v>633</v>
      </c>
      <c r="C4798" s="151">
        <v>43147</v>
      </c>
      <c r="D4798">
        <v>62</v>
      </c>
      <c r="E4798">
        <v>68</v>
      </c>
      <c r="F4798">
        <v>36</v>
      </c>
    </row>
    <row r="4799" spans="1:6" x14ac:dyDescent="0.25">
      <c r="A4799" t="s">
        <v>632</v>
      </c>
      <c r="B4799" t="s">
        <v>633</v>
      </c>
      <c r="C4799" s="151">
        <v>43148</v>
      </c>
      <c r="D4799">
        <v>36</v>
      </c>
      <c r="E4799">
        <v>42</v>
      </c>
      <c r="F4799">
        <v>29</v>
      </c>
    </row>
    <row r="4800" spans="1:6" x14ac:dyDescent="0.25">
      <c r="A4800" t="s">
        <v>632</v>
      </c>
      <c r="B4800" t="s">
        <v>633</v>
      </c>
      <c r="C4800" s="151">
        <v>43149</v>
      </c>
      <c r="D4800">
        <v>37</v>
      </c>
      <c r="E4800">
        <v>50</v>
      </c>
      <c r="F4800">
        <v>31</v>
      </c>
    </row>
    <row r="4801" spans="1:6" x14ac:dyDescent="0.25">
      <c r="A4801" t="s">
        <v>632</v>
      </c>
      <c r="B4801" t="s">
        <v>633</v>
      </c>
      <c r="C4801" s="151">
        <v>43150</v>
      </c>
      <c r="D4801">
        <v>40</v>
      </c>
      <c r="E4801">
        <v>47</v>
      </c>
      <c r="F4801">
        <v>36</v>
      </c>
    </row>
    <row r="4802" spans="1:6" x14ac:dyDescent="0.25">
      <c r="A4802" t="s">
        <v>632</v>
      </c>
      <c r="B4802" t="s">
        <v>633</v>
      </c>
      <c r="C4802" s="151">
        <v>43151</v>
      </c>
      <c r="D4802">
        <v>57</v>
      </c>
      <c r="E4802">
        <v>77</v>
      </c>
      <c r="F4802">
        <v>47</v>
      </c>
    </row>
    <row r="4803" spans="1:6" x14ac:dyDescent="0.25">
      <c r="A4803" t="s">
        <v>632</v>
      </c>
      <c r="B4803" t="s">
        <v>633</v>
      </c>
      <c r="C4803" s="151">
        <v>43152</v>
      </c>
      <c r="D4803">
        <v>68</v>
      </c>
      <c r="E4803">
        <v>80</v>
      </c>
      <c r="F4803">
        <v>59</v>
      </c>
    </row>
    <row r="4804" spans="1:6" x14ac:dyDescent="0.25">
      <c r="A4804" t="s">
        <v>632</v>
      </c>
      <c r="B4804" t="s">
        <v>633</v>
      </c>
      <c r="C4804" s="151">
        <v>43153</v>
      </c>
      <c r="D4804">
        <v>57</v>
      </c>
      <c r="E4804">
        <v>65</v>
      </c>
      <c r="F4804">
        <v>41</v>
      </c>
    </row>
    <row r="4805" spans="1:6" x14ac:dyDescent="0.25">
      <c r="A4805" t="s">
        <v>632</v>
      </c>
      <c r="B4805" t="s">
        <v>633</v>
      </c>
      <c r="C4805" s="151">
        <v>43154</v>
      </c>
      <c r="D4805">
        <v>42</v>
      </c>
      <c r="E4805">
        <v>47</v>
      </c>
      <c r="F4805">
        <v>39</v>
      </c>
    </row>
    <row r="4806" spans="1:6" x14ac:dyDescent="0.25">
      <c r="A4806" t="s">
        <v>632</v>
      </c>
      <c r="B4806" t="s">
        <v>633</v>
      </c>
      <c r="C4806" s="151">
        <v>43155</v>
      </c>
      <c r="D4806">
        <v>48</v>
      </c>
      <c r="E4806">
        <v>51</v>
      </c>
      <c r="F4806">
        <v>47</v>
      </c>
    </row>
    <row r="4807" spans="1:6" x14ac:dyDescent="0.25">
      <c r="A4807" t="s">
        <v>632</v>
      </c>
      <c r="B4807" t="s">
        <v>633</v>
      </c>
      <c r="C4807" s="151">
        <v>43156</v>
      </c>
      <c r="D4807">
        <v>48</v>
      </c>
      <c r="E4807">
        <v>53</v>
      </c>
      <c r="F4807">
        <v>46</v>
      </c>
    </row>
    <row r="4808" spans="1:6" x14ac:dyDescent="0.25">
      <c r="A4808" t="s">
        <v>632</v>
      </c>
      <c r="B4808" t="s">
        <v>633</v>
      </c>
      <c r="C4808" s="151">
        <v>43157</v>
      </c>
      <c r="D4808">
        <v>49</v>
      </c>
      <c r="E4808">
        <v>51</v>
      </c>
      <c r="F4808">
        <v>30</v>
      </c>
    </row>
    <row r="4809" spans="1:6" x14ac:dyDescent="0.25">
      <c r="A4809" t="s">
        <v>632</v>
      </c>
      <c r="B4809" t="s">
        <v>633</v>
      </c>
      <c r="C4809" s="151">
        <v>43158</v>
      </c>
      <c r="D4809">
        <v>41</v>
      </c>
      <c r="E4809">
        <v>58</v>
      </c>
      <c r="F4809">
        <v>26</v>
      </c>
    </row>
    <row r="4810" spans="1:6" x14ac:dyDescent="0.25">
      <c r="A4810" t="s">
        <v>632</v>
      </c>
      <c r="B4810" t="s">
        <v>633</v>
      </c>
      <c r="C4810" s="151">
        <v>43159</v>
      </c>
      <c r="D4810">
        <v>49</v>
      </c>
      <c r="E4810">
        <v>62</v>
      </c>
      <c r="F4810">
        <v>41</v>
      </c>
    </row>
    <row r="4811" spans="1:6" x14ac:dyDescent="0.25">
      <c r="A4811" t="s">
        <v>632</v>
      </c>
      <c r="B4811" t="s">
        <v>633</v>
      </c>
      <c r="C4811" s="151">
        <v>43160</v>
      </c>
      <c r="D4811">
        <v>51</v>
      </c>
      <c r="E4811">
        <v>55</v>
      </c>
      <c r="F4811">
        <v>43</v>
      </c>
    </row>
    <row r="4812" spans="1:6" x14ac:dyDescent="0.25">
      <c r="A4812" t="s">
        <v>632</v>
      </c>
      <c r="B4812" t="s">
        <v>633</v>
      </c>
      <c r="C4812" s="151">
        <v>43161</v>
      </c>
      <c r="D4812">
        <v>44</v>
      </c>
      <c r="E4812">
        <v>51</v>
      </c>
      <c r="F4812">
        <v>37</v>
      </c>
    </row>
    <row r="4813" spans="1:6" x14ac:dyDescent="0.25">
      <c r="A4813" t="s">
        <v>632</v>
      </c>
      <c r="B4813" t="s">
        <v>633</v>
      </c>
      <c r="C4813" s="151">
        <v>43162</v>
      </c>
      <c r="D4813">
        <v>40</v>
      </c>
      <c r="E4813">
        <v>49</v>
      </c>
      <c r="F4813">
        <v>33</v>
      </c>
    </row>
    <row r="4814" spans="1:6" x14ac:dyDescent="0.25">
      <c r="A4814" t="s">
        <v>632</v>
      </c>
      <c r="B4814" t="s">
        <v>633</v>
      </c>
      <c r="C4814" s="151">
        <v>43163</v>
      </c>
      <c r="D4814">
        <v>40</v>
      </c>
      <c r="E4814">
        <v>50</v>
      </c>
      <c r="F4814">
        <v>31</v>
      </c>
    </row>
    <row r="4815" spans="1:6" x14ac:dyDescent="0.25">
      <c r="A4815" t="s">
        <v>632</v>
      </c>
      <c r="B4815" t="s">
        <v>633</v>
      </c>
      <c r="C4815" s="151">
        <v>43164</v>
      </c>
      <c r="D4815">
        <v>37</v>
      </c>
      <c r="E4815">
        <v>46</v>
      </c>
      <c r="F4815">
        <v>27</v>
      </c>
    </row>
    <row r="4816" spans="1:6" x14ac:dyDescent="0.25">
      <c r="A4816" t="s">
        <v>632</v>
      </c>
      <c r="B4816" t="s">
        <v>633</v>
      </c>
      <c r="C4816" s="151">
        <v>43165</v>
      </c>
      <c r="D4816">
        <v>35</v>
      </c>
      <c r="E4816">
        <v>43</v>
      </c>
      <c r="F4816">
        <v>23</v>
      </c>
    </row>
    <row r="4817" spans="1:6" x14ac:dyDescent="0.25">
      <c r="A4817" t="s">
        <v>632</v>
      </c>
      <c r="B4817" t="s">
        <v>633</v>
      </c>
      <c r="C4817" s="151">
        <v>43166</v>
      </c>
      <c r="D4817">
        <v>38</v>
      </c>
      <c r="E4817">
        <v>50</v>
      </c>
      <c r="F4817">
        <v>33</v>
      </c>
    </row>
    <row r="4818" spans="1:6" x14ac:dyDescent="0.25">
      <c r="A4818" t="s">
        <v>632</v>
      </c>
      <c r="B4818" t="s">
        <v>633</v>
      </c>
      <c r="C4818" s="151">
        <v>43167</v>
      </c>
      <c r="D4818">
        <v>37</v>
      </c>
      <c r="E4818">
        <v>44</v>
      </c>
      <c r="F4818">
        <v>30</v>
      </c>
    </row>
    <row r="4819" spans="1:6" x14ac:dyDescent="0.25">
      <c r="A4819" t="s">
        <v>632</v>
      </c>
      <c r="B4819" t="s">
        <v>633</v>
      </c>
      <c r="C4819" s="151">
        <v>43168</v>
      </c>
      <c r="D4819">
        <v>35</v>
      </c>
      <c r="E4819">
        <v>43</v>
      </c>
      <c r="F4819">
        <v>24</v>
      </c>
    </row>
    <row r="4820" spans="1:6" x14ac:dyDescent="0.25">
      <c r="A4820" t="s">
        <v>632</v>
      </c>
      <c r="B4820" t="s">
        <v>633</v>
      </c>
      <c r="C4820" s="151">
        <v>43169</v>
      </c>
      <c r="D4820">
        <v>34</v>
      </c>
      <c r="E4820">
        <v>49</v>
      </c>
      <c r="F4820">
        <v>20</v>
      </c>
    </row>
    <row r="4821" spans="1:6" x14ac:dyDescent="0.25">
      <c r="A4821" t="s">
        <v>632</v>
      </c>
      <c r="B4821" t="s">
        <v>633</v>
      </c>
      <c r="C4821" s="151">
        <v>43170</v>
      </c>
      <c r="D4821">
        <v>37</v>
      </c>
      <c r="E4821">
        <v>50</v>
      </c>
      <c r="F4821">
        <v>22</v>
      </c>
    </row>
    <row r="4822" spans="1:6" x14ac:dyDescent="0.25">
      <c r="A4822" t="s">
        <v>632</v>
      </c>
      <c r="B4822" t="s">
        <v>633</v>
      </c>
      <c r="C4822" s="151">
        <v>43171</v>
      </c>
      <c r="D4822">
        <v>35</v>
      </c>
      <c r="E4822">
        <v>42</v>
      </c>
      <c r="F4822">
        <v>25</v>
      </c>
    </row>
    <row r="4823" spans="1:6" x14ac:dyDescent="0.25">
      <c r="A4823" t="s">
        <v>632</v>
      </c>
      <c r="B4823" t="s">
        <v>633</v>
      </c>
      <c r="C4823" s="151">
        <v>43172</v>
      </c>
      <c r="D4823">
        <v>36</v>
      </c>
      <c r="E4823">
        <v>47</v>
      </c>
      <c r="F4823">
        <v>30</v>
      </c>
    </row>
    <row r="4824" spans="1:6" x14ac:dyDescent="0.25">
      <c r="A4824" t="s">
        <v>632</v>
      </c>
      <c r="B4824" t="s">
        <v>633</v>
      </c>
      <c r="C4824" s="151">
        <v>43173</v>
      </c>
      <c r="D4824">
        <v>34</v>
      </c>
      <c r="E4824">
        <v>41</v>
      </c>
      <c r="F4824">
        <v>27</v>
      </c>
    </row>
    <row r="4825" spans="1:6" x14ac:dyDescent="0.25">
      <c r="A4825" t="s">
        <v>632</v>
      </c>
      <c r="B4825" t="s">
        <v>633</v>
      </c>
      <c r="C4825" s="151">
        <v>43174</v>
      </c>
      <c r="D4825">
        <v>39</v>
      </c>
      <c r="E4825">
        <v>53</v>
      </c>
      <c r="F4825">
        <v>26</v>
      </c>
    </row>
    <row r="4826" spans="1:6" x14ac:dyDescent="0.25">
      <c r="A4826" t="s">
        <v>632</v>
      </c>
      <c r="B4826" t="s">
        <v>633</v>
      </c>
      <c r="C4826" s="151">
        <v>43175</v>
      </c>
      <c r="D4826">
        <v>37</v>
      </c>
      <c r="E4826">
        <v>45</v>
      </c>
      <c r="F4826">
        <v>25</v>
      </c>
    </row>
    <row r="4827" spans="1:6" x14ac:dyDescent="0.25">
      <c r="A4827" t="s">
        <v>632</v>
      </c>
      <c r="B4827" t="s">
        <v>633</v>
      </c>
      <c r="C4827" s="151">
        <v>43176</v>
      </c>
      <c r="D4827">
        <v>34</v>
      </c>
      <c r="E4827">
        <v>44</v>
      </c>
      <c r="F4827">
        <v>23</v>
      </c>
    </row>
    <row r="4828" spans="1:6" x14ac:dyDescent="0.25">
      <c r="A4828" t="s">
        <v>632</v>
      </c>
      <c r="B4828" t="s">
        <v>633</v>
      </c>
      <c r="C4828" s="151">
        <v>43177</v>
      </c>
      <c r="D4828">
        <v>41</v>
      </c>
      <c r="E4828">
        <v>58</v>
      </c>
      <c r="F4828">
        <v>29</v>
      </c>
    </row>
    <row r="4829" spans="1:6" x14ac:dyDescent="0.25">
      <c r="A4829" t="s">
        <v>632</v>
      </c>
      <c r="B4829" t="s">
        <v>633</v>
      </c>
      <c r="C4829" s="151">
        <v>43178</v>
      </c>
      <c r="D4829">
        <v>42</v>
      </c>
      <c r="E4829">
        <v>60</v>
      </c>
      <c r="F4829">
        <v>25</v>
      </c>
    </row>
    <row r="4830" spans="1:6" x14ac:dyDescent="0.25">
      <c r="A4830" t="s">
        <v>632</v>
      </c>
      <c r="B4830" t="s">
        <v>633</v>
      </c>
      <c r="C4830" s="151">
        <v>43179</v>
      </c>
      <c r="D4830">
        <v>38</v>
      </c>
      <c r="E4830">
        <v>44</v>
      </c>
      <c r="F4830">
        <v>29</v>
      </c>
    </row>
    <row r="4831" spans="1:6" x14ac:dyDescent="0.25">
      <c r="A4831" t="s">
        <v>632</v>
      </c>
      <c r="B4831" t="s">
        <v>633</v>
      </c>
      <c r="C4831" s="151">
        <v>43180</v>
      </c>
      <c r="D4831">
        <v>31</v>
      </c>
      <c r="E4831">
        <v>34</v>
      </c>
      <c r="F4831">
        <v>30</v>
      </c>
    </row>
    <row r="4832" spans="1:6" x14ac:dyDescent="0.25">
      <c r="A4832" t="s">
        <v>632</v>
      </c>
      <c r="B4832" t="s">
        <v>633</v>
      </c>
      <c r="C4832" s="151">
        <v>43181</v>
      </c>
      <c r="D4832">
        <v>36</v>
      </c>
      <c r="E4832">
        <v>44</v>
      </c>
      <c r="F4832">
        <v>31</v>
      </c>
    </row>
    <row r="4833" spans="1:6" x14ac:dyDescent="0.25">
      <c r="A4833" t="s">
        <v>632</v>
      </c>
      <c r="B4833" t="s">
        <v>633</v>
      </c>
      <c r="C4833" s="151">
        <v>43182</v>
      </c>
      <c r="D4833">
        <v>39</v>
      </c>
      <c r="E4833">
        <v>49</v>
      </c>
      <c r="F4833">
        <v>29</v>
      </c>
    </row>
    <row r="4834" spans="1:6" x14ac:dyDescent="0.25">
      <c r="A4834" t="s">
        <v>632</v>
      </c>
      <c r="B4834" t="s">
        <v>633</v>
      </c>
      <c r="C4834" s="151">
        <v>43183</v>
      </c>
      <c r="D4834">
        <v>38</v>
      </c>
      <c r="E4834">
        <v>49</v>
      </c>
      <c r="F4834">
        <v>27</v>
      </c>
    </row>
    <row r="4835" spans="1:6" x14ac:dyDescent="0.25">
      <c r="A4835" t="s">
        <v>632</v>
      </c>
      <c r="B4835" t="s">
        <v>633</v>
      </c>
      <c r="C4835" s="151">
        <v>43184</v>
      </c>
      <c r="D4835">
        <v>36</v>
      </c>
      <c r="E4835">
        <v>47</v>
      </c>
      <c r="F4835">
        <v>26</v>
      </c>
    </row>
    <row r="4836" spans="1:6" x14ac:dyDescent="0.25">
      <c r="A4836" t="s">
        <v>632</v>
      </c>
      <c r="B4836" t="s">
        <v>633</v>
      </c>
      <c r="C4836" s="151">
        <v>43185</v>
      </c>
      <c r="D4836">
        <v>37</v>
      </c>
      <c r="E4836">
        <v>49</v>
      </c>
      <c r="F4836">
        <v>23</v>
      </c>
    </row>
    <row r="4837" spans="1:6" x14ac:dyDescent="0.25">
      <c r="A4837" t="s">
        <v>632</v>
      </c>
      <c r="B4837" t="s">
        <v>633</v>
      </c>
      <c r="C4837" s="151">
        <v>43186</v>
      </c>
      <c r="D4837">
        <v>37</v>
      </c>
      <c r="E4837">
        <v>43</v>
      </c>
      <c r="F4837">
        <v>28</v>
      </c>
    </row>
    <row r="4838" spans="1:6" x14ac:dyDescent="0.25">
      <c r="A4838" t="s">
        <v>632</v>
      </c>
      <c r="B4838" t="s">
        <v>633</v>
      </c>
      <c r="C4838" s="151">
        <v>43187</v>
      </c>
      <c r="D4838">
        <v>44</v>
      </c>
      <c r="E4838">
        <v>53</v>
      </c>
      <c r="F4838">
        <v>40</v>
      </c>
    </row>
    <row r="4839" spans="1:6" x14ac:dyDescent="0.25">
      <c r="A4839" t="s">
        <v>632</v>
      </c>
      <c r="B4839" t="s">
        <v>633</v>
      </c>
      <c r="C4839" s="151">
        <v>43188</v>
      </c>
      <c r="D4839">
        <v>55</v>
      </c>
      <c r="E4839">
        <v>76</v>
      </c>
      <c r="F4839">
        <v>46</v>
      </c>
    </row>
    <row r="4840" spans="1:6" x14ac:dyDescent="0.25">
      <c r="A4840" t="s">
        <v>632</v>
      </c>
      <c r="B4840" t="s">
        <v>633</v>
      </c>
      <c r="C4840" s="151">
        <v>43189</v>
      </c>
      <c r="D4840">
        <v>65</v>
      </c>
      <c r="E4840">
        <v>72</v>
      </c>
      <c r="F4840">
        <v>41</v>
      </c>
    </row>
    <row r="4841" spans="1:6" x14ac:dyDescent="0.25">
      <c r="A4841" t="s">
        <v>632</v>
      </c>
      <c r="B4841" t="s">
        <v>633</v>
      </c>
      <c r="C4841" s="151">
        <v>43190</v>
      </c>
      <c r="D4841">
        <v>47</v>
      </c>
      <c r="E4841">
        <v>61</v>
      </c>
      <c r="F4841">
        <v>31</v>
      </c>
    </row>
    <row r="4842" spans="1:6" x14ac:dyDescent="0.25">
      <c r="A4842" t="s">
        <v>632</v>
      </c>
      <c r="B4842" t="s">
        <v>633</v>
      </c>
      <c r="C4842" s="151">
        <v>43191</v>
      </c>
      <c r="D4842">
        <v>53</v>
      </c>
      <c r="E4842">
        <v>65</v>
      </c>
      <c r="F4842">
        <v>46</v>
      </c>
    </row>
    <row r="4843" spans="1:6" x14ac:dyDescent="0.25">
      <c r="A4843" t="s">
        <v>632</v>
      </c>
      <c r="B4843" t="s">
        <v>633</v>
      </c>
      <c r="C4843" s="151">
        <v>43192</v>
      </c>
      <c r="D4843">
        <v>46</v>
      </c>
      <c r="E4843">
        <v>50</v>
      </c>
      <c r="F4843">
        <v>38</v>
      </c>
    </row>
    <row r="4844" spans="1:6" x14ac:dyDescent="0.25">
      <c r="A4844" t="s">
        <v>632</v>
      </c>
      <c r="B4844" t="s">
        <v>633</v>
      </c>
      <c r="C4844" s="151">
        <v>43193</v>
      </c>
      <c r="D4844">
        <v>46</v>
      </c>
      <c r="E4844">
        <v>52</v>
      </c>
      <c r="F4844">
        <v>43</v>
      </c>
    </row>
    <row r="4845" spans="1:6" x14ac:dyDescent="0.25">
      <c r="A4845" t="s">
        <v>632</v>
      </c>
      <c r="B4845" t="s">
        <v>633</v>
      </c>
      <c r="C4845" s="151">
        <v>43194</v>
      </c>
      <c r="D4845">
        <v>55</v>
      </c>
      <c r="E4845">
        <v>69</v>
      </c>
      <c r="F4845">
        <v>39</v>
      </c>
    </row>
    <row r="4846" spans="1:6" x14ac:dyDescent="0.25">
      <c r="A4846" t="s">
        <v>632</v>
      </c>
      <c r="B4846" t="s">
        <v>633</v>
      </c>
      <c r="C4846" s="151">
        <v>43195</v>
      </c>
      <c r="D4846">
        <v>42</v>
      </c>
      <c r="E4846">
        <v>54</v>
      </c>
      <c r="F4846">
        <v>32</v>
      </c>
    </row>
    <row r="4847" spans="1:6" x14ac:dyDescent="0.25">
      <c r="A4847" t="s">
        <v>632</v>
      </c>
      <c r="B4847" t="s">
        <v>633</v>
      </c>
      <c r="C4847" s="151">
        <v>43196</v>
      </c>
      <c r="D4847">
        <v>51</v>
      </c>
      <c r="E4847">
        <v>71</v>
      </c>
      <c r="F4847">
        <v>41</v>
      </c>
    </row>
    <row r="4848" spans="1:6" x14ac:dyDescent="0.25">
      <c r="A4848" t="s">
        <v>632</v>
      </c>
      <c r="B4848" t="s">
        <v>633</v>
      </c>
      <c r="C4848" s="151">
        <v>43197</v>
      </c>
      <c r="D4848">
        <v>48</v>
      </c>
      <c r="E4848">
        <v>58</v>
      </c>
      <c r="F4848">
        <v>36</v>
      </c>
    </row>
    <row r="4849" spans="1:6" x14ac:dyDescent="0.25">
      <c r="A4849" t="s">
        <v>632</v>
      </c>
      <c r="B4849" t="s">
        <v>633</v>
      </c>
      <c r="C4849" s="151">
        <v>43198</v>
      </c>
      <c r="D4849">
        <v>40</v>
      </c>
      <c r="E4849">
        <v>51</v>
      </c>
      <c r="F4849">
        <v>29</v>
      </c>
    </row>
    <row r="4850" spans="1:6" x14ac:dyDescent="0.25">
      <c r="A4850" t="s">
        <v>632</v>
      </c>
      <c r="B4850" t="s">
        <v>633</v>
      </c>
      <c r="C4850" s="151">
        <v>43199</v>
      </c>
      <c r="D4850">
        <v>39</v>
      </c>
      <c r="E4850">
        <v>43</v>
      </c>
      <c r="F4850">
        <v>36</v>
      </c>
    </row>
    <row r="4851" spans="1:6" x14ac:dyDescent="0.25">
      <c r="A4851" t="s">
        <v>632</v>
      </c>
      <c r="B4851" t="s">
        <v>633</v>
      </c>
      <c r="C4851" s="151">
        <v>43200</v>
      </c>
      <c r="D4851">
        <v>42</v>
      </c>
      <c r="E4851">
        <v>53</v>
      </c>
      <c r="F4851">
        <v>34</v>
      </c>
    </row>
    <row r="4852" spans="1:6" x14ac:dyDescent="0.25">
      <c r="A4852" t="s">
        <v>632</v>
      </c>
      <c r="B4852" t="s">
        <v>633</v>
      </c>
      <c r="C4852" s="151">
        <v>43201</v>
      </c>
      <c r="D4852">
        <v>45</v>
      </c>
      <c r="E4852">
        <v>59</v>
      </c>
      <c r="F4852">
        <v>33</v>
      </c>
    </row>
    <row r="4853" spans="1:6" x14ac:dyDescent="0.25">
      <c r="A4853" t="s">
        <v>632</v>
      </c>
      <c r="B4853" t="s">
        <v>633</v>
      </c>
      <c r="C4853" s="151">
        <v>43202</v>
      </c>
      <c r="D4853">
        <v>57</v>
      </c>
      <c r="E4853">
        <v>77</v>
      </c>
      <c r="F4853">
        <v>43</v>
      </c>
    </row>
    <row r="4854" spans="1:6" x14ac:dyDescent="0.25">
      <c r="A4854" t="s">
        <v>632</v>
      </c>
      <c r="B4854" t="s">
        <v>633</v>
      </c>
      <c r="C4854" s="151">
        <v>43203</v>
      </c>
      <c r="D4854">
        <v>72</v>
      </c>
      <c r="E4854">
        <v>86</v>
      </c>
      <c r="F4854">
        <v>58</v>
      </c>
    </row>
    <row r="4855" spans="1:6" x14ac:dyDescent="0.25">
      <c r="A4855" t="s">
        <v>632</v>
      </c>
      <c r="B4855" t="s">
        <v>633</v>
      </c>
      <c r="C4855" s="151">
        <v>43204</v>
      </c>
      <c r="D4855">
        <v>74</v>
      </c>
      <c r="E4855">
        <v>84</v>
      </c>
      <c r="F4855">
        <v>62</v>
      </c>
    </row>
    <row r="4856" spans="1:6" x14ac:dyDescent="0.25">
      <c r="A4856" t="s">
        <v>632</v>
      </c>
      <c r="B4856" t="s">
        <v>633</v>
      </c>
      <c r="C4856" s="151">
        <v>43205</v>
      </c>
      <c r="D4856">
        <v>63</v>
      </c>
      <c r="E4856">
        <v>71</v>
      </c>
      <c r="F4856">
        <v>45</v>
      </c>
    </row>
    <row r="4857" spans="1:6" x14ac:dyDescent="0.25">
      <c r="A4857" t="s">
        <v>632</v>
      </c>
      <c r="B4857" t="s">
        <v>633</v>
      </c>
      <c r="C4857" s="151">
        <v>43206</v>
      </c>
      <c r="D4857">
        <v>48</v>
      </c>
      <c r="E4857">
        <v>53</v>
      </c>
      <c r="F4857">
        <v>41</v>
      </c>
    </row>
    <row r="4858" spans="1:6" x14ac:dyDescent="0.25">
      <c r="A4858" t="s">
        <v>632</v>
      </c>
      <c r="B4858" t="s">
        <v>633</v>
      </c>
      <c r="C4858" s="151">
        <v>43207</v>
      </c>
      <c r="D4858">
        <v>42</v>
      </c>
      <c r="E4858">
        <v>45</v>
      </c>
      <c r="F4858">
        <v>36</v>
      </c>
    </row>
    <row r="4859" spans="1:6" x14ac:dyDescent="0.25">
      <c r="A4859" t="s">
        <v>632</v>
      </c>
      <c r="B4859" t="s">
        <v>633</v>
      </c>
      <c r="C4859" s="151">
        <v>43208</v>
      </c>
      <c r="D4859">
        <v>44</v>
      </c>
      <c r="E4859">
        <v>62</v>
      </c>
      <c r="F4859">
        <v>29</v>
      </c>
    </row>
    <row r="4860" spans="1:6" x14ac:dyDescent="0.25">
      <c r="A4860" t="s">
        <v>632</v>
      </c>
      <c r="B4860" t="s">
        <v>633</v>
      </c>
      <c r="C4860" s="151">
        <v>43209</v>
      </c>
      <c r="D4860">
        <v>51</v>
      </c>
      <c r="E4860">
        <v>58</v>
      </c>
      <c r="F4860">
        <v>38</v>
      </c>
    </row>
    <row r="4861" spans="1:6" x14ac:dyDescent="0.25">
      <c r="A4861" t="s">
        <v>632</v>
      </c>
      <c r="B4861" t="s">
        <v>633</v>
      </c>
      <c r="C4861" s="151">
        <v>43210</v>
      </c>
      <c r="D4861">
        <v>46</v>
      </c>
      <c r="E4861">
        <v>60</v>
      </c>
      <c r="F4861">
        <v>29</v>
      </c>
    </row>
    <row r="4862" spans="1:6" x14ac:dyDescent="0.25">
      <c r="A4862" t="s">
        <v>632</v>
      </c>
      <c r="B4862" t="s">
        <v>633</v>
      </c>
      <c r="C4862" s="151">
        <v>43211</v>
      </c>
      <c r="D4862">
        <v>48</v>
      </c>
      <c r="E4862">
        <v>63</v>
      </c>
      <c r="F4862">
        <v>30</v>
      </c>
    </row>
    <row r="4863" spans="1:6" x14ac:dyDescent="0.25">
      <c r="A4863" t="s">
        <v>632</v>
      </c>
      <c r="B4863" t="s">
        <v>633</v>
      </c>
      <c r="C4863" s="151">
        <v>43212</v>
      </c>
      <c r="D4863">
        <v>54</v>
      </c>
      <c r="E4863">
        <v>68</v>
      </c>
      <c r="F4863">
        <v>44</v>
      </c>
    </row>
    <row r="4864" spans="1:6" x14ac:dyDescent="0.25">
      <c r="A4864" t="s">
        <v>632</v>
      </c>
      <c r="B4864" t="s">
        <v>633</v>
      </c>
      <c r="C4864" s="151">
        <v>43213</v>
      </c>
      <c r="D4864">
        <v>56</v>
      </c>
      <c r="E4864">
        <v>69</v>
      </c>
      <c r="F4864">
        <v>42</v>
      </c>
    </row>
    <row r="4865" spans="1:6" x14ac:dyDescent="0.25">
      <c r="A4865" t="s">
        <v>632</v>
      </c>
      <c r="B4865" t="s">
        <v>633</v>
      </c>
      <c r="C4865" s="151">
        <v>43214</v>
      </c>
      <c r="D4865">
        <v>57</v>
      </c>
      <c r="E4865">
        <v>62</v>
      </c>
      <c r="F4865">
        <v>53</v>
      </c>
    </row>
    <row r="4866" spans="1:6" x14ac:dyDescent="0.25">
      <c r="A4866" t="s">
        <v>632</v>
      </c>
      <c r="B4866" t="s">
        <v>633</v>
      </c>
      <c r="C4866" s="151">
        <v>43215</v>
      </c>
      <c r="D4866">
        <v>56</v>
      </c>
      <c r="E4866">
        <v>62</v>
      </c>
      <c r="F4866">
        <v>53</v>
      </c>
    </row>
    <row r="4867" spans="1:6" x14ac:dyDescent="0.25">
      <c r="A4867" t="s">
        <v>632</v>
      </c>
      <c r="B4867" t="s">
        <v>633</v>
      </c>
      <c r="C4867" s="151">
        <v>43216</v>
      </c>
      <c r="D4867">
        <v>58</v>
      </c>
      <c r="E4867">
        <v>71</v>
      </c>
      <c r="F4867">
        <v>44</v>
      </c>
    </row>
    <row r="4868" spans="1:6" x14ac:dyDescent="0.25">
      <c r="A4868" t="s">
        <v>632</v>
      </c>
      <c r="B4868" t="s">
        <v>633</v>
      </c>
      <c r="C4868" s="151">
        <v>43217</v>
      </c>
      <c r="D4868">
        <v>58</v>
      </c>
      <c r="E4868">
        <v>64</v>
      </c>
      <c r="F4868">
        <v>49</v>
      </c>
    </row>
    <row r="4869" spans="1:6" x14ac:dyDescent="0.25">
      <c r="A4869" t="s">
        <v>632</v>
      </c>
      <c r="B4869" t="s">
        <v>633</v>
      </c>
      <c r="C4869" s="151">
        <v>43218</v>
      </c>
      <c r="D4869">
        <v>59</v>
      </c>
      <c r="E4869">
        <v>77</v>
      </c>
      <c r="F4869">
        <v>43</v>
      </c>
    </row>
    <row r="4870" spans="1:6" x14ac:dyDescent="0.25">
      <c r="A4870" t="s">
        <v>632</v>
      </c>
      <c r="B4870" t="s">
        <v>633</v>
      </c>
      <c r="C4870" s="151">
        <v>43219</v>
      </c>
      <c r="D4870">
        <v>51</v>
      </c>
      <c r="E4870">
        <v>55</v>
      </c>
      <c r="F4870">
        <v>36</v>
      </c>
    </row>
    <row r="4871" spans="1:6" x14ac:dyDescent="0.25">
      <c r="A4871" t="s">
        <v>632</v>
      </c>
      <c r="B4871" t="s">
        <v>633</v>
      </c>
      <c r="C4871" s="151">
        <v>43220</v>
      </c>
      <c r="D4871">
        <v>52</v>
      </c>
      <c r="E4871">
        <v>71</v>
      </c>
      <c r="F4871">
        <v>31</v>
      </c>
    </row>
    <row r="4872" spans="1:6" x14ac:dyDescent="0.25">
      <c r="A4872" t="s">
        <v>632</v>
      </c>
      <c r="B4872" t="s">
        <v>633</v>
      </c>
      <c r="C4872" s="151">
        <v>43221</v>
      </c>
      <c r="D4872">
        <v>63</v>
      </c>
      <c r="E4872">
        <v>82</v>
      </c>
      <c r="F4872">
        <v>39</v>
      </c>
    </row>
    <row r="4873" spans="1:6" x14ac:dyDescent="0.25">
      <c r="A4873" t="s">
        <v>632</v>
      </c>
      <c r="B4873" t="s">
        <v>633</v>
      </c>
      <c r="C4873" s="151">
        <v>43222</v>
      </c>
      <c r="D4873">
        <v>70</v>
      </c>
      <c r="E4873">
        <v>88</v>
      </c>
      <c r="F4873">
        <v>46</v>
      </c>
    </row>
    <row r="4874" spans="1:6" x14ac:dyDescent="0.25">
      <c r="A4874" t="s">
        <v>632</v>
      </c>
      <c r="B4874" t="s">
        <v>633</v>
      </c>
      <c r="C4874" s="151">
        <v>43223</v>
      </c>
      <c r="D4874">
        <v>76</v>
      </c>
      <c r="E4874">
        <v>90</v>
      </c>
      <c r="F4874">
        <v>63</v>
      </c>
    </row>
    <row r="4875" spans="1:6" x14ac:dyDescent="0.25">
      <c r="A4875" t="s">
        <v>632</v>
      </c>
      <c r="B4875" t="s">
        <v>633</v>
      </c>
      <c r="C4875" s="151">
        <v>43224</v>
      </c>
      <c r="D4875">
        <v>78</v>
      </c>
      <c r="E4875">
        <v>90</v>
      </c>
      <c r="F4875">
        <v>64</v>
      </c>
    </row>
    <row r="4876" spans="1:6" x14ac:dyDescent="0.25">
      <c r="A4876" t="s">
        <v>632</v>
      </c>
      <c r="B4876" t="s">
        <v>633</v>
      </c>
      <c r="C4876" s="151">
        <v>43225</v>
      </c>
      <c r="D4876">
        <v>69</v>
      </c>
      <c r="E4876">
        <v>73</v>
      </c>
      <c r="F4876">
        <v>54</v>
      </c>
    </row>
    <row r="4877" spans="1:6" x14ac:dyDescent="0.25">
      <c r="A4877" t="s">
        <v>632</v>
      </c>
      <c r="B4877" t="s">
        <v>633</v>
      </c>
      <c r="C4877" s="151">
        <v>43226</v>
      </c>
      <c r="D4877">
        <v>58</v>
      </c>
      <c r="E4877">
        <v>68</v>
      </c>
      <c r="F4877">
        <v>53</v>
      </c>
    </row>
    <row r="4878" spans="1:6" x14ac:dyDescent="0.25">
      <c r="A4878" t="s">
        <v>632</v>
      </c>
      <c r="B4878" t="s">
        <v>633</v>
      </c>
      <c r="C4878" s="151">
        <v>43227</v>
      </c>
      <c r="D4878">
        <v>63</v>
      </c>
      <c r="E4878">
        <v>77</v>
      </c>
      <c r="F4878">
        <v>53</v>
      </c>
    </row>
    <row r="4879" spans="1:6" x14ac:dyDescent="0.25">
      <c r="A4879" t="s">
        <v>632</v>
      </c>
      <c r="B4879" t="s">
        <v>633</v>
      </c>
      <c r="C4879" s="151">
        <v>43228</v>
      </c>
      <c r="D4879">
        <v>65</v>
      </c>
      <c r="E4879">
        <v>76</v>
      </c>
      <c r="F4879">
        <v>50</v>
      </c>
    </row>
    <row r="4880" spans="1:6" x14ac:dyDescent="0.25">
      <c r="A4880" t="s">
        <v>632</v>
      </c>
      <c r="B4880" t="s">
        <v>633</v>
      </c>
      <c r="C4880" s="151">
        <v>43229</v>
      </c>
      <c r="D4880">
        <v>65</v>
      </c>
      <c r="E4880">
        <v>78</v>
      </c>
      <c r="F4880">
        <v>46</v>
      </c>
    </row>
    <row r="4881" spans="1:6" x14ac:dyDescent="0.25">
      <c r="A4881" t="s">
        <v>632</v>
      </c>
      <c r="B4881" t="s">
        <v>633</v>
      </c>
      <c r="C4881" s="151">
        <v>43230</v>
      </c>
      <c r="D4881">
        <v>68</v>
      </c>
      <c r="E4881">
        <v>82</v>
      </c>
      <c r="F4881">
        <v>56</v>
      </c>
    </row>
    <row r="4882" spans="1:6" x14ac:dyDescent="0.25">
      <c r="A4882" t="s">
        <v>632</v>
      </c>
      <c r="B4882" t="s">
        <v>633</v>
      </c>
      <c r="C4882" s="151">
        <v>43231</v>
      </c>
      <c r="D4882">
        <v>69</v>
      </c>
      <c r="E4882">
        <v>82</v>
      </c>
      <c r="F4882">
        <v>53</v>
      </c>
    </row>
    <row r="4883" spans="1:6" x14ac:dyDescent="0.25">
      <c r="A4883" t="s">
        <v>632</v>
      </c>
      <c r="B4883" t="s">
        <v>633</v>
      </c>
      <c r="C4883" s="151">
        <v>43232</v>
      </c>
      <c r="D4883">
        <v>73</v>
      </c>
      <c r="E4883">
        <v>90</v>
      </c>
      <c r="F4883">
        <v>61</v>
      </c>
    </row>
    <row r="4884" spans="1:6" x14ac:dyDescent="0.25">
      <c r="A4884" t="s">
        <v>632</v>
      </c>
      <c r="B4884" t="s">
        <v>633</v>
      </c>
      <c r="C4884" s="151">
        <v>43233</v>
      </c>
      <c r="D4884">
        <v>68</v>
      </c>
      <c r="E4884">
        <v>73</v>
      </c>
      <c r="F4884">
        <v>60</v>
      </c>
    </row>
    <row r="4885" spans="1:6" x14ac:dyDescent="0.25">
      <c r="A4885" t="s">
        <v>632</v>
      </c>
      <c r="B4885" t="s">
        <v>633</v>
      </c>
      <c r="C4885" s="151">
        <v>43234</v>
      </c>
      <c r="D4885">
        <v>66</v>
      </c>
      <c r="E4885">
        <v>81</v>
      </c>
      <c r="F4885">
        <v>60</v>
      </c>
    </row>
    <row r="4886" spans="1:6" x14ac:dyDescent="0.25">
      <c r="A4886" t="s">
        <v>632</v>
      </c>
      <c r="B4886" t="s">
        <v>633</v>
      </c>
      <c r="C4886" s="151">
        <v>43235</v>
      </c>
      <c r="D4886">
        <v>72</v>
      </c>
      <c r="E4886">
        <v>89</v>
      </c>
      <c r="F4886">
        <v>63</v>
      </c>
    </row>
    <row r="4887" spans="1:6" x14ac:dyDescent="0.25">
      <c r="A4887" t="s">
        <v>632</v>
      </c>
      <c r="B4887" t="s">
        <v>633</v>
      </c>
      <c r="C4887" s="151">
        <v>43236</v>
      </c>
      <c r="D4887">
        <v>70</v>
      </c>
      <c r="E4887">
        <v>74</v>
      </c>
      <c r="F4887">
        <v>65</v>
      </c>
    </row>
    <row r="4888" spans="1:6" x14ac:dyDescent="0.25">
      <c r="A4888" t="s">
        <v>632</v>
      </c>
      <c r="B4888" t="s">
        <v>633</v>
      </c>
      <c r="C4888" s="151">
        <v>43237</v>
      </c>
      <c r="D4888">
        <v>66</v>
      </c>
      <c r="E4888">
        <v>69</v>
      </c>
      <c r="F4888">
        <v>64</v>
      </c>
    </row>
    <row r="4889" spans="1:6" x14ac:dyDescent="0.25">
      <c r="A4889" t="s">
        <v>632</v>
      </c>
      <c r="B4889" t="s">
        <v>633</v>
      </c>
      <c r="C4889" s="151">
        <v>43238</v>
      </c>
      <c r="D4889">
        <v>65</v>
      </c>
      <c r="E4889">
        <v>68</v>
      </c>
      <c r="F4889">
        <v>55</v>
      </c>
    </row>
    <row r="4890" spans="1:6" x14ac:dyDescent="0.25">
      <c r="A4890" t="s">
        <v>632</v>
      </c>
      <c r="B4890" t="s">
        <v>633</v>
      </c>
      <c r="C4890" s="151">
        <v>43239</v>
      </c>
      <c r="D4890">
        <v>57</v>
      </c>
      <c r="E4890">
        <v>67</v>
      </c>
      <c r="F4890">
        <v>54</v>
      </c>
    </row>
    <row r="4891" spans="1:6" x14ac:dyDescent="0.25">
      <c r="A4891" t="s">
        <v>632</v>
      </c>
      <c r="B4891" t="s">
        <v>633</v>
      </c>
      <c r="C4891" s="151">
        <v>43240</v>
      </c>
      <c r="D4891">
        <v>74</v>
      </c>
      <c r="E4891">
        <v>87</v>
      </c>
      <c r="F4891">
        <v>67</v>
      </c>
    </row>
    <row r="4892" spans="1:6" x14ac:dyDescent="0.25">
      <c r="A4892" t="s">
        <v>632</v>
      </c>
      <c r="B4892" t="s">
        <v>633</v>
      </c>
      <c r="C4892" s="151">
        <v>43241</v>
      </c>
      <c r="D4892">
        <v>73</v>
      </c>
      <c r="E4892">
        <v>82</v>
      </c>
      <c r="F4892">
        <v>63</v>
      </c>
    </row>
    <row r="4893" spans="1:6" x14ac:dyDescent="0.25">
      <c r="A4893" t="s">
        <v>632</v>
      </c>
      <c r="B4893" t="s">
        <v>633</v>
      </c>
      <c r="C4893" s="151">
        <v>43242</v>
      </c>
      <c r="D4893">
        <v>70</v>
      </c>
      <c r="E4893">
        <v>80</v>
      </c>
      <c r="F4893">
        <v>65</v>
      </c>
    </row>
    <row r="4894" spans="1:6" x14ac:dyDescent="0.25">
      <c r="A4894" t="s">
        <v>632</v>
      </c>
      <c r="B4894" t="s">
        <v>633</v>
      </c>
      <c r="C4894" s="151">
        <v>43243</v>
      </c>
      <c r="D4894">
        <v>72</v>
      </c>
      <c r="E4894">
        <v>80</v>
      </c>
      <c r="F4894">
        <v>58</v>
      </c>
    </row>
    <row r="4895" spans="1:6" x14ac:dyDescent="0.25">
      <c r="A4895" t="s">
        <v>632</v>
      </c>
      <c r="B4895" t="s">
        <v>633</v>
      </c>
      <c r="C4895" s="151">
        <v>43244</v>
      </c>
      <c r="D4895">
        <v>71</v>
      </c>
      <c r="E4895">
        <v>84</v>
      </c>
      <c r="F4895">
        <v>56</v>
      </c>
    </row>
    <row r="4896" spans="1:6" x14ac:dyDescent="0.25">
      <c r="A4896" t="s">
        <v>632</v>
      </c>
      <c r="B4896" t="s">
        <v>633</v>
      </c>
      <c r="C4896" s="151">
        <v>43245</v>
      </c>
      <c r="D4896">
        <v>72</v>
      </c>
      <c r="E4896">
        <v>86</v>
      </c>
      <c r="F4896">
        <v>56</v>
      </c>
    </row>
    <row r="4897" spans="1:6" x14ac:dyDescent="0.25">
      <c r="A4897" t="s">
        <v>632</v>
      </c>
      <c r="B4897" t="s">
        <v>633</v>
      </c>
      <c r="C4897" s="151">
        <v>43246</v>
      </c>
      <c r="D4897">
        <v>78</v>
      </c>
      <c r="E4897">
        <v>88</v>
      </c>
      <c r="F4897">
        <v>71</v>
      </c>
    </row>
    <row r="4898" spans="1:6" x14ac:dyDescent="0.25">
      <c r="A4898" t="s">
        <v>632</v>
      </c>
      <c r="B4898" t="s">
        <v>633</v>
      </c>
      <c r="C4898" s="151">
        <v>43247</v>
      </c>
      <c r="D4898">
        <v>76</v>
      </c>
      <c r="E4898">
        <v>86</v>
      </c>
      <c r="F4898">
        <v>68</v>
      </c>
    </row>
    <row r="4899" spans="1:6" x14ac:dyDescent="0.25">
      <c r="A4899" t="s">
        <v>632</v>
      </c>
      <c r="B4899" t="s">
        <v>633</v>
      </c>
      <c r="C4899" s="151">
        <v>43248</v>
      </c>
      <c r="D4899">
        <v>68</v>
      </c>
      <c r="E4899">
        <v>73</v>
      </c>
      <c r="F4899">
        <v>63</v>
      </c>
    </row>
    <row r="4900" spans="1:6" x14ac:dyDescent="0.25">
      <c r="A4900" t="s">
        <v>632</v>
      </c>
      <c r="B4900" t="s">
        <v>633</v>
      </c>
      <c r="C4900" s="151">
        <v>43249</v>
      </c>
      <c r="D4900">
        <v>73</v>
      </c>
      <c r="E4900">
        <v>83</v>
      </c>
      <c r="F4900">
        <v>67</v>
      </c>
    </row>
    <row r="4901" spans="1:6" x14ac:dyDescent="0.25">
      <c r="A4901" t="s">
        <v>632</v>
      </c>
      <c r="B4901" t="s">
        <v>633</v>
      </c>
      <c r="C4901" s="151">
        <v>43250</v>
      </c>
      <c r="D4901">
        <v>73</v>
      </c>
      <c r="E4901">
        <v>78</v>
      </c>
      <c r="F4901">
        <v>67</v>
      </c>
    </row>
    <row r="4902" spans="1:6" x14ac:dyDescent="0.25">
      <c r="A4902" t="s">
        <v>632</v>
      </c>
      <c r="B4902" t="s">
        <v>633</v>
      </c>
      <c r="C4902" s="151">
        <v>43251</v>
      </c>
      <c r="D4902">
        <v>73</v>
      </c>
      <c r="E4902">
        <v>83</v>
      </c>
      <c r="F4902">
        <v>68</v>
      </c>
    </row>
    <row r="4903" spans="1:6" x14ac:dyDescent="0.25">
      <c r="A4903" t="s">
        <v>632</v>
      </c>
      <c r="B4903" t="s">
        <v>633</v>
      </c>
      <c r="C4903" s="151">
        <v>43252</v>
      </c>
      <c r="D4903">
        <v>76</v>
      </c>
      <c r="E4903">
        <v>88</v>
      </c>
      <c r="F4903">
        <v>69</v>
      </c>
    </row>
    <row r="4904" spans="1:6" x14ac:dyDescent="0.25">
      <c r="A4904" t="s">
        <v>632</v>
      </c>
      <c r="B4904" t="s">
        <v>633</v>
      </c>
      <c r="C4904" s="151">
        <v>43253</v>
      </c>
      <c r="D4904">
        <v>75</v>
      </c>
      <c r="E4904">
        <v>82</v>
      </c>
      <c r="F4904">
        <v>69</v>
      </c>
    </row>
    <row r="4905" spans="1:6" x14ac:dyDescent="0.25">
      <c r="A4905" t="s">
        <v>632</v>
      </c>
      <c r="B4905" t="s">
        <v>633</v>
      </c>
      <c r="C4905" s="151">
        <v>43254</v>
      </c>
      <c r="D4905">
        <v>67</v>
      </c>
      <c r="E4905">
        <v>71</v>
      </c>
      <c r="F4905">
        <v>56</v>
      </c>
    </row>
    <row r="4906" spans="1:6" x14ac:dyDescent="0.25">
      <c r="A4906" t="s">
        <v>632</v>
      </c>
      <c r="B4906" t="s">
        <v>633</v>
      </c>
      <c r="C4906" s="151">
        <v>43255</v>
      </c>
      <c r="D4906">
        <v>63</v>
      </c>
      <c r="E4906">
        <v>79</v>
      </c>
      <c r="F4906">
        <v>56</v>
      </c>
    </row>
    <row r="4907" spans="1:6" x14ac:dyDescent="0.25">
      <c r="A4907" t="s">
        <v>632</v>
      </c>
      <c r="B4907" t="s">
        <v>633</v>
      </c>
      <c r="C4907" s="151">
        <v>43256</v>
      </c>
      <c r="D4907">
        <v>67</v>
      </c>
      <c r="E4907">
        <v>80</v>
      </c>
      <c r="F4907">
        <v>52</v>
      </c>
    </row>
    <row r="4908" spans="1:6" x14ac:dyDescent="0.25">
      <c r="A4908" t="s">
        <v>632</v>
      </c>
      <c r="B4908" t="s">
        <v>633</v>
      </c>
      <c r="C4908" s="151">
        <v>43257</v>
      </c>
      <c r="D4908">
        <v>67</v>
      </c>
      <c r="E4908">
        <v>74</v>
      </c>
      <c r="F4908">
        <v>59</v>
      </c>
    </row>
    <row r="4909" spans="1:6" x14ac:dyDescent="0.25">
      <c r="A4909" t="s">
        <v>632</v>
      </c>
      <c r="B4909" t="s">
        <v>633</v>
      </c>
      <c r="C4909" s="151">
        <v>43258</v>
      </c>
      <c r="D4909">
        <v>67</v>
      </c>
      <c r="E4909">
        <v>80</v>
      </c>
      <c r="F4909">
        <v>57</v>
      </c>
    </row>
    <row r="4910" spans="1:6" x14ac:dyDescent="0.25">
      <c r="A4910" t="s">
        <v>632</v>
      </c>
      <c r="B4910" t="s">
        <v>633</v>
      </c>
      <c r="C4910" s="151">
        <v>43259</v>
      </c>
      <c r="D4910">
        <v>72</v>
      </c>
      <c r="E4910">
        <v>85</v>
      </c>
      <c r="F4910">
        <v>58</v>
      </c>
    </row>
    <row r="4911" spans="1:6" x14ac:dyDescent="0.25">
      <c r="A4911" t="s">
        <v>632</v>
      </c>
      <c r="B4911" t="s">
        <v>633</v>
      </c>
      <c r="C4911" s="151">
        <v>43260</v>
      </c>
      <c r="D4911">
        <v>77</v>
      </c>
      <c r="E4911">
        <v>88</v>
      </c>
      <c r="F4911">
        <v>67</v>
      </c>
    </row>
    <row r="4912" spans="1:6" x14ac:dyDescent="0.25">
      <c r="A4912" t="s">
        <v>632</v>
      </c>
      <c r="B4912" t="s">
        <v>633</v>
      </c>
      <c r="C4912" s="151">
        <v>43261</v>
      </c>
      <c r="D4912">
        <v>71</v>
      </c>
      <c r="E4912">
        <v>79</v>
      </c>
      <c r="F4912">
        <v>63</v>
      </c>
    </row>
    <row r="4913" spans="1:6" x14ac:dyDescent="0.25">
      <c r="A4913" t="s">
        <v>632</v>
      </c>
      <c r="B4913" t="s">
        <v>633</v>
      </c>
      <c r="C4913" s="151">
        <v>43262</v>
      </c>
      <c r="D4913">
        <v>63</v>
      </c>
      <c r="E4913">
        <v>65</v>
      </c>
      <c r="F4913">
        <v>58</v>
      </c>
    </row>
    <row r="4914" spans="1:6" x14ac:dyDescent="0.25">
      <c r="A4914" t="s">
        <v>632</v>
      </c>
      <c r="B4914" t="s">
        <v>633</v>
      </c>
      <c r="C4914" s="151">
        <v>43263</v>
      </c>
      <c r="D4914">
        <v>64</v>
      </c>
      <c r="E4914">
        <v>76</v>
      </c>
      <c r="F4914">
        <v>52</v>
      </c>
    </row>
    <row r="4915" spans="1:6" x14ac:dyDescent="0.25">
      <c r="A4915" t="s">
        <v>632</v>
      </c>
      <c r="B4915" t="s">
        <v>633</v>
      </c>
      <c r="C4915" s="151">
        <v>43264</v>
      </c>
      <c r="D4915">
        <v>72</v>
      </c>
      <c r="E4915">
        <v>83</v>
      </c>
      <c r="F4915">
        <v>65</v>
      </c>
    </row>
    <row r="4916" spans="1:6" x14ac:dyDescent="0.25">
      <c r="A4916" t="s">
        <v>632</v>
      </c>
      <c r="B4916" t="s">
        <v>633</v>
      </c>
      <c r="C4916" s="151">
        <v>43265</v>
      </c>
      <c r="D4916">
        <v>77</v>
      </c>
      <c r="E4916">
        <v>84</v>
      </c>
      <c r="F4916">
        <v>63</v>
      </c>
    </row>
    <row r="4917" spans="1:6" x14ac:dyDescent="0.25">
      <c r="A4917" t="s">
        <v>632</v>
      </c>
      <c r="B4917" t="s">
        <v>633</v>
      </c>
      <c r="C4917" s="151">
        <v>43266</v>
      </c>
      <c r="D4917">
        <v>74</v>
      </c>
      <c r="E4917">
        <v>83</v>
      </c>
      <c r="F4917">
        <v>59</v>
      </c>
    </row>
    <row r="4918" spans="1:6" x14ac:dyDescent="0.25">
      <c r="A4918" t="s">
        <v>632</v>
      </c>
      <c r="B4918" t="s">
        <v>633</v>
      </c>
      <c r="C4918" s="151">
        <v>43267</v>
      </c>
      <c r="D4918">
        <v>71</v>
      </c>
      <c r="E4918">
        <v>86</v>
      </c>
      <c r="F4918">
        <v>54</v>
      </c>
    </row>
    <row r="4919" spans="1:6" x14ac:dyDescent="0.25">
      <c r="A4919" t="s">
        <v>632</v>
      </c>
      <c r="B4919" t="s">
        <v>633</v>
      </c>
      <c r="C4919" s="151">
        <v>43268</v>
      </c>
      <c r="D4919">
        <v>78</v>
      </c>
      <c r="E4919">
        <v>88</v>
      </c>
      <c r="F4919">
        <v>68</v>
      </c>
    </row>
    <row r="4920" spans="1:6" x14ac:dyDescent="0.25">
      <c r="A4920" t="s">
        <v>632</v>
      </c>
      <c r="B4920" t="s">
        <v>633</v>
      </c>
      <c r="C4920" s="151">
        <v>43269</v>
      </c>
      <c r="D4920">
        <v>80</v>
      </c>
      <c r="E4920">
        <v>94</v>
      </c>
      <c r="F4920">
        <v>68</v>
      </c>
    </row>
    <row r="4921" spans="1:6" x14ac:dyDescent="0.25">
      <c r="A4921" t="s">
        <v>632</v>
      </c>
      <c r="B4921" t="s">
        <v>633</v>
      </c>
      <c r="C4921" s="151">
        <v>43270</v>
      </c>
      <c r="D4921">
        <v>81</v>
      </c>
      <c r="E4921">
        <v>93</v>
      </c>
      <c r="F4921">
        <v>71</v>
      </c>
    </row>
    <row r="4922" spans="1:6" x14ac:dyDescent="0.25">
      <c r="A4922" t="s">
        <v>632</v>
      </c>
      <c r="B4922" t="s">
        <v>633</v>
      </c>
      <c r="C4922" s="151">
        <v>43271</v>
      </c>
      <c r="D4922">
        <v>76</v>
      </c>
      <c r="E4922">
        <v>84</v>
      </c>
      <c r="F4922">
        <v>69</v>
      </c>
    </row>
    <row r="4923" spans="1:6" x14ac:dyDescent="0.25">
      <c r="A4923" t="s">
        <v>632</v>
      </c>
      <c r="B4923" t="s">
        <v>633</v>
      </c>
      <c r="C4923" s="151">
        <v>43272</v>
      </c>
      <c r="D4923">
        <v>74</v>
      </c>
      <c r="E4923">
        <v>82</v>
      </c>
      <c r="F4923">
        <v>68</v>
      </c>
    </row>
    <row r="4924" spans="1:6" x14ac:dyDescent="0.25">
      <c r="A4924" t="s">
        <v>632</v>
      </c>
      <c r="B4924" t="s">
        <v>633</v>
      </c>
      <c r="C4924" s="151">
        <v>43273</v>
      </c>
      <c r="D4924">
        <v>70</v>
      </c>
      <c r="E4924">
        <v>72</v>
      </c>
      <c r="F4924">
        <v>64</v>
      </c>
    </row>
    <row r="4925" spans="1:6" x14ac:dyDescent="0.25">
      <c r="A4925" t="s">
        <v>632</v>
      </c>
      <c r="B4925" t="s">
        <v>633</v>
      </c>
      <c r="C4925" s="151">
        <v>43274</v>
      </c>
      <c r="D4925">
        <v>68</v>
      </c>
      <c r="E4925">
        <v>78</v>
      </c>
      <c r="F4925">
        <v>64</v>
      </c>
    </row>
    <row r="4926" spans="1:6" x14ac:dyDescent="0.25">
      <c r="A4926" t="s">
        <v>632</v>
      </c>
      <c r="B4926" t="s">
        <v>633</v>
      </c>
      <c r="C4926" s="151">
        <v>43275</v>
      </c>
      <c r="D4926">
        <v>74</v>
      </c>
      <c r="E4926">
        <v>87</v>
      </c>
      <c r="F4926">
        <v>64</v>
      </c>
    </row>
    <row r="4927" spans="1:6" x14ac:dyDescent="0.25">
      <c r="A4927" t="s">
        <v>632</v>
      </c>
      <c r="B4927" t="s">
        <v>633</v>
      </c>
      <c r="C4927" s="151">
        <v>43276</v>
      </c>
      <c r="D4927">
        <v>75</v>
      </c>
      <c r="E4927">
        <v>83</v>
      </c>
      <c r="F4927">
        <v>65</v>
      </c>
    </row>
    <row r="4928" spans="1:6" x14ac:dyDescent="0.25">
      <c r="A4928" t="s">
        <v>632</v>
      </c>
      <c r="B4928" t="s">
        <v>633</v>
      </c>
      <c r="C4928" s="151">
        <v>43277</v>
      </c>
      <c r="D4928">
        <v>72</v>
      </c>
      <c r="E4928">
        <v>82</v>
      </c>
      <c r="F4928">
        <v>60</v>
      </c>
    </row>
    <row r="4929" spans="1:6" x14ac:dyDescent="0.25">
      <c r="A4929" t="s">
        <v>632</v>
      </c>
      <c r="B4929" t="s">
        <v>633</v>
      </c>
      <c r="C4929" s="151">
        <v>43278</v>
      </c>
      <c r="D4929">
        <v>72</v>
      </c>
      <c r="E4929">
        <v>80</v>
      </c>
      <c r="F4929">
        <v>66</v>
      </c>
    </row>
    <row r="4930" spans="1:6" x14ac:dyDescent="0.25">
      <c r="A4930" t="s">
        <v>632</v>
      </c>
      <c r="B4930" t="s">
        <v>633</v>
      </c>
      <c r="C4930" s="151">
        <v>43279</v>
      </c>
      <c r="D4930">
        <v>79</v>
      </c>
      <c r="E4930">
        <v>87</v>
      </c>
      <c r="F4930">
        <v>70</v>
      </c>
    </row>
    <row r="4931" spans="1:6" x14ac:dyDescent="0.25">
      <c r="A4931" t="s">
        <v>632</v>
      </c>
      <c r="B4931" t="s">
        <v>633</v>
      </c>
      <c r="C4931" s="151">
        <v>43280</v>
      </c>
      <c r="D4931">
        <v>78</v>
      </c>
      <c r="E4931">
        <v>90</v>
      </c>
      <c r="F4931">
        <v>65</v>
      </c>
    </row>
    <row r="4932" spans="1:6" x14ac:dyDescent="0.25">
      <c r="A4932" t="s">
        <v>632</v>
      </c>
      <c r="B4932" t="s">
        <v>633</v>
      </c>
      <c r="C4932" s="151">
        <v>43281</v>
      </c>
      <c r="D4932">
        <v>79</v>
      </c>
      <c r="E4932">
        <v>92</v>
      </c>
      <c r="F4932">
        <v>64</v>
      </c>
    </row>
    <row r="4933" spans="1:6" x14ac:dyDescent="0.25">
      <c r="A4933" t="s">
        <v>632</v>
      </c>
      <c r="B4933" t="s">
        <v>633</v>
      </c>
      <c r="C4933" s="151">
        <v>43282</v>
      </c>
      <c r="D4933">
        <v>81</v>
      </c>
      <c r="E4933">
        <v>93</v>
      </c>
      <c r="F4933">
        <v>68</v>
      </c>
    </row>
    <row r="4934" spans="1:6" x14ac:dyDescent="0.25">
      <c r="A4934" t="s">
        <v>632</v>
      </c>
      <c r="B4934" t="s">
        <v>633</v>
      </c>
      <c r="C4934" s="151">
        <v>43283</v>
      </c>
      <c r="D4934">
        <v>83</v>
      </c>
      <c r="E4934">
        <v>95</v>
      </c>
      <c r="F4934">
        <v>70</v>
      </c>
    </row>
    <row r="4935" spans="1:6" x14ac:dyDescent="0.25">
      <c r="A4935" t="s">
        <v>632</v>
      </c>
      <c r="B4935" t="s">
        <v>633</v>
      </c>
      <c r="C4935" s="151">
        <v>43284</v>
      </c>
      <c r="D4935">
        <v>84</v>
      </c>
      <c r="E4935">
        <v>96</v>
      </c>
      <c r="F4935">
        <v>73</v>
      </c>
    </row>
    <row r="4936" spans="1:6" x14ac:dyDescent="0.25">
      <c r="A4936" t="s">
        <v>632</v>
      </c>
      <c r="B4936" t="s">
        <v>633</v>
      </c>
      <c r="C4936" s="151">
        <v>43285</v>
      </c>
      <c r="D4936">
        <v>82</v>
      </c>
      <c r="E4936">
        <v>91</v>
      </c>
      <c r="F4936">
        <v>75</v>
      </c>
    </row>
    <row r="4937" spans="1:6" x14ac:dyDescent="0.25">
      <c r="A4937" t="s">
        <v>632</v>
      </c>
      <c r="B4937" t="s">
        <v>633</v>
      </c>
      <c r="C4937" s="151">
        <v>43286</v>
      </c>
      <c r="D4937">
        <v>81</v>
      </c>
      <c r="E4937">
        <v>90</v>
      </c>
      <c r="F4937">
        <v>74</v>
      </c>
    </row>
    <row r="4938" spans="1:6" x14ac:dyDescent="0.25">
      <c r="A4938" t="s">
        <v>632</v>
      </c>
      <c r="B4938" t="s">
        <v>633</v>
      </c>
      <c r="C4938" s="151">
        <v>43287</v>
      </c>
      <c r="D4938">
        <v>81</v>
      </c>
      <c r="E4938">
        <v>85</v>
      </c>
      <c r="F4938">
        <v>73</v>
      </c>
    </row>
    <row r="4939" spans="1:6" x14ac:dyDescent="0.25">
      <c r="A4939" t="s">
        <v>632</v>
      </c>
      <c r="B4939" t="s">
        <v>633</v>
      </c>
      <c r="C4939" s="151">
        <v>43288</v>
      </c>
      <c r="D4939">
        <v>73</v>
      </c>
      <c r="E4939">
        <v>80</v>
      </c>
      <c r="F4939">
        <v>63</v>
      </c>
    </row>
    <row r="4940" spans="1:6" x14ac:dyDescent="0.25">
      <c r="A4940" t="s">
        <v>632</v>
      </c>
      <c r="B4940" t="s">
        <v>633</v>
      </c>
      <c r="C4940" s="151">
        <v>43289</v>
      </c>
      <c r="D4940">
        <v>70</v>
      </c>
      <c r="E4940">
        <v>83</v>
      </c>
      <c r="F4940">
        <v>54</v>
      </c>
    </row>
    <row r="4941" spans="1:6" x14ac:dyDescent="0.25">
      <c r="A4941" t="s">
        <v>632</v>
      </c>
      <c r="B4941" t="s">
        <v>633</v>
      </c>
      <c r="C4941" s="151">
        <v>43290</v>
      </c>
      <c r="D4941">
        <v>72</v>
      </c>
      <c r="E4941">
        <v>87</v>
      </c>
      <c r="F4941">
        <v>54</v>
      </c>
    </row>
    <row r="4942" spans="1:6" x14ac:dyDescent="0.25">
      <c r="A4942" t="s">
        <v>632</v>
      </c>
      <c r="B4942" t="s">
        <v>633</v>
      </c>
      <c r="C4942" s="151">
        <v>43291</v>
      </c>
      <c r="D4942">
        <v>78</v>
      </c>
      <c r="E4942">
        <v>93</v>
      </c>
      <c r="F4942">
        <v>60</v>
      </c>
    </row>
    <row r="4943" spans="1:6" x14ac:dyDescent="0.25">
      <c r="A4943" t="s">
        <v>632</v>
      </c>
      <c r="B4943" t="s">
        <v>633</v>
      </c>
      <c r="C4943" s="151">
        <v>43292</v>
      </c>
      <c r="D4943">
        <v>80</v>
      </c>
      <c r="E4943">
        <v>91</v>
      </c>
      <c r="F4943">
        <v>70</v>
      </c>
    </row>
    <row r="4944" spans="1:6" x14ac:dyDescent="0.25">
      <c r="A4944" t="s">
        <v>632</v>
      </c>
      <c r="B4944" t="s">
        <v>633</v>
      </c>
      <c r="C4944" s="151">
        <v>43293</v>
      </c>
      <c r="D4944">
        <v>78</v>
      </c>
      <c r="E4944">
        <v>88</v>
      </c>
      <c r="F4944">
        <v>67</v>
      </c>
    </row>
    <row r="4945" spans="1:6" x14ac:dyDescent="0.25">
      <c r="A4945" t="s">
        <v>632</v>
      </c>
      <c r="B4945" t="s">
        <v>633</v>
      </c>
      <c r="C4945" s="151">
        <v>43294</v>
      </c>
      <c r="D4945">
        <v>76</v>
      </c>
      <c r="E4945">
        <v>86</v>
      </c>
      <c r="F4945">
        <v>63</v>
      </c>
    </row>
    <row r="4946" spans="1:6" x14ac:dyDescent="0.25">
      <c r="A4946" t="s">
        <v>632</v>
      </c>
      <c r="B4946" t="s">
        <v>633</v>
      </c>
      <c r="C4946" s="151">
        <v>43295</v>
      </c>
      <c r="D4946">
        <v>77</v>
      </c>
      <c r="E4946">
        <v>89</v>
      </c>
      <c r="F4946">
        <v>63</v>
      </c>
    </row>
    <row r="4947" spans="1:6" x14ac:dyDescent="0.25">
      <c r="A4947" t="s">
        <v>632</v>
      </c>
      <c r="B4947" t="s">
        <v>633</v>
      </c>
      <c r="C4947" s="151">
        <v>43296</v>
      </c>
      <c r="D4947">
        <v>78</v>
      </c>
      <c r="E4947">
        <v>88</v>
      </c>
      <c r="F4947">
        <v>69</v>
      </c>
    </row>
    <row r="4948" spans="1:6" x14ac:dyDescent="0.25">
      <c r="A4948" t="s">
        <v>632</v>
      </c>
      <c r="B4948" t="s">
        <v>633</v>
      </c>
      <c r="C4948" s="151">
        <v>43297</v>
      </c>
      <c r="D4948">
        <v>78</v>
      </c>
      <c r="E4948">
        <v>94</v>
      </c>
      <c r="F4948">
        <v>66</v>
      </c>
    </row>
    <row r="4949" spans="1:6" x14ac:dyDescent="0.25">
      <c r="A4949" t="s">
        <v>632</v>
      </c>
      <c r="B4949" t="s">
        <v>633</v>
      </c>
      <c r="C4949" s="151">
        <v>43298</v>
      </c>
      <c r="D4949">
        <v>78</v>
      </c>
      <c r="E4949">
        <v>89</v>
      </c>
      <c r="F4949">
        <v>70</v>
      </c>
    </row>
    <row r="4950" spans="1:6" x14ac:dyDescent="0.25">
      <c r="A4950" t="s">
        <v>632</v>
      </c>
      <c r="B4950" t="s">
        <v>633</v>
      </c>
      <c r="C4950" s="151">
        <v>43299</v>
      </c>
      <c r="D4950">
        <v>75</v>
      </c>
      <c r="E4950">
        <v>85</v>
      </c>
      <c r="F4950">
        <v>64</v>
      </c>
    </row>
    <row r="4951" spans="1:6" x14ac:dyDescent="0.25">
      <c r="A4951" t="s">
        <v>632</v>
      </c>
      <c r="B4951" t="s">
        <v>633</v>
      </c>
      <c r="C4951" s="151">
        <v>43300</v>
      </c>
      <c r="D4951">
        <v>74</v>
      </c>
      <c r="E4951">
        <v>86</v>
      </c>
      <c r="F4951">
        <v>61</v>
      </c>
    </row>
    <row r="4952" spans="1:6" x14ac:dyDescent="0.25">
      <c r="A4952" t="s">
        <v>632</v>
      </c>
      <c r="B4952" t="s">
        <v>633</v>
      </c>
      <c r="C4952" s="151">
        <v>43301</v>
      </c>
      <c r="D4952">
        <v>74</v>
      </c>
      <c r="E4952">
        <v>87</v>
      </c>
      <c r="F4952">
        <v>62</v>
      </c>
    </row>
    <row r="4953" spans="1:6" x14ac:dyDescent="0.25">
      <c r="A4953" t="s">
        <v>632</v>
      </c>
      <c r="B4953" t="s">
        <v>633</v>
      </c>
      <c r="C4953" s="151">
        <v>43302</v>
      </c>
      <c r="D4953">
        <v>70</v>
      </c>
      <c r="E4953">
        <v>74</v>
      </c>
      <c r="F4953">
        <v>62</v>
      </c>
    </row>
    <row r="4954" spans="1:6" x14ac:dyDescent="0.25">
      <c r="A4954" t="s">
        <v>632</v>
      </c>
      <c r="B4954" t="s">
        <v>633</v>
      </c>
      <c r="C4954" s="151">
        <v>43303</v>
      </c>
      <c r="D4954">
        <v>68</v>
      </c>
      <c r="E4954">
        <v>80</v>
      </c>
      <c r="F4954">
        <v>60</v>
      </c>
    </row>
    <row r="4955" spans="1:6" x14ac:dyDescent="0.25">
      <c r="A4955" t="s">
        <v>632</v>
      </c>
      <c r="B4955" t="s">
        <v>633</v>
      </c>
      <c r="C4955" s="151">
        <v>43304</v>
      </c>
      <c r="D4955">
        <v>76</v>
      </c>
      <c r="E4955">
        <v>82</v>
      </c>
      <c r="F4955">
        <v>73</v>
      </c>
    </row>
    <row r="4956" spans="1:6" x14ac:dyDescent="0.25">
      <c r="A4956" t="s">
        <v>632</v>
      </c>
      <c r="B4956" t="s">
        <v>633</v>
      </c>
      <c r="C4956" s="151">
        <v>43305</v>
      </c>
      <c r="D4956">
        <v>76</v>
      </c>
      <c r="E4956">
        <v>82</v>
      </c>
      <c r="F4956">
        <v>73</v>
      </c>
    </row>
    <row r="4957" spans="1:6" x14ac:dyDescent="0.25">
      <c r="A4957" t="s">
        <v>632</v>
      </c>
      <c r="B4957" t="s">
        <v>633</v>
      </c>
      <c r="C4957" s="151">
        <v>43306</v>
      </c>
      <c r="D4957">
        <v>75</v>
      </c>
      <c r="E4957">
        <v>82</v>
      </c>
      <c r="F4957">
        <v>71</v>
      </c>
    </row>
    <row r="4958" spans="1:6" x14ac:dyDescent="0.25">
      <c r="A4958" t="s">
        <v>632</v>
      </c>
      <c r="B4958" t="s">
        <v>633</v>
      </c>
      <c r="C4958" s="151">
        <v>43307</v>
      </c>
      <c r="D4958">
        <v>76</v>
      </c>
      <c r="E4958">
        <v>89</v>
      </c>
      <c r="F4958">
        <v>68</v>
      </c>
    </row>
    <row r="4959" spans="1:6" x14ac:dyDescent="0.25">
      <c r="A4959" t="s">
        <v>632</v>
      </c>
      <c r="B4959" t="s">
        <v>633</v>
      </c>
      <c r="C4959" s="151">
        <v>43308</v>
      </c>
      <c r="D4959">
        <v>78</v>
      </c>
      <c r="E4959">
        <v>90</v>
      </c>
      <c r="F4959">
        <v>68</v>
      </c>
    </row>
    <row r="4960" spans="1:6" x14ac:dyDescent="0.25">
      <c r="A4960" t="s">
        <v>632</v>
      </c>
      <c r="B4960" t="s">
        <v>633</v>
      </c>
      <c r="C4960" s="151">
        <v>43309</v>
      </c>
      <c r="D4960">
        <v>75</v>
      </c>
      <c r="E4960">
        <v>85</v>
      </c>
      <c r="F4960">
        <v>67</v>
      </c>
    </row>
    <row r="4961" spans="1:6" x14ac:dyDescent="0.25">
      <c r="A4961" t="s">
        <v>632</v>
      </c>
      <c r="B4961" t="s">
        <v>633</v>
      </c>
      <c r="C4961" s="151">
        <v>43310</v>
      </c>
      <c r="D4961">
        <v>75</v>
      </c>
      <c r="E4961">
        <v>85</v>
      </c>
      <c r="F4961">
        <v>65</v>
      </c>
    </row>
    <row r="4962" spans="1:6" x14ac:dyDescent="0.25">
      <c r="A4962" t="s">
        <v>632</v>
      </c>
      <c r="B4962" t="s">
        <v>633</v>
      </c>
      <c r="C4962" s="151">
        <v>43311</v>
      </c>
      <c r="D4962">
        <v>72</v>
      </c>
      <c r="E4962">
        <v>77</v>
      </c>
      <c r="F4962">
        <v>67</v>
      </c>
    </row>
    <row r="4963" spans="1:6" x14ac:dyDescent="0.25">
      <c r="A4963" t="s">
        <v>632</v>
      </c>
      <c r="B4963" t="s">
        <v>633</v>
      </c>
      <c r="C4963" s="151">
        <v>43312</v>
      </c>
      <c r="D4963">
        <v>73</v>
      </c>
      <c r="E4963">
        <v>82</v>
      </c>
      <c r="F4963">
        <v>68</v>
      </c>
    </row>
    <row r="4964" spans="1:6" x14ac:dyDescent="0.25">
      <c r="A4964" t="s">
        <v>632</v>
      </c>
      <c r="B4964" t="s">
        <v>633</v>
      </c>
      <c r="C4964" s="151">
        <v>43313</v>
      </c>
      <c r="D4964">
        <v>78</v>
      </c>
      <c r="E4964">
        <v>87</v>
      </c>
      <c r="F4964">
        <v>71</v>
      </c>
    </row>
    <row r="4965" spans="1:6" x14ac:dyDescent="0.25">
      <c r="A4965" t="s">
        <v>632</v>
      </c>
      <c r="B4965" t="s">
        <v>633</v>
      </c>
      <c r="C4965" s="151">
        <v>43314</v>
      </c>
      <c r="D4965">
        <v>76</v>
      </c>
      <c r="E4965">
        <v>80</v>
      </c>
      <c r="F4965">
        <v>70</v>
      </c>
    </row>
    <row r="4966" spans="1:6" x14ac:dyDescent="0.25">
      <c r="A4966" t="s">
        <v>632</v>
      </c>
      <c r="B4966" t="s">
        <v>633</v>
      </c>
      <c r="C4966" s="151">
        <v>43315</v>
      </c>
      <c r="D4966">
        <v>76</v>
      </c>
      <c r="E4966">
        <v>82</v>
      </c>
      <c r="F4966">
        <v>71</v>
      </c>
    </row>
    <row r="4967" spans="1:6" x14ac:dyDescent="0.25">
      <c r="A4967" t="s">
        <v>632</v>
      </c>
      <c r="B4967" t="s">
        <v>633</v>
      </c>
      <c r="C4967" s="151">
        <v>43316</v>
      </c>
      <c r="D4967">
        <v>77</v>
      </c>
      <c r="E4967">
        <v>88</v>
      </c>
      <c r="F4967">
        <v>68</v>
      </c>
    </row>
    <row r="4968" spans="1:6" x14ac:dyDescent="0.25">
      <c r="A4968" t="s">
        <v>632</v>
      </c>
      <c r="B4968" t="s">
        <v>633</v>
      </c>
      <c r="C4968" s="151">
        <v>43317</v>
      </c>
      <c r="D4968">
        <v>80</v>
      </c>
      <c r="E4968">
        <v>91</v>
      </c>
      <c r="F4968">
        <v>68</v>
      </c>
    </row>
    <row r="4969" spans="1:6" x14ac:dyDescent="0.25">
      <c r="A4969" t="s">
        <v>632</v>
      </c>
      <c r="B4969" t="s">
        <v>633</v>
      </c>
      <c r="C4969" s="151">
        <v>43318</v>
      </c>
      <c r="D4969">
        <v>81</v>
      </c>
      <c r="E4969">
        <v>92</v>
      </c>
      <c r="F4969">
        <v>70</v>
      </c>
    </row>
    <row r="4970" spans="1:6" x14ac:dyDescent="0.25">
      <c r="A4970" t="s">
        <v>632</v>
      </c>
      <c r="B4970" t="s">
        <v>633</v>
      </c>
      <c r="C4970" s="151">
        <v>43319</v>
      </c>
      <c r="D4970">
        <v>80</v>
      </c>
      <c r="E4970">
        <v>92</v>
      </c>
      <c r="F4970">
        <v>71</v>
      </c>
    </row>
    <row r="4971" spans="1:6" x14ac:dyDescent="0.25">
      <c r="A4971" t="s">
        <v>632</v>
      </c>
      <c r="B4971" t="s">
        <v>633</v>
      </c>
      <c r="C4971" s="151">
        <v>43320</v>
      </c>
      <c r="D4971">
        <v>79</v>
      </c>
      <c r="E4971">
        <v>91</v>
      </c>
      <c r="F4971">
        <v>68</v>
      </c>
    </row>
    <row r="4972" spans="1:6" x14ac:dyDescent="0.25">
      <c r="A4972" t="s">
        <v>632</v>
      </c>
      <c r="B4972" t="s">
        <v>633</v>
      </c>
      <c r="C4972" s="151">
        <v>43321</v>
      </c>
      <c r="D4972">
        <v>80</v>
      </c>
      <c r="E4972">
        <v>90</v>
      </c>
      <c r="F4972">
        <v>70</v>
      </c>
    </row>
    <row r="4973" spans="1:6" x14ac:dyDescent="0.25">
      <c r="A4973" t="s">
        <v>632</v>
      </c>
      <c r="B4973" t="s">
        <v>633</v>
      </c>
      <c r="C4973" s="151">
        <v>43322</v>
      </c>
      <c r="D4973">
        <v>80</v>
      </c>
      <c r="E4973">
        <v>88</v>
      </c>
      <c r="F4973">
        <v>68</v>
      </c>
    </row>
    <row r="4974" spans="1:6" x14ac:dyDescent="0.25">
      <c r="A4974" t="s">
        <v>632</v>
      </c>
      <c r="B4974" t="s">
        <v>633</v>
      </c>
      <c r="C4974" s="151">
        <v>43323</v>
      </c>
      <c r="D4974">
        <v>78</v>
      </c>
      <c r="E4974">
        <v>87</v>
      </c>
      <c r="F4974">
        <v>73</v>
      </c>
    </row>
    <row r="4975" spans="1:6" x14ac:dyDescent="0.25">
      <c r="A4975" t="s">
        <v>632</v>
      </c>
      <c r="B4975" t="s">
        <v>633</v>
      </c>
      <c r="C4975" s="151">
        <v>43324</v>
      </c>
      <c r="D4975">
        <v>75</v>
      </c>
      <c r="E4975">
        <v>83</v>
      </c>
      <c r="F4975">
        <v>68</v>
      </c>
    </row>
    <row r="4976" spans="1:6" x14ac:dyDescent="0.25">
      <c r="A4976" t="s">
        <v>632</v>
      </c>
      <c r="B4976" t="s">
        <v>633</v>
      </c>
      <c r="C4976" s="151">
        <v>43325</v>
      </c>
      <c r="D4976">
        <v>73</v>
      </c>
      <c r="E4976">
        <v>84</v>
      </c>
      <c r="F4976">
        <v>67</v>
      </c>
    </row>
    <row r="4977" spans="1:6" x14ac:dyDescent="0.25">
      <c r="A4977" t="s">
        <v>632</v>
      </c>
      <c r="B4977" t="s">
        <v>633</v>
      </c>
      <c r="C4977" s="151">
        <v>43326</v>
      </c>
      <c r="D4977">
        <v>73</v>
      </c>
      <c r="E4977">
        <v>84</v>
      </c>
      <c r="F4977">
        <v>62</v>
      </c>
    </row>
    <row r="4978" spans="1:6" x14ac:dyDescent="0.25">
      <c r="A4978" t="s">
        <v>632</v>
      </c>
      <c r="B4978" t="s">
        <v>633</v>
      </c>
      <c r="C4978" s="151">
        <v>43327</v>
      </c>
      <c r="D4978">
        <v>77</v>
      </c>
      <c r="E4978">
        <v>89</v>
      </c>
      <c r="F4978">
        <v>64</v>
      </c>
    </row>
    <row r="4979" spans="1:6" x14ac:dyDescent="0.25">
      <c r="A4979" t="s">
        <v>632</v>
      </c>
      <c r="B4979" t="s">
        <v>633</v>
      </c>
      <c r="C4979" s="151">
        <v>43328</v>
      </c>
      <c r="D4979">
        <v>79</v>
      </c>
      <c r="E4979">
        <v>90</v>
      </c>
      <c r="F4979">
        <v>67</v>
      </c>
    </row>
    <row r="4980" spans="1:6" x14ac:dyDescent="0.25">
      <c r="A4980" t="s">
        <v>632</v>
      </c>
      <c r="B4980" t="s">
        <v>633</v>
      </c>
      <c r="C4980" s="151">
        <v>43329</v>
      </c>
      <c r="D4980">
        <v>79</v>
      </c>
      <c r="E4980">
        <v>92</v>
      </c>
      <c r="F4980">
        <v>71</v>
      </c>
    </row>
    <row r="4981" spans="1:6" x14ac:dyDescent="0.25">
      <c r="A4981" t="s">
        <v>632</v>
      </c>
      <c r="B4981" t="s">
        <v>633</v>
      </c>
      <c r="C4981" s="151">
        <v>43330</v>
      </c>
      <c r="D4981">
        <v>75</v>
      </c>
      <c r="E4981">
        <v>84</v>
      </c>
      <c r="F4981">
        <v>69</v>
      </c>
    </row>
    <row r="4982" spans="1:6" x14ac:dyDescent="0.25">
      <c r="A4982" t="s">
        <v>632</v>
      </c>
      <c r="B4982" t="s">
        <v>633</v>
      </c>
      <c r="C4982" s="151">
        <v>43331</v>
      </c>
      <c r="D4982">
        <v>74</v>
      </c>
      <c r="E4982">
        <v>82</v>
      </c>
      <c r="F4982">
        <v>68</v>
      </c>
    </row>
    <row r="4983" spans="1:6" x14ac:dyDescent="0.25">
      <c r="A4983" t="s">
        <v>632</v>
      </c>
      <c r="B4983" t="s">
        <v>633</v>
      </c>
      <c r="C4983" s="151">
        <v>43332</v>
      </c>
      <c r="D4983">
        <v>73</v>
      </c>
      <c r="E4983">
        <v>79</v>
      </c>
      <c r="F4983">
        <v>68</v>
      </c>
    </row>
    <row r="4984" spans="1:6" x14ac:dyDescent="0.25">
      <c r="A4984" t="s">
        <v>632</v>
      </c>
      <c r="B4984" t="s">
        <v>633</v>
      </c>
      <c r="C4984" s="151">
        <v>43333</v>
      </c>
      <c r="D4984">
        <v>75</v>
      </c>
      <c r="E4984">
        <v>79</v>
      </c>
      <c r="F4984">
        <v>71</v>
      </c>
    </row>
    <row r="4985" spans="1:6" x14ac:dyDescent="0.25">
      <c r="A4985" t="s">
        <v>632</v>
      </c>
      <c r="B4985" t="s">
        <v>633</v>
      </c>
      <c r="C4985" s="151">
        <v>43334</v>
      </c>
      <c r="D4985">
        <v>74</v>
      </c>
      <c r="E4985">
        <v>83</v>
      </c>
      <c r="F4985">
        <v>67</v>
      </c>
    </row>
    <row r="4986" spans="1:6" x14ac:dyDescent="0.25">
      <c r="A4986" t="s">
        <v>632</v>
      </c>
      <c r="B4986" t="s">
        <v>633</v>
      </c>
      <c r="C4986" s="151">
        <v>43335</v>
      </c>
      <c r="D4986">
        <v>70</v>
      </c>
      <c r="E4986">
        <v>79</v>
      </c>
      <c r="F4986">
        <v>59</v>
      </c>
    </row>
    <row r="4987" spans="1:6" x14ac:dyDescent="0.25">
      <c r="A4987" t="s">
        <v>632</v>
      </c>
      <c r="B4987" t="s">
        <v>633</v>
      </c>
      <c r="C4987" s="151">
        <v>43336</v>
      </c>
      <c r="D4987">
        <v>68</v>
      </c>
      <c r="E4987">
        <v>82</v>
      </c>
      <c r="F4987">
        <v>54</v>
      </c>
    </row>
    <row r="4988" spans="1:6" x14ac:dyDescent="0.25">
      <c r="A4988" t="s">
        <v>632</v>
      </c>
      <c r="B4988" t="s">
        <v>633</v>
      </c>
      <c r="C4988" s="151">
        <v>43337</v>
      </c>
      <c r="D4988">
        <v>70</v>
      </c>
      <c r="E4988">
        <v>82</v>
      </c>
      <c r="F4988">
        <v>58</v>
      </c>
    </row>
    <row r="4989" spans="1:6" x14ac:dyDescent="0.25">
      <c r="A4989" t="s">
        <v>632</v>
      </c>
      <c r="B4989" t="s">
        <v>633</v>
      </c>
      <c r="C4989" s="151">
        <v>43338</v>
      </c>
      <c r="D4989">
        <v>73</v>
      </c>
      <c r="E4989">
        <v>87</v>
      </c>
      <c r="F4989">
        <v>62</v>
      </c>
    </row>
    <row r="4990" spans="1:6" x14ac:dyDescent="0.25">
      <c r="A4990" t="s">
        <v>632</v>
      </c>
      <c r="B4990" t="s">
        <v>633</v>
      </c>
      <c r="C4990" s="151">
        <v>43339</v>
      </c>
      <c r="D4990">
        <v>79</v>
      </c>
      <c r="E4990">
        <v>92</v>
      </c>
      <c r="F4990">
        <v>68</v>
      </c>
    </row>
    <row r="4991" spans="1:6" x14ac:dyDescent="0.25">
      <c r="A4991" t="s">
        <v>632</v>
      </c>
      <c r="B4991" t="s">
        <v>633</v>
      </c>
      <c r="C4991" s="151">
        <v>43340</v>
      </c>
      <c r="D4991">
        <v>82</v>
      </c>
      <c r="E4991">
        <v>95</v>
      </c>
      <c r="F4991">
        <v>70</v>
      </c>
    </row>
    <row r="4992" spans="1:6" x14ac:dyDescent="0.25">
      <c r="A4992" t="s">
        <v>632</v>
      </c>
      <c r="B4992" t="s">
        <v>633</v>
      </c>
      <c r="C4992" s="151">
        <v>43341</v>
      </c>
      <c r="D4992">
        <v>84</v>
      </c>
      <c r="E4992">
        <v>94</v>
      </c>
      <c r="F4992">
        <v>74</v>
      </c>
    </row>
    <row r="4993" spans="1:6" x14ac:dyDescent="0.25">
      <c r="A4993" t="s">
        <v>632</v>
      </c>
      <c r="B4993" t="s">
        <v>633</v>
      </c>
      <c r="C4993" s="151">
        <v>43342</v>
      </c>
      <c r="D4993">
        <v>81</v>
      </c>
      <c r="E4993">
        <v>89</v>
      </c>
      <c r="F4993">
        <v>72</v>
      </c>
    </row>
    <row r="4994" spans="1:6" x14ac:dyDescent="0.25">
      <c r="A4994" t="s">
        <v>632</v>
      </c>
      <c r="B4994" t="s">
        <v>633</v>
      </c>
      <c r="C4994" s="151">
        <v>43343</v>
      </c>
      <c r="D4994">
        <v>79</v>
      </c>
      <c r="E4994">
        <v>89</v>
      </c>
      <c r="F4994">
        <v>71</v>
      </c>
    </row>
    <row r="4995" spans="1:6" x14ac:dyDescent="0.25">
      <c r="A4995" t="s">
        <v>632</v>
      </c>
      <c r="B4995" t="s">
        <v>633</v>
      </c>
      <c r="C4995" s="151">
        <v>43344</v>
      </c>
      <c r="D4995">
        <v>77</v>
      </c>
      <c r="E4995">
        <v>86</v>
      </c>
      <c r="F4995">
        <v>72</v>
      </c>
    </row>
    <row r="4996" spans="1:6" x14ac:dyDescent="0.25">
      <c r="A4996" t="s">
        <v>632</v>
      </c>
      <c r="B4996" t="s">
        <v>633</v>
      </c>
      <c r="C4996" s="151">
        <v>43345</v>
      </c>
      <c r="D4996">
        <v>77</v>
      </c>
      <c r="E4996">
        <v>89</v>
      </c>
      <c r="F4996">
        <v>69</v>
      </c>
    </row>
    <row r="4997" spans="1:6" x14ac:dyDescent="0.25">
      <c r="A4997" t="s">
        <v>632</v>
      </c>
      <c r="B4997" t="s">
        <v>633</v>
      </c>
      <c r="C4997" s="151">
        <v>43346</v>
      </c>
      <c r="D4997">
        <v>81</v>
      </c>
      <c r="E4997">
        <v>94</v>
      </c>
      <c r="F4997">
        <v>72</v>
      </c>
    </row>
    <row r="4998" spans="1:6" x14ac:dyDescent="0.25">
      <c r="A4998" t="s">
        <v>632</v>
      </c>
      <c r="B4998" t="s">
        <v>633</v>
      </c>
      <c r="C4998" s="151">
        <v>43347</v>
      </c>
      <c r="D4998">
        <v>82</v>
      </c>
      <c r="E4998">
        <v>94</v>
      </c>
      <c r="F4998">
        <v>72</v>
      </c>
    </row>
    <row r="4999" spans="1:6" x14ac:dyDescent="0.25">
      <c r="A4999" t="s">
        <v>632</v>
      </c>
      <c r="B4999" t="s">
        <v>633</v>
      </c>
      <c r="C4999" s="151">
        <v>43348</v>
      </c>
      <c r="D4999">
        <v>81</v>
      </c>
      <c r="E4999">
        <v>92</v>
      </c>
      <c r="F4999">
        <v>72</v>
      </c>
    </row>
    <row r="5000" spans="1:6" x14ac:dyDescent="0.25">
      <c r="A5000" t="s">
        <v>632</v>
      </c>
      <c r="B5000" t="s">
        <v>633</v>
      </c>
      <c r="C5000" s="151">
        <v>43349</v>
      </c>
      <c r="D5000">
        <v>82</v>
      </c>
      <c r="E5000">
        <v>94</v>
      </c>
      <c r="F5000">
        <v>72</v>
      </c>
    </row>
    <row r="5001" spans="1:6" x14ac:dyDescent="0.25">
      <c r="A5001" t="s">
        <v>632</v>
      </c>
      <c r="B5001" t="s">
        <v>633</v>
      </c>
      <c r="C5001" s="151">
        <v>43350</v>
      </c>
      <c r="D5001">
        <v>80</v>
      </c>
      <c r="E5001">
        <v>87</v>
      </c>
      <c r="F5001">
        <v>72</v>
      </c>
    </row>
    <row r="5002" spans="1:6" x14ac:dyDescent="0.25">
      <c r="A5002" t="s">
        <v>632</v>
      </c>
      <c r="B5002" t="s">
        <v>633</v>
      </c>
      <c r="C5002" s="151">
        <v>43351</v>
      </c>
      <c r="D5002">
        <v>69</v>
      </c>
      <c r="E5002">
        <v>73</v>
      </c>
      <c r="F5002">
        <v>59</v>
      </c>
    </row>
    <row r="5003" spans="1:6" x14ac:dyDescent="0.25">
      <c r="A5003" t="s">
        <v>632</v>
      </c>
      <c r="B5003" t="s">
        <v>633</v>
      </c>
      <c r="C5003" s="151">
        <v>43352</v>
      </c>
      <c r="D5003">
        <v>61</v>
      </c>
      <c r="E5003">
        <v>64</v>
      </c>
      <c r="F5003">
        <v>57</v>
      </c>
    </row>
    <row r="5004" spans="1:6" x14ac:dyDescent="0.25">
      <c r="A5004" t="s">
        <v>632</v>
      </c>
      <c r="B5004" t="s">
        <v>633</v>
      </c>
      <c r="C5004" s="151">
        <v>43353</v>
      </c>
      <c r="D5004">
        <v>64</v>
      </c>
      <c r="E5004">
        <v>68</v>
      </c>
      <c r="F5004">
        <v>61</v>
      </c>
    </row>
    <row r="5005" spans="1:6" x14ac:dyDescent="0.25">
      <c r="A5005" t="s">
        <v>632</v>
      </c>
      <c r="B5005" t="s">
        <v>633</v>
      </c>
      <c r="C5005" s="151">
        <v>43354</v>
      </c>
      <c r="D5005">
        <v>68</v>
      </c>
      <c r="E5005">
        <v>72</v>
      </c>
      <c r="F5005">
        <v>66</v>
      </c>
    </row>
    <row r="5006" spans="1:6" x14ac:dyDescent="0.25">
      <c r="A5006" t="s">
        <v>632</v>
      </c>
      <c r="B5006" t="s">
        <v>633</v>
      </c>
      <c r="C5006" s="151">
        <v>43355</v>
      </c>
      <c r="D5006">
        <v>72</v>
      </c>
      <c r="E5006">
        <v>81</v>
      </c>
      <c r="F5006">
        <v>68</v>
      </c>
    </row>
    <row r="5007" spans="1:6" x14ac:dyDescent="0.25">
      <c r="A5007" t="s">
        <v>632</v>
      </c>
      <c r="B5007" t="s">
        <v>633</v>
      </c>
      <c r="C5007" s="151">
        <v>43356</v>
      </c>
      <c r="D5007">
        <v>75</v>
      </c>
      <c r="E5007">
        <v>79</v>
      </c>
      <c r="F5007">
        <v>71</v>
      </c>
    </row>
    <row r="5008" spans="1:6" x14ac:dyDescent="0.25">
      <c r="A5008" t="s">
        <v>632</v>
      </c>
      <c r="B5008" t="s">
        <v>633</v>
      </c>
      <c r="C5008" s="151">
        <v>43357</v>
      </c>
      <c r="D5008">
        <v>74</v>
      </c>
      <c r="E5008">
        <v>77</v>
      </c>
      <c r="F5008">
        <v>72</v>
      </c>
    </row>
    <row r="5009" spans="1:6" x14ac:dyDescent="0.25">
      <c r="A5009" t="s">
        <v>632</v>
      </c>
      <c r="B5009" t="s">
        <v>633</v>
      </c>
      <c r="C5009" s="151">
        <v>43358</v>
      </c>
      <c r="D5009">
        <v>74</v>
      </c>
      <c r="E5009">
        <v>81</v>
      </c>
      <c r="F5009">
        <v>69</v>
      </c>
    </row>
    <row r="5010" spans="1:6" x14ac:dyDescent="0.25">
      <c r="A5010" t="s">
        <v>632</v>
      </c>
      <c r="B5010" t="s">
        <v>633</v>
      </c>
      <c r="C5010" s="151">
        <v>43359</v>
      </c>
      <c r="D5010">
        <v>72</v>
      </c>
      <c r="E5010">
        <v>80</v>
      </c>
      <c r="F5010">
        <v>67</v>
      </c>
    </row>
    <row r="5011" spans="1:6" x14ac:dyDescent="0.25">
      <c r="A5011" t="s">
        <v>632</v>
      </c>
      <c r="B5011" t="s">
        <v>633</v>
      </c>
      <c r="C5011" s="151">
        <v>43360</v>
      </c>
      <c r="D5011">
        <v>74</v>
      </c>
      <c r="E5011">
        <v>78</v>
      </c>
      <c r="F5011">
        <v>71</v>
      </c>
    </row>
    <row r="5012" spans="1:6" x14ac:dyDescent="0.25">
      <c r="A5012" t="s">
        <v>632</v>
      </c>
      <c r="B5012" t="s">
        <v>633</v>
      </c>
      <c r="C5012" s="151">
        <v>43361</v>
      </c>
      <c r="D5012">
        <v>76</v>
      </c>
      <c r="E5012">
        <v>84</v>
      </c>
      <c r="F5012">
        <v>68</v>
      </c>
    </row>
    <row r="5013" spans="1:6" x14ac:dyDescent="0.25">
      <c r="A5013" t="s">
        <v>632</v>
      </c>
      <c r="B5013" t="s">
        <v>633</v>
      </c>
      <c r="C5013" s="151">
        <v>43362</v>
      </c>
      <c r="D5013">
        <v>76</v>
      </c>
      <c r="E5013">
        <v>86</v>
      </c>
      <c r="F5013">
        <v>64</v>
      </c>
    </row>
    <row r="5014" spans="1:6" x14ac:dyDescent="0.25">
      <c r="A5014" t="s">
        <v>632</v>
      </c>
      <c r="B5014" t="s">
        <v>633</v>
      </c>
      <c r="C5014" s="151">
        <v>43363</v>
      </c>
      <c r="D5014">
        <v>72</v>
      </c>
      <c r="E5014">
        <v>83</v>
      </c>
      <c r="F5014">
        <v>64</v>
      </c>
    </row>
    <row r="5015" spans="1:6" x14ac:dyDescent="0.25">
      <c r="A5015" t="s">
        <v>632</v>
      </c>
      <c r="B5015" t="s">
        <v>633</v>
      </c>
      <c r="C5015" s="151">
        <v>43364</v>
      </c>
      <c r="D5015">
        <v>71</v>
      </c>
      <c r="E5015">
        <v>76</v>
      </c>
      <c r="F5015">
        <v>68</v>
      </c>
    </row>
    <row r="5016" spans="1:6" x14ac:dyDescent="0.25">
      <c r="A5016" t="s">
        <v>632</v>
      </c>
      <c r="B5016" t="s">
        <v>633</v>
      </c>
      <c r="C5016" s="151">
        <v>43365</v>
      </c>
      <c r="D5016">
        <v>72</v>
      </c>
      <c r="E5016">
        <v>76</v>
      </c>
      <c r="F5016">
        <v>61</v>
      </c>
    </row>
    <row r="5017" spans="1:6" x14ac:dyDescent="0.25">
      <c r="A5017" t="s">
        <v>632</v>
      </c>
      <c r="B5017" t="s">
        <v>633</v>
      </c>
      <c r="C5017" s="151">
        <v>43366</v>
      </c>
      <c r="D5017">
        <v>61</v>
      </c>
      <c r="E5017">
        <v>62</v>
      </c>
      <c r="F5017">
        <v>58</v>
      </c>
    </row>
    <row r="5018" spans="1:6" x14ac:dyDescent="0.25">
      <c r="A5018" t="s">
        <v>632</v>
      </c>
      <c r="B5018" t="s">
        <v>633</v>
      </c>
      <c r="C5018" s="151">
        <v>43367</v>
      </c>
      <c r="D5018">
        <v>63</v>
      </c>
      <c r="E5018">
        <v>65</v>
      </c>
      <c r="F5018">
        <v>61</v>
      </c>
    </row>
    <row r="5019" spans="1:6" x14ac:dyDescent="0.25">
      <c r="A5019" t="s">
        <v>632</v>
      </c>
      <c r="B5019" t="s">
        <v>633</v>
      </c>
      <c r="C5019" s="151">
        <v>43368</v>
      </c>
      <c r="D5019">
        <v>69</v>
      </c>
      <c r="E5019">
        <v>77</v>
      </c>
      <c r="F5019">
        <v>64</v>
      </c>
    </row>
    <row r="5020" spans="1:6" x14ac:dyDescent="0.25">
      <c r="A5020" t="s">
        <v>632</v>
      </c>
      <c r="B5020" t="s">
        <v>633</v>
      </c>
      <c r="C5020" s="151">
        <v>43369</v>
      </c>
      <c r="D5020">
        <v>75</v>
      </c>
      <c r="E5020">
        <v>86</v>
      </c>
      <c r="F5020">
        <v>70</v>
      </c>
    </row>
    <row r="5021" spans="1:6" x14ac:dyDescent="0.25">
      <c r="A5021" t="s">
        <v>632</v>
      </c>
      <c r="B5021" t="s">
        <v>633</v>
      </c>
      <c r="C5021" s="151">
        <v>43370</v>
      </c>
      <c r="D5021">
        <v>64</v>
      </c>
      <c r="E5021">
        <v>70</v>
      </c>
      <c r="F5021">
        <v>55</v>
      </c>
    </row>
    <row r="5022" spans="1:6" x14ac:dyDescent="0.25">
      <c r="A5022" t="s">
        <v>632</v>
      </c>
      <c r="B5022" t="s">
        <v>633</v>
      </c>
      <c r="C5022" s="151">
        <v>43371</v>
      </c>
      <c r="D5022">
        <v>62</v>
      </c>
      <c r="E5022">
        <v>75</v>
      </c>
      <c r="F5022">
        <v>56</v>
      </c>
    </row>
    <row r="5023" spans="1:6" x14ac:dyDescent="0.25">
      <c r="A5023" t="s">
        <v>632</v>
      </c>
      <c r="B5023" t="s">
        <v>633</v>
      </c>
      <c r="C5023" s="151">
        <v>43372</v>
      </c>
      <c r="D5023">
        <v>66</v>
      </c>
      <c r="E5023">
        <v>78</v>
      </c>
      <c r="F5023">
        <v>56</v>
      </c>
    </row>
    <row r="5024" spans="1:6" x14ac:dyDescent="0.25">
      <c r="A5024" t="s">
        <v>632</v>
      </c>
      <c r="B5024" t="s">
        <v>633</v>
      </c>
      <c r="C5024" s="151">
        <v>43373</v>
      </c>
      <c r="D5024">
        <v>65</v>
      </c>
      <c r="E5024">
        <v>75</v>
      </c>
      <c r="F5024">
        <v>54</v>
      </c>
    </row>
    <row r="5025" spans="1:6" x14ac:dyDescent="0.25">
      <c r="A5025" t="s">
        <v>632</v>
      </c>
      <c r="B5025" t="s">
        <v>633</v>
      </c>
      <c r="C5025" s="151">
        <v>43374</v>
      </c>
      <c r="D5025">
        <v>70</v>
      </c>
      <c r="E5025">
        <v>84</v>
      </c>
      <c r="F5025">
        <v>61</v>
      </c>
    </row>
    <row r="5026" spans="1:6" x14ac:dyDescent="0.25">
      <c r="A5026" t="s">
        <v>632</v>
      </c>
      <c r="B5026" t="s">
        <v>633</v>
      </c>
      <c r="C5026" s="151">
        <v>43375</v>
      </c>
      <c r="D5026">
        <v>73</v>
      </c>
      <c r="E5026">
        <v>84</v>
      </c>
      <c r="F5026">
        <v>65</v>
      </c>
    </row>
    <row r="5027" spans="1:6" x14ac:dyDescent="0.25">
      <c r="A5027" t="s">
        <v>632</v>
      </c>
      <c r="B5027" t="s">
        <v>633</v>
      </c>
      <c r="C5027" s="151">
        <v>43376</v>
      </c>
      <c r="D5027">
        <v>75</v>
      </c>
      <c r="E5027">
        <v>86</v>
      </c>
      <c r="F5027">
        <v>65</v>
      </c>
    </row>
    <row r="5028" spans="1:6" x14ac:dyDescent="0.25">
      <c r="A5028" t="s">
        <v>632</v>
      </c>
      <c r="B5028" t="s">
        <v>633</v>
      </c>
      <c r="C5028" s="151">
        <v>43377</v>
      </c>
      <c r="D5028">
        <v>74</v>
      </c>
      <c r="E5028">
        <v>89</v>
      </c>
      <c r="F5028">
        <v>63</v>
      </c>
    </row>
    <row r="5029" spans="1:6" x14ac:dyDescent="0.25">
      <c r="A5029" t="s">
        <v>632</v>
      </c>
      <c r="B5029" t="s">
        <v>633</v>
      </c>
      <c r="C5029" s="151">
        <v>43378</v>
      </c>
      <c r="D5029">
        <v>72</v>
      </c>
      <c r="E5029">
        <v>76</v>
      </c>
      <c r="F5029">
        <v>62</v>
      </c>
    </row>
    <row r="5030" spans="1:6" x14ac:dyDescent="0.25">
      <c r="A5030" t="s">
        <v>632</v>
      </c>
      <c r="B5030" t="s">
        <v>633</v>
      </c>
      <c r="C5030" s="151">
        <v>43379</v>
      </c>
      <c r="D5030">
        <v>67</v>
      </c>
      <c r="E5030">
        <v>72</v>
      </c>
      <c r="F5030">
        <v>63</v>
      </c>
    </row>
    <row r="5031" spans="1:6" x14ac:dyDescent="0.25">
      <c r="A5031" t="s">
        <v>632</v>
      </c>
      <c r="B5031" t="s">
        <v>633</v>
      </c>
      <c r="C5031" s="151">
        <v>43380</v>
      </c>
      <c r="D5031">
        <v>73</v>
      </c>
      <c r="E5031">
        <v>84</v>
      </c>
      <c r="F5031">
        <v>68</v>
      </c>
    </row>
    <row r="5032" spans="1:6" x14ac:dyDescent="0.25">
      <c r="A5032" t="s">
        <v>632</v>
      </c>
      <c r="B5032" t="s">
        <v>633</v>
      </c>
      <c r="C5032" s="151">
        <v>43381</v>
      </c>
      <c r="D5032">
        <v>74</v>
      </c>
      <c r="E5032">
        <v>84</v>
      </c>
      <c r="F5032">
        <v>66</v>
      </c>
    </row>
    <row r="5033" spans="1:6" x14ac:dyDescent="0.25">
      <c r="A5033" t="s">
        <v>632</v>
      </c>
      <c r="B5033" t="s">
        <v>633</v>
      </c>
      <c r="C5033" s="151">
        <v>43382</v>
      </c>
      <c r="D5033">
        <v>74</v>
      </c>
      <c r="E5033">
        <v>82</v>
      </c>
      <c r="F5033">
        <v>69</v>
      </c>
    </row>
    <row r="5034" spans="1:6" x14ac:dyDescent="0.25">
      <c r="A5034" t="s">
        <v>632</v>
      </c>
      <c r="B5034" t="s">
        <v>633</v>
      </c>
      <c r="C5034" s="151">
        <v>43383</v>
      </c>
      <c r="D5034">
        <v>75</v>
      </c>
      <c r="E5034">
        <v>83</v>
      </c>
      <c r="F5034">
        <v>69</v>
      </c>
    </row>
    <row r="5035" spans="1:6" x14ac:dyDescent="0.25">
      <c r="A5035" t="s">
        <v>632</v>
      </c>
      <c r="B5035" t="s">
        <v>633</v>
      </c>
      <c r="C5035" s="151">
        <v>43384</v>
      </c>
      <c r="D5035">
        <v>75</v>
      </c>
      <c r="E5035">
        <v>80</v>
      </c>
      <c r="F5035">
        <v>64</v>
      </c>
    </row>
    <row r="5036" spans="1:6" x14ac:dyDescent="0.25">
      <c r="A5036" t="s">
        <v>632</v>
      </c>
      <c r="B5036" t="s">
        <v>633</v>
      </c>
      <c r="C5036" s="151">
        <v>43385</v>
      </c>
      <c r="D5036">
        <v>62</v>
      </c>
      <c r="E5036">
        <v>64</v>
      </c>
      <c r="F5036">
        <v>49</v>
      </c>
    </row>
    <row r="5037" spans="1:6" x14ac:dyDescent="0.25">
      <c r="A5037" t="s">
        <v>632</v>
      </c>
      <c r="B5037" t="s">
        <v>633</v>
      </c>
      <c r="C5037" s="151">
        <v>43386</v>
      </c>
      <c r="D5037">
        <v>53</v>
      </c>
      <c r="E5037">
        <v>58</v>
      </c>
      <c r="F5037">
        <v>41</v>
      </c>
    </row>
    <row r="5038" spans="1:6" x14ac:dyDescent="0.25">
      <c r="A5038" t="s">
        <v>632</v>
      </c>
      <c r="B5038" t="s">
        <v>633</v>
      </c>
      <c r="C5038" s="151">
        <v>43387</v>
      </c>
      <c r="D5038">
        <v>49</v>
      </c>
      <c r="E5038">
        <v>57</v>
      </c>
      <c r="F5038">
        <v>40</v>
      </c>
    </row>
    <row r="5039" spans="1:6" x14ac:dyDescent="0.25">
      <c r="A5039" t="s">
        <v>632</v>
      </c>
      <c r="B5039" t="s">
        <v>633</v>
      </c>
      <c r="C5039" s="151">
        <v>43388</v>
      </c>
      <c r="D5039">
        <v>59</v>
      </c>
      <c r="E5039">
        <v>70</v>
      </c>
      <c r="F5039">
        <v>54</v>
      </c>
    </row>
    <row r="5040" spans="1:6" x14ac:dyDescent="0.25">
      <c r="A5040" t="s">
        <v>632</v>
      </c>
      <c r="B5040" t="s">
        <v>633</v>
      </c>
      <c r="C5040" s="151">
        <v>43389</v>
      </c>
      <c r="D5040">
        <v>59</v>
      </c>
      <c r="E5040">
        <v>63</v>
      </c>
      <c r="F5040">
        <v>52</v>
      </c>
    </row>
    <row r="5041" spans="1:6" x14ac:dyDescent="0.25">
      <c r="A5041" t="s">
        <v>632</v>
      </c>
      <c r="B5041" t="s">
        <v>633</v>
      </c>
      <c r="C5041" s="151">
        <v>43390</v>
      </c>
      <c r="D5041">
        <v>56</v>
      </c>
      <c r="E5041">
        <v>68</v>
      </c>
      <c r="F5041">
        <v>47</v>
      </c>
    </row>
    <row r="5042" spans="1:6" x14ac:dyDescent="0.25">
      <c r="A5042" t="s">
        <v>632</v>
      </c>
      <c r="B5042" t="s">
        <v>633</v>
      </c>
      <c r="C5042" s="151">
        <v>43391</v>
      </c>
      <c r="D5042">
        <v>52</v>
      </c>
      <c r="E5042">
        <v>58</v>
      </c>
      <c r="F5042">
        <v>36</v>
      </c>
    </row>
    <row r="5043" spans="1:6" x14ac:dyDescent="0.25">
      <c r="A5043" t="s">
        <v>632</v>
      </c>
      <c r="B5043" t="s">
        <v>633</v>
      </c>
      <c r="C5043" s="151">
        <v>43392</v>
      </c>
      <c r="D5043">
        <v>47</v>
      </c>
      <c r="E5043">
        <v>64</v>
      </c>
      <c r="F5043">
        <v>33</v>
      </c>
    </row>
    <row r="5044" spans="1:6" x14ac:dyDescent="0.25">
      <c r="A5044" t="s">
        <v>632</v>
      </c>
      <c r="B5044" t="s">
        <v>633</v>
      </c>
      <c r="C5044" s="151">
        <v>43393</v>
      </c>
      <c r="D5044">
        <v>58</v>
      </c>
      <c r="E5044">
        <v>69</v>
      </c>
      <c r="F5044">
        <v>48</v>
      </c>
    </row>
    <row r="5045" spans="1:6" x14ac:dyDescent="0.25">
      <c r="A5045" t="s">
        <v>632</v>
      </c>
      <c r="B5045" t="s">
        <v>633</v>
      </c>
      <c r="C5045" s="151">
        <v>43394</v>
      </c>
      <c r="D5045">
        <v>49</v>
      </c>
      <c r="E5045">
        <v>52</v>
      </c>
      <c r="F5045">
        <v>34</v>
      </c>
    </row>
    <row r="5046" spans="1:6" x14ac:dyDescent="0.25">
      <c r="A5046" t="s">
        <v>632</v>
      </c>
      <c r="B5046" t="s">
        <v>633</v>
      </c>
      <c r="C5046" s="151">
        <v>43395</v>
      </c>
      <c r="D5046">
        <v>42</v>
      </c>
      <c r="E5046">
        <v>56</v>
      </c>
      <c r="F5046">
        <v>29</v>
      </c>
    </row>
    <row r="5047" spans="1:6" x14ac:dyDescent="0.25">
      <c r="A5047" t="s">
        <v>632</v>
      </c>
      <c r="B5047" t="s">
        <v>633</v>
      </c>
      <c r="C5047" s="151">
        <v>43396</v>
      </c>
      <c r="D5047">
        <v>53</v>
      </c>
      <c r="E5047">
        <v>71</v>
      </c>
      <c r="F5047">
        <v>37</v>
      </c>
    </row>
    <row r="5048" spans="1:6" x14ac:dyDescent="0.25">
      <c r="A5048" t="s">
        <v>632</v>
      </c>
      <c r="B5048" t="s">
        <v>633</v>
      </c>
      <c r="C5048" s="151">
        <v>43397</v>
      </c>
      <c r="D5048">
        <v>50</v>
      </c>
      <c r="E5048">
        <v>56</v>
      </c>
      <c r="F5048">
        <v>41</v>
      </c>
    </row>
    <row r="5049" spans="1:6" x14ac:dyDescent="0.25">
      <c r="A5049" t="s">
        <v>632</v>
      </c>
      <c r="B5049" t="s">
        <v>633</v>
      </c>
      <c r="C5049" s="151">
        <v>43398</v>
      </c>
      <c r="D5049">
        <v>44</v>
      </c>
      <c r="E5049">
        <v>53</v>
      </c>
      <c r="F5049">
        <v>31</v>
      </c>
    </row>
    <row r="5050" spans="1:6" x14ac:dyDescent="0.25">
      <c r="A5050" t="s">
        <v>632</v>
      </c>
      <c r="B5050" t="s">
        <v>633</v>
      </c>
      <c r="C5050" s="151">
        <v>43399</v>
      </c>
      <c r="D5050">
        <v>44</v>
      </c>
      <c r="E5050">
        <v>48</v>
      </c>
      <c r="F5050">
        <v>37</v>
      </c>
    </row>
    <row r="5051" spans="1:6" x14ac:dyDescent="0.25">
      <c r="A5051" t="s">
        <v>632</v>
      </c>
      <c r="B5051" t="s">
        <v>633</v>
      </c>
      <c r="C5051" s="151">
        <v>43400</v>
      </c>
      <c r="D5051">
        <v>48</v>
      </c>
      <c r="E5051">
        <v>52</v>
      </c>
      <c r="F5051">
        <v>46</v>
      </c>
    </row>
    <row r="5052" spans="1:6" x14ac:dyDescent="0.25">
      <c r="A5052" t="s">
        <v>632</v>
      </c>
      <c r="B5052" t="s">
        <v>633</v>
      </c>
      <c r="C5052" s="151">
        <v>43401</v>
      </c>
      <c r="D5052">
        <v>51</v>
      </c>
      <c r="E5052">
        <v>59</v>
      </c>
      <c r="F5052">
        <v>46</v>
      </c>
    </row>
    <row r="5053" spans="1:6" x14ac:dyDescent="0.25">
      <c r="A5053" t="s">
        <v>632</v>
      </c>
      <c r="B5053" t="s">
        <v>633</v>
      </c>
      <c r="C5053" s="151">
        <v>43402</v>
      </c>
      <c r="D5053">
        <v>52</v>
      </c>
      <c r="E5053">
        <v>57</v>
      </c>
      <c r="F5053">
        <v>42</v>
      </c>
    </row>
    <row r="5054" spans="1:6" x14ac:dyDescent="0.25">
      <c r="A5054" t="s">
        <v>632</v>
      </c>
      <c r="B5054" t="s">
        <v>633</v>
      </c>
      <c r="C5054" s="151">
        <v>43403</v>
      </c>
      <c r="D5054">
        <v>48</v>
      </c>
      <c r="E5054">
        <v>63</v>
      </c>
      <c r="F5054">
        <v>35</v>
      </c>
    </row>
    <row r="5055" spans="1:6" x14ac:dyDescent="0.25">
      <c r="A5055" t="s">
        <v>632</v>
      </c>
      <c r="B5055" t="s">
        <v>633</v>
      </c>
      <c r="C5055" s="151">
        <v>43404</v>
      </c>
      <c r="D5055">
        <v>51</v>
      </c>
      <c r="E5055">
        <v>69</v>
      </c>
      <c r="F5055">
        <v>37</v>
      </c>
    </row>
    <row r="5056" spans="1:6" x14ac:dyDescent="0.25">
      <c r="A5056" t="s">
        <v>632</v>
      </c>
      <c r="B5056" t="s">
        <v>633</v>
      </c>
      <c r="C5056" s="151">
        <v>43405</v>
      </c>
      <c r="D5056">
        <v>62</v>
      </c>
      <c r="E5056">
        <v>74</v>
      </c>
      <c r="F5056">
        <v>55</v>
      </c>
    </row>
    <row r="5057" spans="1:6" x14ac:dyDescent="0.25">
      <c r="A5057" t="s">
        <v>632</v>
      </c>
      <c r="B5057" t="s">
        <v>633</v>
      </c>
      <c r="C5057" s="151">
        <v>43406</v>
      </c>
      <c r="D5057">
        <v>69</v>
      </c>
      <c r="E5057">
        <v>71</v>
      </c>
      <c r="F5057">
        <v>54</v>
      </c>
    </row>
    <row r="5058" spans="1:6" x14ac:dyDescent="0.25">
      <c r="A5058" t="s">
        <v>632</v>
      </c>
      <c r="B5058" t="s">
        <v>633</v>
      </c>
      <c r="C5058" s="151">
        <v>43407</v>
      </c>
      <c r="D5058">
        <v>53</v>
      </c>
      <c r="E5058">
        <v>57</v>
      </c>
      <c r="F5058">
        <v>37</v>
      </c>
    </row>
    <row r="5059" spans="1:6" x14ac:dyDescent="0.25">
      <c r="A5059" t="s">
        <v>632</v>
      </c>
      <c r="B5059" t="s">
        <v>633</v>
      </c>
      <c r="C5059" s="151">
        <v>43408</v>
      </c>
      <c r="D5059">
        <v>44</v>
      </c>
      <c r="E5059">
        <v>57</v>
      </c>
      <c r="F5059">
        <v>32</v>
      </c>
    </row>
    <row r="5060" spans="1:6" x14ac:dyDescent="0.25">
      <c r="A5060" t="s">
        <v>632</v>
      </c>
      <c r="B5060" t="s">
        <v>633</v>
      </c>
      <c r="C5060" s="151">
        <v>43409</v>
      </c>
      <c r="D5060">
        <v>51</v>
      </c>
      <c r="E5060">
        <v>52</v>
      </c>
      <c r="F5060">
        <v>50</v>
      </c>
    </row>
    <row r="5061" spans="1:6" x14ac:dyDescent="0.25">
      <c r="A5061" t="s">
        <v>632</v>
      </c>
      <c r="B5061" t="s">
        <v>633</v>
      </c>
      <c r="C5061" s="151">
        <v>43410</v>
      </c>
      <c r="D5061">
        <v>54</v>
      </c>
      <c r="E5061">
        <v>59</v>
      </c>
      <c r="F5061">
        <v>47</v>
      </c>
    </row>
    <row r="5062" spans="1:6" x14ac:dyDescent="0.25">
      <c r="A5062" t="s">
        <v>632</v>
      </c>
      <c r="B5062" t="s">
        <v>633</v>
      </c>
      <c r="C5062" s="151">
        <v>43411</v>
      </c>
      <c r="D5062">
        <v>52</v>
      </c>
      <c r="E5062">
        <v>61</v>
      </c>
      <c r="F5062">
        <v>41</v>
      </c>
    </row>
    <row r="5063" spans="1:6" x14ac:dyDescent="0.25">
      <c r="A5063" t="s">
        <v>632</v>
      </c>
      <c r="B5063" t="s">
        <v>633</v>
      </c>
      <c r="C5063" s="151">
        <v>43412</v>
      </c>
      <c r="D5063">
        <v>52</v>
      </c>
      <c r="E5063">
        <v>57</v>
      </c>
      <c r="F5063">
        <v>44</v>
      </c>
    </row>
    <row r="5064" spans="1:6" x14ac:dyDescent="0.25">
      <c r="A5064" t="s">
        <v>632</v>
      </c>
      <c r="B5064" t="s">
        <v>633</v>
      </c>
      <c r="C5064" s="151">
        <v>43413</v>
      </c>
      <c r="D5064">
        <v>46</v>
      </c>
      <c r="E5064">
        <v>49</v>
      </c>
      <c r="F5064">
        <v>44</v>
      </c>
    </row>
    <row r="5065" spans="1:6" x14ac:dyDescent="0.25">
      <c r="A5065" t="s">
        <v>632</v>
      </c>
      <c r="B5065" t="s">
        <v>633</v>
      </c>
      <c r="C5065" s="151">
        <v>43414</v>
      </c>
      <c r="D5065">
        <v>42</v>
      </c>
      <c r="E5065">
        <v>46</v>
      </c>
      <c r="F5065">
        <v>30</v>
      </c>
    </row>
    <row r="5066" spans="1:6" x14ac:dyDescent="0.25">
      <c r="A5066" t="s">
        <v>632</v>
      </c>
      <c r="B5066" t="s">
        <v>633</v>
      </c>
      <c r="C5066" s="151">
        <v>43415</v>
      </c>
      <c r="D5066">
        <v>35</v>
      </c>
      <c r="E5066">
        <v>46</v>
      </c>
      <c r="F5066">
        <v>25</v>
      </c>
    </row>
    <row r="5067" spans="1:6" x14ac:dyDescent="0.25">
      <c r="A5067" t="s">
        <v>632</v>
      </c>
      <c r="B5067" t="s">
        <v>633</v>
      </c>
      <c r="C5067" s="151">
        <v>43416</v>
      </c>
      <c r="D5067">
        <v>36</v>
      </c>
      <c r="E5067">
        <v>48</v>
      </c>
      <c r="F5067">
        <v>27</v>
      </c>
    </row>
    <row r="5068" spans="1:6" x14ac:dyDescent="0.25">
      <c r="A5068" t="s">
        <v>632</v>
      </c>
      <c r="B5068" t="s">
        <v>633</v>
      </c>
      <c r="C5068" s="151">
        <v>43417</v>
      </c>
      <c r="D5068">
        <v>43</v>
      </c>
      <c r="E5068">
        <v>47</v>
      </c>
      <c r="F5068">
        <v>41</v>
      </c>
    </row>
    <row r="5069" spans="1:6" x14ac:dyDescent="0.25">
      <c r="A5069" t="s">
        <v>632</v>
      </c>
      <c r="B5069" t="s">
        <v>633</v>
      </c>
      <c r="C5069" s="151">
        <v>43418</v>
      </c>
      <c r="D5069">
        <v>40</v>
      </c>
      <c r="E5069">
        <v>43</v>
      </c>
      <c r="F5069">
        <v>36</v>
      </c>
    </row>
    <row r="5070" spans="1:6" x14ac:dyDescent="0.25">
      <c r="A5070" t="s">
        <v>632</v>
      </c>
      <c r="B5070" t="s">
        <v>633</v>
      </c>
      <c r="C5070" s="151">
        <v>43419</v>
      </c>
      <c r="D5070">
        <v>35</v>
      </c>
      <c r="E5070">
        <v>37</v>
      </c>
      <c r="F5070">
        <v>30</v>
      </c>
    </row>
    <row r="5071" spans="1:6" x14ac:dyDescent="0.25">
      <c r="A5071" t="s">
        <v>632</v>
      </c>
      <c r="B5071" t="s">
        <v>633</v>
      </c>
      <c r="C5071" s="151">
        <v>43420</v>
      </c>
      <c r="D5071">
        <v>39</v>
      </c>
      <c r="E5071">
        <v>48</v>
      </c>
      <c r="F5071">
        <v>34</v>
      </c>
    </row>
    <row r="5072" spans="1:6" x14ac:dyDescent="0.25">
      <c r="A5072" t="s">
        <v>632</v>
      </c>
      <c r="B5072" t="s">
        <v>633</v>
      </c>
      <c r="C5072" s="151">
        <v>43421</v>
      </c>
      <c r="D5072">
        <v>42</v>
      </c>
      <c r="E5072">
        <v>48</v>
      </c>
      <c r="F5072">
        <v>30</v>
      </c>
    </row>
    <row r="5073" spans="1:6" x14ac:dyDescent="0.25">
      <c r="A5073" t="s">
        <v>632</v>
      </c>
      <c r="B5073" t="s">
        <v>633</v>
      </c>
      <c r="C5073" s="151">
        <v>43422</v>
      </c>
      <c r="D5073">
        <v>37</v>
      </c>
      <c r="E5073">
        <v>50</v>
      </c>
      <c r="F5073">
        <v>28</v>
      </c>
    </row>
    <row r="5074" spans="1:6" x14ac:dyDescent="0.25">
      <c r="A5074" t="s">
        <v>632</v>
      </c>
      <c r="B5074" t="s">
        <v>633</v>
      </c>
      <c r="C5074" s="151">
        <v>43423</v>
      </c>
      <c r="D5074">
        <v>45</v>
      </c>
      <c r="E5074">
        <v>61</v>
      </c>
      <c r="F5074">
        <v>34</v>
      </c>
    </row>
    <row r="5075" spans="1:6" x14ac:dyDescent="0.25">
      <c r="A5075" t="s">
        <v>632</v>
      </c>
      <c r="B5075" t="s">
        <v>633</v>
      </c>
      <c r="C5075" s="151">
        <v>43424</v>
      </c>
      <c r="D5075">
        <v>47</v>
      </c>
      <c r="E5075">
        <v>52</v>
      </c>
      <c r="F5075">
        <v>35</v>
      </c>
    </row>
    <row r="5076" spans="1:6" x14ac:dyDescent="0.25">
      <c r="A5076" t="s">
        <v>632</v>
      </c>
      <c r="B5076" t="s">
        <v>633</v>
      </c>
      <c r="C5076" s="151">
        <v>43425</v>
      </c>
      <c r="D5076">
        <v>39</v>
      </c>
      <c r="E5076">
        <v>53</v>
      </c>
      <c r="F5076">
        <v>26</v>
      </c>
    </row>
    <row r="5077" spans="1:6" x14ac:dyDescent="0.25">
      <c r="A5077" t="s">
        <v>632</v>
      </c>
      <c r="B5077" t="s">
        <v>633</v>
      </c>
      <c r="C5077" s="151">
        <v>43426</v>
      </c>
      <c r="D5077">
        <v>33</v>
      </c>
      <c r="E5077">
        <v>39</v>
      </c>
      <c r="F5077">
        <v>26</v>
      </c>
    </row>
    <row r="5078" spans="1:6" x14ac:dyDescent="0.25">
      <c r="A5078" t="s">
        <v>632</v>
      </c>
      <c r="B5078" t="s">
        <v>633</v>
      </c>
      <c r="C5078" s="151">
        <v>43427</v>
      </c>
      <c r="D5078">
        <v>29</v>
      </c>
      <c r="E5078">
        <v>34</v>
      </c>
      <c r="F5078">
        <v>26</v>
      </c>
    </row>
    <row r="5079" spans="1:6" x14ac:dyDescent="0.25">
      <c r="A5079" t="s">
        <v>632</v>
      </c>
      <c r="B5079" t="s">
        <v>633</v>
      </c>
      <c r="C5079" s="151">
        <v>43428</v>
      </c>
      <c r="D5079">
        <v>34</v>
      </c>
      <c r="E5079">
        <v>43</v>
      </c>
      <c r="F5079">
        <v>31</v>
      </c>
    </row>
    <row r="5080" spans="1:6" x14ac:dyDescent="0.25">
      <c r="A5080" t="s">
        <v>632</v>
      </c>
      <c r="B5080" t="s">
        <v>633</v>
      </c>
      <c r="C5080" s="151">
        <v>43429</v>
      </c>
      <c r="D5080">
        <v>44</v>
      </c>
      <c r="E5080">
        <v>61</v>
      </c>
      <c r="F5080">
        <v>33</v>
      </c>
    </row>
    <row r="5081" spans="1:6" x14ac:dyDescent="0.25">
      <c r="A5081" t="s">
        <v>632</v>
      </c>
      <c r="B5081" t="s">
        <v>633</v>
      </c>
      <c r="C5081" s="151">
        <v>43430</v>
      </c>
      <c r="D5081">
        <v>48</v>
      </c>
      <c r="E5081">
        <v>50</v>
      </c>
      <c r="F5081">
        <v>39</v>
      </c>
    </row>
    <row r="5082" spans="1:6" x14ac:dyDescent="0.25">
      <c r="A5082" t="s">
        <v>632</v>
      </c>
      <c r="B5082" t="s">
        <v>633</v>
      </c>
      <c r="C5082" s="151">
        <v>43431</v>
      </c>
      <c r="D5082">
        <v>39</v>
      </c>
      <c r="E5082">
        <v>42</v>
      </c>
      <c r="F5082">
        <v>33</v>
      </c>
    </row>
    <row r="5083" spans="1:6" x14ac:dyDescent="0.25">
      <c r="A5083" t="s">
        <v>632</v>
      </c>
      <c r="B5083" t="s">
        <v>633</v>
      </c>
      <c r="C5083" s="151">
        <v>43432</v>
      </c>
      <c r="D5083">
        <v>33</v>
      </c>
      <c r="E5083">
        <v>37</v>
      </c>
      <c r="F5083">
        <v>28</v>
      </c>
    </row>
    <row r="5084" spans="1:6" x14ac:dyDescent="0.25">
      <c r="A5084" t="s">
        <v>632</v>
      </c>
      <c r="B5084" t="s">
        <v>633</v>
      </c>
      <c r="C5084" s="151">
        <v>43433</v>
      </c>
      <c r="D5084">
        <v>32</v>
      </c>
      <c r="E5084">
        <v>38</v>
      </c>
      <c r="F5084">
        <v>27</v>
      </c>
    </row>
    <row r="5085" spans="1:6" x14ac:dyDescent="0.25">
      <c r="A5085" t="s">
        <v>632</v>
      </c>
      <c r="B5085" t="s">
        <v>633</v>
      </c>
      <c r="C5085" s="151">
        <v>43434</v>
      </c>
      <c r="D5085">
        <v>37</v>
      </c>
      <c r="E5085">
        <v>45</v>
      </c>
      <c r="F5085">
        <v>30</v>
      </c>
    </row>
    <row r="5086" spans="1:6" x14ac:dyDescent="0.25">
      <c r="A5086" t="s">
        <v>632</v>
      </c>
      <c r="B5086" t="s">
        <v>633</v>
      </c>
      <c r="C5086" s="151">
        <v>43435</v>
      </c>
      <c r="D5086">
        <v>36</v>
      </c>
      <c r="E5086">
        <v>42</v>
      </c>
      <c r="F5086">
        <v>28</v>
      </c>
    </row>
    <row r="5087" spans="1:6" x14ac:dyDescent="0.25">
      <c r="A5087" t="s">
        <v>632</v>
      </c>
      <c r="B5087" t="s">
        <v>633</v>
      </c>
      <c r="C5087" s="151">
        <v>43436</v>
      </c>
      <c r="D5087">
        <v>44</v>
      </c>
      <c r="E5087">
        <v>56</v>
      </c>
      <c r="F5087">
        <v>40</v>
      </c>
    </row>
    <row r="5088" spans="1:6" x14ac:dyDescent="0.25">
      <c r="A5088" t="s">
        <v>632</v>
      </c>
      <c r="B5088" t="s">
        <v>633</v>
      </c>
      <c r="C5088" s="151">
        <v>43437</v>
      </c>
      <c r="D5088">
        <v>52</v>
      </c>
      <c r="E5088">
        <v>58</v>
      </c>
      <c r="F5088">
        <v>43</v>
      </c>
    </row>
    <row r="5089" spans="1:6" x14ac:dyDescent="0.25">
      <c r="A5089" t="s">
        <v>632</v>
      </c>
      <c r="B5089" t="s">
        <v>633</v>
      </c>
      <c r="C5089" s="151">
        <v>43438</v>
      </c>
      <c r="D5089">
        <v>41</v>
      </c>
      <c r="E5089">
        <v>44</v>
      </c>
      <c r="F5089">
        <v>31</v>
      </c>
    </row>
    <row r="5090" spans="1:6" x14ac:dyDescent="0.25">
      <c r="A5090" t="s">
        <v>632</v>
      </c>
      <c r="B5090" t="s">
        <v>633</v>
      </c>
      <c r="C5090" s="151">
        <v>43439</v>
      </c>
      <c r="D5090">
        <v>33</v>
      </c>
      <c r="E5090">
        <v>38</v>
      </c>
      <c r="F5090">
        <v>27</v>
      </c>
    </row>
    <row r="5091" spans="1:6" x14ac:dyDescent="0.25">
      <c r="A5091" t="s">
        <v>632</v>
      </c>
      <c r="B5091" t="s">
        <v>633</v>
      </c>
      <c r="C5091" s="151">
        <v>43440</v>
      </c>
      <c r="D5091">
        <v>35</v>
      </c>
      <c r="E5091">
        <v>43</v>
      </c>
      <c r="F5091">
        <v>27</v>
      </c>
    </row>
    <row r="5092" spans="1:6" x14ac:dyDescent="0.25">
      <c r="A5092" t="s">
        <v>632</v>
      </c>
      <c r="B5092" t="s">
        <v>633</v>
      </c>
      <c r="C5092" s="151">
        <v>43441</v>
      </c>
      <c r="D5092">
        <v>36</v>
      </c>
      <c r="E5092">
        <v>40</v>
      </c>
      <c r="F5092">
        <v>23</v>
      </c>
    </row>
    <row r="5093" spans="1:6" x14ac:dyDescent="0.25">
      <c r="A5093" t="s">
        <v>632</v>
      </c>
      <c r="B5093" t="s">
        <v>633</v>
      </c>
      <c r="C5093" s="151">
        <v>43442</v>
      </c>
      <c r="D5093">
        <v>28</v>
      </c>
      <c r="E5093">
        <v>36</v>
      </c>
      <c r="F5093">
        <v>18</v>
      </c>
    </row>
    <row r="5094" spans="1:6" x14ac:dyDescent="0.25">
      <c r="A5094" t="s">
        <v>632</v>
      </c>
      <c r="B5094" t="s">
        <v>633</v>
      </c>
      <c r="C5094" s="151">
        <v>43443</v>
      </c>
      <c r="D5094">
        <v>31</v>
      </c>
      <c r="E5094">
        <v>32</v>
      </c>
      <c r="F5094">
        <v>29</v>
      </c>
    </row>
    <row r="5095" spans="1:6" x14ac:dyDescent="0.25">
      <c r="A5095" t="s">
        <v>632</v>
      </c>
      <c r="B5095" t="s">
        <v>633</v>
      </c>
      <c r="C5095" s="151">
        <v>43444</v>
      </c>
      <c r="D5095">
        <v>31</v>
      </c>
      <c r="E5095">
        <v>39</v>
      </c>
      <c r="F5095">
        <v>24</v>
      </c>
    </row>
    <row r="5096" spans="1:6" x14ac:dyDescent="0.25">
      <c r="A5096" t="s">
        <v>632</v>
      </c>
      <c r="B5096" t="s">
        <v>633</v>
      </c>
      <c r="C5096" s="151">
        <v>43445</v>
      </c>
      <c r="D5096">
        <v>30</v>
      </c>
      <c r="E5096">
        <v>44</v>
      </c>
      <c r="F5096">
        <v>19</v>
      </c>
    </row>
    <row r="5097" spans="1:6" x14ac:dyDescent="0.25">
      <c r="A5097" t="s">
        <v>632</v>
      </c>
      <c r="B5097" t="s">
        <v>633</v>
      </c>
      <c r="C5097" s="151">
        <v>43446</v>
      </c>
      <c r="D5097">
        <v>33</v>
      </c>
      <c r="E5097">
        <v>44</v>
      </c>
      <c r="F5097">
        <v>23</v>
      </c>
    </row>
    <row r="5098" spans="1:6" x14ac:dyDescent="0.25">
      <c r="A5098" t="s">
        <v>632</v>
      </c>
      <c r="B5098" t="s">
        <v>633</v>
      </c>
      <c r="C5098" s="151">
        <v>43447</v>
      </c>
      <c r="D5098">
        <v>40</v>
      </c>
      <c r="E5098">
        <v>52</v>
      </c>
      <c r="F5098">
        <v>29</v>
      </c>
    </row>
    <row r="5099" spans="1:6" x14ac:dyDescent="0.25">
      <c r="A5099" t="s">
        <v>632</v>
      </c>
      <c r="B5099" t="s">
        <v>633</v>
      </c>
      <c r="C5099" s="151">
        <v>43448</v>
      </c>
      <c r="D5099">
        <v>38</v>
      </c>
      <c r="E5099">
        <v>45</v>
      </c>
      <c r="F5099">
        <v>28</v>
      </c>
    </row>
    <row r="5100" spans="1:6" x14ac:dyDescent="0.25">
      <c r="A5100" t="s">
        <v>632</v>
      </c>
      <c r="B5100" t="s">
        <v>633</v>
      </c>
      <c r="C5100" s="151">
        <v>43449</v>
      </c>
      <c r="D5100">
        <v>45</v>
      </c>
      <c r="E5100">
        <v>52</v>
      </c>
      <c r="F5100">
        <v>42</v>
      </c>
    </row>
    <row r="5101" spans="1:6" x14ac:dyDescent="0.25">
      <c r="A5101" t="s">
        <v>632</v>
      </c>
      <c r="B5101" t="s">
        <v>633</v>
      </c>
      <c r="C5101" s="151">
        <v>43450</v>
      </c>
      <c r="D5101">
        <v>45</v>
      </c>
      <c r="E5101">
        <v>49</v>
      </c>
      <c r="F5101">
        <v>40</v>
      </c>
    </row>
    <row r="5102" spans="1:6" x14ac:dyDescent="0.25">
      <c r="A5102" t="s">
        <v>632</v>
      </c>
      <c r="B5102" t="s">
        <v>633</v>
      </c>
      <c r="C5102" s="151">
        <v>43451</v>
      </c>
      <c r="D5102">
        <v>45</v>
      </c>
      <c r="E5102">
        <v>56</v>
      </c>
      <c r="F5102">
        <v>36</v>
      </c>
    </row>
    <row r="5103" spans="1:6" x14ac:dyDescent="0.25">
      <c r="A5103" t="s">
        <v>632</v>
      </c>
      <c r="B5103" t="s">
        <v>633</v>
      </c>
      <c r="C5103" s="151">
        <v>43452</v>
      </c>
      <c r="D5103">
        <v>40</v>
      </c>
      <c r="E5103">
        <v>45</v>
      </c>
      <c r="F5103">
        <v>26</v>
      </c>
    </row>
    <row r="5104" spans="1:6" x14ac:dyDescent="0.25">
      <c r="A5104" t="s">
        <v>632</v>
      </c>
      <c r="B5104" t="s">
        <v>633</v>
      </c>
      <c r="C5104" s="151">
        <v>43453</v>
      </c>
      <c r="D5104">
        <v>34</v>
      </c>
      <c r="E5104">
        <v>50</v>
      </c>
      <c r="F5104">
        <v>23</v>
      </c>
    </row>
    <row r="5105" spans="1:6" x14ac:dyDescent="0.25">
      <c r="A5105" t="s">
        <v>632</v>
      </c>
      <c r="B5105" t="s">
        <v>633</v>
      </c>
      <c r="C5105" s="151">
        <v>43454</v>
      </c>
      <c r="D5105">
        <v>36</v>
      </c>
      <c r="E5105">
        <v>60</v>
      </c>
      <c r="F5105">
        <v>27</v>
      </c>
    </row>
    <row r="5106" spans="1:6" x14ac:dyDescent="0.25">
      <c r="A5106" t="s">
        <v>632</v>
      </c>
      <c r="B5106" t="s">
        <v>633</v>
      </c>
      <c r="C5106" s="151">
        <v>43455</v>
      </c>
      <c r="D5106">
        <v>59</v>
      </c>
      <c r="E5106">
        <v>66</v>
      </c>
      <c r="F5106">
        <v>42</v>
      </c>
    </row>
    <row r="5107" spans="1:6" x14ac:dyDescent="0.25">
      <c r="A5107" t="s">
        <v>632</v>
      </c>
      <c r="B5107" t="s">
        <v>633</v>
      </c>
      <c r="C5107" s="151">
        <v>43456</v>
      </c>
      <c r="D5107">
        <v>46</v>
      </c>
      <c r="E5107">
        <v>50</v>
      </c>
      <c r="F5107">
        <v>36</v>
      </c>
    </row>
    <row r="5108" spans="1:6" x14ac:dyDescent="0.25">
      <c r="A5108" t="s">
        <v>632</v>
      </c>
      <c r="B5108" t="s">
        <v>633</v>
      </c>
      <c r="C5108" s="151">
        <v>43457</v>
      </c>
      <c r="D5108">
        <v>38</v>
      </c>
      <c r="E5108">
        <v>46</v>
      </c>
      <c r="F5108">
        <v>28</v>
      </c>
    </row>
    <row r="5109" spans="1:6" x14ac:dyDescent="0.25">
      <c r="A5109" t="s">
        <v>632</v>
      </c>
      <c r="B5109" t="s">
        <v>633</v>
      </c>
      <c r="C5109" s="151">
        <v>43458</v>
      </c>
      <c r="D5109">
        <v>41</v>
      </c>
      <c r="E5109">
        <v>46</v>
      </c>
      <c r="F5109">
        <v>35</v>
      </c>
    </row>
    <row r="5110" spans="1:6" x14ac:dyDescent="0.25">
      <c r="A5110" t="s">
        <v>632</v>
      </c>
      <c r="B5110" t="s">
        <v>633</v>
      </c>
      <c r="C5110" s="151">
        <v>43459</v>
      </c>
      <c r="D5110">
        <v>37</v>
      </c>
      <c r="E5110">
        <v>41</v>
      </c>
      <c r="F5110">
        <v>25</v>
      </c>
    </row>
    <row r="5111" spans="1:6" x14ac:dyDescent="0.25">
      <c r="A5111" t="s">
        <v>632</v>
      </c>
      <c r="B5111" t="s">
        <v>633</v>
      </c>
      <c r="C5111" s="151">
        <v>43460</v>
      </c>
      <c r="D5111">
        <v>32</v>
      </c>
      <c r="E5111">
        <v>49</v>
      </c>
      <c r="F5111">
        <v>22</v>
      </c>
    </row>
    <row r="5112" spans="1:6" x14ac:dyDescent="0.25">
      <c r="A5112" t="s">
        <v>632</v>
      </c>
      <c r="B5112" t="s">
        <v>633</v>
      </c>
      <c r="C5112" s="151">
        <v>43461</v>
      </c>
      <c r="D5112">
        <v>36</v>
      </c>
      <c r="E5112">
        <v>50</v>
      </c>
      <c r="F5112">
        <v>24</v>
      </c>
    </row>
    <row r="5113" spans="1:6" x14ac:dyDescent="0.25">
      <c r="A5113" t="s">
        <v>632</v>
      </c>
      <c r="B5113" t="s">
        <v>633</v>
      </c>
      <c r="C5113" s="151">
        <v>43462</v>
      </c>
      <c r="D5113">
        <v>45</v>
      </c>
      <c r="E5113">
        <v>51</v>
      </c>
      <c r="F5113">
        <v>42</v>
      </c>
    </row>
    <row r="5114" spans="1:6" x14ac:dyDescent="0.25">
      <c r="A5114" t="s">
        <v>632</v>
      </c>
      <c r="B5114" t="s">
        <v>633</v>
      </c>
      <c r="C5114" s="151">
        <v>43463</v>
      </c>
      <c r="D5114">
        <v>47</v>
      </c>
      <c r="E5114">
        <v>54</v>
      </c>
      <c r="F5114">
        <v>36</v>
      </c>
    </row>
    <row r="5115" spans="1:6" x14ac:dyDescent="0.25">
      <c r="A5115" t="s">
        <v>632</v>
      </c>
      <c r="B5115" t="s">
        <v>633</v>
      </c>
      <c r="C5115" s="151">
        <v>43464</v>
      </c>
      <c r="D5115">
        <v>39</v>
      </c>
      <c r="E5115">
        <v>46</v>
      </c>
      <c r="F5115">
        <v>30</v>
      </c>
    </row>
    <row r="5116" spans="1:6" x14ac:dyDescent="0.25">
      <c r="A5116" t="s">
        <v>632</v>
      </c>
      <c r="B5116" t="s">
        <v>633</v>
      </c>
      <c r="C5116" s="151">
        <v>43465</v>
      </c>
      <c r="D5116">
        <v>37</v>
      </c>
      <c r="E5116">
        <v>47</v>
      </c>
      <c r="F5116">
        <v>30</v>
      </c>
    </row>
    <row r="5117" spans="1:6" x14ac:dyDescent="0.25">
      <c r="A5117" t="s">
        <v>632</v>
      </c>
      <c r="B5117" t="s">
        <v>633</v>
      </c>
      <c r="C5117" s="151">
        <v>43466</v>
      </c>
      <c r="D5117">
        <v>53</v>
      </c>
      <c r="E5117">
        <v>62</v>
      </c>
      <c r="F5117">
        <v>40</v>
      </c>
    </row>
    <row r="5118" spans="1:6" x14ac:dyDescent="0.25">
      <c r="A5118" t="s">
        <v>632</v>
      </c>
      <c r="B5118" t="s">
        <v>633</v>
      </c>
      <c r="C5118" s="151">
        <v>43467</v>
      </c>
      <c r="D5118">
        <v>43</v>
      </c>
      <c r="E5118">
        <v>45</v>
      </c>
      <c r="F5118">
        <v>37</v>
      </c>
    </row>
    <row r="5119" spans="1:6" x14ac:dyDescent="0.25">
      <c r="A5119" t="s">
        <v>632</v>
      </c>
      <c r="B5119" t="s">
        <v>633</v>
      </c>
      <c r="C5119" s="151">
        <v>43468</v>
      </c>
      <c r="D5119">
        <v>44</v>
      </c>
      <c r="E5119">
        <v>49</v>
      </c>
      <c r="F5119">
        <v>30</v>
      </c>
    </row>
    <row r="5120" spans="1:6" x14ac:dyDescent="0.25">
      <c r="A5120" t="s">
        <v>632</v>
      </c>
      <c r="B5120" t="s">
        <v>633</v>
      </c>
      <c r="C5120" s="151">
        <v>43469</v>
      </c>
      <c r="D5120">
        <v>36</v>
      </c>
      <c r="E5120">
        <v>46</v>
      </c>
      <c r="F5120">
        <v>28</v>
      </c>
    </row>
    <row r="5121" spans="1:6" x14ac:dyDescent="0.25">
      <c r="A5121" t="s">
        <v>632</v>
      </c>
      <c r="B5121" t="s">
        <v>633</v>
      </c>
      <c r="C5121" s="151">
        <v>43470</v>
      </c>
      <c r="D5121">
        <v>46</v>
      </c>
      <c r="E5121">
        <v>53</v>
      </c>
      <c r="F5121">
        <v>40</v>
      </c>
    </row>
    <row r="5122" spans="1:6" x14ac:dyDescent="0.25">
      <c r="A5122" t="s">
        <v>632</v>
      </c>
      <c r="B5122" t="s">
        <v>633</v>
      </c>
      <c r="C5122" s="151">
        <v>43471</v>
      </c>
      <c r="D5122">
        <v>44</v>
      </c>
      <c r="E5122">
        <v>54</v>
      </c>
      <c r="F5122">
        <v>29</v>
      </c>
    </row>
    <row r="5123" spans="1:6" x14ac:dyDescent="0.25">
      <c r="A5123" t="s">
        <v>632</v>
      </c>
      <c r="B5123" t="s">
        <v>633</v>
      </c>
      <c r="C5123" s="151">
        <v>43472</v>
      </c>
      <c r="D5123">
        <v>37</v>
      </c>
      <c r="E5123">
        <v>39</v>
      </c>
      <c r="F5123">
        <v>30</v>
      </c>
    </row>
    <row r="5124" spans="1:6" x14ac:dyDescent="0.25">
      <c r="A5124" t="s">
        <v>632</v>
      </c>
      <c r="B5124" t="s">
        <v>633</v>
      </c>
      <c r="C5124" s="151">
        <v>43473</v>
      </c>
      <c r="D5124">
        <v>42</v>
      </c>
      <c r="E5124">
        <v>59</v>
      </c>
      <c r="F5124">
        <v>36</v>
      </c>
    </row>
    <row r="5125" spans="1:6" x14ac:dyDescent="0.25">
      <c r="A5125" t="s">
        <v>632</v>
      </c>
      <c r="B5125" t="s">
        <v>633</v>
      </c>
      <c r="C5125" s="151">
        <v>43474</v>
      </c>
      <c r="D5125">
        <v>45</v>
      </c>
      <c r="E5125">
        <v>51</v>
      </c>
      <c r="F5125">
        <v>30</v>
      </c>
    </row>
    <row r="5126" spans="1:6" x14ac:dyDescent="0.25">
      <c r="A5126" t="s">
        <v>632</v>
      </c>
      <c r="B5126" t="s">
        <v>633</v>
      </c>
      <c r="C5126" s="151">
        <v>43475</v>
      </c>
      <c r="D5126">
        <v>31</v>
      </c>
      <c r="E5126">
        <v>35</v>
      </c>
      <c r="F5126">
        <v>27</v>
      </c>
    </row>
    <row r="5127" spans="1:6" x14ac:dyDescent="0.25">
      <c r="A5127" t="s">
        <v>632</v>
      </c>
      <c r="B5127" t="s">
        <v>633</v>
      </c>
      <c r="C5127" s="151">
        <v>43476</v>
      </c>
      <c r="D5127">
        <v>29</v>
      </c>
      <c r="E5127">
        <v>36</v>
      </c>
      <c r="F5127">
        <v>24</v>
      </c>
    </row>
    <row r="5128" spans="1:6" x14ac:dyDescent="0.25">
      <c r="A5128" t="s">
        <v>632</v>
      </c>
      <c r="B5128" t="s">
        <v>633</v>
      </c>
      <c r="C5128" s="151">
        <v>43477</v>
      </c>
      <c r="D5128">
        <v>29</v>
      </c>
      <c r="E5128">
        <v>34</v>
      </c>
      <c r="F5128">
        <v>23</v>
      </c>
    </row>
    <row r="5129" spans="1:6" x14ac:dyDescent="0.25">
      <c r="A5129" t="s">
        <v>632</v>
      </c>
      <c r="B5129" t="s">
        <v>633</v>
      </c>
      <c r="C5129" s="151">
        <v>43478</v>
      </c>
      <c r="D5129">
        <v>29</v>
      </c>
      <c r="E5129">
        <v>30</v>
      </c>
      <c r="F5129">
        <v>27</v>
      </c>
    </row>
    <row r="5130" spans="1:6" x14ac:dyDescent="0.25">
      <c r="A5130" t="s">
        <v>632</v>
      </c>
      <c r="B5130" t="s">
        <v>633</v>
      </c>
      <c r="C5130" s="151">
        <v>43479</v>
      </c>
      <c r="D5130">
        <v>29</v>
      </c>
      <c r="E5130">
        <v>34</v>
      </c>
      <c r="F5130">
        <v>15</v>
      </c>
    </row>
    <row r="5131" spans="1:6" x14ac:dyDescent="0.25">
      <c r="A5131" t="s">
        <v>632</v>
      </c>
      <c r="B5131" t="s">
        <v>633</v>
      </c>
      <c r="C5131" s="151">
        <v>43480</v>
      </c>
      <c r="D5131">
        <v>22</v>
      </c>
      <c r="E5131">
        <v>37</v>
      </c>
      <c r="F5131">
        <v>9</v>
      </c>
    </row>
    <row r="5132" spans="1:6" x14ac:dyDescent="0.25">
      <c r="A5132" t="s">
        <v>632</v>
      </c>
      <c r="B5132" t="s">
        <v>633</v>
      </c>
      <c r="C5132" s="151">
        <v>43481</v>
      </c>
      <c r="D5132">
        <v>26</v>
      </c>
      <c r="E5132">
        <v>41</v>
      </c>
      <c r="F5132">
        <v>12</v>
      </c>
    </row>
    <row r="5133" spans="1:6" x14ac:dyDescent="0.25">
      <c r="A5133" t="s">
        <v>632</v>
      </c>
      <c r="B5133" t="s">
        <v>633</v>
      </c>
      <c r="C5133" s="151">
        <v>43482</v>
      </c>
      <c r="D5133">
        <v>35</v>
      </c>
      <c r="E5133">
        <v>36</v>
      </c>
      <c r="F5133">
        <v>28</v>
      </c>
    </row>
    <row r="5134" spans="1:6" x14ac:dyDescent="0.25">
      <c r="A5134" t="s">
        <v>632</v>
      </c>
      <c r="B5134" t="s">
        <v>633</v>
      </c>
      <c r="C5134" s="151">
        <v>43483</v>
      </c>
      <c r="D5134">
        <v>34</v>
      </c>
      <c r="E5134">
        <v>43</v>
      </c>
      <c r="F5134">
        <v>30</v>
      </c>
    </row>
    <row r="5135" spans="1:6" x14ac:dyDescent="0.25">
      <c r="A5135" t="s">
        <v>632</v>
      </c>
      <c r="B5135" t="s">
        <v>633</v>
      </c>
      <c r="C5135" s="151">
        <v>43484</v>
      </c>
      <c r="D5135">
        <v>35</v>
      </c>
      <c r="E5135">
        <v>37</v>
      </c>
      <c r="F5135">
        <v>30</v>
      </c>
    </row>
    <row r="5136" spans="1:6" x14ac:dyDescent="0.25">
      <c r="A5136" t="s">
        <v>632</v>
      </c>
      <c r="B5136" t="s">
        <v>633</v>
      </c>
      <c r="C5136" s="151">
        <v>43485</v>
      </c>
      <c r="D5136">
        <v>34</v>
      </c>
      <c r="E5136">
        <v>40</v>
      </c>
      <c r="F5136">
        <v>16</v>
      </c>
    </row>
    <row r="5137" spans="1:6" x14ac:dyDescent="0.25">
      <c r="A5137" t="s">
        <v>632</v>
      </c>
      <c r="B5137" t="s">
        <v>633</v>
      </c>
      <c r="C5137" s="151">
        <v>43486</v>
      </c>
      <c r="D5137">
        <v>17</v>
      </c>
      <c r="E5137">
        <v>21</v>
      </c>
      <c r="F5137">
        <v>12</v>
      </c>
    </row>
    <row r="5138" spans="1:6" x14ac:dyDescent="0.25">
      <c r="A5138" t="s">
        <v>632</v>
      </c>
      <c r="B5138" t="s">
        <v>633</v>
      </c>
      <c r="C5138" s="151">
        <v>43487</v>
      </c>
      <c r="D5138">
        <v>19</v>
      </c>
      <c r="E5138">
        <v>32</v>
      </c>
      <c r="F5138">
        <v>10</v>
      </c>
    </row>
    <row r="5139" spans="1:6" x14ac:dyDescent="0.25">
      <c r="A5139" t="s">
        <v>632</v>
      </c>
      <c r="B5139" t="s">
        <v>633</v>
      </c>
      <c r="C5139" s="151">
        <v>43488</v>
      </c>
      <c r="D5139">
        <v>36</v>
      </c>
      <c r="E5139">
        <v>47</v>
      </c>
      <c r="F5139">
        <v>29</v>
      </c>
    </row>
    <row r="5140" spans="1:6" x14ac:dyDescent="0.25">
      <c r="A5140" t="s">
        <v>632</v>
      </c>
      <c r="B5140" t="s">
        <v>633</v>
      </c>
      <c r="C5140" s="151">
        <v>43489</v>
      </c>
      <c r="D5140">
        <v>47</v>
      </c>
      <c r="E5140">
        <v>59</v>
      </c>
      <c r="F5140">
        <v>30</v>
      </c>
    </row>
    <row r="5141" spans="1:6" x14ac:dyDescent="0.25">
      <c r="A5141" t="s">
        <v>632</v>
      </c>
      <c r="B5141" t="s">
        <v>633</v>
      </c>
      <c r="C5141" s="151">
        <v>43490</v>
      </c>
      <c r="D5141">
        <v>34</v>
      </c>
      <c r="E5141">
        <v>40</v>
      </c>
      <c r="F5141">
        <v>23</v>
      </c>
    </row>
    <row r="5142" spans="1:6" x14ac:dyDescent="0.25">
      <c r="A5142" t="s">
        <v>632</v>
      </c>
      <c r="B5142" t="s">
        <v>633</v>
      </c>
      <c r="C5142" s="151">
        <v>43491</v>
      </c>
      <c r="D5142">
        <v>28</v>
      </c>
      <c r="E5142">
        <v>39</v>
      </c>
      <c r="F5142">
        <v>17</v>
      </c>
    </row>
    <row r="5143" spans="1:6" x14ac:dyDescent="0.25">
      <c r="A5143" t="s">
        <v>632</v>
      </c>
      <c r="B5143" t="s">
        <v>633</v>
      </c>
      <c r="C5143" s="151">
        <v>43492</v>
      </c>
      <c r="D5143">
        <v>32</v>
      </c>
      <c r="E5143">
        <v>47</v>
      </c>
      <c r="F5143">
        <v>20</v>
      </c>
    </row>
    <row r="5144" spans="1:6" x14ac:dyDescent="0.25">
      <c r="A5144" t="s">
        <v>632</v>
      </c>
      <c r="B5144" t="s">
        <v>633</v>
      </c>
      <c r="C5144" s="151">
        <v>43493</v>
      </c>
      <c r="D5144">
        <v>34</v>
      </c>
      <c r="E5144">
        <v>38</v>
      </c>
      <c r="F5144">
        <v>27</v>
      </c>
    </row>
    <row r="5145" spans="1:6" x14ac:dyDescent="0.25">
      <c r="A5145" t="s">
        <v>632</v>
      </c>
      <c r="B5145" t="s">
        <v>633</v>
      </c>
      <c r="C5145" s="151">
        <v>43494</v>
      </c>
      <c r="D5145">
        <v>31</v>
      </c>
      <c r="E5145">
        <v>36</v>
      </c>
      <c r="F5145">
        <v>22</v>
      </c>
    </row>
    <row r="5146" spans="1:6" x14ac:dyDescent="0.25">
      <c r="A5146" t="s">
        <v>632</v>
      </c>
      <c r="B5146" t="s">
        <v>633</v>
      </c>
      <c r="C5146" s="151">
        <v>43495</v>
      </c>
      <c r="D5146">
        <v>21</v>
      </c>
      <c r="E5146">
        <v>33</v>
      </c>
      <c r="F5146">
        <v>6</v>
      </c>
    </row>
    <row r="5147" spans="1:6" x14ac:dyDescent="0.25">
      <c r="A5147" t="s">
        <v>632</v>
      </c>
      <c r="B5147" t="s">
        <v>633</v>
      </c>
      <c r="C5147" s="151">
        <v>43496</v>
      </c>
      <c r="D5147">
        <v>11</v>
      </c>
      <c r="E5147">
        <v>22</v>
      </c>
      <c r="F5147">
        <v>-2</v>
      </c>
    </row>
    <row r="5148" spans="1:6" x14ac:dyDescent="0.25">
      <c r="A5148" t="s">
        <v>632</v>
      </c>
      <c r="B5148" t="s">
        <v>633</v>
      </c>
      <c r="C5148" s="151">
        <v>43497</v>
      </c>
      <c r="D5148">
        <v>17</v>
      </c>
      <c r="E5148">
        <v>23</v>
      </c>
      <c r="F5148">
        <v>8</v>
      </c>
    </row>
    <row r="5149" spans="1:6" x14ac:dyDescent="0.25">
      <c r="A5149" t="s">
        <v>632</v>
      </c>
      <c r="B5149" t="s">
        <v>633</v>
      </c>
      <c r="C5149" s="151">
        <v>43498</v>
      </c>
      <c r="D5149">
        <v>21</v>
      </c>
      <c r="E5149">
        <v>40</v>
      </c>
      <c r="F5149">
        <v>7</v>
      </c>
    </row>
    <row r="5150" spans="1:6" x14ac:dyDescent="0.25">
      <c r="A5150" t="s">
        <v>632</v>
      </c>
      <c r="B5150" t="s">
        <v>633</v>
      </c>
      <c r="C5150" s="151">
        <v>43499</v>
      </c>
      <c r="D5150">
        <v>35</v>
      </c>
      <c r="E5150">
        <v>57</v>
      </c>
      <c r="F5150">
        <v>22</v>
      </c>
    </row>
    <row r="5151" spans="1:6" x14ac:dyDescent="0.25">
      <c r="A5151" t="s">
        <v>632</v>
      </c>
      <c r="B5151" t="s">
        <v>633</v>
      </c>
      <c r="C5151" s="151">
        <v>43500</v>
      </c>
      <c r="D5151">
        <v>41</v>
      </c>
      <c r="E5151">
        <v>63</v>
      </c>
      <c r="F5151">
        <v>27</v>
      </c>
    </row>
    <row r="5152" spans="1:6" x14ac:dyDescent="0.25">
      <c r="A5152" t="s">
        <v>632</v>
      </c>
      <c r="B5152" t="s">
        <v>633</v>
      </c>
      <c r="C5152" s="151">
        <v>43501</v>
      </c>
      <c r="D5152">
        <v>49</v>
      </c>
      <c r="E5152">
        <v>72</v>
      </c>
      <c r="F5152">
        <v>33</v>
      </c>
    </row>
    <row r="5153" spans="1:6" x14ac:dyDescent="0.25">
      <c r="A5153" t="s">
        <v>632</v>
      </c>
      <c r="B5153" t="s">
        <v>633</v>
      </c>
      <c r="C5153" s="151">
        <v>43502</v>
      </c>
      <c r="D5153">
        <v>49</v>
      </c>
      <c r="E5153">
        <v>58</v>
      </c>
      <c r="F5153">
        <v>36</v>
      </c>
    </row>
    <row r="5154" spans="1:6" x14ac:dyDescent="0.25">
      <c r="A5154" t="s">
        <v>632</v>
      </c>
      <c r="B5154" t="s">
        <v>633</v>
      </c>
      <c r="C5154" s="151">
        <v>43503</v>
      </c>
      <c r="D5154">
        <v>49</v>
      </c>
      <c r="E5154">
        <v>54</v>
      </c>
      <c r="F5154">
        <v>44</v>
      </c>
    </row>
    <row r="5155" spans="1:6" x14ac:dyDescent="0.25">
      <c r="A5155" t="s">
        <v>632</v>
      </c>
      <c r="B5155" t="s">
        <v>633</v>
      </c>
      <c r="C5155" s="151">
        <v>43504</v>
      </c>
      <c r="D5155">
        <v>50</v>
      </c>
      <c r="E5155">
        <v>56</v>
      </c>
      <c r="F5155">
        <v>33</v>
      </c>
    </row>
    <row r="5156" spans="1:6" x14ac:dyDescent="0.25">
      <c r="A5156" t="s">
        <v>632</v>
      </c>
      <c r="B5156" t="s">
        <v>633</v>
      </c>
      <c r="C5156" s="151">
        <v>43505</v>
      </c>
      <c r="D5156">
        <v>31</v>
      </c>
      <c r="E5156">
        <v>34</v>
      </c>
      <c r="F5156">
        <v>20</v>
      </c>
    </row>
    <row r="5157" spans="1:6" x14ac:dyDescent="0.25">
      <c r="A5157" t="s">
        <v>632</v>
      </c>
      <c r="B5157" t="s">
        <v>633</v>
      </c>
      <c r="C5157" s="151">
        <v>43506</v>
      </c>
      <c r="D5157">
        <v>26</v>
      </c>
      <c r="E5157">
        <v>39</v>
      </c>
      <c r="F5157">
        <v>15</v>
      </c>
    </row>
    <row r="5158" spans="1:6" x14ac:dyDescent="0.25">
      <c r="A5158" t="s">
        <v>632</v>
      </c>
      <c r="B5158" t="s">
        <v>633</v>
      </c>
      <c r="C5158" s="151">
        <v>43507</v>
      </c>
      <c r="D5158">
        <v>34</v>
      </c>
      <c r="E5158">
        <v>36</v>
      </c>
      <c r="F5158">
        <v>32</v>
      </c>
    </row>
    <row r="5159" spans="1:6" x14ac:dyDescent="0.25">
      <c r="A5159" t="s">
        <v>632</v>
      </c>
      <c r="B5159" t="s">
        <v>633</v>
      </c>
      <c r="C5159" s="151">
        <v>43508</v>
      </c>
      <c r="D5159">
        <v>34</v>
      </c>
      <c r="E5159">
        <v>38</v>
      </c>
      <c r="F5159">
        <v>32</v>
      </c>
    </row>
    <row r="5160" spans="1:6" x14ac:dyDescent="0.25">
      <c r="A5160" t="s">
        <v>632</v>
      </c>
      <c r="B5160" t="s">
        <v>633</v>
      </c>
      <c r="C5160" s="151">
        <v>43509</v>
      </c>
      <c r="D5160">
        <v>39</v>
      </c>
      <c r="E5160">
        <v>48</v>
      </c>
      <c r="F5160">
        <v>32</v>
      </c>
    </row>
    <row r="5161" spans="1:6" x14ac:dyDescent="0.25">
      <c r="A5161" t="s">
        <v>632</v>
      </c>
      <c r="B5161" t="s">
        <v>633</v>
      </c>
      <c r="C5161" s="151">
        <v>43510</v>
      </c>
      <c r="D5161">
        <v>38</v>
      </c>
      <c r="E5161">
        <v>50</v>
      </c>
      <c r="F5161">
        <v>26</v>
      </c>
    </row>
    <row r="5162" spans="1:6" x14ac:dyDescent="0.25">
      <c r="A5162" t="s">
        <v>632</v>
      </c>
      <c r="B5162" t="s">
        <v>633</v>
      </c>
      <c r="C5162" s="151">
        <v>43511</v>
      </c>
      <c r="D5162">
        <v>53</v>
      </c>
      <c r="E5162">
        <v>65</v>
      </c>
      <c r="F5162">
        <v>47</v>
      </c>
    </row>
    <row r="5163" spans="1:6" x14ac:dyDescent="0.25">
      <c r="A5163" t="s">
        <v>632</v>
      </c>
      <c r="B5163" t="s">
        <v>633</v>
      </c>
      <c r="C5163" s="151">
        <v>43512</v>
      </c>
      <c r="D5163">
        <v>44</v>
      </c>
      <c r="E5163">
        <v>48</v>
      </c>
      <c r="F5163">
        <v>30</v>
      </c>
    </row>
    <row r="5164" spans="1:6" x14ac:dyDescent="0.25">
      <c r="A5164" t="s">
        <v>632</v>
      </c>
      <c r="B5164" t="s">
        <v>633</v>
      </c>
      <c r="C5164" s="151">
        <v>43513</v>
      </c>
      <c r="D5164">
        <v>33</v>
      </c>
      <c r="E5164">
        <v>39</v>
      </c>
      <c r="F5164">
        <v>23</v>
      </c>
    </row>
    <row r="5165" spans="1:6" x14ac:dyDescent="0.25">
      <c r="A5165" t="s">
        <v>632</v>
      </c>
      <c r="B5165" t="s">
        <v>633</v>
      </c>
      <c r="C5165" s="151">
        <v>43514</v>
      </c>
      <c r="D5165">
        <v>39</v>
      </c>
      <c r="E5165">
        <v>48</v>
      </c>
      <c r="F5165">
        <v>35</v>
      </c>
    </row>
    <row r="5166" spans="1:6" x14ac:dyDescent="0.25">
      <c r="A5166" t="s">
        <v>632</v>
      </c>
      <c r="B5166" t="s">
        <v>633</v>
      </c>
      <c r="C5166" s="151">
        <v>43515</v>
      </c>
      <c r="D5166">
        <v>34</v>
      </c>
      <c r="E5166">
        <v>40</v>
      </c>
      <c r="F5166">
        <v>26</v>
      </c>
    </row>
    <row r="5167" spans="1:6" x14ac:dyDescent="0.25">
      <c r="A5167" t="s">
        <v>632</v>
      </c>
      <c r="B5167" t="s">
        <v>633</v>
      </c>
      <c r="C5167" s="151">
        <v>43516</v>
      </c>
      <c r="D5167">
        <v>32</v>
      </c>
      <c r="E5167">
        <v>34</v>
      </c>
      <c r="F5167">
        <v>29</v>
      </c>
    </row>
    <row r="5168" spans="1:6" x14ac:dyDescent="0.25">
      <c r="A5168" t="s">
        <v>632</v>
      </c>
      <c r="B5168" t="s">
        <v>633</v>
      </c>
      <c r="C5168" s="151">
        <v>43517</v>
      </c>
      <c r="D5168">
        <v>36</v>
      </c>
      <c r="E5168">
        <v>54</v>
      </c>
      <c r="F5168">
        <v>31</v>
      </c>
    </row>
    <row r="5169" spans="1:6" x14ac:dyDescent="0.25">
      <c r="A5169" t="s">
        <v>632</v>
      </c>
      <c r="B5169" t="s">
        <v>633</v>
      </c>
      <c r="C5169" s="151">
        <v>43518</v>
      </c>
      <c r="D5169">
        <v>44</v>
      </c>
      <c r="E5169">
        <v>48</v>
      </c>
      <c r="F5169">
        <v>35</v>
      </c>
    </row>
    <row r="5170" spans="1:6" x14ac:dyDescent="0.25">
      <c r="A5170" t="s">
        <v>632</v>
      </c>
      <c r="B5170" t="s">
        <v>633</v>
      </c>
      <c r="C5170" s="151">
        <v>43519</v>
      </c>
      <c r="D5170">
        <v>37</v>
      </c>
      <c r="E5170">
        <v>40</v>
      </c>
      <c r="F5170">
        <v>33</v>
      </c>
    </row>
    <row r="5171" spans="1:6" x14ac:dyDescent="0.25">
      <c r="A5171" t="s">
        <v>632</v>
      </c>
      <c r="B5171" t="s">
        <v>633</v>
      </c>
      <c r="C5171" s="151">
        <v>43520</v>
      </c>
      <c r="D5171">
        <v>41</v>
      </c>
      <c r="E5171">
        <v>59</v>
      </c>
      <c r="F5171">
        <v>36</v>
      </c>
    </row>
    <row r="5172" spans="1:6" x14ac:dyDescent="0.25">
      <c r="A5172" t="s">
        <v>632</v>
      </c>
      <c r="B5172" t="s">
        <v>633</v>
      </c>
      <c r="C5172" s="151">
        <v>43521</v>
      </c>
      <c r="D5172">
        <v>43</v>
      </c>
      <c r="E5172">
        <v>48</v>
      </c>
      <c r="F5172">
        <v>36</v>
      </c>
    </row>
    <row r="5173" spans="1:6" x14ac:dyDescent="0.25">
      <c r="A5173" t="s">
        <v>632</v>
      </c>
      <c r="B5173" t="s">
        <v>633</v>
      </c>
      <c r="C5173" s="151">
        <v>43522</v>
      </c>
      <c r="D5173">
        <v>40</v>
      </c>
      <c r="E5173">
        <v>54</v>
      </c>
      <c r="F5173">
        <v>28</v>
      </c>
    </row>
    <row r="5174" spans="1:6" x14ac:dyDescent="0.25">
      <c r="A5174" t="s">
        <v>632</v>
      </c>
      <c r="B5174" t="s">
        <v>633</v>
      </c>
      <c r="C5174" s="151">
        <v>43523</v>
      </c>
      <c r="D5174">
        <v>35</v>
      </c>
      <c r="E5174">
        <v>39</v>
      </c>
      <c r="F5174">
        <v>24</v>
      </c>
    </row>
    <row r="5175" spans="1:6" x14ac:dyDescent="0.25">
      <c r="A5175" t="s">
        <v>632</v>
      </c>
      <c r="B5175" t="s">
        <v>633</v>
      </c>
      <c r="C5175" s="151">
        <v>43524</v>
      </c>
      <c r="D5175">
        <v>38</v>
      </c>
      <c r="E5175">
        <v>46</v>
      </c>
      <c r="F5175">
        <v>33</v>
      </c>
    </row>
    <row r="5176" spans="1:6" x14ac:dyDescent="0.25">
      <c r="A5176" t="s">
        <v>632</v>
      </c>
      <c r="B5176" t="s">
        <v>633</v>
      </c>
      <c r="C5176" s="151">
        <v>43525</v>
      </c>
      <c r="D5176">
        <v>34</v>
      </c>
      <c r="E5176">
        <v>37</v>
      </c>
      <c r="F5176">
        <v>31</v>
      </c>
    </row>
    <row r="5177" spans="1:6" x14ac:dyDescent="0.25">
      <c r="A5177" t="s">
        <v>632</v>
      </c>
      <c r="B5177" t="s">
        <v>633</v>
      </c>
      <c r="C5177" s="151">
        <v>43526</v>
      </c>
      <c r="D5177">
        <v>37</v>
      </c>
      <c r="E5177">
        <v>48</v>
      </c>
      <c r="F5177">
        <v>33</v>
      </c>
    </row>
    <row r="5178" spans="1:6" x14ac:dyDescent="0.25">
      <c r="A5178" t="s">
        <v>632</v>
      </c>
      <c r="B5178" t="s">
        <v>633</v>
      </c>
      <c r="C5178" s="151">
        <v>43527</v>
      </c>
      <c r="D5178">
        <v>39</v>
      </c>
      <c r="E5178">
        <v>42</v>
      </c>
      <c r="F5178">
        <v>33</v>
      </c>
    </row>
    <row r="5179" spans="1:6" x14ac:dyDescent="0.25">
      <c r="A5179" t="s">
        <v>632</v>
      </c>
      <c r="B5179" t="s">
        <v>633</v>
      </c>
      <c r="C5179" s="151">
        <v>43528</v>
      </c>
      <c r="D5179">
        <v>35</v>
      </c>
      <c r="E5179">
        <v>40</v>
      </c>
      <c r="F5179">
        <v>26</v>
      </c>
    </row>
    <row r="5180" spans="1:6" x14ac:dyDescent="0.25">
      <c r="A5180" t="s">
        <v>632</v>
      </c>
      <c r="B5180" t="s">
        <v>633</v>
      </c>
      <c r="C5180" s="151">
        <v>43529</v>
      </c>
      <c r="D5180">
        <v>30</v>
      </c>
      <c r="E5180">
        <v>41</v>
      </c>
      <c r="F5180">
        <v>22</v>
      </c>
    </row>
    <row r="5181" spans="1:6" x14ac:dyDescent="0.25">
      <c r="A5181" t="s">
        <v>632</v>
      </c>
      <c r="B5181" t="s">
        <v>633</v>
      </c>
      <c r="C5181" s="151">
        <v>43530</v>
      </c>
      <c r="D5181">
        <v>26</v>
      </c>
      <c r="E5181">
        <v>31</v>
      </c>
      <c r="F5181">
        <v>19</v>
      </c>
    </row>
    <row r="5182" spans="1:6" x14ac:dyDescent="0.25">
      <c r="A5182" t="s">
        <v>632</v>
      </c>
      <c r="B5182" t="s">
        <v>633</v>
      </c>
      <c r="C5182" s="151">
        <v>43531</v>
      </c>
      <c r="D5182">
        <v>28</v>
      </c>
      <c r="E5182">
        <v>42</v>
      </c>
      <c r="F5182">
        <v>16</v>
      </c>
    </row>
    <row r="5183" spans="1:6" x14ac:dyDescent="0.25">
      <c r="A5183" t="s">
        <v>632</v>
      </c>
      <c r="B5183" t="s">
        <v>633</v>
      </c>
      <c r="C5183" s="151">
        <v>43532</v>
      </c>
      <c r="D5183">
        <v>32</v>
      </c>
      <c r="E5183">
        <v>38</v>
      </c>
      <c r="F5183">
        <v>26</v>
      </c>
    </row>
    <row r="5184" spans="1:6" x14ac:dyDescent="0.25">
      <c r="A5184" t="s">
        <v>632</v>
      </c>
      <c r="B5184" t="s">
        <v>633</v>
      </c>
      <c r="C5184" s="151">
        <v>43533</v>
      </c>
      <c r="D5184">
        <v>35</v>
      </c>
      <c r="E5184">
        <v>40</v>
      </c>
      <c r="F5184">
        <v>33</v>
      </c>
    </row>
    <row r="5185" spans="1:6" x14ac:dyDescent="0.25">
      <c r="A5185" t="s">
        <v>632</v>
      </c>
      <c r="B5185" t="s">
        <v>633</v>
      </c>
      <c r="C5185" s="151">
        <v>43534</v>
      </c>
      <c r="D5185">
        <v>43</v>
      </c>
      <c r="E5185">
        <v>63</v>
      </c>
      <c r="F5185">
        <v>37</v>
      </c>
    </row>
    <row r="5186" spans="1:6" x14ac:dyDescent="0.25">
      <c r="A5186" t="s">
        <v>632</v>
      </c>
      <c r="B5186" t="s">
        <v>633</v>
      </c>
      <c r="C5186" s="151">
        <v>43535</v>
      </c>
      <c r="D5186">
        <v>53</v>
      </c>
      <c r="E5186">
        <v>62</v>
      </c>
      <c r="F5186">
        <v>40</v>
      </c>
    </row>
    <row r="5187" spans="1:6" x14ac:dyDescent="0.25">
      <c r="A5187" t="s">
        <v>632</v>
      </c>
      <c r="B5187" t="s">
        <v>633</v>
      </c>
      <c r="C5187" s="151">
        <v>43536</v>
      </c>
      <c r="D5187">
        <v>45</v>
      </c>
      <c r="E5187">
        <v>52</v>
      </c>
      <c r="F5187">
        <v>29</v>
      </c>
    </row>
    <row r="5188" spans="1:6" x14ac:dyDescent="0.25">
      <c r="A5188" t="s">
        <v>632</v>
      </c>
      <c r="B5188" t="s">
        <v>633</v>
      </c>
      <c r="C5188" s="151">
        <v>43537</v>
      </c>
      <c r="D5188">
        <v>40</v>
      </c>
      <c r="E5188">
        <v>61</v>
      </c>
      <c r="F5188">
        <v>24</v>
      </c>
    </row>
    <row r="5189" spans="1:6" x14ac:dyDescent="0.25">
      <c r="A5189" t="s">
        <v>632</v>
      </c>
      <c r="B5189" t="s">
        <v>633</v>
      </c>
      <c r="C5189" s="151">
        <v>43538</v>
      </c>
      <c r="D5189">
        <v>55</v>
      </c>
      <c r="E5189">
        <v>75</v>
      </c>
      <c r="F5189">
        <v>37</v>
      </c>
    </row>
    <row r="5190" spans="1:6" x14ac:dyDescent="0.25">
      <c r="A5190" t="s">
        <v>632</v>
      </c>
      <c r="B5190" t="s">
        <v>633</v>
      </c>
      <c r="C5190" s="151">
        <v>43539</v>
      </c>
      <c r="D5190">
        <v>69</v>
      </c>
      <c r="E5190">
        <v>77</v>
      </c>
      <c r="F5190">
        <v>53</v>
      </c>
    </row>
    <row r="5191" spans="1:6" x14ac:dyDescent="0.25">
      <c r="A5191" t="s">
        <v>632</v>
      </c>
      <c r="B5191" t="s">
        <v>633</v>
      </c>
      <c r="C5191" s="151">
        <v>43540</v>
      </c>
      <c r="D5191">
        <v>51</v>
      </c>
      <c r="E5191">
        <v>54</v>
      </c>
      <c r="F5191">
        <v>39</v>
      </c>
    </row>
    <row r="5192" spans="1:6" x14ac:dyDescent="0.25">
      <c r="A5192" t="s">
        <v>632</v>
      </c>
      <c r="B5192" t="s">
        <v>633</v>
      </c>
      <c r="C5192" s="151">
        <v>43541</v>
      </c>
      <c r="D5192">
        <v>42</v>
      </c>
      <c r="E5192">
        <v>52</v>
      </c>
      <c r="F5192">
        <v>28</v>
      </c>
    </row>
    <row r="5193" spans="1:6" x14ac:dyDescent="0.25">
      <c r="A5193" t="s">
        <v>632</v>
      </c>
      <c r="B5193" t="s">
        <v>633</v>
      </c>
      <c r="C5193" s="151">
        <v>43542</v>
      </c>
      <c r="D5193">
        <v>41</v>
      </c>
      <c r="E5193">
        <v>51</v>
      </c>
      <c r="F5193">
        <v>29</v>
      </c>
    </row>
    <row r="5194" spans="1:6" x14ac:dyDescent="0.25">
      <c r="A5194" t="s">
        <v>632</v>
      </c>
      <c r="B5194" t="s">
        <v>633</v>
      </c>
      <c r="C5194" s="151">
        <v>43543</v>
      </c>
      <c r="D5194">
        <v>39</v>
      </c>
      <c r="E5194">
        <v>51</v>
      </c>
      <c r="F5194">
        <v>23</v>
      </c>
    </row>
    <row r="5195" spans="1:6" x14ac:dyDescent="0.25">
      <c r="A5195" t="s">
        <v>632</v>
      </c>
      <c r="B5195" t="s">
        <v>633</v>
      </c>
      <c r="C5195" s="151">
        <v>43544</v>
      </c>
      <c r="D5195">
        <v>40</v>
      </c>
      <c r="E5195">
        <v>55</v>
      </c>
      <c r="F5195">
        <v>27</v>
      </c>
    </row>
    <row r="5196" spans="1:6" x14ac:dyDescent="0.25">
      <c r="A5196" t="s">
        <v>632</v>
      </c>
      <c r="B5196" t="s">
        <v>633</v>
      </c>
      <c r="C5196" s="151">
        <v>43545</v>
      </c>
      <c r="D5196">
        <v>44</v>
      </c>
      <c r="E5196">
        <v>46</v>
      </c>
      <c r="F5196">
        <v>40</v>
      </c>
    </row>
    <row r="5197" spans="1:6" x14ac:dyDescent="0.25">
      <c r="A5197" t="s">
        <v>632</v>
      </c>
      <c r="B5197" t="s">
        <v>633</v>
      </c>
      <c r="C5197" s="151">
        <v>43546</v>
      </c>
      <c r="D5197">
        <v>44</v>
      </c>
      <c r="E5197">
        <v>50</v>
      </c>
      <c r="F5197">
        <v>37</v>
      </c>
    </row>
    <row r="5198" spans="1:6" x14ac:dyDescent="0.25">
      <c r="A5198" t="s">
        <v>632</v>
      </c>
      <c r="B5198" t="s">
        <v>633</v>
      </c>
      <c r="C5198" s="151">
        <v>43547</v>
      </c>
      <c r="D5198">
        <v>41</v>
      </c>
      <c r="E5198">
        <v>52</v>
      </c>
      <c r="F5198">
        <v>33</v>
      </c>
    </row>
    <row r="5199" spans="1:6" x14ac:dyDescent="0.25">
      <c r="A5199" t="s">
        <v>632</v>
      </c>
      <c r="B5199" t="s">
        <v>633</v>
      </c>
      <c r="C5199" s="151">
        <v>43548</v>
      </c>
      <c r="D5199">
        <v>45</v>
      </c>
      <c r="E5199">
        <v>65</v>
      </c>
      <c r="F5199">
        <v>27</v>
      </c>
    </row>
    <row r="5200" spans="1:6" x14ac:dyDescent="0.25">
      <c r="A5200" t="s">
        <v>632</v>
      </c>
      <c r="B5200" t="s">
        <v>633</v>
      </c>
      <c r="C5200" s="151">
        <v>43549</v>
      </c>
      <c r="D5200">
        <v>52</v>
      </c>
      <c r="E5200">
        <v>62</v>
      </c>
      <c r="F5200">
        <v>40</v>
      </c>
    </row>
    <row r="5201" spans="1:6" x14ac:dyDescent="0.25">
      <c r="A5201" t="s">
        <v>632</v>
      </c>
      <c r="B5201" t="s">
        <v>633</v>
      </c>
      <c r="C5201" s="151">
        <v>43550</v>
      </c>
      <c r="D5201">
        <v>42</v>
      </c>
      <c r="E5201">
        <v>49</v>
      </c>
      <c r="F5201">
        <v>28</v>
      </c>
    </row>
    <row r="5202" spans="1:6" x14ac:dyDescent="0.25">
      <c r="A5202" t="s">
        <v>632</v>
      </c>
      <c r="B5202" t="s">
        <v>633</v>
      </c>
      <c r="C5202" s="151">
        <v>43551</v>
      </c>
      <c r="D5202">
        <v>39</v>
      </c>
      <c r="E5202">
        <v>53</v>
      </c>
      <c r="F5202">
        <v>24</v>
      </c>
    </row>
    <row r="5203" spans="1:6" x14ac:dyDescent="0.25">
      <c r="A5203" t="s">
        <v>632</v>
      </c>
      <c r="B5203" t="s">
        <v>633</v>
      </c>
      <c r="C5203" s="151">
        <v>43552</v>
      </c>
      <c r="D5203">
        <v>46</v>
      </c>
      <c r="E5203">
        <v>64</v>
      </c>
      <c r="F5203">
        <v>32</v>
      </c>
    </row>
    <row r="5204" spans="1:6" x14ac:dyDescent="0.25">
      <c r="A5204" t="s">
        <v>632</v>
      </c>
      <c r="B5204" t="s">
        <v>633</v>
      </c>
      <c r="C5204" s="151">
        <v>43553</v>
      </c>
      <c r="D5204">
        <v>57</v>
      </c>
      <c r="E5204">
        <v>68</v>
      </c>
      <c r="F5204">
        <v>46</v>
      </c>
    </row>
    <row r="5205" spans="1:6" x14ac:dyDescent="0.25">
      <c r="A5205" t="s">
        <v>632</v>
      </c>
      <c r="B5205" t="s">
        <v>633</v>
      </c>
      <c r="C5205" s="151">
        <v>43554</v>
      </c>
      <c r="D5205">
        <v>58</v>
      </c>
      <c r="E5205">
        <v>77</v>
      </c>
      <c r="F5205">
        <v>43</v>
      </c>
    </row>
    <row r="5206" spans="1:6" x14ac:dyDescent="0.25">
      <c r="A5206" t="s">
        <v>632</v>
      </c>
      <c r="B5206" t="s">
        <v>633</v>
      </c>
      <c r="C5206" s="151">
        <v>43555</v>
      </c>
      <c r="D5206">
        <v>59</v>
      </c>
      <c r="E5206">
        <v>66</v>
      </c>
      <c r="F5206">
        <v>32</v>
      </c>
    </row>
    <row r="5207" spans="1:6" x14ac:dyDescent="0.25">
      <c r="A5207" t="s">
        <v>632</v>
      </c>
      <c r="B5207" t="s">
        <v>633</v>
      </c>
      <c r="C5207" s="151">
        <v>43556</v>
      </c>
      <c r="D5207">
        <v>38</v>
      </c>
      <c r="E5207">
        <v>49</v>
      </c>
      <c r="F5207">
        <v>27</v>
      </c>
    </row>
    <row r="5208" spans="1:6" x14ac:dyDescent="0.25">
      <c r="A5208" t="s">
        <v>632</v>
      </c>
      <c r="B5208" t="s">
        <v>633</v>
      </c>
      <c r="C5208" s="151">
        <v>43557</v>
      </c>
      <c r="D5208">
        <v>40</v>
      </c>
      <c r="E5208">
        <v>48</v>
      </c>
      <c r="F5208">
        <v>28</v>
      </c>
    </row>
    <row r="5209" spans="1:6" x14ac:dyDescent="0.25">
      <c r="A5209" t="s">
        <v>632</v>
      </c>
      <c r="B5209" t="s">
        <v>633</v>
      </c>
      <c r="C5209" s="151">
        <v>43558</v>
      </c>
      <c r="D5209">
        <v>48</v>
      </c>
      <c r="E5209">
        <v>70</v>
      </c>
      <c r="F5209">
        <v>27</v>
      </c>
    </row>
    <row r="5210" spans="1:6" x14ac:dyDescent="0.25">
      <c r="A5210" t="s">
        <v>632</v>
      </c>
      <c r="B5210" t="s">
        <v>633</v>
      </c>
      <c r="C5210" s="151">
        <v>43559</v>
      </c>
      <c r="D5210">
        <v>54</v>
      </c>
      <c r="E5210">
        <v>68</v>
      </c>
      <c r="F5210">
        <v>37</v>
      </c>
    </row>
    <row r="5211" spans="1:6" x14ac:dyDescent="0.25">
      <c r="A5211" t="s">
        <v>632</v>
      </c>
      <c r="B5211" t="s">
        <v>633</v>
      </c>
      <c r="C5211" s="151">
        <v>43560</v>
      </c>
      <c r="D5211">
        <v>49</v>
      </c>
      <c r="E5211">
        <v>51</v>
      </c>
      <c r="F5211">
        <v>44</v>
      </c>
    </row>
    <row r="5212" spans="1:6" x14ac:dyDescent="0.25">
      <c r="A5212" t="s">
        <v>632</v>
      </c>
      <c r="B5212" t="s">
        <v>633</v>
      </c>
      <c r="C5212" s="151">
        <v>43561</v>
      </c>
      <c r="D5212">
        <v>52</v>
      </c>
      <c r="E5212">
        <v>69</v>
      </c>
      <c r="F5212">
        <v>43</v>
      </c>
    </row>
    <row r="5213" spans="1:6" x14ac:dyDescent="0.25">
      <c r="A5213" t="s">
        <v>632</v>
      </c>
      <c r="B5213" t="s">
        <v>633</v>
      </c>
      <c r="C5213" s="151">
        <v>43562</v>
      </c>
      <c r="D5213">
        <v>59</v>
      </c>
      <c r="E5213">
        <v>72</v>
      </c>
      <c r="F5213">
        <v>45</v>
      </c>
    </row>
    <row r="5214" spans="1:6" x14ac:dyDescent="0.25">
      <c r="A5214" t="s">
        <v>632</v>
      </c>
      <c r="B5214" t="s">
        <v>633</v>
      </c>
      <c r="C5214" s="151">
        <v>43563</v>
      </c>
      <c r="D5214">
        <v>68</v>
      </c>
      <c r="E5214">
        <v>82</v>
      </c>
      <c r="F5214">
        <v>60</v>
      </c>
    </row>
    <row r="5215" spans="1:6" x14ac:dyDescent="0.25">
      <c r="A5215" t="s">
        <v>632</v>
      </c>
      <c r="B5215" t="s">
        <v>633</v>
      </c>
      <c r="C5215" s="151">
        <v>43564</v>
      </c>
      <c r="D5215">
        <v>67</v>
      </c>
      <c r="E5215">
        <v>79</v>
      </c>
      <c r="F5215">
        <v>55</v>
      </c>
    </row>
    <row r="5216" spans="1:6" x14ac:dyDescent="0.25">
      <c r="A5216" t="s">
        <v>632</v>
      </c>
      <c r="B5216" t="s">
        <v>633</v>
      </c>
      <c r="C5216" s="151">
        <v>43565</v>
      </c>
      <c r="D5216">
        <v>62</v>
      </c>
      <c r="E5216">
        <v>70</v>
      </c>
      <c r="F5216">
        <v>43</v>
      </c>
    </row>
    <row r="5217" spans="1:6" x14ac:dyDescent="0.25">
      <c r="A5217" t="s">
        <v>632</v>
      </c>
      <c r="B5217" t="s">
        <v>633</v>
      </c>
      <c r="C5217" s="151">
        <v>43566</v>
      </c>
      <c r="D5217">
        <v>54</v>
      </c>
      <c r="E5217">
        <v>60</v>
      </c>
      <c r="F5217">
        <v>45</v>
      </c>
    </row>
    <row r="5218" spans="1:6" x14ac:dyDescent="0.25">
      <c r="A5218" t="s">
        <v>632</v>
      </c>
      <c r="B5218" t="s">
        <v>633</v>
      </c>
      <c r="C5218" s="151">
        <v>43567</v>
      </c>
      <c r="D5218">
        <v>57</v>
      </c>
      <c r="E5218">
        <v>68</v>
      </c>
      <c r="F5218">
        <v>49</v>
      </c>
    </row>
    <row r="5219" spans="1:6" x14ac:dyDescent="0.25">
      <c r="A5219" t="s">
        <v>632</v>
      </c>
      <c r="B5219" t="s">
        <v>633</v>
      </c>
      <c r="C5219" s="151">
        <v>43568</v>
      </c>
      <c r="D5219">
        <v>67</v>
      </c>
      <c r="E5219">
        <v>75</v>
      </c>
      <c r="F5219">
        <v>61</v>
      </c>
    </row>
    <row r="5220" spans="1:6" x14ac:dyDescent="0.25">
      <c r="A5220" t="s">
        <v>632</v>
      </c>
      <c r="B5220" t="s">
        <v>633</v>
      </c>
      <c r="C5220" s="151">
        <v>43569</v>
      </c>
      <c r="D5220">
        <v>66</v>
      </c>
      <c r="E5220">
        <v>76</v>
      </c>
      <c r="F5220">
        <v>56</v>
      </c>
    </row>
    <row r="5221" spans="1:6" x14ac:dyDescent="0.25">
      <c r="A5221" t="s">
        <v>632</v>
      </c>
      <c r="B5221" t="s">
        <v>633</v>
      </c>
      <c r="C5221" s="151">
        <v>43570</v>
      </c>
      <c r="D5221">
        <v>60</v>
      </c>
      <c r="E5221">
        <v>73</v>
      </c>
      <c r="F5221">
        <v>45</v>
      </c>
    </row>
    <row r="5222" spans="1:6" x14ac:dyDescent="0.25">
      <c r="A5222" t="s">
        <v>632</v>
      </c>
      <c r="B5222" t="s">
        <v>633</v>
      </c>
      <c r="C5222" s="151">
        <v>43571</v>
      </c>
      <c r="D5222">
        <v>53</v>
      </c>
      <c r="E5222">
        <v>68</v>
      </c>
      <c r="F5222">
        <v>41</v>
      </c>
    </row>
    <row r="5223" spans="1:6" x14ac:dyDescent="0.25">
      <c r="A5223" t="s">
        <v>632</v>
      </c>
      <c r="B5223" t="s">
        <v>633</v>
      </c>
      <c r="C5223" s="151">
        <v>43572</v>
      </c>
      <c r="D5223">
        <v>62</v>
      </c>
      <c r="E5223">
        <v>73</v>
      </c>
      <c r="F5223">
        <v>54</v>
      </c>
    </row>
    <row r="5224" spans="1:6" x14ac:dyDescent="0.25">
      <c r="A5224" t="s">
        <v>632</v>
      </c>
      <c r="B5224" t="s">
        <v>633</v>
      </c>
      <c r="C5224" s="151">
        <v>43573</v>
      </c>
      <c r="D5224">
        <v>62</v>
      </c>
      <c r="E5224">
        <v>81</v>
      </c>
      <c r="F5224">
        <v>53</v>
      </c>
    </row>
    <row r="5225" spans="1:6" x14ac:dyDescent="0.25">
      <c r="A5225" t="s">
        <v>632</v>
      </c>
      <c r="B5225" t="s">
        <v>633</v>
      </c>
      <c r="C5225" s="151">
        <v>43574</v>
      </c>
      <c r="D5225">
        <v>71</v>
      </c>
      <c r="E5225">
        <v>74</v>
      </c>
      <c r="F5225">
        <v>64</v>
      </c>
    </row>
    <row r="5226" spans="1:6" x14ac:dyDescent="0.25">
      <c r="A5226" t="s">
        <v>632</v>
      </c>
      <c r="B5226" t="s">
        <v>633</v>
      </c>
      <c r="C5226" s="151">
        <v>43575</v>
      </c>
      <c r="D5226">
        <v>67</v>
      </c>
      <c r="E5226">
        <v>72</v>
      </c>
      <c r="F5226">
        <v>56</v>
      </c>
    </row>
    <row r="5227" spans="1:6" x14ac:dyDescent="0.25">
      <c r="A5227" t="s">
        <v>632</v>
      </c>
      <c r="B5227" t="s">
        <v>633</v>
      </c>
      <c r="C5227" s="151">
        <v>43576</v>
      </c>
      <c r="D5227">
        <v>58</v>
      </c>
      <c r="E5227">
        <v>68</v>
      </c>
      <c r="F5227">
        <v>46</v>
      </c>
    </row>
    <row r="5228" spans="1:6" x14ac:dyDescent="0.25">
      <c r="A5228" t="s">
        <v>632</v>
      </c>
      <c r="B5228" t="s">
        <v>633</v>
      </c>
      <c r="C5228" s="151">
        <v>43577</v>
      </c>
      <c r="D5228">
        <v>60</v>
      </c>
      <c r="E5228">
        <v>72</v>
      </c>
      <c r="F5228">
        <v>51</v>
      </c>
    </row>
    <row r="5229" spans="1:6" x14ac:dyDescent="0.25">
      <c r="A5229" t="s">
        <v>632</v>
      </c>
      <c r="B5229" t="s">
        <v>633</v>
      </c>
      <c r="C5229" s="151">
        <v>43578</v>
      </c>
      <c r="D5229">
        <v>64</v>
      </c>
      <c r="E5229">
        <v>83</v>
      </c>
      <c r="F5229">
        <v>45</v>
      </c>
    </row>
    <row r="5230" spans="1:6" x14ac:dyDescent="0.25">
      <c r="A5230" t="s">
        <v>632</v>
      </c>
      <c r="B5230" t="s">
        <v>633</v>
      </c>
      <c r="C5230" s="151">
        <v>43579</v>
      </c>
      <c r="D5230">
        <v>69</v>
      </c>
      <c r="E5230">
        <v>75</v>
      </c>
      <c r="F5230">
        <v>57</v>
      </c>
    </row>
    <row r="5231" spans="1:6" x14ac:dyDescent="0.25">
      <c r="A5231" t="s">
        <v>632</v>
      </c>
      <c r="B5231" t="s">
        <v>633</v>
      </c>
      <c r="C5231" s="151">
        <v>43580</v>
      </c>
      <c r="D5231">
        <v>64</v>
      </c>
      <c r="E5231">
        <v>74</v>
      </c>
      <c r="F5231">
        <v>54</v>
      </c>
    </row>
    <row r="5232" spans="1:6" x14ac:dyDescent="0.25">
      <c r="A5232" t="s">
        <v>632</v>
      </c>
      <c r="B5232" t="s">
        <v>633</v>
      </c>
      <c r="C5232" s="151">
        <v>43581</v>
      </c>
      <c r="D5232">
        <v>62</v>
      </c>
      <c r="E5232">
        <v>75</v>
      </c>
      <c r="F5232">
        <v>53</v>
      </c>
    </row>
    <row r="5233" spans="1:6" x14ac:dyDescent="0.25">
      <c r="A5233" t="s">
        <v>632</v>
      </c>
      <c r="B5233" t="s">
        <v>633</v>
      </c>
      <c r="C5233" s="151">
        <v>43582</v>
      </c>
      <c r="D5233">
        <v>59</v>
      </c>
      <c r="E5233">
        <v>70</v>
      </c>
      <c r="F5233">
        <v>50</v>
      </c>
    </row>
    <row r="5234" spans="1:6" x14ac:dyDescent="0.25">
      <c r="A5234" t="s">
        <v>632</v>
      </c>
      <c r="B5234" t="s">
        <v>633</v>
      </c>
      <c r="C5234" s="151">
        <v>43583</v>
      </c>
      <c r="D5234">
        <v>59</v>
      </c>
      <c r="E5234">
        <v>74</v>
      </c>
      <c r="F5234">
        <v>45</v>
      </c>
    </row>
    <row r="5235" spans="1:6" x14ac:dyDescent="0.25">
      <c r="A5235" t="s">
        <v>632</v>
      </c>
      <c r="B5235" t="s">
        <v>633</v>
      </c>
      <c r="C5235" s="151">
        <v>43584</v>
      </c>
      <c r="D5235">
        <v>50</v>
      </c>
      <c r="E5235">
        <v>61</v>
      </c>
      <c r="F5235">
        <v>37</v>
      </c>
    </row>
    <row r="5236" spans="1:6" x14ac:dyDescent="0.25">
      <c r="A5236" t="s">
        <v>632</v>
      </c>
      <c r="B5236" t="s">
        <v>633</v>
      </c>
      <c r="C5236" s="151">
        <v>43585</v>
      </c>
      <c r="D5236">
        <v>63</v>
      </c>
      <c r="E5236">
        <v>83</v>
      </c>
      <c r="F5236">
        <v>53</v>
      </c>
    </row>
    <row r="5237" spans="1:6" x14ac:dyDescent="0.25">
      <c r="A5237" t="s">
        <v>632</v>
      </c>
      <c r="B5237" t="s">
        <v>633</v>
      </c>
      <c r="C5237" s="151">
        <v>43586</v>
      </c>
      <c r="D5237">
        <v>64</v>
      </c>
      <c r="E5237">
        <v>67</v>
      </c>
      <c r="F5237">
        <v>58</v>
      </c>
    </row>
    <row r="5238" spans="1:6" x14ac:dyDescent="0.25">
      <c r="A5238" t="s">
        <v>632</v>
      </c>
      <c r="B5238" t="s">
        <v>633</v>
      </c>
      <c r="C5238" s="151">
        <v>43587</v>
      </c>
      <c r="D5238">
        <v>66</v>
      </c>
      <c r="E5238">
        <v>87</v>
      </c>
      <c r="F5238">
        <v>54</v>
      </c>
    </row>
    <row r="5239" spans="1:6" x14ac:dyDescent="0.25">
      <c r="A5239" t="s">
        <v>632</v>
      </c>
      <c r="B5239" t="s">
        <v>633</v>
      </c>
      <c r="C5239" s="151">
        <v>43588</v>
      </c>
      <c r="D5239">
        <v>69</v>
      </c>
      <c r="E5239">
        <v>83</v>
      </c>
      <c r="F5239">
        <v>58</v>
      </c>
    </row>
    <row r="5240" spans="1:6" x14ac:dyDescent="0.25">
      <c r="A5240" t="s">
        <v>632</v>
      </c>
      <c r="B5240" t="s">
        <v>633</v>
      </c>
      <c r="C5240" s="151">
        <v>43589</v>
      </c>
      <c r="D5240">
        <v>68</v>
      </c>
      <c r="E5240">
        <v>75</v>
      </c>
      <c r="F5240">
        <v>61</v>
      </c>
    </row>
    <row r="5241" spans="1:6" x14ac:dyDescent="0.25">
      <c r="A5241" t="s">
        <v>632</v>
      </c>
      <c r="B5241" t="s">
        <v>633</v>
      </c>
      <c r="C5241" s="151">
        <v>43590</v>
      </c>
      <c r="D5241">
        <v>65</v>
      </c>
      <c r="E5241">
        <v>66</v>
      </c>
      <c r="F5241">
        <v>58</v>
      </c>
    </row>
    <row r="5242" spans="1:6" x14ac:dyDescent="0.25">
      <c r="A5242" t="s">
        <v>632</v>
      </c>
      <c r="B5242" t="s">
        <v>633</v>
      </c>
      <c r="C5242" s="151">
        <v>43591</v>
      </c>
      <c r="D5242">
        <v>64</v>
      </c>
      <c r="E5242">
        <v>77</v>
      </c>
      <c r="F5242">
        <v>57</v>
      </c>
    </row>
    <row r="5243" spans="1:6" x14ac:dyDescent="0.25">
      <c r="A5243" t="s">
        <v>632</v>
      </c>
      <c r="B5243" t="s">
        <v>633</v>
      </c>
      <c r="C5243" s="151">
        <v>43592</v>
      </c>
      <c r="D5243">
        <v>67</v>
      </c>
      <c r="E5243">
        <v>81</v>
      </c>
      <c r="F5243">
        <v>56</v>
      </c>
    </row>
    <row r="5244" spans="1:6" x14ac:dyDescent="0.25">
      <c r="A5244" t="s">
        <v>632</v>
      </c>
      <c r="B5244" t="s">
        <v>633</v>
      </c>
      <c r="C5244" s="151">
        <v>43593</v>
      </c>
      <c r="D5244">
        <v>66</v>
      </c>
      <c r="E5244">
        <v>68</v>
      </c>
      <c r="F5244">
        <v>60</v>
      </c>
    </row>
    <row r="5245" spans="1:6" x14ac:dyDescent="0.25">
      <c r="A5245" t="s">
        <v>632</v>
      </c>
      <c r="B5245" t="s">
        <v>633</v>
      </c>
      <c r="C5245" s="151">
        <v>43594</v>
      </c>
      <c r="D5245">
        <v>65</v>
      </c>
      <c r="E5245">
        <v>77</v>
      </c>
      <c r="F5245">
        <v>59</v>
      </c>
    </row>
    <row r="5246" spans="1:6" x14ac:dyDescent="0.25">
      <c r="A5246" t="s">
        <v>632</v>
      </c>
      <c r="B5246" t="s">
        <v>633</v>
      </c>
      <c r="C5246" s="151">
        <v>43595</v>
      </c>
      <c r="D5246">
        <v>71</v>
      </c>
      <c r="E5246">
        <v>80</v>
      </c>
      <c r="F5246">
        <v>64</v>
      </c>
    </row>
    <row r="5247" spans="1:6" x14ac:dyDescent="0.25">
      <c r="A5247" t="s">
        <v>632</v>
      </c>
      <c r="B5247" t="s">
        <v>633</v>
      </c>
      <c r="C5247" s="151">
        <v>43596</v>
      </c>
      <c r="D5247">
        <v>65</v>
      </c>
      <c r="E5247">
        <v>66</v>
      </c>
      <c r="F5247">
        <v>56</v>
      </c>
    </row>
    <row r="5248" spans="1:6" x14ac:dyDescent="0.25">
      <c r="A5248" t="s">
        <v>632</v>
      </c>
      <c r="B5248" t="s">
        <v>633</v>
      </c>
      <c r="C5248" s="151">
        <v>43597</v>
      </c>
      <c r="D5248">
        <v>56</v>
      </c>
      <c r="E5248">
        <v>58</v>
      </c>
      <c r="F5248">
        <v>49</v>
      </c>
    </row>
    <row r="5249" spans="1:6" x14ac:dyDescent="0.25">
      <c r="A5249" t="s">
        <v>632</v>
      </c>
      <c r="B5249" t="s">
        <v>633</v>
      </c>
      <c r="C5249" s="151">
        <v>43598</v>
      </c>
      <c r="D5249">
        <v>51</v>
      </c>
      <c r="E5249">
        <v>58</v>
      </c>
      <c r="F5249">
        <v>48</v>
      </c>
    </row>
    <row r="5250" spans="1:6" x14ac:dyDescent="0.25">
      <c r="A5250" t="s">
        <v>632</v>
      </c>
      <c r="B5250" t="s">
        <v>633</v>
      </c>
      <c r="C5250" s="151">
        <v>43599</v>
      </c>
      <c r="D5250">
        <v>54</v>
      </c>
      <c r="E5250">
        <v>61</v>
      </c>
      <c r="F5250">
        <v>47</v>
      </c>
    </row>
    <row r="5251" spans="1:6" x14ac:dyDescent="0.25">
      <c r="A5251" t="s">
        <v>632</v>
      </c>
      <c r="B5251" t="s">
        <v>633</v>
      </c>
      <c r="C5251" s="151">
        <v>43600</v>
      </c>
      <c r="D5251">
        <v>58</v>
      </c>
      <c r="E5251">
        <v>74</v>
      </c>
      <c r="F5251">
        <v>41</v>
      </c>
    </row>
    <row r="5252" spans="1:6" x14ac:dyDescent="0.25">
      <c r="A5252" t="s">
        <v>632</v>
      </c>
      <c r="B5252" t="s">
        <v>633</v>
      </c>
      <c r="C5252" s="151">
        <v>43601</v>
      </c>
      <c r="D5252">
        <v>64</v>
      </c>
      <c r="E5252">
        <v>78</v>
      </c>
      <c r="F5252">
        <v>50</v>
      </c>
    </row>
    <row r="5253" spans="1:6" x14ac:dyDescent="0.25">
      <c r="A5253" t="s">
        <v>632</v>
      </c>
      <c r="B5253" t="s">
        <v>633</v>
      </c>
      <c r="C5253" s="151">
        <v>43602</v>
      </c>
      <c r="D5253">
        <v>65</v>
      </c>
      <c r="E5253">
        <v>82</v>
      </c>
      <c r="F5253">
        <v>51</v>
      </c>
    </row>
    <row r="5254" spans="1:6" x14ac:dyDescent="0.25">
      <c r="A5254" t="s">
        <v>632</v>
      </c>
      <c r="B5254" t="s">
        <v>633</v>
      </c>
      <c r="C5254" s="151">
        <v>43603</v>
      </c>
      <c r="D5254">
        <v>74</v>
      </c>
      <c r="E5254">
        <v>85</v>
      </c>
      <c r="F5254">
        <v>61</v>
      </c>
    </row>
    <row r="5255" spans="1:6" x14ac:dyDescent="0.25">
      <c r="A5255" t="s">
        <v>632</v>
      </c>
      <c r="B5255" t="s">
        <v>633</v>
      </c>
      <c r="C5255" s="151">
        <v>43604</v>
      </c>
      <c r="D5255">
        <v>75</v>
      </c>
      <c r="E5255">
        <v>89</v>
      </c>
      <c r="F5255">
        <v>62</v>
      </c>
    </row>
    <row r="5256" spans="1:6" x14ac:dyDescent="0.25">
      <c r="A5256" t="s">
        <v>632</v>
      </c>
      <c r="B5256" t="s">
        <v>633</v>
      </c>
      <c r="C5256" s="151">
        <v>43605</v>
      </c>
      <c r="D5256">
        <v>80</v>
      </c>
      <c r="E5256">
        <v>88</v>
      </c>
      <c r="F5256">
        <v>69</v>
      </c>
    </row>
    <row r="5257" spans="1:6" x14ac:dyDescent="0.25">
      <c r="A5257" t="s">
        <v>632</v>
      </c>
      <c r="B5257" t="s">
        <v>633</v>
      </c>
      <c r="C5257" s="151">
        <v>43606</v>
      </c>
      <c r="D5257">
        <v>67</v>
      </c>
      <c r="E5257">
        <v>71</v>
      </c>
      <c r="F5257">
        <v>53</v>
      </c>
    </row>
    <row r="5258" spans="1:6" x14ac:dyDescent="0.25">
      <c r="A5258" t="s">
        <v>632</v>
      </c>
      <c r="B5258" t="s">
        <v>633</v>
      </c>
      <c r="C5258" s="151">
        <v>43607</v>
      </c>
      <c r="D5258">
        <v>62</v>
      </c>
      <c r="E5258">
        <v>71</v>
      </c>
      <c r="F5258">
        <v>48</v>
      </c>
    </row>
    <row r="5259" spans="1:6" x14ac:dyDescent="0.25">
      <c r="A5259" t="s">
        <v>632</v>
      </c>
      <c r="B5259" t="s">
        <v>633</v>
      </c>
      <c r="C5259" s="151">
        <v>43608</v>
      </c>
      <c r="D5259">
        <v>69</v>
      </c>
      <c r="E5259">
        <v>88</v>
      </c>
      <c r="F5259">
        <v>59</v>
      </c>
    </row>
    <row r="5260" spans="1:6" x14ac:dyDescent="0.25">
      <c r="A5260" t="s">
        <v>632</v>
      </c>
      <c r="B5260" t="s">
        <v>633</v>
      </c>
      <c r="C5260" s="151">
        <v>43609</v>
      </c>
      <c r="D5260">
        <v>75</v>
      </c>
      <c r="E5260">
        <v>84</v>
      </c>
      <c r="F5260">
        <v>61</v>
      </c>
    </row>
    <row r="5261" spans="1:6" x14ac:dyDescent="0.25">
      <c r="A5261" t="s">
        <v>632</v>
      </c>
      <c r="B5261" t="s">
        <v>633</v>
      </c>
      <c r="C5261" s="151">
        <v>43610</v>
      </c>
      <c r="D5261">
        <v>72</v>
      </c>
      <c r="E5261">
        <v>81</v>
      </c>
      <c r="F5261">
        <v>61</v>
      </c>
    </row>
    <row r="5262" spans="1:6" x14ac:dyDescent="0.25">
      <c r="A5262" t="s">
        <v>632</v>
      </c>
      <c r="B5262" t="s">
        <v>633</v>
      </c>
      <c r="C5262" s="151">
        <v>43611</v>
      </c>
      <c r="D5262">
        <v>76</v>
      </c>
      <c r="E5262">
        <v>90</v>
      </c>
      <c r="F5262">
        <v>64</v>
      </c>
    </row>
    <row r="5263" spans="1:6" x14ac:dyDescent="0.25">
      <c r="A5263" t="s">
        <v>632</v>
      </c>
      <c r="B5263" t="s">
        <v>633</v>
      </c>
      <c r="C5263" s="151">
        <v>43612</v>
      </c>
      <c r="D5263">
        <v>77</v>
      </c>
      <c r="E5263">
        <v>84</v>
      </c>
      <c r="F5263">
        <v>67</v>
      </c>
    </row>
    <row r="5264" spans="1:6" x14ac:dyDescent="0.25">
      <c r="A5264" t="s">
        <v>632</v>
      </c>
      <c r="B5264" t="s">
        <v>633</v>
      </c>
      <c r="C5264" s="151">
        <v>43613</v>
      </c>
      <c r="D5264">
        <v>76</v>
      </c>
      <c r="E5264">
        <v>90</v>
      </c>
      <c r="F5264">
        <v>65</v>
      </c>
    </row>
    <row r="5265" spans="1:6" x14ac:dyDescent="0.25">
      <c r="A5265" t="s">
        <v>632</v>
      </c>
      <c r="B5265" t="s">
        <v>633</v>
      </c>
      <c r="C5265" s="151">
        <v>43614</v>
      </c>
      <c r="D5265">
        <v>80</v>
      </c>
      <c r="E5265">
        <v>91</v>
      </c>
      <c r="F5265">
        <v>66</v>
      </c>
    </row>
    <row r="5266" spans="1:6" x14ac:dyDescent="0.25">
      <c r="A5266" t="s">
        <v>632</v>
      </c>
      <c r="B5266" t="s">
        <v>633</v>
      </c>
      <c r="C5266" s="151">
        <v>43615</v>
      </c>
      <c r="D5266">
        <v>76</v>
      </c>
      <c r="E5266">
        <v>88</v>
      </c>
      <c r="F5266">
        <v>62</v>
      </c>
    </row>
    <row r="5267" spans="1:6" x14ac:dyDescent="0.25">
      <c r="A5267" t="s">
        <v>632</v>
      </c>
      <c r="B5267" t="s">
        <v>633</v>
      </c>
      <c r="C5267" s="151">
        <v>43616</v>
      </c>
      <c r="D5267">
        <v>75</v>
      </c>
      <c r="E5267">
        <v>85</v>
      </c>
      <c r="F5267">
        <v>61</v>
      </c>
    </row>
    <row r="5268" spans="1:6" x14ac:dyDescent="0.25">
      <c r="A5268" t="s">
        <v>632</v>
      </c>
      <c r="B5268" t="s">
        <v>633</v>
      </c>
      <c r="C5268" s="151">
        <v>43617</v>
      </c>
      <c r="D5268">
        <v>74</v>
      </c>
      <c r="E5268">
        <v>84</v>
      </c>
      <c r="F5268">
        <v>63</v>
      </c>
    </row>
    <row r="5269" spans="1:6" x14ac:dyDescent="0.25">
      <c r="A5269" t="s">
        <v>632</v>
      </c>
      <c r="B5269" t="s">
        <v>633</v>
      </c>
      <c r="C5269" s="151">
        <v>43618</v>
      </c>
      <c r="D5269">
        <v>71</v>
      </c>
      <c r="E5269">
        <v>84</v>
      </c>
      <c r="F5269">
        <v>58</v>
      </c>
    </row>
    <row r="5270" spans="1:6" x14ac:dyDescent="0.25">
      <c r="A5270" t="s">
        <v>632</v>
      </c>
      <c r="B5270" t="s">
        <v>633</v>
      </c>
      <c r="C5270" s="151">
        <v>43619</v>
      </c>
      <c r="D5270">
        <v>65</v>
      </c>
      <c r="E5270">
        <v>73</v>
      </c>
      <c r="F5270">
        <v>49</v>
      </c>
    </row>
    <row r="5271" spans="1:6" x14ac:dyDescent="0.25">
      <c r="A5271" t="s">
        <v>632</v>
      </c>
      <c r="B5271" t="s">
        <v>633</v>
      </c>
      <c r="C5271" s="151">
        <v>43620</v>
      </c>
      <c r="D5271">
        <v>62</v>
      </c>
      <c r="E5271">
        <v>76</v>
      </c>
      <c r="F5271">
        <v>44</v>
      </c>
    </row>
    <row r="5272" spans="1:6" x14ac:dyDescent="0.25">
      <c r="A5272" t="s">
        <v>632</v>
      </c>
      <c r="B5272" t="s">
        <v>633</v>
      </c>
      <c r="C5272" s="151">
        <v>43621</v>
      </c>
      <c r="D5272">
        <v>70</v>
      </c>
      <c r="E5272">
        <v>81</v>
      </c>
      <c r="F5272">
        <v>56</v>
      </c>
    </row>
    <row r="5273" spans="1:6" x14ac:dyDescent="0.25">
      <c r="A5273" t="s">
        <v>632</v>
      </c>
      <c r="B5273" t="s">
        <v>633</v>
      </c>
      <c r="C5273" s="151">
        <v>43622</v>
      </c>
      <c r="D5273">
        <v>78</v>
      </c>
      <c r="E5273">
        <v>88</v>
      </c>
      <c r="F5273">
        <v>69</v>
      </c>
    </row>
    <row r="5274" spans="1:6" x14ac:dyDescent="0.25">
      <c r="A5274" t="s">
        <v>632</v>
      </c>
      <c r="B5274" t="s">
        <v>633</v>
      </c>
      <c r="C5274" s="151">
        <v>43623</v>
      </c>
      <c r="D5274">
        <v>75</v>
      </c>
      <c r="E5274">
        <v>80</v>
      </c>
      <c r="F5274">
        <v>69</v>
      </c>
    </row>
    <row r="5275" spans="1:6" x14ac:dyDescent="0.25">
      <c r="A5275" t="s">
        <v>632</v>
      </c>
      <c r="B5275" t="s">
        <v>633</v>
      </c>
      <c r="C5275" s="151">
        <v>43624</v>
      </c>
      <c r="D5275">
        <v>74</v>
      </c>
      <c r="E5275">
        <v>82</v>
      </c>
      <c r="F5275">
        <v>67</v>
      </c>
    </row>
    <row r="5276" spans="1:6" x14ac:dyDescent="0.25">
      <c r="A5276" t="s">
        <v>632</v>
      </c>
      <c r="B5276" t="s">
        <v>633</v>
      </c>
      <c r="C5276" s="151">
        <v>43625</v>
      </c>
      <c r="D5276">
        <v>70</v>
      </c>
      <c r="E5276">
        <v>73</v>
      </c>
      <c r="F5276">
        <v>63</v>
      </c>
    </row>
    <row r="5277" spans="1:6" x14ac:dyDescent="0.25">
      <c r="A5277" t="s">
        <v>632</v>
      </c>
      <c r="B5277" t="s">
        <v>633</v>
      </c>
      <c r="C5277" s="151">
        <v>43626</v>
      </c>
      <c r="D5277">
        <v>65</v>
      </c>
      <c r="E5277">
        <v>72</v>
      </c>
      <c r="F5277">
        <v>62</v>
      </c>
    </row>
    <row r="5278" spans="1:6" x14ac:dyDescent="0.25">
      <c r="A5278" t="s">
        <v>632</v>
      </c>
      <c r="B5278" t="s">
        <v>633</v>
      </c>
      <c r="C5278" s="151">
        <v>43627</v>
      </c>
      <c r="D5278">
        <v>70</v>
      </c>
      <c r="E5278">
        <v>78</v>
      </c>
      <c r="F5278">
        <v>57</v>
      </c>
    </row>
    <row r="5279" spans="1:6" x14ac:dyDescent="0.25">
      <c r="A5279" t="s">
        <v>632</v>
      </c>
      <c r="B5279" t="s">
        <v>633</v>
      </c>
      <c r="C5279" s="151">
        <v>43628</v>
      </c>
      <c r="D5279">
        <v>67</v>
      </c>
      <c r="E5279">
        <v>77</v>
      </c>
      <c r="F5279">
        <v>55</v>
      </c>
    </row>
    <row r="5280" spans="1:6" x14ac:dyDescent="0.25">
      <c r="A5280" t="s">
        <v>632</v>
      </c>
      <c r="B5280" t="s">
        <v>633</v>
      </c>
      <c r="C5280" s="151">
        <v>43629</v>
      </c>
      <c r="D5280">
        <v>67</v>
      </c>
      <c r="E5280">
        <v>77</v>
      </c>
      <c r="F5280">
        <v>61</v>
      </c>
    </row>
    <row r="5281" spans="1:6" x14ac:dyDescent="0.25">
      <c r="A5281" t="s">
        <v>632</v>
      </c>
      <c r="B5281" t="s">
        <v>633</v>
      </c>
      <c r="C5281" s="151">
        <v>43630</v>
      </c>
      <c r="D5281">
        <v>67</v>
      </c>
      <c r="E5281">
        <v>77</v>
      </c>
      <c r="F5281">
        <v>55</v>
      </c>
    </row>
    <row r="5282" spans="1:6" x14ac:dyDescent="0.25">
      <c r="A5282" t="s">
        <v>632</v>
      </c>
      <c r="B5282" t="s">
        <v>633</v>
      </c>
      <c r="C5282" s="151">
        <v>43631</v>
      </c>
      <c r="D5282">
        <v>67</v>
      </c>
      <c r="E5282">
        <v>82</v>
      </c>
      <c r="F5282">
        <v>50</v>
      </c>
    </row>
    <row r="5283" spans="1:6" x14ac:dyDescent="0.25">
      <c r="A5283" t="s">
        <v>632</v>
      </c>
      <c r="B5283" t="s">
        <v>633</v>
      </c>
      <c r="C5283" s="151">
        <v>43632</v>
      </c>
      <c r="D5283">
        <v>75</v>
      </c>
      <c r="E5283">
        <v>86</v>
      </c>
      <c r="F5283">
        <v>66</v>
      </c>
    </row>
    <row r="5284" spans="1:6" x14ac:dyDescent="0.25">
      <c r="A5284" t="s">
        <v>632</v>
      </c>
      <c r="B5284" t="s">
        <v>633</v>
      </c>
      <c r="C5284" s="151">
        <v>43633</v>
      </c>
      <c r="D5284">
        <v>80</v>
      </c>
      <c r="E5284">
        <v>90</v>
      </c>
      <c r="F5284">
        <v>67</v>
      </c>
    </row>
    <row r="5285" spans="1:6" x14ac:dyDescent="0.25">
      <c r="A5285" t="s">
        <v>632</v>
      </c>
      <c r="B5285" t="s">
        <v>633</v>
      </c>
      <c r="C5285" s="151">
        <v>43634</v>
      </c>
      <c r="D5285">
        <v>76</v>
      </c>
      <c r="E5285">
        <v>87</v>
      </c>
      <c r="F5285">
        <v>69</v>
      </c>
    </row>
    <row r="5286" spans="1:6" x14ac:dyDescent="0.25">
      <c r="A5286" t="s">
        <v>632</v>
      </c>
      <c r="B5286" t="s">
        <v>633</v>
      </c>
      <c r="C5286" s="151">
        <v>43635</v>
      </c>
      <c r="D5286">
        <v>76</v>
      </c>
      <c r="E5286">
        <v>87</v>
      </c>
      <c r="F5286">
        <v>68</v>
      </c>
    </row>
    <row r="5287" spans="1:6" x14ac:dyDescent="0.25">
      <c r="A5287" t="s">
        <v>632</v>
      </c>
      <c r="B5287" t="s">
        <v>633</v>
      </c>
      <c r="C5287" s="151">
        <v>43636</v>
      </c>
      <c r="D5287">
        <v>80</v>
      </c>
      <c r="E5287">
        <v>91</v>
      </c>
      <c r="F5287">
        <v>72</v>
      </c>
    </row>
    <row r="5288" spans="1:6" x14ac:dyDescent="0.25">
      <c r="A5288" t="s">
        <v>632</v>
      </c>
      <c r="B5288" t="s">
        <v>633</v>
      </c>
      <c r="C5288" s="151">
        <v>43637</v>
      </c>
      <c r="D5288">
        <v>76</v>
      </c>
      <c r="E5288">
        <v>83</v>
      </c>
      <c r="F5288">
        <v>68</v>
      </c>
    </row>
    <row r="5289" spans="1:6" x14ac:dyDescent="0.25">
      <c r="A5289" t="s">
        <v>632</v>
      </c>
      <c r="B5289" t="s">
        <v>633</v>
      </c>
      <c r="C5289" s="151">
        <v>43638</v>
      </c>
      <c r="D5289">
        <v>73</v>
      </c>
      <c r="E5289">
        <v>82</v>
      </c>
      <c r="F5289">
        <v>58</v>
      </c>
    </row>
    <row r="5290" spans="1:6" x14ac:dyDescent="0.25">
      <c r="A5290" t="s">
        <v>632</v>
      </c>
      <c r="B5290" t="s">
        <v>633</v>
      </c>
      <c r="C5290" s="151">
        <v>43639</v>
      </c>
      <c r="D5290">
        <v>71</v>
      </c>
      <c r="E5290">
        <v>84</v>
      </c>
      <c r="F5290">
        <v>53</v>
      </c>
    </row>
    <row r="5291" spans="1:6" x14ac:dyDescent="0.25">
      <c r="A5291" t="s">
        <v>632</v>
      </c>
      <c r="B5291" t="s">
        <v>633</v>
      </c>
      <c r="C5291" s="151">
        <v>43640</v>
      </c>
      <c r="D5291">
        <v>75</v>
      </c>
      <c r="E5291">
        <v>90</v>
      </c>
      <c r="F5291">
        <v>66</v>
      </c>
    </row>
    <row r="5292" spans="1:6" x14ac:dyDescent="0.25">
      <c r="A5292" t="s">
        <v>632</v>
      </c>
      <c r="B5292" t="s">
        <v>633</v>
      </c>
      <c r="C5292" s="151">
        <v>43641</v>
      </c>
      <c r="D5292">
        <v>78</v>
      </c>
      <c r="E5292">
        <v>89</v>
      </c>
      <c r="F5292">
        <v>70</v>
      </c>
    </row>
    <row r="5293" spans="1:6" x14ac:dyDescent="0.25">
      <c r="A5293" t="s">
        <v>632</v>
      </c>
      <c r="B5293" t="s">
        <v>633</v>
      </c>
      <c r="C5293" s="151">
        <v>43642</v>
      </c>
      <c r="D5293">
        <v>79</v>
      </c>
      <c r="E5293">
        <v>91</v>
      </c>
      <c r="F5293">
        <v>63</v>
      </c>
    </row>
    <row r="5294" spans="1:6" x14ac:dyDescent="0.25">
      <c r="A5294" t="s">
        <v>632</v>
      </c>
      <c r="B5294" t="s">
        <v>633</v>
      </c>
      <c r="C5294" s="151">
        <v>43643</v>
      </c>
      <c r="D5294">
        <v>80</v>
      </c>
      <c r="E5294">
        <v>95</v>
      </c>
      <c r="F5294">
        <v>67</v>
      </c>
    </row>
    <row r="5295" spans="1:6" x14ac:dyDescent="0.25">
      <c r="A5295" t="s">
        <v>632</v>
      </c>
      <c r="B5295" t="s">
        <v>633</v>
      </c>
      <c r="C5295" s="151">
        <v>43644</v>
      </c>
      <c r="D5295">
        <v>78</v>
      </c>
      <c r="E5295">
        <v>92</v>
      </c>
      <c r="F5295">
        <v>65</v>
      </c>
    </row>
    <row r="5296" spans="1:6" x14ac:dyDescent="0.25">
      <c r="A5296" t="s">
        <v>632</v>
      </c>
      <c r="B5296" t="s">
        <v>633</v>
      </c>
      <c r="C5296" s="151">
        <v>43645</v>
      </c>
      <c r="D5296">
        <v>80</v>
      </c>
      <c r="E5296">
        <v>95</v>
      </c>
      <c r="F5296">
        <v>66</v>
      </c>
    </row>
    <row r="5297" spans="1:6" x14ac:dyDescent="0.25">
      <c r="A5297" t="s">
        <v>632</v>
      </c>
      <c r="B5297" t="s">
        <v>633</v>
      </c>
      <c r="C5297" s="151">
        <v>43646</v>
      </c>
      <c r="D5297">
        <v>80</v>
      </c>
      <c r="E5297">
        <v>91</v>
      </c>
      <c r="F5297">
        <v>66</v>
      </c>
    </row>
    <row r="5298" spans="1:6" x14ac:dyDescent="0.25">
      <c r="A5298" t="s">
        <v>632</v>
      </c>
      <c r="B5298" t="s">
        <v>633</v>
      </c>
      <c r="C5298" s="151">
        <v>43647</v>
      </c>
      <c r="D5298">
        <v>76</v>
      </c>
      <c r="E5298">
        <v>86</v>
      </c>
      <c r="F5298">
        <v>58</v>
      </c>
    </row>
    <row r="5299" spans="1:6" x14ac:dyDescent="0.25">
      <c r="A5299" t="s">
        <v>632</v>
      </c>
      <c r="B5299" t="s">
        <v>633</v>
      </c>
      <c r="C5299" s="151">
        <v>43648</v>
      </c>
      <c r="D5299">
        <v>77</v>
      </c>
      <c r="E5299">
        <v>95</v>
      </c>
      <c r="F5299">
        <v>61</v>
      </c>
    </row>
    <row r="5300" spans="1:6" x14ac:dyDescent="0.25">
      <c r="A5300" t="s">
        <v>632</v>
      </c>
      <c r="B5300" t="s">
        <v>633</v>
      </c>
      <c r="C5300" s="151">
        <v>43649</v>
      </c>
      <c r="D5300">
        <v>80</v>
      </c>
      <c r="E5300">
        <v>93</v>
      </c>
      <c r="F5300">
        <v>68</v>
      </c>
    </row>
    <row r="5301" spans="1:6" x14ac:dyDescent="0.25">
      <c r="A5301" t="s">
        <v>632</v>
      </c>
      <c r="B5301" t="s">
        <v>633</v>
      </c>
      <c r="C5301" s="151">
        <v>43650</v>
      </c>
      <c r="D5301">
        <v>80</v>
      </c>
      <c r="E5301">
        <v>92</v>
      </c>
      <c r="F5301">
        <v>72</v>
      </c>
    </row>
    <row r="5302" spans="1:6" x14ac:dyDescent="0.25">
      <c r="A5302" t="s">
        <v>632</v>
      </c>
      <c r="B5302" t="s">
        <v>633</v>
      </c>
      <c r="C5302" s="151">
        <v>43651</v>
      </c>
      <c r="D5302">
        <v>79</v>
      </c>
      <c r="E5302">
        <v>91</v>
      </c>
      <c r="F5302">
        <v>71</v>
      </c>
    </row>
    <row r="5303" spans="1:6" x14ac:dyDescent="0.25">
      <c r="A5303" t="s">
        <v>632</v>
      </c>
      <c r="B5303" t="s">
        <v>633</v>
      </c>
      <c r="C5303" s="151">
        <v>43652</v>
      </c>
      <c r="D5303">
        <v>82</v>
      </c>
      <c r="E5303">
        <v>95</v>
      </c>
      <c r="F5303">
        <v>71</v>
      </c>
    </row>
    <row r="5304" spans="1:6" x14ac:dyDescent="0.25">
      <c r="A5304" t="s">
        <v>632</v>
      </c>
      <c r="B5304" t="s">
        <v>633</v>
      </c>
      <c r="C5304" s="151">
        <v>43653</v>
      </c>
      <c r="D5304">
        <v>79</v>
      </c>
      <c r="E5304">
        <v>89</v>
      </c>
      <c r="F5304">
        <v>72</v>
      </c>
    </row>
    <row r="5305" spans="1:6" x14ac:dyDescent="0.25">
      <c r="A5305" t="s">
        <v>632</v>
      </c>
      <c r="B5305" t="s">
        <v>633</v>
      </c>
      <c r="C5305" s="151">
        <v>43654</v>
      </c>
      <c r="D5305">
        <v>76</v>
      </c>
      <c r="E5305">
        <v>77</v>
      </c>
      <c r="F5305">
        <v>65</v>
      </c>
    </row>
    <row r="5306" spans="1:6" x14ac:dyDescent="0.25">
      <c r="A5306" t="s">
        <v>632</v>
      </c>
      <c r="B5306" t="s">
        <v>633</v>
      </c>
      <c r="C5306" s="151">
        <v>43655</v>
      </c>
      <c r="D5306">
        <v>74</v>
      </c>
      <c r="E5306">
        <v>86</v>
      </c>
      <c r="F5306">
        <v>60</v>
      </c>
    </row>
    <row r="5307" spans="1:6" x14ac:dyDescent="0.25">
      <c r="A5307" t="s">
        <v>632</v>
      </c>
      <c r="B5307" t="s">
        <v>633</v>
      </c>
      <c r="C5307" s="151">
        <v>43656</v>
      </c>
      <c r="D5307">
        <v>78</v>
      </c>
      <c r="E5307">
        <v>88</v>
      </c>
      <c r="F5307">
        <v>68</v>
      </c>
    </row>
    <row r="5308" spans="1:6" x14ac:dyDescent="0.25">
      <c r="A5308" t="s">
        <v>632</v>
      </c>
      <c r="B5308" t="s">
        <v>633</v>
      </c>
      <c r="C5308" s="151">
        <v>43657</v>
      </c>
      <c r="D5308">
        <v>78</v>
      </c>
      <c r="E5308">
        <v>91</v>
      </c>
      <c r="F5308">
        <v>70</v>
      </c>
    </row>
    <row r="5309" spans="1:6" x14ac:dyDescent="0.25">
      <c r="A5309" t="s">
        <v>632</v>
      </c>
      <c r="B5309" t="s">
        <v>633</v>
      </c>
      <c r="C5309" s="151">
        <v>43658</v>
      </c>
      <c r="D5309">
        <v>77</v>
      </c>
      <c r="E5309">
        <v>90</v>
      </c>
      <c r="F5309">
        <v>69</v>
      </c>
    </row>
    <row r="5310" spans="1:6" x14ac:dyDescent="0.25">
      <c r="A5310" t="s">
        <v>632</v>
      </c>
      <c r="B5310" t="s">
        <v>633</v>
      </c>
      <c r="C5310" s="151">
        <v>43659</v>
      </c>
      <c r="D5310">
        <v>80</v>
      </c>
      <c r="E5310">
        <v>91</v>
      </c>
      <c r="F5310">
        <v>66</v>
      </c>
    </row>
    <row r="5311" spans="1:6" x14ac:dyDescent="0.25">
      <c r="A5311" t="s">
        <v>632</v>
      </c>
      <c r="B5311" t="s">
        <v>633</v>
      </c>
      <c r="C5311" s="151">
        <v>43660</v>
      </c>
      <c r="D5311">
        <v>81</v>
      </c>
      <c r="E5311">
        <v>94</v>
      </c>
      <c r="F5311">
        <v>67</v>
      </c>
    </row>
    <row r="5312" spans="1:6" x14ac:dyDescent="0.25">
      <c r="A5312" t="s">
        <v>632</v>
      </c>
      <c r="B5312" t="s">
        <v>633</v>
      </c>
      <c r="C5312" s="151">
        <v>43661</v>
      </c>
      <c r="D5312">
        <v>81</v>
      </c>
      <c r="E5312">
        <v>92</v>
      </c>
      <c r="F5312">
        <v>64</v>
      </c>
    </row>
    <row r="5313" spans="1:6" x14ac:dyDescent="0.25">
      <c r="A5313" t="s">
        <v>632</v>
      </c>
      <c r="B5313" t="s">
        <v>633</v>
      </c>
      <c r="C5313" s="151">
        <v>43662</v>
      </c>
      <c r="D5313">
        <v>82</v>
      </c>
      <c r="E5313">
        <v>94</v>
      </c>
      <c r="F5313">
        <v>69</v>
      </c>
    </row>
    <row r="5314" spans="1:6" x14ac:dyDescent="0.25">
      <c r="A5314" t="s">
        <v>632</v>
      </c>
      <c r="B5314" t="s">
        <v>633</v>
      </c>
      <c r="C5314" s="151">
        <v>43663</v>
      </c>
      <c r="D5314">
        <v>85</v>
      </c>
      <c r="E5314">
        <v>96</v>
      </c>
      <c r="F5314">
        <v>72</v>
      </c>
    </row>
    <row r="5315" spans="1:6" x14ac:dyDescent="0.25">
      <c r="A5315" t="s">
        <v>632</v>
      </c>
      <c r="B5315" t="s">
        <v>633</v>
      </c>
      <c r="C5315" s="151">
        <v>43664</v>
      </c>
      <c r="D5315">
        <v>81</v>
      </c>
      <c r="E5315">
        <v>92</v>
      </c>
      <c r="F5315">
        <v>74</v>
      </c>
    </row>
    <row r="5316" spans="1:6" x14ac:dyDescent="0.25">
      <c r="A5316" t="s">
        <v>632</v>
      </c>
      <c r="B5316" t="s">
        <v>633</v>
      </c>
      <c r="C5316" s="151">
        <v>43665</v>
      </c>
      <c r="D5316">
        <v>85</v>
      </c>
      <c r="E5316">
        <v>96</v>
      </c>
      <c r="F5316">
        <v>72</v>
      </c>
    </row>
    <row r="5317" spans="1:6" x14ac:dyDescent="0.25">
      <c r="A5317" t="s">
        <v>632</v>
      </c>
      <c r="B5317" t="s">
        <v>633</v>
      </c>
      <c r="C5317" s="151">
        <v>43666</v>
      </c>
      <c r="D5317">
        <v>87</v>
      </c>
      <c r="E5317">
        <v>98</v>
      </c>
      <c r="F5317">
        <v>74</v>
      </c>
    </row>
    <row r="5318" spans="1:6" x14ac:dyDescent="0.25">
      <c r="A5318" t="s">
        <v>632</v>
      </c>
      <c r="B5318" t="s">
        <v>633</v>
      </c>
      <c r="C5318" s="151">
        <v>43667</v>
      </c>
      <c r="D5318">
        <v>87</v>
      </c>
      <c r="E5318">
        <v>100</v>
      </c>
      <c r="F5318">
        <v>72</v>
      </c>
    </row>
    <row r="5319" spans="1:6" x14ac:dyDescent="0.25">
      <c r="A5319" t="s">
        <v>632</v>
      </c>
      <c r="B5319" t="s">
        <v>633</v>
      </c>
      <c r="C5319" s="151">
        <v>43668</v>
      </c>
      <c r="D5319">
        <v>79</v>
      </c>
      <c r="E5319">
        <v>94</v>
      </c>
      <c r="F5319">
        <v>71</v>
      </c>
    </row>
    <row r="5320" spans="1:6" x14ac:dyDescent="0.25">
      <c r="A5320" t="s">
        <v>632</v>
      </c>
      <c r="B5320" t="s">
        <v>633</v>
      </c>
      <c r="C5320" s="151">
        <v>43669</v>
      </c>
      <c r="D5320">
        <v>73</v>
      </c>
      <c r="E5320">
        <v>77</v>
      </c>
      <c r="F5320">
        <v>67</v>
      </c>
    </row>
    <row r="5321" spans="1:6" x14ac:dyDescent="0.25">
      <c r="A5321" t="s">
        <v>632</v>
      </c>
      <c r="B5321" t="s">
        <v>633</v>
      </c>
      <c r="C5321" s="151">
        <v>43670</v>
      </c>
      <c r="D5321">
        <v>74</v>
      </c>
      <c r="E5321">
        <v>84</v>
      </c>
      <c r="F5321">
        <v>64</v>
      </c>
    </row>
    <row r="5322" spans="1:6" x14ac:dyDescent="0.25">
      <c r="A5322" t="s">
        <v>632</v>
      </c>
      <c r="B5322" t="s">
        <v>633</v>
      </c>
      <c r="C5322" s="151">
        <v>43671</v>
      </c>
      <c r="D5322">
        <v>74</v>
      </c>
      <c r="E5322">
        <v>87</v>
      </c>
      <c r="F5322">
        <v>59</v>
      </c>
    </row>
    <row r="5323" spans="1:6" x14ac:dyDescent="0.25">
      <c r="A5323" t="s">
        <v>632</v>
      </c>
      <c r="B5323" t="s">
        <v>633</v>
      </c>
      <c r="C5323" s="151">
        <v>43672</v>
      </c>
      <c r="D5323">
        <v>75</v>
      </c>
      <c r="E5323">
        <v>88</v>
      </c>
      <c r="F5323">
        <v>60</v>
      </c>
    </row>
    <row r="5324" spans="1:6" x14ac:dyDescent="0.25">
      <c r="A5324" t="s">
        <v>632</v>
      </c>
      <c r="B5324" t="s">
        <v>633</v>
      </c>
      <c r="C5324" s="151">
        <v>43673</v>
      </c>
      <c r="D5324">
        <v>77</v>
      </c>
      <c r="E5324">
        <v>90</v>
      </c>
      <c r="F5324">
        <v>62</v>
      </c>
    </row>
    <row r="5325" spans="1:6" x14ac:dyDescent="0.25">
      <c r="A5325" t="s">
        <v>632</v>
      </c>
      <c r="B5325" t="s">
        <v>633</v>
      </c>
      <c r="C5325" s="151">
        <v>43674</v>
      </c>
      <c r="D5325">
        <v>81</v>
      </c>
      <c r="E5325">
        <v>94</v>
      </c>
      <c r="F5325">
        <v>66</v>
      </c>
    </row>
    <row r="5326" spans="1:6" x14ac:dyDescent="0.25">
      <c r="A5326" t="s">
        <v>632</v>
      </c>
      <c r="B5326" t="s">
        <v>633</v>
      </c>
      <c r="C5326" s="151">
        <v>43675</v>
      </c>
      <c r="D5326">
        <v>82</v>
      </c>
      <c r="E5326">
        <v>96</v>
      </c>
      <c r="F5326">
        <v>68</v>
      </c>
    </row>
    <row r="5327" spans="1:6" x14ac:dyDescent="0.25">
      <c r="A5327" t="s">
        <v>632</v>
      </c>
      <c r="B5327" t="s">
        <v>633</v>
      </c>
      <c r="C5327" s="151">
        <v>43676</v>
      </c>
      <c r="D5327">
        <v>83</v>
      </c>
      <c r="E5327">
        <v>97</v>
      </c>
      <c r="F5327">
        <v>70</v>
      </c>
    </row>
    <row r="5328" spans="1:6" x14ac:dyDescent="0.25">
      <c r="A5328" t="s">
        <v>632</v>
      </c>
      <c r="B5328" t="s">
        <v>633</v>
      </c>
      <c r="C5328" s="151">
        <v>43677</v>
      </c>
      <c r="D5328">
        <v>76</v>
      </c>
      <c r="E5328">
        <v>86</v>
      </c>
      <c r="F5328">
        <v>67</v>
      </c>
    </row>
    <row r="5329" spans="1:6" x14ac:dyDescent="0.25">
      <c r="A5329" t="s">
        <v>632</v>
      </c>
      <c r="B5329" t="s">
        <v>633</v>
      </c>
      <c r="C5329" s="151">
        <v>43678</v>
      </c>
      <c r="D5329">
        <v>77</v>
      </c>
      <c r="E5329">
        <v>92</v>
      </c>
      <c r="F5329">
        <v>63</v>
      </c>
    </row>
    <row r="5330" spans="1:6" x14ac:dyDescent="0.25">
      <c r="A5330" t="s">
        <v>632</v>
      </c>
      <c r="B5330" t="s">
        <v>633</v>
      </c>
      <c r="C5330" s="151">
        <v>43679</v>
      </c>
      <c r="D5330">
        <v>78</v>
      </c>
      <c r="E5330">
        <v>88</v>
      </c>
      <c r="F5330">
        <v>69</v>
      </c>
    </row>
    <row r="5331" spans="1:6" x14ac:dyDescent="0.25">
      <c r="A5331" t="s">
        <v>632</v>
      </c>
      <c r="B5331" t="s">
        <v>633</v>
      </c>
      <c r="C5331" s="151">
        <v>43680</v>
      </c>
      <c r="D5331">
        <v>78</v>
      </c>
      <c r="E5331">
        <v>89</v>
      </c>
      <c r="F5331">
        <v>68</v>
      </c>
    </row>
    <row r="5332" spans="1:6" x14ac:dyDescent="0.25">
      <c r="A5332" t="s">
        <v>632</v>
      </c>
      <c r="B5332" t="s">
        <v>633</v>
      </c>
      <c r="C5332" s="151">
        <v>43681</v>
      </c>
      <c r="D5332">
        <v>81</v>
      </c>
      <c r="E5332">
        <v>92</v>
      </c>
      <c r="F5332">
        <v>67</v>
      </c>
    </row>
    <row r="5333" spans="1:6" x14ac:dyDescent="0.25">
      <c r="A5333" t="s">
        <v>632</v>
      </c>
      <c r="B5333" t="s">
        <v>633</v>
      </c>
      <c r="C5333" s="151">
        <v>43682</v>
      </c>
      <c r="D5333">
        <v>76</v>
      </c>
      <c r="E5333">
        <v>88</v>
      </c>
      <c r="F5333">
        <v>64</v>
      </c>
    </row>
    <row r="5334" spans="1:6" x14ac:dyDescent="0.25">
      <c r="A5334" t="s">
        <v>632</v>
      </c>
      <c r="B5334" t="s">
        <v>633</v>
      </c>
      <c r="C5334" s="151">
        <v>43683</v>
      </c>
      <c r="D5334">
        <v>78</v>
      </c>
      <c r="E5334">
        <v>93</v>
      </c>
      <c r="F5334">
        <v>63</v>
      </c>
    </row>
    <row r="5335" spans="1:6" x14ac:dyDescent="0.25">
      <c r="A5335" t="s">
        <v>632</v>
      </c>
      <c r="B5335" t="s">
        <v>633</v>
      </c>
      <c r="C5335" s="151">
        <v>43684</v>
      </c>
      <c r="D5335">
        <v>77</v>
      </c>
      <c r="E5335">
        <v>92</v>
      </c>
      <c r="F5335">
        <v>67</v>
      </c>
    </row>
    <row r="5336" spans="1:6" x14ac:dyDescent="0.25">
      <c r="A5336" t="s">
        <v>632</v>
      </c>
      <c r="B5336" t="s">
        <v>633</v>
      </c>
      <c r="C5336" s="151">
        <v>43685</v>
      </c>
      <c r="D5336">
        <v>78</v>
      </c>
      <c r="E5336">
        <v>92</v>
      </c>
      <c r="F5336">
        <v>64</v>
      </c>
    </row>
    <row r="5337" spans="1:6" x14ac:dyDescent="0.25">
      <c r="A5337" t="s">
        <v>632</v>
      </c>
      <c r="B5337" t="s">
        <v>633</v>
      </c>
      <c r="C5337" s="151">
        <v>43686</v>
      </c>
      <c r="D5337">
        <v>81</v>
      </c>
      <c r="E5337">
        <v>92</v>
      </c>
      <c r="F5337">
        <v>67</v>
      </c>
    </row>
    <row r="5338" spans="1:6" x14ac:dyDescent="0.25">
      <c r="A5338" t="s">
        <v>632</v>
      </c>
      <c r="B5338" t="s">
        <v>633</v>
      </c>
      <c r="C5338" s="151">
        <v>43687</v>
      </c>
      <c r="D5338">
        <v>75</v>
      </c>
      <c r="E5338">
        <v>85</v>
      </c>
      <c r="F5338">
        <v>58</v>
      </c>
    </row>
    <row r="5339" spans="1:6" x14ac:dyDescent="0.25">
      <c r="A5339" t="s">
        <v>632</v>
      </c>
      <c r="B5339" t="s">
        <v>633</v>
      </c>
      <c r="C5339" s="151">
        <v>43688</v>
      </c>
      <c r="D5339">
        <v>74</v>
      </c>
      <c r="E5339">
        <v>86</v>
      </c>
      <c r="F5339">
        <v>58</v>
      </c>
    </row>
    <row r="5340" spans="1:6" x14ac:dyDescent="0.25">
      <c r="A5340" t="s">
        <v>632</v>
      </c>
      <c r="B5340" t="s">
        <v>633</v>
      </c>
      <c r="C5340" s="151">
        <v>43689</v>
      </c>
      <c r="D5340">
        <v>75</v>
      </c>
      <c r="E5340">
        <v>94</v>
      </c>
      <c r="F5340">
        <v>58</v>
      </c>
    </row>
    <row r="5341" spans="1:6" x14ac:dyDescent="0.25">
      <c r="A5341" t="s">
        <v>632</v>
      </c>
      <c r="B5341" t="s">
        <v>633</v>
      </c>
      <c r="C5341" s="151">
        <v>43690</v>
      </c>
      <c r="D5341">
        <v>80</v>
      </c>
      <c r="E5341">
        <v>86</v>
      </c>
      <c r="F5341">
        <v>73</v>
      </c>
    </row>
    <row r="5342" spans="1:6" x14ac:dyDescent="0.25">
      <c r="A5342" t="s">
        <v>632</v>
      </c>
      <c r="B5342" t="s">
        <v>633</v>
      </c>
      <c r="C5342" s="151">
        <v>43691</v>
      </c>
      <c r="D5342">
        <v>79</v>
      </c>
      <c r="E5342">
        <v>89</v>
      </c>
      <c r="F5342">
        <v>71</v>
      </c>
    </row>
    <row r="5343" spans="1:6" x14ac:dyDescent="0.25">
      <c r="A5343" t="s">
        <v>632</v>
      </c>
      <c r="B5343" t="s">
        <v>633</v>
      </c>
      <c r="C5343" s="151">
        <v>43692</v>
      </c>
      <c r="D5343">
        <v>76</v>
      </c>
      <c r="E5343">
        <v>85</v>
      </c>
      <c r="F5343">
        <v>66</v>
      </c>
    </row>
    <row r="5344" spans="1:6" x14ac:dyDescent="0.25">
      <c r="A5344" t="s">
        <v>632</v>
      </c>
      <c r="B5344" t="s">
        <v>633</v>
      </c>
      <c r="C5344" s="151">
        <v>43693</v>
      </c>
      <c r="D5344">
        <v>77</v>
      </c>
      <c r="E5344">
        <v>88</v>
      </c>
      <c r="F5344">
        <v>70</v>
      </c>
    </row>
    <row r="5345" spans="1:6" x14ac:dyDescent="0.25">
      <c r="A5345" t="s">
        <v>632</v>
      </c>
      <c r="B5345" t="s">
        <v>633</v>
      </c>
      <c r="C5345" s="151">
        <v>43694</v>
      </c>
      <c r="D5345">
        <v>80</v>
      </c>
      <c r="E5345">
        <v>93</v>
      </c>
      <c r="F5345">
        <v>70</v>
      </c>
    </row>
    <row r="5346" spans="1:6" x14ac:dyDescent="0.25">
      <c r="A5346" t="s">
        <v>632</v>
      </c>
      <c r="B5346" t="s">
        <v>633</v>
      </c>
      <c r="C5346" s="151">
        <v>43695</v>
      </c>
      <c r="D5346">
        <v>81</v>
      </c>
      <c r="E5346">
        <v>94</v>
      </c>
      <c r="F5346">
        <v>70</v>
      </c>
    </row>
    <row r="5347" spans="1:6" x14ac:dyDescent="0.25">
      <c r="A5347" t="s">
        <v>632</v>
      </c>
      <c r="B5347" t="s">
        <v>633</v>
      </c>
      <c r="C5347" s="151">
        <v>43696</v>
      </c>
      <c r="D5347">
        <v>82</v>
      </c>
      <c r="E5347">
        <v>95</v>
      </c>
      <c r="F5347">
        <v>69</v>
      </c>
    </row>
    <row r="5348" spans="1:6" x14ac:dyDescent="0.25">
      <c r="A5348" t="s">
        <v>632</v>
      </c>
      <c r="B5348" t="s">
        <v>633</v>
      </c>
      <c r="C5348" s="151">
        <v>43697</v>
      </c>
      <c r="D5348">
        <v>80</v>
      </c>
      <c r="E5348">
        <v>92</v>
      </c>
      <c r="F5348">
        <v>70</v>
      </c>
    </row>
    <row r="5349" spans="1:6" x14ac:dyDescent="0.25">
      <c r="A5349" t="s">
        <v>632</v>
      </c>
      <c r="B5349" t="s">
        <v>633</v>
      </c>
      <c r="C5349" s="151">
        <v>43698</v>
      </c>
      <c r="D5349">
        <v>77</v>
      </c>
      <c r="E5349">
        <v>92</v>
      </c>
      <c r="F5349">
        <v>69</v>
      </c>
    </row>
    <row r="5350" spans="1:6" x14ac:dyDescent="0.25">
      <c r="A5350" t="s">
        <v>632</v>
      </c>
      <c r="B5350" t="s">
        <v>633</v>
      </c>
      <c r="C5350" s="151">
        <v>43699</v>
      </c>
      <c r="D5350">
        <v>81</v>
      </c>
      <c r="E5350">
        <v>93</v>
      </c>
      <c r="F5350">
        <v>69</v>
      </c>
    </row>
    <row r="5351" spans="1:6" x14ac:dyDescent="0.25">
      <c r="A5351" t="s">
        <v>632</v>
      </c>
      <c r="B5351" t="s">
        <v>633</v>
      </c>
      <c r="C5351" s="151">
        <v>43700</v>
      </c>
      <c r="D5351">
        <v>72</v>
      </c>
      <c r="E5351">
        <v>75</v>
      </c>
      <c r="F5351">
        <v>64</v>
      </c>
    </row>
    <row r="5352" spans="1:6" x14ac:dyDescent="0.25">
      <c r="A5352" t="s">
        <v>632</v>
      </c>
      <c r="B5352" t="s">
        <v>633</v>
      </c>
      <c r="C5352" s="151">
        <v>43701</v>
      </c>
      <c r="D5352">
        <v>69</v>
      </c>
      <c r="E5352">
        <v>79</v>
      </c>
      <c r="F5352">
        <v>61</v>
      </c>
    </row>
    <row r="5353" spans="1:6" x14ac:dyDescent="0.25">
      <c r="A5353" t="s">
        <v>632</v>
      </c>
      <c r="B5353" t="s">
        <v>633</v>
      </c>
      <c r="C5353" s="151">
        <v>43702</v>
      </c>
      <c r="D5353">
        <v>70</v>
      </c>
      <c r="E5353">
        <v>79</v>
      </c>
      <c r="F5353">
        <v>61</v>
      </c>
    </row>
    <row r="5354" spans="1:6" x14ac:dyDescent="0.25">
      <c r="A5354" t="s">
        <v>632</v>
      </c>
      <c r="B5354" t="s">
        <v>633</v>
      </c>
      <c r="C5354" s="151">
        <v>43703</v>
      </c>
      <c r="D5354">
        <v>68</v>
      </c>
      <c r="E5354">
        <v>75</v>
      </c>
      <c r="F5354">
        <v>60</v>
      </c>
    </row>
    <row r="5355" spans="1:6" x14ac:dyDescent="0.25">
      <c r="A5355" t="s">
        <v>632</v>
      </c>
      <c r="B5355" t="s">
        <v>633</v>
      </c>
      <c r="C5355" s="151">
        <v>43704</v>
      </c>
      <c r="D5355">
        <v>69</v>
      </c>
      <c r="E5355">
        <v>79</v>
      </c>
      <c r="F5355">
        <v>61</v>
      </c>
    </row>
    <row r="5356" spans="1:6" x14ac:dyDescent="0.25">
      <c r="A5356" t="s">
        <v>632</v>
      </c>
      <c r="B5356" t="s">
        <v>633</v>
      </c>
      <c r="C5356" s="151">
        <v>43705</v>
      </c>
      <c r="D5356">
        <v>73</v>
      </c>
      <c r="E5356">
        <v>82</v>
      </c>
      <c r="F5356">
        <v>65</v>
      </c>
    </row>
    <row r="5357" spans="1:6" x14ac:dyDescent="0.25">
      <c r="A5357" t="s">
        <v>632</v>
      </c>
      <c r="B5357" t="s">
        <v>633</v>
      </c>
      <c r="C5357" s="151">
        <v>43706</v>
      </c>
      <c r="D5357">
        <v>71</v>
      </c>
      <c r="E5357">
        <v>83</v>
      </c>
      <c r="F5357">
        <v>56</v>
      </c>
    </row>
    <row r="5358" spans="1:6" x14ac:dyDescent="0.25">
      <c r="A5358" t="s">
        <v>632</v>
      </c>
      <c r="B5358" t="s">
        <v>633</v>
      </c>
      <c r="C5358" s="151">
        <v>43707</v>
      </c>
      <c r="D5358">
        <v>71</v>
      </c>
      <c r="E5358">
        <v>89</v>
      </c>
      <c r="F5358">
        <v>55</v>
      </c>
    </row>
    <row r="5359" spans="1:6" x14ac:dyDescent="0.25">
      <c r="A5359" t="s">
        <v>632</v>
      </c>
      <c r="B5359" t="s">
        <v>633</v>
      </c>
      <c r="C5359" s="151">
        <v>43708</v>
      </c>
      <c r="D5359">
        <v>76</v>
      </c>
      <c r="E5359">
        <v>86</v>
      </c>
      <c r="F5359">
        <v>64</v>
      </c>
    </row>
    <row r="5360" spans="1:6" x14ac:dyDescent="0.25">
      <c r="A5360" t="s">
        <v>632</v>
      </c>
      <c r="B5360" t="s">
        <v>633</v>
      </c>
      <c r="C5360" s="151">
        <v>43709</v>
      </c>
      <c r="D5360">
        <v>74</v>
      </c>
      <c r="E5360">
        <v>80</v>
      </c>
      <c r="F5360">
        <v>69</v>
      </c>
    </row>
    <row r="5361" spans="1:6" x14ac:dyDescent="0.25">
      <c r="A5361" t="s">
        <v>632</v>
      </c>
      <c r="B5361" t="s">
        <v>633</v>
      </c>
      <c r="C5361" s="151">
        <v>43710</v>
      </c>
      <c r="D5361">
        <v>76</v>
      </c>
      <c r="E5361">
        <v>89</v>
      </c>
      <c r="F5361">
        <v>69</v>
      </c>
    </row>
    <row r="5362" spans="1:6" x14ac:dyDescent="0.25">
      <c r="A5362" t="s">
        <v>632</v>
      </c>
      <c r="B5362" t="s">
        <v>633</v>
      </c>
      <c r="C5362" s="151">
        <v>43711</v>
      </c>
      <c r="D5362">
        <v>74</v>
      </c>
      <c r="E5362">
        <v>87</v>
      </c>
      <c r="F5362">
        <v>64</v>
      </c>
    </row>
    <row r="5363" spans="1:6" x14ac:dyDescent="0.25">
      <c r="A5363" t="s">
        <v>632</v>
      </c>
      <c r="B5363" t="s">
        <v>633</v>
      </c>
      <c r="C5363" s="151">
        <v>43712</v>
      </c>
      <c r="D5363">
        <v>79</v>
      </c>
      <c r="E5363">
        <v>92</v>
      </c>
      <c r="F5363">
        <v>68</v>
      </c>
    </row>
    <row r="5364" spans="1:6" x14ac:dyDescent="0.25">
      <c r="A5364" t="s">
        <v>632</v>
      </c>
      <c r="B5364" t="s">
        <v>633</v>
      </c>
      <c r="C5364" s="151">
        <v>43713</v>
      </c>
      <c r="D5364">
        <v>76</v>
      </c>
      <c r="E5364">
        <v>80</v>
      </c>
      <c r="F5364">
        <v>68</v>
      </c>
    </row>
    <row r="5365" spans="1:6" x14ac:dyDescent="0.25">
      <c r="A5365" t="s">
        <v>632</v>
      </c>
      <c r="B5365" t="s">
        <v>633</v>
      </c>
      <c r="C5365" s="151">
        <v>43714</v>
      </c>
      <c r="D5365">
        <v>71</v>
      </c>
      <c r="E5365">
        <v>79</v>
      </c>
      <c r="F5365">
        <v>60</v>
      </c>
    </row>
    <row r="5366" spans="1:6" x14ac:dyDescent="0.25">
      <c r="A5366" t="s">
        <v>632</v>
      </c>
      <c r="B5366" t="s">
        <v>633</v>
      </c>
      <c r="C5366" s="151">
        <v>43715</v>
      </c>
      <c r="D5366">
        <v>69</v>
      </c>
      <c r="E5366">
        <v>83</v>
      </c>
      <c r="F5366">
        <v>56</v>
      </c>
    </row>
    <row r="5367" spans="1:6" x14ac:dyDescent="0.25">
      <c r="A5367" t="s">
        <v>632</v>
      </c>
      <c r="B5367" t="s">
        <v>633</v>
      </c>
      <c r="C5367" s="151">
        <v>43716</v>
      </c>
      <c r="D5367">
        <v>70</v>
      </c>
      <c r="E5367">
        <v>82</v>
      </c>
      <c r="F5367">
        <v>56</v>
      </c>
    </row>
    <row r="5368" spans="1:6" x14ac:dyDescent="0.25">
      <c r="A5368" t="s">
        <v>632</v>
      </c>
      <c r="B5368" t="s">
        <v>633</v>
      </c>
      <c r="C5368" s="151">
        <v>43717</v>
      </c>
      <c r="D5368">
        <v>74</v>
      </c>
      <c r="E5368">
        <v>83</v>
      </c>
      <c r="F5368">
        <v>63</v>
      </c>
    </row>
    <row r="5369" spans="1:6" x14ac:dyDescent="0.25">
      <c r="A5369" t="s">
        <v>632</v>
      </c>
      <c r="B5369" t="s">
        <v>633</v>
      </c>
      <c r="C5369" s="151">
        <v>43718</v>
      </c>
      <c r="D5369">
        <v>72</v>
      </c>
      <c r="E5369">
        <v>85</v>
      </c>
      <c r="F5369">
        <v>60</v>
      </c>
    </row>
    <row r="5370" spans="1:6" x14ac:dyDescent="0.25">
      <c r="A5370" t="s">
        <v>632</v>
      </c>
      <c r="B5370" t="s">
        <v>633</v>
      </c>
      <c r="C5370" s="151">
        <v>43719</v>
      </c>
      <c r="D5370">
        <v>76</v>
      </c>
      <c r="E5370">
        <v>94</v>
      </c>
      <c r="F5370">
        <v>68</v>
      </c>
    </row>
    <row r="5371" spans="1:6" x14ac:dyDescent="0.25">
      <c r="A5371" t="s">
        <v>632</v>
      </c>
      <c r="B5371" t="s">
        <v>633</v>
      </c>
      <c r="C5371" s="151">
        <v>43720</v>
      </c>
      <c r="D5371">
        <v>80</v>
      </c>
      <c r="E5371">
        <v>95</v>
      </c>
      <c r="F5371">
        <v>67</v>
      </c>
    </row>
    <row r="5372" spans="1:6" x14ac:dyDescent="0.25">
      <c r="A5372" t="s">
        <v>632</v>
      </c>
      <c r="B5372" t="s">
        <v>633</v>
      </c>
      <c r="C5372" s="151">
        <v>43721</v>
      </c>
      <c r="D5372">
        <v>71</v>
      </c>
      <c r="E5372">
        <v>75</v>
      </c>
      <c r="F5372">
        <v>66</v>
      </c>
    </row>
    <row r="5373" spans="1:6" x14ac:dyDescent="0.25">
      <c r="A5373" t="s">
        <v>632</v>
      </c>
      <c r="B5373" t="s">
        <v>633</v>
      </c>
      <c r="C5373" s="151">
        <v>43722</v>
      </c>
      <c r="D5373">
        <v>71</v>
      </c>
      <c r="E5373">
        <v>79</v>
      </c>
      <c r="F5373">
        <v>66</v>
      </c>
    </row>
    <row r="5374" spans="1:6" x14ac:dyDescent="0.25">
      <c r="A5374" t="s">
        <v>632</v>
      </c>
      <c r="B5374" t="s">
        <v>633</v>
      </c>
      <c r="C5374" s="151">
        <v>43723</v>
      </c>
      <c r="D5374">
        <v>76</v>
      </c>
      <c r="E5374">
        <v>87</v>
      </c>
      <c r="F5374">
        <v>60</v>
      </c>
    </row>
    <row r="5375" spans="1:6" x14ac:dyDescent="0.25">
      <c r="A5375" t="s">
        <v>632</v>
      </c>
      <c r="B5375" t="s">
        <v>633</v>
      </c>
      <c r="C5375" s="151">
        <v>43724</v>
      </c>
      <c r="D5375">
        <v>73</v>
      </c>
      <c r="E5375">
        <v>91</v>
      </c>
      <c r="F5375">
        <v>58</v>
      </c>
    </row>
    <row r="5376" spans="1:6" x14ac:dyDescent="0.25">
      <c r="A5376" t="s">
        <v>632</v>
      </c>
      <c r="B5376" t="s">
        <v>633</v>
      </c>
      <c r="C5376" s="151">
        <v>43725</v>
      </c>
      <c r="D5376">
        <v>75</v>
      </c>
      <c r="E5376">
        <v>80</v>
      </c>
      <c r="F5376">
        <v>61</v>
      </c>
    </row>
    <row r="5377" spans="1:6" x14ac:dyDescent="0.25">
      <c r="A5377" t="s">
        <v>632</v>
      </c>
      <c r="B5377" t="s">
        <v>633</v>
      </c>
      <c r="C5377" s="151">
        <v>43726</v>
      </c>
      <c r="D5377">
        <v>67</v>
      </c>
      <c r="E5377">
        <v>79</v>
      </c>
      <c r="F5377">
        <v>54</v>
      </c>
    </row>
    <row r="5378" spans="1:6" x14ac:dyDescent="0.25">
      <c r="A5378" t="s">
        <v>632</v>
      </c>
      <c r="B5378" t="s">
        <v>633</v>
      </c>
      <c r="C5378" s="151">
        <v>43727</v>
      </c>
      <c r="D5378">
        <v>63</v>
      </c>
      <c r="E5378">
        <v>74</v>
      </c>
      <c r="F5378">
        <v>49</v>
      </c>
    </row>
    <row r="5379" spans="1:6" x14ac:dyDescent="0.25">
      <c r="A5379" t="s">
        <v>632</v>
      </c>
      <c r="B5379" t="s">
        <v>633</v>
      </c>
      <c r="C5379" s="151">
        <v>43728</v>
      </c>
      <c r="D5379">
        <v>62</v>
      </c>
      <c r="E5379">
        <v>81</v>
      </c>
      <c r="F5379">
        <v>45</v>
      </c>
    </row>
    <row r="5380" spans="1:6" x14ac:dyDescent="0.25">
      <c r="A5380" t="s">
        <v>632</v>
      </c>
      <c r="B5380" t="s">
        <v>633</v>
      </c>
      <c r="C5380" s="151">
        <v>43729</v>
      </c>
      <c r="D5380">
        <v>69</v>
      </c>
      <c r="E5380">
        <v>90</v>
      </c>
      <c r="F5380">
        <v>53</v>
      </c>
    </row>
    <row r="5381" spans="1:6" x14ac:dyDescent="0.25">
      <c r="A5381" t="s">
        <v>632</v>
      </c>
      <c r="B5381" t="s">
        <v>633</v>
      </c>
      <c r="C5381" s="151">
        <v>43730</v>
      </c>
      <c r="D5381">
        <v>77</v>
      </c>
      <c r="E5381">
        <v>91</v>
      </c>
      <c r="F5381">
        <v>62</v>
      </c>
    </row>
    <row r="5382" spans="1:6" x14ac:dyDescent="0.25">
      <c r="A5382" t="s">
        <v>632</v>
      </c>
      <c r="B5382" t="s">
        <v>633</v>
      </c>
      <c r="C5382" s="151">
        <v>43731</v>
      </c>
      <c r="D5382">
        <v>80</v>
      </c>
      <c r="E5382">
        <v>94</v>
      </c>
      <c r="F5382">
        <v>68</v>
      </c>
    </row>
    <row r="5383" spans="1:6" x14ac:dyDescent="0.25">
      <c r="A5383" t="s">
        <v>632</v>
      </c>
      <c r="B5383" t="s">
        <v>633</v>
      </c>
      <c r="C5383" s="151">
        <v>43732</v>
      </c>
      <c r="D5383">
        <v>74</v>
      </c>
      <c r="E5383">
        <v>80</v>
      </c>
      <c r="F5383">
        <v>55</v>
      </c>
    </row>
    <row r="5384" spans="1:6" x14ac:dyDescent="0.25">
      <c r="A5384" t="s">
        <v>632</v>
      </c>
      <c r="B5384" t="s">
        <v>633</v>
      </c>
      <c r="C5384" s="151">
        <v>43733</v>
      </c>
      <c r="D5384">
        <v>66</v>
      </c>
      <c r="E5384">
        <v>82</v>
      </c>
      <c r="F5384">
        <v>49</v>
      </c>
    </row>
    <row r="5385" spans="1:6" x14ac:dyDescent="0.25">
      <c r="A5385" t="s">
        <v>632</v>
      </c>
      <c r="B5385" t="s">
        <v>633</v>
      </c>
      <c r="C5385" s="151">
        <v>43734</v>
      </c>
      <c r="D5385">
        <v>70</v>
      </c>
      <c r="E5385">
        <v>89</v>
      </c>
      <c r="F5385">
        <v>55</v>
      </c>
    </row>
    <row r="5386" spans="1:6" x14ac:dyDescent="0.25">
      <c r="A5386" t="s">
        <v>632</v>
      </c>
      <c r="B5386" t="s">
        <v>633</v>
      </c>
      <c r="C5386" s="151">
        <v>43735</v>
      </c>
      <c r="D5386">
        <v>67</v>
      </c>
      <c r="E5386">
        <v>81</v>
      </c>
      <c r="F5386">
        <v>53</v>
      </c>
    </row>
    <row r="5387" spans="1:6" x14ac:dyDescent="0.25">
      <c r="A5387" t="s">
        <v>632</v>
      </c>
      <c r="B5387" t="s">
        <v>633</v>
      </c>
      <c r="C5387" s="151">
        <v>43736</v>
      </c>
      <c r="D5387">
        <v>73</v>
      </c>
      <c r="E5387">
        <v>86</v>
      </c>
      <c r="F5387">
        <v>59</v>
      </c>
    </row>
    <row r="5388" spans="1:6" x14ac:dyDescent="0.25">
      <c r="A5388" t="s">
        <v>632</v>
      </c>
      <c r="B5388" t="s">
        <v>633</v>
      </c>
      <c r="C5388" s="151">
        <v>43737</v>
      </c>
      <c r="D5388">
        <v>77</v>
      </c>
      <c r="E5388">
        <v>89</v>
      </c>
      <c r="F5388">
        <v>68</v>
      </c>
    </row>
    <row r="5389" spans="1:6" x14ac:dyDescent="0.25">
      <c r="A5389" t="s">
        <v>632</v>
      </c>
      <c r="B5389" t="s">
        <v>633</v>
      </c>
      <c r="C5389" s="151">
        <v>43738</v>
      </c>
      <c r="D5389">
        <v>71</v>
      </c>
      <c r="E5389">
        <v>73</v>
      </c>
      <c r="F5389">
        <v>68</v>
      </c>
    </row>
    <row r="5390" spans="1:6" x14ac:dyDescent="0.25">
      <c r="A5390" t="s">
        <v>632</v>
      </c>
      <c r="B5390" t="s">
        <v>633</v>
      </c>
      <c r="C5390" s="151">
        <v>43739</v>
      </c>
      <c r="D5390">
        <v>74</v>
      </c>
      <c r="E5390">
        <v>87</v>
      </c>
      <c r="F5390">
        <v>67</v>
      </c>
    </row>
    <row r="5391" spans="1:6" x14ac:dyDescent="0.25">
      <c r="A5391" t="s">
        <v>632</v>
      </c>
      <c r="B5391" t="s">
        <v>633</v>
      </c>
      <c r="C5391" s="151">
        <v>43740</v>
      </c>
      <c r="D5391">
        <v>81</v>
      </c>
      <c r="E5391">
        <v>96</v>
      </c>
      <c r="F5391">
        <v>69</v>
      </c>
    </row>
    <row r="5392" spans="1:6" x14ac:dyDescent="0.25">
      <c r="A5392" t="s">
        <v>632</v>
      </c>
      <c r="B5392" t="s">
        <v>633</v>
      </c>
      <c r="C5392" s="151">
        <v>43741</v>
      </c>
      <c r="D5392">
        <v>78</v>
      </c>
      <c r="E5392">
        <v>82</v>
      </c>
      <c r="F5392">
        <v>72</v>
      </c>
    </row>
    <row r="5393" spans="1:6" x14ac:dyDescent="0.25">
      <c r="A5393" t="s">
        <v>632</v>
      </c>
      <c r="B5393" t="s">
        <v>633</v>
      </c>
      <c r="C5393" s="151">
        <v>43742</v>
      </c>
      <c r="D5393">
        <v>73</v>
      </c>
      <c r="E5393">
        <v>78</v>
      </c>
      <c r="F5393">
        <v>51</v>
      </c>
    </row>
    <row r="5394" spans="1:6" x14ac:dyDescent="0.25">
      <c r="A5394" t="s">
        <v>632</v>
      </c>
      <c r="B5394" t="s">
        <v>633</v>
      </c>
      <c r="C5394" s="151">
        <v>43743</v>
      </c>
      <c r="D5394">
        <v>56</v>
      </c>
      <c r="E5394">
        <v>66</v>
      </c>
      <c r="F5394">
        <v>46</v>
      </c>
    </row>
    <row r="5395" spans="1:6" x14ac:dyDescent="0.25">
      <c r="A5395" t="s">
        <v>632</v>
      </c>
      <c r="B5395" t="s">
        <v>633</v>
      </c>
      <c r="C5395" s="151">
        <v>43744</v>
      </c>
      <c r="D5395">
        <v>64</v>
      </c>
      <c r="E5395">
        <v>72</v>
      </c>
      <c r="F5395">
        <v>60</v>
      </c>
    </row>
    <row r="5396" spans="1:6" x14ac:dyDescent="0.25">
      <c r="A5396" t="s">
        <v>632</v>
      </c>
      <c r="B5396" t="s">
        <v>633</v>
      </c>
      <c r="C5396" s="151">
        <v>43745</v>
      </c>
      <c r="D5396">
        <v>72</v>
      </c>
      <c r="E5396">
        <v>81</v>
      </c>
      <c r="F5396">
        <v>58</v>
      </c>
    </row>
    <row r="5397" spans="1:6" x14ac:dyDescent="0.25">
      <c r="A5397" t="s">
        <v>632</v>
      </c>
      <c r="B5397" t="s">
        <v>633</v>
      </c>
      <c r="C5397" s="151">
        <v>43746</v>
      </c>
      <c r="D5397">
        <v>61</v>
      </c>
      <c r="E5397">
        <v>67</v>
      </c>
      <c r="F5397">
        <v>56</v>
      </c>
    </row>
    <row r="5398" spans="1:6" x14ac:dyDescent="0.25">
      <c r="A5398" t="s">
        <v>632</v>
      </c>
      <c r="B5398" t="s">
        <v>633</v>
      </c>
      <c r="C5398" s="151">
        <v>43747</v>
      </c>
      <c r="D5398">
        <v>62</v>
      </c>
      <c r="E5398">
        <v>72</v>
      </c>
      <c r="F5398">
        <v>54</v>
      </c>
    </row>
    <row r="5399" spans="1:6" x14ac:dyDescent="0.25">
      <c r="A5399" t="s">
        <v>632</v>
      </c>
      <c r="B5399" t="s">
        <v>633</v>
      </c>
      <c r="C5399" s="151">
        <v>43748</v>
      </c>
      <c r="D5399">
        <v>61</v>
      </c>
      <c r="E5399">
        <v>75</v>
      </c>
      <c r="F5399">
        <v>52</v>
      </c>
    </row>
    <row r="5400" spans="1:6" x14ac:dyDescent="0.25">
      <c r="A5400" t="s">
        <v>632</v>
      </c>
      <c r="B5400" t="s">
        <v>633</v>
      </c>
      <c r="C5400" s="151">
        <v>43749</v>
      </c>
      <c r="D5400">
        <v>63</v>
      </c>
      <c r="E5400">
        <v>75</v>
      </c>
      <c r="F5400">
        <v>47</v>
      </c>
    </row>
    <row r="5401" spans="1:6" x14ac:dyDescent="0.25">
      <c r="A5401" t="s">
        <v>632</v>
      </c>
      <c r="B5401" t="s">
        <v>633</v>
      </c>
      <c r="C5401" s="151">
        <v>43750</v>
      </c>
      <c r="D5401">
        <v>58</v>
      </c>
      <c r="E5401">
        <v>71</v>
      </c>
      <c r="F5401">
        <v>45</v>
      </c>
    </row>
    <row r="5402" spans="1:6" x14ac:dyDescent="0.25">
      <c r="A5402" t="s">
        <v>632</v>
      </c>
      <c r="B5402" t="s">
        <v>633</v>
      </c>
      <c r="C5402" s="151">
        <v>43751</v>
      </c>
      <c r="D5402">
        <v>58</v>
      </c>
      <c r="E5402">
        <v>65</v>
      </c>
      <c r="F5402">
        <v>47</v>
      </c>
    </row>
    <row r="5403" spans="1:6" x14ac:dyDescent="0.25">
      <c r="A5403" t="s">
        <v>632</v>
      </c>
      <c r="B5403" t="s">
        <v>633</v>
      </c>
      <c r="C5403" s="151">
        <v>43752</v>
      </c>
      <c r="D5403">
        <v>58</v>
      </c>
      <c r="E5403">
        <v>76</v>
      </c>
      <c r="F5403">
        <v>39</v>
      </c>
    </row>
    <row r="5404" spans="1:6" x14ac:dyDescent="0.25">
      <c r="A5404" t="s">
        <v>632</v>
      </c>
      <c r="B5404" t="s">
        <v>633</v>
      </c>
      <c r="C5404" s="151">
        <v>43753</v>
      </c>
      <c r="D5404">
        <v>57</v>
      </c>
      <c r="E5404">
        <v>72</v>
      </c>
      <c r="F5404">
        <v>39</v>
      </c>
    </row>
    <row r="5405" spans="1:6" x14ac:dyDescent="0.25">
      <c r="A5405" t="s">
        <v>632</v>
      </c>
      <c r="B5405" t="s">
        <v>633</v>
      </c>
      <c r="C5405" s="151">
        <v>43754</v>
      </c>
      <c r="D5405">
        <v>57</v>
      </c>
      <c r="E5405">
        <v>62</v>
      </c>
      <c r="F5405">
        <v>47</v>
      </c>
    </row>
    <row r="5406" spans="1:6" x14ac:dyDescent="0.25">
      <c r="A5406" t="s">
        <v>632</v>
      </c>
      <c r="B5406" t="s">
        <v>633</v>
      </c>
      <c r="C5406" s="151">
        <v>43755</v>
      </c>
      <c r="D5406">
        <v>53</v>
      </c>
      <c r="E5406">
        <v>58</v>
      </c>
      <c r="F5406">
        <v>49</v>
      </c>
    </row>
    <row r="5407" spans="1:6" x14ac:dyDescent="0.25">
      <c r="A5407" t="s">
        <v>632</v>
      </c>
      <c r="B5407" t="s">
        <v>633</v>
      </c>
      <c r="C5407" s="151">
        <v>43756</v>
      </c>
      <c r="D5407">
        <v>53</v>
      </c>
      <c r="E5407">
        <v>64</v>
      </c>
      <c r="F5407">
        <v>41</v>
      </c>
    </row>
    <row r="5408" spans="1:6" x14ac:dyDescent="0.25">
      <c r="A5408" t="s">
        <v>632</v>
      </c>
      <c r="B5408" t="s">
        <v>633</v>
      </c>
      <c r="C5408" s="151">
        <v>43757</v>
      </c>
      <c r="D5408">
        <v>49</v>
      </c>
      <c r="E5408">
        <v>64</v>
      </c>
      <c r="F5408">
        <v>33</v>
      </c>
    </row>
    <row r="5409" spans="1:6" x14ac:dyDescent="0.25">
      <c r="A5409" t="s">
        <v>632</v>
      </c>
      <c r="B5409" t="s">
        <v>633</v>
      </c>
      <c r="C5409" s="151">
        <v>43758</v>
      </c>
      <c r="D5409">
        <v>54</v>
      </c>
      <c r="E5409">
        <v>57</v>
      </c>
      <c r="F5409">
        <v>52</v>
      </c>
    </row>
    <row r="5410" spans="1:6" x14ac:dyDescent="0.25">
      <c r="A5410" t="s">
        <v>632</v>
      </c>
      <c r="B5410" t="s">
        <v>633</v>
      </c>
      <c r="C5410" s="151">
        <v>43759</v>
      </c>
      <c r="D5410">
        <v>58</v>
      </c>
      <c r="E5410">
        <v>69</v>
      </c>
      <c r="F5410">
        <v>54</v>
      </c>
    </row>
    <row r="5411" spans="1:6" x14ac:dyDescent="0.25">
      <c r="A5411" t="s">
        <v>632</v>
      </c>
      <c r="B5411" t="s">
        <v>633</v>
      </c>
      <c r="C5411" s="151">
        <v>43760</v>
      </c>
      <c r="D5411">
        <v>58</v>
      </c>
      <c r="E5411">
        <v>60</v>
      </c>
      <c r="F5411">
        <v>48</v>
      </c>
    </row>
    <row r="5412" spans="1:6" x14ac:dyDescent="0.25">
      <c r="A5412" t="s">
        <v>632</v>
      </c>
      <c r="B5412" t="s">
        <v>633</v>
      </c>
      <c r="C5412" s="151">
        <v>43761</v>
      </c>
      <c r="D5412">
        <v>55</v>
      </c>
      <c r="E5412">
        <v>68</v>
      </c>
      <c r="F5412">
        <v>39</v>
      </c>
    </row>
    <row r="5413" spans="1:6" x14ac:dyDescent="0.25">
      <c r="A5413" t="s">
        <v>632</v>
      </c>
      <c r="B5413" t="s">
        <v>633</v>
      </c>
      <c r="C5413" s="151">
        <v>43762</v>
      </c>
      <c r="D5413">
        <v>52</v>
      </c>
      <c r="E5413">
        <v>70</v>
      </c>
      <c r="F5413">
        <v>35</v>
      </c>
    </row>
    <row r="5414" spans="1:6" x14ac:dyDescent="0.25">
      <c r="A5414" t="s">
        <v>632</v>
      </c>
      <c r="B5414" t="s">
        <v>633</v>
      </c>
      <c r="C5414" s="151">
        <v>43763</v>
      </c>
      <c r="D5414">
        <v>53</v>
      </c>
      <c r="E5414">
        <v>67</v>
      </c>
      <c r="F5414">
        <v>42</v>
      </c>
    </row>
    <row r="5415" spans="1:6" x14ac:dyDescent="0.25">
      <c r="A5415" t="s">
        <v>632</v>
      </c>
      <c r="B5415" t="s">
        <v>633</v>
      </c>
      <c r="C5415" s="151">
        <v>43764</v>
      </c>
      <c r="D5415">
        <v>59</v>
      </c>
      <c r="E5415">
        <v>64</v>
      </c>
      <c r="F5415">
        <v>52</v>
      </c>
    </row>
    <row r="5416" spans="1:6" x14ac:dyDescent="0.25">
      <c r="A5416" t="s">
        <v>632</v>
      </c>
      <c r="B5416" t="s">
        <v>633</v>
      </c>
      <c r="C5416" s="151">
        <v>43765</v>
      </c>
      <c r="D5416">
        <v>67</v>
      </c>
      <c r="E5416">
        <v>79</v>
      </c>
      <c r="F5416">
        <v>57</v>
      </c>
    </row>
    <row r="5417" spans="1:6" x14ac:dyDescent="0.25">
      <c r="A5417" t="s">
        <v>632</v>
      </c>
      <c r="B5417" t="s">
        <v>633</v>
      </c>
      <c r="C5417" s="151">
        <v>43766</v>
      </c>
      <c r="D5417">
        <v>62</v>
      </c>
      <c r="E5417">
        <v>70</v>
      </c>
      <c r="F5417">
        <v>50</v>
      </c>
    </row>
    <row r="5418" spans="1:6" x14ac:dyDescent="0.25">
      <c r="A5418" t="s">
        <v>632</v>
      </c>
      <c r="B5418" t="s">
        <v>633</v>
      </c>
      <c r="C5418" s="151">
        <v>43767</v>
      </c>
      <c r="D5418">
        <v>58</v>
      </c>
      <c r="E5418">
        <v>65</v>
      </c>
      <c r="F5418">
        <v>48</v>
      </c>
    </row>
    <row r="5419" spans="1:6" x14ac:dyDescent="0.25">
      <c r="A5419" t="s">
        <v>632</v>
      </c>
      <c r="B5419" t="s">
        <v>633</v>
      </c>
      <c r="C5419" s="151">
        <v>43768</v>
      </c>
      <c r="D5419">
        <v>60</v>
      </c>
      <c r="E5419">
        <v>65</v>
      </c>
      <c r="F5419">
        <v>58</v>
      </c>
    </row>
    <row r="5420" spans="1:6" x14ac:dyDescent="0.25">
      <c r="A5420" t="s">
        <v>632</v>
      </c>
      <c r="B5420" t="s">
        <v>633</v>
      </c>
      <c r="C5420" s="151">
        <v>43769</v>
      </c>
      <c r="D5420">
        <v>67</v>
      </c>
      <c r="E5420">
        <v>78</v>
      </c>
      <c r="F5420">
        <v>51</v>
      </c>
    </row>
    <row r="5421" spans="1:6" x14ac:dyDescent="0.25">
      <c r="A5421" t="s">
        <v>632</v>
      </c>
      <c r="B5421" t="s">
        <v>633</v>
      </c>
      <c r="C5421" s="151">
        <v>43770</v>
      </c>
      <c r="D5421">
        <v>51</v>
      </c>
      <c r="E5421">
        <v>52</v>
      </c>
      <c r="F5421">
        <v>37</v>
      </c>
    </row>
    <row r="5422" spans="1:6" x14ac:dyDescent="0.25">
      <c r="A5422" t="s">
        <v>632</v>
      </c>
      <c r="B5422" t="s">
        <v>633</v>
      </c>
      <c r="C5422" s="151">
        <v>43771</v>
      </c>
      <c r="D5422">
        <v>41</v>
      </c>
      <c r="E5422">
        <v>53</v>
      </c>
      <c r="F5422">
        <v>30</v>
      </c>
    </row>
    <row r="5423" spans="1:6" x14ac:dyDescent="0.25">
      <c r="A5423" t="s">
        <v>632</v>
      </c>
      <c r="B5423" t="s">
        <v>633</v>
      </c>
      <c r="C5423" s="151">
        <v>43772</v>
      </c>
      <c r="D5423">
        <v>43</v>
      </c>
      <c r="E5423">
        <v>55</v>
      </c>
      <c r="F5423">
        <v>31</v>
      </c>
    </row>
    <row r="5424" spans="1:6" x14ac:dyDescent="0.25">
      <c r="A5424" t="s">
        <v>632</v>
      </c>
      <c r="B5424" t="s">
        <v>633</v>
      </c>
      <c r="C5424" s="151">
        <v>43773</v>
      </c>
      <c r="D5424">
        <v>43</v>
      </c>
      <c r="E5424">
        <v>60</v>
      </c>
      <c r="F5424">
        <v>29</v>
      </c>
    </row>
    <row r="5425" spans="1:6" x14ac:dyDescent="0.25">
      <c r="A5425" t="s">
        <v>632</v>
      </c>
      <c r="B5425" t="s">
        <v>633</v>
      </c>
      <c r="C5425" s="151">
        <v>43774</v>
      </c>
      <c r="D5425">
        <v>49</v>
      </c>
      <c r="E5425">
        <v>65</v>
      </c>
      <c r="F5425">
        <v>34</v>
      </c>
    </row>
    <row r="5426" spans="1:6" x14ac:dyDescent="0.25">
      <c r="A5426" t="s">
        <v>632</v>
      </c>
      <c r="B5426" t="s">
        <v>633</v>
      </c>
      <c r="C5426" s="151">
        <v>43775</v>
      </c>
      <c r="D5426">
        <v>51</v>
      </c>
      <c r="E5426">
        <v>59</v>
      </c>
      <c r="F5426">
        <v>39</v>
      </c>
    </row>
    <row r="5427" spans="1:6" x14ac:dyDescent="0.25">
      <c r="A5427" t="s">
        <v>632</v>
      </c>
      <c r="B5427" t="s">
        <v>633</v>
      </c>
      <c r="C5427" s="151">
        <v>43776</v>
      </c>
      <c r="D5427">
        <v>50</v>
      </c>
      <c r="E5427">
        <v>60</v>
      </c>
      <c r="F5427">
        <v>40</v>
      </c>
    </row>
    <row r="5428" spans="1:6" x14ac:dyDescent="0.25">
      <c r="A5428" t="s">
        <v>632</v>
      </c>
      <c r="B5428" t="s">
        <v>633</v>
      </c>
      <c r="C5428" s="151">
        <v>43777</v>
      </c>
      <c r="D5428">
        <v>41</v>
      </c>
      <c r="E5428">
        <v>44</v>
      </c>
      <c r="F5428">
        <v>27</v>
      </c>
    </row>
    <row r="5429" spans="1:6" x14ac:dyDescent="0.25">
      <c r="A5429" t="s">
        <v>632</v>
      </c>
      <c r="B5429" t="s">
        <v>633</v>
      </c>
      <c r="C5429" s="151">
        <v>43778</v>
      </c>
      <c r="D5429">
        <v>33</v>
      </c>
      <c r="E5429">
        <v>45</v>
      </c>
      <c r="F5429">
        <v>21</v>
      </c>
    </row>
    <row r="5430" spans="1:6" x14ac:dyDescent="0.25">
      <c r="A5430" t="s">
        <v>632</v>
      </c>
      <c r="B5430" t="s">
        <v>633</v>
      </c>
      <c r="C5430" s="151">
        <v>43779</v>
      </c>
      <c r="D5430">
        <v>41</v>
      </c>
      <c r="E5430">
        <v>57</v>
      </c>
      <c r="F5430">
        <v>29</v>
      </c>
    </row>
    <row r="5431" spans="1:6" x14ac:dyDescent="0.25">
      <c r="A5431" t="s">
        <v>632</v>
      </c>
      <c r="B5431" t="s">
        <v>633</v>
      </c>
      <c r="C5431" s="151">
        <v>43780</v>
      </c>
      <c r="D5431">
        <v>47</v>
      </c>
      <c r="E5431">
        <v>69</v>
      </c>
      <c r="F5431">
        <v>31</v>
      </c>
    </row>
    <row r="5432" spans="1:6" x14ac:dyDescent="0.25">
      <c r="A5432" t="s">
        <v>632</v>
      </c>
      <c r="B5432" t="s">
        <v>633</v>
      </c>
      <c r="C5432" s="151">
        <v>43781</v>
      </c>
      <c r="D5432">
        <v>49</v>
      </c>
      <c r="E5432">
        <v>60</v>
      </c>
      <c r="F5432">
        <v>28</v>
      </c>
    </row>
    <row r="5433" spans="1:6" x14ac:dyDescent="0.25">
      <c r="A5433" t="s">
        <v>632</v>
      </c>
      <c r="B5433" t="s">
        <v>633</v>
      </c>
      <c r="C5433" s="151">
        <v>43782</v>
      </c>
      <c r="D5433">
        <v>29</v>
      </c>
      <c r="E5433">
        <v>37</v>
      </c>
      <c r="F5433">
        <v>19</v>
      </c>
    </row>
    <row r="5434" spans="1:6" x14ac:dyDescent="0.25">
      <c r="A5434" t="s">
        <v>632</v>
      </c>
      <c r="B5434" t="s">
        <v>633</v>
      </c>
      <c r="C5434" s="151">
        <v>43783</v>
      </c>
      <c r="D5434">
        <v>30</v>
      </c>
      <c r="E5434">
        <v>42</v>
      </c>
      <c r="F5434">
        <v>17</v>
      </c>
    </row>
    <row r="5435" spans="1:6" x14ac:dyDescent="0.25">
      <c r="A5435" t="s">
        <v>632</v>
      </c>
      <c r="B5435" t="s">
        <v>633</v>
      </c>
      <c r="C5435" s="151">
        <v>43784</v>
      </c>
      <c r="D5435">
        <v>37</v>
      </c>
      <c r="E5435">
        <v>53</v>
      </c>
      <c r="F5435">
        <v>25</v>
      </c>
    </row>
    <row r="5436" spans="1:6" x14ac:dyDescent="0.25">
      <c r="A5436" t="s">
        <v>632</v>
      </c>
      <c r="B5436" t="s">
        <v>633</v>
      </c>
      <c r="C5436" s="151">
        <v>43785</v>
      </c>
      <c r="D5436">
        <v>40</v>
      </c>
      <c r="E5436">
        <v>47</v>
      </c>
      <c r="F5436">
        <v>34</v>
      </c>
    </row>
    <row r="5437" spans="1:6" x14ac:dyDescent="0.25">
      <c r="A5437" t="s">
        <v>632</v>
      </c>
      <c r="B5437" t="s">
        <v>633</v>
      </c>
      <c r="C5437" s="151">
        <v>43786</v>
      </c>
      <c r="D5437">
        <v>38</v>
      </c>
      <c r="E5437">
        <v>44</v>
      </c>
      <c r="F5437">
        <v>34</v>
      </c>
    </row>
    <row r="5438" spans="1:6" x14ac:dyDescent="0.25">
      <c r="A5438" t="s">
        <v>632</v>
      </c>
      <c r="B5438" t="s">
        <v>633</v>
      </c>
      <c r="C5438" s="151">
        <v>43787</v>
      </c>
      <c r="D5438">
        <v>40</v>
      </c>
      <c r="E5438">
        <v>43</v>
      </c>
      <c r="F5438">
        <v>36</v>
      </c>
    </row>
    <row r="5439" spans="1:6" x14ac:dyDescent="0.25">
      <c r="A5439" t="s">
        <v>632</v>
      </c>
      <c r="B5439" t="s">
        <v>633</v>
      </c>
      <c r="C5439" s="151">
        <v>43788</v>
      </c>
      <c r="D5439">
        <v>44</v>
      </c>
      <c r="E5439">
        <v>54</v>
      </c>
      <c r="F5439">
        <v>39</v>
      </c>
    </row>
    <row r="5440" spans="1:6" x14ac:dyDescent="0.25">
      <c r="A5440" t="s">
        <v>632</v>
      </c>
      <c r="B5440" t="s">
        <v>633</v>
      </c>
      <c r="C5440" s="151">
        <v>43789</v>
      </c>
      <c r="D5440">
        <v>48</v>
      </c>
      <c r="E5440">
        <v>52</v>
      </c>
      <c r="F5440">
        <v>44</v>
      </c>
    </row>
    <row r="5441" spans="1:6" x14ac:dyDescent="0.25">
      <c r="A5441" t="s">
        <v>632</v>
      </c>
      <c r="B5441" t="s">
        <v>633</v>
      </c>
      <c r="C5441" s="151">
        <v>43790</v>
      </c>
      <c r="D5441">
        <v>44</v>
      </c>
      <c r="E5441">
        <v>54</v>
      </c>
      <c r="F5441">
        <v>30</v>
      </c>
    </row>
    <row r="5442" spans="1:6" x14ac:dyDescent="0.25">
      <c r="A5442" t="s">
        <v>632</v>
      </c>
      <c r="B5442" t="s">
        <v>633</v>
      </c>
      <c r="C5442" s="151">
        <v>43791</v>
      </c>
      <c r="D5442">
        <v>49</v>
      </c>
      <c r="E5442">
        <v>54</v>
      </c>
      <c r="F5442">
        <v>33</v>
      </c>
    </row>
    <row r="5443" spans="1:6" x14ac:dyDescent="0.25">
      <c r="A5443" t="s">
        <v>632</v>
      </c>
      <c r="B5443" t="s">
        <v>633</v>
      </c>
      <c r="C5443" s="151">
        <v>43792</v>
      </c>
      <c r="D5443">
        <v>37</v>
      </c>
      <c r="E5443">
        <v>42</v>
      </c>
      <c r="F5443">
        <v>25</v>
      </c>
    </row>
    <row r="5444" spans="1:6" x14ac:dyDescent="0.25">
      <c r="A5444" t="s">
        <v>632</v>
      </c>
      <c r="B5444" t="s">
        <v>633</v>
      </c>
      <c r="C5444" s="151">
        <v>43793</v>
      </c>
      <c r="D5444">
        <v>42</v>
      </c>
      <c r="E5444">
        <v>51</v>
      </c>
      <c r="F5444">
        <v>32</v>
      </c>
    </row>
    <row r="5445" spans="1:6" x14ac:dyDescent="0.25">
      <c r="A5445" t="s">
        <v>632</v>
      </c>
      <c r="B5445" t="s">
        <v>633</v>
      </c>
      <c r="C5445" s="151">
        <v>43794</v>
      </c>
      <c r="D5445">
        <v>42</v>
      </c>
      <c r="E5445">
        <v>57</v>
      </c>
      <c r="F5445">
        <v>28</v>
      </c>
    </row>
    <row r="5446" spans="1:6" x14ac:dyDescent="0.25">
      <c r="A5446" t="s">
        <v>632</v>
      </c>
      <c r="B5446" t="s">
        <v>633</v>
      </c>
      <c r="C5446" s="151">
        <v>43795</v>
      </c>
      <c r="D5446">
        <v>44</v>
      </c>
      <c r="E5446">
        <v>62</v>
      </c>
      <c r="F5446">
        <v>29</v>
      </c>
    </row>
    <row r="5447" spans="1:6" x14ac:dyDescent="0.25">
      <c r="A5447" t="s">
        <v>632</v>
      </c>
      <c r="B5447" t="s">
        <v>633</v>
      </c>
      <c r="C5447" s="151">
        <v>43796</v>
      </c>
      <c r="D5447">
        <v>49</v>
      </c>
      <c r="E5447">
        <v>57</v>
      </c>
      <c r="F5447">
        <v>38</v>
      </c>
    </row>
    <row r="5448" spans="1:6" x14ac:dyDescent="0.25">
      <c r="A5448" t="s">
        <v>632</v>
      </c>
      <c r="B5448" t="s">
        <v>633</v>
      </c>
      <c r="C5448" s="151">
        <v>43797</v>
      </c>
      <c r="D5448">
        <v>47</v>
      </c>
      <c r="E5448">
        <v>51</v>
      </c>
      <c r="F5448">
        <v>41</v>
      </c>
    </row>
    <row r="5449" spans="1:6" x14ac:dyDescent="0.25">
      <c r="A5449" t="s">
        <v>632</v>
      </c>
      <c r="B5449" t="s">
        <v>633</v>
      </c>
      <c r="C5449" s="151">
        <v>43798</v>
      </c>
      <c r="D5449">
        <v>43</v>
      </c>
      <c r="E5449">
        <v>50</v>
      </c>
      <c r="F5449">
        <v>38</v>
      </c>
    </row>
    <row r="5450" spans="1:6" x14ac:dyDescent="0.25">
      <c r="A5450" t="s">
        <v>632</v>
      </c>
      <c r="B5450" t="s">
        <v>633</v>
      </c>
      <c r="C5450" s="151">
        <v>43799</v>
      </c>
      <c r="D5450">
        <v>41</v>
      </c>
      <c r="E5450">
        <v>44</v>
      </c>
      <c r="F5450">
        <v>38</v>
      </c>
    </row>
    <row r="5451" spans="1:6" x14ac:dyDescent="0.25">
      <c r="A5451" t="s">
        <v>632</v>
      </c>
      <c r="B5451" t="s">
        <v>633</v>
      </c>
      <c r="C5451" s="151">
        <v>43800</v>
      </c>
      <c r="D5451">
        <v>40</v>
      </c>
      <c r="E5451">
        <v>43</v>
      </c>
      <c r="F5451">
        <v>38</v>
      </c>
    </row>
    <row r="5452" spans="1:6" x14ac:dyDescent="0.25">
      <c r="A5452" t="s">
        <v>632</v>
      </c>
      <c r="B5452" t="s">
        <v>633</v>
      </c>
      <c r="C5452" s="151">
        <v>43801</v>
      </c>
      <c r="D5452">
        <v>40</v>
      </c>
      <c r="E5452">
        <v>43</v>
      </c>
      <c r="F5452">
        <v>37</v>
      </c>
    </row>
    <row r="5453" spans="1:6" x14ac:dyDescent="0.25">
      <c r="A5453" t="s">
        <v>632</v>
      </c>
      <c r="B5453" t="s">
        <v>633</v>
      </c>
      <c r="C5453" s="151">
        <v>43802</v>
      </c>
      <c r="D5453">
        <v>41</v>
      </c>
      <c r="E5453">
        <v>47</v>
      </c>
      <c r="F5453">
        <v>33</v>
      </c>
    </row>
    <row r="5454" spans="1:6" x14ac:dyDescent="0.25">
      <c r="A5454" t="s">
        <v>632</v>
      </c>
      <c r="B5454" t="s">
        <v>633</v>
      </c>
      <c r="C5454" s="151">
        <v>43803</v>
      </c>
      <c r="D5454">
        <v>39</v>
      </c>
      <c r="E5454">
        <v>48</v>
      </c>
      <c r="F5454">
        <v>32</v>
      </c>
    </row>
    <row r="5455" spans="1:6" x14ac:dyDescent="0.25">
      <c r="A5455" t="s">
        <v>632</v>
      </c>
      <c r="B5455" t="s">
        <v>633</v>
      </c>
      <c r="C5455" s="151">
        <v>43804</v>
      </c>
      <c r="D5455">
        <v>41</v>
      </c>
      <c r="E5455">
        <v>46</v>
      </c>
      <c r="F5455">
        <v>30</v>
      </c>
    </row>
    <row r="5456" spans="1:6" x14ac:dyDescent="0.25">
      <c r="A5456" t="s">
        <v>632</v>
      </c>
      <c r="B5456" t="s">
        <v>633</v>
      </c>
      <c r="C5456" s="151">
        <v>43805</v>
      </c>
      <c r="D5456">
        <v>39</v>
      </c>
      <c r="E5456">
        <v>50</v>
      </c>
      <c r="F5456">
        <v>31</v>
      </c>
    </row>
    <row r="5457" spans="1:6" x14ac:dyDescent="0.25">
      <c r="A5457" t="s">
        <v>632</v>
      </c>
      <c r="B5457" t="s">
        <v>633</v>
      </c>
      <c r="C5457" s="151">
        <v>43806</v>
      </c>
      <c r="D5457">
        <v>40</v>
      </c>
      <c r="E5457">
        <v>44</v>
      </c>
      <c r="F5457">
        <v>24</v>
      </c>
    </row>
    <row r="5458" spans="1:6" x14ac:dyDescent="0.25">
      <c r="A5458" t="s">
        <v>632</v>
      </c>
      <c r="B5458" t="s">
        <v>633</v>
      </c>
      <c r="C5458" s="151">
        <v>43807</v>
      </c>
      <c r="D5458">
        <v>31</v>
      </c>
      <c r="E5458">
        <v>47</v>
      </c>
      <c r="F5458">
        <v>20</v>
      </c>
    </row>
    <row r="5459" spans="1:6" x14ac:dyDescent="0.25">
      <c r="A5459" t="s">
        <v>632</v>
      </c>
      <c r="B5459" t="s">
        <v>633</v>
      </c>
      <c r="C5459" s="151">
        <v>43808</v>
      </c>
      <c r="D5459">
        <v>42</v>
      </c>
      <c r="E5459">
        <v>52</v>
      </c>
      <c r="F5459">
        <v>36</v>
      </c>
    </row>
    <row r="5460" spans="1:6" x14ac:dyDescent="0.25">
      <c r="A5460" t="s">
        <v>632</v>
      </c>
      <c r="B5460" t="s">
        <v>633</v>
      </c>
      <c r="C5460" s="151">
        <v>43809</v>
      </c>
      <c r="D5460">
        <v>53</v>
      </c>
      <c r="E5460">
        <v>56</v>
      </c>
      <c r="F5460">
        <v>37</v>
      </c>
    </row>
    <row r="5461" spans="1:6" x14ac:dyDescent="0.25">
      <c r="A5461" t="s">
        <v>632</v>
      </c>
      <c r="B5461" t="s">
        <v>633</v>
      </c>
      <c r="C5461" s="151">
        <v>43810</v>
      </c>
      <c r="D5461">
        <v>37</v>
      </c>
      <c r="E5461">
        <v>41</v>
      </c>
      <c r="F5461">
        <v>30</v>
      </c>
    </row>
    <row r="5462" spans="1:6" x14ac:dyDescent="0.25">
      <c r="A5462" t="s">
        <v>632</v>
      </c>
      <c r="B5462" t="s">
        <v>633</v>
      </c>
      <c r="C5462" s="151">
        <v>43811</v>
      </c>
      <c r="D5462">
        <v>32</v>
      </c>
      <c r="E5462">
        <v>39</v>
      </c>
      <c r="F5462">
        <v>23</v>
      </c>
    </row>
    <row r="5463" spans="1:6" x14ac:dyDescent="0.25">
      <c r="A5463" t="s">
        <v>632</v>
      </c>
      <c r="B5463" t="s">
        <v>633</v>
      </c>
      <c r="C5463" s="151">
        <v>43812</v>
      </c>
      <c r="D5463">
        <v>33</v>
      </c>
      <c r="E5463">
        <v>38</v>
      </c>
      <c r="F5463">
        <v>33</v>
      </c>
    </row>
    <row r="5464" spans="1:6" x14ac:dyDescent="0.25">
      <c r="A5464" t="s">
        <v>632</v>
      </c>
      <c r="B5464" t="s">
        <v>633</v>
      </c>
      <c r="C5464" s="151">
        <v>43813</v>
      </c>
      <c r="D5464">
        <v>41</v>
      </c>
      <c r="E5464">
        <v>49</v>
      </c>
      <c r="F5464">
        <v>38</v>
      </c>
    </row>
    <row r="5465" spans="1:6" x14ac:dyDescent="0.25">
      <c r="A5465" t="s">
        <v>632</v>
      </c>
      <c r="B5465" t="s">
        <v>633</v>
      </c>
      <c r="C5465" s="151">
        <v>43814</v>
      </c>
      <c r="D5465">
        <v>44</v>
      </c>
      <c r="E5465">
        <v>53</v>
      </c>
      <c r="F5465">
        <v>35</v>
      </c>
    </row>
    <row r="5466" spans="1:6" x14ac:dyDescent="0.25">
      <c r="A5466" t="s">
        <v>632</v>
      </c>
      <c r="B5466" t="s">
        <v>633</v>
      </c>
      <c r="C5466" s="151">
        <v>43815</v>
      </c>
      <c r="D5466">
        <v>35</v>
      </c>
      <c r="E5466">
        <v>37</v>
      </c>
      <c r="F5466">
        <v>32</v>
      </c>
    </row>
    <row r="5467" spans="1:6" x14ac:dyDescent="0.25">
      <c r="A5467" t="s">
        <v>632</v>
      </c>
      <c r="B5467" t="s">
        <v>633</v>
      </c>
      <c r="C5467" s="151">
        <v>43816</v>
      </c>
      <c r="D5467">
        <v>36</v>
      </c>
      <c r="E5467">
        <v>40</v>
      </c>
      <c r="F5467">
        <v>34</v>
      </c>
    </row>
    <row r="5468" spans="1:6" x14ac:dyDescent="0.25">
      <c r="A5468" t="s">
        <v>632</v>
      </c>
      <c r="B5468" t="s">
        <v>633</v>
      </c>
      <c r="C5468" s="151">
        <v>43817</v>
      </c>
      <c r="D5468">
        <v>35</v>
      </c>
      <c r="E5468">
        <v>40</v>
      </c>
      <c r="F5468">
        <v>25</v>
      </c>
    </row>
    <row r="5469" spans="1:6" x14ac:dyDescent="0.25">
      <c r="A5469" t="s">
        <v>632</v>
      </c>
      <c r="B5469" t="s">
        <v>633</v>
      </c>
      <c r="C5469" s="151">
        <v>43818</v>
      </c>
      <c r="D5469">
        <v>27</v>
      </c>
      <c r="E5469">
        <v>34</v>
      </c>
      <c r="F5469">
        <v>19</v>
      </c>
    </row>
    <row r="5470" spans="1:6" x14ac:dyDescent="0.25">
      <c r="A5470" t="s">
        <v>632</v>
      </c>
      <c r="B5470" t="s">
        <v>633</v>
      </c>
      <c r="C5470" s="151">
        <v>43819</v>
      </c>
      <c r="D5470">
        <v>27</v>
      </c>
      <c r="E5470">
        <v>40</v>
      </c>
      <c r="F5470">
        <v>18</v>
      </c>
    </row>
    <row r="5471" spans="1:6" x14ac:dyDescent="0.25">
      <c r="A5471" t="s">
        <v>632</v>
      </c>
      <c r="B5471" t="s">
        <v>633</v>
      </c>
      <c r="C5471" s="151">
        <v>43820</v>
      </c>
      <c r="D5471">
        <v>29</v>
      </c>
      <c r="E5471">
        <v>39</v>
      </c>
      <c r="F5471">
        <v>22</v>
      </c>
    </row>
    <row r="5472" spans="1:6" x14ac:dyDescent="0.25">
      <c r="A5472" t="s">
        <v>632</v>
      </c>
      <c r="B5472" t="s">
        <v>633</v>
      </c>
      <c r="C5472" s="151">
        <v>43821</v>
      </c>
      <c r="D5472">
        <v>30</v>
      </c>
      <c r="E5472">
        <v>49</v>
      </c>
      <c r="F5472">
        <v>19</v>
      </c>
    </row>
    <row r="5473" spans="1:6" x14ac:dyDescent="0.25">
      <c r="A5473" t="s">
        <v>632</v>
      </c>
      <c r="B5473" t="s">
        <v>633</v>
      </c>
      <c r="C5473" s="151">
        <v>43822</v>
      </c>
      <c r="D5473">
        <v>34</v>
      </c>
      <c r="E5473">
        <v>55</v>
      </c>
      <c r="F5473">
        <v>23</v>
      </c>
    </row>
    <row r="5474" spans="1:6" x14ac:dyDescent="0.25">
      <c r="A5474" t="s">
        <v>632</v>
      </c>
      <c r="B5474" t="s">
        <v>633</v>
      </c>
      <c r="C5474" s="151">
        <v>43823</v>
      </c>
      <c r="D5474">
        <v>38</v>
      </c>
      <c r="E5474">
        <v>52</v>
      </c>
      <c r="F5474">
        <v>27</v>
      </c>
    </row>
    <row r="5475" spans="1:6" x14ac:dyDescent="0.25">
      <c r="A5475" t="s">
        <v>632</v>
      </c>
      <c r="B5475" t="s">
        <v>633</v>
      </c>
      <c r="C5475" s="151">
        <v>43824</v>
      </c>
      <c r="D5475">
        <v>35</v>
      </c>
      <c r="E5475">
        <v>50</v>
      </c>
      <c r="F5475">
        <v>23</v>
      </c>
    </row>
    <row r="5476" spans="1:6" x14ac:dyDescent="0.25">
      <c r="A5476" t="s">
        <v>632</v>
      </c>
      <c r="B5476" t="s">
        <v>633</v>
      </c>
      <c r="C5476" s="151">
        <v>43825</v>
      </c>
      <c r="D5476">
        <v>38</v>
      </c>
      <c r="E5476">
        <v>58</v>
      </c>
      <c r="F5476">
        <v>26</v>
      </c>
    </row>
    <row r="5477" spans="1:6" x14ac:dyDescent="0.25">
      <c r="A5477" t="s">
        <v>632</v>
      </c>
      <c r="B5477" t="s">
        <v>633</v>
      </c>
      <c r="C5477" s="151">
        <v>43826</v>
      </c>
      <c r="D5477">
        <v>43</v>
      </c>
      <c r="E5477">
        <v>57</v>
      </c>
      <c r="F5477">
        <v>32</v>
      </c>
    </row>
    <row r="5478" spans="1:6" x14ac:dyDescent="0.25">
      <c r="A5478" t="s">
        <v>632</v>
      </c>
      <c r="B5478" t="s">
        <v>633</v>
      </c>
      <c r="C5478" s="151">
        <v>43827</v>
      </c>
      <c r="D5478">
        <v>47</v>
      </c>
      <c r="E5478">
        <v>65</v>
      </c>
      <c r="F5478">
        <v>32</v>
      </c>
    </row>
    <row r="5479" spans="1:6" x14ac:dyDescent="0.25">
      <c r="A5479" t="s">
        <v>632</v>
      </c>
      <c r="B5479" t="s">
        <v>633</v>
      </c>
      <c r="C5479" s="151">
        <v>43828</v>
      </c>
      <c r="D5479">
        <v>47</v>
      </c>
      <c r="E5479">
        <v>52</v>
      </c>
      <c r="F5479">
        <v>40</v>
      </c>
    </row>
    <row r="5480" spans="1:6" x14ac:dyDescent="0.25">
      <c r="A5480" t="s">
        <v>632</v>
      </c>
      <c r="B5480" t="s">
        <v>633</v>
      </c>
      <c r="C5480" s="151">
        <v>43829</v>
      </c>
      <c r="D5480">
        <v>52</v>
      </c>
      <c r="E5480">
        <v>63</v>
      </c>
      <c r="F5480">
        <v>45</v>
      </c>
    </row>
    <row r="5481" spans="1:6" x14ac:dyDescent="0.25">
      <c r="A5481" t="s">
        <v>632</v>
      </c>
      <c r="B5481" t="s">
        <v>633</v>
      </c>
      <c r="C5481" s="151">
        <v>43830</v>
      </c>
      <c r="D5481">
        <v>46</v>
      </c>
      <c r="E5481">
        <v>53</v>
      </c>
      <c r="F5481">
        <v>41</v>
      </c>
    </row>
    <row r="5482" spans="1:6" x14ac:dyDescent="0.25">
      <c r="A5482" t="s">
        <v>632</v>
      </c>
      <c r="B5482" t="s">
        <v>633</v>
      </c>
      <c r="C5482" s="151">
        <v>43831</v>
      </c>
      <c r="E5482">
        <v>50</v>
      </c>
      <c r="F5482">
        <v>26</v>
      </c>
    </row>
    <row r="5483" spans="1:6" x14ac:dyDescent="0.25">
      <c r="A5483" t="s">
        <v>632</v>
      </c>
      <c r="B5483" t="s">
        <v>633</v>
      </c>
      <c r="C5483" s="151">
        <v>43832</v>
      </c>
      <c r="D5483">
        <v>35</v>
      </c>
      <c r="E5483">
        <v>51</v>
      </c>
      <c r="F5483">
        <v>23</v>
      </c>
    </row>
    <row r="5484" spans="1:6" x14ac:dyDescent="0.25">
      <c r="A5484" t="s">
        <v>632</v>
      </c>
      <c r="B5484" t="s">
        <v>633</v>
      </c>
      <c r="C5484" s="151">
        <v>43833</v>
      </c>
      <c r="D5484">
        <v>49</v>
      </c>
      <c r="E5484">
        <v>53</v>
      </c>
      <c r="F5484">
        <v>45</v>
      </c>
    </row>
    <row r="5485" spans="1:6" x14ac:dyDescent="0.25">
      <c r="A5485" t="s">
        <v>632</v>
      </c>
      <c r="B5485" t="s">
        <v>633</v>
      </c>
      <c r="C5485" s="151">
        <v>43834</v>
      </c>
      <c r="D5485">
        <v>52</v>
      </c>
      <c r="E5485">
        <v>58</v>
      </c>
      <c r="F5485">
        <v>43</v>
      </c>
    </row>
    <row r="5486" spans="1:6" x14ac:dyDescent="0.25">
      <c r="A5486" t="s">
        <v>632</v>
      </c>
      <c r="B5486" t="s">
        <v>633</v>
      </c>
      <c r="C5486" s="151">
        <v>43835</v>
      </c>
      <c r="D5486">
        <v>41</v>
      </c>
      <c r="E5486">
        <v>43</v>
      </c>
      <c r="F5486">
        <v>27</v>
      </c>
    </row>
    <row r="5487" spans="1:6" x14ac:dyDescent="0.25">
      <c r="A5487" t="s">
        <v>632</v>
      </c>
      <c r="B5487" t="s">
        <v>633</v>
      </c>
      <c r="C5487" s="151">
        <v>43836</v>
      </c>
      <c r="D5487">
        <v>38</v>
      </c>
      <c r="E5487">
        <v>53</v>
      </c>
      <c r="F5487">
        <v>27</v>
      </c>
    </row>
    <row r="5488" spans="1:6" x14ac:dyDescent="0.25">
      <c r="A5488" t="s">
        <v>632</v>
      </c>
      <c r="B5488" t="s">
        <v>633</v>
      </c>
      <c r="C5488" s="151">
        <v>43837</v>
      </c>
      <c r="D5488">
        <v>33</v>
      </c>
      <c r="E5488">
        <v>40</v>
      </c>
      <c r="F5488">
        <v>26</v>
      </c>
    </row>
    <row r="5489" spans="1:6" x14ac:dyDescent="0.25">
      <c r="A5489" t="s">
        <v>632</v>
      </c>
      <c r="B5489" t="s">
        <v>633</v>
      </c>
      <c r="C5489" s="151">
        <v>43838</v>
      </c>
      <c r="D5489">
        <v>33</v>
      </c>
      <c r="E5489">
        <v>43</v>
      </c>
      <c r="F5489">
        <v>25</v>
      </c>
    </row>
    <row r="5490" spans="1:6" x14ac:dyDescent="0.25">
      <c r="A5490" t="s">
        <v>632</v>
      </c>
      <c r="B5490" t="s">
        <v>633</v>
      </c>
      <c r="C5490" s="151">
        <v>43839</v>
      </c>
      <c r="D5490">
        <v>31</v>
      </c>
      <c r="E5490">
        <v>39</v>
      </c>
      <c r="F5490">
        <v>24</v>
      </c>
    </row>
    <row r="5491" spans="1:6" x14ac:dyDescent="0.25">
      <c r="A5491" t="s">
        <v>632</v>
      </c>
      <c r="B5491" t="s">
        <v>633</v>
      </c>
      <c r="C5491" s="151">
        <v>43840</v>
      </c>
      <c r="D5491">
        <v>41</v>
      </c>
      <c r="E5491">
        <v>56</v>
      </c>
      <c r="F5491">
        <v>34</v>
      </c>
    </row>
    <row r="5492" spans="1:6" x14ac:dyDescent="0.25">
      <c r="A5492" t="s">
        <v>632</v>
      </c>
      <c r="B5492" t="s">
        <v>633</v>
      </c>
      <c r="C5492" s="151">
        <v>43841</v>
      </c>
      <c r="D5492">
        <v>59</v>
      </c>
      <c r="E5492">
        <v>70</v>
      </c>
      <c r="F5492">
        <v>48</v>
      </c>
    </row>
    <row r="5493" spans="1:6" x14ac:dyDescent="0.25">
      <c r="A5493" t="s">
        <v>632</v>
      </c>
      <c r="B5493" t="s">
        <v>633</v>
      </c>
      <c r="C5493" s="151">
        <v>43842</v>
      </c>
      <c r="D5493">
        <v>65</v>
      </c>
      <c r="E5493">
        <v>68</v>
      </c>
      <c r="F5493">
        <v>46</v>
      </c>
    </row>
    <row r="5494" spans="1:6" x14ac:dyDescent="0.25">
      <c r="A5494" t="s">
        <v>632</v>
      </c>
      <c r="B5494" t="s">
        <v>633</v>
      </c>
      <c r="C5494" s="151">
        <v>43843</v>
      </c>
      <c r="D5494">
        <v>46</v>
      </c>
      <c r="E5494">
        <v>50</v>
      </c>
      <c r="F5494">
        <v>38</v>
      </c>
    </row>
    <row r="5495" spans="1:6" x14ac:dyDescent="0.25">
      <c r="A5495" t="s">
        <v>632</v>
      </c>
      <c r="B5495" t="s">
        <v>633</v>
      </c>
      <c r="C5495" s="151">
        <v>43844</v>
      </c>
      <c r="D5495">
        <v>43</v>
      </c>
      <c r="E5495">
        <v>48</v>
      </c>
      <c r="F5495">
        <v>38</v>
      </c>
    </row>
    <row r="5496" spans="1:6" x14ac:dyDescent="0.25">
      <c r="A5496" t="s">
        <v>632</v>
      </c>
      <c r="B5496" t="s">
        <v>633</v>
      </c>
      <c r="C5496" s="151">
        <v>43845</v>
      </c>
      <c r="D5496">
        <v>47</v>
      </c>
      <c r="E5496">
        <v>57</v>
      </c>
      <c r="F5496">
        <v>40</v>
      </c>
    </row>
    <row r="5497" spans="1:6" x14ac:dyDescent="0.25">
      <c r="A5497" t="s">
        <v>632</v>
      </c>
      <c r="B5497" t="s">
        <v>633</v>
      </c>
      <c r="C5497" s="151">
        <v>43846</v>
      </c>
      <c r="D5497">
        <v>49</v>
      </c>
      <c r="E5497">
        <v>54</v>
      </c>
      <c r="F5497">
        <v>35</v>
      </c>
    </row>
    <row r="5498" spans="1:6" x14ac:dyDescent="0.25">
      <c r="A5498" t="s">
        <v>632</v>
      </c>
      <c r="B5498" t="s">
        <v>633</v>
      </c>
      <c r="C5498" s="151">
        <v>43847</v>
      </c>
      <c r="D5498">
        <v>34</v>
      </c>
      <c r="E5498">
        <v>36</v>
      </c>
      <c r="F5498">
        <v>24</v>
      </c>
    </row>
    <row r="5499" spans="1:6" x14ac:dyDescent="0.25">
      <c r="A5499" t="s">
        <v>632</v>
      </c>
      <c r="B5499" t="s">
        <v>633</v>
      </c>
      <c r="C5499" s="151">
        <v>43848</v>
      </c>
      <c r="D5499">
        <v>28</v>
      </c>
      <c r="E5499">
        <v>40</v>
      </c>
      <c r="F5499">
        <v>24</v>
      </c>
    </row>
    <row r="5500" spans="1:6" x14ac:dyDescent="0.25">
      <c r="A5500" t="s">
        <v>632</v>
      </c>
      <c r="B5500" t="s">
        <v>633</v>
      </c>
      <c r="C5500" s="151">
        <v>43849</v>
      </c>
      <c r="D5500">
        <v>38</v>
      </c>
      <c r="E5500">
        <v>43</v>
      </c>
      <c r="F5500">
        <v>25</v>
      </c>
    </row>
    <row r="5501" spans="1:6" x14ac:dyDescent="0.25">
      <c r="A5501" t="s">
        <v>632</v>
      </c>
      <c r="B5501" t="s">
        <v>633</v>
      </c>
      <c r="C5501" s="151">
        <v>43850</v>
      </c>
      <c r="D5501">
        <v>27</v>
      </c>
      <c r="E5501">
        <v>34</v>
      </c>
      <c r="F5501">
        <v>22</v>
      </c>
    </row>
    <row r="5502" spans="1:6" x14ac:dyDescent="0.25">
      <c r="A5502" t="s">
        <v>632</v>
      </c>
      <c r="B5502" t="s">
        <v>633</v>
      </c>
      <c r="C5502" s="151">
        <v>43851</v>
      </c>
      <c r="D5502">
        <v>27</v>
      </c>
      <c r="E5502">
        <v>35</v>
      </c>
      <c r="F5502">
        <v>20</v>
      </c>
    </row>
    <row r="5503" spans="1:6" x14ac:dyDescent="0.25">
      <c r="A5503" t="s">
        <v>632</v>
      </c>
      <c r="B5503" t="s">
        <v>633</v>
      </c>
      <c r="C5503" s="151">
        <v>43852</v>
      </c>
      <c r="D5503">
        <v>28</v>
      </c>
      <c r="E5503">
        <v>40</v>
      </c>
      <c r="F5503">
        <v>16</v>
      </c>
    </row>
    <row r="5504" spans="1:6" x14ac:dyDescent="0.25">
      <c r="A5504" t="s">
        <v>632</v>
      </c>
      <c r="B5504" t="s">
        <v>633</v>
      </c>
      <c r="C5504" s="151">
        <v>43853</v>
      </c>
      <c r="D5504">
        <v>29</v>
      </c>
      <c r="E5504">
        <v>43</v>
      </c>
      <c r="F5504">
        <v>19</v>
      </c>
    </row>
    <row r="5505" spans="1:6" x14ac:dyDescent="0.25">
      <c r="A5505" t="s">
        <v>632</v>
      </c>
      <c r="B5505" t="s">
        <v>633</v>
      </c>
      <c r="C5505" s="151">
        <v>43854</v>
      </c>
      <c r="D5505">
        <v>40</v>
      </c>
      <c r="E5505">
        <v>50</v>
      </c>
      <c r="F5505">
        <v>32</v>
      </c>
    </row>
    <row r="5506" spans="1:6" x14ac:dyDescent="0.25">
      <c r="A5506" t="s">
        <v>632</v>
      </c>
      <c r="B5506" t="s">
        <v>633</v>
      </c>
      <c r="C5506" s="151">
        <v>43855</v>
      </c>
      <c r="D5506">
        <v>47</v>
      </c>
      <c r="E5506">
        <v>51</v>
      </c>
      <c r="F5506">
        <v>36</v>
      </c>
    </row>
    <row r="5507" spans="1:6" x14ac:dyDescent="0.25">
      <c r="A5507" t="s">
        <v>632</v>
      </c>
      <c r="B5507" t="s">
        <v>633</v>
      </c>
      <c r="C5507" s="151">
        <v>43856</v>
      </c>
      <c r="D5507">
        <v>39</v>
      </c>
      <c r="E5507">
        <v>47</v>
      </c>
      <c r="F5507">
        <v>28</v>
      </c>
    </row>
    <row r="5508" spans="1:6" x14ac:dyDescent="0.25">
      <c r="A5508" t="s">
        <v>632</v>
      </c>
      <c r="B5508" t="s">
        <v>633</v>
      </c>
      <c r="C5508" s="151">
        <v>43857</v>
      </c>
      <c r="D5508">
        <v>39</v>
      </c>
      <c r="E5508">
        <v>50</v>
      </c>
      <c r="F5508">
        <v>31</v>
      </c>
    </row>
    <row r="5509" spans="1:6" x14ac:dyDescent="0.25">
      <c r="A5509" t="s">
        <v>632</v>
      </c>
      <c r="B5509" t="s">
        <v>633</v>
      </c>
      <c r="C5509" s="151">
        <v>43858</v>
      </c>
      <c r="D5509">
        <v>41</v>
      </c>
      <c r="E5509">
        <v>45</v>
      </c>
      <c r="F5509">
        <v>38</v>
      </c>
    </row>
    <row r="5510" spans="1:6" x14ac:dyDescent="0.25">
      <c r="A5510" t="s">
        <v>632</v>
      </c>
      <c r="B5510" t="s">
        <v>633</v>
      </c>
      <c r="C5510" s="151">
        <v>43859</v>
      </c>
      <c r="D5510">
        <v>40</v>
      </c>
      <c r="E5510">
        <v>44</v>
      </c>
      <c r="F5510">
        <v>26</v>
      </c>
    </row>
    <row r="5511" spans="1:6" x14ac:dyDescent="0.25">
      <c r="A5511" t="s">
        <v>632</v>
      </c>
      <c r="B5511" t="s">
        <v>633</v>
      </c>
      <c r="C5511" s="151">
        <v>43860</v>
      </c>
      <c r="D5511">
        <v>32</v>
      </c>
      <c r="E5511">
        <v>41</v>
      </c>
      <c r="F5511">
        <v>23</v>
      </c>
    </row>
    <row r="5512" spans="1:6" x14ac:dyDescent="0.25">
      <c r="A5512" t="s">
        <v>632</v>
      </c>
      <c r="B5512" t="s">
        <v>633</v>
      </c>
      <c r="C5512" s="151">
        <v>43861</v>
      </c>
      <c r="D5512">
        <v>37</v>
      </c>
      <c r="E5512">
        <v>44</v>
      </c>
      <c r="F5512">
        <v>28</v>
      </c>
    </row>
    <row r="5513" spans="1:6" x14ac:dyDescent="0.25">
      <c r="A5513" t="s">
        <v>632</v>
      </c>
      <c r="B5513" t="s">
        <v>633</v>
      </c>
      <c r="C5513" s="151">
        <v>43862</v>
      </c>
      <c r="D5513">
        <v>36</v>
      </c>
      <c r="E5513">
        <v>50</v>
      </c>
      <c r="F5513">
        <v>24</v>
      </c>
    </row>
    <row r="5514" spans="1:6" x14ac:dyDescent="0.25">
      <c r="A5514" t="s">
        <v>632</v>
      </c>
      <c r="B5514" t="s">
        <v>633</v>
      </c>
      <c r="C5514" s="151">
        <v>43863</v>
      </c>
      <c r="D5514">
        <v>42</v>
      </c>
      <c r="E5514">
        <v>58</v>
      </c>
      <c r="F5514">
        <v>30</v>
      </c>
    </row>
    <row r="5515" spans="1:6" x14ac:dyDescent="0.25">
      <c r="A5515" t="s">
        <v>632</v>
      </c>
      <c r="B5515" t="s">
        <v>633</v>
      </c>
      <c r="C5515" s="151">
        <v>43864</v>
      </c>
      <c r="D5515">
        <v>56</v>
      </c>
      <c r="E5515">
        <v>67</v>
      </c>
      <c r="F5515">
        <v>40</v>
      </c>
    </row>
    <row r="5516" spans="1:6" x14ac:dyDescent="0.25">
      <c r="A5516" t="s">
        <v>632</v>
      </c>
      <c r="B5516" t="s">
        <v>633</v>
      </c>
      <c r="C5516" s="151">
        <v>43865</v>
      </c>
      <c r="D5516">
        <v>59</v>
      </c>
      <c r="E5516">
        <v>67</v>
      </c>
      <c r="F5516">
        <v>53</v>
      </c>
    </row>
    <row r="5517" spans="1:6" x14ac:dyDescent="0.25">
      <c r="A5517" t="s">
        <v>632</v>
      </c>
      <c r="B5517" t="s">
        <v>633</v>
      </c>
      <c r="C5517" s="151">
        <v>43866</v>
      </c>
      <c r="D5517">
        <v>48</v>
      </c>
      <c r="E5517">
        <v>59</v>
      </c>
      <c r="F5517">
        <v>37</v>
      </c>
    </row>
    <row r="5518" spans="1:6" x14ac:dyDescent="0.25">
      <c r="A5518" t="s">
        <v>632</v>
      </c>
      <c r="B5518" t="s">
        <v>633</v>
      </c>
      <c r="C5518" s="151">
        <v>43867</v>
      </c>
      <c r="D5518">
        <v>39</v>
      </c>
      <c r="E5518">
        <v>48</v>
      </c>
      <c r="F5518">
        <v>37</v>
      </c>
    </row>
    <row r="5519" spans="1:6" x14ac:dyDescent="0.25">
      <c r="A5519" t="s">
        <v>632</v>
      </c>
      <c r="B5519" t="s">
        <v>633</v>
      </c>
      <c r="C5519" s="151">
        <v>43868</v>
      </c>
      <c r="D5519">
        <v>47</v>
      </c>
      <c r="E5519">
        <v>59</v>
      </c>
      <c r="F5519">
        <v>33</v>
      </c>
    </row>
    <row r="5520" spans="1:6" x14ac:dyDescent="0.25">
      <c r="A5520" t="s">
        <v>632</v>
      </c>
      <c r="B5520" t="s">
        <v>633</v>
      </c>
      <c r="C5520" s="151">
        <v>43869</v>
      </c>
      <c r="D5520">
        <v>36</v>
      </c>
      <c r="E5520">
        <v>44</v>
      </c>
      <c r="F5520">
        <v>27</v>
      </c>
    </row>
    <row r="5521" spans="1:6" x14ac:dyDescent="0.25">
      <c r="A5521" t="s">
        <v>632</v>
      </c>
      <c r="B5521" t="s">
        <v>633</v>
      </c>
      <c r="C5521" s="151">
        <v>43870</v>
      </c>
      <c r="D5521">
        <v>36</v>
      </c>
      <c r="E5521">
        <v>49</v>
      </c>
      <c r="F5521">
        <v>24</v>
      </c>
    </row>
    <row r="5522" spans="1:6" x14ac:dyDescent="0.25">
      <c r="A5522" t="s">
        <v>632</v>
      </c>
      <c r="B5522" t="s">
        <v>633</v>
      </c>
      <c r="C5522" s="151">
        <v>43871</v>
      </c>
      <c r="D5522">
        <v>44</v>
      </c>
      <c r="E5522">
        <v>47</v>
      </c>
      <c r="F5522">
        <v>41</v>
      </c>
    </row>
    <row r="5523" spans="1:6" x14ac:dyDescent="0.25">
      <c r="A5523" t="s">
        <v>632</v>
      </c>
      <c r="B5523" t="s">
        <v>633</v>
      </c>
      <c r="C5523" s="151">
        <v>43872</v>
      </c>
      <c r="D5523">
        <v>49</v>
      </c>
      <c r="E5523">
        <v>55</v>
      </c>
      <c r="F5523">
        <v>46</v>
      </c>
    </row>
    <row r="5524" spans="1:6" x14ac:dyDescent="0.25">
      <c r="A5524" t="s">
        <v>632</v>
      </c>
      <c r="B5524" t="s">
        <v>633</v>
      </c>
      <c r="C5524" s="151">
        <v>43873</v>
      </c>
      <c r="D5524">
        <v>45</v>
      </c>
      <c r="E5524">
        <v>48</v>
      </c>
      <c r="F5524">
        <v>39</v>
      </c>
    </row>
    <row r="5525" spans="1:6" x14ac:dyDescent="0.25">
      <c r="A5525" t="s">
        <v>632</v>
      </c>
      <c r="B5525" t="s">
        <v>633</v>
      </c>
      <c r="C5525" s="151">
        <v>43874</v>
      </c>
      <c r="D5525">
        <v>45</v>
      </c>
      <c r="E5525">
        <v>55</v>
      </c>
      <c r="F5525">
        <v>39</v>
      </c>
    </row>
    <row r="5526" spans="1:6" x14ac:dyDescent="0.25">
      <c r="A5526" t="s">
        <v>632</v>
      </c>
      <c r="B5526" t="s">
        <v>633</v>
      </c>
      <c r="C5526" s="151">
        <v>43875</v>
      </c>
      <c r="D5526">
        <v>38</v>
      </c>
      <c r="E5526">
        <v>40</v>
      </c>
      <c r="F5526">
        <v>23</v>
      </c>
    </row>
    <row r="5527" spans="1:6" x14ac:dyDescent="0.25">
      <c r="A5527" t="s">
        <v>632</v>
      </c>
      <c r="B5527" t="s">
        <v>633</v>
      </c>
      <c r="C5527" s="151">
        <v>43876</v>
      </c>
      <c r="D5527">
        <v>26</v>
      </c>
      <c r="E5527">
        <v>37</v>
      </c>
      <c r="F5527">
        <v>15</v>
      </c>
    </row>
    <row r="5528" spans="1:6" x14ac:dyDescent="0.25">
      <c r="A5528" t="s">
        <v>632</v>
      </c>
      <c r="B5528" t="s">
        <v>633</v>
      </c>
      <c r="C5528" s="151">
        <v>43877</v>
      </c>
      <c r="D5528">
        <v>36</v>
      </c>
      <c r="E5528">
        <v>53</v>
      </c>
      <c r="F5528">
        <v>29</v>
      </c>
    </row>
    <row r="5529" spans="1:6" x14ac:dyDescent="0.25">
      <c r="A5529" t="s">
        <v>632</v>
      </c>
      <c r="B5529" t="s">
        <v>633</v>
      </c>
      <c r="C5529" s="151">
        <v>43878</v>
      </c>
      <c r="D5529">
        <v>43</v>
      </c>
      <c r="E5529">
        <v>55</v>
      </c>
      <c r="F5529">
        <v>30</v>
      </c>
    </row>
    <row r="5530" spans="1:6" x14ac:dyDescent="0.25">
      <c r="A5530" t="s">
        <v>632</v>
      </c>
      <c r="B5530" t="s">
        <v>633</v>
      </c>
      <c r="C5530" s="151">
        <v>43879</v>
      </c>
      <c r="D5530">
        <v>47</v>
      </c>
      <c r="E5530">
        <v>60</v>
      </c>
      <c r="F5530">
        <v>39</v>
      </c>
    </row>
    <row r="5531" spans="1:6" x14ac:dyDescent="0.25">
      <c r="A5531" t="s">
        <v>632</v>
      </c>
      <c r="B5531" t="s">
        <v>633</v>
      </c>
      <c r="C5531" s="151">
        <v>43880</v>
      </c>
      <c r="D5531">
        <v>48</v>
      </c>
      <c r="E5531">
        <v>53</v>
      </c>
      <c r="F5531">
        <v>28</v>
      </c>
    </row>
    <row r="5532" spans="1:6" x14ac:dyDescent="0.25">
      <c r="A5532" t="s">
        <v>632</v>
      </c>
      <c r="B5532" t="s">
        <v>633</v>
      </c>
      <c r="C5532" s="151">
        <v>43881</v>
      </c>
      <c r="D5532">
        <v>36</v>
      </c>
      <c r="E5532">
        <v>38</v>
      </c>
      <c r="F5532">
        <v>28</v>
      </c>
    </row>
    <row r="5533" spans="1:6" x14ac:dyDescent="0.25">
      <c r="A5533" t="s">
        <v>632</v>
      </c>
      <c r="B5533" t="s">
        <v>633</v>
      </c>
      <c r="C5533" s="151">
        <v>43882</v>
      </c>
      <c r="D5533">
        <v>30</v>
      </c>
      <c r="E5533">
        <v>38</v>
      </c>
      <c r="F5533">
        <v>21</v>
      </c>
    </row>
    <row r="5534" spans="1:6" x14ac:dyDescent="0.25">
      <c r="A5534" t="s">
        <v>632</v>
      </c>
      <c r="B5534" t="s">
        <v>633</v>
      </c>
      <c r="C5534" s="151">
        <v>43883</v>
      </c>
      <c r="D5534">
        <v>33</v>
      </c>
      <c r="E5534">
        <v>55</v>
      </c>
      <c r="F5534">
        <v>18</v>
      </c>
    </row>
    <row r="5535" spans="1:6" x14ac:dyDescent="0.25">
      <c r="A5535" t="s">
        <v>632</v>
      </c>
      <c r="B5535" t="s">
        <v>633</v>
      </c>
      <c r="C5535" s="151">
        <v>43884</v>
      </c>
      <c r="D5535">
        <v>38</v>
      </c>
      <c r="E5535">
        <v>58</v>
      </c>
      <c r="F5535">
        <v>19</v>
      </c>
    </row>
    <row r="5536" spans="1:6" x14ac:dyDescent="0.25">
      <c r="A5536" t="s">
        <v>632</v>
      </c>
      <c r="B5536" t="s">
        <v>633</v>
      </c>
      <c r="C5536" s="151">
        <v>43885</v>
      </c>
      <c r="D5536">
        <v>42</v>
      </c>
      <c r="E5536">
        <v>61</v>
      </c>
      <c r="F5536">
        <v>25</v>
      </c>
    </row>
    <row r="5537" spans="1:6" x14ac:dyDescent="0.25">
      <c r="A5537" t="s">
        <v>632</v>
      </c>
      <c r="B5537" t="s">
        <v>633</v>
      </c>
      <c r="C5537" s="151">
        <v>43886</v>
      </c>
      <c r="D5537">
        <v>49</v>
      </c>
      <c r="E5537">
        <v>52</v>
      </c>
      <c r="F5537">
        <v>45</v>
      </c>
    </row>
    <row r="5538" spans="1:6" x14ac:dyDescent="0.25">
      <c r="A5538" t="s">
        <v>632</v>
      </c>
      <c r="B5538" t="s">
        <v>633</v>
      </c>
      <c r="C5538" s="151">
        <v>43887</v>
      </c>
      <c r="D5538">
        <v>50</v>
      </c>
      <c r="E5538">
        <v>53</v>
      </c>
      <c r="F5538">
        <v>44</v>
      </c>
    </row>
    <row r="5539" spans="1:6" x14ac:dyDescent="0.25">
      <c r="A5539" t="s">
        <v>632</v>
      </c>
      <c r="B5539" t="s">
        <v>633</v>
      </c>
      <c r="C5539" s="151">
        <v>43888</v>
      </c>
      <c r="D5539">
        <v>41</v>
      </c>
      <c r="E5539">
        <v>44</v>
      </c>
      <c r="F5539">
        <v>28</v>
      </c>
    </row>
    <row r="5540" spans="1:6" x14ac:dyDescent="0.25">
      <c r="A5540" t="s">
        <v>632</v>
      </c>
      <c r="B5540" t="s">
        <v>633</v>
      </c>
      <c r="C5540" s="151">
        <v>43889</v>
      </c>
      <c r="D5540">
        <v>35</v>
      </c>
      <c r="E5540">
        <v>45</v>
      </c>
      <c r="F5540">
        <v>27</v>
      </c>
    </row>
    <row r="5541" spans="1:6" x14ac:dyDescent="0.25">
      <c r="A5541" t="s">
        <v>632</v>
      </c>
      <c r="B5541" t="s">
        <v>633</v>
      </c>
      <c r="C5541" s="151">
        <v>43890</v>
      </c>
      <c r="D5541">
        <v>33</v>
      </c>
      <c r="E5541">
        <v>37</v>
      </c>
      <c r="F5541">
        <v>27</v>
      </c>
    </row>
    <row r="5542" spans="1:6" x14ac:dyDescent="0.25">
      <c r="A5542" t="s">
        <v>632</v>
      </c>
      <c r="B5542" t="s">
        <v>633</v>
      </c>
      <c r="C5542" s="151">
        <v>43891</v>
      </c>
      <c r="D5542">
        <v>35</v>
      </c>
      <c r="E5542">
        <v>52</v>
      </c>
      <c r="F5542">
        <v>21</v>
      </c>
    </row>
    <row r="5543" spans="1:6" x14ac:dyDescent="0.25">
      <c r="A5543" t="s">
        <v>632</v>
      </c>
      <c r="B5543" t="s">
        <v>633</v>
      </c>
      <c r="C5543" s="151">
        <v>43892</v>
      </c>
      <c r="D5543">
        <v>47</v>
      </c>
      <c r="E5543">
        <v>66</v>
      </c>
      <c r="F5543">
        <v>33</v>
      </c>
    </row>
    <row r="5544" spans="1:6" x14ac:dyDescent="0.25">
      <c r="A5544" t="s">
        <v>632</v>
      </c>
      <c r="B5544" t="s">
        <v>633</v>
      </c>
      <c r="C5544" s="151">
        <v>43893</v>
      </c>
      <c r="D5544">
        <v>52</v>
      </c>
      <c r="E5544">
        <v>64</v>
      </c>
      <c r="F5544">
        <v>40</v>
      </c>
    </row>
    <row r="5545" spans="1:6" x14ac:dyDescent="0.25">
      <c r="A5545" t="s">
        <v>632</v>
      </c>
      <c r="B5545" t="s">
        <v>633</v>
      </c>
      <c r="C5545" s="151">
        <v>43894</v>
      </c>
      <c r="D5545">
        <v>54</v>
      </c>
      <c r="E5545">
        <v>65</v>
      </c>
      <c r="F5545">
        <v>40</v>
      </c>
    </row>
    <row r="5546" spans="1:6" x14ac:dyDescent="0.25">
      <c r="A5546" t="s">
        <v>632</v>
      </c>
      <c r="B5546" t="s">
        <v>633</v>
      </c>
      <c r="C5546" s="151">
        <v>43895</v>
      </c>
      <c r="D5546">
        <v>49</v>
      </c>
      <c r="E5546">
        <v>54</v>
      </c>
      <c r="F5546">
        <v>32</v>
      </c>
    </row>
    <row r="5547" spans="1:6" x14ac:dyDescent="0.25">
      <c r="A5547" t="s">
        <v>632</v>
      </c>
      <c r="B5547" t="s">
        <v>633</v>
      </c>
      <c r="C5547" s="151">
        <v>43896</v>
      </c>
      <c r="D5547">
        <v>41</v>
      </c>
      <c r="E5547">
        <v>52</v>
      </c>
      <c r="F5547">
        <v>28</v>
      </c>
    </row>
    <row r="5548" spans="1:6" x14ac:dyDescent="0.25">
      <c r="A5548" t="s">
        <v>632</v>
      </c>
      <c r="B5548" t="s">
        <v>633</v>
      </c>
      <c r="C5548" s="151">
        <v>43897</v>
      </c>
      <c r="D5548">
        <v>43</v>
      </c>
      <c r="E5548">
        <v>52</v>
      </c>
      <c r="F5548">
        <v>35</v>
      </c>
    </row>
    <row r="5549" spans="1:6" x14ac:dyDescent="0.25">
      <c r="A5549" t="s">
        <v>632</v>
      </c>
      <c r="B5549" t="s">
        <v>633</v>
      </c>
      <c r="C5549" s="151">
        <v>43898</v>
      </c>
      <c r="D5549">
        <v>44</v>
      </c>
      <c r="E5549">
        <v>63</v>
      </c>
      <c r="F5549">
        <v>26</v>
      </c>
    </row>
    <row r="5550" spans="1:6" x14ac:dyDescent="0.25">
      <c r="A5550" t="s">
        <v>632</v>
      </c>
      <c r="B5550" t="s">
        <v>633</v>
      </c>
      <c r="C5550" s="151">
        <v>43899</v>
      </c>
      <c r="D5550">
        <v>56</v>
      </c>
      <c r="E5550">
        <v>75</v>
      </c>
      <c r="F5550">
        <v>41</v>
      </c>
    </row>
    <row r="5551" spans="1:6" x14ac:dyDescent="0.25">
      <c r="A5551" t="s">
        <v>632</v>
      </c>
      <c r="B5551" t="s">
        <v>633</v>
      </c>
      <c r="C5551" s="151">
        <v>43900</v>
      </c>
      <c r="D5551">
        <v>61</v>
      </c>
      <c r="E5551">
        <v>73</v>
      </c>
      <c r="F5551">
        <v>54</v>
      </c>
    </row>
    <row r="5552" spans="1:6" x14ac:dyDescent="0.25">
      <c r="A5552" t="s">
        <v>632</v>
      </c>
      <c r="B5552" t="s">
        <v>633</v>
      </c>
      <c r="C5552" s="151">
        <v>43901</v>
      </c>
      <c r="D5552">
        <v>52</v>
      </c>
      <c r="E5552">
        <v>54</v>
      </c>
      <c r="F5552">
        <v>42</v>
      </c>
    </row>
    <row r="5553" spans="1:6" x14ac:dyDescent="0.25">
      <c r="A5553" t="s">
        <v>632</v>
      </c>
      <c r="B5553" t="s">
        <v>633</v>
      </c>
      <c r="C5553" s="151">
        <v>43902</v>
      </c>
      <c r="D5553">
        <v>51</v>
      </c>
      <c r="E5553">
        <v>66</v>
      </c>
      <c r="F5553">
        <v>39</v>
      </c>
    </row>
    <row r="5554" spans="1:6" x14ac:dyDescent="0.25">
      <c r="A5554" t="s">
        <v>632</v>
      </c>
      <c r="B5554" t="s">
        <v>633</v>
      </c>
      <c r="C5554" s="151">
        <v>43903</v>
      </c>
      <c r="D5554">
        <v>58</v>
      </c>
      <c r="E5554">
        <v>75</v>
      </c>
      <c r="F5554">
        <v>50</v>
      </c>
    </row>
    <row r="5555" spans="1:6" x14ac:dyDescent="0.25">
      <c r="A5555" t="s">
        <v>632</v>
      </c>
      <c r="B5555" t="s">
        <v>633</v>
      </c>
      <c r="C5555" s="151">
        <v>43904</v>
      </c>
      <c r="D5555">
        <v>52</v>
      </c>
      <c r="E5555">
        <v>58</v>
      </c>
      <c r="F5555">
        <v>36</v>
      </c>
    </row>
    <row r="5556" spans="1:6" x14ac:dyDescent="0.25">
      <c r="A5556" t="s">
        <v>632</v>
      </c>
      <c r="B5556" t="s">
        <v>633</v>
      </c>
      <c r="C5556" s="151">
        <v>43905</v>
      </c>
      <c r="D5556">
        <v>43</v>
      </c>
      <c r="E5556">
        <v>49</v>
      </c>
      <c r="F5556">
        <v>32</v>
      </c>
    </row>
    <row r="5557" spans="1:6" x14ac:dyDescent="0.25">
      <c r="A5557" t="s">
        <v>632</v>
      </c>
      <c r="B5557" t="s">
        <v>633</v>
      </c>
      <c r="C5557" s="151">
        <v>43906</v>
      </c>
      <c r="D5557">
        <v>42</v>
      </c>
      <c r="E5557">
        <v>53</v>
      </c>
      <c r="F5557">
        <v>31</v>
      </c>
    </row>
    <row r="5558" spans="1:6" x14ac:dyDescent="0.25">
      <c r="A5558" t="s">
        <v>632</v>
      </c>
      <c r="B5558" t="s">
        <v>633</v>
      </c>
      <c r="C5558" s="151">
        <v>43907</v>
      </c>
      <c r="D5558">
        <v>50</v>
      </c>
      <c r="E5558">
        <v>64</v>
      </c>
      <c r="F5558">
        <v>43</v>
      </c>
    </row>
    <row r="5559" spans="1:6" x14ac:dyDescent="0.25">
      <c r="A5559" t="s">
        <v>632</v>
      </c>
      <c r="B5559" t="s">
        <v>633</v>
      </c>
      <c r="C5559" s="151">
        <v>43908</v>
      </c>
      <c r="D5559">
        <v>50</v>
      </c>
      <c r="E5559">
        <v>56</v>
      </c>
      <c r="F5559">
        <v>38</v>
      </c>
    </row>
    <row r="5560" spans="1:6" x14ac:dyDescent="0.25">
      <c r="A5560" t="s">
        <v>632</v>
      </c>
      <c r="B5560" t="s">
        <v>633</v>
      </c>
      <c r="C5560" s="151">
        <v>43909</v>
      </c>
      <c r="D5560">
        <v>55</v>
      </c>
      <c r="E5560">
        <v>74</v>
      </c>
      <c r="F5560">
        <v>47</v>
      </c>
    </row>
    <row r="5561" spans="1:6" x14ac:dyDescent="0.25">
      <c r="A5561" t="s">
        <v>632</v>
      </c>
      <c r="B5561" t="s">
        <v>633</v>
      </c>
      <c r="C5561" s="151">
        <v>43910</v>
      </c>
      <c r="D5561">
        <v>66</v>
      </c>
      <c r="E5561">
        <v>80</v>
      </c>
      <c r="F5561">
        <v>55</v>
      </c>
    </row>
    <row r="5562" spans="1:6" x14ac:dyDescent="0.25">
      <c r="A5562" t="s">
        <v>632</v>
      </c>
      <c r="B5562" t="s">
        <v>633</v>
      </c>
      <c r="C5562" s="151">
        <v>43911</v>
      </c>
      <c r="D5562">
        <v>56</v>
      </c>
      <c r="E5562">
        <v>66</v>
      </c>
      <c r="F5562">
        <v>45</v>
      </c>
    </row>
    <row r="5563" spans="1:6" x14ac:dyDescent="0.25">
      <c r="A5563" t="s">
        <v>632</v>
      </c>
      <c r="B5563" t="s">
        <v>633</v>
      </c>
      <c r="C5563" s="151">
        <v>43912</v>
      </c>
      <c r="D5563">
        <v>45</v>
      </c>
      <c r="E5563">
        <v>52</v>
      </c>
      <c r="F5563">
        <v>36</v>
      </c>
    </row>
    <row r="5564" spans="1:6" x14ac:dyDescent="0.25">
      <c r="A5564" t="s">
        <v>632</v>
      </c>
      <c r="B5564" t="s">
        <v>633</v>
      </c>
      <c r="C5564" s="151">
        <v>43913</v>
      </c>
      <c r="D5564">
        <v>42</v>
      </c>
      <c r="E5564">
        <v>44</v>
      </c>
      <c r="F5564">
        <v>40</v>
      </c>
    </row>
    <row r="5565" spans="1:6" x14ac:dyDescent="0.25">
      <c r="A5565" t="s">
        <v>632</v>
      </c>
      <c r="B5565" t="s">
        <v>633</v>
      </c>
      <c r="C5565" s="151">
        <v>43914</v>
      </c>
      <c r="D5565">
        <v>45</v>
      </c>
      <c r="E5565">
        <v>53</v>
      </c>
      <c r="F5565">
        <v>34</v>
      </c>
    </row>
    <row r="5566" spans="1:6" x14ac:dyDescent="0.25">
      <c r="A5566" t="s">
        <v>632</v>
      </c>
      <c r="B5566" t="s">
        <v>633</v>
      </c>
      <c r="C5566" s="151">
        <v>43915</v>
      </c>
      <c r="D5566">
        <v>46</v>
      </c>
      <c r="E5566">
        <v>47</v>
      </c>
      <c r="F5566">
        <v>43</v>
      </c>
    </row>
    <row r="5567" spans="1:6" x14ac:dyDescent="0.25">
      <c r="A5567" t="s">
        <v>632</v>
      </c>
      <c r="B5567" t="s">
        <v>633</v>
      </c>
      <c r="C5567" s="151">
        <v>43916</v>
      </c>
      <c r="D5567">
        <v>48</v>
      </c>
      <c r="E5567">
        <v>61</v>
      </c>
      <c r="F5567">
        <v>39</v>
      </c>
    </row>
    <row r="5568" spans="1:6" x14ac:dyDescent="0.25">
      <c r="A5568" t="s">
        <v>632</v>
      </c>
      <c r="B5568" t="s">
        <v>633</v>
      </c>
      <c r="C5568" s="151">
        <v>43917</v>
      </c>
      <c r="D5568">
        <v>57</v>
      </c>
      <c r="E5568">
        <v>68</v>
      </c>
      <c r="F5568">
        <v>44</v>
      </c>
    </row>
    <row r="5569" spans="1:6" x14ac:dyDescent="0.25">
      <c r="A5569" t="s">
        <v>632</v>
      </c>
      <c r="B5569" t="s">
        <v>633</v>
      </c>
      <c r="C5569" s="151">
        <v>43918</v>
      </c>
      <c r="D5569">
        <v>56</v>
      </c>
      <c r="E5569">
        <v>58</v>
      </c>
      <c r="F5569">
        <v>51</v>
      </c>
    </row>
    <row r="5570" spans="1:6" x14ac:dyDescent="0.25">
      <c r="A5570" t="s">
        <v>632</v>
      </c>
      <c r="B5570" t="s">
        <v>633</v>
      </c>
      <c r="C5570" s="151">
        <v>43919</v>
      </c>
      <c r="D5570">
        <v>54</v>
      </c>
      <c r="E5570">
        <v>70</v>
      </c>
      <c r="F5570">
        <v>49</v>
      </c>
    </row>
    <row r="5571" spans="1:6" x14ac:dyDescent="0.25">
      <c r="A5571" t="s">
        <v>632</v>
      </c>
      <c r="B5571" t="s">
        <v>633</v>
      </c>
      <c r="C5571" s="151">
        <v>43920</v>
      </c>
      <c r="D5571">
        <v>59</v>
      </c>
      <c r="E5571">
        <v>74</v>
      </c>
      <c r="F5571">
        <v>46</v>
      </c>
    </row>
    <row r="5572" spans="1:6" x14ac:dyDescent="0.25">
      <c r="A5572" t="s">
        <v>632</v>
      </c>
      <c r="B5572" t="s">
        <v>633</v>
      </c>
      <c r="C5572" s="151">
        <v>43921</v>
      </c>
      <c r="D5572">
        <v>52</v>
      </c>
      <c r="E5572">
        <v>54</v>
      </c>
      <c r="F5572">
        <v>42</v>
      </c>
    </row>
    <row r="5573" spans="1:6" x14ac:dyDescent="0.25">
      <c r="A5573" t="s">
        <v>632</v>
      </c>
      <c r="B5573" t="s">
        <v>633</v>
      </c>
      <c r="C5573" s="151">
        <v>43922</v>
      </c>
      <c r="D5573">
        <v>45</v>
      </c>
      <c r="E5573">
        <v>56</v>
      </c>
      <c r="F5573">
        <v>40</v>
      </c>
    </row>
    <row r="5574" spans="1:6" x14ac:dyDescent="0.25">
      <c r="A5574" t="s">
        <v>632</v>
      </c>
      <c r="B5574" t="s">
        <v>633</v>
      </c>
      <c r="C5574" s="151">
        <v>43923</v>
      </c>
      <c r="D5574">
        <v>50</v>
      </c>
      <c r="E5574">
        <v>62</v>
      </c>
      <c r="F5574">
        <v>37</v>
      </c>
    </row>
    <row r="5575" spans="1:6" x14ac:dyDescent="0.25">
      <c r="A5575" t="s">
        <v>632</v>
      </c>
      <c r="B5575" t="s">
        <v>633</v>
      </c>
      <c r="C5575" s="151">
        <v>43924</v>
      </c>
      <c r="D5575">
        <v>56</v>
      </c>
      <c r="E5575">
        <v>66</v>
      </c>
      <c r="F5575">
        <v>45</v>
      </c>
    </row>
    <row r="5576" spans="1:6" x14ac:dyDescent="0.25">
      <c r="A5576" t="s">
        <v>632</v>
      </c>
      <c r="B5576" t="s">
        <v>633</v>
      </c>
      <c r="C5576" s="151">
        <v>43925</v>
      </c>
      <c r="D5576">
        <v>54</v>
      </c>
      <c r="E5576">
        <v>62</v>
      </c>
      <c r="F5576">
        <v>43</v>
      </c>
    </row>
    <row r="5577" spans="1:6" x14ac:dyDescent="0.25">
      <c r="A5577" t="s">
        <v>632</v>
      </c>
      <c r="B5577" t="s">
        <v>633</v>
      </c>
      <c r="C5577" s="151">
        <v>43926</v>
      </c>
      <c r="D5577">
        <v>53</v>
      </c>
      <c r="E5577">
        <v>71</v>
      </c>
      <c r="F5577">
        <v>42</v>
      </c>
    </row>
    <row r="5578" spans="1:6" x14ac:dyDescent="0.25">
      <c r="A5578" t="s">
        <v>632</v>
      </c>
      <c r="B5578" t="s">
        <v>633</v>
      </c>
      <c r="C5578" s="151">
        <v>43927</v>
      </c>
      <c r="D5578">
        <v>60</v>
      </c>
      <c r="E5578">
        <v>70</v>
      </c>
      <c r="F5578">
        <v>45</v>
      </c>
    </row>
    <row r="5579" spans="1:6" x14ac:dyDescent="0.25">
      <c r="A5579" t="s">
        <v>632</v>
      </c>
      <c r="B5579" t="s">
        <v>633</v>
      </c>
      <c r="C5579" s="151">
        <v>43928</v>
      </c>
      <c r="D5579">
        <v>58</v>
      </c>
      <c r="E5579">
        <v>73</v>
      </c>
      <c r="F5579">
        <v>47</v>
      </c>
    </row>
    <row r="5580" spans="1:6" x14ac:dyDescent="0.25">
      <c r="A5580" t="s">
        <v>632</v>
      </c>
      <c r="B5580" t="s">
        <v>633</v>
      </c>
      <c r="C5580" s="151">
        <v>43929</v>
      </c>
      <c r="D5580">
        <v>64</v>
      </c>
      <c r="E5580">
        <v>78</v>
      </c>
      <c r="F5580">
        <v>51</v>
      </c>
    </row>
    <row r="5581" spans="1:6" x14ac:dyDescent="0.25">
      <c r="A5581" t="s">
        <v>632</v>
      </c>
      <c r="B5581" t="s">
        <v>633</v>
      </c>
      <c r="C5581" s="151">
        <v>43930</v>
      </c>
      <c r="D5581">
        <v>58</v>
      </c>
      <c r="E5581">
        <v>69</v>
      </c>
      <c r="F5581">
        <v>45</v>
      </c>
    </row>
    <row r="5582" spans="1:6" x14ac:dyDescent="0.25">
      <c r="A5582" t="s">
        <v>632</v>
      </c>
      <c r="B5582" t="s">
        <v>633</v>
      </c>
      <c r="C5582" s="151">
        <v>43931</v>
      </c>
      <c r="D5582">
        <v>46</v>
      </c>
      <c r="E5582">
        <v>51</v>
      </c>
      <c r="F5582">
        <v>34</v>
      </c>
    </row>
    <row r="5583" spans="1:6" x14ac:dyDescent="0.25">
      <c r="A5583" t="s">
        <v>632</v>
      </c>
      <c r="B5583" t="s">
        <v>633</v>
      </c>
      <c r="C5583" s="151">
        <v>43932</v>
      </c>
      <c r="D5583">
        <v>47</v>
      </c>
      <c r="E5583">
        <v>63</v>
      </c>
      <c r="F5583">
        <v>34</v>
      </c>
    </row>
    <row r="5584" spans="1:6" x14ac:dyDescent="0.25">
      <c r="A5584" t="s">
        <v>632</v>
      </c>
      <c r="B5584" t="s">
        <v>633</v>
      </c>
      <c r="C5584" s="151">
        <v>43933</v>
      </c>
      <c r="D5584">
        <v>53</v>
      </c>
      <c r="E5584">
        <v>72</v>
      </c>
      <c r="F5584">
        <v>36</v>
      </c>
    </row>
    <row r="5585" spans="1:6" x14ac:dyDescent="0.25">
      <c r="A5585" t="s">
        <v>632</v>
      </c>
      <c r="B5585" t="s">
        <v>633</v>
      </c>
      <c r="C5585" s="151">
        <v>43934</v>
      </c>
      <c r="D5585">
        <v>65</v>
      </c>
      <c r="E5585">
        <v>77</v>
      </c>
      <c r="F5585">
        <v>50</v>
      </c>
    </row>
    <row r="5586" spans="1:6" x14ac:dyDescent="0.25">
      <c r="A5586" t="s">
        <v>632</v>
      </c>
      <c r="B5586" t="s">
        <v>633</v>
      </c>
      <c r="C5586" s="151">
        <v>43935</v>
      </c>
      <c r="D5586">
        <v>52</v>
      </c>
      <c r="E5586">
        <v>57</v>
      </c>
      <c r="F5586">
        <v>38</v>
      </c>
    </row>
    <row r="5587" spans="1:6" x14ac:dyDescent="0.25">
      <c r="A5587" t="s">
        <v>632</v>
      </c>
      <c r="B5587" t="s">
        <v>633</v>
      </c>
      <c r="C5587" s="151">
        <v>43936</v>
      </c>
      <c r="D5587">
        <v>44</v>
      </c>
      <c r="E5587">
        <v>53</v>
      </c>
      <c r="F5587">
        <v>37</v>
      </c>
    </row>
    <row r="5588" spans="1:6" x14ac:dyDescent="0.25">
      <c r="A5588" t="s">
        <v>632</v>
      </c>
      <c r="B5588" t="s">
        <v>633</v>
      </c>
      <c r="C5588" s="151">
        <v>43937</v>
      </c>
      <c r="D5588">
        <v>45</v>
      </c>
      <c r="E5588">
        <v>52</v>
      </c>
      <c r="F5588">
        <v>33</v>
      </c>
    </row>
    <row r="5589" spans="1:6" x14ac:dyDescent="0.25">
      <c r="A5589" t="s">
        <v>632</v>
      </c>
      <c r="B5589" t="s">
        <v>633</v>
      </c>
      <c r="C5589" s="151">
        <v>43938</v>
      </c>
      <c r="D5589">
        <v>44</v>
      </c>
      <c r="E5589">
        <v>59</v>
      </c>
      <c r="F5589">
        <v>29</v>
      </c>
    </row>
    <row r="5590" spans="1:6" x14ac:dyDescent="0.25">
      <c r="A5590" t="s">
        <v>632</v>
      </c>
      <c r="B5590" t="s">
        <v>633</v>
      </c>
      <c r="C5590" s="151">
        <v>43939</v>
      </c>
      <c r="D5590">
        <v>50</v>
      </c>
      <c r="E5590">
        <v>54</v>
      </c>
      <c r="F5590">
        <v>33</v>
      </c>
    </row>
    <row r="5591" spans="1:6" x14ac:dyDescent="0.25">
      <c r="A5591" t="s">
        <v>632</v>
      </c>
      <c r="B5591" t="s">
        <v>633</v>
      </c>
      <c r="C5591" s="151">
        <v>43940</v>
      </c>
      <c r="D5591">
        <v>47</v>
      </c>
      <c r="E5591">
        <v>65</v>
      </c>
      <c r="F5591">
        <v>30</v>
      </c>
    </row>
    <row r="5592" spans="1:6" x14ac:dyDescent="0.25">
      <c r="A5592" t="s">
        <v>632</v>
      </c>
      <c r="B5592" t="s">
        <v>633</v>
      </c>
      <c r="C5592" s="151">
        <v>43941</v>
      </c>
      <c r="D5592">
        <v>55</v>
      </c>
      <c r="E5592">
        <v>63</v>
      </c>
      <c r="F5592">
        <v>48</v>
      </c>
    </row>
    <row r="5593" spans="1:6" x14ac:dyDescent="0.25">
      <c r="A5593" t="s">
        <v>632</v>
      </c>
      <c r="B5593" t="s">
        <v>633</v>
      </c>
      <c r="C5593" s="151">
        <v>43942</v>
      </c>
      <c r="D5593">
        <v>55</v>
      </c>
      <c r="E5593">
        <v>68</v>
      </c>
      <c r="F5593">
        <v>43</v>
      </c>
    </row>
    <row r="5594" spans="1:6" x14ac:dyDescent="0.25">
      <c r="A5594" t="s">
        <v>632</v>
      </c>
      <c r="B5594" t="s">
        <v>633</v>
      </c>
      <c r="C5594" s="151">
        <v>43943</v>
      </c>
      <c r="D5594">
        <v>48</v>
      </c>
      <c r="E5594">
        <v>62</v>
      </c>
      <c r="F5594">
        <v>37</v>
      </c>
    </row>
    <row r="5595" spans="1:6" x14ac:dyDescent="0.25">
      <c r="A5595" t="s">
        <v>632</v>
      </c>
      <c r="B5595" t="s">
        <v>633</v>
      </c>
      <c r="C5595" s="151">
        <v>43944</v>
      </c>
      <c r="D5595">
        <v>52</v>
      </c>
      <c r="E5595">
        <v>58</v>
      </c>
      <c r="F5595">
        <v>41</v>
      </c>
    </row>
    <row r="5596" spans="1:6" x14ac:dyDescent="0.25">
      <c r="A5596" t="s">
        <v>632</v>
      </c>
      <c r="B5596" t="s">
        <v>633</v>
      </c>
      <c r="C5596" s="151">
        <v>43945</v>
      </c>
      <c r="D5596">
        <v>54</v>
      </c>
      <c r="E5596">
        <v>58</v>
      </c>
      <c r="F5596">
        <v>46</v>
      </c>
    </row>
    <row r="5597" spans="1:6" x14ac:dyDescent="0.25">
      <c r="A5597" t="s">
        <v>632</v>
      </c>
      <c r="B5597" t="s">
        <v>633</v>
      </c>
      <c r="C5597" s="151">
        <v>43946</v>
      </c>
      <c r="D5597">
        <v>53</v>
      </c>
      <c r="E5597">
        <v>62</v>
      </c>
      <c r="F5597">
        <v>39</v>
      </c>
    </row>
    <row r="5598" spans="1:6" x14ac:dyDescent="0.25">
      <c r="A5598" t="s">
        <v>632</v>
      </c>
      <c r="B5598" t="s">
        <v>633</v>
      </c>
      <c r="C5598" s="151">
        <v>43947</v>
      </c>
      <c r="D5598">
        <v>52</v>
      </c>
      <c r="E5598">
        <v>56</v>
      </c>
      <c r="F5598">
        <v>47</v>
      </c>
    </row>
    <row r="5599" spans="1:6" x14ac:dyDescent="0.25">
      <c r="A5599" t="s">
        <v>632</v>
      </c>
      <c r="B5599" t="s">
        <v>633</v>
      </c>
      <c r="C5599" s="151">
        <v>43948</v>
      </c>
      <c r="D5599">
        <v>50</v>
      </c>
      <c r="E5599">
        <v>59</v>
      </c>
      <c r="F5599">
        <v>41</v>
      </c>
    </row>
    <row r="5600" spans="1:6" x14ac:dyDescent="0.25">
      <c r="A5600" t="s">
        <v>632</v>
      </c>
      <c r="B5600" t="s">
        <v>633</v>
      </c>
      <c r="C5600" s="151">
        <v>43949</v>
      </c>
      <c r="D5600">
        <v>47</v>
      </c>
      <c r="E5600">
        <v>53</v>
      </c>
      <c r="F5600">
        <v>39</v>
      </c>
    </row>
    <row r="5601" spans="1:6" x14ac:dyDescent="0.25">
      <c r="A5601" t="s">
        <v>632</v>
      </c>
      <c r="B5601" t="s">
        <v>633</v>
      </c>
      <c r="C5601" s="151">
        <v>43950</v>
      </c>
      <c r="D5601">
        <v>55</v>
      </c>
      <c r="E5601">
        <v>75</v>
      </c>
      <c r="F5601">
        <v>40</v>
      </c>
    </row>
    <row r="5602" spans="1:6" x14ac:dyDescent="0.25">
      <c r="A5602" t="s">
        <v>632</v>
      </c>
      <c r="B5602" t="s">
        <v>633</v>
      </c>
      <c r="C5602" s="151">
        <v>43951</v>
      </c>
      <c r="D5602">
        <v>63</v>
      </c>
      <c r="E5602">
        <v>67</v>
      </c>
      <c r="F5602">
        <v>54</v>
      </c>
    </row>
    <row r="5603" spans="1:6" x14ac:dyDescent="0.25">
      <c r="A5603" t="s">
        <v>632</v>
      </c>
      <c r="B5603" t="s">
        <v>633</v>
      </c>
      <c r="C5603" s="151">
        <v>43952</v>
      </c>
      <c r="D5603">
        <v>57</v>
      </c>
      <c r="E5603">
        <v>64</v>
      </c>
      <c r="F5603">
        <v>50</v>
      </c>
    </row>
    <row r="5604" spans="1:6" x14ac:dyDescent="0.25">
      <c r="A5604" t="s">
        <v>632</v>
      </c>
      <c r="B5604" t="s">
        <v>633</v>
      </c>
      <c r="C5604" s="151">
        <v>43953</v>
      </c>
      <c r="D5604">
        <v>59</v>
      </c>
      <c r="E5604">
        <v>72</v>
      </c>
      <c r="F5604">
        <v>48</v>
      </c>
    </row>
    <row r="5605" spans="1:6" x14ac:dyDescent="0.25">
      <c r="A5605" t="s">
        <v>632</v>
      </c>
      <c r="B5605" t="s">
        <v>633</v>
      </c>
      <c r="C5605" s="151">
        <v>43954</v>
      </c>
      <c r="D5605">
        <v>65</v>
      </c>
      <c r="E5605">
        <v>79</v>
      </c>
      <c r="F5605">
        <v>58</v>
      </c>
    </row>
    <row r="5606" spans="1:6" x14ac:dyDescent="0.25">
      <c r="A5606" t="s">
        <v>632</v>
      </c>
      <c r="B5606" t="s">
        <v>633</v>
      </c>
      <c r="C5606" s="151">
        <v>43955</v>
      </c>
      <c r="D5606">
        <v>67</v>
      </c>
      <c r="E5606">
        <v>73</v>
      </c>
      <c r="F5606">
        <v>53</v>
      </c>
    </row>
    <row r="5607" spans="1:6" x14ac:dyDescent="0.25">
      <c r="A5607" t="s">
        <v>632</v>
      </c>
      <c r="B5607" t="s">
        <v>633</v>
      </c>
      <c r="C5607" s="151">
        <v>43956</v>
      </c>
      <c r="D5607">
        <v>54</v>
      </c>
      <c r="E5607">
        <v>58</v>
      </c>
      <c r="F5607">
        <v>47</v>
      </c>
    </row>
    <row r="5608" spans="1:6" x14ac:dyDescent="0.25">
      <c r="A5608" t="s">
        <v>632</v>
      </c>
      <c r="B5608" t="s">
        <v>633</v>
      </c>
      <c r="C5608" s="151">
        <v>43957</v>
      </c>
      <c r="D5608">
        <v>51</v>
      </c>
      <c r="E5608">
        <v>57</v>
      </c>
      <c r="F5608">
        <v>46</v>
      </c>
    </row>
    <row r="5609" spans="1:6" x14ac:dyDescent="0.25">
      <c r="A5609" t="s">
        <v>632</v>
      </c>
      <c r="B5609" t="s">
        <v>633</v>
      </c>
      <c r="C5609" s="151">
        <v>43958</v>
      </c>
      <c r="D5609">
        <v>52</v>
      </c>
      <c r="E5609">
        <v>68</v>
      </c>
      <c r="F5609">
        <v>39</v>
      </c>
    </row>
    <row r="5610" spans="1:6" x14ac:dyDescent="0.25">
      <c r="A5610" t="s">
        <v>632</v>
      </c>
      <c r="B5610" t="s">
        <v>633</v>
      </c>
      <c r="C5610" s="151">
        <v>43959</v>
      </c>
      <c r="D5610">
        <v>55</v>
      </c>
      <c r="E5610">
        <v>63</v>
      </c>
      <c r="F5610">
        <v>39</v>
      </c>
    </row>
    <row r="5611" spans="1:6" x14ac:dyDescent="0.25">
      <c r="A5611" t="s">
        <v>632</v>
      </c>
      <c r="B5611" t="s">
        <v>633</v>
      </c>
      <c r="C5611" s="151">
        <v>43960</v>
      </c>
      <c r="D5611">
        <v>42</v>
      </c>
      <c r="E5611">
        <v>50</v>
      </c>
      <c r="F5611">
        <v>33</v>
      </c>
    </row>
    <row r="5612" spans="1:6" x14ac:dyDescent="0.25">
      <c r="A5612" t="s">
        <v>632</v>
      </c>
      <c r="B5612" t="s">
        <v>633</v>
      </c>
      <c r="C5612" s="151">
        <v>43961</v>
      </c>
      <c r="D5612">
        <v>47</v>
      </c>
      <c r="E5612">
        <v>64</v>
      </c>
      <c r="F5612">
        <v>33</v>
      </c>
    </row>
    <row r="5613" spans="1:6" x14ac:dyDescent="0.25">
      <c r="A5613" t="s">
        <v>632</v>
      </c>
      <c r="B5613" t="s">
        <v>633</v>
      </c>
      <c r="C5613" s="151">
        <v>43962</v>
      </c>
      <c r="D5613">
        <v>54</v>
      </c>
      <c r="E5613">
        <v>60</v>
      </c>
      <c r="F5613">
        <v>44</v>
      </c>
    </row>
    <row r="5614" spans="1:6" x14ac:dyDescent="0.25">
      <c r="A5614" t="s">
        <v>632</v>
      </c>
      <c r="B5614" t="s">
        <v>633</v>
      </c>
      <c r="C5614" s="151">
        <v>43963</v>
      </c>
      <c r="D5614">
        <v>50</v>
      </c>
      <c r="E5614">
        <v>62</v>
      </c>
      <c r="F5614">
        <v>36</v>
      </c>
    </row>
    <row r="5615" spans="1:6" x14ac:dyDescent="0.25">
      <c r="A5615" t="s">
        <v>632</v>
      </c>
      <c r="B5615" t="s">
        <v>633</v>
      </c>
      <c r="C5615" s="151">
        <v>43964</v>
      </c>
      <c r="D5615">
        <v>53</v>
      </c>
      <c r="E5615">
        <v>70</v>
      </c>
      <c r="F5615">
        <v>34</v>
      </c>
    </row>
    <row r="5616" spans="1:6" x14ac:dyDescent="0.25">
      <c r="A5616" t="s">
        <v>632</v>
      </c>
      <c r="B5616" t="s">
        <v>633</v>
      </c>
      <c r="C5616" s="151">
        <v>43965</v>
      </c>
      <c r="D5616">
        <v>58</v>
      </c>
      <c r="E5616">
        <v>72</v>
      </c>
      <c r="F5616">
        <v>42</v>
      </c>
    </row>
    <row r="5617" spans="1:6" x14ac:dyDescent="0.25">
      <c r="A5617" t="s">
        <v>632</v>
      </c>
      <c r="B5617" t="s">
        <v>633</v>
      </c>
      <c r="C5617" s="151">
        <v>43966</v>
      </c>
      <c r="D5617">
        <v>72</v>
      </c>
      <c r="E5617">
        <v>86</v>
      </c>
      <c r="F5617">
        <v>62</v>
      </c>
    </row>
    <row r="5618" spans="1:6" x14ac:dyDescent="0.25">
      <c r="A5618" t="s">
        <v>632</v>
      </c>
      <c r="B5618" t="s">
        <v>633</v>
      </c>
      <c r="C5618" s="151">
        <v>43967</v>
      </c>
      <c r="D5618">
        <v>74</v>
      </c>
      <c r="E5618">
        <v>82</v>
      </c>
      <c r="F5618">
        <v>60</v>
      </c>
    </row>
    <row r="5619" spans="1:6" x14ac:dyDescent="0.25">
      <c r="A5619" t="s">
        <v>632</v>
      </c>
      <c r="B5619" t="s">
        <v>633</v>
      </c>
      <c r="C5619" s="151">
        <v>43968</v>
      </c>
      <c r="D5619">
        <v>65</v>
      </c>
      <c r="E5619">
        <v>67</v>
      </c>
      <c r="F5619">
        <v>58</v>
      </c>
    </row>
    <row r="5620" spans="1:6" x14ac:dyDescent="0.25">
      <c r="A5620" t="s">
        <v>632</v>
      </c>
      <c r="B5620" t="s">
        <v>633</v>
      </c>
      <c r="C5620" s="151">
        <v>43969</v>
      </c>
      <c r="D5620">
        <v>61</v>
      </c>
      <c r="E5620">
        <v>66</v>
      </c>
      <c r="F5620">
        <v>56</v>
      </c>
    </row>
    <row r="5621" spans="1:6" x14ac:dyDescent="0.25">
      <c r="A5621" t="s">
        <v>632</v>
      </c>
      <c r="B5621" t="s">
        <v>633</v>
      </c>
      <c r="C5621" s="151">
        <v>43970</v>
      </c>
      <c r="D5621">
        <v>62</v>
      </c>
      <c r="E5621">
        <v>69</v>
      </c>
      <c r="F5621">
        <v>55</v>
      </c>
    </row>
    <row r="5622" spans="1:6" x14ac:dyDescent="0.25">
      <c r="A5622" t="s">
        <v>632</v>
      </c>
      <c r="B5622" t="s">
        <v>633</v>
      </c>
      <c r="C5622" s="151">
        <v>43971</v>
      </c>
      <c r="D5622">
        <v>57</v>
      </c>
      <c r="E5622">
        <v>64</v>
      </c>
      <c r="F5622">
        <v>50</v>
      </c>
    </row>
    <row r="5623" spans="1:6" x14ac:dyDescent="0.25">
      <c r="A5623" t="s">
        <v>632</v>
      </c>
      <c r="B5623" t="s">
        <v>633</v>
      </c>
      <c r="C5623" s="151">
        <v>43972</v>
      </c>
      <c r="D5623">
        <v>57</v>
      </c>
      <c r="E5623">
        <v>72</v>
      </c>
      <c r="F5623">
        <v>50</v>
      </c>
    </row>
    <row r="5624" spans="1:6" x14ac:dyDescent="0.25">
      <c r="A5624" t="s">
        <v>632</v>
      </c>
      <c r="B5624" t="s">
        <v>633</v>
      </c>
      <c r="C5624" s="151">
        <v>43973</v>
      </c>
      <c r="D5624">
        <v>65</v>
      </c>
      <c r="E5624">
        <v>75</v>
      </c>
      <c r="F5624">
        <v>59</v>
      </c>
    </row>
    <row r="5625" spans="1:6" x14ac:dyDescent="0.25">
      <c r="A5625" t="s">
        <v>632</v>
      </c>
      <c r="B5625" t="s">
        <v>633</v>
      </c>
      <c r="C5625" s="151">
        <v>43974</v>
      </c>
      <c r="D5625">
        <v>71</v>
      </c>
      <c r="E5625">
        <v>83</v>
      </c>
      <c r="F5625">
        <v>60</v>
      </c>
    </row>
    <row r="5626" spans="1:6" x14ac:dyDescent="0.25">
      <c r="A5626" t="s">
        <v>632</v>
      </c>
      <c r="B5626" t="s">
        <v>633</v>
      </c>
      <c r="C5626" s="151">
        <v>43975</v>
      </c>
      <c r="D5626">
        <v>65</v>
      </c>
      <c r="E5626">
        <v>69</v>
      </c>
      <c r="F5626">
        <v>60</v>
      </c>
    </row>
    <row r="5627" spans="1:6" x14ac:dyDescent="0.25">
      <c r="A5627" t="s">
        <v>632</v>
      </c>
      <c r="B5627" t="s">
        <v>633</v>
      </c>
      <c r="C5627" s="151">
        <v>43976</v>
      </c>
      <c r="D5627">
        <v>66</v>
      </c>
      <c r="E5627">
        <v>77</v>
      </c>
      <c r="F5627">
        <v>61</v>
      </c>
    </row>
    <row r="5628" spans="1:6" x14ac:dyDescent="0.25">
      <c r="A5628" t="s">
        <v>632</v>
      </c>
      <c r="B5628" t="s">
        <v>633</v>
      </c>
      <c r="C5628" s="151">
        <v>43977</v>
      </c>
      <c r="D5628">
        <v>69</v>
      </c>
      <c r="E5628">
        <v>81</v>
      </c>
      <c r="F5628">
        <v>55</v>
      </c>
    </row>
    <row r="5629" spans="1:6" x14ac:dyDescent="0.25">
      <c r="A5629" t="s">
        <v>632</v>
      </c>
      <c r="B5629" t="s">
        <v>633</v>
      </c>
      <c r="C5629" s="151">
        <v>43978</v>
      </c>
      <c r="D5629">
        <v>71</v>
      </c>
      <c r="E5629">
        <v>80</v>
      </c>
      <c r="F5629">
        <v>61</v>
      </c>
    </row>
    <row r="5630" spans="1:6" x14ac:dyDescent="0.25">
      <c r="A5630" t="s">
        <v>632</v>
      </c>
      <c r="B5630" t="s">
        <v>633</v>
      </c>
      <c r="C5630" s="151">
        <v>43979</v>
      </c>
      <c r="D5630">
        <v>75</v>
      </c>
      <c r="E5630">
        <v>85</v>
      </c>
      <c r="F5630">
        <v>70</v>
      </c>
    </row>
    <row r="5631" spans="1:6" x14ac:dyDescent="0.25">
      <c r="A5631" t="s">
        <v>632</v>
      </c>
      <c r="B5631" t="s">
        <v>633</v>
      </c>
      <c r="C5631" s="151">
        <v>43980</v>
      </c>
      <c r="D5631">
        <v>78</v>
      </c>
      <c r="E5631">
        <v>86</v>
      </c>
      <c r="F5631">
        <v>66</v>
      </c>
    </row>
    <row r="5632" spans="1:6" x14ac:dyDescent="0.25">
      <c r="A5632" t="s">
        <v>632</v>
      </c>
      <c r="B5632" t="s">
        <v>633</v>
      </c>
      <c r="C5632" s="151">
        <v>43981</v>
      </c>
      <c r="D5632">
        <v>74</v>
      </c>
      <c r="E5632">
        <v>82</v>
      </c>
      <c r="F5632">
        <v>65</v>
      </c>
    </row>
    <row r="5633" spans="1:6" x14ac:dyDescent="0.25">
      <c r="A5633" t="s">
        <v>632</v>
      </c>
      <c r="B5633" t="s">
        <v>633</v>
      </c>
      <c r="C5633" s="151">
        <v>43982</v>
      </c>
      <c r="D5633">
        <v>68</v>
      </c>
      <c r="E5633">
        <v>75</v>
      </c>
      <c r="F5633">
        <v>55</v>
      </c>
    </row>
    <row r="5634" spans="1:6" x14ac:dyDescent="0.25">
      <c r="A5634" t="s">
        <v>632</v>
      </c>
      <c r="B5634" t="s">
        <v>633</v>
      </c>
      <c r="C5634" s="151">
        <v>43983</v>
      </c>
      <c r="D5634">
        <v>63</v>
      </c>
      <c r="E5634">
        <v>74</v>
      </c>
      <c r="F5634">
        <v>46</v>
      </c>
    </row>
    <row r="5635" spans="1:6" x14ac:dyDescent="0.25">
      <c r="A5635" t="s">
        <v>632</v>
      </c>
      <c r="B5635" t="s">
        <v>633</v>
      </c>
      <c r="C5635" s="151">
        <v>43984</v>
      </c>
      <c r="D5635">
        <v>63</v>
      </c>
      <c r="E5635">
        <v>81</v>
      </c>
      <c r="F5635">
        <v>50</v>
      </c>
    </row>
    <row r="5636" spans="1:6" x14ac:dyDescent="0.25">
      <c r="A5636" t="s">
        <v>632</v>
      </c>
      <c r="B5636" t="s">
        <v>633</v>
      </c>
      <c r="C5636" s="151">
        <v>43985</v>
      </c>
      <c r="D5636">
        <v>78</v>
      </c>
      <c r="E5636">
        <v>95</v>
      </c>
      <c r="F5636">
        <v>64</v>
      </c>
    </row>
    <row r="5637" spans="1:6" x14ac:dyDescent="0.25">
      <c r="A5637" t="s">
        <v>632</v>
      </c>
      <c r="B5637" t="s">
        <v>633</v>
      </c>
      <c r="C5637" s="151">
        <v>43986</v>
      </c>
      <c r="D5637">
        <v>80</v>
      </c>
      <c r="E5637">
        <v>91</v>
      </c>
      <c r="F5637">
        <v>66</v>
      </c>
    </row>
    <row r="5638" spans="1:6" x14ac:dyDescent="0.25">
      <c r="A5638" t="s">
        <v>632</v>
      </c>
      <c r="B5638" t="s">
        <v>633</v>
      </c>
      <c r="C5638" s="151">
        <v>43987</v>
      </c>
      <c r="D5638">
        <v>74</v>
      </c>
      <c r="E5638">
        <v>87</v>
      </c>
      <c r="F5638">
        <v>67</v>
      </c>
    </row>
    <row r="5639" spans="1:6" x14ac:dyDescent="0.25">
      <c r="A5639" t="s">
        <v>632</v>
      </c>
      <c r="B5639" t="s">
        <v>633</v>
      </c>
      <c r="C5639" s="151">
        <v>43988</v>
      </c>
      <c r="D5639">
        <v>77</v>
      </c>
      <c r="E5639">
        <v>90</v>
      </c>
      <c r="F5639">
        <v>66</v>
      </c>
    </row>
    <row r="5640" spans="1:6" x14ac:dyDescent="0.25">
      <c r="A5640" t="s">
        <v>632</v>
      </c>
      <c r="B5640" t="s">
        <v>633</v>
      </c>
      <c r="C5640" s="151">
        <v>43989</v>
      </c>
      <c r="D5640">
        <v>74</v>
      </c>
      <c r="E5640">
        <v>81</v>
      </c>
      <c r="F5640">
        <v>57</v>
      </c>
    </row>
    <row r="5641" spans="1:6" x14ac:dyDescent="0.25">
      <c r="A5641" t="s">
        <v>632</v>
      </c>
      <c r="B5641" t="s">
        <v>633</v>
      </c>
      <c r="C5641" s="151">
        <v>43990</v>
      </c>
      <c r="D5641">
        <v>70</v>
      </c>
      <c r="E5641">
        <v>82</v>
      </c>
      <c r="F5641">
        <v>57</v>
      </c>
    </row>
    <row r="5642" spans="1:6" x14ac:dyDescent="0.25">
      <c r="A5642" t="s">
        <v>632</v>
      </c>
      <c r="B5642" t="s">
        <v>633</v>
      </c>
      <c r="C5642" s="151">
        <v>43991</v>
      </c>
      <c r="D5642">
        <v>74</v>
      </c>
      <c r="E5642">
        <v>90</v>
      </c>
      <c r="F5642">
        <v>59</v>
      </c>
    </row>
    <row r="5643" spans="1:6" x14ac:dyDescent="0.25">
      <c r="A5643" t="s">
        <v>632</v>
      </c>
      <c r="B5643" t="s">
        <v>633</v>
      </c>
      <c r="C5643" s="151">
        <v>43992</v>
      </c>
      <c r="D5643">
        <v>82</v>
      </c>
      <c r="E5643">
        <v>90</v>
      </c>
      <c r="F5643">
        <v>74</v>
      </c>
    </row>
    <row r="5644" spans="1:6" x14ac:dyDescent="0.25">
      <c r="A5644" t="s">
        <v>632</v>
      </c>
      <c r="B5644" t="s">
        <v>633</v>
      </c>
      <c r="C5644" s="151">
        <v>43993</v>
      </c>
      <c r="D5644">
        <v>78</v>
      </c>
      <c r="E5644">
        <v>85</v>
      </c>
      <c r="F5644">
        <v>70</v>
      </c>
    </row>
    <row r="5645" spans="1:6" x14ac:dyDescent="0.25">
      <c r="A5645" t="s">
        <v>632</v>
      </c>
      <c r="B5645" t="s">
        <v>633</v>
      </c>
      <c r="C5645" s="151">
        <v>43994</v>
      </c>
      <c r="D5645">
        <v>76</v>
      </c>
      <c r="E5645">
        <v>86</v>
      </c>
      <c r="F5645">
        <v>59</v>
      </c>
    </row>
    <row r="5646" spans="1:6" x14ac:dyDescent="0.25">
      <c r="A5646" t="s">
        <v>632</v>
      </c>
      <c r="B5646" t="s">
        <v>633</v>
      </c>
      <c r="C5646" s="151">
        <v>43995</v>
      </c>
      <c r="D5646">
        <v>71</v>
      </c>
      <c r="E5646">
        <v>78</v>
      </c>
      <c r="F5646">
        <v>61</v>
      </c>
    </row>
    <row r="5647" spans="1:6" x14ac:dyDescent="0.25">
      <c r="A5647" t="s">
        <v>632</v>
      </c>
      <c r="B5647" t="s">
        <v>633</v>
      </c>
      <c r="C5647" s="151">
        <v>43996</v>
      </c>
      <c r="D5647">
        <v>68</v>
      </c>
      <c r="E5647">
        <v>74</v>
      </c>
      <c r="F5647">
        <v>58</v>
      </c>
    </row>
    <row r="5648" spans="1:6" x14ac:dyDescent="0.25">
      <c r="A5648" t="s">
        <v>632</v>
      </c>
      <c r="B5648" t="s">
        <v>633</v>
      </c>
      <c r="C5648" s="151">
        <v>43997</v>
      </c>
      <c r="D5648">
        <v>67</v>
      </c>
      <c r="E5648">
        <v>76</v>
      </c>
      <c r="F5648">
        <v>58</v>
      </c>
    </row>
    <row r="5649" spans="1:6" x14ac:dyDescent="0.25">
      <c r="A5649" t="s">
        <v>632</v>
      </c>
      <c r="B5649" t="s">
        <v>633</v>
      </c>
      <c r="C5649" s="151">
        <v>43998</v>
      </c>
      <c r="D5649">
        <v>68</v>
      </c>
      <c r="E5649">
        <v>76</v>
      </c>
      <c r="F5649">
        <v>62</v>
      </c>
    </row>
    <row r="5650" spans="1:6" x14ac:dyDescent="0.25">
      <c r="A5650" t="s">
        <v>632</v>
      </c>
      <c r="B5650" t="s">
        <v>633</v>
      </c>
      <c r="C5650" s="151">
        <v>43999</v>
      </c>
      <c r="D5650">
        <v>67</v>
      </c>
      <c r="E5650">
        <v>73</v>
      </c>
      <c r="F5650">
        <v>62</v>
      </c>
    </row>
    <row r="5651" spans="1:6" x14ac:dyDescent="0.25">
      <c r="A5651" t="s">
        <v>632</v>
      </c>
      <c r="B5651" t="s">
        <v>633</v>
      </c>
      <c r="C5651" s="151">
        <v>44000</v>
      </c>
      <c r="D5651">
        <v>71</v>
      </c>
      <c r="E5651">
        <v>81</v>
      </c>
      <c r="F5651">
        <v>67</v>
      </c>
    </row>
    <row r="5652" spans="1:6" x14ac:dyDescent="0.25">
      <c r="A5652" t="s">
        <v>632</v>
      </c>
      <c r="B5652" t="s">
        <v>633</v>
      </c>
      <c r="C5652" s="151">
        <v>44001</v>
      </c>
      <c r="D5652">
        <v>71</v>
      </c>
      <c r="E5652">
        <v>81</v>
      </c>
      <c r="F5652">
        <v>66</v>
      </c>
    </row>
    <row r="5653" spans="1:6" x14ac:dyDescent="0.25">
      <c r="A5653" t="s">
        <v>632</v>
      </c>
      <c r="B5653" t="s">
        <v>633</v>
      </c>
      <c r="C5653" s="151">
        <v>44002</v>
      </c>
      <c r="D5653">
        <v>71</v>
      </c>
      <c r="E5653">
        <v>80</v>
      </c>
      <c r="F5653">
        <v>64</v>
      </c>
    </row>
    <row r="5654" spans="1:6" x14ac:dyDescent="0.25">
      <c r="A5654" t="s">
        <v>632</v>
      </c>
      <c r="B5654" t="s">
        <v>633</v>
      </c>
      <c r="C5654" s="151">
        <v>44003</v>
      </c>
      <c r="D5654">
        <v>74</v>
      </c>
      <c r="E5654">
        <v>87</v>
      </c>
      <c r="F5654">
        <v>67</v>
      </c>
    </row>
    <row r="5655" spans="1:6" x14ac:dyDescent="0.25">
      <c r="A5655" t="s">
        <v>632</v>
      </c>
      <c r="B5655" t="s">
        <v>633</v>
      </c>
      <c r="C5655" s="151">
        <v>44004</v>
      </c>
      <c r="D5655">
        <v>77</v>
      </c>
      <c r="E5655">
        <v>88</v>
      </c>
      <c r="F5655">
        <v>68</v>
      </c>
    </row>
    <row r="5656" spans="1:6" x14ac:dyDescent="0.25">
      <c r="A5656" t="s">
        <v>632</v>
      </c>
      <c r="B5656" t="s">
        <v>633</v>
      </c>
      <c r="C5656" s="151">
        <v>44005</v>
      </c>
      <c r="D5656">
        <v>75</v>
      </c>
      <c r="E5656">
        <v>89</v>
      </c>
      <c r="F5656">
        <v>64</v>
      </c>
    </row>
    <row r="5657" spans="1:6" x14ac:dyDescent="0.25">
      <c r="A5657" t="s">
        <v>632</v>
      </c>
      <c r="B5657" t="s">
        <v>633</v>
      </c>
      <c r="C5657" s="151">
        <v>44006</v>
      </c>
      <c r="D5657">
        <v>77</v>
      </c>
      <c r="E5657">
        <v>84</v>
      </c>
      <c r="F5657">
        <v>68</v>
      </c>
    </row>
    <row r="5658" spans="1:6" x14ac:dyDescent="0.25">
      <c r="A5658" t="s">
        <v>632</v>
      </c>
      <c r="B5658" t="s">
        <v>633</v>
      </c>
      <c r="C5658" s="151">
        <v>44007</v>
      </c>
      <c r="D5658">
        <v>75</v>
      </c>
      <c r="E5658">
        <v>84</v>
      </c>
      <c r="F5658">
        <v>63</v>
      </c>
    </row>
    <row r="5659" spans="1:6" x14ac:dyDescent="0.25">
      <c r="A5659" t="s">
        <v>632</v>
      </c>
      <c r="B5659" t="s">
        <v>633</v>
      </c>
      <c r="C5659" s="151">
        <v>44008</v>
      </c>
      <c r="D5659">
        <v>73</v>
      </c>
      <c r="E5659">
        <v>88</v>
      </c>
      <c r="F5659">
        <v>58</v>
      </c>
    </row>
    <row r="5660" spans="1:6" x14ac:dyDescent="0.25">
      <c r="A5660" t="s">
        <v>632</v>
      </c>
      <c r="B5660" t="s">
        <v>633</v>
      </c>
      <c r="C5660" s="151">
        <v>44009</v>
      </c>
      <c r="D5660">
        <v>78</v>
      </c>
      <c r="E5660">
        <v>90</v>
      </c>
      <c r="F5660">
        <v>70</v>
      </c>
    </row>
    <row r="5661" spans="1:6" x14ac:dyDescent="0.25">
      <c r="A5661" t="s">
        <v>632</v>
      </c>
      <c r="B5661" t="s">
        <v>633</v>
      </c>
      <c r="C5661" s="151">
        <v>44010</v>
      </c>
      <c r="D5661">
        <v>79</v>
      </c>
      <c r="E5661">
        <v>87</v>
      </c>
      <c r="F5661">
        <v>72</v>
      </c>
    </row>
    <row r="5662" spans="1:6" x14ac:dyDescent="0.25">
      <c r="A5662" t="s">
        <v>632</v>
      </c>
      <c r="B5662" t="s">
        <v>633</v>
      </c>
      <c r="C5662" s="151">
        <v>44011</v>
      </c>
      <c r="D5662">
        <v>80</v>
      </c>
      <c r="E5662">
        <v>89</v>
      </c>
      <c r="F5662">
        <v>67</v>
      </c>
    </row>
    <row r="5663" spans="1:6" x14ac:dyDescent="0.25">
      <c r="A5663" t="s">
        <v>632</v>
      </c>
      <c r="B5663" t="s">
        <v>633</v>
      </c>
      <c r="C5663" s="151">
        <v>44012</v>
      </c>
      <c r="D5663">
        <v>79</v>
      </c>
      <c r="E5663">
        <v>89</v>
      </c>
      <c r="F5663">
        <v>66</v>
      </c>
    </row>
    <row r="5664" spans="1:6" x14ac:dyDescent="0.25">
      <c r="A5664" t="s">
        <v>632</v>
      </c>
      <c r="B5664" t="s">
        <v>633</v>
      </c>
      <c r="C5664" s="151">
        <v>44013</v>
      </c>
      <c r="D5664">
        <v>78</v>
      </c>
      <c r="E5664">
        <v>88</v>
      </c>
      <c r="F5664">
        <v>68</v>
      </c>
    </row>
    <row r="5665" spans="1:6" x14ac:dyDescent="0.25">
      <c r="A5665" t="s">
        <v>632</v>
      </c>
      <c r="B5665" t="s">
        <v>633</v>
      </c>
      <c r="C5665" s="151">
        <v>44014</v>
      </c>
      <c r="D5665">
        <v>78</v>
      </c>
      <c r="E5665">
        <v>90</v>
      </c>
      <c r="F5665">
        <v>65</v>
      </c>
    </row>
    <row r="5666" spans="1:6" x14ac:dyDescent="0.25">
      <c r="A5666" t="s">
        <v>632</v>
      </c>
      <c r="B5666" t="s">
        <v>633</v>
      </c>
      <c r="C5666" s="151">
        <v>44015</v>
      </c>
      <c r="D5666">
        <v>81</v>
      </c>
      <c r="E5666">
        <v>94</v>
      </c>
      <c r="F5666">
        <v>65</v>
      </c>
    </row>
    <row r="5667" spans="1:6" x14ac:dyDescent="0.25">
      <c r="A5667" t="s">
        <v>632</v>
      </c>
      <c r="B5667" t="s">
        <v>633</v>
      </c>
      <c r="C5667" s="151">
        <v>44016</v>
      </c>
      <c r="D5667">
        <v>83</v>
      </c>
      <c r="E5667">
        <v>93</v>
      </c>
      <c r="F5667">
        <v>70</v>
      </c>
    </row>
    <row r="5668" spans="1:6" x14ac:dyDescent="0.25">
      <c r="A5668" t="s">
        <v>632</v>
      </c>
      <c r="B5668" t="s">
        <v>633</v>
      </c>
      <c r="C5668" s="151">
        <v>44017</v>
      </c>
      <c r="D5668">
        <v>80</v>
      </c>
      <c r="E5668">
        <v>93</v>
      </c>
      <c r="F5668">
        <v>71</v>
      </c>
    </row>
    <row r="5669" spans="1:6" x14ac:dyDescent="0.25">
      <c r="A5669" t="s">
        <v>632</v>
      </c>
      <c r="B5669" t="s">
        <v>633</v>
      </c>
      <c r="C5669" s="151">
        <v>44018</v>
      </c>
      <c r="D5669">
        <v>80</v>
      </c>
      <c r="E5669">
        <v>95</v>
      </c>
      <c r="F5669">
        <v>71</v>
      </c>
    </row>
    <row r="5670" spans="1:6" x14ac:dyDescent="0.25">
      <c r="A5670" t="s">
        <v>632</v>
      </c>
      <c r="B5670" t="s">
        <v>633</v>
      </c>
      <c r="C5670" s="151">
        <v>44019</v>
      </c>
      <c r="D5670">
        <v>77</v>
      </c>
      <c r="E5670">
        <v>89</v>
      </c>
      <c r="F5670">
        <v>69</v>
      </c>
    </row>
    <row r="5671" spans="1:6" x14ac:dyDescent="0.25">
      <c r="A5671" t="s">
        <v>632</v>
      </c>
      <c r="B5671" t="s">
        <v>633</v>
      </c>
      <c r="C5671" s="151">
        <v>44020</v>
      </c>
      <c r="D5671">
        <v>81</v>
      </c>
      <c r="E5671">
        <v>91</v>
      </c>
      <c r="F5671">
        <v>73</v>
      </c>
    </row>
    <row r="5672" spans="1:6" x14ac:dyDescent="0.25">
      <c r="A5672" t="s">
        <v>632</v>
      </c>
      <c r="B5672" t="s">
        <v>633</v>
      </c>
      <c r="C5672" s="151">
        <v>44021</v>
      </c>
      <c r="D5672">
        <v>80</v>
      </c>
      <c r="E5672">
        <v>90</v>
      </c>
      <c r="F5672">
        <v>69</v>
      </c>
    </row>
    <row r="5673" spans="1:6" x14ac:dyDescent="0.25">
      <c r="A5673" t="s">
        <v>632</v>
      </c>
      <c r="B5673" t="s">
        <v>633</v>
      </c>
      <c r="C5673" s="151">
        <v>44022</v>
      </c>
      <c r="D5673">
        <v>81</v>
      </c>
      <c r="E5673">
        <v>90</v>
      </c>
      <c r="F5673">
        <v>73</v>
      </c>
    </row>
    <row r="5674" spans="1:6" x14ac:dyDescent="0.25">
      <c r="A5674" t="s">
        <v>632</v>
      </c>
      <c r="B5674" t="s">
        <v>633</v>
      </c>
      <c r="C5674" s="151">
        <v>44023</v>
      </c>
      <c r="D5674">
        <v>80</v>
      </c>
      <c r="E5674">
        <v>90</v>
      </c>
      <c r="F5674">
        <v>70</v>
      </c>
    </row>
    <row r="5675" spans="1:6" x14ac:dyDescent="0.25">
      <c r="A5675" t="s">
        <v>632</v>
      </c>
      <c r="B5675" t="s">
        <v>633</v>
      </c>
      <c r="C5675" s="151">
        <v>44024</v>
      </c>
      <c r="D5675">
        <v>78</v>
      </c>
      <c r="E5675">
        <v>89</v>
      </c>
      <c r="F5675">
        <v>64</v>
      </c>
    </row>
    <row r="5676" spans="1:6" x14ac:dyDescent="0.25">
      <c r="A5676" t="s">
        <v>632</v>
      </c>
      <c r="B5676" t="s">
        <v>633</v>
      </c>
      <c r="C5676" s="151">
        <v>44025</v>
      </c>
      <c r="D5676">
        <v>77</v>
      </c>
      <c r="E5676">
        <v>89</v>
      </c>
      <c r="F5676">
        <v>67</v>
      </c>
    </row>
    <row r="5677" spans="1:6" x14ac:dyDescent="0.25">
      <c r="A5677" t="s">
        <v>632</v>
      </c>
      <c r="B5677" t="s">
        <v>633</v>
      </c>
      <c r="C5677" s="151">
        <v>44026</v>
      </c>
      <c r="D5677">
        <v>79</v>
      </c>
      <c r="E5677">
        <v>89</v>
      </c>
      <c r="F5677">
        <v>65</v>
      </c>
    </row>
    <row r="5678" spans="1:6" x14ac:dyDescent="0.25">
      <c r="A5678" t="s">
        <v>632</v>
      </c>
      <c r="B5678" t="s">
        <v>633</v>
      </c>
      <c r="C5678" s="151">
        <v>44027</v>
      </c>
      <c r="D5678">
        <v>77</v>
      </c>
      <c r="E5678">
        <v>91</v>
      </c>
      <c r="F5678">
        <v>62</v>
      </c>
    </row>
    <row r="5679" spans="1:6" x14ac:dyDescent="0.25">
      <c r="A5679" t="s">
        <v>632</v>
      </c>
      <c r="B5679" t="s">
        <v>633</v>
      </c>
      <c r="C5679" s="151">
        <v>44028</v>
      </c>
      <c r="D5679">
        <v>80</v>
      </c>
      <c r="E5679">
        <v>88</v>
      </c>
      <c r="F5679">
        <v>73</v>
      </c>
    </row>
    <row r="5680" spans="1:6" x14ac:dyDescent="0.25">
      <c r="A5680" t="s">
        <v>632</v>
      </c>
      <c r="B5680" t="s">
        <v>633</v>
      </c>
      <c r="C5680" s="151">
        <v>44029</v>
      </c>
      <c r="D5680">
        <v>83</v>
      </c>
      <c r="E5680">
        <v>96</v>
      </c>
      <c r="F5680">
        <v>74</v>
      </c>
    </row>
    <row r="5681" spans="1:6" x14ac:dyDescent="0.25">
      <c r="A5681" t="s">
        <v>632</v>
      </c>
      <c r="B5681" t="s">
        <v>633</v>
      </c>
      <c r="C5681" s="151">
        <v>44030</v>
      </c>
      <c r="D5681">
        <v>86</v>
      </c>
      <c r="E5681">
        <v>97</v>
      </c>
      <c r="F5681">
        <v>71</v>
      </c>
    </row>
    <row r="5682" spans="1:6" x14ac:dyDescent="0.25">
      <c r="A5682" t="s">
        <v>632</v>
      </c>
      <c r="B5682" t="s">
        <v>633</v>
      </c>
      <c r="C5682" s="151">
        <v>44031</v>
      </c>
      <c r="D5682">
        <v>85</v>
      </c>
      <c r="E5682">
        <v>98</v>
      </c>
      <c r="F5682">
        <v>71</v>
      </c>
    </row>
    <row r="5683" spans="1:6" x14ac:dyDescent="0.25">
      <c r="A5683" t="s">
        <v>632</v>
      </c>
      <c r="B5683" t="s">
        <v>633</v>
      </c>
      <c r="C5683" s="151">
        <v>44032</v>
      </c>
      <c r="D5683">
        <v>86</v>
      </c>
      <c r="E5683">
        <v>99</v>
      </c>
      <c r="F5683">
        <v>75</v>
      </c>
    </row>
    <row r="5684" spans="1:6" x14ac:dyDescent="0.25">
      <c r="A5684" t="s">
        <v>632</v>
      </c>
      <c r="B5684" t="s">
        <v>633</v>
      </c>
      <c r="C5684" s="151">
        <v>44033</v>
      </c>
      <c r="D5684">
        <v>85</v>
      </c>
      <c r="E5684">
        <v>97</v>
      </c>
      <c r="F5684">
        <v>73</v>
      </c>
    </row>
    <row r="5685" spans="1:6" x14ac:dyDescent="0.25">
      <c r="A5685" t="s">
        <v>632</v>
      </c>
      <c r="B5685" t="s">
        <v>633</v>
      </c>
      <c r="C5685" s="151">
        <v>44034</v>
      </c>
      <c r="D5685">
        <v>78</v>
      </c>
      <c r="E5685">
        <v>95</v>
      </c>
      <c r="F5685">
        <v>70</v>
      </c>
    </row>
    <row r="5686" spans="1:6" x14ac:dyDescent="0.25">
      <c r="A5686" t="s">
        <v>632</v>
      </c>
      <c r="B5686" t="s">
        <v>633</v>
      </c>
      <c r="C5686" s="151">
        <v>44035</v>
      </c>
      <c r="D5686">
        <v>79</v>
      </c>
      <c r="E5686">
        <v>93</v>
      </c>
      <c r="F5686">
        <v>71</v>
      </c>
    </row>
    <row r="5687" spans="1:6" x14ac:dyDescent="0.25">
      <c r="A5687" t="s">
        <v>632</v>
      </c>
      <c r="B5687" t="s">
        <v>633</v>
      </c>
      <c r="C5687" s="151">
        <v>44036</v>
      </c>
      <c r="D5687">
        <v>77</v>
      </c>
      <c r="E5687">
        <v>84</v>
      </c>
      <c r="F5687">
        <v>73</v>
      </c>
    </row>
    <row r="5688" spans="1:6" x14ac:dyDescent="0.25">
      <c r="A5688" t="s">
        <v>632</v>
      </c>
      <c r="B5688" t="s">
        <v>633</v>
      </c>
      <c r="C5688" s="151">
        <v>44037</v>
      </c>
      <c r="D5688">
        <v>79</v>
      </c>
      <c r="E5688">
        <v>92</v>
      </c>
      <c r="F5688">
        <v>70</v>
      </c>
    </row>
    <row r="5689" spans="1:6" x14ac:dyDescent="0.25">
      <c r="A5689" t="s">
        <v>632</v>
      </c>
      <c r="B5689" t="s">
        <v>633</v>
      </c>
      <c r="C5689" s="151">
        <v>44038</v>
      </c>
      <c r="D5689">
        <v>84</v>
      </c>
      <c r="E5689">
        <v>94</v>
      </c>
      <c r="F5689">
        <v>74</v>
      </c>
    </row>
    <row r="5690" spans="1:6" x14ac:dyDescent="0.25">
      <c r="A5690" t="s">
        <v>632</v>
      </c>
      <c r="B5690" t="s">
        <v>633</v>
      </c>
      <c r="C5690" s="151">
        <v>44039</v>
      </c>
      <c r="D5690">
        <v>84</v>
      </c>
      <c r="E5690">
        <v>95</v>
      </c>
      <c r="F5690">
        <v>71</v>
      </c>
    </row>
    <row r="5691" spans="1:6" x14ac:dyDescent="0.25">
      <c r="A5691" t="s">
        <v>632</v>
      </c>
      <c r="B5691" t="s">
        <v>633</v>
      </c>
      <c r="C5691" s="151">
        <v>44040</v>
      </c>
      <c r="D5691">
        <v>83</v>
      </c>
      <c r="E5691">
        <v>92</v>
      </c>
      <c r="F5691">
        <v>73</v>
      </c>
    </row>
    <row r="5692" spans="1:6" x14ac:dyDescent="0.25">
      <c r="A5692" t="s">
        <v>632</v>
      </c>
      <c r="B5692" t="s">
        <v>633</v>
      </c>
      <c r="C5692" s="151">
        <v>44041</v>
      </c>
      <c r="D5692">
        <v>81</v>
      </c>
      <c r="E5692">
        <v>92</v>
      </c>
      <c r="F5692">
        <v>70</v>
      </c>
    </row>
    <row r="5693" spans="1:6" x14ac:dyDescent="0.25">
      <c r="A5693" t="s">
        <v>632</v>
      </c>
      <c r="B5693" t="s">
        <v>633</v>
      </c>
      <c r="C5693" s="151">
        <v>44042</v>
      </c>
      <c r="D5693">
        <v>82</v>
      </c>
      <c r="E5693">
        <v>95</v>
      </c>
      <c r="F5693">
        <v>69</v>
      </c>
    </row>
    <row r="5694" spans="1:6" x14ac:dyDescent="0.25">
      <c r="A5694" t="s">
        <v>632</v>
      </c>
      <c r="B5694" t="s">
        <v>633</v>
      </c>
      <c r="C5694" s="151">
        <v>44043</v>
      </c>
      <c r="D5694">
        <v>75</v>
      </c>
      <c r="E5694">
        <v>79</v>
      </c>
      <c r="F5694">
        <v>72</v>
      </c>
    </row>
    <row r="5695" spans="1:6" x14ac:dyDescent="0.25">
      <c r="A5695" t="s">
        <v>632</v>
      </c>
      <c r="B5695" t="s">
        <v>633</v>
      </c>
      <c r="C5695" s="151">
        <v>44044</v>
      </c>
      <c r="D5695">
        <v>78</v>
      </c>
      <c r="E5695">
        <v>86</v>
      </c>
      <c r="F5695">
        <v>70</v>
      </c>
    </row>
    <row r="5696" spans="1:6" x14ac:dyDescent="0.25">
      <c r="A5696" t="s">
        <v>632</v>
      </c>
      <c r="B5696" t="s">
        <v>633</v>
      </c>
      <c r="C5696" s="151">
        <v>44045</v>
      </c>
      <c r="D5696">
        <v>83</v>
      </c>
      <c r="E5696">
        <v>92</v>
      </c>
      <c r="F5696">
        <v>77</v>
      </c>
    </row>
    <row r="5697" spans="1:6" x14ac:dyDescent="0.25">
      <c r="A5697" t="s">
        <v>632</v>
      </c>
      <c r="B5697" t="s">
        <v>633</v>
      </c>
      <c r="C5697" s="151">
        <v>44046</v>
      </c>
      <c r="D5697">
        <v>80</v>
      </c>
      <c r="E5697">
        <v>86</v>
      </c>
      <c r="F5697">
        <v>71</v>
      </c>
    </row>
    <row r="5698" spans="1:6" x14ac:dyDescent="0.25">
      <c r="A5698" t="s">
        <v>632</v>
      </c>
      <c r="B5698" t="s">
        <v>633</v>
      </c>
      <c r="C5698" s="151">
        <v>44047</v>
      </c>
      <c r="D5698">
        <v>75</v>
      </c>
      <c r="E5698">
        <v>89</v>
      </c>
      <c r="F5698">
        <v>70</v>
      </c>
    </row>
    <row r="5699" spans="1:6" x14ac:dyDescent="0.25">
      <c r="A5699" t="s">
        <v>632</v>
      </c>
      <c r="B5699" t="s">
        <v>633</v>
      </c>
      <c r="C5699" s="151">
        <v>44048</v>
      </c>
      <c r="D5699">
        <v>77</v>
      </c>
      <c r="E5699">
        <v>87</v>
      </c>
      <c r="F5699">
        <v>67</v>
      </c>
    </row>
    <row r="5700" spans="1:6" x14ac:dyDescent="0.25">
      <c r="A5700" t="s">
        <v>632</v>
      </c>
      <c r="B5700" t="s">
        <v>633</v>
      </c>
      <c r="C5700" s="151">
        <v>44049</v>
      </c>
      <c r="D5700">
        <v>77</v>
      </c>
      <c r="E5700">
        <v>85</v>
      </c>
      <c r="F5700">
        <v>70</v>
      </c>
    </row>
    <row r="5701" spans="1:6" x14ac:dyDescent="0.25">
      <c r="A5701" t="s">
        <v>632</v>
      </c>
      <c r="B5701" t="s">
        <v>633</v>
      </c>
      <c r="C5701" s="151">
        <v>44050</v>
      </c>
      <c r="D5701">
        <v>77</v>
      </c>
      <c r="E5701">
        <v>86</v>
      </c>
      <c r="F5701">
        <v>70</v>
      </c>
    </row>
    <row r="5702" spans="1:6" x14ac:dyDescent="0.25">
      <c r="A5702" t="s">
        <v>632</v>
      </c>
      <c r="B5702" t="s">
        <v>633</v>
      </c>
      <c r="C5702" s="151">
        <v>44051</v>
      </c>
      <c r="D5702">
        <v>76</v>
      </c>
      <c r="E5702">
        <v>85</v>
      </c>
      <c r="F5702">
        <v>70</v>
      </c>
    </row>
    <row r="5703" spans="1:6" x14ac:dyDescent="0.25">
      <c r="A5703" t="s">
        <v>632</v>
      </c>
      <c r="B5703" t="s">
        <v>633</v>
      </c>
      <c r="C5703" s="151">
        <v>44052</v>
      </c>
      <c r="D5703">
        <v>78</v>
      </c>
      <c r="E5703">
        <v>91</v>
      </c>
      <c r="F5703">
        <v>69</v>
      </c>
    </row>
    <row r="5704" spans="1:6" x14ac:dyDescent="0.25">
      <c r="A5704" t="s">
        <v>632</v>
      </c>
      <c r="B5704" t="s">
        <v>633</v>
      </c>
      <c r="C5704" s="151">
        <v>44053</v>
      </c>
      <c r="D5704">
        <v>82</v>
      </c>
      <c r="E5704">
        <v>93</v>
      </c>
      <c r="F5704">
        <v>71</v>
      </c>
    </row>
    <row r="5705" spans="1:6" x14ac:dyDescent="0.25">
      <c r="A5705" t="s">
        <v>632</v>
      </c>
      <c r="B5705" t="s">
        <v>633</v>
      </c>
      <c r="C5705" s="151">
        <v>44054</v>
      </c>
      <c r="D5705">
        <v>81</v>
      </c>
      <c r="E5705">
        <v>92</v>
      </c>
      <c r="F5705">
        <v>72</v>
      </c>
    </row>
    <row r="5706" spans="1:6" x14ac:dyDescent="0.25">
      <c r="A5706" t="s">
        <v>632</v>
      </c>
      <c r="B5706" t="s">
        <v>633</v>
      </c>
      <c r="C5706" s="151">
        <v>44055</v>
      </c>
      <c r="D5706">
        <v>81</v>
      </c>
      <c r="E5706">
        <v>92</v>
      </c>
      <c r="F5706">
        <v>72</v>
      </c>
    </row>
    <row r="5707" spans="1:6" x14ac:dyDescent="0.25">
      <c r="A5707" t="s">
        <v>632</v>
      </c>
      <c r="B5707" t="s">
        <v>633</v>
      </c>
      <c r="C5707" s="151">
        <v>44056</v>
      </c>
      <c r="D5707">
        <v>76</v>
      </c>
      <c r="E5707">
        <v>84</v>
      </c>
      <c r="F5707">
        <v>74</v>
      </c>
    </row>
    <row r="5708" spans="1:6" x14ac:dyDescent="0.25">
      <c r="A5708" t="s">
        <v>632</v>
      </c>
      <c r="B5708" t="s">
        <v>633</v>
      </c>
      <c r="C5708" s="151">
        <v>44057</v>
      </c>
      <c r="D5708">
        <v>78</v>
      </c>
      <c r="E5708">
        <v>88</v>
      </c>
      <c r="F5708">
        <v>73</v>
      </c>
    </row>
    <row r="5709" spans="1:6" x14ac:dyDescent="0.25">
      <c r="A5709" t="s">
        <v>632</v>
      </c>
      <c r="B5709" t="s">
        <v>633</v>
      </c>
      <c r="C5709" s="151">
        <v>44058</v>
      </c>
      <c r="D5709">
        <v>75</v>
      </c>
      <c r="E5709">
        <v>79</v>
      </c>
      <c r="F5709">
        <v>68</v>
      </c>
    </row>
    <row r="5710" spans="1:6" x14ac:dyDescent="0.25">
      <c r="A5710" t="s">
        <v>632</v>
      </c>
      <c r="B5710" t="s">
        <v>633</v>
      </c>
      <c r="C5710" s="151">
        <v>44059</v>
      </c>
      <c r="D5710">
        <v>70</v>
      </c>
      <c r="E5710">
        <v>77</v>
      </c>
      <c r="F5710">
        <v>64</v>
      </c>
    </row>
    <row r="5711" spans="1:6" x14ac:dyDescent="0.25">
      <c r="A5711" t="s">
        <v>632</v>
      </c>
      <c r="B5711" t="s">
        <v>633</v>
      </c>
      <c r="C5711" s="151">
        <v>44060</v>
      </c>
      <c r="D5711">
        <v>71</v>
      </c>
      <c r="E5711">
        <v>85</v>
      </c>
      <c r="F5711">
        <v>61</v>
      </c>
    </row>
    <row r="5712" spans="1:6" x14ac:dyDescent="0.25">
      <c r="A5712" t="s">
        <v>632</v>
      </c>
      <c r="B5712" t="s">
        <v>633</v>
      </c>
      <c r="C5712" s="151">
        <v>44061</v>
      </c>
      <c r="D5712">
        <v>75</v>
      </c>
      <c r="E5712">
        <v>86</v>
      </c>
      <c r="F5712">
        <v>64</v>
      </c>
    </row>
    <row r="5713" spans="1:6" x14ac:dyDescent="0.25">
      <c r="A5713" t="s">
        <v>632</v>
      </c>
      <c r="B5713" t="s">
        <v>633</v>
      </c>
      <c r="C5713" s="151">
        <v>44062</v>
      </c>
      <c r="D5713">
        <v>73</v>
      </c>
      <c r="E5713">
        <v>84</v>
      </c>
      <c r="F5713">
        <v>64</v>
      </c>
    </row>
    <row r="5714" spans="1:6" x14ac:dyDescent="0.25">
      <c r="A5714" t="s">
        <v>632</v>
      </c>
      <c r="B5714" t="s">
        <v>633</v>
      </c>
      <c r="C5714" s="151">
        <v>44063</v>
      </c>
      <c r="D5714">
        <v>72</v>
      </c>
      <c r="E5714">
        <v>83</v>
      </c>
      <c r="F5714">
        <v>63</v>
      </c>
    </row>
    <row r="5715" spans="1:6" x14ac:dyDescent="0.25">
      <c r="A5715" t="s">
        <v>632</v>
      </c>
      <c r="B5715" t="s">
        <v>633</v>
      </c>
      <c r="C5715" s="151">
        <v>44064</v>
      </c>
      <c r="D5715">
        <v>74</v>
      </c>
      <c r="E5715">
        <v>84</v>
      </c>
      <c r="F5715">
        <v>65</v>
      </c>
    </row>
    <row r="5716" spans="1:6" x14ac:dyDescent="0.25">
      <c r="A5716" t="s">
        <v>632</v>
      </c>
      <c r="B5716" t="s">
        <v>633</v>
      </c>
      <c r="C5716" s="151">
        <v>44065</v>
      </c>
      <c r="D5716">
        <v>76</v>
      </c>
      <c r="E5716">
        <v>84</v>
      </c>
      <c r="F5716">
        <v>72</v>
      </c>
    </row>
    <row r="5717" spans="1:6" x14ac:dyDescent="0.25">
      <c r="A5717" t="s">
        <v>632</v>
      </c>
      <c r="B5717" t="s">
        <v>633</v>
      </c>
      <c r="C5717" s="151">
        <v>44066</v>
      </c>
      <c r="D5717">
        <v>78</v>
      </c>
      <c r="E5717">
        <v>90</v>
      </c>
      <c r="F5717">
        <v>72</v>
      </c>
    </row>
    <row r="5718" spans="1:6" x14ac:dyDescent="0.25">
      <c r="A5718" t="s">
        <v>632</v>
      </c>
      <c r="B5718" t="s">
        <v>633</v>
      </c>
      <c r="C5718" s="151">
        <v>44067</v>
      </c>
      <c r="D5718">
        <v>79</v>
      </c>
      <c r="E5718">
        <v>89</v>
      </c>
      <c r="F5718">
        <v>70</v>
      </c>
    </row>
    <row r="5719" spans="1:6" x14ac:dyDescent="0.25">
      <c r="A5719" t="s">
        <v>632</v>
      </c>
      <c r="B5719" t="s">
        <v>633</v>
      </c>
      <c r="C5719" s="151">
        <v>44068</v>
      </c>
      <c r="D5719">
        <v>80</v>
      </c>
      <c r="E5719">
        <v>92</v>
      </c>
      <c r="F5719">
        <v>69</v>
      </c>
    </row>
    <row r="5720" spans="1:6" x14ac:dyDescent="0.25">
      <c r="A5720" t="s">
        <v>632</v>
      </c>
      <c r="B5720" t="s">
        <v>633</v>
      </c>
      <c r="C5720" s="151">
        <v>44069</v>
      </c>
      <c r="D5720">
        <v>76</v>
      </c>
      <c r="E5720">
        <v>87</v>
      </c>
      <c r="F5720">
        <v>69</v>
      </c>
    </row>
    <row r="5721" spans="1:6" x14ac:dyDescent="0.25">
      <c r="A5721" t="s">
        <v>632</v>
      </c>
      <c r="B5721" t="s">
        <v>633</v>
      </c>
      <c r="C5721" s="151">
        <v>44070</v>
      </c>
      <c r="D5721">
        <v>80</v>
      </c>
      <c r="E5721">
        <v>93</v>
      </c>
      <c r="F5721">
        <v>71</v>
      </c>
    </row>
    <row r="5722" spans="1:6" x14ac:dyDescent="0.25">
      <c r="A5722" t="s">
        <v>632</v>
      </c>
      <c r="B5722" t="s">
        <v>633</v>
      </c>
      <c r="C5722" s="151">
        <v>44071</v>
      </c>
      <c r="D5722">
        <v>81</v>
      </c>
      <c r="E5722">
        <v>91</v>
      </c>
      <c r="F5722">
        <v>70</v>
      </c>
    </row>
    <row r="5723" spans="1:6" x14ac:dyDescent="0.25">
      <c r="A5723" t="s">
        <v>632</v>
      </c>
      <c r="B5723" t="s">
        <v>633</v>
      </c>
      <c r="C5723" s="151">
        <v>44072</v>
      </c>
      <c r="D5723">
        <v>76</v>
      </c>
      <c r="E5723">
        <v>86</v>
      </c>
      <c r="F5723">
        <v>72</v>
      </c>
    </row>
    <row r="5724" spans="1:6" x14ac:dyDescent="0.25">
      <c r="A5724" t="s">
        <v>632</v>
      </c>
      <c r="B5724" t="s">
        <v>633</v>
      </c>
      <c r="C5724" s="151">
        <v>44073</v>
      </c>
      <c r="D5724">
        <v>72</v>
      </c>
      <c r="E5724">
        <v>83</v>
      </c>
      <c r="F5724">
        <v>60</v>
      </c>
    </row>
    <row r="5725" spans="1:6" x14ac:dyDescent="0.25">
      <c r="A5725" t="s">
        <v>632</v>
      </c>
      <c r="B5725" t="s">
        <v>633</v>
      </c>
      <c r="C5725" s="151">
        <v>44074</v>
      </c>
      <c r="E5725">
        <v>75</v>
      </c>
      <c r="F5725">
        <v>64</v>
      </c>
    </row>
    <row r="5726" spans="1:6" x14ac:dyDescent="0.25">
      <c r="A5726" t="s">
        <v>632</v>
      </c>
      <c r="B5726" t="s">
        <v>633</v>
      </c>
      <c r="C5726" s="151">
        <v>44075</v>
      </c>
      <c r="E5726">
        <v>79</v>
      </c>
      <c r="F5726">
        <v>66</v>
      </c>
    </row>
    <row r="5727" spans="1:6" x14ac:dyDescent="0.25">
      <c r="A5727" t="s">
        <v>632</v>
      </c>
      <c r="B5727" t="s">
        <v>633</v>
      </c>
      <c r="C5727" s="151">
        <v>44076</v>
      </c>
      <c r="E5727">
        <v>87</v>
      </c>
      <c r="F5727">
        <v>72</v>
      </c>
    </row>
    <row r="5728" spans="1:6" x14ac:dyDescent="0.25">
      <c r="A5728" t="s">
        <v>632</v>
      </c>
      <c r="B5728" t="s">
        <v>633</v>
      </c>
      <c r="C5728" s="151">
        <v>44077</v>
      </c>
      <c r="E5728">
        <v>91</v>
      </c>
      <c r="F5728">
        <v>69</v>
      </c>
    </row>
    <row r="5729" spans="1:6" x14ac:dyDescent="0.25">
      <c r="A5729" t="s">
        <v>632</v>
      </c>
      <c r="B5729" t="s">
        <v>633</v>
      </c>
      <c r="C5729" s="151">
        <v>44078</v>
      </c>
      <c r="D5729">
        <v>78</v>
      </c>
      <c r="E5729">
        <v>88</v>
      </c>
      <c r="F5729">
        <v>65</v>
      </c>
    </row>
    <row r="5730" spans="1:6" x14ac:dyDescent="0.25">
      <c r="A5730" t="s">
        <v>632</v>
      </c>
      <c r="B5730" t="s">
        <v>633</v>
      </c>
      <c r="C5730" s="151">
        <v>44079</v>
      </c>
      <c r="D5730">
        <v>71</v>
      </c>
      <c r="E5730">
        <v>80</v>
      </c>
      <c r="F5730">
        <v>56</v>
      </c>
    </row>
    <row r="5731" spans="1:6" x14ac:dyDescent="0.25">
      <c r="A5731" t="s">
        <v>632</v>
      </c>
      <c r="B5731" t="s">
        <v>633</v>
      </c>
      <c r="C5731" s="151">
        <v>44080</v>
      </c>
      <c r="D5731">
        <v>69</v>
      </c>
      <c r="E5731">
        <v>83</v>
      </c>
      <c r="F5731">
        <v>55</v>
      </c>
    </row>
    <row r="5732" spans="1:6" x14ac:dyDescent="0.25">
      <c r="A5732" t="s">
        <v>632</v>
      </c>
      <c r="B5732" t="s">
        <v>633</v>
      </c>
      <c r="C5732" s="151">
        <v>44081</v>
      </c>
      <c r="D5732">
        <v>71</v>
      </c>
      <c r="E5732">
        <v>83</v>
      </c>
      <c r="F5732">
        <v>57</v>
      </c>
    </row>
    <row r="5733" spans="1:6" x14ac:dyDescent="0.25">
      <c r="A5733" t="s">
        <v>632</v>
      </c>
      <c r="B5733" t="s">
        <v>633</v>
      </c>
      <c r="C5733" s="151">
        <v>44082</v>
      </c>
      <c r="D5733">
        <v>71</v>
      </c>
      <c r="E5733">
        <v>85</v>
      </c>
      <c r="F5733">
        <v>58</v>
      </c>
    </row>
    <row r="5734" spans="1:6" x14ac:dyDescent="0.25">
      <c r="A5734" t="s">
        <v>632</v>
      </c>
      <c r="B5734" t="s">
        <v>633</v>
      </c>
      <c r="C5734" s="151">
        <v>44083</v>
      </c>
      <c r="D5734">
        <v>73</v>
      </c>
      <c r="E5734">
        <v>80</v>
      </c>
      <c r="F5734">
        <v>66</v>
      </c>
    </row>
    <row r="5735" spans="1:6" x14ac:dyDescent="0.25">
      <c r="A5735" t="s">
        <v>632</v>
      </c>
      <c r="B5735" t="s">
        <v>633</v>
      </c>
      <c r="C5735" s="151">
        <v>44084</v>
      </c>
      <c r="D5735">
        <v>77</v>
      </c>
      <c r="E5735">
        <v>83</v>
      </c>
      <c r="F5735">
        <v>74</v>
      </c>
    </row>
    <row r="5736" spans="1:6" x14ac:dyDescent="0.25">
      <c r="A5736" t="s">
        <v>632</v>
      </c>
      <c r="B5736" t="s">
        <v>633</v>
      </c>
      <c r="C5736" s="151">
        <v>44085</v>
      </c>
      <c r="D5736">
        <v>76</v>
      </c>
      <c r="E5736">
        <v>82</v>
      </c>
      <c r="F5736">
        <v>71</v>
      </c>
    </row>
    <row r="5737" spans="1:6" x14ac:dyDescent="0.25">
      <c r="A5737" t="s">
        <v>632</v>
      </c>
      <c r="B5737" t="s">
        <v>633</v>
      </c>
      <c r="C5737" s="151">
        <v>44086</v>
      </c>
      <c r="D5737">
        <v>71</v>
      </c>
      <c r="E5737">
        <v>73</v>
      </c>
      <c r="F5737">
        <v>62</v>
      </c>
    </row>
    <row r="5738" spans="1:6" x14ac:dyDescent="0.25">
      <c r="A5738" t="s">
        <v>632</v>
      </c>
      <c r="B5738" t="s">
        <v>633</v>
      </c>
      <c r="C5738" s="151">
        <v>44087</v>
      </c>
      <c r="D5738">
        <v>69</v>
      </c>
      <c r="E5738">
        <v>82</v>
      </c>
      <c r="F5738">
        <v>57</v>
      </c>
    </row>
    <row r="5739" spans="1:6" x14ac:dyDescent="0.25">
      <c r="A5739" t="s">
        <v>632</v>
      </c>
      <c r="B5739" t="s">
        <v>633</v>
      </c>
      <c r="C5739" s="151">
        <v>44088</v>
      </c>
      <c r="D5739">
        <v>73</v>
      </c>
      <c r="E5739">
        <v>78</v>
      </c>
      <c r="F5739">
        <v>62</v>
      </c>
    </row>
    <row r="5740" spans="1:6" x14ac:dyDescent="0.25">
      <c r="A5740" t="s">
        <v>632</v>
      </c>
      <c r="B5740" t="s">
        <v>633</v>
      </c>
      <c r="C5740" s="151">
        <v>44089</v>
      </c>
      <c r="D5740">
        <v>62</v>
      </c>
      <c r="E5740">
        <v>69</v>
      </c>
      <c r="F5740">
        <v>49</v>
      </c>
    </row>
    <row r="5741" spans="1:6" x14ac:dyDescent="0.25">
      <c r="A5741" t="s">
        <v>632</v>
      </c>
      <c r="B5741" t="s">
        <v>633</v>
      </c>
      <c r="C5741" s="151">
        <v>44090</v>
      </c>
      <c r="D5741">
        <v>58</v>
      </c>
      <c r="E5741">
        <v>73</v>
      </c>
      <c r="F5741">
        <v>46</v>
      </c>
    </row>
    <row r="5742" spans="1:6" x14ac:dyDescent="0.25">
      <c r="A5742" t="s">
        <v>632</v>
      </c>
      <c r="B5742" t="s">
        <v>633</v>
      </c>
      <c r="C5742" s="151">
        <v>44091</v>
      </c>
      <c r="D5742">
        <v>63</v>
      </c>
      <c r="E5742">
        <v>72</v>
      </c>
      <c r="F5742">
        <v>54</v>
      </c>
    </row>
    <row r="5743" spans="1:6" x14ac:dyDescent="0.25">
      <c r="A5743" t="s">
        <v>632</v>
      </c>
      <c r="B5743" t="s">
        <v>633</v>
      </c>
      <c r="C5743" s="151">
        <v>44092</v>
      </c>
      <c r="D5743">
        <v>68</v>
      </c>
      <c r="E5743">
        <v>75</v>
      </c>
      <c r="F5743">
        <v>57</v>
      </c>
    </row>
    <row r="5744" spans="1:6" x14ac:dyDescent="0.25">
      <c r="A5744" t="s">
        <v>632</v>
      </c>
      <c r="B5744" t="s">
        <v>633</v>
      </c>
      <c r="C5744" s="151">
        <v>44093</v>
      </c>
      <c r="D5744">
        <v>58</v>
      </c>
      <c r="E5744">
        <v>66</v>
      </c>
      <c r="F5744">
        <v>43</v>
      </c>
    </row>
    <row r="5745" spans="1:6" x14ac:dyDescent="0.25">
      <c r="A5745" t="s">
        <v>632</v>
      </c>
      <c r="B5745" t="s">
        <v>633</v>
      </c>
      <c r="C5745" s="151">
        <v>44094</v>
      </c>
      <c r="D5745">
        <v>53</v>
      </c>
      <c r="E5745">
        <v>68</v>
      </c>
      <c r="F5745">
        <v>41</v>
      </c>
    </row>
    <row r="5746" spans="1:6" x14ac:dyDescent="0.25">
      <c r="A5746" t="s">
        <v>632</v>
      </c>
      <c r="B5746" t="s">
        <v>633</v>
      </c>
      <c r="C5746" s="151">
        <v>44095</v>
      </c>
      <c r="D5746">
        <v>55</v>
      </c>
      <c r="E5746">
        <v>68</v>
      </c>
      <c r="F5746">
        <v>41</v>
      </c>
    </row>
    <row r="5747" spans="1:6" x14ac:dyDescent="0.25">
      <c r="A5747" t="s">
        <v>632</v>
      </c>
      <c r="B5747" t="s">
        <v>633</v>
      </c>
      <c r="C5747" s="151">
        <v>44096</v>
      </c>
      <c r="D5747">
        <v>54</v>
      </c>
      <c r="E5747">
        <v>72</v>
      </c>
      <c r="F5747">
        <v>38</v>
      </c>
    </row>
    <row r="5748" spans="1:6" x14ac:dyDescent="0.25">
      <c r="A5748" t="s">
        <v>632</v>
      </c>
      <c r="B5748" t="s">
        <v>633</v>
      </c>
      <c r="C5748" s="151">
        <v>44097</v>
      </c>
      <c r="D5748">
        <v>61</v>
      </c>
      <c r="E5748">
        <v>81</v>
      </c>
      <c r="F5748">
        <v>45</v>
      </c>
    </row>
    <row r="5749" spans="1:6" x14ac:dyDescent="0.25">
      <c r="A5749" t="s">
        <v>632</v>
      </c>
      <c r="B5749" t="s">
        <v>633</v>
      </c>
      <c r="C5749" s="151">
        <v>44098</v>
      </c>
      <c r="D5749">
        <v>64</v>
      </c>
      <c r="E5749">
        <v>73</v>
      </c>
      <c r="F5749">
        <v>54</v>
      </c>
    </row>
    <row r="5750" spans="1:6" x14ac:dyDescent="0.25">
      <c r="A5750" t="s">
        <v>632</v>
      </c>
      <c r="B5750" t="s">
        <v>633</v>
      </c>
      <c r="C5750" s="151">
        <v>44099</v>
      </c>
      <c r="D5750">
        <v>63</v>
      </c>
      <c r="E5750">
        <v>68</v>
      </c>
      <c r="F5750">
        <v>57</v>
      </c>
    </row>
    <row r="5751" spans="1:6" x14ac:dyDescent="0.25">
      <c r="A5751" t="s">
        <v>632</v>
      </c>
      <c r="B5751" t="s">
        <v>633</v>
      </c>
      <c r="C5751" s="151">
        <v>44100</v>
      </c>
      <c r="D5751">
        <v>65</v>
      </c>
      <c r="E5751">
        <v>74</v>
      </c>
      <c r="F5751">
        <v>61</v>
      </c>
    </row>
    <row r="5752" spans="1:6" x14ac:dyDescent="0.25">
      <c r="A5752" t="s">
        <v>632</v>
      </c>
      <c r="B5752" t="s">
        <v>633</v>
      </c>
      <c r="C5752" s="151">
        <v>44101</v>
      </c>
      <c r="D5752">
        <v>70</v>
      </c>
      <c r="E5752">
        <v>78</v>
      </c>
      <c r="F5752">
        <v>64</v>
      </c>
    </row>
    <row r="5753" spans="1:6" x14ac:dyDescent="0.25">
      <c r="A5753" t="s">
        <v>632</v>
      </c>
      <c r="B5753" t="s">
        <v>633</v>
      </c>
      <c r="C5753" s="151">
        <v>44102</v>
      </c>
      <c r="D5753">
        <v>70</v>
      </c>
      <c r="E5753">
        <v>80</v>
      </c>
      <c r="F5753">
        <v>65</v>
      </c>
    </row>
    <row r="5754" spans="1:6" x14ac:dyDescent="0.25">
      <c r="A5754" t="s">
        <v>632</v>
      </c>
      <c r="B5754" t="s">
        <v>633</v>
      </c>
      <c r="C5754" s="151">
        <v>44103</v>
      </c>
      <c r="D5754">
        <v>70</v>
      </c>
      <c r="E5754">
        <v>77</v>
      </c>
      <c r="F5754">
        <v>55</v>
      </c>
    </row>
    <row r="5755" spans="1:6" x14ac:dyDescent="0.25">
      <c r="A5755" t="s">
        <v>632</v>
      </c>
      <c r="B5755" t="s">
        <v>633</v>
      </c>
      <c r="C5755" s="151">
        <v>44104</v>
      </c>
      <c r="D5755">
        <v>60</v>
      </c>
      <c r="E5755">
        <v>71</v>
      </c>
      <c r="F5755">
        <v>52</v>
      </c>
    </row>
    <row r="5756" spans="1:6" x14ac:dyDescent="0.25">
      <c r="A5756" t="s">
        <v>632</v>
      </c>
      <c r="B5756" t="s">
        <v>633</v>
      </c>
      <c r="C5756" s="151">
        <v>44105</v>
      </c>
      <c r="D5756">
        <v>62</v>
      </c>
      <c r="E5756">
        <v>72</v>
      </c>
      <c r="F5756">
        <v>51</v>
      </c>
    </row>
    <row r="5757" spans="1:6" x14ac:dyDescent="0.25">
      <c r="A5757" t="s">
        <v>632</v>
      </c>
      <c r="B5757" t="s">
        <v>633</v>
      </c>
      <c r="C5757" s="151">
        <v>44106</v>
      </c>
      <c r="D5757">
        <v>60</v>
      </c>
      <c r="E5757">
        <v>68</v>
      </c>
      <c r="F5757">
        <v>44</v>
      </c>
    </row>
    <row r="5758" spans="1:6" x14ac:dyDescent="0.25">
      <c r="A5758" t="s">
        <v>632</v>
      </c>
      <c r="B5758" t="s">
        <v>633</v>
      </c>
      <c r="C5758" s="151">
        <v>44107</v>
      </c>
      <c r="D5758">
        <v>54</v>
      </c>
      <c r="E5758">
        <v>67</v>
      </c>
      <c r="F5758">
        <v>40</v>
      </c>
    </row>
    <row r="5759" spans="1:6" x14ac:dyDescent="0.25">
      <c r="A5759" t="s">
        <v>632</v>
      </c>
      <c r="B5759" t="s">
        <v>633</v>
      </c>
      <c r="C5759" s="151">
        <v>44108</v>
      </c>
      <c r="D5759">
        <v>53</v>
      </c>
      <c r="E5759">
        <v>68</v>
      </c>
      <c r="F5759">
        <v>40</v>
      </c>
    </row>
    <row r="5760" spans="1:6" x14ac:dyDescent="0.25">
      <c r="A5760" t="s">
        <v>632</v>
      </c>
      <c r="B5760" t="s">
        <v>633</v>
      </c>
      <c r="C5760" s="151">
        <v>44109</v>
      </c>
      <c r="D5760">
        <v>58</v>
      </c>
      <c r="E5760">
        <v>68</v>
      </c>
      <c r="F5760">
        <v>45</v>
      </c>
    </row>
    <row r="5761" spans="1:6" x14ac:dyDescent="0.25">
      <c r="A5761" t="s">
        <v>632</v>
      </c>
      <c r="B5761" t="s">
        <v>633</v>
      </c>
      <c r="C5761" s="151">
        <v>44110</v>
      </c>
      <c r="D5761">
        <v>55</v>
      </c>
      <c r="E5761">
        <v>73</v>
      </c>
      <c r="F5761">
        <v>40</v>
      </c>
    </row>
    <row r="5762" spans="1:6" x14ac:dyDescent="0.25">
      <c r="A5762" t="s">
        <v>632</v>
      </c>
      <c r="B5762" t="s">
        <v>633</v>
      </c>
      <c r="C5762" s="151">
        <v>44111</v>
      </c>
      <c r="D5762">
        <v>64</v>
      </c>
      <c r="E5762">
        <v>83</v>
      </c>
      <c r="F5762">
        <v>49</v>
      </c>
    </row>
    <row r="5763" spans="1:6" x14ac:dyDescent="0.25">
      <c r="A5763" t="s">
        <v>632</v>
      </c>
      <c r="B5763" t="s">
        <v>633</v>
      </c>
      <c r="C5763" s="151">
        <v>44112</v>
      </c>
      <c r="D5763">
        <v>65</v>
      </c>
      <c r="E5763">
        <v>71</v>
      </c>
      <c r="F5763">
        <v>45</v>
      </c>
    </row>
    <row r="5764" spans="1:6" x14ac:dyDescent="0.25">
      <c r="A5764" t="s">
        <v>632</v>
      </c>
      <c r="B5764" t="s">
        <v>633</v>
      </c>
      <c r="C5764" s="151">
        <v>44113</v>
      </c>
      <c r="D5764">
        <v>55</v>
      </c>
      <c r="E5764">
        <v>71</v>
      </c>
      <c r="F5764">
        <v>41</v>
      </c>
    </row>
    <row r="5765" spans="1:6" x14ac:dyDescent="0.25">
      <c r="A5765" t="s">
        <v>632</v>
      </c>
      <c r="B5765" t="s">
        <v>633</v>
      </c>
      <c r="C5765" s="151">
        <v>44114</v>
      </c>
      <c r="D5765">
        <v>62</v>
      </c>
      <c r="E5765">
        <v>74</v>
      </c>
      <c r="F5765">
        <v>55</v>
      </c>
    </row>
    <row r="5766" spans="1:6" x14ac:dyDescent="0.25">
      <c r="A5766" t="s">
        <v>632</v>
      </c>
      <c r="B5766" t="s">
        <v>633</v>
      </c>
      <c r="C5766" s="151">
        <v>44115</v>
      </c>
      <c r="D5766">
        <v>67</v>
      </c>
      <c r="E5766">
        <v>72</v>
      </c>
      <c r="F5766">
        <v>64</v>
      </c>
    </row>
    <row r="5767" spans="1:6" x14ac:dyDescent="0.25">
      <c r="A5767" t="s">
        <v>632</v>
      </c>
      <c r="B5767" t="s">
        <v>633</v>
      </c>
      <c r="C5767" s="151">
        <v>44116</v>
      </c>
      <c r="D5767">
        <v>62</v>
      </c>
      <c r="E5767">
        <v>65</v>
      </c>
      <c r="F5767">
        <v>55</v>
      </c>
    </row>
    <row r="5768" spans="1:6" x14ac:dyDescent="0.25">
      <c r="A5768" t="s">
        <v>632</v>
      </c>
      <c r="B5768" t="s">
        <v>633</v>
      </c>
      <c r="C5768" s="151">
        <v>44117</v>
      </c>
      <c r="D5768">
        <v>60</v>
      </c>
      <c r="E5768">
        <v>72</v>
      </c>
      <c r="F5768">
        <v>47</v>
      </c>
    </row>
    <row r="5769" spans="1:6" x14ac:dyDescent="0.25">
      <c r="A5769" t="s">
        <v>632</v>
      </c>
      <c r="B5769" t="s">
        <v>633</v>
      </c>
      <c r="C5769" s="151">
        <v>44118</v>
      </c>
      <c r="D5769">
        <v>58</v>
      </c>
      <c r="E5769">
        <v>75</v>
      </c>
      <c r="F5769">
        <v>43</v>
      </c>
    </row>
    <row r="5770" spans="1:6" x14ac:dyDescent="0.25">
      <c r="A5770" t="s">
        <v>632</v>
      </c>
      <c r="B5770" t="s">
        <v>633</v>
      </c>
      <c r="C5770" s="151">
        <v>44119</v>
      </c>
      <c r="D5770">
        <v>63</v>
      </c>
      <c r="E5770">
        <v>75</v>
      </c>
      <c r="F5770">
        <v>51</v>
      </c>
    </row>
    <row r="5771" spans="1:6" x14ac:dyDescent="0.25">
      <c r="A5771" t="s">
        <v>632</v>
      </c>
      <c r="B5771" t="s">
        <v>633</v>
      </c>
      <c r="C5771" s="151">
        <v>44120</v>
      </c>
      <c r="D5771">
        <v>61</v>
      </c>
      <c r="E5771">
        <v>68</v>
      </c>
      <c r="F5771">
        <v>45</v>
      </c>
    </row>
    <row r="5772" spans="1:6" x14ac:dyDescent="0.25">
      <c r="A5772" t="s">
        <v>632</v>
      </c>
      <c r="B5772" t="s">
        <v>633</v>
      </c>
      <c r="C5772" s="151">
        <v>44121</v>
      </c>
      <c r="D5772">
        <v>51</v>
      </c>
      <c r="E5772">
        <v>62</v>
      </c>
      <c r="F5772">
        <v>37</v>
      </c>
    </row>
    <row r="5773" spans="1:6" x14ac:dyDescent="0.25">
      <c r="A5773" t="s">
        <v>632</v>
      </c>
      <c r="B5773" t="s">
        <v>633</v>
      </c>
      <c r="C5773" s="151">
        <v>44122</v>
      </c>
      <c r="D5773">
        <v>48</v>
      </c>
      <c r="E5773">
        <v>65</v>
      </c>
      <c r="F5773">
        <v>34</v>
      </c>
    </row>
    <row r="5774" spans="1:6" x14ac:dyDescent="0.25">
      <c r="A5774" t="s">
        <v>632</v>
      </c>
      <c r="B5774" t="s">
        <v>633</v>
      </c>
      <c r="C5774" s="151">
        <v>44123</v>
      </c>
      <c r="D5774">
        <v>59</v>
      </c>
      <c r="E5774">
        <v>72</v>
      </c>
      <c r="F5774">
        <v>49</v>
      </c>
    </row>
    <row r="5775" spans="1:6" x14ac:dyDescent="0.25">
      <c r="A5775" t="s">
        <v>632</v>
      </c>
      <c r="B5775" t="s">
        <v>633</v>
      </c>
      <c r="C5775" s="151">
        <v>44124</v>
      </c>
      <c r="D5775">
        <v>63</v>
      </c>
      <c r="E5775">
        <v>76</v>
      </c>
      <c r="F5775">
        <v>50</v>
      </c>
    </row>
    <row r="5776" spans="1:6" x14ac:dyDescent="0.25">
      <c r="A5776" t="s">
        <v>632</v>
      </c>
      <c r="B5776" t="s">
        <v>633</v>
      </c>
      <c r="C5776" s="151">
        <v>44125</v>
      </c>
      <c r="D5776">
        <v>67</v>
      </c>
      <c r="E5776">
        <v>80</v>
      </c>
      <c r="F5776">
        <v>58</v>
      </c>
    </row>
    <row r="5777" spans="1:6" x14ac:dyDescent="0.25">
      <c r="A5777" t="s">
        <v>632</v>
      </c>
      <c r="B5777" t="s">
        <v>633</v>
      </c>
      <c r="C5777" s="151">
        <v>44126</v>
      </c>
      <c r="D5777">
        <v>67</v>
      </c>
      <c r="E5777">
        <v>82</v>
      </c>
      <c r="F5777">
        <v>59</v>
      </c>
    </row>
    <row r="5778" spans="1:6" x14ac:dyDescent="0.25">
      <c r="A5778" t="s">
        <v>632</v>
      </c>
      <c r="B5778" t="s">
        <v>633</v>
      </c>
      <c r="C5778" s="151">
        <v>44127</v>
      </c>
      <c r="D5778">
        <v>68</v>
      </c>
      <c r="E5778">
        <v>78</v>
      </c>
      <c r="F5778">
        <v>58</v>
      </c>
    </row>
    <row r="5779" spans="1:6" x14ac:dyDescent="0.25">
      <c r="A5779" t="s">
        <v>632</v>
      </c>
      <c r="B5779" t="s">
        <v>633</v>
      </c>
      <c r="C5779" s="151">
        <v>44128</v>
      </c>
      <c r="D5779">
        <v>65</v>
      </c>
      <c r="E5779">
        <v>75</v>
      </c>
      <c r="F5779">
        <v>55</v>
      </c>
    </row>
    <row r="5780" spans="1:6" x14ac:dyDescent="0.25">
      <c r="A5780" t="s">
        <v>632</v>
      </c>
      <c r="B5780" t="s">
        <v>633</v>
      </c>
      <c r="C5780" s="151">
        <v>44129</v>
      </c>
      <c r="D5780">
        <v>50</v>
      </c>
      <c r="E5780">
        <v>55</v>
      </c>
      <c r="F5780">
        <v>46</v>
      </c>
    </row>
    <row r="5781" spans="1:6" x14ac:dyDescent="0.25">
      <c r="A5781" t="s">
        <v>632</v>
      </c>
      <c r="B5781" t="s">
        <v>633</v>
      </c>
      <c r="C5781" s="151">
        <v>44130</v>
      </c>
      <c r="D5781">
        <v>51</v>
      </c>
      <c r="E5781">
        <v>61</v>
      </c>
      <c r="F5781">
        <v>46</v>
      </c>
    </row>
    <row r="5782" spans="1:6" x14ac:dyDescent="0.25">
      <c r="A5782" t="s">
        <v>632</v>
      </c>
      <c r="B5782" t="s">
        <v>633</v>
      </c>
      <c r="C5782" s="151">
        <v>44131</v>
      </c>
      <c r="D5782">
        <v>58</v>
      </c>
      <c r="E5782">
        <v>63</v>
      </c>
      <c r="F5782">
        <v>55</v>
      </c>
    </row>
    <row r="5783" spans="1:6" x14ac:dyDescent="0.25">
      <c r="A5783" t="s">
        <v>632</v>
      </c>
      <c r="B5783" t="s">
        <v>633</v>
      </c>
      <c r="C5783" s="151">
        <v>44132</v>
      </c>
      <c r="D5783">
        <v>63</v>
      </c>
      <c r="E5783">
        <v>71</v>
      </c>
      <c r="F5783">
        <v>60</v>
      </c>
    </row>
    <row r="5784" spans="1:6" x14ac:dyDescent="0.25">
      <c r="A5784" t="s">
        <v>632</v>
      </c>
      <c r="B5784" t="s">
        <v>633</v>
      </c>
      <c r="C5784" s="151">
        <v>44133</v>
      </c>
      <c r="D5784">
        <v>59</v>
      </c>
      <c r="E5784">
        <v>63</v>
      </c>
      <c r="F5784">
        <v>51</v>
      </c>
    </row>
    <row r="5785" spans="1:6" x14ac:dyDescent="0.25">
      <c r="A5785" t="s">
        <v>632</v>
      </c>
      <c r="B5785" t="s">
        <v>633</v>
      </c>
      <c r="C5785" s="151">
        <v>44134</v>
      </c>
      <c r="D5785">
        <v>51</v>
      </c>
      <c r="E5785">
        <v>55</v>
      </c>
      <c r="F5785">
        <v>42</v>
      </c>
    </row>
    <row r="5786" spans="1:6" x14ac:dyDescent="0.25">
      <c r="A5786" t="s">
        <v>632</v>
      </c>
      <c r="B5786" t="s">
        <v>633</v>
      </c>
      <c r="C5786" s="151">
        <v>44135</v>
      </c>
      <c r="D5786">
        <v>44</v>
      </c>
      <c r="E5786">
        <v>52</v>
      </c>
      <c r="F5786">
        <v>32</v>
      </c>
    </row>
    <row r="5787" spans="1:6" x14ac:dyDescent="0.25">
      <c r="A5787" t="s">
        <v>632</v>
      </c>
      <c r="B5787" t="s">
        <v>633</v>
      </c>
      <c r="C5787" s="151">
        <v>44136</v>
      </c>
      <c r="D5787">
        <v>49</v>
      </c>
      <c r="E5787">
        <v>58</v>
      </c>
      <c r="F5787">
        <v>39</v>
      </c>
    </row>
    <row r="5788" spans="1:6" x14ac:dyDescent="0.25">
      <c r="A5788" t="s">
        <v>632</v>
      </c>
      <c r="B5788" t="s">
        <v>633</v>
      </c>
      <c r="C5788" s="151">
        <v>44137</v>
      </c>
      <c r="D5788">
        <v>43</v>
      </c>
      <c r="E5788">
        <v>49</v>
      </c>
      <c r="F5788">
        <v>36</v>
      </c>
    </row>
    <row r="5789" spans="1:6" x14ac:dyDescent="0.25">
      <c r="A5789" t="s">
        <v>632</v>
      </c>
      <c r="B5789" t="s">
        <v>633</v>
      </c>
      <c r="C5789" s="151">
        <v>44138</v>
      </c>
      <c r="D5789">
        <v>48</v>
      </c>
      <c r="E5789">
        <v>64</v>
      </c>
      <c r="F5789">
        <v>33</v>
      </c>
    </row>
    <row r="5790" spans="1:6" x14ac:dyDescent="0.25">
      <c r="A5790" t="s">
        <v>632</v>
      </c>
      <c r="B5790" t="s">
        <v>633</v>
      </c>
      <c r="C5790" s="151">
        <v>44139</v>
      </c>
      <c r="D5790">
        <v>48</v>
      </c>
      <c r="E5790">
        <v>69</v>
      </c>
      <c r="F5790">
        <v>33</v>
      </c>
    </row>
    <row r="5791" spans="1:6" x14ac:dyDescent="0.25">
      <c r="A5791" t="s">
        <v>632</v>
      </c>
      <c r="B5791" t="s">
        <v>633</v>
      </c>
      <c r="C5791" s="151">
        <v>44140</v>
      </c>
      <c r="D5791">
        <v>55</v>
      </c>
      <c r="E5791">
        <v>70</v>
      </c>
      <c r="F5791">
        <v>39</v>
      </c>
    </row>
    <row r="5792" spans="1:6" x14ac:dyDescent="0.25">
      <c r="A5792" t="s">
        <v>632</v>
      </c>
      <c r="B5792" t="s">
        <v>633</v>
      </c>
      <c r="C5792" s="151">
        <v>44141</v>
      </c>
      <c r="D5792">
        <v>55</v>
      </c>
      <c r="E5792">
        <v>74</v>
      </c>
      <c r="F5792">
        <v>42</v>
      </c>
    </row>
    <row r="5793" spans="1:6" x14ac:dyDescent="0.25">
      <c r="A5793" t="s">
        <v>632</v>
      </c>
      <c r="B5793" t="s">
        <v>633</v>
      </c>
      <c r="C5793" s="151">
        <v>44142</v>
      </c>
      <c r="D5793">
        <v>55</v>
      </c>
      <c r="E5793">
        <v>76</v>
      </c>
      <c r="F5793">
        <v>38</v>
      </c>
    </row>
    <row r="5794" spans="1:6" x14ac:dyDescent="0.25">
      <c r="A5794" t="s">
        <v>632</v>
      </c>
      <c r="B5794" t="s">
        <v>633</v>
      </c>
      <c r="C5794" s="151">
        <v>44143</v>
      </c>
      <c r="D5794">
        <v>56</v>
      </c>
      <c r="E5794">
        <v>77</v>
      </c>
      <c r="F5794">
        <v>40</v>
      </c>
    </row>
    <row r="5795" spans="1:6" x14ac:dyDescent="0.25">
      <c r="A5795" t="s">
        <v>632</v>
      </c>
      <c r="B5795" t="s">
        <v>633</v>
      </c>
      <c r="C5795" s="151">
        <v>44144</v>
      </c>
      <c r="D5795">
        <v>59</v>
      </c>
      <c r="E5795">
        <v>76</v>
      </c>
      <c r="F5795">
        <v>46</v>
      </c>
    </row>
    <row r="5796" spans="1:6" x14ac:dyDescent="0.25">
      <c r="A5796" t="s">
        <v>632</v>
      </c>
      <c r="B5796" t="s">
        <v>633</v>
      </c>
      <c r="C5796" s="151">
        <v>44145</v>
      </c>
      <c r="D5796">
        <v>63</v>
      </c>
      <c r="E5796">
        <v>77</v>
      </c>
      <c r="F5796">
        <v>50</v>
      </c>
    </row>
    <row r="5797" spans="1:6" x14ac:dyDescent="0.25">
      <c r="A5797" t="s">
        <v>632</v>
      </c>
      <c r="B5797" t="s">
        <v>633</v>
      </c>
      <c r="C5797" s="151">
        <v>44146</v>
      </c>
      <c r="D5797">
        <v>67</v>
      </c>
      <c r="E5797">
        <v>70</v>
      </c>
      <c r="F5797">
        <v>62</v>
      </c>
    </row>
    <row r="5798" spans="1:6" x14ac:dyDescent="0.25">
      <c r="A5798" t="s">
        <v>632</v>
      </c>
      <c r="B5798" t="s">
        <v>633</v>
      </c>
      <c r="C5798" s="151">
        <v>44147</v>
      </c>
      <c r="D5798">
        <v>61</v>
      </c>
      <c r="E5798">
        <v>69</v>
      </c>
      <c r="F5798">
        <v>49</v>
      </c>
    </row>
    <row r="5799" spans="1:6" x14ac:dyDescent="0.25">
      <c r="A5799" t="s">
        <v>632</v>
      </c>
      <c r="B5799" t="s">
        <v>633</v>
      </c>
      <c r="C5799" s="151">
        <v>44148</v>
      </c>
      <c r="D5799">
        <v>52</v>
      </c>
      <c r="E5799">
        <v>62</v>
      </c>
      <c r="F5799">
        <v>45</v>
      </c>
    </row>
    <row r="5800" spans="1:6" x14ac:dyDescent="0.25">
      <c r="A5800" t="s">
        <v>632</v>
      </c>
      <c r="B5800" t="s">
        <v>633</v>
      </c>
      <c r="C5800" s="151">
        <v>44149</v>
      </c>
      <c r="D5800">
        <v>49</v>
      </c>
      <c r="E5800">
        <v>60</v>
      </c>
      <c r="F5800">
        <v>37</v>
      </c>
    </row>
    <row r="5801" spans="1:6" x14ac:dyDescent="0.25">
      <c r="A5801" t="s">
        <v>632</v>
      </c>
      <c r="B5801" t="s">
        <v>633</v>
      </c>
      <c r="C5801" s="151">
        <v>44150</v>
      </c>
      <c r="D5801">
        <v>53</v>
      </c>
      <c r="E5801">
        <v>70</v>
      </c>
      <c r="F5801">
        <v>42</v>
      </c>
    </row>
    <row r="5802" spans="1:6" x14ac:dyDescent="0.25">
      <c r="A5802" t="s">
        <v>632</v>
      </c>
      <c r="B5802" t="s">
        <v>633</v>
      </c>
      <c r="C5802" s="151">
        <v>44151</v>
      </c>
      <c r="D5802">
        <v>54</v>
      </c>
      <c r="E5802">
        <v>61</v>
      </c>
      <c r="F5802">
        <v>38</v>
      </c>
    </row>
    <row r="5803" spans="1:6" x14ac:dyDescent="0.25">
      <c r="A5803" t="s">
        <v>632</v>
      </c>
      <c r="B5803" t="s">
        <v>633</v>
      </c>
      <c r="C5803" s="151">
        <v>44152</v>
      </c>
      <c r="D5803">
        <v>44</v>
      </c>
      <c r="E5803">
        <v>56</v>
      </c>
      <c r="F5803">
        <v>32</v>
      </c>
    </row>
    <row r="5804" spans="1:6" x14ac:dyDescent="0.25">
      <c r="A5804" t="s">
        <v>632</v>
      </c>
      <c r="B5804" t="s">
        <v>633</v>
      </c>
      <c r="C5804" s="151">
        <v>44153</v>
      </c>
      <c r="D5804">
        <v>39</v>
      </c>
      <c r="E5804">
        <v>44</v>
      </c>
      <c r="F5804">
        <v>27</v>
      </c>
    </row>
    <row r="5805" spans="1:6" x14ac:dyDescent="0.25">
      <c r="A5805" t="s">
        <v>632</v>
      </c>
      <c r="B5805" t="s">
        <v>633</v>
      </c>
      <c r="C5805" s="151">
        <v>44154</v>
      </c>
      <c r="D5805">
        <v>36</v>
      </c>
      <c r="E5805">
        <v>54</v>
      </c>
      <c r="F5805">
        <v>24</v>
      </c>
    </row>
    <row r="5806" spans="1:6" x14ac:dyDescent="0.25">
      <c r="A5806" t="s">
        <v>632</v>
      </c>
      <c r="B5806" t="s">
        <v>633</v>
      </c>
      <c r="C5806" s="151">
        <v>44155</v>
      </c>
      <c r="D5806">
        <v>50</v>
      </c>
      <c r="E5806">
        <v>66</v>
      </c>
      <c r="F5806">
        <v>33</v>
      </c>
    </row>
    <row r="5807" spans="1:6" x14ac:dyDescent="0.25">
      <c r="A5807" t="s">
        <v>632</v>
      </c>
      <c r="B5807" t="s">
        <v>633</v>
      </c>
      <c r="C5807" s="151">
        <v>44156</v>
      </c>
      <c r="D5807">
        <v>53</v>
      </c>
      <c r="E5807">
        <v>67</v>
      </c>
      <c r="F5807">
        <v>40</v>
      </c>
    </row>
    <row r="5808" spans="1:6" x14ac:dyDescent="0.25">
      <c r="A5808" t="s">
        <v>632</v>
      </c>
      <c r="B5808" t="s">
        <v>633</v>
      </c>
      <c r="C5808" s="151">
        <v>44157</v>
      </c>
      <c r="D5808">
        <v>56</v>
      </c>
      <c r="E5808">
        <v>58</v>
      </c>
      <c r="F5808">
        <v>51</v>
      </c>
    </row>
    <row r="5809" spans="1:6" x14ac:dyDescent="0.25">
      <c r="A5809" t="s">
        <v>632</v>
      </c>
      <c r="B5809" t="s">
        <v>633</v>
      </c>
      <c r="C5809" s="151">
        <v>44158</v>
      </c>
      <c r="D5809">
        <v>52</v>
      </c>
      <c r="E5809">
        <v>57</v>
      </c>
      <c r="F5809">
        <v>37</v>
      </c>
    </row>
    <row r="5810" spans="1:6" x14ac:dyDescent="0.25">
      <c r="A5810" t="s">
        <v>632</v>
      </c>
      <c r="B5810" t="s">
        <v>633</v>
      </c>
      <c r="C5810" s="151">
        <v>44159</v>
      </c>
      <c r="D5810">
        <v>43</v>
      </c>
      <c r="E5810">
        <v>51</v>
      </c>
      <c r="F5810">
        <v>33</v>
      </c>
    </row>
    <row r="5811" spans="1:6" x14ac:dyDescent="0.25">
      <c r="A5811" t="s">
        <v>632</v>
      </c>
      <c r="B5811" t="s">
        <v>633</v>
      </c>
      <c r="C5811" s="151">
        <v>44160</v>
      </c>
      <c r="D5811">
        <v>48</v>
      </c>
      <c r="E5811">
        <v>57</v>
      </c>
      <c r="F5811">
        <v>41</v>
      </c>
    </row>
    <row r="5812" spans="1:6" x14ac:dyDescent="0.25">
      <c r="A5812" t="s">
        <v>632</v>
      </c>
      <c r="B5812" t="s">
        <v>633</v>
      </c>
      <c r="C5812" s="151">
        <v>44161</v>
      </c>
      <c r="D5812">
        <v>57</v>
      </c>
      <c r="E5812">
        <v>70</v>
      </c>
      <c r="F5812">
        <v>46</v>
      </c>
    </row>
    <row r="5813" spans="1:6" x14ac:dyDescent="0.25">
      <c r="A5813" t="s">
        <v>632</v>
      </c>
      <c r="B5813" t="s">
        <v>633</v>
      </c>
      <c r="C5813" s="151">
        <v>44162</v>
      </c>
      <c r="D5813">
        <v>54</v>
      </c>
      <c r="E5813">
        <v>61</v>
      </c>
      <c r="F5813">
        <v>45</v>
      </c>
    </row>
    <row r="5814" spans="1:6" x14ac:dyDescent="0.25">
      <c r="A5814" t="s">
        <v>632</v>
      </c>
      <c r="B5814" t="s">
        <v>633</v>
      </c>
      <c r="C5814" s="151">
        <v>44163</v>
      </c>
      <c r="D5814">
        <v>50</v>
      </c>
      <c r="E5814">
        <v>59</v>
      </c>
      <c r="F5814">
        <v>33</v>
      </c>
    </row>
    <row r="5815" spans="1:6" x14ac:dyDescent="0.25">
      <c r="A5815" t="s">
        <v>632</v>
      </c>
      <c r="B5815" t="s">
        <v>633</v>
      </c>
      <c r="C5815" s="151">
        <v>44164</v>
      </c>
      <c r="D5815">
        <v>42</v>
      </c>
      <c r="E5815">
        <v>58</v>
      </c>
      <c r="F5815">
        <v>28</v>
      </c>
    </row>
    <row r="5816" spans="1:6" x14ac:dyDescent="0.25">
      <c r="A5816" t="s">
        <v>632</v>
      </c>
      <c r="B5816" t="s">
        <v>633</v>
      </c>
      <c r="C5816" s="151">
        <v>44165</v>
      </c>
      <c r="D5816">
        <v>54</v>
      </c>
      <c r="E5816">
        <v>62</v>
      </c>
      <c r="F5816">
        <v>47</v>
      </c>
    </row>
    <row r="5817" spans="1:6" x14ac:dyDescent="0.25">
      <c r="A5817" t="s">
        <v>632</v>
      </c>
      <c r="B5817" t="s">
        <v>633</v>
      </c>
      <c r="C5817" s="151">
        <v>44166</v>
      </c>
      <c r="D5817">
        <v>45</v>
      </c>
      <c r="E5817">
        <v>47</v>
      </c>
      <c r="F5817">
        <v>38</v>
      </c>
    </row>
    <row r="5818" spans="1:6" x14ac:dyDescent="0.25">
      <c r="A5818" t="s">
        <v>632</v>
      </c>
      <c r="B5818" t="s">
        <v>633</v>
      </c>
      <c r="C5818" s="151">
        <v>44167</v>
      </c>
      <c r="D5818">
        <v>41</v>
      </c>
      <c r="E5818">
        <v>48</v>
      </c>
      <c r="F5818">
        <v>34</v>
      </c>
    </row>
    <row r="5819" spans="1:6" x14ac:dyDescent="0.25">
      <c r="A5819" t="s">
        <v>632</v>
      </c>
      <c r="B5819" t="s">
        <v>633</v>
      </c>
      <c r="C5819" s="151">
        <v>44168</v>
      </c>
      <c r="D5819">
        <v>38</v>
      </c>
      <c r="E5819">
        <v>53</v>
      </c>
      <c r="F5819">
        <v>25</v>
      </c>
    </row>
    <row r="5820" spans="1:6" x14ac:dyDescent="0.25">
      <c r="A5820" t="s">
        <v>632</v>
      </c>
      <c r="B5820" t="s">
        <v>633</v>
      </c>
      <c r="C5820" s="151">
        <v>44169</v>
      </c>
      <c r="D5820">
        <v>46</v>
      </c>
      <c r="E5820">
        <v>50</v>
      </c>
      <c r="F5820">
        <v>44</v>
      </c>
    </row>
    <row r="5821" spans="1:6" x14ac:dyDescent="0.25">
      <c r="A5821" t="s">
        <v>632</v>
      </c>
      <c r="B5821" t="s">
        <v>633</v>
      </c>
      <c r="C5821" s="151">
        <v>44170</v>
      </c>
      <c r="D5821">
        <v>45</v>
      </c>
      <c r="E5821">
        <v>48</v>
      </c>
      <c r="F5821">
        <v>41</v>
      </c>
    </row>
    <row r="5822" spans="1:6" x14ac:dyDescent="0.25">
      <c r="A5822" t="s">
        <v>632</v>
      </c>
      <c r="B5822" t="s">
        <v>633</v>
      </c>
      <c r="C5822" s="151">
        <v>44171</v>
      </c>
      <c r="D5822">
        <v>41</v>
      </c>
      <c r="E5822">
        <v>45</v>
      </c>
      <c r="F5822">
        <v>31</v>
      </c>
    </row>
    <row r="5823" spans="1:6" x14ac:dyDescent="0.25">
      <c r="A5823" t="s">
        <v>632</v>
      </c>
      <c r="B5823" t="s">
        <v>633</v>
      </c>
      <c r="C5823" s="151">
        <v>44172</v>
      </c>
      <c r="D5823">
        <v>35</v>
      </c>
      <c r="E5823">
        <v>40</v>
      </c>
      <c r="F5823">
        <v>28</v>
      </c>
    </row>
    <row r="5824" spans="1:6" x14ac:dyDescent="0.25">
      <c r="A5824" t="s">
        <v>632</v>
      </c>
      <c r="B5824" t="s">
        <v>633</v>
      </c>
      <c r="C5824" s="151">
        <v>44173</v>
      </c>
      <c r="D5824">
        <v>36</v>
      </c>
      <c r="E5824">
        <v>45</v>
      </c>
      <c r="F5824">
        <v>31</v>
      </c>
    </row>
    <row r="5825" spans="1:6" x14ac:dyDescent="0.25">
      <c r="A5825" t="s">
        <v>632</v>
      </c>
      <c r="B5825" t="s">
        <v>633</v>
      </c>
      <c r="C5825" s="151">
        <v>44174</v>
      </c>
      <c r="D5825">
        <v>34</v>
      </c>
      <c r="E5825">
        <v>44</v>
      </c>
      <c r="F5825">
        <v>26</v>
      </c>
    </row>
    <row r="5826" spans="1:6" x14ac:dyDescent="0.25">
      <c r="A5826" t="s">
        <v>632</v>
      </c>
      <c r="B5826" t="s">
        <v>633</v>
      </c>
      <c r="C5826" s="151">
        <v>44175</v>
      </c>
      <c r="D5826">
        <v>36</v>
      </c>
      <c r="E5826">
        <v>54</v>
      </c>
      <c r="F5826">
        <v>24</v>
      </c>
    </row>
    <row r="5827" spans="1:6" x14ac:dyDescent="0.25">
      <c r="A5827" t="s">
        <v>632</v>
      </c>
      <c r="B5827" t="s">
        <v>633</v>
      </c>
      <c r="C5827" s="151">
        <v>44176</v>
      </c>
      <c r="D5827">
        <v>44</v>
      </c>
      <c r="E5827">
        <v>62</v>
      </c>
      <c r="F5827">
        <v>32</v>
      </c>
    </row>
    <row r="5828" spans="1:6" x14ac:dyDescent="0.25">
      <c r="A5828" t="s">
        <v>632</v>
      </c>
      <c r="B5828" t="s">
        <v>633</v>
      </c>
      <c r="C5828" s="151">
        <v>44177</v>
      </c>
      <c r="D5828">
        <v>49</v>
      </c>
      <c r="E5828">
        <v>65</v>
      </c>
      <c r="F5828">
        <v>36</v>
      </c>
    </row>
    <row r="5829" spans="1:6" x14ac:dyDescent="0.25">
      <c r="A5829" t="s">
        <v>632</v>
      </c>
      <c r="B5829" t="s">
        <v>633</v>
      </c>
      <c r="C5829" s="151">
        <v>44178</v>
      </c>
      <c r="D5829">
        <v>56</v>
      </c>
      <c r="E5829">
        <v>65</v>
      </c>
      <c r="F5829">
        <v>39</v>
      </c>
    </row>
    <row r="5830" spans="1:6" x14ac:dyDescent="0.25">
      <c r="A5830" t="s">
        <v>632</v>
      </c>
      <c r="B5830" t="s">
        <v>633</v>
      </c>
      <c r="C5830" s="151">
        <v>44179</v>
      </c>
      <c r="D5830">
        <v>41</v>
      </c>
      <c r="E5830">
        <v>44</v>
      </c>
      <c r="F5830">
        <v>34</v>
      </c>
    </row>
    <row r="5831" spans="1:6" x14ac:dyDescent="0.25">
      <c r="A5831" t="s">
        <v>632</v>
      </c>
      <c r="B5831" t="s">
        <v>633</v>
      </c>
      <c r="C5831" s="151">
        <v>44180</v>
      </c>
      <c r="D5831">
        <v>35</v>
      </c>
      <c r="E5831">
        <v>41</v>
      </c>
      <c r="F5831">
        <v>27</v>
      </c>
    </row>
    <row r="5832" spans="1:6" x14ac:dyDescent="0.25">
      <c r="A5832" t="s">
        <v>632</v>
      </c>
      <c r="B5832" t="s">
        <v>633</v>
      </c>
      <c r="C5832" s="151">
        <v>44181</v>
      </c>
      <c r="D5832">
        <v>31</v>
      </c>
      <c r="E5832">
        <v>34</v>
      </c>
      <c r="F5832">
        <v>27</v>
      </c>
    </row>
    <row r="5833" spans="1:6" x14ac:dyDescent="0.25">
      <c r="A5833" t="s">
        <v>632</v>
      </c>
      <c r="B5833" t="s">
        <v>633</v>
      </c>
      <c r="C5833" s="151">
        <v>44182</v>
      </c>
      <c r="D5833">
        <v>31</v>
      </c>
      <c r="E5833">
        <v>36</v>
      </c>
      <c r="F5833">
        <v>28</v>
      </c>
    </row>
    <row r="5834" spans="1:6" x14ac:dyDescent="0.25">
      <c r="A5834" t="s">
        <v>632</v>
      </c>
      <c r="B5834" t="s">
        <v>633</v>
      </c>
      <c r="C5834" s="151">
        <v>44183</v>
      </c>
      <c r="D5834">
        <v>34</v>
      </c>
      <c r="E5834">
        <v>37</v>
      </c>
      <c r="F5834">
        <v>27</v>
      </c>
    </row>
    <row r="5835" spans="1:6" x14ac:dyDescent="0.25">
      <c r="A5835" t="s">
        <v>632</v>
      </c>
      <c r="B5835" t="s">
        <v>633</v>
      </c>
      <c r="C5835" s="151">
        <v>44184</v>
      </c>
      <c r="D5835">
        <v>30</v>
      </c>
      <c r="E5835">
        <v>36</v>
      </c>
      <c r="F5835">
        <v>23</v>
      </c>
    </row>
    <row r="5836" spans="1:6" x14ac:dyDescent="0.25">
      <c r="A5836" t="s">
        <v>632</v>
      </c>
      <c r="B5836" t="s">
        <v>633</v>
      </c>
      <c r="C5836" s="151">
        <v>44185</v>
      </c>
      <c r="D5836">
        <v>37</v>
      </c>
      <c r="E5836">
        <v>46</v>
      </c>
      <c r="F5836">
        <v>32</v>
      </c>
    </row>
    <row r="5837" spans="1:6" x14ac:dyDescent="0.25">
      <c r="A5837" t="s">
        <v>632</v>
      </c>
      <c r="B5837" t="s">
        <v>633</v>
      </c>
      <c r="C5837" s="151">
        <v>44186</v>
      </c>
      <c r="D5837">
        <v>38</v>
      </c>
      <c r="E5837">
        <v>45</v>
      </c>
      <c r="F5837">
        <v>35</v>
      </c>
    </row>
    <row r="5838" spans="1:6" x14ac:dyDescent="0.25">
      <c r="A5838" t="s">
        <v>632</v>
      </c>
      <c r="B5838" t="s">
        <v>633</v>
      </c>
      <c r="C5838" s="151">
        <v>44187</v>
      </c>
      <c r="D5838">
        <v>42</v>
      </c>
      <c r="E5838">
        <v>49</v>
      </c>
      <c r="F5838">
        <v>34</v>
      </c>
    </row>
    <row r="5839" spans="1:6" x14ac:dyDescent="0.25">
      <c r="A5839" t="s">
        <v>632</v>
      </c>
      <c r="B5839" t="s">
        <v>633</v>
      </c>
      <c r="C5839" s="151">
        <v>44188</v>
      </c>
      <c r="D5839">
        <v>38</v>
      </c>
      <c r="E5839">
        <v>49</v>
      </c>
      <c r="F5839">
        <v>25</v>
      </c>
    </row>
    <row r="5840" spans="1:6" x14ac:dyDescent="0.25">
      <c r="A5840" t="s">
        <v>632</v>
      </c>
      <c r="B5840" t="s">
        <v>633</v>
      </c>
      <c r="C5840" s="151">
        <v>44189</v>
      </c>
      <c r="D5840">
        <v>47</v>
      </c>
      <c r="E5840">
        <v>61</v>
      </c>
      <c r="F5840">
        <v>43</v>
      </c>
    </row>
    <row r="5841" spans="1:6" x14ac:dyDescent="0.25">
      <c r="A5841" t="s">
        <v>632</v>
      </c>
      <c r="B5841" t="s">
        <v>633</v>
      </c>
      <c r="C5841" s="151">
        <v>44190</v>
      </c>
      <c r="D5841">
        <v>40</v>
      </c>
      <c r="E5841">
        <v>55</v>
      </c>
      <c r="F5841">
        <v>22</v>
      </c>
    </row>
    <row r="5842" spans="1:6" x14ac:dyDescent="0.25">
      <c r="A5842" t="s">
        <v>632</v>
      </c>
      <c r="B5842" t="s">
        <v>633</v>
      </c>
      <c r="C5842" s="151">
        <v>44191</v>
      </c>
      <c r="D5842">
        <v>26</v>
      </c>
      <c r="E5842">
        <v>35</v>
      </c>
      <c r="F5842">
        <v>20</v>
      </c>
    </row>
    <row r="5843" spans="1:6" x14ac:dyDescent="0.25">
      <c r="A5843" t="s">
        <v>632</v>
      </c>
      <c r="B5843" t="s">
        <v>633</v>
      </c>
      <c r="C5843" s="151">
        <v>44192</v>
      </c>
      <c r="D5843">
        <v>29</v>
      </c>
      <c r="E5843">
        <v>41</v>
      </c>
      <c r="F5843">
        <v>19</v>
      </c>
    </row>
    <row r="5844" spans="1:6" x14ac:dyDescent="0.25">
      <c r="A5844" t="s">
        <v>632</v>
      </c>
      <c r="B5844" t="s">
        <v>633</v>
      </c>
      <c r="C5844" s="151">
        <v>44193</v>
      </c>
      <c r="D5844">
        <v>41</v>
      </c>
      <c r="E5844">
        <v>56</v>
      </c>
      <c r="F5844">
        <v>32</v>
      </c>
    </row>
    <row r="5845" spans="1:6" x14ac:dyDescent="0.25">
      <c r="A5845" t="s">
        <v>632</v>
      </c>
      <c r="B5845" t="s">
        <v>633</v>
      </c>
      <c r="C5845" s="151">
        <v>44194</v>
      </c>
      <c r="D5845">
        <v>40</v>
      </c>
      <c r="E5845">
        <v>42</v>
      </c>
      <c r="F5845">
        <v>24</v>
      </c>
    </row>
    <row r="5846" spans="1:6" x14ac:dyDescent="0.25">
      <c r="A5846" t="s">
        <v>632</v>
      </c>
      <c r="B5846" t="s">
        <v>633</v>
      </c>
      <c r="C5846" s="151">
        <v>44195</v>
      </c>
      <c r="D5846">
        <v>33</v>
      </c>
      <c r="E5846">
        <v>47</v>
      </c>
      <c r="F5846">
        <v>26</v>
      </c>
    </row>
    <row r="5847" spans="1:6" x14ac:dyDescent="0.25">
      <c r="A5847" t="s">
        <v>632</v>
      </c>
      <c r="B5847" t="s">
        <v>633</v>
      </c>
      <c r="C5847" s="151">
        <v>44196</v>
      </c>
      <c r="D5847">
        <v>46</v>
      </c>
      <c r="E5847">
        <v>51</v>
      </c>
      <c r="F5847">
        <v>39</v>
      </c>
    </row>
    <row r="5848" spans="1:6" x14ac:dyDescent="0.25">
      <c r="A5848" t="s">
        <v>632</v>
      </c>
      <c r="B5848" t="s">
        <v>633</v>
      </c>
      <c r="C5848" s="151">
        <v>44197</v>
      </c>
      <c r="D5848">
        <v>37</v>
      </c>
      <c r="E5848">
        <v>39</v>
      </c>
      <c r="F5848">
        <v>34</v>
      </c>
    </row>
    <row r="5849" spans="1:6" x14ac:dyDescent="0.25">
      <c r="A5849" t="s">
        <v>632</v>
      </c>
      <c r="B5849" t="s">
        <v>633</v>
      </c>
      <c r="C5849" s="151">
        <v>44198</v>
      </c>
      <c r="D5849">
        <v>41</v>
      </c>
      <c r="E5849">
        <v>56</v>
      </c>
      <c r="F5849">
        <v>35</v>
      </c>
    </row>
    <row r="5850" spans="1:6" x14ac:dyDescent="0.25">
      <c r="A5850" t="s">
        <v>632</v>
      </c>
      <c r="B5850" t="s">
        <v>633</v>
      </c>
      <c r="C5850" s="151">
        <v>44199</v>
      </c>
      <c r="D5850">
        <v>40</v>
      </c>
      <c r="E5850">
        <v>42</v>
      </c>
      <c r="F5850">
        <v>34</v>
      </c>
    </row>
    <row r="5851" spans="1:6" x14ac:dyDescent="0.25">
      <c r="A5851" t="s">
        <v>632</v>
      </c>
      <c r="B5851" t="s">
        <v>633</v>
      </c>
      <c r="C5851" s="151">
        <v>44200</v>
      </c>
      <c r="D5851">
        <v>37</v>
      </c>
      <c r="E5851">
        <v>44</v>
      </c>
      <c r="F5851">
        <v>28</v>
      </c>
    </row>
    <row r="5852" spans="1:6" x14ac:dyDescent="0.25">
      <c r="A5852" t="s">
        <v>632</v>
      </c>
      <c r="B5852" t="s">
        <v>633</v>
      </c>
      <c r="C5852" s="151">
        <v>44201</v>
      </c>
      <c r="D5852">
        <v>38</v>
      </c>
      <c r="E5852">
        <v>40</v>
      </c>
      <c r="F5852">
        <v>37</v>
      </c>
    </row>
    <row r="5853" spans="1:6" x14ac:dyDescent="0.25">
      <c r="A5853" t="s">
        <v>632</v>
      </c>
      <c r="B5853" t="s">
        <v>633</v>
      </c>
      <c r="C5853" s="151">
        <v>44202</v>
      </c>
      <c r="D5853">
        <v>39</v>
      </c>
      <c r="E5853">
        <v>41</v>
      </c>
      <c r="F5853">
        <v>34</v>
      </c>
    </row>
    <row r="5854" spans="1:6" x14ac:dyDescent="0.25">
      <c r="A5854" t="s">
        <v>632</v>
      </c>
      <c r="B5854" t="s">
        <v>633</v>
      </c>
      <c r="C5854" s="151">
        <v>44203</v>
      </c>
      <c r="D5854">
        <v>38</v>
      </c>
      <c r="E5854">
        <v>46</v>
      </c>
      <c r="F5854">
        <v>30</v>
      </c>
    </row>
    <row r="5855" spans="1:6" x14ac:dyDescent="0.25">
      <c r="A5855" t="s">
        <v>632</v>
      </c>
      <c r="B5855" t="s">
        <v>633</v>
      </c>
      <c r="C5855" s="151">
        <v>44204</v>
      </c>
      <c r="D5855">
        <v>34</v>
      </c>
      <c r="E5855">
        <v>39</v>
      </c>
      <c r="F5855">
        <v>29</v>
      </c>
    </row>
    <row r="5856" spans="1:6" x14ac:dyDescent="0.25">
      <c r="A5856" t="s">
        <v>632</v>
      </c>
      <c r="B5856" t="s">
        <v>633</v>
      </c>
      <c r="C5856" s="151">
        <v>44205</v>
      </c>
      <c r="D5856">
        <v>36</v>
      </c>
      <c r="E5856">
        <v>46</v>
      </c>
      <c r="F5856">
        <v>30</v>
      </c>
    </row>
    <row r="5857" spans="1:6" x14ac:dyDescent="0.25">
      <c r="A5857" t="s">
        <v>632</v>
      </c>
      <c r="B5857" t="s">
        <v>633</v>
      </c>
      <c r="C5857" s="151">
        <v>44206</v>
      </c>
      <c r="D5857">
        <v>39</v>
      </c>
      <c r="E5857">
        <v>48</v>
      </c>
      <c r="F5857">
        <v>25</v>
      </c>
    </row>
    <row r="5858" spans="1:6" x14ac:dyDescent="0.25">
      <c r="A5858" t="s">
        <v>632</v>
      </c>
      <c r="B5858" t="s">
        <v>633</v>
      </c>
      <c r="C5858" s="151">
        <v>44207</v>
      </c>
      <c r="D5858">
        <v>31</v>
      </c>
      <c r="E5858">
        <v>42</v>
      </c>
      <c r="F5858">
        <v>22</v>
      </c>
    </row>
    <row r="5859" spans="1:6" x14ac:dyDescent="0.25">
      <c r="A5859" t="s">
        <v>632</v>
      </c>
      <c r="B5859" t="s">
        <v>633</v>
      </c>
      <c r="C5859" s="151">
        <v>44208</v>
      </c>
      <c r="D5859">
        <v>32</v>
      </c>
      <c r="E5859">
        <v>49</v>
      </c>
      <c r="F5859">
        <v>20</v>
      </c>
    </row>
    <row r="5860" spans="1:6" x14ac:dyDescent="0.25">
      <c r="A5860" t="s">
        <v>632</v>
      </c>
      <c r="B5860" t="s">
        <v>633</v>
      </c>
      <c r="C5860" s="151">
        <v>44209</v>
      </c>
      <c r="D5860">
        <v>34</v>
      </c>
      <c r="E5860">
        <v>51</v>
      </c>
      <c r="F5860">
        <v>22</v>
      </c>
    </row>
    <row r="5861" spans="1:6" x14ac:dyDescent="0.25">
      <c r="A5861" t="s">
        <v>632</v>
      </c>
      <c r="B5861" t="s">
        <v>633</v>
      </c>
      <c r="C5861" s="151">
        <v>44210</v>
      </c>
      <c r="D5861">
        <v>37</v>
      </c>
      <c r="E5861">
        <v>56</v>
      </c>
      <c r="F5861">
        <v>24</v>
      </c>
    </row>
    <row r="5862" spans="1:6" x14ac:dyDescent="0.25">
      <c r="A5862" t="s">
        <v>632</v>
      </c>
      <c r="B5862" t="s">
        <v>633</v>
      </c>
      <c r="C5862" s="151">
        <v>44211</v>
      </c>
      <c r="D5862">
        <v>40</v>
      </c>
      <c r="E5862">
        <v>52</v>
      </c>
      <c r="F5862">
        <v>27</v>
      </c>
    </row>
    <row r="5863" spans="1:6" x14ac:dyDescent="0.25">
      <c r="A5863" t="s">
        <v>632</v>
      </c>
      <c r="B5863" t="s">
        <v>633</v>
      </c>
      <c r="C5863" s="151">
        <v>44212</v>
      </c>
      <c r="D5863">
        <v>40</v>
      </c>
      <c r="E5863">
        <v>46</v>
      </c>
      <c r="F5863">
        <v>29</v>
      </c>
    </row>
    <row r="5864" spans="1:6" x14ac:dyDescent="0.25">
      <c r="A5864" t="s">
        <v>632</v>
      </c>
      <c r="B5864" t="s">
        <v>633</v>
      </c>
      <c r="C5864" s="151">
        <v>44213</v>
      </c>
      <c r="D5864">
        <v>38</v>
      </c>
      <c r="E5864">
        <v>47</v>
      </c>
      <c r="F5864">
        <v>28</v>
      </c>
    </row>
    <row r="5865" spans="1:6" x14ac:dyDescent="0.25">
      <c r="A5865" t="s">
        <v>632</v>
      </c>
      <c r="B5865" t="s">
        <v>633</v>
      </c>
      <c r="C5865" s="151">
        <v>44214</v>
      </c>
      <c r="D5865">
        <v>37</v>
      </c>
      <c r="E5865">
        <v>45</v>
      </c>
      <c r="F5865">
        <v>29</v>
      </c>
    </row>
    <row r="5866" spans="1:6" x14ac:dyDescent="0.25">
      <c r="A5866" t="s">
        <v>632</v>
      </c>
      <c r="B5866" t="s">
        <v>633</v>
      </c>
      <c r="C5866" s="151">
        <v>44215</v>
      </c>
      <c r="D5866">
        <v>39</v>
      </c>
      <c r="E5866">
        <v>51</v>
      </c>
      <c r="F5866">
        <v>26</v>
      </c>
    </row>
    <row r="5867" spans="1:6" x14ac:dyDescent="0.25">
      <c r="A5867" t="s">
        <v>632</v>
      </c>
      <c r="B5867" t="s">
        <v>633</v>
      </c>
      <c r="C5867" s="151">
        <v>44216</v>
      </c>
      <c r="D5867">
        <v>36</v>
      </c>
      <c r="E5867">
        <v>43</v>
      </c>
      <c r="F5867">
        <v>22</v>
      </c>
    </row>
    <row r="5868" spans="1:6" x14ac:dyDescent="0.25">
      <c r="A5868" t="s">
        <v>632</v>
      </c>
      <c r="B5868" t="s">
        <v>633</v>
      </c>
      <c r="C5868" s="151">
        <v>44217</v>
      </c>
      <c r="D5868">
        <v>34</v>
      </c>
      <c r="E5868">
        <v>54</v>
      </c>
      <c r="F5868">
        <v>19</v>
      </c>
    </row>
    <row r="5869" spans="1:6" x14ac:dyDescent="0.25">
      <c r="A5869" t="s">
        <v>632</v>
      </c>
      <c r="B5869" t="s">
        <v>633</v>
      </c>
      <c r="C5869" s="151">
        <v>44218</v>
      </c>
      <c r="D5869">
        <v>38</v>
      </c>
      <c r="E5869">
        <v>49</v>
      </c>
      <c r="F5869">
        <v>26</v>
      </c>
    </row>
    <row r="5870" spans="1:6" x14ac:dyDescent="0.25">
      <c r="A5870" t="s">
        <v>632</v>
      </c>
      <c r="B5870" t="s">
        <v>633</v>
      </c>
      <c r="C5870" s="151">
        <v>44219</v>
      </c>
      <c r="D5870">
        <v>33</v>
      </c>
      <c r="E5870">
        <v>38</v>
      </c>
      <c r="F5870">
        <v>24</v>
      </c>
    </row>
    <row r="5871" spans="1:6" x14ac:dyDescent="0.25">
      <c r="A5871" t="s">
        <v>632</v>
      </c>
      <c r="B5871" t="s">
        <v>633</v>
      </c>
      <c r="C5871" s="151">
        <v>44220</v>
      </c>
      <c r="D5871">
        <v>28</v>
      </c>
      <c r="E5871">
        <v>37</v>
      </c>
      <c r="F5871">
        <v>22</v>
      </c>
    </row>
    <row r="5872" spans="1:6" x14ac:dyDescent="0.25">
      <c r="A5872" t="s">
        <v>632</v>
      </c>
      <c r="B5872" t="s">
        <v>633</v>
      </c>
      <c r="C5872" s="151">
        <v>44221</v>
      </c>
      <c r="D5872">
        <v>35</v>
      </c>
      <c r="E5872">
        <v>38</v>
      </c>
      <c r="F5872">
        <v>31</v>
      </c>
    </row>
    <row r="5873" spans="1:6" x14ac:dyDescent="0.25">
      <c r="A5873" t="s">
        <v>632</v>
      </c>
      <c r="B5873" t="s">
        <v>633</v>
      </c>
      <c r="C5873" s="151">
        <v>44222</v>
      </c>
      <c r="D5873">
        <v>33</v>
      </c>
      <c r="E5873">
        <v>37</v>
      </c>
      <c r="F5873">
        <v>31</v>
      </c>
    </row>
    <row r="5874" spans="1:6" x14ac:dyDescent="0.25">
      <c r="A5874" t="s">
        <v>632</v>
      </c>
      <c r="B5874" t="s">
        <v>633</v>
      </c>
      <c r="C5874" s="151">
        <v>44223</v>
      </c>
      <c r="D5874">
        <v>38</v>
      </c>
      <c r="E5874">
        <v>44</v>
      </c>
      <c r="F5874">
        <v>33</v>
      </c>
    </row>
    <row r="5875" spans="1:6" x14ac:dyDescent="0.25">
      <c r="A5875" t="s">
        <v>632</v>
      </c>
      <c r="B5875" t="s">
        <v>633</v>
      </c>
      <c r="C5875" s="151">
        <v>44224</v>
      </c>
      <c r="D5875">
        <v>33</v>
      </c>
      <c r="E5875">
        <v>35</v>
      </c>
      <c r="F5875">
        <v>26</v>
      </c>
    </row>
    <row r="5876" spans="1:6" x14ac:dyDescent="0.25">
      <c r="A5876" t="s">
        <v>632</v>
      </c>
      <c r="B5876" t="s">
        <v>633</v>
      </c>
      <c r="C5876" s="151">
        <v>44225</v>
      </c>
      <c r="D5876">
        <v>27</v>
      </c>
      <c r="E5876">
        <v>31</v>
      </c>
      <c r="F5876">
        <v>22</v>
      </c>
    </row>
    <row r="5877" spans="1:6" x14ac:dyDescent="0.25">
      <c r="A5877" t="s">
        <v>632</v>
      </c>
      <c r="B5877" t="s">
        <v>633</v>
      </c>
      <c r="C5877" s="151">
        <v>44226</v>
      </c>
      <c r="D5877">
        <v>28</v>
      </c>
      <c r="E5877">
        <v>39</v>
      </c>
      <c r="F5877">
        <v>19</v>
      </c>
    </row>
    <row r="5878" spans="1:6" x14ac:dyDescent="0.25">
      <c r="A5878" t="s">
        <v>632</v>
      </c>
      <c r="B5878" t="s">
        <v>633</v>
      </c>
      <c r="C5878" s="151">
        <v>44227</v>
      </c>
      <c r="D5878">
        <v>30</v>
      </c>
      <c r="E5878">
        <v>32</v>
      </c>
      <c r="F5878">
        <v>28</v>
      </c>
    </row>
    <row r="5879" spans="1:6" x14ac:dyDescent="0.25">
      <c r="A5879" t="s">
        <v>632</v>
      </c>
      <c r="B5879" t="s">
        <v>633</v>
      </c>
      <c r="C5879" s="151">
        <v>44228</v>
      </c>
      <c r="D5879">
        <v>29</v>
      </c>
      <c r="E5879">
        <v>33</v>
      </c>
      <c r="F5879">
        <v>26</v>
      </c>
    </row>
    <row r="5880" spans="1:6" x14ac:dyDescent="0.25">
      <c r="A5880" t="s">
        <v>632</v>
      </c>
      <c r="B5880" t="s">
        <v>633</v>
      </c>
      <c r="C5880" s="151">
        <v>44229</v>
      </c>
      <c r="D5880">
        <v>33</v>
      </c>
      <c r="E5880">
        <v>36</v>
      </c>
      <c r="F5880">
        <v>31</v>
      </c>
    </row>
    <row r="5881" spans="1:6" x14ac:dyDescent="0.25">
      <c r="A5881" t="s">
        <v>632</v>
      </c>
      <c r="B5881" t="s">
        <v>633</v>
      </c>
      <c r="C5881" s="151">
        <v>44230</v>
      </c>
      <c r="D5881">
        <v>35</v>
      </c>
      <c r="E5881">
        <v>41</v>
      </c>
      <c r="F5881">
        <v>31</v>
      </c>
    </row>
    <row r="5882" spans="1:6" x14ac:dyDescent="0.25">
      <c r="A5882" t="s">
        <v>632</v>
      </c>
      <c r="B5882" t="s">
        <v>633</v>
      </c>
      <c r="C5882" s="151">
        <v>44231</v>
      </c>
      <c r="D5882">
        <v>36</v>
      </c>
      <c r="E5882">
        <v>49</v>
      </c>
      <c r="F5882">
        <v>28</v>
      </c>
    </row>
    <row r="5883" spans="1:6" x14ac:dyDescent="0.25">
      <c r="A5883" t="s">
        <v>632</v>
      </c>
      <c r="B5883" t="s">
        <v>633</v>
      </c>
      <c r="C5883" s="151">
        <v>44232</v>
      </c>
      <c r="D5883">
        <v>44</v>
      </c>
      <c r="E5883">
        <v>55</v>
      </c>
      <c r="F5883">
        <v>28</v>
      </c>
    </row>
    <row r="5884" spans="1:6" x14ac:dyDescent="0.25">
      <c r="A5884" t="s">
        <v>632</v>
      </c>
      <c r="B5884" t="s">
        <v>633</v>
      </c>
      <c r="C5884" s="151">
        <v>44233</v>
      </c>
      <c r="D5884">
        <v>38</v>
      </c>
      <c r="E5884">
        <v>50</v>
      </c>
      <c r="F5884">
        <v>27</v>
      </c>
    </row>
    <row r="5885" spans="1:6" x14ac:dyDescent="0.25">
      <c r="A5885" t="s">
        <v>632</v>
      </c>
      <c r="B5885" t="s">
        <v>633</v>
      </c>
      <c r="C5885" s="151">
        <v>44234</v>
      </c>
      <c r="D5885">
        <v>38</v>
      </c>
      <c r="E5885">
        <v>43</v>
      </c>
      <c r="F5885">
        <v>24</v>
      </c>
    </row>
    <row r="5886" spans="1:6" x14ac:dyDescent="0.25">
      <c r="A5886" t="s">
        <v>632</v>
      </c>
      <c r="B5886" t="s">
        <v>633</v>
      </c>
      <c r="C5886" s="151">
        <v>44235</v>
      </c>
      <c r="D5886">
        <v>30</v>
      </c>
      <c r="E5886">
        <v>38</v>
      </c>
      <c r="F5886">
        <v>22</v>
      </c>
    </row>
    <row r="5887" spans="1:6" x14ac:dyDescent="0.25">
      <c r="A5887" t="s">
        <v>632</v>
      </c>
      <c r="B5887" t="s">
        <v>633</v>
      </c>
      <c r="C5887" s="151">
        <v>44236</v>
      </c>
      <c r="D5887">
        <v>35</v>
      </c>
      <c r="E5887">
        <v>49</v>
      </c>
      <c r="F5887">
        <v>27</v>
      </c>
    </row>
    <row r="5888" spans="1:6" x14ac:dyDescent="0.25">
      <c r="A5888" t="s">
        <v>632</v>
      </c>
      <c r="B5888" t="s">
        <v>633</v>
      </c>
      <c r="C5888" s="151">
        <v>44237</v>
      </c>
      <c r="D5888">
        <v>36</v>
      </c>
      <c r="E5888">
        <v>42</v>
      </c>
      <c r="F5888">
        <v>29</v>
      </c>
    </row>
    <row r="5889" spans="1:6" x14ac:dyDescent="0.25">
      <c r="A5889" t="s">
        <v>632</v>
      </c>
      <c r="B5889" t="s">
        <v>633</v>
      </c>
      <c r="C5889" s="151">
        <v>44238</v>
      </c>
      <c r="D5889">
        <v>33</v>
      </c>
      <c r="E5889">
        <v>35</v>
      </c>
      <c r="F5889">
        <v>31</v>
      </c>
    </row>
    <row r="5890" spans="1:6" x14ac:dyDescent="0.25">
      <c r="A5890" t="s">
        <v>632</v>
      </c>
      <c r="B5890" t="s">
        <v>633</v>
      </c>
      <c r="C5890" s="151">
        <v>44239</v>
      </c>
      <c r="D5890">
        <v>30</v>
      </c>
      <c r="E5890">
        <v>32</v>
      </c>
      <c r="F5890">
        <v>28</v>
      </c>
    </row>
    <row r="5891" spans="1:6" x14ac:dyDescent="0.25">
      <c r="A5891" t="s">
        <v>632</v>
      </c>
      <c r="B5891" t="s">
        <v>633</v>
      </c>
      <c r="C5891" s="151">
        <v>44240</v>
      </c>
      <c r="D5891">
        <v>29</v>
      </c>
      <c r="E5891">
        <v>30</v>
      </c>
      <c r="F5891">
        <v>27</v>
      </c>
    </row>
    <row r="5892" spans="1:6" x14ac:dyDescent="0.25">
      <c r="A5892" t="s">
        <v>632</v>
      </c>
      <c r="B5892" t="s">
        <v>633</v>
      </c>
      <c r="C5892" s="151">
        <v>44241</v>
      </c>
      <c r="D5892">
        <v>30</v>
      </c>
      <c r="E5892">
        <v>37</v>
      </c>
      <c r="F5892">
        <v>27</v>
      </c>
    </row>
    <row r="5893" spans="1:6" x14ac:dyDescent="0.25">
      <c r="A5893" t="s">
        <v>632</v>
      </c>
      <c r="B5893" t="s">
        <v>633</v>
      </c>
      <c r="C5893" s="151">
        <v>44242</v>
      </c>
      <c r="D5893">
        <v>35</v>
      </c>
      <c r="E5893">
        <v>37</v>
      </c>
      <c r="F5893">
        <v>34</v>
      </c>
    </row>
    <row r="5894" spans="1:6" x14ac:dyDescent="0.25">
      <c r="A5894" t="s">
        <v>632</v>
      </c>
      <c r="B5894" t="s">
        <v>633</v>
      </c>
      <c r="C5894" s="151">
        <v>44243</v>
      </c>
      <c r="D5894">
        <v>37</v>
      </c>
      <c r="E5894">
        <v>43</v>
      </c>
      <c r="F5894">
        <v>26</v>
      </c>
    </row>
    <row r="5895" spans="1:6" x14ac:dyDescent="0.25">
      <c r="A5895" t="s">
        <v>632</v>
      </c>
      <c r="B5895" t="s">
        <v>633</v>
      </c>
      <c r="C5895" s="151">
        <v>44244</v>
      </c>
      <c r="D5895">
        <v>28</v>
      </c>
      <c r="E5895">
        <v>36</v>
      </c>
      <c r="F5895">
        <v>23</v>
      </c>
    </row>
    <row r="5896" spans="1:6" x14ac:dyDescent="0.25">
      <c r="A5896" t="s">
        <v>632</v>
      </c>
      <c r="B5896" t="s">
        <v>633</v>
      </c>
      <c r="C5896" s="151">
        <v>44245</v>
      </c>
      <c r="D5896">
        <v>28</v>
      </c>
      <c r="E5896">
        <v>30</v>
      </c>
      <c r="F5896">
        <v>26</v>
      </c>
    </row>
    <row r="5897" spans="1:6" x14ac:dyDescent="0.25">
      <c r="A5897" t="s">
        <v>632</v>
      </c>
      <c r="B5897" t="s">
        <v>633</v>
      </c>
      <c r="C5897" s="151">
        <v>44246</v>
      </c>
      <c r="D5897">
        <v>31</v>
      </c>
      <c r="E5897">
        <v>38</v>
      </c>
      <c r="F5897">
        <v>29</v>
      </c>
    </row>
    <row r="5898" spans="1:6" x14ac:dyDescent="0.25">
      <c r="A5898" t="s">
        <v>632</v>
      </c>
      <c r="B5898" t="s">
        <v>633</v>
      </c>
      <c r="C5898" s="151">
        <v>44247</v>
      </c>
      <c r="D5898">
        <v>29</v>
      </c>
      <c r="E5898">
        <v>32</v>
      </c>
      <c r="F5898">
        <v>24</v>
      </c>
    </row>
    <row r="5899" spans="1:6" x14ac:dyDescent="0.25">
      <c r="A5899" t="s">
        <v>632</v>
      </c>
      <c r="B5899" t="s">
        <v>633</v>
      </c>
      <c r="C5899" s="151">
        <v>44248</v>
      </c>
      <c r="D5899">
        <v>28</v>
      </c>
      <c r="E5899">
        <v>39</v>
      </c>
      <c r="F5899">
        <v>16</v>
      </c>
    </row>
    <row r="5900" spans="1:6" x14ac:dyDescent="0.25">
      <c r="A5900" t="s">
        <v>632</v>
      </c>
      <c r="B5900" t="s">
        <v>633</v>
      </c>
      <c r="C5900" s="151">
        <v>44249</v>
      </c>
      <c r="D5900">
        <v>33</v>
      </c>
      <c r="E5900">
        <v>38</v>
      </c>
      <c r="F5900">
        <v>30</v>
      </c>
    </row>
    <row r="5901" spans="1:6" x14ac:dyDescent="0.25">
      <c r="A5901" t="s">
        <v>632</v>
      </c>
      <c r="B5901" t="s">
        <v>633</v>
      </c>
      <c r="C5901" s="151">
        <v>44250</v>
      </c>
      <c r="D5901">
        <v>39</v>
      </c>
      <c r="E5901">
        <v>57</v>
      </c>
      <c r="F5901">
        <v>27</v>
      </c>
    </row>
    <row r="5902" spans="1:6" x14ac:dyDescent="0.25">
      <c r="A5902" t="s">
        <v>632</v>
      </c>
      <c r="B5902" t="s">
        <v>633</v>
      </c>
      <c r="C5902" s="151">
        <v>44251</v>
      </c>
      <c r="D5902">
        <v>44</v>
      </c>
      <c r="E5902">
        <v>66</v>
      </c>
      <c r="F5902">
        <v>27</v>
      </c>
    </row>
    <row r="5903" spans="1:6" x14ac:dyDescent="0.25">
      <c r="A5903" t="s">
        <v>632</v>
      </c>
      <c r="B5903" t="s">
        <v>633</v>
      </c>
      <c r="C5903" s="151">
        <v>44252</v>
      </c>
      <c r="D5903">
        <v>51</v>
      </c>
      <c r="E5903">
        <v>56</v>
      </c>
      <c r="F5903">
        <v>32</v>
      </c>
    </row>
    <row r="5904" spans="1:6" x14ac:dyDescent="0.25">
      <c r="A5904" t="s">
        <v>632</v>
      </c>
      <c r="B5904" t="s">
        <v>633</v>
      </c>
      <c r="C5904" s="151">
        <v>44253</v>
      </c>
      <c r="D5904">
        <v>41</v>
      </c>
      <c r="E5904">
        <v>50</v>
      </c>
      <c r="F5904">
        <v>33</v>
      </c>
    </row>
    <row r="5905" spans="1:6" x14ac:dyDescent="0.25">
      <c r="A5905" t="s">
        <v>632</v>
      </c>
      <c r="B5905" t="s">
        <v>633</v>
      </c>
      <c r="C5905" s="151">
        <v>44254</v>
      </c>
      <c r="D5905">
        <v>41</v>
      </c>
      <c r="E5905">
        <v>54</v>
      </c>
      <c r="F5905">
        <v>36</v>
      </c>
    </row>
    <row r="5906" spans="1:6" x14ac:dyDescent="0.25">
      <c r="A5906" t="s">
        <v>632</v>
      </c>
      <c r="B5906" t="s">
        <v>633</v>
      </c>
      <c r="C5906" s="151">
        <v>44255</v>
      </c>
      <c r="D5906">
        <v>45</v>
      </c>
      <c r="E5906">
        <v>47</v>
      </c>
      <c r="F5906">
        <v>43</v>
      </c>
    </row>
    <row r="5907" spans="1:6" x14ac:dyDescent="0.25">
      <c r="A5907" t="s">
        <v>632</v>
      </c>
      <c r="B5907" t="s">
        <v>633</v>
      </c>
      <c r="C5907" s="151">
        <v>44256</v>
      </c>
      <c r="D5907">
        <v>46</v>
      </c>
      <c r="E5907">
        <v>51</v>
      </c>
      <c r="F5907">
        <v>38</v>
      </c>
    </row>
    <row r="5908" spans="1:6" x14ac:dyDescent="0.25">
      <c r="A5908" t="s">
        <v>632</v>
      </c>
      <c r="B5908" t="s">
        <v>633</v>
      </c>
      <c r="C5908" s="151">
        <v>44257</v>
      </c>
      <c r="D5908">
        <v>38</v>
      </c>
      <c r="E5908">
        <v>45</v>
      </c>
      <c r="F5908">
        <v>27</v>
      </c>
    </row>
    <row r="5909" spans="1:6" x14ac:dyDescent="0.25">
      <c r="A5909" t="s">
        <v>632</v>
      </c>
      <c r="B5909" t="s">
        <v>633</v>
      </c>
      <c r="C5909" s="151">
        <v>44258</v>
      </c>
      <c r="D5909">
        <v>40</v>
      </c>
      <c r="E5909">
        <v>61</v>
      </c>
      <c r="F5909">
        <v>25</v>
      </c>
    </row>
    <row r="5910" spans="1:6" x14ac:dyDescent="0.25">
      <c r="A5910" t="s">
        <v>632</v>
      </c>
      <c r="B5910" t="s">
        <v>633</v>
      </c>
      <c r="C5910" s="151">
        <v>44259</v>
      </c>
      <c r="D5910">
        <v>45</v>
      </c>
      <c r="E5910">
        <v>54</v>
      </c>
      <c r="F5910">
        <v>32</v>
      </c>
    </row>
    <row r="5911" spans="1:6" x14ac:dyDescent="0.25">
      <c r="A5911" t="s">
        <v>632</v>
      </c>
      <c r="B5911" t="s">
        <v>633</v>
      </c>
      <c r="C5911" s="151">
        <v>44260</v>
      </c>
      <c r="D5911">
        <v>34</v>
      </c>
      <c r="E5911">
        <v>43</v>
      </c>
      <c r="F5911">
        <v>25</v>
      </c>
    </row>
    <row r="5912" spans="1:6" x14ac:dyDescent="0.25">
      <c r="A5912" t="s">
        <v>632</v>
      </c>
      <c r="B5912" t="s">
        <v>633</v>
      </c>
      <c r="C5912" s="151">
        <v>44261</v>
      </c>
      <c r="D5912">
        <v>37</v>
      </c>
      <c r="E5912">
        <v>47</v>
      </c>
      <c r="F5912">
        <v>25</v>
      </c>
    </row>
    <row r="5913" spans="1:6" x14ac:dyDescent="0.25">
      <c r="A5913" t="s">
        <v>632</v>
      </c>
      <c r="B5913" t="s">
        <v>633</v>
      </c>
      <c r="C5913" s="151">
        <v>44262</v>
      </c>
      <c r="D5913">
        <v>34</v>
      </c>
      <c r="E5913">
        <v>47</v>
      </c>
      <c r="F5913">
        <v>18</v>
      </c>
    </row>
    <row r="5914" spans="1:6" x14ac:dyDescent="0.25">
      <c r="A5914" t="s">
        <v>632</v>
      </c>
      <c r="B5914" t="s">
        <v>633</v>
      </c>
      <c r="C5914" s="151">
        <v>44263</v>
      </c>
      <c r="D5914">
        <v>35</v>
      </c>
      <c r="E5914">
        <v>56</v>
      </c>
      <c r="F5914">
        <v>19</v>
      </c>
    </row>
    <row r="5915" spans="1:6" x14ac:dyDescent="0.25">
      <c r="A5915" t="s">
        <v>632</v>
      </c>
      <c r="B5915" t="s">
        <v>633</v>
      </c>
      <c r="C5915" s="151">
        <v>44264</v>
      </c>
      <c r="D5915">
        <v>50</v>
      </c>
      <c r="E5915">
        <v>70</v>
      </c>
      <c r="F5915">
        <v>38</v>
      </c>
    </row>
    <row r="5916" spans="1:6" x14ac:dyDescent="0.25">
      <c r="A5916" t="s">
        <v>632</v>
      </c>
      <c r="B5916" t="s">
        <v>633</v>
      </c>
      <c r="C5916" s="151">
        <v>44265</v>
      </c>
      <c r="D5916">
        <v>53</v>
      </c>
      <c r="E5916">
        <v>72</v>
      </c>
      <c r="F5916">
        <v>35</v>
      </c>
    </row>
    <row r="5917" spans="1:6" x14ac:dyDescent="0.25">
      <c r="A5917" t="s">
        <v>632</v>
      </c>
      <c r="B5917" t="s">
        <v>633</v>
      </c>
      <c r="C5917" s="151">
        <v>44266</v>
      </c>
      <c r="D5917">
        <v>63</v>
      </c>
      <c r="E5917">
        <v>79</v>
      </c>
      <c r="F5917">
        <v>48</v>
      </c>
    </row>
    <row r="5918" spans="1:6" x14ac:dyDescent="0.25">
      <c r="A5918" t="s">
        <v>632</v>
      </c>
      <c r="B5918" t="s">
        <v>633</v>
      </c>
      <c r="C5918" s="151">
        <v>44267</v>
      </c>
      <c r="D5918">
        <v>63</v>
      </c>
      <c r="E5918">
        <v>70</v>
      </c>
      <c r="F5918">
        <v>54</v>
      </c>
    </row>
    <row r="5919" spans="1:6" x14ac:dyDescent="0.25">
      <c r="A5919" t="s">
        <v>632</v>
      </c>
      <c r="B5919" t="s">
        <v>633</v>
      </c>
      <c r="C5919" s="151">
        <v>44268</v>
      </c>
      <c r="D5919">
        <v>53</v>
      </c>
      <c r="E5919">
        <v>60</v>
      </c>
      <c r="F5919">
        <v>40</v>
      </c>
    </row>
    <row r="5920" spans="1:6" x14ac:dyDescent="0.25">
      <c r="A5920" t="s">
        <v>632</v>
      </c>
      <c r="B5920" t="s">
        <v>633</v>
      </c>
      <c r="C5920" s="151">
        <v>44269</v>
      </c>
      <c r="D5920">
        <v>51</v>
      </c>
      <c r="E5920">
        <v>65</v>
      </c>
      <c r="F5920">
        <v>33</v>
      </c>
    </row>
    <row r="5921" spans="1:6" x14ac:dyDescent="0.25">
      <c r="A5921" t="s">
        <v>632</v>
      </c>
      <c r="B5921" t="s">
        <v>633</v>
      </c>
      <c r="C5921" s="151">
        <v>44270</v>
      </c>
      <c r="D5921">
        <v>40</v>
      </c>
      <c r="E5921">
        <v>46</v>
      </c>
      <c r="F5921">
        <v>30</v>
      </c>
    </row>
    <row r="5922" spans="1:6" x14ac:dyDescent="0.25">
      <c r="A5922" t="s">
        <v>632</v>
      </c>
      <c r="B5922" t="s">
        <v>633</v>
      </c>
      <c r="C5922" s="151">
        <v>44271</v>
      </c>
      <c r="D5922">
        <v>41</v>
      </c>
      <c r="E5922">
        <v>44</v>
      </c>
      <c r="F5922">
        <v>39</v>
      </c>
    </row>
    <row r="5923" spans="1:6" x14ac:dyDescent="0.25">
      <c r="A5923" t="s">
        <v>632</v>
      </c>
      <c r="B5923" t="s">
        <v>633</v>
      </c>
      <c r="C5923" s="151">
        <v>44272</v>
      </c>
      <c r="D5923">
        <v>44</v>
      </c>
      <c r="E5923">
        <v>50</v>
      </c>
      <c r="F5923">
        <v>41</v>
      </c>
    </row>
    <row r="5924" spans="1:6" x14ac:dyDescent="0.25">
      <c r="A5924" t="s">
        <v>632</v>
      </c>
      <c r="B5924" t="s">
        <v>633</v>
      </c>
      <c r="C5924" s="151">
        <v>44273</v>
      </c>
      <c r="D5924">
        <v>49</v>
      </c>
      <c r="E5924">
        <v>54</v>
      </c>
      <c r="F5924">
        <v>46</v>
      </c>
    </row>
    <row r="5925" spans="1:6" x14ac:dyDescent="0.25">
      <c r="A5925" t="s">
        <v>632</v>
      </c>
      <c r="B5925" t="s">
        <v>633</v>
      </c>
      <c r="C5925" s="151">
        <v>44274</v>
      </c>
      <c r="D5925">
        <v>44</v>
      </c>
      <c r="E5925">
        <v>49</v>
      </c>
      <c r="F5925">
        <v>36</v>
      </c>
    </row>
    <row r="5926" spans="1:6" x14ac:dyDescent="0.25">
      <c r="A5926" t="s">
        <v>632</v>
      </c>
      <c r="B5926" t="s">
        <v>633</v>
      </c>
      <c r="C5926" s="151">
        <v>44275</v>
      </c>
      <c r="D5926">
        <v>42</v>
      </c>
      <c r="E5926">
        <v>58</v>
      </c>
      <c r="F5926">
        <v>27</v>
      </c>
    </row>
    <row r="5927" spans="1:6" x14ac:dyDescent="0.25">
      <c r="A5927" t="s">
        <v>632</v>
      </c>
      <c r="B5927" t="s">
        <v>633</v>
      </c>
      <c r="C5927" s="151">
        <v>44276</v>
      </c>
      <c r="D5927">
        <v>44</v>
      </c>
      <c r="E5927">
        <v>64</v>
      </c>
      <c r="F5927">
        <v>26</v>
      </c>
    </row>
    <row r="5928" spans="1:6" x14ac:dyDescent="0.25">
      <c r="A5928" t="s">
        <v>632</v>
      </c>
      <c r="B5928" t="s">
        <v>633</v>
      </c>
      <c r="C5928" s="151">
        <v>44277</v>
      </c>
      <c r="D5928">
        <v>46</v>
      </c>
      <c r="E5928">
        <v>66</v>
      </c>
      <c r="F5928">
        <v>27</v>
      </c>
    </row>
    <row r="5929" spans="1:6" x14ac:dyDescent="0.25">
      <c r="A5929" t="s">
        <v>632</v>
      </c>
      <c r="B5929" t="s">
        <v>633</v>
      </c>
      <c r="C5929" s="151">
        <v>44278</v>
      </c>
      <c r="D5929">
        <v>51</v>
      </c>
      <c r="E5929">
        <v>69</v>
      </c>
      <c r="F5929">
        <v>35</v>
      </c>
    </row>
    <row r="5930" spans="1:6" x14ac:dyDescent="0.25">
      <c r="A5930" t="s">
        <v>632</v>
      </c>
      <c r="B5930" t="s">
        <v>633</v>
      </c>
      <c r="C5930" s="151">
        <v>44279</v>
      </c>
      <c r="D5930">
        <v>56</v>
      </c>
      <c r="E5930">
        <v>58</v>
      </c>
      <c r="F5930">
        <v>53</v>
      </c>
    </row>
    <row r="5931" spans="1:6" x14ac:dyDescent="0.25">
      <c r="A5931" t="s">
        <v>632</v>
      </c>
      <c r="B5931" t="s">
        <v>633</v>
      </c>
      <c r="C5931" s="151">
        <v>44280</v>
      </c>
      <c r="D5931">
        <v>58</v>
      </c>
      <c r="E5931">
        <v>65</v>
      </c>
      <c r="F5931">
        <v>53</v>
      </c>
    </row>
    <row r="5932" spans="1:6" x14ac:dyDescent="0.25">
      <c r="A5932" t="s">
        <v>632</v>
      </c>
      <c r="B5932" t="s">
        <v>633</v>
      </c>
      <c r="C5932" s="151">
        <v>44281</v>
      </c>
      <c r="D5932">
        <v>70</v>
      </c>
      <c r="E5932">
        <v>81</v>
      </c>
      <c r="F5932">
        <v>57</v>
      </c>
    </row>
    <row r="5933" spans="1:6" x14ac:dyDescent="0.25">
      <c r="A5933" t="s">
        <v>632</v>
      </c>
      <c r="B5933" t="s">
        <v>633</v>
      </c>
      <c r="C5933" s="151">
        <v>44282</v>
      </c>
      <c r="D5933">
        <v>59</v>
      </c>
      <c r="E5933">
        <v>73</v>
      </c>
      <c r="F5933">
        <v>43</v>
      </c>
    </row>
    <row r="5934" spans="1:6" x14ac:dyDescent="0.25">
      <c r="A5934" t="s">
        <v>632</v>
      </c>
      <c r="B5934" t="s">
        <v>633</v>
      </c>
      <c r="C5934" s="151">
        <v>44283</v>
      </c>
      <c r="D5934">
        <v>60</v>
      </c>
      <c r="E5934">
        <v>70</v>
      </c>
      <c r="F5934">
        <v>46</v>
      </c>
    </row>
    <row r="5935" spans="1:6" x14ac:dyDescent="0.25">
      <c r="A5935" t="s">
        <v>632</v>
      </c>
      <c r="B5935" t="s">
        <v>633</v>
      </c>
      <c r="C5935" s="151">
        <v>44284</v>
      </c>
      <c r="D5935">
        <v>50</v>
      </c>
      <c r="E5935">
        <v>60</v>
      </c>
      <c r="F5935">
        <v>37</v>
      </c>
    </row>
    <row r="5936" spans="1:6" x14ac:dyDescent="0.25">
      <c r="A5936" t="s">
        <v>632</v>
      </c>
      <c r="B5936" t="s">
        <v>633</v>
      </c>
      <c r="C5936" s="151">
        <v>44285</v>
      </c>
      <c r="D5936">
        <v>50</v>
      </c>
      <c r="E5936">
        <v>70</v>
      </c>
      <c r="F5936">
        <v>32</v>
      </c>
    </row>
    <row r="5937" spans="1:6" x14ac:dyDescent="0.25">
      <c r="A5937" t="s">
        <v>632</v>
      </c>
      <c r="B5937" t="s">
        <v>633</v>
      </c>
      <c r="C5937" s="151">
        <v>44286</v>
      </c>
      <c r="D5937">
        <v>60</v>
      </c>
      <c r="E5937">
        <v>65</v>
      </c>
      <c r="F5937">
        <v>48</v>
      </c>
    </row>
    <row r="5938" spans="1:6" x14ac:dyDescent="0.25">
      <c r="A5938" t="s">
        <v>632</v>
      </c>
      <c r="B5938" t="s">
        <v>633</v>
      </c>
      <c r="C5938" s="151">
        <v>44287</v>
      </c>
      <c r="D5938">
        <v>48</v>
      </c>
      <c r="E5938">
        <v>49</v>
      </c>
      <c r="F5938">
        <v>32</v>
      </c>
    </row>
    <row r="5939" spans="1:6" x14ac:dyDescent="0.25">
      <c r="A5939" t="s">
        <v>632</v>
      </c>
      <c r="B5939" t="s">
        <v>633</v>
      </c>
      <c r="C5939" s="151">
        <v>44288</v>
      </c>
      <c r="D5939">
        <v>36</v>
      </c>
      <c r="E5939">
        <v>45</v>
      </c>
      <c r="F5939">
        <v>29</v>
      </c>
    </row>
    <row r="5940" spans="1:6" x14ac:dyDescent="0.25">
      <c r="A5940" t="s">
        <v>632</v>
      </c>
      <c r="B5940" t="s">
        <v>633</v>
      </c>
      <c r="C5940" s="151">
        <v>44289</v>
      </c>
      <c r="D5940">
        <v>40</v>
      </c>
      <c r="E5940">
        <v>56</v>
      </c>
      <c r="F5940">
        <v>24</v>
      </c>
    </row>
    <row r="5941" spans="1:6" x14ac:dyDescent="0.25">
      <c r="A5941" t="s">
        <v>632</v>
      </c>
      <c r="B5941" t="s">
        <v>633</v>
      </c>
      <c r="C5941" s="151">
        <v>44290</v>
      </c>
      <c r="D5941">
        <v>53</v>
      </c>
      <c r="E5941">
        <v>73</v>
      </c>
      <c r="F5941">
        <v>34</v>
      </c>
    </row>
    <row r="5942" spans="1:6" x14ac:dyDescent="0.25">
      <c r="A5942" t="s">
        <v>632</v>
      </c>
      <c r="B5942" t="s">
        <v>633</v>
      </c>
      <c r="C5942" s="151">
        <v>44291</v>
      </c>
      <c r="D5942">
        <v>58</v>
      </c>
      <c r="E5942">
        <v>74</v>
      </c>
      <c r="F5942">
        <v>38</v>
      </c>
    </row>
    <row r="5943" spans="1:6" x14ac:dyDescent="0.25">
      <c r="A5943" t="s">
        <v>632</v>
      </c>
      <c r="B5943" t="s">
        <v>633</v>
      </c>
      <c r="C5943" s="151">
        <v>44292</v>
      </c>
      <c r="D5943">
        <v>62</v>
      </c>
      <c r="E5943">
        <v>78</v>
      </c>
      <c r="F5943">
        <v>45</v>
      </c>
    </row>
    <row r="5944" spans="1:6" x14ac:dyDescent="0.25">
      <c r="A5944" t="s">
        <v>632</v>
      </c>
      <c r="B5944" t="s">
        <v>633</v>
      </c>
      <c r="C5944" s="151">
        <v>44293</v>
      </c>
      <c r="D5944">
        <v>64</v>
      </c>
      <c r="E5944">
        <v>83</v>
      </c>
      <c r="F5944">
        <v>46</v>
      </c>
    </row>
    <row r="5945" spans="1:6" x14ac:dyDescent="0.25">
      <c r="A5945" t="s">
        <v>632</v>
      </c>
      <c r="B5945" t="s">
        <v>633</v>
      </c>
      <c r="C5945" s="151">
        <v>44294</v>
      </c>
      <c r="D5945">
        <v>65</v>
      </c>
      <c r="E5945">
        <v>72</v>
      </c>
      <c r="F5945">
        <v>53</v>
      </c>
    </row>
    <row r="5946" spans="1:6" x14ac:dyDescent="0.25">
      <c r="A5946" t="s">
        <v>632</v>
      </c>
      <c r="B5946" t="s">
        <v>633</v>
      </c>
      <c r="C5946" s="151">
        <v>44295</v>
      </c>
      <c r="D5946">
        <v>57</v>
      </c>
      <c r="E5946">
        <v>60</v>
      </c>
      <c r="F5946">
        <v>52</v>
      </c>
    </row>
    <row r="5947" spans="1:6" x14ac:dyDescent="0.25">
      <c r="A5947" t="s">
        <v>632</v>
      </c>
      <c r="B5947" t="s">
        <v>633</v>
      </c>
      <c r="C5947" s="151">
        <v>44296</v>
      </c>
      <c r="D5947">
        <v>59</v>
      </c>
      <c r="E5947">
        <v>70</v>
      </c>
      <c r="F5947">
        <v>54</v>
      </c>
    </row>
    <row r="5948" spans="1:6" x14ac:dyDescent="0.25">
      <c r="A5948" t="s">
        <v>632</v>
      </c>
      <c r="B5948" t="s">
        <v>633</v>
      </c>
      <c r="C5948" s="151">
        <v>44297</v>
      </c>
      <c r="D5948">
        <v>68</v>
      </c>
      <c r="E5948">
        <v>79</v>
      </c>
      <c r="F5948">
        <v>60</v>
      </c>
    </row>
    <row r="5949" spans="1:6" x14ac:dyDescent="0.25">
      <c r="A5949" t="s">
        <v>632</v>
      </c>
      <c r="B5949" t="s">
        <v>633</v>
      </c>
      <c r="C5949" s="151">
        <v>44298</v>
      </c>
      <c r="D5949">
        <v>61</v>
      </c>
      <c r="E5949">
        <v>64</v>
      </c>
      <c r="F5949">
        <v>49</v>
      </c>
    </row>
    <row r="5950" spans="1:6" x14ac:dyDescent="0.25">
      <c r="A5950" t="s">
        <v>632</v>
      </c>
      <c r="B5950" t="s">
        <v>633</v>
      </c>
      <c r="C5950" s="151">
        <v>44299</v>
      </c>
      <c r="D5950">
        <v>56</v>
      </c>
      <c r="E5950">
        <v>68</v>
      </c>
      <c r="F5950">
        <v>49</v>
      </c>
    </row>
    <row r="5951" spans="1:6" x14ac:dyDescent="0.25">
      <c r="A5951" t="s">
        <v>632</v>
      </c>
      <c r="B5951" t="s">
        <v>633</v>
      </c>
      <c r="C5951" s="151">
        <v>44300</v>
      </c>
      <c r="D5951">
        <v>55</v>
      </c>
      <c r="E5951">
        <v>61</v>
      </c>
      <c r="F5951">
        <v>48</v>
      </c>
    </row>
    <row r="5952" spans="1:6" x14ac:dyDescent="0.25">
      <c r="A5952" t="s">
        <v>632</v>
      </c>
      <c r="B5952" t="s">
        <v>633</v>
      </c>
      <c r="C5952" s="151">
        <v>44301</v>
      </c>
      <c r="D5952">
        <v>57</v>
      </c>
      <c r="E5952">
        <v>64</v>
      </c>
      <c r="F5952">
        <v>44</v>
      </c>
    </row>
    <row r="5953" spans="1:6" x14ac:dyDescent="0.25">
      <c r="A5953" t="s">
        <v>632</v>
      </c>
      <c r="B5953" t="s">
        <v>633</v>
      </c>
      <c r="C5953" s="151">
        <v>44302</v>
      </c>
      <c r="D5953">
        <v>49</v>
      </c>
      <c r="E5953">
        <v>59</v>
      </c>
      <c r="F5953">
        <v>35</v>
      </c>
    </row>
    <row r="5954" spans="1:6" x14ac:dyDescent="0.25">
      <c r="A5954" t="s">
        <v>632</v>
      </c>
      <c r="B5954" t="s">
        <v>633</v>
      </c>
      <c r="C5954" s="151">
        <v>44303</v>
      </c>
      <c r="D5954">
        <v>51</v>
      </c>
      <c r="E5954">
        <v>60</v>
      </c>
      <c r="F5954">
        <v>38</v>
      </c>
    </row>
    <row r="5955" spans="1:6" x14ac:dyDescent="0.25">
      <c r="A5955" t="s">
        <v>632</v>
      </c>
      <c r="B5955" t="s">
        <v>633</v>
      </c>
      <c r="C5955" s="151">
        <v>44304</v>
      </c>
      <c r="D5955">
        <v>54</v>
      </c>
      <c r="E5955">
        <v>64</v>
      </c>
      <c r="F5955">
        <v>42</v>
      </c>
    </row>
    <row r="5956" spans="1:6" x14ac:dyDescent="0.25">
      <c r="A5956" t="s">
        <v>632</v>
      </c>
      <c r="B5956" t="s">
        <v>633</v>
      </c>
      <c r="C5956" s="151">
        <v>44305</v>
      </c>
      <c r="D5956">
        <v>55</v>
      </c>
      <c r="E5956">
        <v>64</v>
      </c>
      <c r="F5956">
        <v>47</v>
      </c>
    </row>
    <row r="5957" spans="1:6" x14ac:dyDescent="0.25">
      <c r="A5957" t="s">
        <v>632</v>
      </c>
      <c r="B5957" t="s">
        <v>633</v>
      </c>
      <c r="C5957" s="151">
        <v>44306</v>
      </c>
      <c r="D5957">
        <v>60</v>
      </c>
      <c r="E5957">
        <v>76</v>
      </c>
      <c r="F5957">
        <v>46</v>
      </c>
    </row>
    <row r="5958" spans="1:6" x14ac:dyDescent="0.25">
      <c r="A5958" t="s">
        <v>632</v>
      </c>
      <c r="B5958" t="s">
        <v>633</v>
      </c>
      <c r="C5958" s="151">
        <v>44307</v>
      </c>
      <c r="D5958">
        <v>58</v>
      </c>
      <c r="E5958">
        <v>63</v>
      </c>
      <c r="F5958">
        <v>37</v>
      </c>
    </row>
    <row r="5959" spans="1:6" x14ac:dyDescent="0.25">
      <c r="A5959" t="s">
        <v>632</v>
      </c>
      <c r="B5959" t="s">
        <v>633</v>
      </c>
      <c r="C5959" s="151">
        <v>44308</v>
      </c>
      <c r="D5959">
        <v>42</v>
      </c>
      <c r="E5959">
        <v>53</v>
      </c>
      <c r="F5959">
        <v>30</v>
      </c>
    </row>
    <row r="5960" spans="1:6" x14ac:dyDescent="0.25">
      <c r="A5960" t="s">
        <v>632</v>
      </c>
      <c r="B5960" t="s">
        <v>633</v>
      </c>
      <c r="C5960" s="151">
        <v>44309</v>
      </c>
      <c r="D5960">
        <v>48</v>
      </c>
      <c r="E5960">
        <v>65</v>
      </c>
      <c r="F5960">
        <v>32</v>
      </c>
    </row>
    <row r="5961" spans="1:6" x14ac:dyDescent="0.25">
      <c r="A5961" t="s">
        <v>632</v>
      </c>
      <c r="B5961" t="s">
        <v>633</v>
      </c>
      <c r="C5961" s="151">
        <v>44310</v>
      </c>
      <c r="D5961">
        <v>51</v>
      </c>
      <c r="E5961">
        <v>64</v>
      </c>
      <c r="F5961">
        <v>33</v>
      </c>
    </row>
    <row r="5962" spans="1:6" x14ac:dyDescent="0.25">
      <c r="A5962" t="s">
        <v>632</v>
      </c>
      <c r="B5962" t="s">
        <v>633</v>
      </c>
      <c r="C5962" s="151">
        <v>44311</v>
      </c>
      <c r="D5962">
        <v>54</v>
      </c>
      <c r="E5962">
        <v>66</v>
      </c>
      <c r="F5962">
        <v>49</v>
      </c>
    </row>
    <row r="5963" spans="1:6" x14ac:dyDescent="0.25">
      <c r="A5963" t="s">
        <v>632</v>
      </c>
      <c r="B5963" t="s">
        <v>633</v>
      </c>
      <c r="C5963" s="151">
        <v>44312</v>
      </c>
      <c r="D5963">
        <v>55</v>
      </c>
      <c r="E5963">
        <v>69</v>
      </c>
      <c r="F5963">
        <v>41</v>
      </c>
    </row>
    <row r="5964" spans="1:6" x14ac:dyDescent="0.25">
      <c r="A5964" t="s">
        <v>632</v>
      </c>
      <c r="B5964" t="s">
        <v>633</v>
      </c>
      <c r="C5964" s="151">
        <v>44313</v>
      </c>
      <c r="D5964">
        <v>61</v>
      </c>
      <c r="E5964">
        <v>85</v>
      </c>
      <c r="F5964">
        <v>42</v>
      </c>
    </row>
    <row r="5965" spans="1:6" x14ac:dyDescent="0.25">
      <c r="A5965" t="s">
        <v>632</v>
      </c>
      <c r="B5965" t="s">
        <v>633</v>
      </c>
      <c r="C5965" s="151">
        <v>44314</v>
      </c>
      <c r="D5965">
        <v>76</v>
      </c>
      <c r="E5965">
        <v>88</v>
      </c>
      <c r="F5965">
        <v>57</v>
      </c>
    </row>
    <row r="5966" spans="1:6" x14ac:dyDescent="0.25">
      <c r="A5966" t="s">
        <v>632</v>
      </c>
      <c r="B5966" t="s">
        <v>633</v>
      </c>
      <c r="C5966" s="151">
        <v>44315</v>
      </c>
      <c r="D5966">
        <v>74</v>
      </c>
      <c r="E5966">
        <v>83</v>
      </c>
      <c r="F5966">
        <v>65</v>
      </c>
    </row>
    <row r="5967" spans="1:6" x14ac:dyDescent="0.25">
      <c r="A5967" t="s">
        <v>632</v>
      </c>
      <c r="B5967" t="s">
        <v>633</v>
      </c>
      <c r="C5967" s="151">
        <v>44316</v>
      </c>
      <c r="D5967">
        <v>67</v>
      </c>
      <c r="E5967">
        <v>72</v>
      </c>
      <c r="F5967">
        <v>50</v>
      </c>
    </row>
    <row r="5968" spans="1:6" x14ac:dyDescent="0.25">
      <c r="A5968" t="s">
        <v>632</v>
      </c>
      <c r="B5968" t="s">
        <v>633</v>
      </c>
      <c r="C5968" s="151">
        <v>44317</v>
      </c>
      <c r="D5968">
        <v>55</v>
      </c>
      <c r="E5968">
        <v>69</v>
      </c>
      <c r="F5968">
        <v>46</v>
      </c>
    </row>
    <row r="5969" spans="1:6" x14ac:dyDescent="0.25">
      <c r="A5969" t="s">
        <v>632</v>
      </c>
      <c r="B5969" t="s">
        <v>633</v>
      </c>
      <c r="C5969" s="151">
        <v>44318</v>
      </c>
      <c r="D5969">
        <v>66</v>
      </c>
      <c r="E5969">
        <v>85</v>
      </c>
      <c r="F5969">
        <v>50</v>
      </c>
    </row>
    <row r="5970" spans="1:6" x14ac:dyDescent="0.25">
      <c r="A5970" t="s">
        <v>632</v>
      </c>
      <c r="B5970" t="s">
        <v>633</v>
      </c>
      <c r="C5970" s="151">
        <v>44319</v>
      </c>
      <c r="D5970">
        <v>70</v>
      </c>
      <c r="E5970">
        <v>74</v>
      </c>
      <c r="F5970">
        <v>61</v>
      </c>
    </row>
    <row r="5971" spans="1:6" x14ac:dyDescent="0.25">
      <c r="A5971" t="s">
        <v>632</v>
      </c>
      <c r="B5971" t="s">
        <v>633</v>
      </c>
      <c r="C5971" s="151">
        <v>44320</v>
      </c>
      <c r="D5971">
        <v>72</v>
      </c>
      <c r="E5971">
        <v>83</v>
      </c>
      <c r="F5971">
        <v>64</v>
      </c>
    </row>
    <row r="5972" spans="1:6" x14ac:dyDescent="0.25">
      <c r="A5972" t="s">
        <v>632</v>
      </c>
      <c r="B5972" t="s">
        <v>633</v>
      </c>
      <c r="C5972" s="151">
        <v>44321</v>
      </c>
      <c r="D5972">
        <v>67</v>
      </c>
      <c r="E5972">
        <v>79</v>
      </c>
      <c r="F5972">
        <v>54</v>
      </c>
    </row>
    <row r="5973" spans="1:6" x14ac:dyDescent="0.25">
      <c r="A5973" t="s">
        <v>632</v>
      </c>
      <c r="B5973" t="s">
        <v>633</v>
      </c>
      <c r="C5973" s="151">
        <v>44322</v>
      </c>
      <c r="D5973">
        <v>56</v>
      </c>
      <c r="E5973">
        <v>65</v>
      </c>
      <c r="F5973">
        <v>45</v>
      </c>
    </row>
    <row r="5974" spans="1:6" x14ac:dyDescent="0.25">
      <c r="A5974" t="s">
        <v>632</v>
      </c>
      <c r="B5974" t="s">
        <v>633</v>
      </c>
      <c r="C5974" s="151">
        <v>44323</v>
      </c>
      <c r="D5974">
        <v>51</v>
      </c>
      <c r="E5974">
        <v>62</v>
      </c>
      <c r="F5974">
        <v>41</v>
      </c>
    </row>
    <row r="5975" spans="1:6" x14ac:dyDescent="0.25">
      <c r="A5975" t="s">
        <v>632</v>
      </c>
      <c r="B5975" t="s">
        <v>633</v>
      </c>
      <c r="C5975" s="151">
        <v>44324</v>
      </c>
      <c r="D5975">
        <v>50</v>
      </c>
      <c r="E5975">
        <v>62</v>
      </c>
      <c r="F5975">
        <v>39</v>
      </c>
    </row>
    <row r="5976" spans="1:6" x14ac:dyDescent="0.25">
      <c r="A5976" t="s">
        <v>632</v>
      </c>
      <c r="B5976" t="s">
        <v>633</v>
      </c>
      <c r="C5976" s="151">
        <v>44325</v>
      </c>
      <c r="D5976">
        <v>53</v>
      </c>
      <c r="E5976">
        <v>68</v>
      </c>
      <c r="F5976">
        <v>40</v>
      </c>
    </row>
    <row r="5977" spans="1:6" x14ac:dyDescent="0.25">
      <c r="A5977" t="s">
        <v>632</v>
      </c>
      <c r="B5977" t="s">
        <v>633</v>
      </c>
      <c r="C5977" s="151">
        <v>44326</v>
      </c>
      <c r="D5977">
        <v>61</v>
      </c>
      <c r="E5977">
        <v>69</v>
      </c>
      <c r="F5977">
        <v>45</v>
      </c>
    </row>
    <row r="5978" spans="1:6" x14ac:dyDescent="0.25">
      <c r="A5978" t="s">
        <v>632</v>
      </c>
      <c r="B5978" t="s">
        <v>633</v>
      </c>
      <c r="C5978" s="151">
        <v>44327</v>
      </c>
      <c r="D5978">
        <v>57</v>
      </c>
      <c r="E5978">
        <v>69</v>
      </c>
      <c r="F5978">
        <v>44</v>
      </c>
    </row>
    <row r="5979" spans="1:6" x14ac:dyDescent="0.25">
      <c r="A5979" t="s">
        <v>632</v>
      </c>
      <c r="B5979" t="s">
        <v>633</v>
      </c>
      <c r="C5979" s="151">
        <v>44328</v>
      </c>
      <c r="D5979">
        <v>56</v>
      </c>
      <c r="E5979">
        <v>67</v>
      </c>
      <c r="F5979">
        <v>44</v>
      </c>
    </row>
    <row r="5980" spans="1:6" x14ac:dyDescent="0.25">
      <c r="A5980" t="s">
        <v>632</v>
      </c>
      <c r="B5980" t="s">
        <v>633</v>
      </c>
      <c r="C5980" s="151">
        <v>44329</v>
      </c>
      <c r="D5980">
        <v>57</v>
      </c>
      <c r="E5980">
        <v>70</v>
      </c>
      <c r="F5980">
        <v>41</v>
      </c>
    </row>
    <row r="5981" spans="1:6" x14ac:dyDescent="0.25">
      <c r="A5981" t="s">
        <v>632</v>
      </c>
      <c r="B5981" t="s">
        <v>633</v>
      </c>
      <c r="C5981" s="151">
        <v>44330</v>
      </c>
      <c r="D5981">
        <v>57</v>
      </c>
      <c r="E5981">
        <v>74</v>
      </c>
      <c r="F5981">
        <v>39</v>
      </c>
    </row>
    <row r="5982" spans="1:6" x14ac:dyDescent="0.25">
      <c r="A5982" t="s">
        <v>632</v>
      </c>
      <c r="B5982" t="s">
        <v>633</v>
      </c>
      <c r="C5982" s="151">
        <v>44331</v>
      </c>
      <c r="D5982">
        <v>60</v>
      </c>
      <c r="E5982">
        <v>77</v>
      </c>
      <c r="F5982">
        <v>39</v>
      </c>
    </row>
    <row r="5983" spans="1:6" x14ac:dyDescent="0.25">
      <c r="A5983" t="s">
        <v>632</v>
      </c>
      <c r="B5983" t="s">
        <v>633</v>
      </c>
      <c r="C5983" s="151">
        <v>44332</v>
      </c>
      <c r="D5983">
        <v>60</v>
      </c>
      <c r="E5983">
        <v>71</v>
      </c>
      <c r="F5983">
        <v>46</v>
      </c>
    </row>
    <row r="5984" spans="1:6" x14ac:dyDescent="0.25">
      <c r="A5984" t="s">
        <v>632</v>
      </c>
      <c r="B5984" t="s">
        <v>633</v>
      </c>
      <c r="C5984" s="151">
        <v>44333</v>
      </c>
      <c r="D5984">
        <v>61</v>
      </c>
      <c r="E5984">
        <v>75</v>
      </c>
      <c r="F5984">
        <v>45</v>
      </c>
    </row>
    <row r="5985" spans="1:6" x14ac:dyDescent="0.25">
      <c r="A5985" t="s">
        <v>632</v>
      </c>
      <c r="B5985" t="s">
        <v>633</v>
      </c>
      <c r="C5985" s="151">
        <v>44334</v>
      </c>
      <c r="D5985">
        <v>64</v>
      </c>
      <c r="E5985">
        <v>80</v>
      </c>
      <c r="F5985">
        <v>46</v>
      </c>
    </row>
    <row r="5986" spans="1:6" x14ac:dyDescent="0.25">
      <c r="A5986" t="s">
        <v>632</v>
      </c>
      <c r="B5986" t="s">
        <v>633</v>
      </c>
      <c r="C5986" s="151">
        <v>44335</v>
      </c>
      <c r="D5986">
        <v>69</v>
      </c>
      <c r="E5986">
        <v>85</v>
      </c>
      <c r="F5986">
        <v>50</v>
      </c>
    </row>
    <row r="5987" spans="1:6" x14ac:dyDescent="0.25">
      <c r="A5987" t="s">
        <v>632</v>
      </c>
      <c r="B5987" t="s">
        <v>633</v>
      </c>
      <c r="C5987" s="151">
        <v>44336</v>
      </c>
      <c r="D5987">
        <v>71</v>
      </c>
      <c r="E5987">
        <v>89</v>
      </c>
      <c r="F5987">
        <v>52</v>
      </c>
    </row>
    <row r="5988" spans="1:6" x14ac:dyDescent="0.25">
      <c r="A5988" t="s">
        <v>632</v>
      </c>
      <c r="B5988" t="s">
        <v>633</v>
      </c>
      <c r="C5988" s="151">
        <v>44337</v>
      </c>
      <c r="D5988">
        <v>69</v>
      </c>
      <c r="E5988">
        <v>84</v>
      </c>
      <c r="F5988">
        <v>50</v>
      </c>
    </row>
    <row r="5989" spans="1:6" x14ac:dyDescent="0.25">
      <c r="A5989" t="s">
        <v>632</v>
      </c>
      <c r="B5989" t="s">
        <v>633</v>
      </c>
      <c r="C5989" s="151">
        <v>44338</v>
      </c>
      <c r="D5989">
        <v>73</v>
      </c>
      <c r="E5989">
        <v>89</v>
      </c>
      <c r="F5989">
        <v>54</v>
      </c>
    </row>
    <row r="5990" spans="1:6" x14ac:dyDescent="0.25">
      <c r="A5990" t="s">
        <v>632</v>
      </c>
      <c r="B5990" t="s">
        <v>633</v>
      </c>
      <c r="C5990" s="151">
        <v>44339</v>
      </c>
      <c r="D5990">
        <v>80</v>
      </c>
      <c r="E5990">
        <v>92</v>
      </c>
      <c r="F5990">
        <v>63</v>
      </c>
    </row>
    <row r="5991" spans="1:6" x14ac:dyDescent="0.25">
      <c r="A5991" t="s">
        <v>632</v>
      </c>
      <c r="B5991" t="s">
        <v>633</v>
      </c>
      <c r="C5991" s="151">
        <v>44340</v>
      </c>
      <c r="D5991">
        <v>70</v>
      </c>
      <c r="E5991">
        <v>79</v>
      </c>
      <c r="F5991">
        <v>59</v>
      </c>
    </row>
    <row r="5992" spans="1:6" x14ac:dyDescent="0.25">
      <c r="A5992" t="s">
        <v>632</v>
      </c>
      <c r="B5992" t="s">
        <v>633</v>
      </c>
      <c r="C5992" s="151">
        <v>44341</v>
      </c>
      <c r="D5992">
        <v>65</v>
      </c>
      <c r="E5992">
        <v>80</v>
      </c>
      <c r="F5992">
        <v>57</v>
      </c>
    </row>
    <row r="5993" spans="1:6" x14ac:dyDescent="0.25">
      <c r="A5993" t="s">
        <v>632</v>
      </c>
      <c r="B5993" t="s">
        <v>633</v>
      </c>
      <c r="C5993" s="151">
        <v>44342</v>
      </c>
      <c r="D5993">
        <v>77</v>
      </c>
      <c r="E5993">
        <v>92</v>
      </c>
      <c r="F5993">
        <v>68</v>
      </c>
    </row>
    <row r="5994" spans="1:6" x14ac:dyDescent="0.25">
      <c r="A5994" t="s">
        <v>632</v>
      </c>
      <c r="B5994" t="s">
        <v>633</v>
      </c>
      <c r="C5994" s="151">
        <v>44343</v>
      </c>
      <c r="D5994">
        <v>75</v>
      </c>
      <c r="E5994">
        <v>85</v>
      </c>
      <c r="F5994">
        <v>64</v>
      </c>
    </row>
    <row r="5995" spans="1:6" x14ac:dyDescent="0.25">
      <c r="A5995" t="s">
        <v>632</v>
      </c>
      <c r="B5995" t="s">
        <v>633</v>
      </c>
      <c r="C5995" s="151">
        <v>44344</v>
      </c>
      <c r="D5995">
        <v>71</v>
      </c>
      <c r="E5995">
        <v>74</v>
      </c>
      <c r="F5995">
        <v>60</v>
      </c>
    </row>
    <row r="5996" spans="1:6" x14ac:dyDescent="0.25">
      <c r="A5996" t="s">
        <v>632</v>
      </c>
      <c r="B5996" t="s">
        <v>633</v>
      </c>
      <c r="C5996" s="151">
        <v>44345</v>
      </c>
      <c r="D5996">
        <v>56</v>
      </c>
      <c r="E5996">
        <v>60</v>
      </c>
      <c r="F5996">
        <v>50</v>
      </c>
    </row>
    <row r="5997" spans="1:6" x14ac:dyDescent="0.25">
      <c r="A5997" t="s">
        <v>632</v>
      </c>
      <c r="B5997" t="s">
        <v>633</v>
      </c>
      <c r="C5997" s="151">
        <v>44346</v>
      </c>
      <c r="D5997">
        <v>52</v>
      </c>
      <c r="E5997">
        <v>57</v>
      </c>
      <c r="F5997">
        <v>49</v>
      </c>
    </row>
    <row r="5998" spans="1:6" x14ac:dyDescent="0.25">
      <c r="A5998" t="s">
        <v>632</v>
      </c>
      <c r="B5998" t="s">
        <v>633</v>
      </c>
      <c r="C5998" s="151">
        <v>44347</v>
      </c>
      <c r="D5998">
        <v>59</v>
      </c>
      <c r="E5998">
        <v>74</v>
      </c>
      <c r="F5998">
        <v>45</v>
      </c>
    </row>
    <row r="5999" spans="1:6" x14ac:dyDescent="0.25">
      <c r="A5999" t="s">
        <v>632</v>
      </c>
      <c r="B5999" t="s">
        <v>633</v>
      </c>
      <c r="C5999" s="151">
        <v>44348</v>
      </c>
      <c r="D5999">
        <v>65</v>
      </c>
      <c r="E5999">
        <v>79</v>
      </c>
      <c r="F5999">
        <v>52</v>
      </c>
    </row>
    <row r="6000" spans="1:6" x14ac:dyDescent="0.25">
      <c r="A6000" t="s">
        <v>632</v>
      </c>
      <c r="B6000" t="s">
        <v>633</v>
      </c>
      <c r="C6000" s="151">
        <v>44349</v>
      </c>
      <c r="D6000">
        <v>71</v>
      </c>
      <c r="E6000">
        <v>81</v>
      </c>
      <c r="F6000">
        <v>63</v>
      </c>
    </row>
    <row r="6001" spans="1:6" x14ac:dyDescent="0.25">
      <c r="A6001" t="s">
        <v>632</v>
      </c>
      <c r="B6001" t="s">
        <v>633</v>
      </c>
      <c r="C6001" s="151">
        <v>44350</v>
      </c>
      <c r="D6001">
        <v>73</v>
      </c>
      <c r="E6001">
        <v>84</v>
      </c>
      <c r="F6001">
        <v>66</v>
      </c>
    </row>
    <row r="6002" spans="1:6" x14ac:dyDescent="0.25">
      <c r="A6002" t="s">
        <v>632</v>
      </c>
      <c r="B6002" t="s">
        <v>633</v>
      </c>
      <c r="C6002" s="151">
        <v>44351</v>
      </c>
      <c r="D6002">
        <v>74</v>
      </c>
      <c r="E6002">
        <v>86</v>
      </c>
      <c r="F6002">
        <v>65</v>
      </c>
    </row>
    <row r="6003" spans="1:6" x14ac:dyDescent="0.25">
      <c r="A6003" t="s">
        <v>632</v>
      </c>
      <c r="B6003" t="s">
        <v>633</v>
      </c>
      <c r="C6003" s="151">
        <v>44352</v>
      </c>
      <c r="D6003">
        <v>77</v>
      </c>
      <c r="E6003">
        <v>92</v>
      </c>
      <c r="F6003">
        <v>61</v>
      </c>
    </row>
    <row r="6004" spans="1:6" x14ac:dyDescent="0.25">
      <c r="A6004" t="s">
        <v>632</v>
      </c>
      <c r="B6004" t="s">
        <v>633</v>
      </c>
      <c r="C6004" s="151">
        <v>44353</v>
      </c>
      <c r="D6004">
        <v>80</v>
      </c>
      <c r="E6004">
        <v>93</v>
      </c>
      <c r="F6004">
        <v>69</v>
      </c>
    </row>
    <row r="6005" spans="1:6" x14ac:dyDescent="0.25">
      <c r="A6005" t="s">
        <v>632</v>
      </c>
      <c r="B6005" t="s">
        <v>633</v>
      </c>
      <c r="C6005" s="151">
        <v>44354</v>
      </c>
      <c r="D6005">
        <v>83</v>
      </c>
      <c r="E6005">
        <v>91</v>
      </c>
      <c r="F6005">
        <v>72</v>
      </c>
    </row>
    <row r="6006" spans="1:6" x14ac:dyDescent="0.25">
      <c r="A6006" t="s">
        <v>632</v>
      </c>
      <c r="B6006" t="s">
        <v>633</v>
      </c>
      <c r="C6006" s="151">
        <v>44355</v>
      </c>
      <c r="D6006">
        <v>82</v>
      </c>
      <c r="E6006">
        <v>91</v>
      </c>
      <c r="F6006">
        <v>73</v>
      </c>
    </row>
    <row r="6007" spans="1:6" x14ac:dyDescent="0.25">
      <c r="A6007" t="s">
        <v>632</v>
      </c>
      <c r="B6007" t="s">
        <v>633</v>
      </c>
      <c r="C6007" s="151">
        <v>44356</v>
      </c>
      <c r="D6007">
        <v>79</v>
      </c>
      <c r="E6007">
        <v>86</v>
      </c>
      <c r="F6007">
        <v>71</v>
      </c>
    </row>
    <row r="6008" spans="1:6" x14ac:dyDescent="0.25">
      <c r="A6008" t="s">
        <v>632</v>
      </c>
      <c r="B6008" t="s">
        <v>633</v>
      </c>
      <c r="C6008" s="151">
        <v>44357</v>
      </c>
      <c r="D6008">
        <v>78</v>
      </c>
      <c r="E6008">
        <v>90</v>
      </c>
      <c r="F6008">
        <v>69</v>
      </c>
    </row>
    <row r="6009" spans="1:6" x14ac:dyDescent="0.25">
      <c r="A6009" t="s">
        <v>632</v>
      </c>
      <c r="B6009" t="s">
        <v>633</v>
      </c>
      <c r="C6009" s="151">
        <v>44358</v>
      </c>
      <c r="D6009">
        <v>69</v>
      </c>
      <c r="E6009">
        <v>69</v>
      </c>
      <c r="F6009">
        <v>66</v>
      </c>
    </row>
    <row r="6010" spans="1:6" x14ac:dyDescent="0.25">
      <c r="A6010" t="s">
        <v>632</v>
      </c>
      <c r="B6010" t="s">
        <v>633</v>
      </c>
      <c r="C6010" s="151">
        <v>44359</v>
      </c>
      <c r="D6010">
        <v>68</v>
      </c>
      <c r="E6010">
        <v>76</v>
      </c>
      <c r="F6010">
        <v>62</v>
      </c>
    </row>
    <row r="6011" spans="1:6" x14ac:dyDescent="0.25">
      <c r="A6011" t="s">
        <v>632</v>
      </c>
      <c r="B6011" t="s">
        <v>633</v>
      </c>
      <c r="C6011" s="151">
        <v>44360</v>
      </c>
      <c r="D6011">
        <v>72</v>
      </c>
      <c r="E6011">
        <v>81</v>
      </c>
      <c r="F6011">
        <v>64</v>
      </c>
    </row>
    <row r="6012" spans="1:6" x14ac:dyDescent="0.25">
      <c r="A6012" t="s">
        <v>632</v>
      </c>
      <c r="B6012" t="s">
        <v>633</v>
      </c>
      <c r="C6012" s="151">
        <v>44361</v>
      </c>
      <c r="D6012">
        <v>76</v>
      </c>
      <c r="E6012">
        <v>88</v>
      </c>
      <c r="F6012">
        <v>64</v>
      </c>
    </row>
    <row r="6013" spans="1:6" x14ac:dyDescent="0.25">
      <c r="A6013" t="s">
        <v>632</v>
      </c>
      <c r="B6013" t="s">
        <v>633</v>
      </c>
      <c r="C6013" s="151">
        <v>44362</v>
      </c>
      <c r="D6013">
        <v>72</v>
      </c>
      <c r="E6013">
        <v>80</v>
      </c>
      <c r="F6013">
        <v>63</v>
      </c>
    </row>
    <row r="6014" spans="1:6" x14ac:dyDescent="0.25">
      <c r="A6014" t="s">
        <v>632</v>
      </c>
      <c r="B6014" t="s">
        <v>633</v>
      </c>
      <c r="C6014" s="151">
        <v>44363</v>
      </c>
      <c r="D6014">
        <v>70</v>
      </c>
      <c r="E6014">
        <v>79</v>
      </c>
      <c r="F6014">
        <v>61</v>
      </c>
    </row>
    <row r="6015" spans="1:6" x14ac:dyDescent="0.25">
      <c r="A6015" t="s">
        <v>632</v>
      </c>
      <c r="B6015" t="s">
        <v>633</v>
      </c>
      <c r="C6015" s="151">
        <v>44364</v>
      </c>
      <c r="D6015">
        <v>68</v>
      </c>
      <c r="E6015">
        <v>79</v>
      </c>
      <c r="F6015">
        <v>49</v>
      </c>
    </row>
    <row r="6016" spans="1:6" x14ac:dyDescent="0.25">
      <c r="A6016" t="s">
        <v>632</v>
      </c>
      <c r="B6016" t="s">
        <v>633</v>
      </c>
      <c r="C6016" s="151">
        <v>44365</v>
      </c>
      <c r="D6016">
        <v>69</v>
      </c>
      <c r="E6016">
        <v>85</v>
      </c>
      <c r="F6016">
        <v>53</v>
      </c>
    </row>
    <row r="6017" spans="1:6" x14ac:dyDescent="0.25">
      <c r="A6017" t="s">
        <v>632</v>
      </c>
      <c r="B6017" t="s">
        <v>633</v>
      </c>
      <c r="C6017" s="151">
        <v>44366</v>
      </c>
      <c r="D6017">
        <v>77</v>
      </c>
      <c r="E6017">
        <v>85</v>
      </c>
      <c r="F6017">
        <v>71</v>
      </c>
    </row>
    <row r="6018" spans="1:6" x14ac:dyDescent="0.25">
      <c r="A6018" t="s">
        <v>632</v>
      </c>
      <c r="B6018" t="s">
        <v>633</v>
      </c>
      <c r="C6018" s="151">
        <v>44367</v>
      </c>
      <c r="D6018">
        <v>78</v>
      </c>
      <c r="E6018">
        <v>91</v>
      </c>
      <c r="F6018">
        <v>66</v>
      </c>
    </row>
    <row r="6019" spans="1:6" x14ac:dyDescent="0.25">
      <c r="A6019" t="s">
        <v>632</v>
      </c>
      <c r="B6019" t="s">
        <v>633</v>
      </c>
      <c r="C6019" s="151">
        <v>44368</v>
      </c>
      <c r="D6019">
        <v>80</v>
      </c>
      <c r="E6019">
        <v>92</v>
      </c>
      <c r="F6019">
        <v>69</v>
      </c>
    </row>
    <row r="6020" spans="1:6" x14ac:dyDescent="0.25">
      <c r="A6020" t="s">
        <v>632</v>
      </c>
      <c r="B6020" t="s">
        <v>633</v>
      </c>
      <c r="C6020" s="151">
        <v>44369</v>
      </c>
      <c r="D6020">
        <v>70</v>
      </c>
      <c r="E6020">
        <v>71</v>
      </c>
      <c r="F6020">
        <v>54</v>
      </c>
    </row>
    <row r="6021" spans="1:6" x14ac:dyDescent="0.25">
      <c r="A6021" t="s">
        <v>632</v>
      </c>
      <c r="B6021" t="s">
        <v>633</v>
      </c>
      <c r="C6021" s="151">
        <v>44370</v>
      </c>
      <c r="D6021">
        <v>65</v>
      </c>
      <c r="E6021">
        <v>77</v>
      </c>
      <c r="F6021">
        <v>49</v>
      </c>
    </row>
    <row r="6022" spans="1:6" x14ac:dyDescent="0.25">
      <c r="A6022" t="s">
        <v>632</v>
      </c>
      <c r="B6022" t="s">
        <v>633</v>
      </c>
      <c r="C6022" s="151">
        <v>44371</v>
      </c>
      <c r="D6022">
        <v>66</v>
      </c>
      <c r="E6022">
        <v>78</v>
      </c>
      <c r="F6022">
        <v>50</v>
      </c>
    </row>
    <row r="6023" spans="1:6" x14ac:dyDescent="0.25">
      <c r="A6023" t="s">
        <v>632</v>
      </c>
      <c r="B6023" t="s">
        <v>633</v>
      </c>
      <c r="C6023" s="151">
        <v>44372</v>
      </c>
      <c r="D6023">
        <v>69</v>
      </c>
      <c r="E6023">
        <v>81</v>
      </c>
      <c r="F6023">
        <v>54</v>
      </c>
    </row>
    <row r="6024" spans="1:6" x14ac:dyDescent="0.25">
      <c r="A6024" t="s">
        <v>632</v>
      </c>
      <c r="B6024" t="s">
        <v>633</v>
      </c>
      <c r="C6024" s="151">
        <v>44373</v>
      </c>
      <c r="D6024">
        <v>76</v>
      </c>
      <c r="E6024">
        <v>86</v>
      </c>
      <c r="F6024">
        <v>71</v>
      </c>
    </row>
    <row r="6025" spans="1:6" x14ac:dyDescent="0.25">
      <c r="A6025" t="s">
        <v>632</v>
      </c>
      <c r="B6025" t="s">
        <v>633</v>
      </c>
      <c r="C6025" s="151">
        <v>44374</v>
      </c>
      <c r="D6025">
        <v>80</v>
      </c>
      <c r="E6025">
        <v>91</v>
      </c>
      <c r="F6025">
        <v>72</v>
      </c>
    </row>
    <row r="6026" spans="1:6" x14ac:dyDescent="0.25">
      <c r="A6026" t="s">
        <v>632</v>
      </c>
      <c r="B6026" t="s">
        <v>633</v>
      </c>
      <c r="C6026" s="151">
        <v>44375</v>
      </c>
      <c r="D6026">
        <v>83</v>
      </c>
      <c r="E6026">
        <v>92</v>
      </c>
      <c r="F6026">
        <v>74</v>
      </c>
    </row>
    <row r="6027" spans="1:6" x14ac:dyDescent="0.25">
      <c r="A6027" t="s">
        <v>632</v>
      </c>
      <c r="B6027" t="s">
        <v>633</v>
      </c>
      <c r="C6027" s="151">
        <v>44376</v>
      </c>
      <c r="D6027">
        <v>83</v>
      </c>
      <c r="E6027">
        <v>94</v>
      </c>
      <c r="F6027">
        <v>72</v>
      </c>
    </row>
    <row r="6028" spans="1:6" x14ac:dyDescent="0.25">
      <c r="A6028" t="s">
        <v>632</v>
      </c>
      <c r="B6028" t="s">
        <v>633</v>
      </c>
      <c r="C6028" s="151">
        <v>44377</v>
      </c>
      <c r="D6028">
        <v>85</v>
      </c>
      <c r="E6028">
        <v>97</v>
      </c>
      <c r="F6028">
        <v>71</v>
      </c>
    </row>
    <row r="6029" spans="1:6" x14ac:dyDescent="0.25">
      <c r="A6029" t="s">
        <v>632</v>
      </c>
      <c r="B6029" t="s">
        <v>633</v>
      </c>
      <c r="C6029" s="151">
        <v>44378</v>
      </c>
      <c r="D6029">
        <v>76</v>
      </c>
      <c r="E6029">
        <v>89</v>
      </c>
      <c r="F6029">
        <v>70</v>
      </c>
    </row>
    <row r="6030" spans="1:6" x14ac:dyDescent="0.25">
      <c r="A6030" t="s">
        <v>632</v>
      </c>
      <c r="B6030" t="s">
        <v>633</v>
      </c>
      <c r="C6030" s="151">
        <v>44379</v>
      </c>
      <c r="D6030">
        <v>74</v>
      </c>
      <c r="E6030">
        <v>81</v>
      </c>
      <c r="F6030">
        <v>63</v>
      </c>
    </row>
    <row r="6031" spans="1:6" x14ac:dyDescent="0.25">
      <c r="A6031" t="s">
        <v>632</v>
      </c>
      <c r="B6031" t="s">
        <v>633</v>
      </c>
      <c r="C6031" s="151">
        <v>44380</v>
      </c>
      <c r="D6031">
        <v>70</v>
      </c>
      <c r="E6031">
        <v>80</v>
      </c>
      <c r="F6031">
        <v>61</v>
      </c>
    </row>
    <row r="6032" spans="1:6" x14ac:dyDescent="0.25">
      <c r="A6032" t="s">
        <v>632</v>
      </c>
      <c r="B6032" t="s">
        <v>633</v>
      </c>
      <c r="C6032" s="151">
        <v>44381</v>
      </c>
      <c r="D6032">
        <v>72</v>
      </c>
      <c r="E6032">
        <v>84</v>
      </c>
      <c r="F6032">
        <v>58</v>
      </c>
    </row>
    <row r="6033" spans="1:6" x14ac:dyDescent="0.25">
      <c r="A6033" t="s">
        <v>632</v>
      </c>
      <c r="B6033" t="s">
        <v>633</v>
      </c>
      <c r="C6033" s="151">
        <v>44382</v>
      </c>
      <c r="D6033">
        <v>77</v>
      </c>
      <c r="E6033">
        <v>89</v>
      </c>
      <c r="F6033">
        <v>64</v>
      </c>
    </row>
    <row r="6034" spans="1:6" x14ac:dyDescent="0.25">
      <c r="A6034" t="s">
        <v>632</v>
      </c>
      <c r="B6034" t="s">
        <v>633</v>
      </c>
      <c r="C6034" s="151">
        <v>44383</v>
      </c>
      <c r="D6034">
        <v>82</v>
      </c>
      <c r="E6034">
        <v>94</v>
      </c>
      <c r="F6034">
        <v>68</v>
      </c>
    </row>
    <row r="6035" spans="1:6" x14ac:dyDescent="0.25">
      <c r="A6035" t="s">
        <v>632</v>
      </c>
      <c r="B6035" t="s">
        <v>633</v>
      </c>
      <c r="C6035" s="151">
        <v>44384</v>
      </c>
      <c r="D6035">
        <v>84</v>
      </c>
      <c r="E6035">
        <v>95</v>
      </c>
      <c r="F6035">
        <v>70</v>
      </c>
    </row>
    <row r="6036" spans="1:6" x14ac:dyDescent="0.25">
      <c r="A6036" t="s">
        <v>632</v>
      </c>
      <c r="B6036" t="s">
        <v>633</v>
      </c>
      <c r="C6036" s="151">
        <v>44385</v>
      </c>
      <c r="D6036">
        <v>78</v>
      </c>
      <c r="E6036">
        <v>87</v>
      </c>
      <c r="F6036">
        <v>70</v>
      </c>
    </row>
    <row r="6037" spans="1:6" x14ac:dyDescent="0.25">
      <c r="A6037" t="s">
        <v>632</v>
      </c>
      <c r="B6037" t="s">
        <v>633</v>
      </c>
      <c r="C6037" s="151">
        <v>44386</v>
      </c>
      <c r="D6037">
        <v>76</v>
      </c>
      <c r="E6037">
        <v>90</v>
      </c>
      <c r="F6037">
        <v>68</v>
      </c>
    </row>
    <row r="6038" spans="1:6" x14ac:dyDescent="0.25">
      <c r="A6038" t="s">
        <v>632</v>
      </c>
      <c r="B6038" t="s">
        <v>633</v>
      </c>
      <c r="C6038" s="151">
        <v>44387</v>
      </c>
      <c r="D6038">
        <v>76</v>
      </c>
      <c r="E6038">
        <v>84</v>
      </c>
      <c r="F6038">
        <v>69</v>
      </c>
    </row>
    <row r="6039" spans="1:6" x14ac:dyDescent="0.25">
      <c r="A6039" t="s">
        <v>632</v>
      </c>
      <c r="B6039" t="s">
        <v>633</v>
      </c>
      <c r="C6039" s="151">
        <v>44388</v>
      </c>
      <c r="D6039">
        <v>79</v>
      </c>
      <c r="E6039">
        <v>90</v>
      </c>
      <c r="F6039">
        <v>72</v>
      </c>
    </row>
    <row r="6040" spans="1:6" x14ac:dyDescent="0.25">
      <c r="A6040" t="s">
        <v>632</v>
      </c>
      <c r="B6040" t="s">
        <v>633</v>
      </c>
      <c r="C6040" s="151">
        <v>44389</v>
      </c>
      <c r="D6040">
        <v>83</v>
      </c>
      <c r="E6040">
        <v>92</v>
      </c>
      <c r="F6040">
        <v>74</v>
      </c>
    </row>
    <row r="6041" spans="1:6" x14ac:dyDescent="0.25">
      <c r="A6041" t="s">
        <v>632</v>
      </c>
      <c r="B6041" t="s">
        <v>633</v>
      </c>
      <c r="C6041" s="151">
        <v>44390</v>
      </c>
      <c r="D6041">
        <v>85</v>
      </c>
      <c r="E6041">
        <v>95</v>
      </c>
      <c r="F6041">
        <v>75</v>
      </c>
    </row>
    <row r="6042" spans="1:6" x14ac:dyDescent="0.25">
      <c r="A6042" t="s">
        <v>632</v>
      </c>
      <c r="B6042" t="s">
        <v>633</v>
      </c>
      <c r="C6042" s="151">
        <v>44391</v>
      </c>
      <c r="D6042">
        <v>82</v>
      </c>
      <c r="E6042">
        <v>90</v>
      </c>
      <c r="F6042">
        <v>71</v>
      </c>
    </row>
    <row r="6043" spans="1:6" x14ac:dyDescent="0.25">
      <c r="A6043" t="s">
        <v>632</v>
      </c>
      <c r="B6043" t="s">
        <v>633</v>
      </c>
      <c r="C6043" s="151">
        <v>44392</v>
      </c>
      <c r="D6043">
        <v>79</v>
      </c>
      <c r="E6043">
        <v>92</v>
      </c>
      <c r="F6043">
        <v>67</v>
      </c>
    </row>
    <row r="6044" spans="1:6" x14ac:dyDescent="0.25">
      <c r="A6044" t="s">
        <v>632</v>
      </c>
      <c r="B6044" t="s">
        <v>633</v>
      </c>
      <c r="C6044" s="151">
        <v>44393</v>
      </c>
      <c r="D6044">
        <v>82</v>
      </c>
      <c r="E6044">
        <v>95</v>
      </c>
      <c r="F6044">
        <v>68</v>
      </c>
    </row>
    <row r="6045" spans="1:6" x14ac:dyDescent="0.25">
      <c r="A6045" t="s">
        <v>632</v>
      </c>
      <c r="B6045" t="s">
        <v>633</v>
      </c>
      <c r="C6045" s="151">
        <v>44394</v>
      </c>
      <c r="D6045">
        <v>82</v>
      </c>
      <c r="E6045">
        <v>95</v>
      </c>
      <c r="F6045">
        <v>71</v>
      </c>
    </row>
    <row r="6046" spans="1:6" x14ac:dyDescent="0.25">
      <c r="A6046" t="s">
        <v>632</v>
      </c>
      <c r="B6046" t="s">
        <v>633</v>
      </c>
      <c r="C6046" s="151">
        <v>44395</v>
      </c>
      <c r="D6046">
        <v>76</v>
      </c>
      <c r="E6046">
        <v>83</v>
      </c>
      <c r="F6046">
        <v>70</v>
      </c>
    </row>
    <row r="6047" spans="1:6" x14ac:dyDescent="0.25">
      <c r="A6047" t="s">
        <v>632</v>
      </c>
      <c r="B6047" t="s">
        <v>633</v>
      </c>
      <c r="C6047" s="151">
        <v>44396</v>
      </c>
      <c r="D6047">
        <v>77</v>
      </c>
      <c r="E6047">
        <v>89</v>
      </c>
      <c r="F6047">
        <v>65</v>
      </c>
    </row>
    <row r="6048" spans="1:6" x14ac:dyDescent="0.25">
      <c r="A6048" t="s">
        <v>632</v>
      </c>
      <c r="B6048" t="s">
        <v>633</v>
      </c>
      <c r="C6048" s="151">
        <v>44397</v>
      </c>
      <c r="D6048">
        <v>79</v>
      </c>
      <c r="E6048">
        <v>91</v>
      </c>
      <c r="F6048">
        <v>66</v>
      </c>
    </row>
    <row r="6049" spans="1:6" x14ac:dyDescent="0.25">
      <c r="A6049" t="s">
        <v>632</v>
      </c>
      <c r="B6049" t="s">
        <v>633</v>
      </c>
      <c r="C6049" s="151">
        <v>44398</v>
      </c>
      <c r="D6049">
        <v>80</v>
      </c>
      <c r="E6049">
        <v>90</v>
      </c>
      <c r="F6049">
        <v>69</v>
      </c>
    </row>
    <row r="6050" spans="1:6" x14ac:dyDescent="0.25">
      <c r="A6050" t="s">
        <v>632</v>
      </c>
      <c r="B6050" t="s">
        <v>633</v>
      </c>
      <c r="C6050" s="151">
        <v>44399</v>
      </c>
      <c r="D6050">
        <v>76</v>
      </c>
      <c r="E6050">
        <v>83</v>
      </c>
      <c r="F6050">
        <v>62</v>
      </c>
    </row>
    <row r="6051" spans="1:6" x14ac:dyDescent="0.25">
      <c r="A6051" t="s">
        <v>632</v>
      </c>
      <c r="B6051" t="s">
        <v>633</v>
      </c>
      <c r="C6051" s="151">
        <v>44400</v>
      </c>
      <c r="D6051">
        <v>72</v>
      </c>
      <c r="E6051">
        <v>85</v>
      </c>
      <c r="F6051">
        <v>61</v>
      </c>
    </row>
    <row r="6052" spans="1:6" x14ac:dyDescent="0.25">
      <c r="A6052" t="s">
        <v>632</v>
      </c>
      <c r="B6052" t="s">
        <v>633</v>
      </c>
      <c r="C6052" s="151">
        <v>44401</v>
      </c>
      <c r="D6052">
        <v>74</v>
      </c>
      <c r="E6052">
        <v>87</v>
      </c>
      <c r="F6052">
        <v>61</v>
      </c>
    </row>
    <row r="6053" spans="1:6" x14ac:dyDescent="0.25">
      <c r="A6053" t="s">
        <v>632</v>
      </c>
      <c r="B6053" t="s">
        <v>633</v>
      </c>
      <c r="C6053" s="151">
        <v>44402</v>
      </c>
      <c r="D6053">
        <v>80</v>
      </c>
      <c r="E6053">
        <v>92</v>
      </c>
      <c r="F6053">
        <v>72</v>
      </c>
    </row>
    <row r="6054" spans="1:6" x14ac:dyDescent="0.25">
      <c r="A6054" t="s">
        <v>632</v>
      </c>
      <c r="B6054" t="s">
        <v>633</v>
      </c>
      <c r="C6054" s="151">
        <v>44403</v>
      </c>
      <c r="D6054">
        <v>83</v>
      </c>
      <c r="E6054">
        <v>94</v>
      </c>
      <c r="F6054">
        <v>68</v>
      </c>
    </row>
    <row r="6055" spans="1:6" x14ac:dyDescent="0.25">
      <c r="A6055" t="s">
        <v>632</v>
      </c>
      <c r="B6055" t="s">
        <v>633</v>
      </c>
      <c r="C6055" s="151">
        <v>44404</v>
      </c>
      <c r="D6055">
        <v>81</v>
      </c>
      <c r="E6055">
        <v>95</v>
      </c>
      <c r="F6055">
        <v>67</v>
      </c>
    </row>
    <row r="6056" spans="1:6" x14ac:dyDescent="0.25">
      <c r="A6056" t="s">
        <v>632</v>
      </c>
      <c r="B6056" t="s">
        <v>633</v>
      </c>
      <c r="C6056" s="151">
        <v>44405</v>
      </c>
      <c r="D6056">
        <v>80</v>
      </c>
      <c r="E6056">
        <v>93</v>
      </c>
      <c r="F6056">
        <v>66</v>
      </c>
    </row>
    <row r="6057" spans="1:6" x14ac:dyDescent="0.25">
      <c r="A6057" t="s">
        <v>632</v>
      </c>
      <c r="B6057" t="s">
        <v>633</v>
      </c>
      <c r="C6057" s="151">
        <v>44406</v>
      </c>
      <c r="D6057">
        <v>78</v>
      </c>
      <c r="E6057">
        <v>90</v>
      </c>
      <c r="F6057">
        <v>67</v>
      </c>
    </row>
    <row r="6058" spans="1:6" x14ac:dyDescent="0.25">
      <c r="A6058" t="s">
        <v>632</v>
      </c>
      <c r="B6058" t="s">
        <v>633</v>
      </c>
      <c r="C6058" s="151">
        <v>44407</v>
      </c>
      <c r="D6058">
        <v>81</v>
      </c>
      <c r="E6058">
        <v>91</v>
      </c>
      <c r="F6058">
        <v>69</v>
      </c>
    </row>
    <row r="6059" spans="1:6" x14ac:dyDescent="0.25">
      <c r="A6059" t="s">
        <v>632</v>
      </c>
      <c r="B6059" t="s">
        <v>633</v>
      </c>
      <c r="C6059" s="151">
        <v>44408</v>
      </c>
      <c r="D6059">
        <v>75</v>
      </c>
      <c r="E6059">
        <v>83</v>
      </c>
      <c r="F6059">
        <v>64</v>
      </c>
    </row>
    <row r="6060" spans="1:6" x14ac:dyDescent="0.25">
      <c r="A6060" t="s">
        <v>632</v>
      </c>
      <c r="B6060" t="s">
        <v>633</v>
      </c>
      <c r="C6060" s="151">
        <v>44409</v>
      </c>
      <c r="D6060">
        <v>73</v>
      </c>
      <c r="E6060">
        <v>79</v>
      </c>
      <c r="F6060">
        <v>65</v>
      </c>
    </row>
    <row r="6061" spans="1:6" x14ac:dyDescent="0.25">
      <c r="A6061" t="s">
        <v>632</v>
      </c>
      <c r="B6061" t="s">
        <v>633</v>
      </c>
      <c r="C6061" s="151">
        <v>44410</v>
      </c>
      <c r="D6061">
        <v>71</v>
      </c>
      <c r="E6061">
        <v>82</v>
      </c>
      <c r="F6061">
        <v>57</v>
      </c>
    </row>
    <row r="6062" spans="1:6" x14ac:dyDescent="0.25">
      <c r="A6062" t="s">
        <v>632</v>
      </c>
      <c r="B6062" t="s">
        <v>633</v>
      </c>
      <c r="C6062" s="151">
        <v>44411</v>
      </c>
      <c r="D6062">
        <v>70</v>
      </c>
      <c r="E6062">
        <v>80</v>
      </c>
      <c r="F6062">
        <v>59</v>
      </c>
    </row>
    <row r="6063" spans="1:6" x14ac:dyDescent="0.25">
      <c r="A6063" t="s">
        <v>632</v>
      </c>
      <c r="B6063" t="s">
        <v>633</v>
      </c>
      <c r="C6063" s="151">
        <v>44412</v>
      </c>
      <c r="D6063">
        <v>71</v>
      </c>
      <c r="E6063">
        <v>82</v>
      </c>
      <c r="F6063">
        <v>61</v>
      </c>
    </row>
    <row r="6064" spans="1:6" x14ac:dyDescent="0.25">
      <c r="A6064" t="s">
        <v>632</v>
      </c>
      <c r="B6064" t="s">
        <v>633</v>
      </c>
      <c r="C6064" s="151">
        <v>44413</v>
      </c>
      <c r="D6064">
        <v>72</v>
      </c>
      <c r="E6064">
        <v>88</v>
      </c>
      <c r="F6064">
        <v>57</v>
      </c>
    </row>
    <row r="6065" spans="1:6" x14ac:dyDescent="0.25">
      <c r="A6065" t="s">
        <v>632</v>
      </c>
      <c r="B6065" t="s">
        <v>633</v>
      </c>
      <c r="C6065" s="151">
        <v>44414</v>
      </c>
      <c r="D6065">
        <v>78</v>
      </c>
      <c r="E6065">
        <v>90</v>
      </c>
      <c r="F6065">
        <v>65</v>
      </c>
    </row>
    <row r="6066" spans="1:6" x14ac:dyDescent="0.25">
      <c r="A6066" t="s">
        <v>632</v>
      </c>
      <c r="B6066" t="s">
        <v>633</v>
      </c>
      <c r="C6066" s="151">
        <v>44415</v>
      </c>
      <c r="D6066">
        <v>74</v>
      </c>
      <c r="E6066">
        <v>78</v>
      </c>
      <c r="F6066">
        <v>64</v>
      </c>
    </row>
    <row r="6067" spans="1:6" x14ac:dyDescent="0.25">
      <c r="A6067" t="s">
        <v>632</v>
      </c>
      <c r="B6067" t="s">
        <v>633</v>
      </c>
      <c r="C6067" s="151">
        <v>44416</v>
      </c>
      <c r="D6067">
        <v>74</v>
      </c>
      <c r="E6067">
        <v>93</v>
      </c>
      <c r="F6067">
        <v>60</v>
      </c>
    </row>
    <row r="6068" spans="1:6" x14ac:dyDescent="0.25">
      <c r="A6068" t="s">
        <v>632</v>
      </c>
      <c r="B6068" t="s">
        <v>633</v>
      </c>
      <c r="C6068" s="151">
        <v>44417</v>
      </c>
      <c r="D6068">
        <v>81</v>
      </c>
      <c r="E6068">
        <v>94</v>
      </c>
      <c r="F6068">
        <v>68</v>
      </c>
    </row>
    <row r="6069" spans="1:6" x14ac:dyDescent="0.25">
      <c r="A6069" t="s">
        <v>632</v>
      </c>
      <c r="B6069" t="s">
        <v>633</v>
      </c>
      <c r="C6069" s="151">
        <v>44418</v>
      </c>
      <c r="D6069">
        <v>82</v>
      </c>
      <c r="E6069">
        <v>96</v>
      </c>
      <c r="F6069">
        <v>71</v>
      </c>
    </row>
    <row r="6070" spans="1:6" x14ac:dyDescent="0.25">
      <c r="A6070" t="s">
        <v>632</v>
      </c>
      <c r="B6070" t="s">
        <v>633</v>
      </c>
      <c r="C6070" s="151">
        <v>44419</v>
      </c>
      <c r="D6070">
        <v>79</v>
      </c>
      <c r="E6070">
        <v>99</v>
      </c>
      <c r="F6070">
        <v>70</v>
      </c>
    </row>
    <row r="6071" spans="1:6" x14ac:dyDescent="0.25">
      <c r="A6071" t="s">
        <v>632</v>
      </c>
      <c r="B6071" t="s">
        <v>633</v>
      </c>
      <c r="C6071" s="151">
        <v>44420</v>
      </c>
      <c r="D6071">
        <v>82</v>
      </c>
      <c r="E6071">
        <v>100</v>
      </c>
      <c r="F6071">
        <v>69</v>
      </c>
    </row>
    <row r="6072" spans="1:6" x14ac:dyDescent="0.25">
      <c r="A6072" t="s">
        <v>632</v>
      </c>
      <c r="B6072" t="s">
        <v>633</v>
      </c>
      <c r="C6072" s="151">
        <v>44421</v>
      </c>
      <c r="D6072">
        <v>85</v>
      </c>
      <c r="E6072">
        <v>99</v>
      </c>
      <c r="F6072">
        <v>73</v>
      </c>
    </row>
    <row r="6073" spans="1:6" x14ac:dyDescent="0.25">
      <c r="A6073" t="s">
        <v>632</v>
      </c>
      <c r="B6073" t="s">
        <v>633</v>
      </c>
      <c r="C6073" s="151">
        <v>44422</v>
      </c>
      <c r="D6073">
        <v>80</v>
      </c>
      <c r="E6073">
        <v>92</v>
      </c>
      <c r="F6073">
        <v>70</v>
      </c>
    </row>
    <row r="6074" spans="1:6" x14ac:dyDescent="0.25">
      <c r="A6074" t="s">
        <v>632</v>
      </c>
      <c r="B6074" t="s">
        <v>633</v>
      </c>
      <c r="C6074" s="151">
        <v>44423</v>
      </c>
      <c r="D6074">
        <v>77</v>
      </c>
      <c r="E6074">
        <v>82</v>
      </c>
      <c r="F6074">
        <v>70</v>
      </c>
    </row>
    <row r="6075" spans="1:6" x14ac:dyDescent="0.25">
      <c r="A6075" t="s">
        <v>632</v>
      </c>
      <c r="B6075" t="s">
        <v>633</v>
      </c>
      <c r="C6075" s="151">
        <v>44424</v>
      </c>
      <c r="D6075">
        <v>75</v>
      </c>
      <c r="E6075">
        <v>83</v>
      </c>
      <c r="F6075">
        <v>71</v>
      </c>
    </row>
    <row r="6076" spans="1:6" x14ac:dyDescent="0.25">
      <c r="A6076" t="s">
        <v>632</v>
      </c>
      <c r="B6076" t="s">
        <v>633</v>
      </c>
      <c r="C6076" s="151">
        <v>44425</v>
      </c>
      <c r="D6076">
        <v>77</v>
      </c>
      <c r="E6076">
        <v>86</v>
      </c>
      <c r="F6076">
        <v>70</v>
      </c>
    </row>
    <row r="6077" spans="1:6" x14ac:dyDescent="0.25">
      <c r="A6077" t="s">
        <v>632</v>
      </c>
      <c r="B6077" t="s">
        <v>633</v>
      </c>
      <c r="C6077" s="151">
        <v>44426</v>
      </c>
      <c r="D6077">
        <v>80</v>
      </c>
      <c r="E6077">
        <v>89</v>
      </c>
      <c r="F6077">
        <v>73</v>
      </c>
    </row>
    <row r="6078" spans="1:6" x14ac:dyDescent="0.25">
      <c r="A6078" t="s">
        <v>632</v>
      </c>
      <c r="B6078" t="s">
        <v>633</v>
      </c>
      <c r="C6078" s="151">
        <v>44427</v>
      </c>
      <c r="D6078">
        <v>81</v>
      </c>
      <c r="E6078">
        <v>91</v>
      </c>
      <c r="F6078">
        <v>72</v>
      </c>
    </row>
    <row r="6079" spans="1:6" x14ac:dyDescent="0.25">
      <c r="A6079" t="s">
        <v>632</v>
      </c>
      <c r="B6079" t="s">
        <v>633</v>
      </c>
      <c r="C6079" s="151">
        <v>44428</v>
      </c>
      <c r="D6079">
        <v>76</v>
      </c>
      <c r="E6079">
        <v>84</v>
      </c>
      <c r="F6079">
        <v>71</v>
      </c>
    </row>
    <row r="6080" spans="1:6" x14ac:dyDescent="0.25">
      <c r="A6080" t="s">
        <v>632</v>
      </c>
      <c r="B6080" t="s">
        <v>633</v>
      </c>
      <c r="C6080" s="151">
        <v>44429</v>
      </c>
      <c r="D6080">
        <v>78</v>
      </c>
      <c r="E6080">
        <v>89</v>
      </c>
      <c r="F6080">
        <v>69</v>
      </c>
    </row>
    <row r="6081" spans="1:6" x14ac:dyDescent="0.25">
      <c r="A6081" t="s">
        <v>632</v>
      </c>
      <c r="B6081" t="s">
        <v>633</v>
      </c>
      <c r="C6081" s="151">
        <v>44430</v>
      </c>
      <c r="D6081">
        <v>77</v>
      </c>
      <c r="E6081">
        <v>86</v>
      </c>
      <c r="F6081">
        <v>70</v>
      </c>
    </row>
    <row r="6082" spans="1:6" x14ac:dyDescent="0.25">
      <c r="A6082" t="s">
        <v>632</v>
      </c>
      <c r="B6082" t="s">
        <v>633</v>
      </c>
      <c r="C6082" s="151">
        <v>44431</v>
      </c>
      <c r="D6082">
        <v>81</v>
      </c>
      <c r="E6082">
        <v>94</v>
      </c>
      <c r="F6082">
        <v>69</v>
      </c>
    </row>
    <row r="6083" spans="1:6" x14ac:dyDescent="0.25">
      <c r="A6083" t="s">
        <v>632</v>
      </c>
      <c r="B6083" t="s">
        <v>633</v>
      </c>
      <c r="C6083" s="151">
        <v>44432</v>
      </c>
      <c r="D6083">
        <v>84</v>
      </c>
      <c r="E6083">
        <v>93</v>
      </c>
      <c r="F6083">
        <v>73</v>
      </c>
    </row>
    <row r="6084" spans="1:6" x14ac:dyDescent="0.25">
      <c r="A6084" t="s">
        <v>632</v>
      </c>
      <c r="B6084" t="s">
        <v>633</v>
      </c>
      <c r="C6084" s="151">
        <v>44433</v>
      </c>
      <c r="D6084">
        <v>81</v>
      </c>
      <c r="E6084">
        <v>94</v>
      </c>
      <c r="F6084">
        <v>69</v>
      </c>
    </row>
    <row r="6085" spans="1:6" x14ac:dyDescent="0.25">
      <c r="A6085" t="s">
        <v>632</v>
      </c>
      <c r="B6085" t="s">
        <v>633</v>
      </c>
      <c r="C6085" s="151">
        <v>44434</v>
      </c>
      <c r="D6085">
        <v>79</v>
      </c>
      <c r="E6085">
        <v>93</v>
      </c>
      <c r="F6085">
        <v>73</v>
      </c>
    </row>
    <row r="6086" spans="1:6" x14ac:dyDescent="0.25">
      <c r="A6086" t="s">
        <v>632</v>
      </c>
      <c r="B6086" t="s">
        <v>633</v>
      </c>
      <c r="C6086" s="151">
        <v>44435</v>
      </c>
      <c r="D6086">
        <v>80</v>
      </c>
      <c r="E6086">
        <v>93</v>
      </c>
      <c r="F6086">
        <v>71</v>
      </c>
    </row>
    <row r="6087" spans="1:6" x14ac:dyDescent="0.25">
      <c r="A6087" t="s">
        <v>632</v>
      </c>
      <c r="B6087" t="s">
        <v>633</v>
      </c>
      <c r="C6087" s="151">
        <v>44436</v>
      </c>
      <c r="D6087">
        <v>81</v>
      </c>
      <c r="E6087">
        <v>91</v>
      </c>
      <c r="F6087">
        <v>72</v>
      </c>
    </row>
    <row r="6088" spans="1:6" x14ac:dyDescent="0.25">
      <c r="A6088" t="s">
        <v>632</v>
      </c>
      <c r="B6088" t="s">
        <v>633</v>
      </c>
      <c r="C6088" s="151">
        <v>44437</v>
      </c>
      <c r="D6088">
        <v>77</v>
      </c>
      <c r="E6088">
        <v>82</v>
      </c>
      <c r="F6088">
        <v>72</v>
      </c>
    </row>
    <row r="6089" spans="1:6" x14ac:dyDescent="0.25">
      <c r="A6089" t="s">
        <v>632</v>
      </c>
      <c r="B6089" t="s">
        <v>633</v>
      </c>
      <c r="C6089" s="151">
        <v>44438</v>
      </c>
      <c r="D6089">
        <v>78</v>
      </c>
      <c r="E6089">
        <v>91</v>
      </c>
      <c r="F6089">
        <v>72</v>
      </c>
    </row>
    <row r="6090" spans="1:6" x14ac:dyDescent="0.25">
      <c r="A6090" t="s">
        <v>632</v>
      </c>
      <c r="B6090" t="s">
        <v>633</v>
      </c>
      <c r="C6090" s="151">
        <v>44439</v>
      </c>
      <c r="D6090">
        <v>77</v>
      </c>
      <c r="E6090">
        <v>84</v>
      </c>
      <c r="F6090">
        <v>70</v>
      </c>
    </row>
    <row r="6091" spans="1:6" x14ac:dyDescent="0.25">
      <c r="A6091" t="s">
        <v>632</v>
      </c>
      <c r="B6091" t="s">
        <v>633</v>
      </c>
      <c r="C6091" s="151">
        <v>44440</v>
      </c>
      <c r="D6091">
        <v>75</v>
      </c>
      <c r="E6091">
        <v>80</v>
      </c>
      <c r="F6091">
        <v>66</v>
      </c>
    </row>
    <row r="6092" spans="1:6" x14ac:dyDescent="0.25">
      <c r="A6092" t="s">
        <v>632</v>
      </c>
      <c r="B6092" t="s">
        <v>633</v>
      </c>
      <c r="C6092" s="151">
        <v>44441</v>
      </c>
      <c r="D6092">
        <v>70</v>
      </c>
      <c r="E6092">
        <v>80</v>
      </c>
      <c r="F6092">
        <v>56</v>
      </c>
    </row>
    <row r="6093" spans="1:6" x14ac:dyDescent="0.25">
      <c r="A6093" t="s">
        <v>632</v>
      </c>
      <c r="B6093" t="s">
        <v>633</v>
      </c>
      <c r="C6093" s="151">
        <v>44442</v>
      </c>
      <c r="D6093">
        <v>66</v>
      </c>
      <c r="E6093">
        <v>79</v>
      </c>
      <c r="F6093">
        <v>52</v>
      </c>
    </row>
    <row r="6094" spans="1:6" x14ac:dyDescent="0.25">
      <c r="A6094" t="s">
        <v>632</v>
      </c>
      <c r="B6094" t="s">
        <v>633</v>
      </c>
      <c r="C6094" s="151">
        <v>44443</v>
      </c>
      <c r="D6094">
        <v>67</v>
      </c>
      <c r="E6094">
        <v>80</v>
      </c>
      <c r="F6094">
        <v>56</v>
      </c>
    </row>
    <row r="6095" spans="1:6" x14ac:dyDescent="0.25">
      <c r="A6095" t="s">
        <v>632</v>
      </c>
      <c r="B6095" t="s">
        <v>633</v>
      </c>
      <c r="C6095" s="151">
        <v>44444</v>
      </c>
      <c r="D6095">
        <v>71</v>
      </c>
      <c r="E6095">
        <v>75</v>
      </c>
      <c r="F6095">
        <v>67</v>
      </c>
    </row>
    <row r="6096" spans="1:6" x14ac:dyDescent="0.25">
      <c r="A6096" t="s">
        <v>632</v>
      </c>
      <c r="B6096" t="s">
        <v>633</v>
      </c>
      <c r="C6096" s="151">
        <v>44445</v>
      </c>
      <c r="D6096">
        <v>75</v>
      </c>
      <c r="E6096">
        <v>85</v>
      </c>
      <c r="F6096">
        <v>62</v>
      </c>
    </row>
    <row r="6097" spans="1:6" x14ac:dyDescent="0.25">
      <c r="A6097" t="s">
        <v>632</v>
      </c>
      <c r="B6097" t="s">
        <v>633</v>
      </c>
      <c r="C6097" s="151">
        <v>44446</v>
      </c>
      <c r="D6097">
        <v>72</v>
      </c>
      <c r="E6097">
        <v>86</v>
      </c>
      <c r="F6097">
        <v>58</v>
      </c>
    </row>
    <row r="6098" spans="1:6" x14ac:dyDescent="0.25">
      <c r="A6098" t="s">
        <v>632</v>
      </c>
      <c r="B6098" t="s">
        <v>633</v>
      </c>
      <c r="C6098" s="151">
        <v>44447</v>
      </c>
      <c r="D6098">
        <v>75</v>
      </c>
      <c r="E6098">
        <v>89</v>
      </c>
      <c r="F6098">
        <v>67</v>
      </c>
    </row>
    <row r="6099" spans="1:6" x14ac:dyDescent="0.25">
      <c r="A6099" t="s">
        <v>632</v>
      </c>
      <c r="B6099" t="s">
        <v>633</v>
      </c>
      <c r="C6099" s="151">
        <v>44448</v>
      </c>
      <c r="D6099">
        <v>72</v>
      </c>
      <c r="E6099">
        <v>80</v>
      </c>
      <c r="F6099">
        <v>60</v>
      </c>
    </row>
    <row r="6100" spans="1:6" x14ac:dyDescent="0.25">
      <c r="A6100" t="s">
        <v>632</v>
      </c>
      <c r="B6100" t="s">
        <v>633</v>
      </c>
      <c r="C6100" s="151">
        <v>44449</v>
      </c>
      <c r="D6100">
        <v>67</v>
      </c>
      <c r="E6100">
        <v>77</v>
      </c>
      <c r="F6100">
        <v>55</v>
      </c>
    </row>
    <row r="6101" spans="1:6" x14ac:dyDescent="0.25">
      <c r="A6101" t="s">
        <v>632</v>
      </c>
      <c r="B6101" t="s">
        <v>633</v>
      </c>
      <c r="C6101" s="151">
        <v>44450</v>
      </c>
      <c r="D6101">
        <v>65</v>
      </c>
      <c r="E6101">
        <v>79</v>
      </c>
      <c r="F6101">
        <v>51</v>
      </c>
    </row>
    <row r="6102" spans="1:6" x14ac:dyDescent="0.25">
      <c r="A6102" t="s">
        <v>632</v>
      </c>
      <c r="B6102" t="s">
        <v>633</v>
      </c>
      <c r="C6102" s="151">
        <v>44451</v>
      </c>
      <c r="D6102">
        <v>72</v>
      </c>
      <c r="E6102">
        <v>86</v>
      </c>
      <c r="F6102">
        <v>60</v>
      </c>
    </row>
    <row r="6103" spans="1:6" x14ac:dyDescent="0.25">
      <c r="A6103" t="s">
        <v>632</v>
      </c>
      <c r="B6103" t="s">
        <v>633</v>
      </c>
      <c r="C6103" s="151">
        <v>44452</v>
      </c>
      <c r="D6103">
        <v>78</v>
      </c>
      <c r="E6103">
        <v>88</v>
      </c>
      <c r="F6103">
        <v>67</v>
      </c>
    </row>
    <row r="6104" spans="1:6" x14ac:dyDescent="0.25">
      <c r="A6104" t="s">
        <v>632</v>
      </c>
      <c r="B6104" t="s">
        <v>633</v>
      </c>
      <c r="C6104" s="151">
        <v>44453</v>
      </c>
      <c r="D6104">
        <v>77</v>
      </c>
      <c r="E6104">
        <v>89</v>
      </c>
      <c r="F6104">
        <v>68</v>
      </c>
    </row>
    <row r="6105" spans="1:6" x14ac:dyDescent="0.25">
      <c r="A6105" t="s">
        <v>632</v>
      </c>
      <c r="B6105" t="s">
        <v>633</v>
      </c>
      <c r="C6105" s="151">
        <v>44454</v>
      </c>
      <c r="D6105">
        <v>79</v>
      </c>
      <c r="E6105">
        <v>89</v>
      </c>
      <c r="F6105">
        <v>68</v>
      </c>
    </row>
    <row r="6106" spans="1:6" x14ac:dyDescent="0.25">
      <c r="A6106" t="s">
        <v>632</v>
      </c>
      <c r="B6106" t="s">
        <v>633</v>
      </c>
      <c r="C6106" s="151">
        <v>44455</v>
      </c>
      <c r="D6106">
        <v>75</v>
      </c>
      <c r="E6106">
        <v>85</v>
      </c>
      <c r="F6106">
        <v>69</v>
      </c>
    </row>
    <row r="6107" spans="1:6" x14ac:dyDescent="0.25">
      <c r="A6107" t="s">
        <v>632</v>
      </c>
      <c r="B6107" t="s">
        <v>633</v>
      </c>
      <c r="C6107" s="151">
        <v>44456</v>
      </c>
      <c r="D6107">
        <v>75</v>
      </c>
      <c r="E6107">
        <v>82</v>
      </c>
      <c r="F6107">
        <v>70</v>
      </c>
    </row>
    <row r="6108" spans="1:6" x14ac:dyDescent="0.25">
      <c r="A6108" t="s">
        <v>632</v>
      </c>
      <c r="B6108" t="s">
        <v>633</v>
      </c>
      <c r="C6108" s="151">
        <v>44457</v>
      </c>
      <c r="D6108">
        <v>76</v>
      </c>
      <c r="E6108">
        <v>88</v>
      </c>
      <c r="F6108">
        <v>66</v>
      </c>
    </row>
    <row r="6109" spans="1:6" x14ac:dyDescent="0.25">
      <c r="A6109" t="s">
        <v>632</v>
      </c>
      <c r="B6109" t="s">
        <v>633</v>
      </c>
      <c r="C6109" s="151">
        <v>44458</v>
      </c>
      <c r="D6109">
        <v>74</v>
      </c>
      <c r="E6109">
        <v>80</v>
      </c>
      <c r="F6109">
        <v>62</v>
      </c>
    </row>
    <row r="6110" spans="1:6" x14ac:dyDescent="0.25">
      <c r="A6110" t="s">
        <v>632</v>
      </c>
      <c r="B6110" t="s">
        <v>633</v>
      </c>
      <c r="C6110" s="151">
        <v>44459</v>
      </c>
      <c r="D6110">
        <v>69</v>
      </c>
      <c r="E6110">
        <v>79</v>
      </c>
      <c r="F6110">
        <v>59</v>
      </c>
    </row>
    <row r="6111" spans="1:6" x14ac:dyDescent="0.25">
      <c r="A6111" t="s">
        <v>632</v>
      </c>
      <c r="B6111" t="s">
        <v>633</v>
      </c>
      <c r="C6111" s="151">
        <v>44460</v>
      </c>
      <c r="D6111">
        <v>70</v>
      </c>
      <c r="E6111">
        <v>81</v>
      </c>
      <c r="F6111">
        <v>61</v>
      </c>
    </row>
    <row r="6112" spans="1:6" x14ac:dyDescent="0.25">
      <c r="A6112" t="s">
        <v>632</v>
      </c>
      <c r="B6112" t="s">
        <v>633</v>
      </c>
      <c r="C6112" s="151">
        <v>44461</v>
      </c>
      <c r="D6112">
        <v>74</v>
      </c>
      <c r="E6112">
        <v>80</v>
      </c>
      <c r="F6112">
        <v>71</v>
      </c>
    </row>
    <row r="6113" spans="1:6" x14ac:dyDescent="0.25">
      <c r="A6113" t="s">
        <v>632</v>
      </c>
      <c r="B6113" t="s">
        <v>633</v>
      </c>
      <c r="C6113" s="151">
        <v>44462</v>
      </c>
      <c r="D6113">
        <v>70</v>
      </c>
      <c r="E6113">
        <v>76</v>
      </c>
      <c r="F6113">
        <v>52</v>
      </c>
    </row>
    <row r="6114" spans="1:6" x14ac:dyDescent="0.25">
      <c r="A6114" t="s">
        <v>632</v>
      </c>
      <c r="B6114" t="s">
        <v>633</v>
      </c>
      <c r="C6114" s="151">
        <v>44463</v>
      </c>
      <c r="D6114">
        <v>61</v>
      </c>
      <c r="E6114">
        <v>74</v>
      </c>
      <c r="F6114">
        <v>47</v>
      </c>
    </row>
    <row r="6115" spans="1:6" x14ac:dyDescent="0.25">
      <c r="A6115" t="s">
        <v>632</v>
      </c>
      <c r="B6115" t="s">
        <v>633</v>
      </c>
      <c r="C6115" s="151">
        <v>44464</v>
      </c>
      <c r="D6115">
        <v>60</v>
      </c>
      <c r="E6115">
        <v>76</v>
      </c>
      <c r="F6115">
        <v>47</v>
      </c>
    </row>
    <row r="6116" spans="1:6" x14ac:dyDescent="0.25">
      <c r="A6116" t="s">
        <v>632</v>
      </c>
      <c r="B6116" t="s">
        <v>633</v>
      </c>
      <c r="C6116" s="151">
        <v>44465</v>
      </c>
      <c r="D6116">
        <v>65</v>
      </c>
      <c r="E6116">
        <v>75</v>
      </c>
      <c r="F6116">
        <v>53</v>
      </c>
    </row>
    <row r="6117" spans="1:6" x14ac:dyDescent="0.25">
      <c r="A6117" t="s">
        <v>632</v>
      </c>
      <c r="B6117" t="s">
        <v>633</v>
      </c>
      <c r="C6117" s="151">
        <v>44466</v>
      </c>
      <c r="D6117">
        <v>64</v>
      </c>
      <c r="E6117">
        <v>80</v>
      </c>
      <c r="F6117">
        <v>50</v>
      </c>
    </row>
    <row r="6118" spans="1:6" x14ac:dyDescent="0.25">
      <c r="A6118" t="s">
        <v>632</v>
      </c>
      <c r="B6118" t="s">
        <v>633</v>
      </c>
      <c r="C6118" s="151">
        <v>44467</v>
      </c>
      <c r="D6118">
        <v>69</v>
      </c>
      <c r="E6118">
        <v>80</v>
      </c>
      <c r="F6118">
        <v>57</v>
      </c>
    </row>
    <row r="6119" spans="1:6" x14ac:dyDescent="0.25">
      <c r="A6119" t="s">
        <v>632</v>
      </c>
      <c r="B6119" t="s">
        <v>633</v>
      </c>
      <c r="C6119" s="151">
        <v>44468</v>
      </c>
      <c r="D6119">
        <v>66</v>
      </c>
      <c r="E6119">
        <v>73</v>
      </c>
      <c r="F6119">
        <v>50</v>
      </c>
    </row>
    <row r="6120" spans="1:6" x14ac:dyDescent="0.25">
      <c r="A6120" t="s">
        <v>632</v>
      </c>
      <c r="B6120" t="s">
        <v>633</v>
      </c>
      <c r="C6120" s="151">
        <v>44469</v>
      </c>
      <c r="D6120">
        <v>60</v>
      </c>
      <c r="E6120">
        <v>74</v>
      </c>
      <c r="F6120">
        <v>45</v>
      </c>
    </row>
    <row r="6121" spans="1:6" x14ac:dyDescent="0.25">
      <c r="A6121" t="s">
        <v>632</v>
      </c>
      <c r="B6121" t="s">
        <v>633</v>
      </c>
      <c r="C6121" s="151">
        <v>44470</v>
      </c>
      <c r="D6121">
        <v>60</v>
      </c>
      <c r="E6121">
        <v>73</v>
      </c>
      <c r="F6121">
        <v>48</v>
      </c>
    </row>
    <row r="6122" spans="1:6" x14ac:dyDescent="0.25">
      <c r="A6122" t="s">
        <v>632</v>
      </c>
      <c r="B6122" t="s">
        <v>633</v>
      </c>
      <c r="C6122" s="151">
        <v>44471</v>
      </c>
      <c r="D6122">
        <v>61</v>
      </c>
      <c r="E6122">
        <v>80</v>
      </c>
      <c r="F6122">
        <v>47</v>
      </c>
    </row>
    <row r="6123" spans="1:6" x14ac:dyDescent="0.25">
      <c r="A6123" t="s">
        <v>632</v>
      </c>
      <c r="B6123" t="s">
        <v>633</v>
      </c>
      <c r="C6123" s="151">
        <v>44472</v>
      </c>
      <c r="D6123">
        <v>68</v>
      </c>
      <c r="E6123">
        <v>85</v>
      </c>
      <c r="F6123">
        <v>55</v>
      </c>
    </row>
    <row r="6124" spans="1:6" x14ac:dyDescent="0.25">
      <c r="A6124" t="s">
        <v>632</v>
      </c>
      <c r="B6124" t="s">
        <v>633</v>
      </c>
      <c r="C6124" s="151">
        <v>44473</v>
      </c>
      <c r="D6124">
        <v>74</v>
      </c>
      <c r="E6124">
        <v>84</v>
      </c>
      <c r="F6124">
        <v>67</v>
      </c>
    </row>
    <row r="6125" spans="1:6" x14ac:dyDescent="0.25">
      <c r="A6125" t="s">
        <v>632</v>
      </c>
      <c r="B6125" t="s">
        <v>633</v>
      </c>
      <c r="C6125" s="151">
        <v>44474</v>
      </c>
      <c r="D6125">
        <v>71</v>
      </c>
      <c r="E6125">
        <v>81</v>
      </c>
      <c r="F6125">
        <v>61</v>
      </c>
    </row>
    <row r="6126" spans="1:6" x14ac:dyDescent="0.25">
      <c r="A6126" t="s">
        <v>632</v>
      </c>
      <c r="B6126" t="s">
        <v>633</v>
      </c>
      <c r="C6126" s="151">
        <v>44475</v>
      </c>
      <c r="D6126">
        <v>69</v>
      </c>
      <c r="E6126">
        <v>70</v>
      </c>
      <c r="F6126">
        <v>67</v>
      </c>
    </row>
    <row r="6127" spans="1:6" x14ac:dyDescent="0.25">
      <c r="A6127" t="s">
        <v>632</v>
      </c>
      <c r="B6127" t="s">
        <v>633</v>
      </c>
      <c r="C6127" s="151">
        <v>44476</v>
      </c>
      <c r="D6127">
        <v>68</v>
      </c>
      <c r="E6127">
        <v>75</v>
      </c>
      <c r="F6127">
        <v>64</v>
      </c>
    </row>
    <row r="6128" spans="1:6" x14ac:dyDescent="0.25">
      <c r="A6128" t="s">
        <v>632</v>
      </c>
      <c r="B6128" t="s">
        <v>633</v>
      </c>
      <c r="C6128" s="151">
        <v>44477</v>
      </c>
      <c r="D6128">
        <v>67</v>
      </c>
      <c r="E6128">
        <v>76</v>
      </c>
      <c r="F6128">
        <v>59</v>
      </c>
    </row>
    <row r="6129" spans="1:6" x14ac:dyDescent="0.25">
      <c r="A6129" t="s">
        <v>632</v>
      </c>
      <c r="B6129" t="s">
        <v>633</v>
      </c>
      <c r="C6129" s="151">
        <v>44478</v>
      </c>
      <c r="D6129">
        <v>67</v>
      </c>
      <c r="E6129">
        <v>73</v>
      </c>
      <c r="F6129">
        <v>61</v>
      </c>
    </row>
    <row r="6130" spans="1:6" x14ac:dyDescent="0.25">
      <c r="A6130" t="s">
        <v>632</v>
      </c>
      <c r="B6130" t="s">
        <v>633</v>
      </c>
      <c r="C6130" s="151">
        <v>44479</v>
      </c>
      <c r="D6130">
        <v>67</v>
      </c>
      <c r="E6130">
        <v>72</v>
      </c>
      <c r="F6130">
        <v>64</v>
      </c>
    </row>
    <row r="6131" spans="1:6" x14ac:dyDescent="0.25">
      <c r="A6131" t="s">
        <v>632</v>
      </c>
      <c r="B6131" t="s">
        <v>633</v>
      </c>
      <c r="C6131" s="151">
        <v>44480</v>
      </c>
      <c r="D6131">
        <v>66</v>
      </c>
      <c r="E6131">
        <v>69</v>
      </c>
      <c r="F6131">
        <v>64</v>
      </c>
    </row>
    <row r="6132" spans="1:6" x14ac:dyDescent="0.25">
      <c r="A6132" t="s">
        <v>632</v>
      </c>
      <c r="B6132" t="s">
        <v>633</v>
      </c>
      <c r="C6132" s="151">
        <v>44481</v>
      </c>
      <c r="D6132">
        <v>67</v>
      </c>
      <c r="E6132">
        <v>71</v>
      </c>
      <c r="F6132">
        <v>61</v>
      </c>
    </row>
    <row r="6133" spans="1:6" x14ac:dyDescent="0.25">
      <c r="A6133" t="s">
        <v>632</v>
      </c>
      <c r="B6133" t="s">
        <v>633</v>
      </c>
      <c r="C6133" s="151">
        <v>44482</v>
      </c>
      <c r="D6133">
        <v>67</v>
      </c>
      <c r="E6133">
        <v>76</v>
      </c>
      <c r="F6133">
        <v>59</v>
      </c>
    </row>
    <row r="6134" spans="1:6" x14ac:dyDescent="0.25">
      <c r="A6134" t="s">
        <v>632</v>
      </c>
      <c r="B6134" t="s">
        <v>633</v>
      </c>
      <c r="C6134" s="151">
        <v>44483</v>
      </c>
      <c r="D6134">
        <v>67</v>
      </c>
      <c r="E6134">
        <v>80</v>
      </c>
      <c r="F6134">
        <v>54</v>
      </c>
    </row>
    <row r="6135" spans="1:6" x14ac:dyDescent="0.25">
      <c r="A6135" t="s">
        <v>632</v>
      </c>
      <c r="B6135" t="s">
        <v>633</v>
      </c>
      <c r="C6135" s="151">
        <v>44484</v>
      </c>
      <c r="D6135">
        <v>68</v>
      </c>
      <c r="E6135">
        <v>83</v>
      </c>
      <c r="F6135">
        <v>57</v>
      </c>
    </row>
    <row r="6136" spans="1:6" x14ac:dyDescent="0.25">
      <c r="A6136" t="s">
        <v>632</v>
      </c>
      <c r="B6136" t="s">
        <v>633</v>
      </c>
      <c r="C6136" s="151">
        <v>44485</v>
      </c>
      <c r="D6136">
        <v>69</v>
      </c>
      <c r="E6136">
        <v>78</v>
      </c>
      <c r="F6136">
        <v>50</v>
      </c>
    </row>
    <row r="6137" spans="1:6" x14ac:dyDescent="0.25">
      <c r="A6137" t="s">
        <v>632</v>
      </c>
      <c r="B6137" t="s">
        <v>633</v>
      </c>
      <c r="C6137" s="151">
        <v>44486</v>
      </c>
      <c r="D6137">
        <v>56</v>
      </c>
      <c r="E6137">
        <v>66</v>
      </c>
      <c r="F6137">
        <v>45</v>
      </c>
    </row>
    <row r="6138" spans="1:6" x14ac:dyDescent="0.25">
      <c r="A6138" t="s">
        <v>632</v>
      </c>
      <c r="B6138" t="s">
        <v>633</v>
      </c>
      <c r="C6138" s="151">
        <v>44487</v>
      </c>
      <c r="D6138">
        <v>55</v>
      </c>
      <c r="E6138">
        <v>70</v>
      </c>
      <c r="F6138">
        <v>41</v>
      </c>
    </row>
    <row r="6139" spans="1:6" x14ac:dyDescent="0.25">
      <c r="A6139" t="s">
        <v>632</v>
      </c>
      <c r="B6139" t="s">
        <v>633</v>
      </c>
      <c r="C6139" s="151">
        <v>44488</v>
      </c>
      <c r="D6139">
        <v>55</v>
      </c>
      <c r="E6139">
        <v>74</v>
      </c>
      <c r="F6139">
        <v>39</v>
      </c>
    </row>
    <row r="6140" spans="1:6" x14ac:dyDescent="0.25">
      <c r="A6140" t="s">
        <v>632</v>
      </c>
      <c r="B6140" t="s">
        <v>633</v>
      </c>
      <c r="C6140" s="151">
        <v>44489</v>
      </c>
      <c r="D6140">
        <v>61</v>
      </c>
      <c r="E6140">
        <v>76</v>
      </c>
      <c r="F6140">
        <v>47</v>
      </c>
    </row>
    <row r="6141" spans="1:6" x14ac:dyDescent="0.25">
      <c r="A6141" t="s">
        <v>632</v>
      </c>
      <c r="B6141" t="s">
        <v>633</v>
      </c>
      <c r="C6141" s="151">
        <v>44490</v>
      </c>
      <c r="D6141">
        <v>60</v>
      </c>
      <c r="E6141">
        <v>77</v>
      </c>
      <c r="F6141">
        <v>44</v>
      </c>
    </row>
    <row r="6142" spans="1:6" x14ac:dyDescent="0.25">
      <c r="A6142" t="s">
        <v>632</v>
      </c>
      <c r="B6142" t="s">
        <v>633</v>
      </c>
      <c r="C6142" s="151">
        <v>44491</v>
      </c>
      <c r="D6142">
        <v>66</v>
      </c>
      <c r="E6142">
        <v>69</v>
      </c>
      <c r="F6142">
        <v>57</v>
      </c>
    </row>
    <row r="6143" spans="1:6" x14ac:dyDescent="0.25">
      <c r="A6143" t="s">
        <v>632</v>
      </c>
      <c r="B6143" t="s">
        <v>633</v>
      </c>
      <c r="C6143" s="151">
        <v>44492</v>
      </c>
      <c r="D6143">
        <v>60</v>
      </c>
      <c r="E6143">
        <v>68</v>
      </c>
      <c r="F6143">
        <v>48</v>
      </c>
    </row>
    <row r="6144" spans="1:6" x14ac:dyDescent="0.25">
      <c r="A6144" t="s">
        <v>632</v>
      </c>
      <c r="B6144" t="s">
        <v>633</v>
      </c>
      <c r="C6144" s="151">
        <v>44493</v>
      </c>
      <c r="D6144">
        <v>58</v>
      </c>
      <c r="E6144">
        <v>71</v>
      </c>
      <c r="F6144">
        <v>52</v>
      </c>
    </row>
    <row r="6145" spans="1:6" x14ac:dyDescent="0.25">
      <c r="A6145" t="s">
        <v>632</v>
      </c>
      <c r="B6145" t="s">
        <v>633</v>
      </c>
      <c r="C6145" s="151">
        <v>44494</v>
      </c>
      <c r="D6145">
        <v>67</v>
      </c>
      <c r="E6145">
        <v>80</v>
      </c>
      <c r="F6145">
        <v>60</v>
      </c>
    </row>
    <row r="6146" spans="1:6" x14ac:dyDescent="0.25">
      <c r="A6146" t="s">
        <v>632</v>
      </c>
      <c r="B6146" t="s">
        <v>633</v>
      </c>
      <c r="C6146" s="151">
        <v>44495</v>
      </c>
      <c r="D6146">
        <v>60</v>
      </c>
      <c r="E6146">
        <v>65</v>
      </c>
      <c r="F6146">
        <v>52</v>
      </c>
    </row>
    <row r="6147" spans="1:6" x14ac:dyDescent="0.25">
      <c r="A6147" t="s">
        <v>632</v>
      </c>
      <c r="B6147" t="s">
        <v>633</v>
      </c>
      <c r="C6147" s="151">
        <v>44496</v>
      </c>
      <c r="D6147">
        <v>58</v>
      </c>
      <c r="E6147">
        <v>70</v>
      </c>
      <c r="F6147">
        <v>52</v>
      </c>
    </row>
    <row r="6148" spans="1:6" x14ac:dyDescent="0.25">
      <c r="A6148" t="s">
        <v>632</v>
      </c>
      <c r="B6148" t="s">
        <v>633</v>
      </c>
      <c r="C6148" s="151">
        <v>44497</v>
      </c>
      <c r="D6148">
        <v>57</v>
      </c>
      <c r="E6148">
        <v>68</v>
      </c>
      <c r="F6148">
        <v>44</v>
      </c>
    </row>
    <row r="6149" spans="1:6" x14ac:dyDescent="0.25">
      <c r="A6149" t="s">
        <v>632</v>
      </c>
      <c r="B6149" t="s">
        <v>633</v>
      </c>
      <c r="C6149" s="151">
        <v>44498</v>
      </c>
      <c r="D6149">
        <v>58</v>
      </c>
      <c r="E6149">
        <v>61</v>
      </c>
      <c r="F6149">
        <v>55</v>
      </c>
    </row>
    <row r="6150" spans="1:6" x14ac:dyDescent="0.25">
      <c r="A6150" t="s">
        <v>632</v>
      </c>
      <c r="B6150" t="s">
        <v>633</v>
      </c>
      <c r="C6150" s="151">
        <v>44499</v>
      </c>
      <c r="D6150">
        <v>57</v>
      </c>
      <c r="E6150">
        <v>63</v>
      </c>
      <c r="F6150">
        <v>49</v>
      </c>
    </row>
    <row r="6151" spans="1:6" x14ac:dyDescent="0.25">
      <c r="A6151" t="s">
        <v>632</v>
      </c>
      <c r="B6151" t="s">
        <v>633</v>
      </c>
      <c r="C6151" s="151">
        <v>44500</v>
      </c>
      <c r="D6151">
        <v>56</v>
      </c>
      <c r="E6151">
        <v>67</v>
      </c>
      <c r="F6151">
        <v>50</v>
      </c>
    </row>
    <row r="6152" spans="1:6" x14ac:dyDescent="0.25">
      <c r="A6152" t="s">
        <v>632</v>
      </c>
      <c r="B6152" t="s">
        <v>633</v>
      </c>
      <c r="C6152" s="151">
        <v>44501</v>
      </c>
      <c r="D6152">
        <v>56</v>
      </c>
      <c r="E6152">
        <v>62</v>
      </c>
      <c r="F6152">
        <v>41</v>
      </c>
    </row>
    <row r="6153" spans="1:6" x14ac:dyDescent="0.25">
      <c r="A6153" t="s">
        <v>632</v>
      </c>
      <c r="B6153" t="s">
        <v>633</v>
      </c>
      <c r="C6153" s="151">
        <v>44502</v>
      </c>
      <c r="D6153">
        <v>46</v>
      </c>
      <c r="E6153">
        <v>49</v>
      </c>
      <c r="F6153">
        <v>34</v>
      </c>
    </row>
    <row r="6154" spans="1:6" x14ac:dyDescent="0.25">
      <c r="A6154" t="s">
        <v>632</v>
      </c>
      <c r="B6154" t="s">
        <v>633</v>
      </c>
      <c r="C6154" s="151">
        <v>44503</v>
      </c>
      <c r="D6154">
        <v>42</v>
      </c>
      <c r="E6154">
        <v>53</v>
      </c>
      <c r="F6154">
        <v>31</v>
      </c>
    </row>
    <row r="6155" spans="1:6" x14ac:dyDescent="0.25">
      <c r="A6155" t="s">
        <v>632</v>
      </c>
      <c r="B6155" t="s">
        <v>633</v>
      </c>
      <c r="C6155" s="151">
        <v>44504</v>
      </c>
      <c r="D6155">
        <v>42</v>
      </c>
      <c r="E6155">
        <v>53</v>
      </c>
      <c r="F6155">
        <v>31</v>
      </c>
    </row>
    <row r="6156" spans="1:6" x14ac:dyDescent="0.25">
      <c r="A6156" t="s">
        <v>632</v>
      </c>
      <c r="B6156" t="s">
        <v>633</v>
      </c>
      <c r="C6156" s="151">
        <v>44505</v>
      </c>
      <c r="D6156">
        <v>40</v>
      </c>
      <c r="E6156">
        <v>54</v>
      </c>
      <c r="F6156">
        <v>30</v>
      </c>
    </row>
    <row r="6157" spans="1:6" x14ac:dyDescent="0.25">
      <c r="A6157" t="s">
        <v>632</v>
      </c>
      <c r="B6157" t="s">
        <v>633</v>
      </c>
      <c r="C6157" s="151">
        <v>44506</v>
      </c>
      <c r="D6157">
        <v>40</v>
      </c>
      <c r="E6157">
        <v>57</v>
      </c>
      <c r="F6157">
        <v>28</v>
      </c>
    </row>
    <row r="6158" spans="1:6" x14ac:dyDescent="0.25">
      <c r="A6158" t="s">
        <v>632</v>
      </c>
      <c r="B6158" t="s">
        <v>633</v>
      </c>
      <c r="C6158" s="151">
        <v>44507</v>
      </c>
      <c r="D6158">
        <v>43</v>
      </c>
      <c r="E6158">
        <v>58</v>
      </c>
      <c r="F6158">
        <v>31</v>
      </c>
    </row>
    <row r="6159" spans="1:6" x14ac:dyDescent="0.25">
      <c r="A6159" t="s">
        <v>632</v>
      </c>
      <c r="B6159" t="s">
        <v>633</v>
      </c>
      <c r="C6159" s="151">
        <v>44508</v>
      </c>
      <c r="D6159">
        <v>51</v>
      </c>
      <c r="E6159">
        <v>70</v>
      </c>
      <c r="F6159">
        <v>33</v>
      </c>
    </row>
    <row r="6160" spans="1:6" x14ac:dyDescent="0.25">
      <c r="A6160" t="s">
        <v>632</v>
      </c>
      <c r="B6160" t="s">
        <v>633</v>
      </c>
      <c r="C6160" s="151">
        <v>44509</v>
      </c>
      <c r="D6160">
        <v>52</v>
      </c>
      <c r="E6160">
        <v>76</v>
      </c>
      <c r="F6160">
        <v>35</v>
      </c>
    </row>
    <row r="6161" spans="1:6" x14ac:dyDescent="0.25">
      <c r="A6161" t="s">
        <v>632</v>
      </c>
      <c r="B6161" t="s">
        <v>633</v>
      </c>
      <c r="C6161" s="151">
        <v>44510</v>
      </c>
      <c r="D6161">
        <v>58</v>
      </c>
      <c r="E6161">
        <v>72</v>
      </c>
      <c r="F6161">
        <v>43</v>
      </c>
    </row>
    <row r="6162" spans="1:6" x14ac:dyDescent="0.25">
      <c r="A6162" t="s">
        <v>632</v>
      </c>
      <c r="B6162" t="s">
        <v>633</v>
      </c>
      <c r="C6162" s="151">
        <v>44511</v>
      </c>
      <c r="D6162">
        <v>53</v>
      </c>
      <c r="E6162">
        <v>69</v>
      </c>
      <c r="F6162">
        <v>40</v>
      </c>
    </row>
    <row r="6163" spans="1:6" x14ac:dyDescent="0.25">
      <c r="A6163" t="s">
        <v>632</v>
      </c>
      <c r="B6163" t="s">
        <v>633</v>
      </c>
      <c r="C6163" s="151">
        <v>44512</v>
      </c>
      <c r="D6163">
        <v>61</v>
      </c>
      <c r="E6163">
        <v>66</v>
      </c>
      <c r="F6163">
        <v>42</v>
      </c>
    </row>
    <row r="6164" spans="1:6" x14ac:dyDescent="0.25">
      <c r="A6164" t="s">
        <v>632</v>
      </c>
      <c r="B6164" t="s">
        <v>633</v>
      </c>
      <c r="C6164" s="151">
        <v>44513</v>
      </c>
      <c r="D6164">
        <v>46</v>
      </c>
      <c r="E6164">
        <v>52</v>
      </c>
      <c r="F6164">
        <v>37</v>
      </c>
    </row>
    <row r="6165" spans="1:6" x14ac:dyDescent="0.25">
      <c r="A6165" t="s">
        <v>632</v>
      </c>
      <c r="B6165" t="s">
        <v>633</v>
      </c>
      <c r="C6165" s="151">
        <v>44514</v>
      </c>
      <c r="D6165">
        <v>39</v>
      </c>
      <c r="E6165">
        <v>47</v>
      </c>
      <c r="F6165">
        <v>29</v>
      </c>
    </row>
    <row r="6166" spans="1:6" x14ac:dyDescent="0.25">
      <c r="A6166" t="s">
        <v>632</v>
      </c>
      <c r="B6166" t="s">
        <v>633</v>
      </c>
      <c r="C6166" s="151">
        <v>44515</v>
      </c>
      <c r="D6166">
        <v>44</v>
      </c>
      <c r="E6166">
        <v>50</v>
      </c>
      <c r="F6166">
        <v>35</v>
      </c>
    </row>
    <row r="6167" spans="1:6" x14ac:dyDescent="0.25">
      <c r="A6167" t="s">
        <v>632</v>
      </c>
      <c r="B6167" t="s">
        <v>633</v>
      </c>
      <c r="C6167" s="151">
        <v>44516</v>
      </c>
      <c r="D6167">
        <v>42</v>
      </c>
      <c r="E6167">
        <v>56</v>
      </c>
      <c r="F6167">
        <v>31</v>
      </c>
    </row>
    <row r="6168" spans="1:6" x14ac:dyDescent="0.25">
      <c r="A6168" t="s">
        <v>632</v>
      </c>
      <c r="B6168" t="s">
        <v>633</v>
      </c>
      <c r="C6168" s="151">
        <v>44517</v>
      </c>
      <c r="D6168">
        <v>44</v>
      </c>
      <c r="E6168">
        <v>64</v>
      </c>
      <c r="F6168">
        <v>32</v>
      </c>
    </row>
    <row r="6169" spans="1:6" x14ac:dyDescent="0.25">
      <c r="A6169" t="s">
        <v>632</v>
      </c>
      <c r="B6169" t="s">
        <v>633</v>
      </c>
      <c r="C6169" s="151">
        <v>44518</v>
      </c>
      <c r="D6169">
        <v>59</v>
      </c>
      <c r="E6169">
        <v>74</v>
      </c>
      <c r="F6169">
        <v>44</v>
      </c>
    </row>
    <row r="6170" spans="1:6" x14ac:dyDescent="0.25">
      <c r="A6170" t="s">
        <v>632</v>
      </c>
      <c r="B6170" t="s">
        <v>633</v>
      </c>
      <c r="C6170" s="151">
        <v>44519</v>
      </c>
      <c r="D6170">
        <v>45</v>
      </c>
      <c r="E6170">
        <v>48</v>
      </c>
      <c r="F6170">
        <v>29</v>
      </c>
    </row>
    <row r="6171" spans="1:6" x14ac:dyDescent="0.25">
      <c r="A6171" t="s">
        <v>632</v>
      </c>
      <c r="B6171" t="s">
        <v>633</v>
      </c>
      <c r="C6171" s="151">
        <v>44520</v>
      </c>
      <c r="D6171">
        <v>36</v>
      </c>
      <c r="E6171">
        <v>47</v>
      </c>
      <c r="F6171">
        <v>24</v>
      </c>
    </row>
    <row r="6172" spans="1:6" x14ac:dyDescent="0.25">
      <c r="A6172" t="s">
        <v>632</v>
      </c>
      <c r="B6172" t="s">
        <v>633</v>
      </c>
      <c r="C6172" s="151">
        <v>44521</v>
      </c>
      <c r="D6172">
        <v>40</v>
      </c>
      <c r="E6172">
        <v>51</v>
      </c>
      <c r="F6172">
        <v>31</v>
      </c>
    </row>
    <row r="6173" spans="1:6" x14ac:dyDescent="0.25">
      <c r="A6173" t="s">
        <v>632</v>
      </c>
      <c r="B6173" t="s">
        <v>633</v>
      </c>
      <c r="C6173" s="151">
        <v>44522</v>
      </c>
      <c r="D6173">
        <v>47</v>
      </c>
      <c r="E6173">
        <v>55</v>
      </c>
      <c r="F6173">
        <v>33</v>
      </c>
    </row>
    <row r="6174" spans="1:6" x14ac:dyDescent="0.25">
      <c r="A6174" t="s">
        <v>632</v>
      </c>
      <c r="B6174" t="s">
        <v>633</v>
      </c>
      <c r="C6174" s="151">
        <v>44523</v>
      </c>
      <c r="D6174">
        <v>36</v>
      </c>
      <c r="E6174">
        <v>44</v>
      </c>
      <c r="F6174">
        <v>25</v>
      </c>
    </row>
    <row r="6175" spans="1:6" x14ac:dyDescent="0.25">
      <c r="A6175" t="s">
        <v>632</v>
      </c>
      <c r="B6175" t="s">
        <v>633</v>
      </c>
      <c r="C6175" s="151">
        <v>44524</v>
      </c>
      <c r="D6175">
        <v>34</v>
      </c>
      <c r="E6175">
        <v>49</v>
      </c>
      <c r="F6175">
        <v>22</v>
      </c>
    </row>
    <row r="6176" spans="1:6" x14ac:dyDescent="0.25">
      <c r="A6176" t="s">
        <v>632</v>
      </c>
      <c r="B6176" t="s">
        <v>633</v>
      </c>
      <c r="C6176" s="151">
        <v>44525</v>
      </c>
      <c r="D6176">
        <v>41</v>
      </c>
      <c r="E6176">
        <v>60</v>
      </c>
      <c r="F6176">
        <v>28</v>
      </c>
    </row>
    <row r="6177" spans="1:6" x14ac:dyDescent="0.25">
      <c r="A6177" t="s">
        <v>632</v>
      </c>
      <c r="B6177" t="s">
        <v>633</v>
      </c>
      <c r="C6177" s="151">
        <v>44526</v>
      </c>
      <c r="D6177">
        <v>44</v>
      </c>
      <c r="E6177">
        <v>49</v>
      </c>
      <c r="F6177">
        <v>33</v>
      </c>
    </row>
    <row r="6178" spans="1:6" x14ac:dyDescent="0.25">
      <c r="A6178" t="s">
        <v>632</v>
      </c>
      <c r="B6178" t="s">
        <v>633</v>
      </c>
      <c r="C6178" s="151">
        <v>44527</v>
      </c>
      <c r="D6178">
        <v>36</v>
      </c>
      <c r="E6178">
        <v>44</v>
      </c>
      <c r="F6178">
        <v>30</v>
      </c>
    </row>
    <row r="6179" spans="1:6" x14ac:dyDescent="0.25">
      <c r="A6179" t="s">
        <v>632</v>
      </c>
      <c r="B6179" t="s">
        <v>633</v>
      </c>
      <c r="C6179" s="151">
        <v>44528</v>
      </c>
      <c r="D6179">
        <v>44</v>
      </c>
      <c r="E6179">
        <v>59</v>
      </c>
      <c r="F6179">
        <v>29</v>
      </c>
    </row>
    <row r="6180" spans="1:6" x14ac:dyDescent="0.25">
      <c r="A6180" t="s">
        <v>632</v>
      </c>
      <c r="B6180" t="s">
        <v>633</v>
      </c>
      <c r="C6180" s="151">
        <v>44529</v>
      </c>
      <c r="D6180">
        <v>42</v>
      </c>
      <c r="E6180">
        <v>47</v>
      </c>
      <c r="F6180">
        <v>25</v>
      </c>
    </row>
    <row r="6181" spans="1:6" x14ac:dyDescent="0.25">
      <c r="A6181" t="s">
        <v>632</v>
      </c>
      <c r="B6181" t="s">
        <v>633</v>
      </c>
      <c r="C6181" s="151">
        <v>44530</v>
      </c>
      <c r="D6181">
        <v>37</v>
      </c>
      <c r="E6181">
        <v>54</v>
      </c>
      <c r="F6181">
        <v>26</v>
      </c>
    </row>
    <row r="6182" spans="1:6" x14ac:dyDescent="0.25">
      <c r="A6182" t="s">
        <v>632</v>
      </c>
      <c r="B6182" t="s">
        <v>633</v>
      </c>
      <c r="C6182" s="151">
        <v>44531</v>
      </c>
      <c r="D6182">
        <v>39</v>
      </c>
      <c r="E6182">
        <v>57</v>
      </c>
      <c r="F6182">
        <v>26</v>
      </c>
    </row>
    <row r="6183" spans="1:6" x14ac:dyDescent="0.25">
      <c r="A6183" t="s">
        <v>632</v>
      </c>
      <c r="B6183" t="s">
        <v>633</v>
      </c>
      <c r="C6183" s="151">
        <v>44532</v>
      </c>
      <c r="D6183">
        <v>53</v>
      </c>
      <c r="E6183">
        <v>66</v>
      </c>
      <c r="F6183">
        <v>44</v>
      </c>
    </row>
    <row r="6184" spans="1:6" x14ac:dyDescent="0.25">
      <c r="A6184" t="s">
        <v>632</v>
      </c>
      <c r="B6184" t="s">
        <v>633</v>
      </c>
      <c r="C6184" s="151">
        <v>44533</v>
      </c>
      <c r="D6184">
        <v>53</v>
      </c>
      <c r="E6184">
        <v>59</v>
      </c>
      <c r="F6184">
        <v>36</v>
      </c>
    </row>
    <row r="6185" spans="1:6" x14ac:dyDescent="0.25">
      <c r="A6185" t="s">
        <v>632</v>
      </c>
      <c r="B6185" t="s">
        <v>633</v>
      </c>
      <c r="C6185" s="151">
        <v>44534</v>
      </c>
      <c r="D6185">
        <v>46</v>
      </c>
      <c r="E6185">
        <v>58</v>
      </c>
      <c r="F6185">
        <v>34</v>
      </c>
    </row>
    <row r="6186" spans="1:6" x14ac:dyDescent="0.25">
      <c r="A6186" t="s">
        <v>632</v>
      </c>
      <c r="B6186" t="s">
        <v>633</v>
      </c>
      <c r="C6186" s="151">
        <v>44535</v>
      </c>
      <c r="D6186">
        <v>44</v>
      </c>
      <c r="E6186">
        <v>51</v>
      </c>
      <c r="F6186">
        <v>30</v>
      </c>
    </row>
    <row r="6187" spans="1:6" x14ac:dyDescent="0.25">
      <c r="A6187" t="s">
        <v>632</v>
      </c>
      <c r="B6187" t="s">
        <v>633</v>
      </c>
      <c r="C6187" s="151">
        <v>44536</v>
      </c>
      <c r="D6187">
        <v>54</v>
      </c>
      <c r="E6187">
        <v>69</v>
      </c>
      <c r="F6187">
        <v>39</v>
      </c>
    </row>
    <row r="6188" spans="1:6" x14ac:dyDescent="0.25">
      <c r="A6188" t="s">
        <v>632</v>
      </c>
      <c r="B6188" t="s">
        <v>633</v>
      </c>
      <c r="C6188" s="151">
        <v>44537</v>
      </c>
      <c r="D6188">
        <v>39</v>
      </c>
      <c r="E6188">
        <v>43</v>
      </c>
      <c r="F6188">
        <v>28</v>
      </c>
    </row>
    <row r="6189" spans="1:6" x14ac:dyDescent="0.25">
      <c r="A6189" t="s">
        <v>632</v>
      </c>
      <c r="B6189" t="s">
        <v>633</v>
      </c>
      <c r="C6189" s="151">
        <v>44538</v>
      </c>
      <c r="D6189">
        <v>36</v>
      </c>
      <c r="E6189">
        <v>43</v>
      </c>
      <c r="F6189">
        <v>31</v>
      </c>
    </row>
    <row r="6190" spans="1:6" x14ac:dyDescent="0.25">
      <c r="A6190" t="s">
        <v>632</v>
      </c>
      <c r="B6190" t="s">
        <v>633</v>
      </c>
      <c r="C6190" s="151">
        <v>44539</v>
      </c>
      <c r="D6190">
        <v>35</v>
      </c>
      <c r="E6190">
        <v>43</v>
      </c>
      <c r="F6190">
        <v>23</v>
      </c>
    </row>
    <row r="6191" spans="1:6" x14ac:dyDescent="0.25">
      <c r="A6191" t="s">
        <v>632</v>
      </c>
      <c r="B6191" t="s">
        <v>633</v>
      </c>
      <c r="C6191" s="151">
        <v>44540</v>
      </c>
      <c r="D6191">
        <v>43</v>
      </c>
      <c r="E6191">
        <v>55</v>
      </c>
      <c r="F6191">
        <v>39</v>
      </c>
    </row>
    <row r="6192" spans="1:6" x14ac:dyDescent="0.25">
      <c r="A6192" t="s">
        <v>632</v>
      </c>
      <c r="B6192" t="s">
        <v>633</v>
      </c>
      <c r="C6192" s="151">
        <v>44541</v>
      </c>
      <c r="D6192">
        <v>56</v>
      </c>
      <c r="E6192">
        <v>68</v>
      </c>
      <c r="F6192">
        <v>46</v>
      </c>
    </row>
    <row r="6193" spans="1:6" x14ac:dyDescent="0.25">
      <c r="A6193" t="s">
        <v>632</v>
      </c>
      <c r="B6193" t="s">
        <v>633</v>
      </c>
      <c r="C6193" s="151">
        <v>44542</v>
      </c>
      <c r="D6193">
        <v>47</v>
      </c>
      <c r="E6193">
        <v>51</v>
      </c>
      <c r="F6193">
        <v>28</v>
      </c>
    </row>
    <row r="6194" spans="1:6" x14ac:dyDescent="0.25">
      <c r="A6194" t="s">
        <v>632</v>
      </c>
      <c r="B6194" t="s">
        <v>633</v>
      </c>
      <c r="C6194" s="151">
        <v>44543</v>
      </c>
      <c r="D6194">
        <v>35</v>
      </c>
      <c r="E6194">
        <v>55</v>
      </c>
      <c r="F6194">
        <v>22</v>
      </c>
    </row>
    <row r="6195" spans="1:6" x14ac:dyDescent="0.25">
      <c r="A6195" t="s">
        <v>632</v>
      </c>
      <c r="B6195" t="s">
        <v>633</v>
      </c>
      <c r="C6195" s="151">
        <v>44544</v>
      </c>
      <c r="D6195">
        <v>40</v>
      </c>
      <c r="E6195">
        <v>59</v>
      </c>
      <c r="F6195">
        <v>26</v>
      </c>
    </row>
    <row r="6196" spans="1:6" x14ac:dyDescent="0.25">
      <c r="A6196" t="s">
        <v>632</v>
      </c>
      <c r="B6196" t="s">
        <v>633</v>
      </c>
      <c r="C6196" s="151">
        <v>44545</v>
      </c>
      <c r="D6196">
        <v>40</v>
      </c>
      <c r="E6196">
        <v>57</v>
      </c>
      <c r="F6196">
        <v>27</v>
      </c>
    </row>
    <row r="6197" spans="1:6" x14ac:dyDescent="0.25">
      <c r="A6197" t="s">
        <v>632</v>
      </c>
      <c r="B6197" t="s">
        <v>633</v>
      </c>
      <c r="C6197" s="151">
        <v>44546</v>
      </c>
      <c r="D6197">
        <v>52</v>
      </c>
      <c r="E6197">
        <v>69</v>
      </c>
      <c r="F6197">
        <v>43</v>
      </c>
    </row>
    <row r="6198" spans="1:6" x14ac:dyDescent="0.25">
      <c r="A6198" t="s">
        <v>632</v>
      </c>
      <c r="B6198" t="s">
        <v>633</v>
      </c>
      <c r="C6198" s="151">
        <v>44547</v>
      </c>
      <c r="D6198">
        <v>59</v>
      </c>
      <c r="E6198">
        <v>63</v>
      </c>
      <c r="F6198">
        <v>53</v>
      </c>
    </row>
    <row r="6199" spans="1:6" x14ac:dyDescent="0.25">
      <c r="A6199" t="s">
        <v>632</v>
      </c>
      <c r="B6199" t="s">
        <v>633</v>
      </c>
      <c r="C6199" s="151">
        <v>44548</v>
      </c>
      <c r="D6199">
        <v>51</v>
      </c>
      <c r="E6199">
        <v>56</v>
      </c>
      <c r="F6199">
        <v>45</v>
      </c>
    </row>
    <row r="6200" spans="1:6" x14ac:dyDescent="0.25">
      <c r="A6200" t="s">
        <v>632</v>
      </c>
      <c r="B6200" t="s">
        <v>633</v>
      </c>
      <c r="C6200" s="151">
        <v>44549</v>
      </c>
      <c r="D6200">
        <v>47</v>
      </c>
      <c r="E6200">
        <v>54</v>
      </c>
      <c r="F6200">
        <v>29</v>
      </c>
    </row>
    <row r="6201" spans="1:6" x14ac:dyDescent="0.25">
      <c r="A6201" t="s">
        <v>632</v>
      </c>
      <c r="B6201" t="s">
        <v>633</v>
      </c>
      <c r="C6201" s="151">
        <v>44550</v>
      </c>
      <c r="D6201">
        <v>33</v>
      </c>
      <c r="E6201">
        <v>41</v>
      </c>
      <c r="F6201">
        <v>23</v>
      </c>
    </row>
    <row r="6202" spans="1:6" x14ac:dyDescent="0.25">
      <c r="A6202" t="s">
        <v>632</v>
      </c>
      <c r="B6202" t="s">
        <v>633</v>
      </c>
      <c r="C6202" s="151">
        <v>44551</v>
      </c>
      <c r="D6202">
        <v>32</v>
      </c>
      <c r="E6202">
        <v>42</v>
      </c>
      <c r="F6202">
        <v>22</v>
      </c>
    </row>
    <row r="6203" spans="1:6" x14ac:dyDescent="0.25">
      <c r="A6203" t="s">
        <v>632</v>
      </c>
      <c r="B6203" t="s">
        <v>633</v>
      </c>
      <c r="C6203" s="151">
        <v>44552</v>
      </c>
      <c r="D6203">
        <v>40</v>
      </c>
      <c r="E6203">
        <v>49</v>
      </c>
      <c r="F6203">
        <v>28</v>
      </c>
    </row>
    <row r="6204" spans="1:6" x14ac:dyDescent="0.25">
      <c r="A6204" t="s">
        <v>632</v>
      </c>
      <c r="B6204" t="s">
        <v>633</v>
      </c>
      <c r="C6204" s="151">
        <v>44553</v>
      </c>
      <c r="D6204">
        <v>33</v>
      </c>
      <c r="E6204">
        <v>43</v>
      </c>
      <c r="F6204">
        <v>20</v>
      </c>
    </row>
    <row r="6205" spans="1:6" x14ac:dyDescent="0.25">
      <c r="A6205" t="s">
        <v>632</v>
      </c>
      <c r="B6205" t="s">
        <v>633</v>
      </c>
      <c r="C6205" s="151">
        <v>44554</v>
      </c>
      <c r="D6205">
        <v>43</v>
      </c>
      <c r="E6205">
        <v>54</v>
      </c>
      <c r="F6205">
        <v>35</v>
      </c>
    </row>
    <row r="6206" spans="1:6" x14ac:dyDescent="0.25">
      <c r="A6206" t="s">
        <v>632</v>
      </c>
      <c r="B6206" t="s">
        <v>633</v>
      </c>
      <c r="C6206" s="151">
        <v>44555</v>
      </c>
      <c r="D6206">
        <v>55</v>
      </c>
      <c r="E6206">
        <v>69</v>
      </c>
      <c r="F6206">
        <v>45</v>
      </c>
    </row>
    <row r="6207" spans="1:6" x14ac:dyDescent="0.25">
      <c r="A6207" t="s">
        <v>632</v>
      </c>
      <c r="B6207" t="s">
        <v>633</v>
      </c>
      <c r="C6207" s="151">
        <v>44556</v>
      </c>
      <c r="D6207">
        <v>57</v>
      </c>
      <c r="E6207">
        <v>62</v>
      </c>
      <c r="F6207">
        <v>42</v>
      </c>
    </row>
    <row r="6208" spans="1:6" x14ac:dyDescent="0.25">
      <c r="A6208" t="s">
        <v>632</v>
      </c>
      <c r="B6208" t="s">
        <v>633</v>
      </c>
      <c r="C6208" s="151">
        <v>44557</v>
      </c>
      <c r="D6208">
        <v>42</v>
      </c>
      <c r="E6208">
        <v>44</v>
      </c>
      <c r="F6208">
        <v>33</v>
      </c>
    </row>
    <row r="6209" spans="1:6" x14ac:dyDescent="0.25">
      <c r="A6209" t="s">
        <v>632</v>
      </c>
      <c r="B6209" t="s">
        <v>633</v>
      </c>
      <c r="C6209" s="151">
        <v>44558</v>
      </c>
      <c r="D6209">
        <v>44</v>
      </c>
      <c r="E6209">
        <v>57</v>
      </c>
      <c r="F6209">
        <v>35</v>
      </c>
    </row>
    <row r="6210" spans="1:6" x14ac:dyDescent="0.25">
      <c r="A6210" t="s">
        <v>632</v>
      </c>
      <c r="B6210" t="s">
        <v>633</v>
      </c>
      <c r="C6210" s="151">
        <v>44559</v>
      </c>
      <c r="D6210">
        <v>52</v>
      </c>
      <c r="E6210">
        <v>58</v>
      </c>
      <c r="F6210">
        <v>46</v>
      </c>
    </row>
    <row r="6211" spans="1:6" x14ac:dyDescent="0.25">
      <c r="A6211" t="s">
        <v>632</v>
      </c>
      <c r="B6211" t="s">
        <v>633</v>
      </c>
      <c r="C6211" s="151">
        <v>44560</v>
      </c>
      <c r="D6211">
        <v>50</v>
      </c>
      <c r="E6211">
        <v>54</v>
      </c>
      <c r="F6211">
        <v>48</v>
      </c>
    </row>
    <row r="6212" spans="1:6" x14ac:dyDescent="0.25">
      <c r="A6212" t="s">
        <v>632</v>
      </c>
      <c r="B6212" t="s">
        <v>633</v>
      </c>
      <c r="C6212" s="151">
        <v>44561</v>
      </c>
      <c r="D6212">
        <v>53</v>
      </c>
      <c r="E6212">
        <v>61</v>
      </c>
      <c r="F6212">
        <v>51</v>
      </c>
    </row>
    <row r="6213" spans="1:6" x14ac:dyDescent="0.25">
      <c r="A6213" t="s">
        <v>632</v>
      </c>
      <c r="B6213" t="s">
        <v>633</v>
      </c>
      <c r="C6213" s="151">
        <v>44562</v>
      </c>
      <c r="D6213">
        <v>58</v>
      </c>
      <c r="E6213">
        <v>62</v>
      </c>
      <c r="F6213">
        <v>56</v>
      </c>
    </row>
    <row r="6214" spans="1:6" x14ac:dyDescent="0.25">
      <c r="A6214" t="s">
        <v>632</v>
      </c>
      <c r="B6214" t="s">
        <v>633</v>
      </c>
      <c r="C6214" s="151">
        <v>44563</v>
      </c>
      <c r="D6214">
        <v>58</v>
      </c>
      <c r="E6214">
        <v>64</v>
      </c>
      <c r="F6214">
        <v>42</v>
      </c>
    </row>
    <row r="6215" spans="1:6" x14ac:dyDescent="0.25">
      <c r="A6215" t="s">
        <v>632</v>
      </c>
      <c r="B6215" t="s">
        <v>633</v>
      </c>
      <c r="C6215" s="151">
        <v>44564</v>
      </c>
      <c r="D6215">
        <v>37</v>
      </c>
      <c r="E6215">
        <v>42</v>
      </c>
      <c r="F6215">
        <v>23</v>
      </c>
    </row>
    <row r="6216" spans="1:6" x14ac:dyDescent="0.25">
      <c r="A6216" t="s">
        <v>632</v>
      </c>
      <c r="B6216" t="s">
        <v>633</v>
      </c>
      <c r="C6216" s="151">
        <v>44565</v>
      </c>
      <c r="D6216">
        <v>26</v>
      </c>
      <c r="E6216">
        <v>32</v>
      </c>
      <c r="F6216">
        <v>17</v>
      </c>
    </row>
    <row r="6217" spans="1:6" x14ac:dyDescent="0.25">
      <c r="A6217" t="s">
        <v>632</v>
      </c>
      <c r="B6217" t="s">
        <v>633</v>
      </c>
      <c r="C6217" s="151">
        <v>44566</v>
      </c>
      <c r="D6217">
        <v>31</v>
      </c>
      <c r="E6217">
        <v>37</v>
      </c>
      <c r="F6217">
        <v>25</v>
      </c>
    </row>
    <row r="6218" spans="1:6" x14ac:dyDescent="0.25">
      <c r="A6218" t="s">
        <v>632</v>
      </c>
      <c r="B6218" t="s">
        <v>633</v>
      </c>
      <c r="C6218" s="151">
        <v>44567</v>
      </c>
      <c r="D6218">
        <v>35</v>
      </c>
      <c r="E6218">
        <v>41</v>
      </c>
      <c r="F6218">
        <v>27</v>
      </c>
    </row>
    <row r="6219" spans="1:6" x14ac:dyDescent="0.25">
      <c r="A6219" t="s">
        <v>632</v>
      </c>
      <c r="B6219" t="s">
        <v>633</v>
      </c>
      <c r="C6219" s="151">
        <v>44568</v>
      </c>
      <c r="D6219">
        <v>30</v>
      </c>
      <c r="E6219">
        <v>35</v>
      </c>
      <c r="F6219">
        <v>22</v>
      </c>
    </row>
    <row r="6220" spans="1:6" x14ac:dyDescent="0.25">
      <c r="A6220" t="s">
        <v>632</v>
      </c>
      <c r="B6220" t="s">
        <v>633</v>
      </c>
      <c r="C6220" s="151">
        <v>44569</v>
      </c>
      <c r="D6220">
        <v>24</v>
      </c>
      <c r="E6220">
        <v>33</v>
      </c>
      <c r="F6220">
        <v>14</v>
      </c>
    </row>
    <row r="6221" spans="1:6" x14ac:dyDescent="0.25">
      <c r="A6221" t="s">
        <v>632</v>
      </c>
      <c r="B6221" t="s">
        <v>633</v>
      </c>
      <c r="C6221" s="151">
        <v>44570</v>
      </c>
      <c r="D6221">
        <v>33</v>
      </c>
      <c r="E6221">
        <v>44</v>
      </c>
      <c r="F6221">
        <v>29</v>
      </c>
    </row>
    <row r="6222" spans="1:6" x14ac:dyDescent="0.25">
      <c r="A6222" t="s">
        <v>632</v>
      </c>
      <c r="B6222" t="s">
        <v>633</v>
      </c>
      <c r="C6222" s="151">
        <v>44571</v>
      </c>
      <c r="D6222">
        <v>36</v>
      </c>
      <c r="E6222">
        <v>42</v>
      </c>
      <c r="F6222">
        <v>26</v>
      </c>
    </row>
    <row r="6223" spans="1:6" x14ac:dyDescent="0.25">
      <c r="A6223" t="s">
        <v>632</v>
      </c>
      <c r="B6223" t="s">
        <v>633</v>
      </c>
      <c r="C6223" s="151">
        <v>44572</v>
      </c>
      <c r="D6223">
        <v>25</v>
      </c>
      <c r="E6223">
        <v>28</v>
      </c>
      <c r="F6223">
        <v>19</v>
      </c>
    </row>
    <row r="6224" spans="1:6" x14ac:dyDescent="0.25">
      <c r="A6224" t="s">
        <v>632</v>
      </c>
      <c r="B6224" t="s">
        <v>633</v>
      </c>
      <c r="C6224" s="151">
        <v>44573</v>
      </c>
      <c r="D6224">
        <v>30</v>
      </c>
      <c r="E6224">
        <v>48</v>
      </c>
      <c r="F6224">
        <v>19</v>
      </c>
    </row>
    <row r="6225" spans="1:6" x14ac:dyDescent="0.25">
      <c r="A6225" t="s">
        <v>632</v>
      </c>
      <c r="B6225" t="s">
        <v>633</v>
      </c>
      <c r="C6225" s="151">
        <v>44574</v>
      </c>
      <c r="D6225">
        <v>38</v>
      </c>
      <c r="E6225">
        <v>50</v>
      </c>
      <c r="F6225">
        <v>26</v>
      </c>
    </row>
    <row r="6226" spans="1:6" x14ac:dyDescent="0.25">
      <c r="A6226" t="s">
        <v>632</v>
      </c>
      <c r="B6226" t="s">
        <v>633</v>
      </c>
      <c r="C6226" s="151">
        <v>44575</v>
      </c>
      <c r="D6226">
        <v>38</v>
      </c>
      <c r="E6226">
        <v>46</v>
      </c>
      <c r="F6226">
        <v>28</v>
      </c>
    </row>
    <row r="6227" spans="1:6" x14ac:dyDescent="0.25">
      <c r="A6227" t="s">
        <v>632</v>
      </c>
      <c r="B6227" t="s">
        <v>633</v>
      </c>
      <c r="C6227" s="151">
        <v>44576</v>
      </c>
      <c r="D6227">
        <v>29</v>
      </c>
      <c r="E6227">
        <v>33</v>
      </c>
      <c r="F6227">
        <v>17</v>
      </c>
    </row>
    <row r="6228" spans="1:6" x14ac:dyDescent="0.25">
      <c r="A6228" t="s">
        <v>632</v>
      </c>
      <c r="B6228" t="s">
        <v>633</v>
      </c>
      <c r="C6228" s="151">
        <v>44577</v>
      </c>
      <c r="D6228">
        <v>19</v>
      </c>
      <c r="E6228">
        <v>41</v>
      </c>
      <c r="F6228">
        <v>14</v>
      </c>
    </row>
    <row r="6229" spans="1:6" x14ac:dyDescent="0.25">
      <c r="A6229" t="s">
        <v>632</v>
      </c>
      <c r="B6229" t="s">
        <v>633</v>
      </c>
      <c r="C6229" s="151">
        <v>44578</v>
      </c>
      <c r="D6229">
        <v>35</v>
      </c>
      <c r="E6229">
        <v>41</v>
      </c>
      <c r="F6229">
        <v>32</v>
      </c>
    </row>
    <row r="6230" spans="1:6" x14ac:dyDescent="0.25">
      <c r="A6230" t="s">
        <v>632</v>
      </c>
      <c r="B6230" t="s">
        <v>633</v>
      </c>
      <c r="C6230" s="151">
        <v>44579</v>
      </c>
      <c r="D6230">
        <v>35</v>
      </c>
      <c r="E6230">
        <v>40</v>
      </c>
      <c r="F6230">
        <v>24</v>
      </c>
    </row>
    <row r="6231" spans="1:6" x14ac:dyDescent="0.25">
      <c r="A6231" t="s">
        <v>632</v>
      </c>
      <c r="B6231" t="s">
        <v>633</v>
      </c>
      <c r="C6231" s="151">
        <v>44580</v>
      </c>
      <c r="D6231">
        <v>36</v>
      </c>
      <c r="E6231">
        <v>53</v>
      </c>
      <c r="F6231">
        <v>25</v>
      </c>
    </row>
    <row r="6232" spans="1:6" x14ac:dyDescent="0.25">
      <c r="A6232" t="s">
        <v>632</v>
      </c>
      <c r="B6232" t="s">
        <v>633</v>
      </c>
      <c r="C6232" s="151">
        <v>44581</v>
      </c>
      <c r="D6232">
        <v>39</v>
      </c>
      <c r="E6232">
        <v>41</v>
      </c>
      <c r="F6232">
        <v>25</v>
      </c>
    </row>
    <row r="6233" spans="1:6" x14ac:dyDescent="0.25">
      <c r="A6233" t="s">
        <v>632</v>
      </c>
      <c r="B6233" t="s">
        <v>633</v>
      </c>
      <c r="C6233" s="151">
        <v>44582</v>
      </c>
      <c r="D6233">
        <v>22</v>
      </c>
      <c r="E6233">
        <v>25</v>
      </c>
      <c r="F6233">
        <v>16</v>
      </c>
    </row>
    <row r="6234" spans="1:6" x14ac:dyDescent="0.25">
      <c r="A6234" t="s">
        <v>632</v>
      </c>
      <c r="B6234" t="s">
        <v>633</v>
      </c>
      <c r="C6234" s="151">
        <v>44583</v>
      </c>
      <c r="D6234">
        <v>22</v>
      </c>
      <c r="E6234">
        <v>31</v>
      </c>
      <c r="F6234">
        <v>12</v>
      </c>
    </row>
    <row r="6235" spans="1:6" x14ac:dyDescent="0.25">
      <c r="A6235" t="s">
        <v>632</v>
      </c>
      <c r="B6235" t="s">
        <v>633</v>
      </c>
      <c r="C6235" s="151">
        <v>44584</v>
      </c>
      <c r="D6235">
        <v>27</v>
      </c>
      <c r="E6235">
        <v>39</v>
      </c>
      <c r="F6235">
        <v>17</v>
      </c>
    </row>
    <row r="6236" spans="1:6" x14ac:dyDescent="0.25">
      <c r="A6236" t="s">
        <v>632</v>
      </c>
      <c r="B6236" t="s">
        <v>633</v>
      </c>
      <c r="C6236" s="151">
        <v>44585</v>
      </c>
      <c r="D6236">
        <v>35</v>
      </c>
      <c r="E6236">
        <v>41</v>
      </c>
      <c r="F6236">
        <v>26</v>
      </c>
    </row>
    <row r="6237" spans="1:6" x14ac:dyDescent="0.25">
      <c r="A6237" t="s">
        <v>632</v>
      </c>
      <c r="B6237" t="s">
        <v>633</v>
      </c>
      <c r="C6237" s="151">
        <v>44586</v>
      </c>
      <c r="D6237">
        <v>36</v>
      </c>
      <c r="E6237">
        <v>46</v>
      </c>
      <c r="F6237">
        <v>27</v>
      </c>
    </row>
    <row r="6238" spans="1:6" x14ac:dyDescent="0.25">
      <c r="A6238" t="s">
        <v>632</v>
      </c>
      <c r="B6238" t="s">
        <v>633</v>
      </c>
      <c r="C6238" s="151">
        <v>44587</v>
      </c>
      <c r="D6238">
        <v>27</v>
      </c>
      <c r="E6238">
        <v>33</v>
      </c>
      <c r="F6238">
        <v>16</v>
      </c>
    </row>
    <row r="6239" spans="1:6" x14ac:dyDescent="0.25">
      <c r="A6239" t="s">
        <v>632</v>
      </c>
      <c r="B6239" t="s">
        <v>633</v>
      </c>
      <c r="C6239" s="151">
        <v>44588</v>
      </c>
      <c r="D6239">
        <v>23</v>
      </c>
      <c r="E6239">
        <v>36</v>
      </c>
      <c r="F6239">
        <v>10</v>
      </c>
    </row>
    <row r="6240" spans="1:6" x14ac:dyDescent="0.25">
      <c r="A6240" t="s">
        <v>632</v>
      </c>
      <c r="B6240" t="s">
        <v>633</v>
      </c>
      <c r="C6240" s="151">
        <v>44589</v>
      </c>
      <c r="D6240">
        <v>33</v>
      </c>
      <c r="E6240">
        <v>38</v>
      </c>
      <c r="F6240">
        <v>28</v>
      </c>
    </row>
    <row r="6241" spans="1:6" x14ac:dyDescent="0.25">
      <c r="A6241" t="s">
        <v>632</v>
      </c>
      <c r="B6241" t="s">
        <v>633</v>
      </c>
      <c r="C6241" s="151">
        <v>44590</v>
      </c>
      <c r="D6241">
        <v>27</v>
      </c>
      <c r="E6241">
        <v>32</v>
      </c>
      <c r="F6241">
        <v>19</v>
      </c>
    </row>
    <row r="6242" spans="1:6" x14ac:dyDescent="0.25">
      <c r="A6242" t="s">
        <v>632</v>
      </c>
      <c r="B6242" t="s">
        <v>633</v>
      </c>
      <c r="C6242" s="151">
        <v>44591</v>
      </c>
      <c r="D6242">
        <v>21</v>
      </c>
      <c r="E6242">
        <v>30</v>
      </c>
      <c r="F6242">
        <v>9</v>
      </c>
    </row>
    <row r="6243" spans="1:6" x14ac:dyDescent="0.25">
      <c r="A6243" t="s">
        <v>632</v>
      </c>
      <c r="B6243" t="s">
        <v>633</v>
      </c>
      <c r="C6243" s="151">
        <v>44592</v>
      </c>
      <c r="D6243">
        <v>28</v>
      </c>
      <c r="E6243">
        <v>38</v>
      </c>
      <c r="F6243">
        <v>17</v>
      </c>
    </row>
    <row r="6244" spans="1:6" x14ac:dyDescent="0.25">
      <c r="A6244" t="s">
        <v>632</v>
      </c>
      <c r="B6244" t="s">
        <v>633</v>
      </c>
      <c r="C6244" s="151">
        <v>44593</v>
      </c>
      <c r="D6244">
        <v>30</v>
      </c>
      <c r="E6244">
        <v>43</v>
      </c>
      <c r="F6244">
        <v>17</v>
      </c>
    </row>
    <row r="6245" spans="1:6" x14ac:dyDescent="0.25">
      <c r="A6245" t="s">
        <v>632</v>
      </c>
      <c r="B6245" t="s">
        <v>633</v>
      </c>
      <c r="C6245" s="151">
        <v>44594</v>
      </c>
      <c r="D6245">
        <v>35</v>
      </c>
      <c r="E6245">
        <v>49</v>
      </c>
      <c r="F6245">
        <v>23</v>
      </c>
    </row>
    <row r="6246" spans="1:6" x14ac:dyDescent="0.25">
      <c r="A6246" t="s">
        <v>632</v>
      </c>
      <c r="B6246" t="s">
        <v>633</v>
      </c>
      <c r="C6246" s="151">
        <v>44595</v>
      </c>
      <c r="D6246">
        <v>44</v>
      </c>
      <c r="E6246">
        <v>55</v>
      </c>
      <c r="F6246">
        <v>40</v>
      </c>
    </row>
    <row r="6247" spans="1:6" x14ac:dyDescent="0.25">
      <c r="A6247" t="s">
        <v>632</v>
      </c>
      <c r="B6247" t="s">
        <v>633</v>
      </c>
      <c r="C6247" s="151">
        <v>44596</v>
      </c>
      <c r="D6247">
        <v>48</v>
      </c>
      <c r="E6247">
        <v>62</v>
      </c>
      <c r="F6247">
        <v>32</v>
      </c>
    </row>
    <row r="6248" spans="1:6" x14ac:dyDescent="0.25">
      <c r="A6248" t="s">
        <v>632</v>
      </c>
      <c r="B6248" t="s">
        <v>633</v>
      </c>
      <c r="C6248" s="151">
        <v>44597</v>
      </c>
      <c r="D6248">
        <v>32</v>
      </c>
      <c r="E6248">
        <v>33</v>
      </c>
      <c r="F6248">
        <v>22</v>
      </c>
    </row>
    <row r="6249" spans="1:6" x14ac:dyDescent="0.25">
      <c r="A6249" t="s">
        <v>632</v>
      </c>
      <c r="B6249" t="s">
        <v>633</v>
      </c>
      <c r="C6249" s="151">
        <v>44598</v>
      </c>
      <c r="D6249">
        <v>29</v>
      </c>
      <c r="E6249">
        <v>37</v>
      </c>
      <c r="F6249">
        <v>16</v>
      </c>
    </row>
    <row r="6250" spans="1:6" x14ac:dyDescent="0.25">
      <c r="A6250" t="s">
        <v>632</v>
      </c>
      <c r="B6250" t="s">
        <v>633</v>
      </c>
      <c r="C6250" s="151">
        <v>44599</v>
      </c>
      <c r="D6250">
        <v>32</v>
      </c>
      <c r="E6250">
        <v>43</v>
      </c>
      <c r="F6250">
        <v>24</v>
      </c>
    </row>
    <row r="6251" spans="1:6" x14ac:dyDescent="0.25">
      <c r="A6251" t="s">
        <v>632</v>
      </c>
      <c r="B6251" t="s">
        <v>633</v>
      </c>
      <c r="C6251" s="151">
        <v>44600</v>
      </c>
      <c r="D6251">
        <v>36</v>
      </c>
      <c r="E6251">
        <v>48</v>
      </c>
      <c r="F6251">
        <v>23</v>
      </c>
    </row>
    <row r="6252" spans="1:6" x14ac:dyDescent="0.25">
      <c r="A6252" t="s">
        <v>632</v>
      </c>
      <c r="B6252" t="s">
        <v>633</v>
      </c>
      <c r="C6252" s="151">
        <v>44601</v>
      </c>
      <c r="D6252">
        <v>36</v>
      </c>
      <c r="E6252">
        <v>57</v>
      </c>
      <c r="F6252">
        <v>21</v>
      </c>
    </row>
    <row r="6253" spans="1:6" x14ac:dyDescent="0.25">
      <c r="A6253" t="s">
        <v>632</v>
      </c>
      <c r="B6253" t="s">
        <v>633</v>
      </c>
      <c r="C6253" s="151">
        <v>44602</v>
      </c>
      <c r="D6253">
        <v>47</v>
      </c>
      <c r="E6253">
        <v>60</v>
      </c>
      <c r="F6253">
        <v>31</v>
      </c>
    </row>
    <row r="6254" spans="1:6" x14ac:dyDescent="0.25">
      <c r="A6254" t="s">
        <v>632</v>
      </c>
      <c r="B6254" t="s">
        <v>633</v>
      </c>
      <c r="C6254" s="151">
        <v>44603</v>
      </c>
      <c r="D6254">
        <v>43</v>
      </c>
      <c r="E6254">
        <v>67</v>
      </c>
      <c r="F6254">
        <v>23</v>
      </c>
    </row>
    <row r="6255" spans="1:6" x14ac:dyDescent="0.25">
      <c r="A6255" t="s">
        <v>632</v>
      </c>
      <c r="B6255" t="s">
        <v>633</v>
      </c>
      <c r="C6255" s="151">
        <v>44604</v>
      </c>
      <c r="D6255">
        <v>55</v>
      </c>
      <c r="E6255">
        <v>59</v>
      </c>
      <c r="F6255">
        <v>40</v>
      </c>
    </row>
    <row r="6256" spans="1:6" x14ac:dyDescent="0.25">
      <c r="A6256" t="s">
        <v>632</v>
      </c>
      <c r="B6256" t="s">
        <v>633</v>
      </c>
      <c r="C6256" s="151">
        <v>44605</v>
      </c>
      <c r="D6256">
        <v>37</v>
      </c>
      <c r="E6256">
        <v>40</v>
      </c>
      <c r="F6256">
        <v>24</v>
      </c>
    </row>
    <row r="6257" spans="1:6" x14ac:dyDescent="0.25">
      <c r="A6257" t="s">
        <v>632</v>
      </c>
      <c r="B6257" t="s">
        <v>633</v>
      </c>
      <c r="C6257" s="151">
        <v>44606</v>
      </c>
      <c r="D6257">
        <v>27</v>
      </c>
      <c r="E6257">
        <v>31</v>
      </c>
      <c r="F6257">
        <v>21</v>
      </c>
    </row>
    <row r="6258" spans="1:6" x14ac:dyDescent="0.25">
      <c r="A6258" t="s">
        <v>632</v>
      </c>
      <c r="B6258" t="s">
        <v>633</v>
      </c>
      <c r="C6258" s="151">
        <v>44607</v>
      </c>
      <c r="D6258">
        <v>27</v>
      </c>
      <c r="E6258">
        <v>39</v>
      </c>
      <c r="F6258">
        <v>16</v>
      </c>
    </row>
    <row r="6259" spans="1:6" x14ac:dyDescent="0.25">
      <c r="A6259" t="s">
        <v>632</v>
      </c>
      <c r="B6259" t="s">
        <v>633</v>
      </c>
      <c r="C6259" s="151">
        <v>44608</v>
      </c>
      <c r="D6259">
        <v>37</v>
      </c>
      <c r="E6259">
        <v>55</v>
      </c>
      <c r="F6259">
        <v>27</v>
      </c>
    </row>
    <row r="6260" spans="1:6" x14ac:dyDescent="0.25">
      <c r="A6260" t="s">
        <v>632</v>
      </c>
      <c r="B6260" t="s">
        <v>633</v>
      </c>
      <c r="C6260" s="151">
        <v>44609</v>
      </c>
      <c r="D6260">
        <v>54</v>
      </c>
      <c r="E6260">
        <v>68</v>
      </c>
      <c r="F6260">
        <v>44</v>
      </c>
    </row>
    <row r="6261" spans="1:6" x14ac:dyDescent="0.25">
      <c r="A6261" t="s">
        <v>632</v>
      </c>
      <c r="B6261" t="s">
        <v>633</v>
      </c>
      <c r="C6261" s="151">
        <v>44610</v>
      </c>
      <c r="D6261">
        <v>54</v>
      </c>
      <c r="E6261">
        <v>67</v>
      </c>
      <c r="F6261">
        <v>24</v>
      </c>
    </row>
    <row r="6262" spans="1:6" x14ac:dyDescent="0.25">
      <c r="A6262" t="s">
        <v>632</v>
      </c>
      <c r="B6262" t="s">
        <v>633</v>
      </c>
      <c r="C6262" s="151">
        <v>44611</v>
      </c>
      <c r="D6262">
        <v>32</v>
      </c>
      <c r="E6262">
        <v>48</v>
      </c>
      <c r="F6262">
        <v>20</v>
      </c>
    </row>
    <row r="6263" spans="1:6" x14ac:dyDescent="0.25">
      <c r="A6263" t="s">
        <v>632</v>
      </c>
      <c r="B6263" t="s">
        <v>633</v>
      </c>
      <c r="C6263" s="151">
        <v>44612</v>
      </c>
      <c r="D6263">
        <v>29</v>
      </c>
      <c r="E6263">
        <v>44</v>
      </c>
      <c r="F6263">
        <v>14</v>
      </c>
    </row>
    <row r="6264" spans="1:6" x14ac:dyDescent="0.25">
      <c r="A6264" t="s">
        <v>632</v>
      </c>
      <c r="B6264" t="s">
        <v>633</v>
      </c>
      <c r="C6264" s="151">
        <v>44613</v>
      </c>
      <c r="D6264">
        <v>45</v>
      </c>
      <c r="E6264">
        <v>67</v>
      </c>
      <c r="F6264">
        <v>28</v>
      </c>
    </row>
    <row r="6265" spans="1:6" x14ac:dyDescent="0.25">
      <c r="A6265" t="s">
        <v>632</v>
      </c>
      <c r="B6265" t="s">
        <v>633</v>
      </c>
      <c r="C6265" s="151">
        <v>44614</v>
      </c>
      <c r="D6265">
        <v>54</v>
      </c>
      <c r="E6265">
        <v>65</v>
      </c>
      <c r="F6265">
        <v>41</v>
      </c>
    </row>
    <row r="6266" spans="1:6" x14ac:dyDescent="0.25">
      <c r="A6266" t="s">
        <v>632</v>
      </c>
      <c r="B6266" t="s">
        <v>633</v>
      </c>
      <c r="C6266" s="151">
        <v>44615</v>
      </c>
      <c r="D6266">
        <v>65</v>
      </c>
      <c r="E6266">
        <v>76</v>
      </c>
      <c r="F6266">
        <v>40</v>
      </c>
    </row>
    <row r="6267" spans="1:6" x14ac:dyDescent="0.25">
      <c r="A6267" t="s">
        <v>632</v>
      </c>
      <c r="B6267" t="s">
        <v>633</v>
      </c>
      <c r="C6267" s="151">
        <v>44616</v>
      </c>
      <c r="D6267">
        <v>38</v>
      </c>
      <c r="E6267">
        <v>40</v>
      </c>
      <c r="F6267">
        <v>33</v>
      </c>
    </row>
    <row r="6268" spans="1:6" x14ac:dyDescent="0.25">
      <c r="A6268" t="s">
        <v>632</v>
      </c>
      <c r="B6268" t="s">
        <v>633</v>
      </c>
      <c r="C6268" s="151">
        <v>44617</v>
      </c>
      <c r="D6268">
        <v>39</v>
      </c>
      <c r="E6268">
        <v>57</v>
      </c>
      <c r="F6268">
        <v>32</v>
      </c>
    </row>
    <row r="6269" spans="1:6" x14ac:dyDescent="0.25">
      <c r="A6269" t="s">
        <v>632</v>
      </c>
      <c r="B6269" t="s">
        <v>633</v>
      </c>
      <c r="C6269" s="151">
        <v>44618</v>
      </c>
      <c r="D6269">
        <v>37</v>
      </c>
      <c r="E6269">
        <v>43</v>
      </c>
      <c r="F6269">
        <v>32</v>
      </c>
    </row>
    <row r="6270" spans="1:6" x14ac:dyDescent="0.25">
      <c r="A6270" t="s">
        <v>632</v>
      </c>
      <c r="B6270" t="s">
        <v>633</v>
      </c>
      <c r="C6270" s="151">
        <v>44619</v>
      </c>
      <c r="D6270">
        <v>39</v>
      </c>
      <c r="E6270">
        <v>55</v>
      </c>
      <c r="F6270">
        <v>28</v>
      </c>
    </row>
    <row r="6271" spans="1:6" x14ac:dyDescent="0.25">
      <c r="A6271" t="s">
        <v>632</v>
      </c>
      <c r="B6271" t="s">
        <v>633</v>
      </c>
      <c r="C6271" s="151">
        <v>44620</v>
      </c>
      <c r="D6271">
        <v>42</v>
      </c>
      <c r="E6271">
        <v>49</v>
      </c>
      <c r="F6271">
        <v>30</v>
      </c>
    </row>
    <row r="6272" spans="1:6" x14ac:dyDescent="0.25">
      <c r="A6272" t="s">
        <v>632</v>
      </c>
      <c r="B6272" t="s">
        <v>633</v>
      </c>
      <c r="C6272" s="151">
        <v>44621</v>
      </c>
      <c r="D6272">
        <v>41</v>
      </c>
      <c r="E6272">
        <v>56</v>
      </c>
      <c r="F6272">
        <v>31</v>
      </c>
    </row>
    <row r="6273" spans="1:6" x14ac:dyDescent="0.25">
      <c r="A6273" t="s">
        <v>632</v>
      </c>
      <c r="B6273" t="s">
        <v>633</v>
      </c>
      <c r="C6273" s="151">
        <v>44622</v>
      </c>
      <c r="D6273">
        <v>49</v>
      </c>
      <c r="E6273">
        <v>63</v>
      </c>
      <c r="F6273">
        <v>31</v>
      </c>
    </row>
    <row r="6274" spans="1:6" x14ac:dyDescent="0.25">
      <c r="A6274" t="s">
        <v>632</v>
      </c>
      <c r="B6274" t="s">
        <v>633</v>
      </c>
      <c r="C6274" s="151">
        <v>44623</v>
      </c>
      <c r="D6274">
        <v>50</v>
      </c>
      <c r="E6274">
        <v>57</v>
      </c>
      <c r="F6274">
        <v>33</v>
      </c>
    </row>
    <row r="6275" spans="1:6" x14ac:dyDescent="0.25">
      <c r="A6275" t="s">
        <v>632</v>
      </c>
      <c r="B6275" t="s">
        <v>633</v>
      </c>
      <c r="C6275" s="151">
        <v>44624</v>
      </c>
      <c r="D6275">
        <v>36</v>
      </c>
      <c r="E6275">
        <v>47</v>
      </c>
      <c r="F6275">
        <v>23</v>
      </c>
    </row>
    <row r="6276" spans="1:6" x14ac:dyDescent="0.25">
      <c r="A6276" t="s">
        <v>632</v>
      </c>
      <c r="B6276" t="s">
        <v>633</v>
      </c>
      <c r="C6276" s="151">
        <v>44625</v>
      </c>
      <c r="D6276">
        <v>43</v>
      </c>
      <c r="E6276">
        <v>61</v>
      </c>
      <c r="F6276">
        <v>31</v>
      </c>
    </row>
    <row r="6277" spans="1:6" x14ac:dyDescent="0.25">
      <c r="A6277" t="s">
        <v>632</v>
      </c>
      <c r="B6277" t="s">
        <v>633</v>
      </c>
      <c r="C6277" s="151">
        <v>44626</v>
      </c>
      <c r="D6277">
        <v>63</v>
      </c>
      <c r="E6277">
        <v>78</v>
      </c>
      <c r="F6277">
        <v>50</v>
      </c>
    </row>
    <row r="6278" spans="1:6" x14ac:dyDescent="0.25">
      <c r="A6278" t="s">
        <v>632</v>
      </c>
      <c r="B6278" t="s">
        <v>633</v>
      </c>
      <c r="C6278" s="151">
        <v>44627</v>
      </c>
      <c r="D6278">
        <v>68</v>
      </c>
      <c r="E6278">
        <v>77</v>
      </c>
      <c r="F6278">
        <v>51</v>
      </c>
    </row>
    <row r="6279" spans="1:6" x14ac:dyDescent="0.25">
      <c r="A6279" t="s">
        <v>632</v>
      </c>
      <c r="B6279" t="s">
        <v>633</v>
      </c>
      <c r="C6279" s="151">
        <v>44628</v>
      </c>
      <c r="D6279">
        <v>51</v>
      </c>
      <c r="E6279">
        <v>53</v>
      </c>
      <c r="F6279">
        <v>42</v>
      </c>
    </row>
    <row r="6280" spans="1:6" x14ac:dyDescent="0.25">
      <c r="A6280" t="s">
        <v>632</v>
      </c>
      <c r="B6280" t="s">
        <v>633</v>
      </c>
      <c r="C6280" s="151">
        <v>44629</v>
      </c>
      <c r="D6280">
        <v>43</v>
      </c>
      <c r="E6280">
        <v>45</v>
      </c>
      <c r="F6280">
        <v>40</v>
      </c>
    </row>
    <row r="6281" spans="1:6" x14ac:dyDescent="0.25">
      <c r="A6281" t="s">
        <v>632</v>
      </c>
      <c r="B6281" t="s">
        <v>633</v>
      </c>
      <c r="C6281" s="151">
        <v>44630</v>
      </c>
      <c r="D6281">
        <v>42</v>
      </c>
      <c r="E6281">
        <v>52</v>
      </c>
      <c r="F6281">
        <v>29</v>
      </c>
    </row>
    <row r="6282" spans="1:6" x14ac:dyDescent="0.25">
      <c r="A6282" t="s">
        <v>632</v>
      </c>
      <c r="B6282" t="s">
        <v>633</v>
      </c>
      <c r="C6282" s="151">
        <v>44631</v>
      </c>
      <c r="D6282">
        <v>46</v>
      </c>
      <c r="E6282">
        <v>64</v>
      </c>
      <c r="F6282">
        <v>33</v>
      </c>
    </row>
    <row r="6283" spans="1:6" x14ac:dyDescent="0.25">
      <c r="A6283" t="s">
        <v>632</v>
      </c>
      <c r="B6283" t="s">
        <v>633</v>
      </c>
      <c r="C6283" s="151">
        <v>44632</v>
      </c>
      <c r="D6283">
        <v>39</v>
      </c>
      <c r="E6283">
        <v>48</v>
      </c>
      <c r="F6283">
        <v>22</v>
      </c>
    </row>
    <row r="6284" spans="1:6" x14ac:dyDescent="0.25">
      <c r="A6284" t="s">
        <v>632</v>
      </c>
      <c r="B6284" t="s">
        <v>633</v>
      </c>
      <c r="C6284" s="151">
        <v>44633</v>
      </c>
      <c r="D6284">
        <v>27</v>
      </c>
      <c r="E6284">
        <v>43</v>
      </c>
      <c r="F6284">
        <v>19</v>
      </c>
    </row>
    <row r="6285" spans="1:6" x14ac:dyDescent="0.25">
      <c r="A6285" t="s">
        <v>632</v>
      </c>
      <c r="B6285" t="s">
        <v>633</v>
      </c>
      <c r="C6285" s="151">
        <v>44634</v>
      </c>
      <c r="D6285">
        <v>41</v>
      </c>
      <c r="E6285">
        <v>63</v>
      </c>
      <c r="F6285">
        <v>24</v>
      </c>
    </row>
    <row r="6286" spans="1:6" x14ac:dyDescent="0.25">
      <c r="A6286" t="s">
        <v>632</v>
      </c>
      <c r="B6286" t="s">
        <v>633</v>
      </c>
      <c r="C6286" s="151">
        <v>44635</v>
      </c>
      <c r="D6286">
        <v>54</v>
      </c>
      <c r="E6286">
        <v>71</v>
      </c>
      <c r="F6286">
        <v>35</v>
      </c>
    </row>
    <row r="6287" spans="1:6" x14ac:dyDescent="0.25">
      <c r="A6287" t="s">
        <v>632</v>
      </c>
      <c r="B6287" t="s">
        <v>633</v>
      </c>
      <c r="C6287" s="151">
        <v>44636</v>
      </c>
      <c r="D6287">
        <v>54</v>
      </c>
      <c r="E6287">
        <v>72</v>
      </c>
      <c r="F6287">
        <v>36</v>
      </c>
    </row>
    <row r="6288" spans="1:6" x14ac:dyDescent="0.25">
      <c r="A6288" t="s">
        <v>632</v>
      </c>
      <c r="B6288" t="s">
        <v>633</v>
      </c>
      <c r="C6288" s="151">
        <v>44637</v>
      </c>
      <c r="D6288">
        <v>56</v>
      </c>
      <c r="E6288">
        <v>62</v>
      </c>
      <c r="F6288">
        <v>46</v>
      </c>
    </row>
    <row r="6289" spans="1:6" x14ac:dyDescent="0.25">
      <c r="A6289" t="s">
        <v>632</v>
      </c>
      <c r="B6289" t="s">
        <v>633</v>
      </c>
      <c r="C6289" s="151">
        <v>44638</v>
      </c>
      <c r="D6289">
        <v>57</v>
      </c>
      <c r="E6289">
        <v>75</v>
      </c>
      <c r="F6289">
        <v>41</v>
      </c>
    </row>
    <row r="6290" spans="1:6" x14ac:dyDescent="0.25">
      <c r="A6290" t="s">
        <v>632</v>
      </c>
      <c r="B6290" t="s">
        <v>633</v>
      </c>
      <c r="C6290" s="151">
        <v>44639</v>
      </c>
      <c r="D6290">
        <v>65</v>
      </c>
      <c r="E6290">
        <v>76</v>
      </c>
      <c r="F6290">
        <v>57</v>
      </c>
    </row>
    <row r="6291" spans="1:6" x14ac:dyDescent="0.25">
      <c r="A6291" t="s">
        <v>632</v>
      </c>
      <c r="B6291" t="s">
        <v>633</v>
      </c>
      <c r="C6291" s="151">
        <v>44640</v>
      </c>
      <c r="D6291">
        <v>57</v>
      </c>
      <c r="E6291">
        <v>58</v>
      </c>
      <c r="F6291">
        <v>46</v>
      </c>
    </row>
    <row r="6292" spans="1:6" x14ac:dyDescent="0.25">
      <c r="A6292" t="s">
        <v>632</v>
      </c>
      <c r="B6292" t="s">
        <v>633</v>
      </c>
      <c r="C6292" s="151">
        <v>44641</v>
      </c>
      <c r="D6292">
        <v>54</v>
      </c>
      <c r="E6292">
        <v>71</v>
      </c>
      <c r="F6292">
        <v>35</v>
      </c>
    </row>
    <row r="6293" spans="1:6" x14ac:dyDescent="0.25">
      <c r="A6293" t="s">
        <v>632</v>
      </c>
      <c r="B6293" t="s">
        <v>633</v>
      </c>
      <c r="C6293" s="151">
        <v>44642</v>
      </c>
      <c r="D6293">
        <v>55</v>
      </c>
      <c r="E6293">
        <v>70</v>
      </c>
      <c r="F6293">
        <v>38</v>
      </c>
    </row>
    <row r="6294" spans="1:6" x14ac:dyDescent="0.25">
      <c r="A6294" t="s">
        <v>632</v>
      </c>
      <c r="B6294" t="s">
        <v>633</v>
      </c>
      <c r="C6294" s="151">
        <v>44643</v>
      </c>
      <c r="D6294">
        <v>51</v>
      </c>
      <c r="E6294">
        <v>56</v>
      </c>
      <c r="F6294">
        <v>43</v>
      </c>
    </row>
    <row r="6295" spans="1:6" x14ac:dyDescent="0.25">
      <c r="A6295" t="s">
        <v>632</v>
      </c>
      <c r="B6295" t="s">
        <v>633</v>
      </c>
      <c r="C6295" s="151">
        <v>44644</v>
      </c>
      <c r="D6295">
        <v>52</v>
      </c>
      <c r="E6295">
        <v>57</v>
      </c>
      <c r="F6295">
        <v>47</v>
      </c>
    </row>
    <row r="6296" spans="1:6" x14ac:dyDescent="0.25">
      <c r="A6296" t="s">
        <v>632</v>
      </c>
      <c r="B6296" t="s">
        <v>633</v>
      </c>
      <c r="C6296" s="151">
        <v>44645</v>
      </c>
      <c r="D6296">
        <v>53</v>
      </c>
      <c r="E6296">
        <v>63</v>
      </c>
      <c r="F6296">
        <v>41</v>
      </c>
    </row>
    <row r="6297" spans="1:6" x14ac:dyDescent="0.25">
      <c r="A6297" t="s">
        <v>632</v>
      </c>
      <c r="B6297" t="s">
        <v>633</v>
      </c>
      <c r="C6297" s="151">
        <v>44646</v>
      </c>
      <c r="D6297">
        <v>48</v>
      </c>
      <c r="E6297">
        <v>51</v>
      </c>
      <c r="F6297">
        <v>38</v>
      </c>
    </row>
    <row r="6298" spans="1:6" x14ac:dyDescent="0.25">
      <c r="A6298" t="s">
        <v>632</v>
      </c>
      <c r="B6298" t="s">
        <v>633</v>
      </c>
      <c r="C6298" s="151">
        <v>44647</v>
      </c>
      <c r="D6298">
        <v>40</v>
      </c>
      <c r="E6298">
        <v>43</v>
      </c>
      <c r="F6298">
        <v>31</v>
      </c>
    </row>
    <row r="6299" spans="1:6" x14ac:dyDescent="0.25">
      <c r="A6299" t="s">
        <v>632</v>
      </c>
      <c r="B6299" t="s">
        <v>633</v>
      </c>
      <c r="C6299" s="151">
        <v>44648</v>
      </c>
      <c r="D6299">
        <v>33</v>
      </c>
      <c r="E6299">
        <v>40</v>
      </c>
      <c r="F6299">
        <v>26</v>
      </c>
    </row>
    <row r="6300" spans="1:6" x14ac:dyDescent="0.25">
      <c r="A6300" t="s">
        <v>632</v>
      </c>
      <c r="B6300" t="s">
        <v>633</v>
      </c>
      <c r="C6300" s="151">
        <v>44649</v>
      </c>
      <c r="D6300">
        <v>32</v>
      </c>
      <c r="E6300">
        <v>47</v>
      </c>
      <c r="F6300">
        <v>22</v>
      </c>
    </row>
    <row r="6301" spans="1:6" x14ac:dyDescent="0.25">
      <c r="A6301" t="s">
        <v>632</v>
      </c>
      <c r="B6301" t="s">
        <v>633</v>
      </c>
      <c r="C6301" s="151">
        <v>44650</v>
      </c>
      <c r="D6301">
        <v>42</v>
      </c>
      <c r="E6301">
        <v>61</v>
      </c>
      <c r="F6301">
        <v>27</v>
      </c>
    </row>
    <row r="6302" spans="1:6" x14ac:dyDescent="0.25">
      <c r="A6302" t="s">
        <v>632</v>
      </c>
      <c r="B6302" t="s">
        <v>633</v>
      </c>
      <c r="C6302" s="151">
        <v>44651</v>
      </c>
      <c r="D6302">
        <v>64</v>
      </c>
      <c r="E6302">
        <v>77</v>
      </c>
      <c r="F6302">
        <v>55</v>
      </c>
    </row>
    <row r="6303" spans="1:6" x14ac:dyDescent="0.25">
      <c r="A6303" t="s">
        <v>632</v>
      </c>
      <c r="B6303" t="s">
        <v>633</v>
      </c>
      <c r="C6303" s="151">
        <v>44652</v>
      </c>
      <c r="D6303">
        <v>55</v>
      </c>
      <c r="E6303">
        <v>61</v>
      </c>
      <c r="F6303">
        <v>44</v>
      </c>
    </row>
    <row r="6304" spans="1:6" x14ac:dyDescent="0.25">
      <c r="A6304" t="s">
        <v>632</v>
      </c>
      <c r="B6304" t="s">
        <v>633</v>
      </c>
      <c r="C6304" s="151">
        <v>44653</v>
      </c>
      <c r="D6304">
        <v>46</v>
      </c>
      <c r="E6304">
        <v>58</v>
      </c>
      <c r="F6304">
        <v>34</v>
      </c>
    </row>
    <row r="6305" spans="1:6" x14ac:dyDescent="0.25">
      <c r="A6305" t="s">
        <v>632</v>
      </c>
      <c r="B6305" t="s">
        <v>633</v>
      </c>
      <c r="C6305" s="151">
        <v>44654</v>
      </c>
      <c r="D6305">
        <v>50</v>
      </c>
      <c r="E6305">
        <v>60</v>
      </c>
      <c r="F6305">
        <v>40</v>
      </c>
    </row>
    <row r="6306" spans="1:6" x14ac:dyDescent="0.25">
      <c r="A6306" t="s">
        <v>632</v>
      </c>
      <c r="B6306" t="s">
        <v>633</v>
      </c>
      <c r="C6306" s="151">
        <v>44655</v>
      </c>
      <c r="D6306">
        <v>45</v>
      </c>
      <c r="E6306">
        <v>56</v>
      </c>
      <c r="F6306">
        <v>30</v>
      </c>
    </row>
    <row r="6307" spans="1:6" x14ac:dyDescent="0.25">
      <c r="A6307" t="s">
        <v>632</v>
      </c>
      <c r="B6307" t="s">
        <v>633</v>
      </c>
      <c r="C6307" s="151">
        <v>44656</v>
      </c>
      <c r="D6307">
        <v>49</v>
      </c>
      <c r="E6307">
        <v>54</v>
      </c>
      <c r="F6307">
        <v>44</v>
      </c>
    </row>
    <row r="6308" spans="1:6" x14ac:dyDescent="0.25">
      <c r="A6308" t="s">
        <v>632</v>
      </c>
      <c r="B6308" t="s">
        <v>633</v>
      </c>
      <c r="C6308" s="151">
        <v>44657</v>
      </c>
      <c r="D6308">
        <v>54</v>
      </c>
      <c r="E6308">
        <v>62</v>
      </c>
      <c r="F6308">
        <v>50</v>
      </c>
    </row>
    <row r="6309" spans="1:6" x14ac:dyDescent="0.25">
      <c r="A6309" t="s">
        <v>632</v>
      </c>
      <c r="B6309" t="s">
        <v>633</v>
      </c>
      <c r="C6309" s="151">
        <v>44658</v>
      </c>
      <c r="D6309">
        <v>52</v>
      </c>
      <c r="E6309">
        <v>54</v>
      </c>
      <c r="F6309">
        <v>47</v>
      </c>
    </row>
    <row r="6310" spans="1:6" x14ac:dyDescent="0.25">
      <c r="A6310" t="s">
        <v>632</v>
      </c>
      <c r="B6310" t="s">
        <v>633</v>
      </c>
      <c r="C6310" s="151">
        <v>44659</v>
      </c>
      <c r="D6310">
        <v>51</v>
      </c>
      <c r="E6310">
        <v>63</v>
      </c>
      <c r="F6310">
        <v>38</v>
      </c>
    </row>
    <row r="6311" spans="1:6" x14ac:dyDescent="0.25">
      <c r="A6311" t="s">
        <v>632</v>
      </c>
      <c r="B6311" t="s">
        <v>633</v>
      </c>
      <c r="C6311" s="151">
        <v>44660</v>
      </c>
      <c r="D6311">
        <v>48</v>
      </c>
      <c r="E6311">
        <v>54</v>
      </c>
      <c r="F6311">
        <v>40</v>
      </c>
    </row>
    <row r="6312" spans="1:6" x14ac:dyDescent="0.25">
      <c r="A6312" t="s">
        <v>632</v>
      </c>
      <c r="B6312" t="s">
        <v>633</v>
      </c>
      <c r="C6312" s="151">
        <v>44661</v>
      </c>
      <c r="D6312">
        <v>46</v>
      </c>
      <c r="E6312">
        <v>55</v>
      </c>
      <c r="F6312">
        <v>33</v>
      </c>
    </row>
    <row r="6313" spans="1:6" x14ac:dyDescent="0.25">
      <c r="A6313" t="s">
        <v>632</v>
      </c>
      <c r="B6313" t="s">
        <v>633</v>
      </c>
      <c r="C6313" s="151">
        <v>44662</v>
      </c>
      <c r="D6313">
        <v>47</v>
      </c>
      <c r="E6313">
        <v>68</v>
      </c>
      <c r="F6313">
        <v>30</v>
      </c>
    </row>
    <row r="6314" spans="1:6" x14ac:dyDescent="0.25">
      <c r="A6314" t="s">
        <v>632</v>
      </c>
      <c r="B6314" t="s">
        <v>633</v>
      </c>
      <c r="C6314" s="151">
        <v>44663</v>
      </c>
      <c r="D6314">
        <v>63</v>
      </c>
      <c r="E6314">
        <v>79</v>
      </c>
      <c r="F6314">
        <v>51</v>
      </c>
    </row>
    <row r="6315" spans="1:6" x14ac:dyDescent="0.25">
      <c r="A6315" t="s">
        <v>632</v>
      </c>
      <c r="B6315" t="s">
        <v>633</v>
      </c>
      <c r="C6315" s="151">
        <v>44664</v>
      </c>
      <c r="D6315">
        <v>68</v>
      </c>
      <c r="E6315">
        <v>86</v>
      </c>
      <c r="F6315">
        <v>51</v>
      </c>
    </row>
    <row r="6316" spans="1:6" x14ac:dyDescent="0.25">
      <c r="A6316" t="s">
        <v>632</v>
      </c>
      <c r="B6316" t="s">
        <v>633</v>
      </c>
      <c r="C6316" s="151">
        <v>44665</v>
      </c>
      <c r="D6316">
        <v>74</v>
      </c>
      <c r="E6316">
        <v>81</v>
      </c>
      <c r="F6316">
        <v>51</v>
      </c>
    </row>
    <row r="6317" spans="1:6" x14ac:dyDescent="0.25">
      <c r="A6317" t="s">
        <v>632</v>
      </c>
      <c r="B6317" t="s">
        <v>633</v>
      </c>
      <c r="C6317" s="151">
        <v>44666</v>
      </c>
      <c r="D6317">
        <v>58</v>
      </c>
      <c r="E6317">
        <v>72</v>
      </c>
      <c r="F6317">
        <v>37</v>
      </c>
    </row>
    <row r="6318" spans="1:6" x14ac:dyDescent="0.25">
      <c r="A6318" t="s">
        <v>632</v>
      </c>
      <c r="B6318" t="s">
        <v>633</v>
      </c>
      <c r="C6318" s="151">
        <v>44667</v>
      </c>
      <c r="D6318">
        <v>66</v>
      </c>
      <c r="E6318">
        <v>79</v>
      </c>
      <c r="F6318">
        <v>56</v>
      </c>
    </row>
    <row r="6319" spans="1:6" x14ac:dyDescent="0.25">
      <c r="A6319" t="s">
        <v>632</v>
      </c>
      <c r="B6319" t="s">
        <v>633</v>
      </c>
      <c r="C6319" s="151">
        <v>44668</v>
      </c>
      <c r="D6319">
        <v>55</v>
      </c>
      <c r="E6319">
        <v>56</v>
      </c>
      <c r="F6319">
        <v>43</v>
      </c>
    </row>
    <row r="6320" spans="1:6" x14ac:dyDescent="0.25">
      <c r="A6320" t="s">
        <v>632</v>
      </c>
      <c r="B6320" t="s">
        <v>633</v>
      </c>
      <c r="C6320" s="151">
        <v>44669</v>
      </c>
      <c r="D6320">
        <v>43</v>
      </c>
      <c r="E6320">
        <v>44</v>
      </c>
      <c r="F6320">
        <v>36</v>
      </c>
    </row>
    <row r="6321" spans="1:6" x14ac:dyDescent="0.25">
      <c r="A6321" t="s">
        <v>632</v>
      </c>
      <c r="B6321" t="s">
        <v>633</v>
      </c>
      <c r="C6321" s="151">
        <v>44670</v>
      </c>
      <c r="D6321">
        <v>43</v>
      </c>
      <c r="E6321">
        <v>52</v>
      </c>
      <c r="F6321">
        <v>38</v>
      </c>
    </row>
    <row r="6322" spans="1:6" x14ac:dyDescent="0.25">
      <c r="A6322" t="s">
        <v>632</v>
      </c>
      <c r="B6322" t="s">
        <v>633</v>
      </c>
      <c r="C6322" s="151">
        <v>44671</v>
      </c>
      <c r="D6322">
        <v>48</v>
      </c>
      <c r="E6322">
        <v>62</v>
      </c>
      <c r="F6322">
        <v>32</v>
      </c>
    </row>
    <row r="6323" spans="1:6" x14ac:dyDescent="0.25">
      <c r="A6323" t="s">
        <v>632</v>
      </c>
      <c r="B6323" t="s">
        <v>633</v>
      </c>
      <c r="C6323" s="151">
        <v>44672</v>
      </c>
      <c r="D6323">
        <v>56</v>
      </c>
      <c r="E6323">
        <v>67</v>
      </c>
      <c r="F6323">
        <v>45</v>
      </c>
    </row>
    <row r="6324" spans="1:6" x14ac:dyDescent="0.25">
      <c r="A6324" t="s">
        <v>632</v>
      </c>
      <c r="B6324" t="s">
        <v>633</v>
      </c>
      <c r="C6324" s="151">
        <v>44673</v>
      </c>
      <c r="D6324">
        <v>61</v>
      </c>
      <c r="E6324">
        <v>75</v>
      </c>
      <c r="F6324">
        <v>44</v>
      </c>
    </row>
    <row r="6325" spans="1:6" x14ac:dyDescent="0.25">
      <c r="A6325" t="s">
        <v>632</v>
      </c>
      <c r="B6325" t="s">
        <v>633</v>
      </c>
      <c r="C6325" s="151">
        <v>44674</v>
      </c>
      <c r="D6325">
        <v>63</v>
      </c>
      <c r="E6325">
        <v>79</v>
      </c>
      <c r="F6325">
        <v>43</v>
      </c>
    </row>
    <row r="6326" spans="1:6" x14ac:dyDescent="0.25">
      <c r="A6326" t="s">
        <v>632</v>
      </c>
      <c r="B6326" t="s">
        <v>633</v>
      </c>
      <c r="C6326" s="151">
        <v>44675</v>
      </c>
      <c r="D6326">
        <v>67</v>
      </c>
      <c r="E6326">
        <v>84</v>
      </c>
      <c r="F6326">
        <v>51</v>
      </c>
    </row>
    <row r="6327" spans="1:6" x14ac:dyDescent="0.25">
      <c r="A6327" t="s">
        <v>632</v>
      </c>
      <c r="B6327" t="s">
        <v>633</v>
      </c>
      <c r="C6327" s="151">
        <v>44676</v>
      </c>
      <c r="D6327">
        <v>62</v>
      </c>
      <c r="E6327">
        <v>72</v>
      </c>
      <c r="F6327">
        <v>53</v>
      </c>
    </row>
    <row r="6328" spans="1:6" x14ac:dyDescent="0.25">
      <c r="A6328" t="s">
        <v>632</v>
      </c>
      <c r="B6328" t="s">
        <v>633</v>
      </c>
      <c r="C6328" s="151">
        <v>44677</v>
      </c>
      <c r="D6328">
        <v>61</v>
      </c>
      <c r="E6328">
        <v>68</v>
      </c>
      <c r="F6328">
        <v>53</v>
      </c>
    </row>
    <row r="6329" spans="1:6" x14ac:dyDescent="0.25">
      <c r="A6329" t="s">
        <v>632</v>
      </c>
      <c r="B6329" t="s">
        <v>633</v>
      </c>
      <c r="C6329" s="151">
        <v>44678</v>
      </c>
      <c r="D6329">
        <v>54</v>
      </c>
      <c r="E6329">
        <v>62</v>
      </c>
      <c r="F6329">
        <v>43</v>
      </c>
    </row>
    <row r="6330" spans="1:6" x14ac:dyDescent="0.25">
      <c r="A6330" t="s">
        <v>632</v>
      </c>
      <c r="B6330" t="s">
        <v>633</v>
      </c>
      <c r="C6330" s="151">
        <v>44679</v>
      </c>
      <c r="D6330">
        <v>47</v>
      </c>
      <c r="E6330">
        <v>60</v>
      </c>
      <c r="F6330">
        <v>37</v>
      </c>
    </row>
    <row r="6331" spans="1:6" x14ac:dyDescent="0.25">
      <c r="A6331" t="s">
        <v>632</v>
      </c>
      <c r="B6331" t="s">
        <v>633</v>
      </c>
      <c r="C6331" s="151">
        <v>44680</v>
      </c>
      <c r="D6331">
        <v>52</v>
      </c>
      <c r="E6331">
        <v>66</v>
      </c>
      <c r="F6331">
        <v>34</v>
      </c>
    </row>
    <row r="6332" spans="1:6" x14ac:dyDescent="0.25">
      <c r="A6332" t="s">
        <v>632</v>
      </c>
      <c r="B6332" t="s">
        <v>633</v>
      </c>
      <c r="C6332" s="151">
        <v>44681</v>
      </c>
      <c r="D6332">
        <v>52</v>
      </c>
      <c r="E6332">
        <v>70</v>
      </c>
      <c r="F6332">
        <v>36</v>
      </c>
    </row>
    <row r="6333" spans="1:6" x14ac:dyDescent="0.25">
      <c r="A6333" t="s">
        <v>632</v>
      </c>
      <c r="B6333" t="s">
        <v>633</v>
      </c>
      <c r="C6333" s="151">
        <v>44682</v>
      </c>
      <c r="D6333">
        <v>56</v>
      </c>
      <c r="E6333">
        <v>64</v>
      </c>
      <c r="F6333">
        <v>48</v>
      </c>
    </row>
    <row r="6334" spans="1:6" x14ac:dyDescent="0.25">
      <c r="A6334" t="s">
        <v>632</v>
      </c>
      <c r="B6334" t="s">
        <v>633</v>
      </c>
      <c r="C6334" s="151">
        <v>44683</v>
      </c>
      <c r="D6334">
        <v>63</v>
      </c>
      <c r="E6334">
        <v>81</v>
      </c>
      <c r="F6334">
        <v>50</v>
      </c>
    </row>
    <row r="6335" spans="1:6" x14ac:dyDescent="0.25">
      <c r="A6335" t="s">
        <v>632</v>
      </c>
      <c r="B6335" t="s">
        <v>633</v>
      </c>
      <c r="C6335" s="151">
        <v>44684</v>
      </c>
      <c r="D6335">
        <v>62</v>
      </c>
      <c r="E6335">
        <v>71</v>
      </c>
      <c r="F6335">
        <v>54</v>
      </c>
    </row>
    <row r="6336" spans="1:6" x14ac:dyDescent="0.25">
      <c r="A6336" t="s">
        <v>632</v>
      </c>
      <c r="B6336" t="s">
        <v>633</v>
      </c>
      <c r="C6336" s="151">
        <v>44685</v>
      </c>
      <c r="D6336">
        <v>64</v>
      </c>
      <c r="E6336">
        <v>79</v>
      </c>
      <c r="F6336">
        <v>58</v>
      </c>
    </row>
    <row r="6337" spans="1:6" x14ac:dyDescent="0.25">
      <c r="A6337" t="s">
        <v>632</v>
      </c>
      <c r="B6337" t="s">
        <v>633</v>
      </c>
      <c r="C6337" s="151">
        <v>44686</v>
      </c>
      <c r="D6337">
        <v>64</v>
      </c>
      <c r="E6337">
        <v>67</v>
      </c>
      <c r="F6337">
        <v>58</v>
      </c>
    </row>
    <row r="6338" spans="1:6" x14ac:dyDescent="0.25">
      <c r="A6338" t="s">
        <v>632</v>
      </c>
      <c r="B6338" t="s">
        <v>633</v>
      </c>
      <c r="C6338" s="151">
        <v>44687</v>
      </c>
      <c r="D6338">
        <v>60</v>
      </c>
      <c r="E6338">
        <v>62</v>
      </c>
      <c r="F6338">
        <v>52</v>
      </c>
    </row>
    <row r="6339" spans="1:6" x14ac:dyDescent="0.25">
      <c r="A6339" t="s">
        <v>632</v>
      </c>
      <c r="B6339" t="s">
        <v>633</v>
      </c>
      <c r="C6339" s="151">
        <v>44688</v>
      </c>
      <c r="D6339">
        <v>53</v>
      </c>
      <c r="E6339">
        <v>54</v>
      </c>
      <c r="F6339">
        <v>46</v>
      </c>
    </row>
    <row r="6340" spans="1:6" x14ac:dyDescent="0.25">
      <c r="A6340" t="s">
        <v>632</v>
      </c>
      <c r="B6340" t="s">
        <v>633</v>
      </c>
      <c r="C6340" s="151">
        <v>44689</v>
      </c>
      <c r="D6340">
        <v>49</v>
      </c>
      <c r="E6340">
        <v>57</v>
      </c>
      <c r="F6340">
        <v>39</v>
      </c>
    </row>
    <row r="6341" spans="1:6" x14ac:dyDescent="0.25">
      <c r="A6341" t="s">
        <v>632</v>
      </c>
      <c r="B6341" t="s">
        <v>633</v>
      </c>
      <c r="C6341" s="151">
        <v>44690</v>
      </c>
      <c r="D6341">
        <v>53</v>
      </c>
      <c r="E6341">
        <v>71</v>
      </c>
      <c r="F6341">
        <v>37</v>
      </c>
    </row>
    <row r="6342" spans="1:6" x14ac:dyDescent="0.25">
      <c r="A6342" t="s">
        <v>632</v>
      </c>
      <c r="B6342" t="s">
        <v>633</v>
      </c>
      <c r="C6342" s="151">
        <v>44691</v>
      </c>
      <c r="D6342">
        <v>60</v>
      </c>
      <c r="E6342">
        <v>75</v>
      </c>
      <c r="F6342">
        <v>44</v>
      </c>
    </row>
    <row r="6343" spans="1:6" x14ac:dyDescent="0.25">
      <c r="A6343" t="s">
        <v>632</v>
      </c>
      <c r="B6343" t="s">
        <v>633</v>
      </c>
      <c r="C6343" s="151">
        <v>44692</v>
      </c>
      <c r="D6343">
        <v>61</v>
      </c>
      <c r="E6343">
        <v>76</v>
      </c>
      <c r="F6343">
        <v>45</v>
      </c>
    </row>
    <row r="6344" spans="1:6" x14ac:dyDescent="0.25">
      <c r="A6344" t="s">
        <v>632</v>
      </c>
      <c r="B6344" t="s">
        <v>633</v>
      </c>
      <c r="C6344" s="151">
        <v>44693</v>
      </c>
      <c r="D6344">
        <v>63</v>
      </c>
      <c r="E6344">
        <v>75</v>
      </c>
      <c r="F6344">
        <v>53</v>
      </c>
    </row>
    <row r="6345" spans="1:6" x14ac:dyDescent="0.25">
      <c r="A6345" t="s">
        <v>632</v>
      </c>
      <c r="B6345" t="s">
        <v>633</v>
      </c>
      <c r="C6345" s="151">
        <v>44694</v>
      </c>
      <c r="D6345">
        <v>67</v>
      </c>
      <c r="E6345">
        <v>74</v>
      </c>
      <c r="F6345">
        <v>64</v>
      </c>
    </row>
    <row r="6346" spans="1:6" x14ac:dyDescent="0.25">
      <c r="A6346" t="s">
        <v>632</v>
      </c>
      <c r="B6346" t="s">
        <v>633</v>
      </c>
      <c r="C6346" s="151">
        <v>44695</v>
      </c>
      <c r="D6346">
        <v>69</v>
      </c>
      <c r="E6346">
        <v>74</v>
      </c>
      <c r="F6346">
        <v>63</v>
      </c>
    </row>
    <row r="6347" spans="1:6" x14ac:dyDescent="0.25">
      <c r="A6347" t="s">
        <v>632</v>
      </c>
      <c r="B6347" t="s">
        <v>633</v>
      </c>
      <c r="C6347" s="151">
        <v>44696</v>
      </c>
      <c r="D6347">
        <v>69</v>
      </c>
      <c r="E6347">
        <v>83</v>
      </c>
      <c r="F6347">
        <v>63</v>
      </c>
    </row>
    <row r="6348" spans="1:6" x14ac:dyDescent="0.25">
      <c r="A6348" t="s">
        <v>632</v>
      </c>
      <c r="B6348" t="s">
        <v>633</v>
      </c>
      <c r="C6348" s="151">
        <v>44697</v>
      </c>
      <c r="D6348">
        <v>70</v>
      </c>
      <c r="E6348">
        <v>81</v>
      </c>
      <c r="F6348">
        <v>57</v>
      </c>
    </row>
    <row r="6349" spans="1:6" x14ac:dyDescent="0.25">
      <c r="A6349" t="s">
        <v>632</v>
      </c>
      <c r="B6349" t="s">
        <v>633</v>
      </c>
      <c r="C6349" s="151">
        <v>44698</v>
      </c>
      <c r="D6349">
        <v>67</v>
      </c>
      <c r="E6349">
        <v>83</v>
      </c>
      <c r="F6349">
        <v>52</v>
      </c>
    </row>
    <row r="6350" spans="1:6" x14ac:dyDescent="0.25">
      <c r="A6350" t="s">
        <v>632</v>
      </c>
      <c r="B6350" t="s">
        <v>633</v>
      </c>
      <c r="C6350" s="151">
        <v>44699</v>
      </c>
      <c r="D6350">
        <v>66</v>
      </c>
      <c r="E6350">
        <v>75</v>
      </c>
      <c r="F6350">
        <v>52</v>
      </c>
    </row>
    <row r="6351" spans="1:6" x14ac:dyDescent="0.25">
      <c r="A6351" t="s">
        <v>632</v>
      </c>
      <c r="B6351" t="s">
        <v>633</v>
      </c>
      <c r="C6351" s="151">
        <v>44700</v>
      </c>
      <c r="D6351">
        <v>70</v>
      </c>
      <c r="E6351">
        <v>84</v>
      </c>
      <c r="F6351">
        <v>60</v>
      </c>
    </row>
    <row r="6352" spans="1:6" x14ac:dyDescent="0.25">
      <c r="A6352" t="s">
        <v>632</v>
      </c>
      <c r="B6352" t="s">
        <v>633</v>
      </c>
      <c r="C6352" s="151">
        <v>44701</v>
      </c>
      <c r="D6352">
        <v>74</v>
      </c>
      <c r="E6352">
        <v>89</v>
      </c>
      <c r="F6352">
        <v>60</v>
      </c>
    </row>
    <row r="6353" spans="1:6" x14ac:dyDescent="0.25">
      <c r="A6353" t="s">
        <v>632</v>
      </c>
      <c r="B6353" t="s">
        <v>633</v>
      </c>
      <c r="C6353" s="151">
        <v>44702</v>
      </c>
      <c r="D6353">
        <v>83</v>
      </c>
      <c r="E6353">
        <v>92</v>
      </c>
      <c r="F6353">
        <v>67</v>
      </c>
    </row>
    <row r="6354" spans="1:6" x14ac:dyDescent="0.25">
      <c r="A6354" t="s">
        <v>632</v>
      </c>
      <c r="B6354" t="s">
        <v>633</v>
      </c>
      <c r="C6354" s="151">
        <v>44703</v>
      </c>
      <c r="D6354">
        <v>80</v>
      </c>
      <c r="E6354">
        <v>91</v>
      </c>
      <c r="F6354">
        <v>69</v>
      </c>
    </row>
    <row r="6355" spans="1:6" x14ac:dyDescent="0.25">
      <c r="A6355" t="s">
        <v>632</v>
      </c>
      <c r="B6355" t="s">
        <v>633</v>
      </c>
      <c r="C6355" s="151">
        <v>44704</v>
      </c>
      <c r="D6355">
        <v>67</v>
      </c>
      <c r="E6355">
        <v>72</v>
      </c>
      <c r="F6355">
        <v>59</v>
      </c>
    </row>
    <row r="6356" spans="1:6" x14ac:dyDescent="0.25">
      <c r="A6356" t="s">
        <v>632</v>
      </c>
      <c r="B6356" t="s">
        <v>633</v>
      </c>
      <c r="C6356" s="151">
        <v>44705</v>
      </c>
      <c r="D6356">
        <v>60</v>
      </c>
      <c r="E6356">
        <v>63</v>
      </c>
      <c r="F6356">
        <v>56</v>
      </c>
    </row>
    <row r="6357" spans="1:6" x14ac:dyDescent="0.25">
      <c r="A6357" t="s">
        <v>632</v>
      </c>
      <c r="B6357" t="s">
        <v>633</v>
      </c>
      <c r="C6357" s="151">
        <v>44706</v>
      </c>
      <c r="D6357">
        <v>62</v>
      </c>
      <c r="E6357">
        <v>71</v>
      </c>
      <c r="F6357">
        <v>53</v>
      </c>
    </row>
    <row r="6358" spans="1:6" x14ac:dyDescent="0.25">
      <c r="A6358" t="s">
        <v>632</v>
      </c>
      <c r="B6358" t="s">
        <v>633</v>
      </c>
      <c r="C6358" s="151">
        <v>44707</v>
      </c>
      <c r="D6358">
        <v>64</v>
      </c>
      <c r="E6358">
        <v>71</v>
      </c>
      <c r="F6358">
        <v>59</v>
      </c>
    </row>
    <row r="6359" spans="1:6" x14ac:dyDescent="0.25">
      <c r="A6359" t="s">
        <v>632</v>
      </c>
      <c r="B6359" t="s">
        <v>633</v>
      </c>
      <c r="C6359" s="151">
        <v>44708</v>
      </c>
      <c r="D6359">
        <v>70</v>
      </c>
      <c r="E6359">
        <v>76</v>
      </c>
      <c r="F6359">
        <v>63</v>
      </c>
    </row>
    <row r="6360" spans="1:6" x14ac:dyDescent="0.25">
      <c r="A6360" t="s">
        <v>632</v>
      </c>
      <c r="B6360" t="s">
        <v>633</v>
      </c>
      <c r="C6360" s="151">
        <v>44709</v>
      </c>
      <c r="D6360">
        <v>68</v>
      </c>
      <c r="E6360">
        <v>76</v>
      </c>
      <c r="F6360">
        <v>60</v>
      </c>
    </row>
    <row r="6361" spans="1:6" x14ac:dyDescent="0.25">
      <c r="A6361" t="s">
        <v>632</v>
      </c>
      <c r="B6361" t="s">
        <v>633</v>
      </c>
      <c r="C6361" s="151">
        <v>44710</v>
      </c>
      <c r="D6361">
        <v>71</v>
      </c>
      <c r="E6361">
        <v>83</v>
      </c>
      <c r="F6361">
        <v>56</v>
      </c>
    </row>
    <row r="6362" spans="1:6" x14ac:dyDescent="0.25">
      <c r="A6362" t="s">
        <v>632</v>
      </c>
      <c r="B6362" t="s">
        <v>633</v>
      </c>
      <c r="C6362" s="151">
        <v>44711</v>
      </c>
      <c r="D6362">
        <v>76</v>
      </c>
      <c r="E6362">
        <v>90</v>
      </c>
      <c r="F6362">
        <v>61</v>
      </c>
    </row>
    <row r="6363" spans="1:6" x14ac:dyDescent="0.25">
      <c r="A6363" t="s">
        <v>632</v>
      </c>
      <c r="B6363" t="s">
        <v>633</v>
      </c>
      <c r="C6363" s="151">
        <v>44712</v>
      </c>
      <c r="D6363">
        <v>80</v>
      </c>
      <c r="E6363">
        <v>94</v>
      </c>
      <c r="F6363">
        <v>65</v>
      </c>
    </row>
    <row r="6364" spans="1:6" x14ac:dyDescent="0.25">
      <c r="A6364" t="s">
        <v>632</v>
      </c>
      <c r="B6364" t="s">
        <v>633</v>
      </c>
      <c r="C6364" s="151">
        <v>44713</v>
      </c>
      <c r="D6364">
        <v>82</v>
      </c>
      <c r="E6364">
        <v>92</v>
      </c>
      <c r="F6364">
        <v>68</v>
      </c>
    </row>
    <row r="6365" spans="1:6" x14ac:dyDescent="0.25">
      <c r="A6365" t="s">
        <v>632</v>
      </c>
      <c r="B6365" t="s">
        <v>633</v>
      </c>
      <c r="C6365" s="151">
        <v>44714</v>
      </c>
      <c r="D6365">
        <v>78</v>
      </c>
      <c r="E6365">
        <v>90</v>
      </c>
      <c r="F6365">
        <v>69</v>
      </c>
    </row>
    <row r="6366" spans="1:6" x14ac:dyDescent="0.25">
      <c r="A6366" t="s">
        <v>632</v>
      </c>
      <c r="B6366" t="s">
        <v>633</v>
      </c>
      <c r="C6366" s="151">
        <v>44715</v>
      </c>
      <c r="D6366">
        <v>71</v>
      </c>
      <c r="E6366">
        <v>78</v>
      </c>
      <c r="F6366">
        <v>57</v>
      </c>
    </row>
    <row r="6367" spans="1:6" x14ac:dyDescent="0.25">
      <c r="A6367" t="s">
        <v>632</v>
      </c>
      <c r="B6367" t="s">
        <v>633</v>
      </c>
      <c r="C6367" s="151">
        <v>44716</v>
      </c>
      <c r="D6367">
        <v>60</v>
      </c>
      <c r="E6367">
        <v>84</v>
      </c>
      <c r="F6367">
        <v>53</v>
      </c>
    </row>
  </sheetData>
  <hyperlinks>
    <hyperlink ref="I1" location="Contents!A1" display="Go to Contents" xr:uid="{00000000-0004-0000-0500-000000000000}"/>
    <hyperlink ref="J6" location="'Basic Inputs'!A1" display="1. Basic Inputs" xr:uid="{00000000-0004-0000-0500-000001000000}"/>
    <hyperlink ref="J8" location="'Inventory Inputs'!A1" display="2. Inventory Inputs" xr:uid="{00000000-0004-0000-0500-000002000000}"/>
    <hyperlink ref="J10" location="'Monthly Energy Inputs'!A1" display="3. Monthly Energy Inputs" xr:uid="{00000000-0004-0000-0500-000003000000}"/>
    <hyperlink ref="J12" location="'Daily Weather Input'!A1" display="4. Daily Weather Inputs" xr:uid="{00000000-0004-0000-0500-000004000000}"/>
    <hyperlink ref="J14" location="WeatherAnalysis!A1" display="5. Weather Analysis" xr:uid="{00000000-0004-0000-0500-000005000000}"/>
    <hyperlink ref="J16" location="'Program Inputs'!A1" display="6. Program Inputs" xr:uid="{00000000-0004-0000-0500-000006000000}"/>
    <hyperlink ref="J18" location="Constants!A1" display="7. Review Constants" xr:uid="{00000000-0004-0000-0500-000007000000}"/>
    <hyperlink ref="J20" location="Visuals!A1" display="8. View Results" xr:uid="{00000000-0004-0000-0500-000008000000}"/>
    <hyperlink ref="M6" r:id="rId1" tooltip="View a step-by-step walkthrough of entering data on this tab." xr:uid="{00000000-0004-0000-0500-000009000000}"/>
    <hyperlink ref="M8" r:id="rId2" tooltip="View a step-by-step walkthrough of requesting weather data." xr:uid="{00000000-0004-0000-0500-00000A000000}"/>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codeName="Sheet25">
    <tabColor rgb="FF0070C0"/>
  </sheetPr>
  <dimension ref="A1:O41"/>
  <sheetViews>
    <sheetView showGridLines="0" workbookViewId="0"/>
  </sheetViews>
  <sheetFormatPr defaultColWidth="8.85546875" defaultRowHeight="15" x14ac:dyDescent="0.25"/>
  <cols>
    <col min="1" max="1" width="2.42578125" customWidth="1"/>
    <col min="2" max="2" width="18.85546875" customWidth="1"/>
    <col min="3" max="3" width="18.42578125" customWidth="1"/>
    <col min="4" max="4" width="18.140625" customWidth="1"/>
    <col min="5" max="5" width="17.5703125" customWidth="1"/>
    <col min="6" max="6" width="18.85546875" customWidth="1"/>
    <col min="7" max="7" width="2.42578125" customWidth="1"/>
    <col min="8" max="8" width="22.42578125" customWidth="1"/>
    <col min="9" max="9" width="22.5703125" customWidth="1"/>
    <col min="10" max="10" width="2.85546875" customWidth="1"/>
    <col min="11" max="11" width="3.140625" customWidth="1"/>
    <col min="12" max="12" width="23" customWidth="1"/>
    <col min="13" max="13" width="3.140625" customWidth="1"/>
  </cols>
  <sheetData>
    <row r="1" spans="1:15" x14ac:dyDescent="0.25">
      <c r="A1" s="34" t="s">
        <v>441</v>
      </c>
      <c r="B1" s="33"/>
      <c r="C1" s="33"/>
      <c r="D1" s="34" t="str">
        <f>'Basic Inputs'!D4</f>
        <v>Montgomery County, MD</v>
      </c>
      <c r="E1" s="33"/>
      <c r="F1" s="33"/>
      <c r="G1" s="33"/>
      <c r="H1" s="33"/>
      <c r="I1" s="33"/>
      <c r="J1" s="33"/>
      <c r="K1" s="134" t="s">
        <v>144</v>
      </c>
      <c r="L1" s="33"/>
      <c r="M1" s="33"/>
      <c r="N1" s="33"/>
      <c r="O1" s="33"/>
    </row>
    <row r="2" spans="1:15" x14ac:dyDescent="0.25">
      <c r="A2" s="25"/>
      <c r="B2" s="420" t="s">
        <v>455</v>
      </c>
      <c r="C2" s="25"/>
      <c r="D2" s="25"/>
      <c r="E2" s="25"/>
      <c r="F2" s="25"/>
      <c r="G2" s="25"/>
      <c r="H2" s="25"/>
      <c r="I2" s="25"/>
      <c r="J2" s="25"/>
      <c r="K2" s="25"/>
      <c r="L2" s="25"/>
      <c r="M2" s="25"/>
      <c r="N2" s="25"/>
      <c r="O2" s="25"/>
    </row>
    <row r="3" spans="1:15" ht="31.5" customHeight="1" thickBot="1" x14ac:dyDescent="0.3">
      <c r="A3" s="25"/>
      <c r="B3" s="770" t="s">
        <v>456</v>
      </c>
      <c r="C3" s="770"/>
      <c r="D3" s="770"/>
      <c r="E3" s="770"/>
      <c r="F3" s="770"/>
      <c r="G3" s="770"/>
      <c r="H3" s="770"/>
      <c r="I3" s="770"/>
      <c r="J3" s="770"/>
      <c r="K3" s="770"/>
      <c r="L3" s="770"/>
      <c r="M3" s="25"/>
      <c r="N3" s="25"/>
      <c r="O3" s="25"/>
    </row>
    <row r="4" spans="1:15" x14ac:dyDescent="0.25">
      <c r="A4" s="25"/>
      <c r="B4" s="25" t="s">
        <v>457</v>
      </c>
      <c r="C4" s="25"/>
      <c r="D4" s="25"/>
      <c r="E4" s="25"/>
      <c r="F4" s="25"/>
      <c r="G4" s="25"/>
      <c r="H4" s="25"/>
      <c r="I4" s="25"/>
      <c r="J4" s="25"/>
      <c r="K4" s="106"/>
      <c r="L4" s="423" t="s">
        <v>442</v>
      </c>
      <c r="M4" s="91"/>
      <c r="N4" s="25"/>
      <c r="O4" s="25"/>
    </row>
    <row r="5" spans="1:15" ht="15.75" thickBot="1" x14ac:dyDescent="0.3">
      <c r="A5" s="25"/>
      <c r="B5" s="25"/>
      <c r="C5" s="25"/>
      <c r="D5" s="25"/>
      <c r="E5" s="25"/>
      <c r="F5" s="25"/>
      <c r="G5" s="25"/>
      <c r="H5" s="25"/>
      <c r="I5" s="25"/>
      <c r="J5" s="25"/>
      <c r="K5" s="433"/>
      <c r="L5" s="426"/>
      <c r="M5" s="427"/>
      <c r="N5" s="25"/>
      <c r="O5" s="25"/>
    </row>
    <row r="6" spans="1:15" ht="15.75" thickBot="1" x14ac:dyDescent="0.3">
      <c r="A6" s="25"/>
      <c r="B6" s="172" t="s">
        <v>458</v>
      </c>
      <c r="C6" s="173"/>
      <c r="D6" s="173" t="s">
        <v>459</v>
      </c>
      <c r="E6" s="174"/>
      <c r="F6" s="25"/>
      <c r="G6" s="25"/>
      <c r="H6" s="439" t="s">
        <v>592</v>
      </c>
      <c r="I6" s="25"/>
      <c r="J6" s="25"/>
      <c r="K6" s="435"/>
      <c r="L6" s="456" t="s">
        <v>444</v>
      </c>
      <c r="M6" s="427"/>
      <c r="N6" s="25"/>
      <c r="O6" s="25"/>
    </row>
    <row r="7" spans="1:15" ht="15.75" thickBot="1" x14ac:dyDescent="0.3">
      <c r="A7" s="25"/>
      <c r="B7" s="175" t="s">
        <v>201</v>
      </c>
      <c r="C7" s="162" t="s">
        <v>202</v>
      </c>
      <c r="D7" s="162" t="s">
        <v>201</v>
      </c>
      <c r="E7" s="176" t="s">
        <v>202</v>
      </c>
      <c r="F7" s="25"/>
      <c r="G7" s="25"/>
      <c r="H7" s="25"/>
      <c r="I7" s="25"/>
      <c r="J7" s="25"/>
      <c r="K7" s="435"/>
      <c r="L7" s="426"/>
      <c r="M7" s="427"/>
      <c r="N7" s="25"/>
      <c r="O7" s="25"/>
    </row>
    <row r="8" spans="1:15" ht="15.75" thickBot="1" x14ac:dyDescent="0.3">
      <c r="A8" s="25"/>
      <c r="B8" s="634">
        <v>55</v>
      </c>
      <c r="C8" s="635">
        <v>65</v>
      </c>
      <c r="D8" s="635">
        <v>65</v>
      </c>
      <c r="E8" s="636">
        <v>75</v>
      </c>
      <c r="F8" s="424"/>
      <c r="G8" s="25"/>
      <c r="H8" s="25"/>
      <c r="I8" s="25"/>
      <c r="J8" s="25"/>
      <c r="K8" s="435"/>
      <c r="L8" s="439" t="s">
        <v>445</v>
      </c>
      <c r="M8" s="427"/>
      <c r="N8" s="25"/>
      <c r="O8" s="25"/>
    </row>
    <row r="9" spans="1:15" ht="15.75" thickBot="1" x14ac:dyDescent="0.3">
      <c r="A9" s="25"/>
      <c r="B9" s="145"/>
      <c r="C9" s="145"/>
      <c r="D9" s="145"/>
      <c r="E9" s="145"/>
      <c r="F9" s="25"/>
      <c r="G9" s="25"/>
      <c r="H9" s="25"/>
      <c r="I9" s="25"/>
      <c r="J9" s="25"/>
      <c r="K9" s="428"/>
      <c r="L9" s="429"/>
      <c r="M9" s="427"/>
      <c r="N9" s="25"/>
      <c r="O9" s="25"/>
    </row>
    <row r="10" spans="1:15" ht="15.75" thickBot="1" x14ac:dyDescent="0.3">
      <c r="A10" s="25"/>
      <c r="B10" s="771" t="s">
        <v>474</v>
      </c>
      <c r="C10" s="772"/>
      <c r="D10" s="773"/>
      <c r="E10" s="460"/>
      <c r="F10" s="192"/>
      <c r="G10" s="192"/>
      <c r="H10" s="192"/>
      <c r="I10" s="91"/>
      <c r="J10" s="25"/>
      <c r="K10" s="436"/>
      <c r="L10" s="439" t="s">
        <v>446</v>
      </c>
      <c r="M10" s="427"/>
      <c r="N10" s="25"/>
      <c r="O10" s="25"/>
    </row>
    <row r="11" spans="1:15" ht="15.75" customHeight="1" thickBot="1" x14ac:dyDescent="0.3">
      <c r="A11" s="25"/>
      <c r="B11" s="229" t="s">
        <v>476</v>
      </c>
      <c r="C11" s="764" t="str">
        <f>ResElectRegress!B12</f>
        <v>Weather regression complete; HDD and CDD coefficients found</v>
      </c>
      <c r="D11" s="764"/>
      <c r="E11" s="764"/>
      <c r="F11" s="764"/>
      <c r="G11" s="764"/>
      <c r="H11" s="764"/>
      <c r="I11" s="765"/>
      <c r="J11" s="25"/>
      <c r="K11" s="437"/>
      <c r="L11" s="430"/>
      <c r="M11" s="427"/>
      <c r="N11" s="25"/>
      <c r="O11" s="25"/>
    </row>
    <row r="12" spans="1:15" ht="15.75" thickBot="1" x14ac:dyDescent="0.3">
      <c r="A12" s="25"/>
      <c r="B12" s="229" t="s">
        <v>477</v>
      </c>
      <c r="C12" s="766" t="str">
        <f>ResFuelsRegress!B12</f>
        <v>Weather regression complete;  HDD coefficients found</v>
      </c>
      <c r="D12" s="766"/>
      <c r="E12" s="766"/>
      <c r="F12" s="766"/>
      <c r="G12" s="766"/>
      <c r="H12" s="766"/>
      <c r="I12" s="767"/>
      <c r="J12" s="25"/>
      <c r="K12" s="438"/>
      <c r="L12" s="461" t="s">
        <v>447</v>
      </c>
      <c r="M12" s="427"/>
      <c r="N12" s="25"/>
      <c r="O12" s="25"/>
    </row>
    <row r="13" spans="1:15" ht="15.75" thickBot="1" x14ac:dyDescent="0.3">
      <c r="A13" s="25"/>
      <c r="B13" s="229" t="s">
        <v>478</v>
      </c>
      <c r="C13" s="766" t="str">
        <f>ComElectRegress!B12</f>
        <v>Weather regression complete; HDD and CDD coefficients found</v>
      </c>
      <c r="D13" s="766"/>
      <c r="E13" s="766"/>
      <c r="F13" s="766"/>
      <c r="G13" s="766"/>
      <c r="H13" s="766"/>
      <c r="I13" s="767"/>
      <c r="J13" s="25"/>
      <c r="K13" s="435"/>
      <c r="L13" s="426"/>
      <c r="M13" s="427"/>
      <c r="N13" s="25"/>
      <c r="O13" s="25"/>
    </row>
    <row r="14" spans="1:15" ht="15.75" thickBot="1" x14ac:dyDescent="0.3">
      <c r="A14" s="25"/>
      <c r="B14" s="232" t="s">
        <v>479</v>
      </c>
      <c r="C14" s="768" t="str">
        <f>ComFuelsRegress!B12</f>
        <v>Weather regression complete;  HDD coefficients found</v>
      </c>
      <c r="D14" s="768"/>
      <c r="E14" s="768"/>
      <c r="F14" s="768"/>
      <c r="G14" s="768"/>
      <c r="H14" s="768"/>
      <c r="I14" s="769"/>
      <c r="J14" s="25"/>
      <c r="K14" s="435"/>
      <c r="L14" s="455" t="s">
        <v>448</v>
      </c>
      <c r="M14" s="427"/>
      <c r="N14" s="25"/>
      <c r="O14" s="25"/>
    </row>
    <row r="15" spans="1:15" ht="15.75" thickBot="1" x14ac:dyDescent="0.3">
      <c r="A15" s="25"/>
      <c r="B15" s="145"/>
      <c r="C15" s="145"/>
      <c r="D15" s="145"/>
      <c r="E15" s="145"/>
      <c r="F15" s="25"/>
      <c r="G15" s="25"/>
      <c r="H15" s="25"/>
      <c r="I15" s="25"/>
      <c r="J15" s="25"/>
      <c r="K15" s="435"/>
      <c r="L15" s="426"/>
      <c r="M15" s="427"/>
      <c r="N15" s="25"/>
      <c r="O15" s="25"/>
    </row>
    <row r="16" spans="1:15" ht="15.75" thickBot="1" x14ac:dyDescent="0.3">
      <c r="A16" s="25"/>
      <c r="B16" s="39" t="s">
        <v>460</v>
      </c>
      <c r="C16" s="192"/>
      <c r="D16" s="40"/>
      <c r="E16" s="40"/>
      <c r="F16" s="41"/>
      <c r="G16" s="479"/>
      <c r="H16" s="472"/>
      <c r="I16" s="473"/>
      <c r="J16" s="25"/>
      <c r="K16" s="435"/>
      <c r="L16" s="439" t="s">
        <v>449</v>
      </c>
      <c r="M16" s="427"/>
      <c r="N16" s="25"/>
      <c r="O16" s="25"/>
    </row>
    <row r="17" spans="1:15" ht="15.75" thickBot="1" x14ac:dyDescent="0.3">
      <c r="A17" s="25"/>
      <c r="B17" s="340" t="s">
        <v>461</v>
      </c>
      <c r="C17" s="32"/>
      <c r="D17" s="33"/>
      <c r="E17" s="33"/>
      <c r="F17" s="341"/>
      <c r="G17" s="477"/>
      <c r="H17" s="433"/>
      <c r="I17" s="427"/>
      <c r="J17" s="25"/>
      <c r="K17" s="435"/>
      <c r="L17" s="426"/>
      <c r="M17" s="427"/>
      <c r="N17" s="25"/>
      <c r="O17" s="25"/>
    </row>
    <row r="18" spans="1:15" ht="15.75" thickBot="1" x14ac:dyDescent="0.3">
      <c r="A18" s="25"/>
      <c r="B18" s="175" t="s">
        <v>148</v>
      </c>
      <c r="C18" s="162" t="s">
        <v>186</v>
      </c>
      <c r="D18" s="162" t="s">
        <v>187</v>
      </c>
      <c r="E18" s="162" t="s">
        <v>188</v>
      </c>
      <c r="F18" s="176" t="s">
        <v>189</v>
      </c>
      <c r="G18" s="478"/>
      <c r="H18" s="433"/>
      <c r="I18" s="427"/>
      <c r="J18" s="25"/>
      <c r="K18" s="435"/>
      <c r="L18" s="439" t="s">
        <v>450</v>
      </c>
      <c r="M18" s="427"/>
      <c r="N18" s="25"/>
      <c r="O18" s="25"/>
    </row>
    <row r="19" spans="1:15" ht="15.75" thickBot="1" x14ac:dyDescent="0.3">
      <c r="A19" s="25"/>
      <c r="B19" s="75" t="s">
        <v>462</v>
      </c>
      <c r="C19" s="637">
        <v>1</v>
      </c>
      <c r="D19" s="637">
        <v>0</v>
      </c>
      <c r="E19" s="637">
        <v>0</v>
      </c>
      <c r="F19" s="638">
        <v>0</v>
      </c>
      <c r="G19" s="145"/>
      <c r="H19" s="433"/>
      <c r="I19" s="427"/>
      <c r="J19" s="25"/>
      <c r="K19" s="435"/>
      <c r="L19" s="426"/>
      <c r="M19" s="427"/>
      <c r="N19" s="25"/>
      <c r="O19" s="25"/>
    </row>
    <row r="20" spans="1:15" ht="15.75" thickBot="1" x14ac:dyDescent="0.3">
      <c r="A20" s="25"/>
      <c r="B20" s="75" t="s">
        <v>463</v>
      </c>
      <c r="C20" s="637">
        <v>1</v>
      </c>
      <c r="D20" s="637">
        <v>0</v>
      </c>
      <c r="E20" s="637">
        <v>0</v>
      </c>
      <c r="F20" s="638">
        <v>0</v>
      </c>
      <c r="G20" s="145"/>
      <c r="H20" s="474" t="s">
        <v>475</v>
      </c>
      <c r="I20" s="475" t="s">
        <v>480</v>
      </c>
      <c r="J20" s="25"/>
      <c r="K20" s="435"/>
      <c r="L20" s="439" t="s">
        <v>451</v>
      </c>
      <c r="M20" s="427"/>
      <c r="N20" s="25"/>
      <c r="O20" s="25"/>
    </row>
    <row r="21" spans="1:15" ht="15.75" thickBot="1" x14ac:dyDescent="0.3">
      <c r="A21" s="25"/>
      <c r="B21" s="75" t="s">
        <v>464</v>
      </c>
      <c r="C21" s="637">
        <v>0</v>
      </c>
      <c r="D21" s="637">
        <v>1</v>
      </c>
      <c r="E21" s="637">
        <v>0</v>
      </c>
      <c r="F21" s="638">
        <v>0</v>
      </c>
      <c r="G21" s="145"/>
      <c r="H21" s="433"/>
      <c r="I21" s="427"/>
      <c r="J21" s="25"/>
      <c r="K21" s="431"/>
      <c r="L21" s="432"/>
      <c r="M21" s="171"/>
      <c r="N21" s="25"/>
      <c r="O21" s="25"/>
    </row>
    <row r="22" spans="1:15" x14ac:dyDescent="0.25">
      <c r="A22" s="25"/>
      <c r="B22" s="75" t="s">
        <v>465</v>
      </c>
      <c r="C22" s="637">
        <v>0</v>
      </c>
      <c r="D22" s="637">
        <v>1</v>
      </c>
      <c r="E22" s="637">
        <v>0</v>
      </c>
      <c r="F22" s="638">
        <v>0</v>
      </c>
      <c r="G22" s="145"/>
      <c r="H22" s="433"/>
      <c r="I22" s="427"/>
      <c r="J22" s="25"/>
      <c r="K22" s="25"/>
      <c r="L22" s="25"/>
      <c r="M22" s="25"/>
      <c r="N22" s="25"/>
      <c r="O22" s="25"/>
    </row>
    <row r="23" spans="1:15" x14ac:dyDescent="0.25">
      <c r="A23" s="25"/>
      <c r="B23" s="75" t="s">
        <v>466</v>
      </c>
      <c r="C23" s="637">
        <v>0</v>
      </c>
      <c r="D23" s="637">
        <v>1</v>
      </c>
      <c r="E23" s="637">
        <v>1</v>
      </c>
      <c r="F23" s="638">
        <v>0</v>
      </c>
      <c r="G23" s="145"/>
      <c r="H23" s="433"/>
      <c r="I23" s="427"/>
      <c r="J23" s="25"/>
      <c r="K23" s="25"/>
      <c r="L23" s="25"/>
      <c r="M23" s="25"/>
      <c r="N23" s="25"/>
      <c r="O23" s="25"/>
    </row>
    <row r="24" spans="1:15" x14ac:dyDescent="0.25">
      <c r="A24" s="25"/>
      <c r="B24" s="75" t="s">
        <v>467</v>
      </c>
      <c r="C24" s="637">
        <v>0</v>
      </c>
      <c r="D24" s="637">
        <v>0</v>
      </c>
      <c r="E24" s="637">
        <v>1</v>
      </c>
      <c r="F24" s="638">
        <v>0</v>
      </c>
      <c r="G24" s="145"/>
      <c r="H24" s="433"/>
      <c r="I24" s="427"/>
      <c r="J24" s="25"/>
      <c r="K24" s="25"/>
      <c r="L24" s="25"/>
      <c r="M24" s="25"/>
      <c r="N24" s="25"/>
      <c r="O24" s="25"/>
    </row>
    <row r="25" spans="1:15" x14ac:dyDescent="0.25">
      <c r="A25" s="25"/>
      <c r="B25" s="75" t="s">
        <v>468</v>
      </c>
      <c r="C25" s="637">
        <v>0</v>
      </c>
      <c r="D25" s="637">
        <v>0</v>
      </c>
      <c r="E25" s="637">
        <v>1</v>
      </c>
      <c r="F25" s="638">
        <v>0</v>
      </c>
      <c r="G25" s="145"/>
      <c r="H25" s="474" t="s">
        <v>475</v>
      </c>
      <c r="I25" s="475" t="s">
        <v>475</v>
      </c>
      <c r="J25" s="25"/>
      <c r="K25" s="25"/>
      <c r="L25" s="25"/>
      <c r="M25" s="25"/>
      <c r="N25" s="25"/>
      <c r="O25" s="25"/>
    </row>
    <row r="26" spans="1:15" ht="15.75" thickBot="1" x14ac:dyDescent="0.3">
      <c r="A26" s="25"/>
      <c r="B26" s="75" t="s">
        <v>469</v>
      </c>
      <c r="C26" s="637">
        <v>0</v>
      </c>
      <c r="D26" s="637">
        <v>0</v>
      </c>
      <c r="E26" s="637">
        <v>1</v>
      </c>
      <c r="F26" s="638">
        <v>0</v>
      </c>
      <c r="G26" s="145"/>
      <c r="H26" s="476"/>
      <c r="I26" s="171"/>
      <c r="J26" s="25"/>
      <c r="K26" s="25"/>
      <c r="L26" s="25"/>
      <c r="M26" s="25"/>
      <c r="N26" s="25"/>
      <c r="O26" s="25"/>
    </row>
    <row r="27" spans="1:15" x14ac:dyDescent="0.25">
      <c r="A27" s="25"/>
      <c r="B27" s="75" t="s">
        <v>470</v>
      </c>
      <c r="C27" s="637">
        <v>0</v>
      </c>
      <c r="D27" s="637">
        <v>0</v>
      </c>
      <c r="E27" s="637">
        <v>1</v>
      </c>
      <c r="F27" s="638">
        <v>1</v>
      </c>
      <c r="G27" s="145"/>
      <c r="H27" s="25"/>
      <c r="I27" s="25"/>
      <c r="J27" s="25"/>
      <c r="K27" s="25"/>
      <c r="L27" s="25"/>
      <c r="M27" s="25"/>
      <c r="N27" s="25"/>
      <c r="O27" s="25"/>
    </row>
    <row r="28" spans="1:15" x14ac:dyDescent="0.25">
      <c r="A28" s="25"/>
      <c r="B28" s="75" t="s">
        <v>471</v>
      </c>
      <c r="C28" s="637">
        <v>0</v>
      </c>
      <c r="D28" s="637">
        <v>0</v>
      </c>
      <c r="E28" s="637">
        <v>0</v>
      </c>
      <c r="F28" s="638">
        <v>1</v>
      </c>
      <c r="G28" s="145"/>
      <c r="H28" s="25"/>
      <c r="I28" s="25"/>
      <c r="J28" s="25"/>
      <c r="K28" s="25"/>
      <c r="L28" s="25"/>
      <c r="M28" s="25"/>
      <c r="N28" s="25"/>
      <c r="O28" s="25"/>
    </row>
    <row r="29" spans="1:15" x14ac:dyDescent="0.25">
      <c r="A29" s="25"/>
      <c r="B29" s="75" t="s">
        <v>472</v>
      </c>
      <c r="C29" s="637">
        <v>0</v>
      </c>
      <c r="D29" s="637">
        <v>0</v>
      </c>
      <c r="E29" s="637">
        <v>0</v>
      </c>
      <c r="F29" s="638">
        <v>1</v>
      </c>
      <c r="G29" s="145"/>
      <c r="H29" s="25"/>
      <c r="I29" s="25"/>
      <c r="J29" s="25"/>
      <c r="K29" s="25"/>
      <c r="L29" s="25"/>
      <c r="M29" s="25"/>
      <c r="N29" s="25"/>
      <c r="O29" s="25"/>
    </row>
    <row r="30" spans="1:15" ht="15.75" thickBot="1" x14ac:dyDescent="0.3">
      <c r="A30" s="25"/>
      <c r="B30" s="78" t="s">
        <v>473</v>
      </c>
      <c r="C30" s="635">
        <v>1</v>
      </c>
      <c r="D30" s="635">
        <v>0</v>
      </c>
      <c r="E30" s="635">
        <v>0</v>
      </c>
      <c r="F30" s="636">
        <v>0</v>
      </c>
      <c r="G30" s="145"/>
      <c r="H30" s="25"/>
      <c r="I30" s="25"/>
      <c r="J30" s="25"/>
      <c r="K30" s="25"/>
      <c r="L30" s="25"/>
      <c r="M30" s="25"/>
      <c r="N30" s="25"/>
      <c r="O30" s="25"/>
    </row>
    <row r="31" spans="1:15" x14ac:dyDescent="0.25">
      <c r="A31" s="25"/>
      <c r="B31" s="25"/>
      <c r="C31" s="25"/>
      <c r="D31" s="25"/>
      <c r="E31" s="25"/>
      <c r="F31" s="25"/>
      <c r="G31" s="25"/>
      <c r="H31" s="25"/>
      <c r="I31" s="25"/>
      <c r="J31" s="25"/>
      <c r="K31" s="25"/>
      <c r="L31" s="25"/>
      <c r="M31" s="25"/>
      <c r="N31" s="25"/>
      <c r="O31" s="25"/>
    </row>
    <row r="32" spans="1:15" x14ac:dyDescent="0.25">
      <c r="A32" s="25"/>
      <c r="B32" s="25"/>
      <c r="C32" s="25"/>
      <c r="D32" s="25"/>
      <c r="E32" s="25"/>
      <c r="F32" s="25"/>
      <c r="G32" s="25"/>
      <c r="H32" s="25"/>
      <c r="I32" s="25"/>
      <c r="J32" s="25"/>
      <c r="K32" s="25"/>
      <c r="L32" s="25"/>
      <c r="M32" s="25"/>
      <c r="N32" s="25"/>
      <c r="O32" s="25"/>
    </row>
    <row r="33" spans="1:15" x14ac:dyDescent="0.25">
      <c r="A33" s="25"/>
      <c r="B33" s="25"/>
      <c r="C33" s="25"/>
      <c r="D33" s="25"/>
      <c r="E33" s="25"/>
      <c r="F33" s="25"/>
      <c r="G33" s="25"/>
      <c r="H33" s="25"/>
      <c r="I33" s="25"/>
      <c r="J33" s="25"/>
      <c r="K33" s="25"/>
      <c r="L33" s="25"/>
      <c r="M33" s="25"/>
      <c r="N33" s="25"/>
      <c r="O33" s="25"/>
    </row>
    <row r="34" spans="1:15" x14ac:dyDescent="0.25">
      <c r="A34" s="25"/>
      <c r="B34" s="25"/>
      <c r="C34" s="25"/>
      <c r="D34" s="25"/>
      <c r="E34" s="25"/>
      <c r="F34" s="25"/>
      <c r="G34" s="25"/>
      <c r="H34" s="25"/>
      <c r="I34" s="25"/>
      <c r="J34" s="25"/>
      <c r="K34" s="25"/>
      <c r="L34" s="25"/>
      <c r="M34" s="25"/>
      <c r="N34" s="25"/>
      <c r="O34" s="25"/>
    </row>
    <row r="35" spans="1:15" x14ac:dyDescent="0.25">
      <c r="A35" s="25"/>
      <c r="B35" s="25"/>
      <c r="C35" s="25"/>
      <c r="D35" s="25"/>
      <c r="E35" s="25"/>
      <c r="F35" s="25"/>
      <c r="G35" s="25"/>
      <c r="H35" s="25"/>
      <c r="I35" s="25"/>
      <c r="J35" s="25"/>
      <c r="K35" s="25"/>
      <c r="L35" s="25"/>
      <c r="M35" s="25"/>
      <c r="N35" s="25"/>
      <c r="O35" s="25"/>
    </row>
    <row r="36" spans="1:15" x14ac:dyDescent="0.25">
      <c r="A36" s="25"/>
      <c r="B36" s="25"/>
      <c r="C36" s="25"/>
      <c r="D36" s="25"/>
      <c r="E36" s="25"/>
      <c r="F36" s="25"/>
      <c r="G36" s="25"/>
      <c r="H36" s="25"/>
      <c r="I36" s="25"/>
      <c r="J36" s="25"/>
      <c r="K36" s="25"/>
      <c r="L36" s="25"/>
      <c r="M36" s="25"/>
      <c r="N36" s="25"/>
      <c r="O36" s="25"/>
    </row>
    <row r="37" spans="1:15" x14ac:dyDescent="0.25">
      <c r="A37" s="25"/>
      <c r="B37" s="25"/>
      <c r="C37" s="25"/>
      <c r="D37" s="25"/>
      <c r="E37" s="25"/>
      <c r="F37" s="25"/>
      <c r="G37" s="25"/>
      <c r="H37" s="25"/>
      <c r="I37" s="25"/>
      <c r="J37" s="25"/>
      <c r="K37" s="25"/>
      <c r="L37" s="25"/>
      <c r="M37" s="25"/>
      <c r="N37" s="25"/>
      <c r="O37" s="25"/>
    </row>
    <row r="38" spans="1:15" x14ac:dyDescent="0.25">
      <c r="A38" s="25"/>
      <c r="B38" s="25"/>
      <c r="C38" s="25"/>
      <c r="D38" s="25"/>
      <c r="E38" s="25"/>
      <c r="F38" s="25"/>
      <c r="G38" s="25"/>
      <c r="H38" s="25"/>
      <c r="I38" s="25"/>
      <c r="J38" s="25"/>
      <c r="K38" s="25"/>
      <c r="L38" s="25"/>
      <c r="M38" s="25"/>
      <c r="N38" s="25"/>
      <c r="O38" s="25"/>
    </row>
    <row r="39" spans="1:15" x14ac:dyDescent="0.25">
      <c r="A39" s="25"/>
      <c r="B39" s="25"/>
      <c r="C39" s="25"/>
      <c r="D39" s="25"/>
      <c r="E39" s="25"/>
      <c r="F39" s="25"/>
      <c r="G39" s="25"/>
      <c r="H39" s="25"/>
      <c r="I39" s="25"/>
      <c r="J39" s="25"/>
      <c r="K39" s="25"/>
      <c r="L39" s="25"/>
      <c r="M39" s="25"/>
      <c r="N39" s="25"/>
      <c r="O39" s="25"/>
    </row>
    <row r="40" spans="1:15" x14ac:dyDescent="0.25">
      <c r="A40" s="25"/>
      <c r="B40" s="25"/>
      <c r="C40" s="25"/>
      <c r="D40" s="25"/>
      <c r="E40" s="25"/>
      <c r="F40" s="25"/>
      <c r="G40" s="25"/>
      <c r="H40" s="25"/>
      <c r="I40" s="25"/>
      <c r="J40" s="25"/>
      <c r="K40" s="25"/>
      <c r="L40" s="25"/>
      <c r="M40" s="25"/>
      <c r="N40" s="25"/>
      <c r="O40" s="25"/>
    </row>
    <row r="41" spans="1:15" x14ac:dyDescent="0.25">
      <c r="A41" s="25"/>
      <c r="B41" s="25"/>
      <c r="C41" s="25"/>
      <c r="D41" s="25"/>
      <c r="E41" s="25"/>
      <c r="F41" s="25"/>
      <c r="G41" s="25"/>
      <c r="H41" s="25"/>
      <c r="I41" s="25"/>
      <c r="J41" s="25"/>
      <c r="K41" s="25"/>
      <c r="L41" s="25"/>
      <c r="M41" s="25"/>
      <c r="N41" s="25"/>
      <c r="O41" s="25"/>
    </row>
  </sheetData>
  <mergeCells count="6">
    <mergeCell ref="C11:I11"/>
    <mergeCell ref="C12:I12"/>
    <mergeCell ref="C13:I13"/>
    <mergeCell ref="C14:I14"/>
    <mergeCell ref="B3:L3"/>
    <mergeCell ref="B10:D10"/>
  </mergeCells>
  <hyperlinks>
    <hyperlink ref="K1" location="Contents!A1" display="Go to Contents" xr:uid="{00000000-0004-0000-0600-000000000000}"/>
    <hyperlink ref="L6" location="'Basic Inputs'!A1" display="1. Basic Inputs" xr:uid="{00000000-0004-0000-0600-000001000000}"/>
    <hyperlink ref="L8" location="'Inventory Inputs'!A1" display="2. Inventory Inputs" xr:uid="{00000000-0004-0000-0600-000002000000}"/>
    <hyperlink ref="L10" location="'Monthly Energy Inputs'!A1" display="3. Monthly Energy Inputs" xr:uid="{00000000-0004-0000-0600-000003000000}"/>
    <hyperlink ref="L12" location="'Daily Weather Input'!A1" display="4. Daily Weather Inputs" xr:uid="{00000000-0004-0000-0600-000004000000}"/>
    <hyperlink ref="L14" location="WeatherAnalysis!A1" display="5. Weather Analysis" xr:uid="{00000000-0004-0000-0600-000005000000}"/>
    <hyperlink ref="L16" location="'Program Inputs'!A1" display="6. Program Inputs" xr:uid="{00000000-0004-0000-0600-000006000000}"/>
    <hyperlink ref="L18" location="Constants!A1" display="7. Review Constants" xr:uid="{00000000-0004-0000-0600-000007000000}"/>
    <hyperlink ref="L20" location="Visuals!A1" display="8. View Results" xr:uid="{00000000-0004-0000-0600-000008000000}"/>
    <hyperlink ref="H20" location="ResElectRegress!A1" display="See details" xr:uid="{00000000-0004-0000-0600-000009000000}"/>
    <hyperlink ref="I20" location="ResFuelsRegress!A1" display="See Details" xr:uid="{00000000-0004-0000-0600-00000A000000}"/>
    <hyperlink ref="H25" location="ComElectRegress!A1" display="See details" xr:uid="{00000000-0004-0000-0600-00000B000000}"/>
    <hyperlink ref="I25" location="ComFuelsRegress!A1" display="See details" xr:uid="{00000000-0004-0000-0600-00000C000000}"/>
    <hyperlink ref="H6" r:id="rId1" tooltip="View a step-by-step walkthrough of entering data on this tab." xr:uid="{00000000-0004-0000-0600-00000D000000}"/>
  </hyperlinks>
  <pageMargins left="0.7" right="0.7" top="0.75" bottom="0.7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72705" r:id="rId5" name="Button 1">
              <controlPr defaultSize="0" print="0" autoFill="0" autoPict="0" macro="[0]!ResElectRegression">
                <anchor moveWithCells="1">
                  <from>
                    <xdr:col>7</xdr:col>
                    <xdr:colOff>142875</xdr:colOff>
                    <xdr:row>15</xdr:row>
                    <xdr:rowOff>76200</xdr:rowOff>
                  </from>
                  <to>
                    <xdr:col>7</xdr:col>
                    <xdr:colOff>1409700</xdr:colOff>
                    <xdr:row>18</xdr:row>
                    <xdr:rowOff>161925</xdr:rowOff>
                  </to>
                </anchor>
              </controlPr>
            </control>
          </mc:Choice>
        </mc:AlternateContent>
        <mc:AlternateContent xmlns:mc="http://schemas.openxmlformats.org/markup-compatibility/2006">
          <mc:Choice Requires="x14">
            <control shapeId="72706" r:id="rId6" name="Button 2">
              <controlPr defaultSize="0" print="0" autoFill="0" autoPict="0" macro="[0]!ResFuelsRegression">
                <anchor moveWithCells="1">
                  <from>
                    <xdr:col>8</xdr:col>
                    <xdr:colOff>142875</xdr:colOff>
                    <xdr:row>15</xdr:row>
                    <xdr:rowOff>66675</xdr:rowOff>
                  </from>
                  <to>
                    <xdr:col>8</xdr:col>
                    <xdr:colOff>1409700</xdr:colOff>
                    <xdr:row>18</xdr:row>
                    <xdr:rowOff>142875</xdr:rowOff>
                  </to>
                </anchor>
              </controlPr>
            </control>
          </mc:Choice>
        </mc:AlternateContent>
        <mc:AlternateContent xmlns:mc="http://schemas.openxmlformats.org/markup-compatibility/2006">
          <mc:Choice Requires="x14">
            <control shapeId="72707" r:id="rId7" name="Button 3">
              <controlPr defaultSize="0" print="0" autoFill="0" autoPict="0" macro="[0]!ComElectRegression">
                <anchor moveWithCells="1">
                  <from>
                    <xdr:col>7</xdr:col>
                    <xdr:colOff>123825</xdr:colOff>
                    <xdr:row>20</xdr:row>
                    <xdr:rowOff>66675</xdr:rowOff>
                  </from>
                  <to>
                    <xdr:col>7</xdr:col>
                    <xdr:colOff>1400175</xdr:colOff>
                    <xdr:row>23</xdr:row>
                    <xdr:rowOff>180975</xdr:rowOff>
                  </to>
                </anchor>
              </controlPr>
            </control>
          </mc:Choice>
        </mc:AlternateContent>
        <mc:AlternateContent xmlns:mc="http://schemas.openxmlformats.org/markup-compatibility/2006">
          <mc:Choice Requires="x14">
            <control shapeId="72708" r:id="rId8" name="Button 4">
              <controlPr defaultSize="0" print="0" autoFill="0" autoPict="0" macro="[0]!ComFuelsRegression">
                <anchor moveWithCells="1">
                  <from>
                    <xdr:col>8</xdr:col>
                    <xdr:colOff>142875</xdr:colOff>
                    <xdr:row>20</xdr:row>
                    <xdr:rowOff>66675</xdr:rowOff>
                  </from>
                  <to>
                    <xdr:col>8</xdr:col>
                    <xdr:colOff>1409700</xdr:colOff>
                    <xdr:row>23</xdr:row>
                    <xdr:rowOff>180975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0EAA3590-31F5-4359-80E4-E76BEABB3F5D}">
            <xm:f>ResElectRegress!$A$12&gt;0</xm:f>
            <x14:dxf>
              <font>
                <color rgb="FFFF0000"/>
              </font>
            </x14:dxf>
          </x14:cfRule>
          <xm:sqref>C11:I11</xm:sqref>
        </x14:conditionalFormatting>
        <x14:conditionalFormatting xmlns:xm="http://schemas.microsoft.com/office/excel/2006/main">
          <x14:cfRule type="expression" priority="3" id="{C00B5098-8EC1-4A71-9C63-624577704A4D}">
            <xm:f>ResFuelsRegress!$A$12&gt;0</xm:f>
            <x14:dxf>
              <font>
                <color rgb="FFFF0000"/>
              </font>
            </x14:dxf>
          </x14:cfRule>
          <xm:sqref>C12:I12</xm:sqref>
        </x14:conditionalFormatting>
        <x14:conditionalFormatting xmlns:xm="http://schemas.microsoft.com/office/excel/2006/main">
          <x14:cfRule type="expression" priority="2" id="{788FF578-C0FC-4D6F-B776-676AA659AE05}">
            <xm:f>ComElectRegress!$A$12&gt;0</xm:f>
            <x14:dxf>
              <font>
                <color rgb="FFFF0000"/>
              </font>
            </x14:dxf>
          </x14:cfRule>
          <xm:sqref>C13:I13</xm:sqref>
        </x14:conditionalFormatting>
        <x14:conditionalFormatting xmlns:xm="http://schemas.microsoft.com/office/excel/2006/main">
          <x14:cfRule type="expression" priority="1" id="{D98197FE-21A3-417A-9A03-A8D0F86F5FA6}">
            <xm:f>ComFuelsRegress!$A$12&gt;0</xm:f>
            <x14:dxf>
              <font>
                <color rgb="FFFF0000"/>
              </font>
            </x14:dxf>
          </x14:cfRule>
          <xm:sqref>C14:I14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codeName="Sheet22">
    <tabColor rgb="FF0070C0"/>
  </sheetPr>
  <dimension ref="A1:K88"/>
  <sheetViews>
    <sheetView showGridLines="0" workbookViewId="0">
      <selection activeCell="I3" sqref="I3"/>
    </sheetView>
  </sheetViews>
  <sheetFormatPr defaultColWidth="8.85546875" defaultRowHeight="15" x14ac:dyDescent="0.25"/>
  <cols>
    <col min="1" max="1" width="2.85546875" customWidth="1"/>
    <col min="2" max="2" width="19.42578125" customWidth="1"/>
    <col min="3" max="3" width="20.5703125" customWidth="1"/>
    <col min="4" max="4" width="23.42578125" customWidth="1"/>
    <col min="5" max="5" width="28" customWidth="1"/>
    <col min="6" max="6" width="26.5703125" customWidth="1"/>
    <col min="7" max="7" width="4.85546875" customWidth="1"/>
    <col min="8" max="8" width="3.42578125" customWidth="1"/>
    <col min="9" max="9" width="25.42578125" customWidth="1"/>
    <col min="10" max="10" width="2.85546875" customWidth="1"/>
    <col min="11" max="11" width="30.140625" customWidth="1"/>
  </cols>
  <sheetData>
    <row r="1" spans="1:11" x14ac:dyDescent="0.25">
      <c r="A1" s="34" t="s">
        <v>416</v>
      </c>
      <c r="B1" s="33"/>
      <c r="C1" s="33"/>
      <c r="D1" s="34" t="str">
        <f>'Basic Inputs'!D4</f>
        <v>Montgomery County, MD</v>
      </c>
      <c r="E1" s="33"/>
      <c r="F1" s="33"/>
      <c r="G1" s="33"/>
      <c r="H1" s="134" t="s">
        <v>144</v>
      </c>
      <c r="I1" s="33"/>
      <c r="J1" s="33"/>
      <c r="K1" s="33"/>
    </row>
    <row r="2" spans="1:11" ht="15" customHeight="1" thickBot="1" x14ac:dyDescent="0.3">
      <c r="A2" s="25"/>
      <c r="B2" s="490" t="s">
        <v>516</v>
      </c>
      <c r="C2" s="25"/>
      <c r="D2" s="25"/>
      <c r="E2" s="25"/>
      <c r="F2" s="25"/>
      <c r="G2" s="25"/>
      <c r="H2" s="25"/>
      <c r="I2" s="25"/>
      <c r="J2" s="25"/>
      <c r="K2" s="25"/>
    </row>
    <row r="3" spans="1:11" ht="15.75" customHeight="1" thickBot="1" x14ac:dyDescent="0.3">
      <c r="A3" s="25"/>
      <c r="B3" s="490" t="s">
        <v>515</v>
      </c>
      <c r="C3" s="25"/>
      <c r="D3" s="25"/>
      <c r="E3" s="25"/>
      <c r="F3" s="25"/>
      <c r="G3" s="25"/>
      <c r="H3" s="25"/>
      <c r="I3" s="439" t="s">
        <v>592</v>
      </c>
      <c r="J3" s="25"/>
      <c r="K3" s="25"/>
    </row>
    <row r="4" spans="1:11" ht="15.75" thickBot="1" x14ac:dyDescent="0.3">
      <c r="A4" s="25"/>
      <c r="B4" s="39" t="s">
        <v>501</v>
      </c>
      <c r="C4" s="37"/>
      <c r="D4" s="37"/>
      <c r="E4" s="233"/>
      <c r="F4" s="234"/>
      <c r="G4" s="25"/>
      <c r="H4" s="25"/>
      <c r="I4" s="25"/>
      <c r="J4" s="25"/>
      <c r="K4" s="25"/>
    </row>
    <row r="5" spans="1:11" x14ac:dyDescent="0.25">
      <c r="A5" s="25"/>
      <c r="B5" s="131" t="s">
        <v>233</v>
      </c>
      <c r="C5" s="129"/>
      <c r="D5" s="402"/>
      <c r="E5" s="402"/>
      <c r="F5" s="403"/>
      <c r="G5" s="25"/>
      <c r="H5" s="106"/>
      <c r="I5" s="423" t="s">
        <v>442</v>
      </c>
      <c r="J5" s="91"/>
      <c r="K5" s="25"/>
    </row>
    <row r="6" spans="1:11" ht="15.75" thickBot="1" x14ac:dyDescent="0.3">
      <c r="A6" s="25"/>
      <c r="B6" s="120" t="s">
        <v>417</v>
      </c>
      <c r="C6" s="148"/>
      <c r="D6" s="116"/>
      <c r="E6" s="116"/>
      <c r="F6" s="407"/>
      <c r="G6" s="25"/>
      <c r="H6" s="433"/>
      <c r="I6" s="426"/>
      <c r="J6" s="427"/>
      <c r="K6" s="25"/>
    </row>
    <row r="7" spans="1:11" ht="15.75" thickBot="1" x14ac:dyDescent="0.3">
      <c r="A7" s="25"/>
      <c r="B7" s="486" t="s">
        <v>499</v>
      </c>
      <c r="C7" s="487"/>
      <c r="D7" s="122"/>
      <c r="E7" s="122"/>
      <c r="F7" s="405"/>
      <c r="G7" s="25"/>
      <c r="H7" s="435"/>
      <c r="I7" s="456" t="s">
        <v>444</v>
      </c>
      <c r="J7" s="427"/>
      <c r="K7" s="25"/>
    </row>
    <row r="8" spans="1:11" ht="15.75" thickBot="1" x14ac:dyDescent="0.3">
      <c r="A8" s="25"/>
      <c r="B8" s="25"/>
      <c r="C8" s="25"/>
      <c r="D8" s="342"/>
      <c r="E8" s="342"/>
      <c r="F8" s="342"/>
      <c r="G8" s="25"/>
      <c r="H8" s="435"/>
      <c r="I8" s="426"/>
      <c r="J8" s="427"/>
      <c r="K8" s="25"/>
    </row>
    <row r="9" spans="1:11" ht="15.75" thickBot="1" x14ac:dyDescent="0.3">
      <c r="A9" s="25"/>
      <c r="B9" s="39" t="s">
        <v>500</v>
      </c>
      <c r="C9" s="483"/>
      <c r="D9" s="484"/>
      <c r="E9" s="485"/>
      <c r="F9" s="252"/>
      <c r="G9" s="25"/>
      <c r="H9" s="435"/>
      <c r="I9" s="439" t="s">
        <v>445</v>
      </c>
      <c r="J9" s="427"/>
      <c r="K9" s="25"/>
    </row>
    <row r="10" spans="1:11" ht="15.75" thickBot="1" x14ac:dyDescent="0.3">
      <c r="A10" s="25"/>
      <c r="B10" s="131" t="s">
        <v>233</v>
      </c>
      <c r="C10" s="311"/>
      <c r="D10" s="116"/>
      <c r="E10" s="116"/>
      <c r="F10" s="407"/>
      <c r="G10" s="25"/>
      <c r="H10" s="428"/>
      <c r="I10" s="429"/>
      <c r="J10" s="427"/>
      <c r="K10" s="25"/>
    </row>
    <row r="11" spans="1:11" ht="15.75" thickBot="1" x14ac:dyDescent="0.3">
      <c r="A11" s="25"/>
      <c r="B11" s="120" t="s">
        <v>279</v>
      </c>
      <c r="C11" s="148"/>
      <c r="D11" s="116"/>
      <c r="E11" s="116"/>
      <c r="F11" s="407"/>
      <c r="G11" s="25"/>
      <c r="H11" s="436"/>
      <c r="I11" s="439" t="s">
        <v>446</v>
      </c>
      <c r="J11" s="427"/>
      <c r="K11" s="25"/>
    </row>
    <row r="12" spans="1:11" ht="15.75" thickBot="1" x14ac:dyDescent="0.3">
      <c r="A12" s="25"/>
      <c r="B12" s="424" t="s">
        <v>299</v>
      </c>
      <c r="C12" s="25"/>
      <c r="D12" s="659"/>
      <c r="E12" s="659"/>
      <c r="F12" s="660"/>
      <c r="G12" s="25"/>
      <c r="H12" s="437"/>
      <c r="I12" s="430"/>
      <c r="J12" s="427"/>
      <c r="K12" s="25"/>
    </row>
    <row r="13" spans="1:11" ht="15.75" thickBot="1" x14ac:dyDescent="0.3">
      <c r="A13" s="25"/>
      <c r="B13" s="486" t="s">
        <v>583</v>
      </c>
      <c r="C13" s="487"/>
      <c r="D13" s="122"/>
      <c r="E13" s="122"/>
      <c r="F13" s="405"/>
      <c r="G13" s="25"/>
      <c r="H13" s="438"/>
      <c r="I13" s="461" t="s">
        <v>447</v>
      </c>
      <c r="J13" s="427"/>
      <c r="K13" s="25"/>
    </row>
    <row r="14" spans="1:11" ht="15.75" thickBot="1" x14ac:dyDescent="0.3">
      <c r="A14" s="25"/>
      <c r="B14" s="25"/>
      <c r="C14" s="25"/>
      <c r="D14" s="25"/>
      <c r="E14" s="25"/>
      <c r="F14" s="25"/>
      <c r="G14" s="25"/>
      <c r="H14" s="435"/>
      <c r="I14" s="426"/>
      <c r="J14" s="427"/>
      <c r="K14" s="25"/>
    </row>
    <row r="15" spans="1:11" ht="15.75" thickBot="1" x14ac:dyDescent="0.3">
      <c r="A15" s="25"/>
      <c r="B15" s="39" t="s">
        <v>510</v>
      </c>
      <c r="C15" s="37"/>
      <c r="D15" s="37"/>
      <c r="E15" s="233"/>
      <c r="F15" s="234"/>
      <c r="G15" s="25"/>
      <c r="H15" s="435"/>
      <c r="I15" s="439" t="s">
        <v>448</v>
      </c>
      <c r="J15" s="427"/>
      <c r="K15" s="25"/>
    </row>
    <row r="16" spans="1:11" ht="15.75" thickBot="1" x14ac:dyDescent="0.3">
      <c r="A16" s="25"/>
      <c r="B16" s="131" t="s">
        <v>233</v>
      </c>
      <c r="C16" s="129"/>
      <c r="D16" s="402"/>
      <c r="E16" s="402"/>
      <c r="F16" s="403"/>
      <c r="G16" s="25"/>
      <c r="H16" s="435"/>
      <c r="I16" s="426"/>
      <c r="J16" s="427"/>
      <c r="K16" s="25"/>
    </row>
    <row r="17" spans="1:11" ht="15.75" thickBot="1" x14ac:dyDescent="0.3">
      <c r="A17" s="25"/>
      <c r="B17" s="120" t="s">
        <v>417</v>
      </c>
      <c r="C17" s="148"/>
      <c r="D17" s="116"/>
      <c r="E17" s="116"/>
      <c r="F17" s="407"/>
      <c r="G17" s="25"/>
      <c r="H17" s="435"/>
      <c r="I17" s="455" t="s">
        <v>449</v>
      </c>
      <c r="J17" s="427"/>
      <c r="K17" s="25"/>
    </row>
    <row r="18" spans="1:11" ht="15.75" thickBot="1" x14ac:dyDescent="0.3">
      <c r="A18" s="25"/>
      <c r="B18" s="486" t="s">
        <v>499</v>
      </c>
      <c r="C18" s="487"/>
      <c r="D18" s="122"/>
      <c r="E18" s="122"/>
      <c r="F18" s="405"/>
      <c r="G18" s="25"/>
      <c r="H18" s="435"/>
      <c r="I18" s="426"/>
      <c r="J18" s="427"/>
      <c r="K18" s="25"/>
    </row>
    <row r="19" spans="1:11" ht="15.75" thickBot="1" x14ac:dyDescent="0.3">
      <c r="A19" s="25"/>
      <c r="B19" s="482"/>
      <c r="C19" s="488"/>
      <c r="D19" s="489"/>
      <c r="E19" s="489"/>
      <c r="F19" s="489"/>
      <c r="G19" s="25"/>
      <c r="H19" s="435"/>
      <c r="I19" s="439" t="s">
        <v>450</v>
      </c>
      <c r="J19" s="427"/>
      <c r="K19" s="25"/>
    </row>
    <row r="20" spans="1:11" ht="15.75" thickBot="1" x14ac:dyDescent="0.3">
      <c r="A20" s="25"/>
      <c r="B20" s="39" t="s">
        <v>502</v>
      </c>
      <c r="C20" s="483"/>
      <c r="D20" s="484"/>
      <c r="E20" s="485"/>
      <c r="F20" s="252"/>
      <c r="G20" s="25"/>
      <c r="H20" s="435"/>
      <c r="I20" s="426"/>
      <c r="J20" s="427"/>
      <c r="K20" s="25"/>
    </row>
    <row r="21" spans="1:11" ht="15.75" thickBot="1" x14ac:dyDescent="0.3">
      <c r="A21" s="25"/>
      <c r="B21" s="131" t="s">
        <v>233</v>
      </c>
      <c r="C21" s="311"/>
      <c r="D21" s="116"/>
      <c r="E21" s="116"/>
      <c r="F21" s="407"/>
      <c r="G21" s="25"/>
      <c r="H21" s="435"/>
      <c r="I21" s="439" t="s">
        <v>451</v>
      </c>
      <c r="J21" s="427"/>
      <c r="K21" s="25"/>
    </row>
    <row r="22" spans="1:11" ht="15.75" thickBot="1" x14ac:dyDescent="0.3">
      <c r="A22" s="25"/>
      <c r="B22" s="120" t="s">
        <v>279</v>
      </c>
      <c r="C22" s="148"/>
      <c r="D22" s="116"/>
      <c r="E22" s="116"/>
      <c r="F22" s="407"/>
      <c r="G22" s="25"/>
      <c r="H22" s="431"/>
      <c r="I22" s="432"/>
      <c r="J22" s="171"/>
      <c r="K22" s="25"/>
    </row>
    <row r="23" spans="1:11" x14ac:dyDescent="0.25">
      <c r="A23" s="25"/>
      <c r="B23" s="131" t="s">
        <v>299</v>
      </c>
      <c r="C23" s="129"/>
      <c r="D23" s="116"/>
      <c r="E23" s="116"/>
      <c r="F23" s="407"/>
      <c r="G23" s="25"/>
      <c r="H23" s="25"/>
      <c r="I23" s="25"/>
      <c r="J23" s="25"/>
      <c r="K23" s="25"/>
    </row>
    <row r="24" spans="1:11" ht="15.75" thickBot="1" x14ac:dyDescent="0.3">
      <c r="A24" s="25"/>
      <c r="B24" s="132" t="s">
        <v>583</v>
      </c>
      <c r="C24" s="665"/>
      <c r="D24" s="350"/>
      <c r="E24" s="350"/>
      <c r="F24" s="664"/>
      <c r="G24" s="25"/>
      <c r="H24" s="25"/>
      <c r="I24" s="25"/>
      <c r="J24" s="25"/>
      <c r="K24" s="25"/>
    </row>
    <row r="25" spans="1:11" ht="15.75" thickBot="1" x14ac:dyDescent="0.3">
      <c r="A25" s="25"/>
      <c r="B25" s="25"/>
      <c r="C25" s="25"/>
      <c r="D25" s="25"/>
      <c r="E25" s="25"/>
      <c r="F25" s="25"/>
      <c r="G25" s="25"/>
      <c r="H25" s="25"/>
      <c r="I25" s="25"/>
      <c r="J25" s="25"/>
      <c r="K25" s="25"/>
    </row>
    <row r="26" spans="1:11" x14ac:dyDescent="0.25">
      <c r="A26" s="25"/>
      <c r="B26" s="39" t="s">
        <v>512</v>
      </c>
      <c r="C26" s="37"/>
      <c r="D26" s="37"/>
      <c r="E26" s="233"/>
      <c r="F26" s="234"/>
      <c r="G26" s="25"/>
      <c r="H26" s="25"/>
      <c r="I26" s="25"/>
      <c r="J26" s="25"/>
      <c r="K26" s="25"/>
    </row>
    <row r="27" spans="1:11" x14ac:dyDescent="0.25">
      <c r="A27" s="25"/>
      <c r="B27" s="131" t="s">
        <v>233</v>
      </c>
      <c r="C27" s="129"/>
      <c r="D27" s="402"/>
      <c r="E27" s="402"/>
      <c r="F27" s="403"/>
      <c r="G27" s="25"/>
      <c r="H27" s="25"/>
      <c r="I27" s="25"/>
      <c r="J27" s="25"/>
      <c r="K27" s="25"/>
    </row>
    <row r="28" spans="1:11" x14ac:dyDescent="0.25">
      <c r="A28" s="25"/>
      <c r="B28" s="120" t="s">
        <v>506</v>
      </c>
      <c r="C28" s="148"/>
      <c r="D28" s="116"/>
      <c r="E28" s="116"/>
      <c r="F28" s="407"/>
      <c r="G28" s="25"/>
      <c r="H28" s="25"/>
      <c r="I28" s="25"/>
      <c r="J28" s="25"/>
      <c r="K28" s="25"/>
    </row>
    <row r="29" spans="1:11" ht="15.75" thickBot="1" x14ac:dyDescent="0.3">
      <c r="A29" s="25"/>
      <c r="B29" s="486" t="s">
        <v>499</v>
      </c>
      <c r="C29" s="487"/>
      <c r="D29" s="122"/>
      <c r="E29" s="122"/>
      <c r="F29" s="405"/>
      <c r="G29" s="25"/>
      <c r="H29" s="25"/>
      <c r="I29" s="25"/>
      <c r="J29" s="25"/>
      <c r="K29" s="25"/>
    </row>
    <row r="30" spans="1:11" ht="15.75" thickBot="1" x14ac:dyDescent="0.3">
      <c r="A30" s="25"/>
      <c r="B30" s="482"/>
      <c r="C30" s="488"/>
      <c r="D30" s="489"/>
      <c r="E30" s="489"/>
      <c r="F30" s="489"/>
      <c r="G30" s="25"/>
      <c r="H30" s="25"/>
      <c r="I30" s="25"/>
      <c r="J30" s="25"/>
      <c r="K30" s="25"/>
    </row>
    <row r="31" spans="1:11" x14ac:dyDescent="0.25">
      <c r="A31" s="25"/>
      <c r="B31" s="39" t="s">
        <v>511</v>
      </c>
      <c r="C31" s="483"/>
      <c r="D31" s="484"/>
      <c r="E31" s="485"/>
      <c r="F31" s="252"/>
      <c r="G31" s="25"/>
      <c r="H31" s="25"/>
      <c r="I31" s="25"/>
      <c r="J31" s="25"/>
      <c r="K31" s="25"/>
    </row>
    <row r="32" spans="1:11" x14ac:dyDescent="0.25">
      <c r="A32" s="25"/>
      <c r="B32" s="131" t="s">
        <v>233</v>
      </c>
      <c r="C32" s="311"/>
      <c r="D32" s="116"/>
      <c r="E32" s="116"/>
      <c r="F32" s="407"/>
      <c r="G32" s="25"/>
      <c r="H32" s="25"/>
      <c r="I32" s="25"/>
      <c r="J32" s="25"/>
      <c r="K32" s="25"/>
    </row>
    <row r="33" spans="1:11" x14ac:dyDescent="0.25">
      <c r="A33" s="25"/>
      <c r="B33" s="120" t="s">
        <v>279</v>
      </c>
      <c r="C33" s="148"/>
      <c r="D33" s="116"/>
      <c r="E33" s="116"/>
      <c r="F33" s="407"/>
      <c r="G33" s="25"/>
      <c r="H33" s="25"/>
      <c r="I33" s="25"/>
      <c r="J33" s="25"/>
      <c r="K33" s="25"/>
    </row>
    <row r="34" spans="1:11" ht="15.75" thickBot="1" x14ac:dyDescent="0.3">
      <c r="A34" s="25"/>
      <c r="B34" s="132" t="s">
        <v>299</v>
      </c>
      <c r="C34" s="434"/>
      <c r="D34" s="122"/>
      <c r="E34" s="122"/>
      <c r="F34" s="405"/>
      <c r="G34" s="25"/>
      <c r="H34" s="25"/>
      <c r="I34" s="25"/>
      <c r="J34" s="25"/>
      <c r="K34" s="25"/>
    </row>
    <row r="35" spans="1:11" ht="15.75" thickBot="1" x14ac:dyDescent="0.3">
      <c r="A35" s="25"/>
      <c r="B35" s="25"/>
      <c r="C35" s="25"/>
      <c r="D35" s="25"/>
      <c r="E35" s="25"/>
      <c r="F35" s="25"/>
      <c r="G35" s="25"/>
      <c r="H35" s="25"/>
      <c r="I35" s="25"/>
      <c r="J35" s="25"/>
      <c r="K35" s="25"/>
    </row>
    <row r="36" spans="1:11" x14ac:dyDescent="0.25">
      <c r="A36" s="25"/>
      <c r="B36" s="39" t="s">
        <v>513</v>
      </c>
      <c r="C36" s="37"/>
      <c r="D36" s="37"/>
      <c r="E36" s="233"/>
      <c r="F36" s="234"/>
      <c r="G36" s="25"/>
      <c r="H36" s="25"/>
      <c r="I36" s="25"/>
      <c r="J36" s="25"/>
      <c r="K36" s="25"/>
    </row>
    <row r="37" spans="1:11" x14ac:dyDescent="0.25">
      <c r="A37" s="25"/>
      <c r="B37" s="131" t="s">
        <v>233</v>
      </c>
      <c r="C37" s="129"/>
      <c r="D37" s="402"/>
      <c r="E37" s="402"/>
      <c r="F37" s="403"/>
      <c r="G37" s="25"/>
      <c r="H37" s="25"/>
      <c r="I37" s="25"/>
      <c r="J37" s="25"/>
      <c r="K37" s="25"/>
    </row>
    <row r="38" spans="1:11" x14ac:dyDescent="0.25">
      <c r="A38" s="25"/>
      <c r="B38" s="120" t="s">
        <v>506</v>
      </c>
      <c r="C38" s="148"/>
      <c r="D38" s="116"/>
      <c r="E38" s="116"/>
      <c r="F38" s="407"/>
      <c r="G38" s="25"/>
      <c r="H38" s="25"/>
      <c r="I38" s="25"/>
      <c r="J38" s="25"/>
      <c r="K38" s="25"/>
    </row>
    <row r="39" spans="1:11" ht="15.75" thickBot="1" x14ac:dyDescent="0.3">
      <c r="A39" s="25"/>
      <c r="B39" s="486" t="s">
        <v>499</v>
      </c>
      <c r="C39" s="487"/>
      <c r="D39" s="122"/>
      <c r="E39" s="122"/>
      <c r="F39" s="405"/>
      <c r="G39" s="25"/>
      <c r="H39" s="25"/>
      <c r="I39" s="25"/>
      <c r="J39" s="25"/>
      <c r="K39" s="25"/>
    </row>
    <row r="40" spans="1:11" ht="15.75" thickBot="1" x14ac:dyDescent="0.3">
      <c r="A40" s="25"/>
      <c r="B40" s="482"/>
      <c r="C40" s="488"/>
      <c r="D40" s="489"/>
      <c r="E40" s="489"/>
      <c r="F40" s="489"/>
      <c r="G40" s="25"/>
      <c r="H40" s="25"/>
      <c r="I40" s="25"/>
      <c r="J40" s="25"/>
      <c r="K40" s="25"/>
    </row>
    <row r="41" spans="1:11" x14ac:dyDescent="0.25">
      <c r="A41" s="25"/>
      <c r="B41" s="39" t="s">
        <v>514</v>
      </c>
      <c r="C41" s="483"/>
      <c r="D41" s="484"/>
      <c r="E41" s="485"/>
      <c r="F41" s="252"/>
      <c r="G41" s="25"/>
      <c r="H41" s="25"/>
      <c r="I41" s="25"/>
      <c r="J41" s="25"/>
      <c r="K41" s="25"/>
    </row>
    <row r="42" spans="1:11" x14ac:dyDescent="0.25">
      <c r="A42" s="25"/>
      <c r="B42" s="131" t="s">
        <v>233</v>
      </c>
      <c r="C42" s="311"/>
      <c r="D42" s="116"/>
      <c r="E42" s="116"/>
      <c r="F42" s="407"/>
      <c r="G42" s="25"/>
      <c r="H42" s="25"/>
      <c r="I42" s="25"/>
      <c r="J42" s="25"/>
      <c r="K42" s="25"/>
    </row>
    <row r="43" spans="1:11" x14ac:dyDescent="0.25">
      <c r="A43" s="25"/>
      <c r="B43" s="120" t="s">
        <v>279</v>
      </c>
      <c r="C43" s="148"/>
      <c r="D43" s="116"/>
      <c r="E43" s="116"/>
      <c r="F43" s="407"/>
      <c r="G43" s="25"/>
      <c r="H43" s="25"/>
      <c r="I43" s="25"/>
      <c r="J43" s="25"/>
      <c r="K43" s="25"/>
    </row>
    <row r="44" spans="1:11" ht="15.75" thickBot="1" x14ac:dyDescent="0.3">
      <c r="A44" s="25"/>
      <c r="B44" s="132" t="s">
        <v>299</v>
      </c>
      <c r="C44" s="434"/>
      <c r="D44" s="122"/>
      <c r="E44" s="122"/>
      <c r="F44" s="405"/>
      <c r="G44" s="25"/>
      <c r="H44" s="25"/>
      <c r="I44" s="25"/>
      <c r="J44" s="25"/>
      <c r="K44" s="25"/>
    </row>
    <row r="45" spans="1:11" ht="15.75" thickBot="1" x14ac:dyDescent="0.3">
      <c r="A45" s="25"/>
      <c r="B45" s="25"/>
      <c r="C45" s="25"/>
      <c r="D45" s="25"/>
      <c r="E45" s="25"/>
      <c r="F45" s="25"/>
      <c r="G45" s="25"/>
      <c r="H45" s="25"/>
      <c r="I45" s="25"/>
      <c r="J45" s="25"/>
      <c r="K45" s="25"/>
    </row>
    <row r="46" spans="1:11" x14ac:dyDescent="0.25">
      <c r="A46" s="25"/>
      <c r="B46" s="39" t="s">
        <v>504</v>
      </c>
      <c r="C46" s="37"/>
      <c r="D46" s="37"/>
      <c r="E46" s="233"/>
      <c r="F46" s="234"/>
      <c r="G46" s="25"/>
      <c r="H46" s="25"/>
      <c r="I46" s="25"/>
      <c r="J46" s="25"/>
      <c r="K46" s="25"/>
    </row>
    <row r="47" spans="1:11" x14ac:dyDescent="0.25">
      <c r="A47" s="25"/>
      <c r="B47" s="131" t="s">
        <v>233</v>
      </c>
      <c r="C47" s="129"/>
      <c r="D47" s="402"/>
      <c r="E47" s="402"/>
      <c r="F47" s="403"/>
      <c r="G47" s="25"/>
      <c r="H47" s="25"/>
      <c r="I47" s="25"/>
      <c r="J47" s="25"/>
      <c r="K47" s="25"/>
    </row>
    <row r="48" spans="1:11" x14ac:dyDescent="0.25">
      <c r="A48" s="25"/>
      <c r="B48" s="120" t="s">
        <v>505</v>
      </c>
      <c r="C48" s="148"/>
      <c r="D48" s="116"/>
      <c r="E48" s="116"/>
      <c r="F48" s="407"/>
      <c r="G48" s="25"/>
      <c r="H48" s="25"/>
      <c r="I48" s="25"/>
      <c r="J48" s="25"/>
      <c r="K48" s="25"/>
    </row>
    <row r="49" spans="1:11" ht="15.75" thickBot="1" x14ac:dyDescent="0.3">
      <c r="A49" s="25"/>
      <c r="B49" s="486" t="s">
        <v>499</v>
      </c>
      <c r="C49" s="487"/>
      <c r="D49" s="122"/>
      <c r="E49" s="122"/>
      <c r="F49" s="405"/>
      <c r="G49" s="25"/>
      <c r="H49" s="25"/>
      <c r="I49" s="25"/>
      <c r="J49" s="25"/>
      <c r="K49" s="25"/>
    </row>
    <row r="50" spans="1:11" ht="15.75" thickBot="1" x14ac:dyDescent="0.3">
      <c r="A50" s="25"/>
      <c r="B50" s="482"/>
      <c r="C50" s="488"/>
      <c r="D50" s="489"/>
      <c r="E50" s="489"/>
      <c r="F50" s="489"/>
      <c r="G50" s="25"/>
      <c r="H50" s="25"/>
      <c r="I50" s="25"/>
      <c r="J50" s="25"/>
      <c r="K50" s="25"/>
    </row>
    <row r="51" spans="1:11" x14ac:dyDescent="0.25">
      <c r="A51" s="25"/>
      <c r="B51" s="39" t="s">
        <v>503</v>
      </c>
      <c r="C51" s="483"/>
      <c r="D51" s="484"/>
      <c r="E51" s="485"/>
      <c r="F51" s="252"/>
      <c r="G51" s="25"/>
      <c r="H51" s="25"/>
      <c r="I51" s="25"/>
      <c r="J51" s="25"/>
      <c r="K51" s="25"/>
    </row>
    <row r="52" spans="1:11" x14ac:dyDescent="0.25">
      <c r="A52" s="25"/>
      <c r="B52" s="131" t="s">
        <v>233</v>
      </c>
      <c r="C52" s="311"/>
      <c r="D52" s="536"/>
      <c r="E52" s="536"/>
      <c r="F52" s="537"/>
      <c r="G52" s="25"/>
      <c r="H52" s="25"/>
      <c r="I52" s="25"/>
      <c r="J52" s="25"/>
      <c r="K52" s="25"/>
    </row>
    <row r="53" spans="1:11" x14ac:dyDescent="0.25">
      <c r="A53" s="25"/>
      <c r="B53" s="120" t="s">
        <v>279</v>
      </c>
      <c r="C53" s="148"/>
      <c r="D53" s="116"/>
      <c r="E53" s="116"/>
      <c r="F53" s="407"/>
      <c r="G53" s="25"/>
      <c r="H53" s="25"/>
      <c r="I53" s="25"/>
      <c r="J53" s="25"/>
      <c r="K53" s="25"/>
    </row>
    <row r="54" spans="1:11" x14ac:dyDescent="0.25">
      <c r="A54" s="25"/>
      <c r="B54" s="131" t="s">
        <v>299</v>
      </c>
      <c r="C54" s="129"/>
      <c r="D54" s="116"/>
      <c r="E54" s="116"/>
      <c r="F54" s="407"/>
      <c r="G54" s="25"/>
      <c r="H54" s="25"/>
      <c r="I54" s="25"/>
      <c r="J54" s="25"/>
      <c r="K54" s="25"/>
    </row>
    <row r="55" spans="1:11" ht="15.75" thickBot="1" x14ac:dyDescent="0.3">
      <c r="A55" s="25"/>
      <c r="B55" s="132" t="str">
        <f>IF('Inventory Inputs'!D23='Inventory Inputs'!B70, "Is this a fuel efficiency change?", "Is this an emissions factor change?")</f>
        <v>Is this a fuel efficiency change?</v>
      </c>
      <c r="C55" s="665"/>
      <c r="D55" s="350"/>
      <c r="E55" s="350"/>
      <c r="F55" s="664"/>
      <c r="G55" s="25"/>
      <c r="H55" s="25"/>
      <c r="I55" s="25"/>
      <c r="J55" s="25"/>
      <c r="K55" s="25"/>
    </row>
    <row r="56" spans="1:11" ht="15.75" thickBot="1" x14ac:dyDescent="0.3">
      <c r="A56" s="25"/>
      <c r="B56" s="25"/>
      <c r="C56" s="25"/>
      <c r="D56" s="25"/>
      <c r="E56" s="25"/>
      <c r="F56" s="25"/>
      <c r="G56" s="25"/>
      <c r="H56" s="25"/>
      <c r="I56" s="25"/>
      <c r="J56" s="25"/>
      <c r="K56" s="25"/>
    </row>
    <row r="57" spans="1:11" x14ac:dyDescent="0.25">
      <c r="A57" s="25"/>
      <c r="B57" s="39" t="s">
        <v>418</v>
      </c>
      <c r="C57" s="37"/>
      <c r="D57" s="251"/>
      <c r="E57" s="251"/>
      <c r="F57" s="252"/>
      <c r="G57" s="25"/>
      <c r="H57" s="25"/>
      <c r="I57" s="25"/>
      <c r="J57" s="25"/>
      <c r="K57" s="25"/>
    </row>
    <row r="58" spans="1:11" x14ac:dyDescent="0.25">
      <c r="A58" s="25"/>
      <c r="B58" s="131" t="s">
        <v>233</v>
      </c>
      <c r="C58" s="129"/>
      <c r="D58" s="536"/>
      <c r="E58" s="536"/>
      <c r="F58" s="537"/>
      <c r="G58" s="25"/>
      <c r="H58" s="25"/>
      <c r="I58" s="25"/>
      <c r="J58" s="25"/>
      <c r="K58" s="25"/>
    </row>
    <row r="59" spans="1:11" x14ac:dyDescent="0.25">
      <c r="A59" s="25"/>
      <c r="B59" s="131" t="s">
        <v>588</v>
      </c>
      <c r="C59" s="129"/>
      <c r="D59" s="116"/>
      <c r="E59" s="116"/>
      <c r="F59" s="407"/>
      <c r="G59" s="25"/>
      <c r="H59" s="25"/>
      <c r="I59" s="25"/>
      <c r="J59" s="25"/>
      <c r="K59" s="25"/>
    </row>
    <row r="60" spans="1:11" x14ac:dyDescent="0.25">
      <c r="A60" s="25"/>
      <c r="B60" s="131" t="s">
        <v>279</v>
      </c>
      <c r="C60" s="129"/>
      <c r="D60" s="116"/>
      <c r="E60" s="116"/>
      <c r="F60" s="407"/>
      <c r="G60" s="25"/>
      <c r="H60" s="25"/>
      <c r="I60" s="25"/>
      <c r="J60" s="25"/>
      <c r="K60" s="25"/>
    </row>
    <row r="61" spans="1:11" ht="15.75" thickBot="1" x14ac:dyDescent="0.3">
      <c r="A61" s="25"/>
      <c r="B61" s="486" t="s">
        <v>299</v>
      </c>
      <c r="C61" s="487"/>
      <c r="D61" s="122"/>
      <c r="E61" s="122"/>
      <c r="F61" s="405"/>
      <c r="G61" s="25"/>
      <c r="H61" s="25"/>
      <c r="I61" s="25"/>
      <c r="J61" s="25"/>
      <c r="K61" s="25"/>
    </row>
    <row r="62" spans="1:11" ht="15.75" thickBot="1" x14ac:dyDescent="0.3">
      <c r="A62" s="25"/>
      <c r="B62" s="25"/>
      <c r="C62" s="25"/>
      <c r="D62" s="25"/>
      <c r="E62" s="25"/>
      <c r="F62" s="25"/>
      <c r="G62" s="25"/>
      <c r="H62" s="25"/>
      <c r="I62" s="25"/>
      <c r="J62" s="25"/>
      <c r="K62" s="25"/>
    </row>
    <row r="63" spans="1:11" x14ac:dyDescent="0.25">
      <c r="A63" s="25"/>
      <c r="B63" s="172" t="s">
        <v>481</v>
      </c>
      <c r="C63" s="459"/>
      <c r="D63" s="468"/>
      <c r="E63" s="468"/>
      <c r="F63" s="469"/>
      <c r="G63" s="25"/>
      <c r="H63" s="25"/>
      <c r="I63" s="25"/>
      <c r="J63" s="25"/>
      <c r="K63" s="25"/>
    </row>
    <row r="64" spans="1:11" x14ac:dyDescent="0.25">
      <c r="A64" s="25"/>
      <c r="B64" s="131" t="s">
        <v>233</v>
      </c>
      <c r="C64" s="129"/>
      <c r="D64" s="402"/>
      <c r="E64" s="402"/>
      <c r="F64" s="538"/>
      <c r="G64" s="25"/>
      <c r="H64" s="25"/>
      <c r="I64" s="25"/>
      <c r="J64" s="25"/>
      <c r="K64" s="25"/>
    </row>
    <row r="65" spans="1:11" x14ac:dyDescent="0.25">
      <c r="A65" s="25"/>
      <c r="B65" s="131" t="s">
        <v>285</v>
      </c>
      <c r="C65" s="129"/>
      <c r="D65" s="94"/>
      <c r="E65" s="94"/>
      <c r="F65" s="470"/>
      <c r="G65" s="25"/>
      <c r="H65" s="25"/>
      <c r="I65" s="25"/>
      <c r="J65" s="25"/>
      <c r="K65" s="25"/>
    </row>
    <row r="66" spans="1:11" x14ac:dyDescent="0.25">
      <c r="A66" s="25"/>
      <c r="B66" s="131" t="s">
        <v>279</v>
      </c>
      <c r="C66" s="129"/>
      <c r="D66" s="116"/>
      <c r="E66" s="116"/>
      <c r="F66" s="407"/>
      <c r="G66" s="25"/>
      <c r="H66" s="25"/>
      <c r="I66" s="25"/>
      <c r="J66" s="25"/>
      <c r="K66" s="25"/>
    </row>
    <row r="67" spans="1:11" ht="15.75" thickBot="1" x14ac:dyDescent="0.3">
      <c r="A67" s="25"/>
      <c r="B67" s="486" t="s">
        <v>299</v>
      </c>
      <c r="C67" s="487"/>
      <c r="D67" s="122"/>
      <c r="E67" s="122"/>
      <c r="F67" s="405"/>
      <c r="G67" s="25"/>
      <c r="H67" s="25"/>
      <c r="I67" s="25"/>
      <c r="J67" s="25"/>
      <c r="K67" s="25"/>
    </row>
    <row r="68" spans="1:11" x14ac:dyDescent="0.25">
      <c r="A68" s="25"/>
      <c r="B68" s="25"/>
      <c r="C68" s="25"/>
      <c r="D68" s="25"/>
      <c r="E68" s="25"/>
      <c r="F68" s="25"/>
      <c r="G68" s="25"/>
      <c r="H68" s="25"/>
      <c r="I68" s="25"/>
      <c r="J68" s="25"/>
      <c r="K68" s="25"/>
    </row>
    <row r="69" spans="1:11" x14ac:dyDescent="0.25">
      <c r="A69" s="25"/>
      <c r="B69" s="401" t="s">
        <v>419</v>
      </c>
      <c r="C69" s="401" t="s">
        <v>482</v>
      </c>
      <c r="D69" s="148"/>
      <c r="E69" s="25"/>
      <c r="F69" s="25"/>
      <c r="G69" s="25"/>
      <c r="H69" s="25"/>
      <c r="I69" s="25"/>
      <c r="J69" s="25"/>
      <c r="K69" s="25"/>
    </row>
    <row r="70" spans="1:11" x14ac:dyDescent="0.25">
      <c r="A70" s="25"/>
      <c r="B70" s="148" t="str">
        <f>'Solid Waste'!K93</f>
        <v>Paper products</v>
      </c>
      <c r="C70" s="148" t="str">
        <f>'Inventory Inputs'!C37</f>
        <v>Passenger air travel</v>
      </c>
      <c r="D70" s="148" t="s">
        <v>312</v>
      </c>
      <c r="E70" s="25"/>
      <c r="F70" s="25"/>
      <c r="G70" s="25"/>
      <c r="H70" s="25"/>
      <c r="I70" s="25"/>
      <c r="J70" s="25"/>
      <c r="K70" s="25"/>
    </row>
    <row r="71" spans="1:11" x14ac:dyDescent="0.25">
      <c r="A71" s="25"/>
      <c r="B71" s="148" t="str">
        <f>'Solid Waste'!K94</f>
        <v>Lumber and wood</v>
      </c>
      <c r="C71" s="148" t="str">
        <f>'Inventory Inputs'!D37</f>
        <v>Off road vehicles</v>
      </c>
      <c r="D71" s="148" t="s">
        <v>313</v>
      </c>
      <c r="E71" s="25"/>
      <c r="F71" s="25"/>
      <c r="G71" s="25"/>
      <c r="H71" s="25"/>
      <c r="I71" s="25"/>
      <c r="J71" s="25"/>
      <c r="K71" s="25"/>
    </row>
    <row r="72" spans="1:11" x14ac:dyDescent="0.25">
      <c r="A72" s="25"/>
      <c r="B72" s="148" t="str">
        <f>'Solid Waste'!K95</f>
        <v>Food waste</v>
      </c>
      <c r="C72" s="148" t="str">
        <f>'Inventory Inputs'!E37</f>
        <v>Wastewater process</v>
      </c>
      <c r="D72" s="25"/>
      <c r="E72" s="25"/>
      <c r="F72" s="25"/>
      <c r="G72" s="25"/>
      <c r="H72" s="25"/>
      <c r="I72" s="25"/>
      <c r="J72" s="25"/>
      <c r="K72" s="25"/>
    </row>
    <row r="73" spans="1:11" x14ac:dyDescent="0.25">
      <c r="A73" s="25"/>
      <c r="B73" s="148" t="str">
        <f>'Solid Waste'!K97</f>
        <v>Yard waste/plant debris</v>
      </c>
      <c r="C73" s="148" t="str">
        <f>'Inventory Inputs'!F37</f>
        <v>Agriculture</v>
      </c>
      <c r="D73" s="25"/>
      <c r="E73" s="25"/>
      <c r="F73" s="25"/>
      <c r="G73" s="25"/>
      <c r="H73" s="25"/>
      <c r="I73" s="25"/>
      <c r="J73" s="25"/>
      <c r="K73" s="25"/>
    </row>
    <row r="74" spans="1:11" x14ac:dyDescent="0.25">
      <c r="A74" s="25"/>
      <c r="B74" s="148" t="str">
        <f>'Solid Waste'!K98</f>
        <v>Mixed MSW Landfilled</v>
      </c>
      <c r="C74" s="148" t="str">
        <f>'Inventory Inputs'!G37</f>
        <v>HFCs</v>
      </c>
      <c r="D74" s="25"/>
      <c r="E74" s="25"/>
      <c r="F74" s="25"/>
      <c r="G74" s="25"/>
      <c r="H74" s="25"/>
      <c r="I74" s="25"/>
      <c r="J74" s="25"/>
      <c r="K74" s="25"/>
    </row>
    <row r="75" spans="1:11" x14ac:dyDescent="0.25">
      <c r="A75" s="25"/>
      <c r="B75" s="691" t="str">
        <f>'Solid Waste'!K99</f>
        <v>Incinerated waste</v>
      </c>
      <c r="C75" s="148" t="str">
        <f>'Inventory Inputs'!H37</f>
        <v>Natural gas fugitive</v>
      </c>
      <c r="D75" s="25"/>
      <c r="E75" s="25"/>
      <c r="F75" s="25"/>
      <c r="G75" s="25"/>
      <c r="H75" s="25"/>
      <c r="I75" s="25"/>
      <c r="J75" s="25"/>
      <c r="K75" s="25"/>
    </row>
    <row r="76" spans="1:11" x14ac:dyDescent="0.25">
      <c r="A76" s="25"/>
      <c r="B76" s="25"/>
      <c r="C76" s="148" t="str">
        <f>'Inventory Inputs'!J37</f>
        <v>Rail</v>
      </c>
      <c r="D76" s="25"/>
      <c r="E76" s="25"/>
      <c r="F76" s="25"/>
      <c r="G76" s="25"/>
      <c r="H76" s="25"/>
      <c r="I76" s="25"/>
      <c r="J76" s="25"/>
      <c r="K76" s="25"/>
    </row>
    <row r="77" spans="1:11" x14ac:dyDescent="0.25">
      <c r="A77" s="25"/>
      <c r="B77" s="25"/>
      <c r="C77" s="148" t="str">
        <f>'Inventory Inputs'!L37</f>
        <v>Forests</v>
      </c>
      <c r="D77" s="25"/>
      <c r="E77" s="25"/>
      <c r="F77" s="25"/>
      <c r="G77" s="25"/>
      <c r="H77" s="25"/>
      <c r="I77" s="25"/>
      <c r="J77" s="25"/>
      <c r="K77" s="25"/>
    </row>
    <row r="78" spans="1:11" x14ac:dyDescent="0.25">
      <c r="A78" s="25"/>
      <c r="B78" s="25"/>
      <c r="C78" s="148">
        <f>'Inventory Inputs'!N37</f>
        <v>0</v>
      </c>
      <c r="D78" s="25"/>
      <c r="E78" s="25"/>
      <c r="F78" s="25"/>
      <c r="G78" s="25"/>
      <c r="H78" s="25"/>
      <c r="I78" s="25"/>
      <c r="J78" s="25"/>
      <c r="K78" s="25"/>
    </row>
    <row r="79" spans="1:11" x14ac:dyDescent="0.25">
      <c r="A79" s="25"/>
      <c r="B79" s="25"/>
      <c r="C79" s="148">
        <f>'Inventory Inputs'!O37</f>
        <v>0</v>
      </c>
      <c r="D79" s="25"/>
      <c r="E79" s="25"/>
      <c r="F79" s="25"/>
      <c r="G79" s="25"/>
      <c r="H79" s="25"/>
      <c r="I79" s="25"/>
      <c r="J79" s="25"/>
      <c r="K79" s="25"/>
    </row>
    <row r="80" spans="1:11" x14ac:dyDescent="0.25">
      <c r="A80" s="25"/>
      <c r="B80" s="25"/>
      <c r="C80" s="25"/>
      <c r="D80" s="25"/>
      <c r="E80" s="25"/>
      <c r="F80" s="25"/>
      <c r="G80" s="25"/>
      <c r="H80" s="25"/>
      <c r="I80" s="25"/>
      <c r="J80" s="25"/>
      <c r="K80" s="25"/>
    </row>
    <row r="81" spans="1:11" x14ac:dyDescent="0.25">
      <c r="A81" s="25"/>
      <c r="B81" s="25"/>
      <c r="C81" s="25"/>
      <c r="D81" s="25"/>
      <c r="E81" s="25"/>
      <c r="F81" s="25"/>
      <c r="G81" s="25"/>
      <c r="H81" s="25"/>
      <c r="I81" s="25"/>
      <c r="J81" s="25"/>
      <c r="K81" s="25"/>
    </row>
    <row r="82" spans="1:11" x14ac:dyDescent="0.25">
      <c r="A82" s="25"/>
      <c r="B82" s="25"/>
      <c r="C82" s="25"/>
      <c r="D82" s="25"/>
      <c r="E82" s="25"/>
      <c r="F82" s="25"/>
      <c r="G82" s="25"/>
      <c r="H82" s="25"/>
      <c r="I82" s="25"/>
      <c r="J82" s="25"/>
      <c r="K82" s="25"/>
    </row>
    <row r="83" spans="1:11" x14ac:dyDescent="0.25">
      <c r="A83" s="25"/>
      <c r="B83" s="25"/>
      <c r="C83" s="25"/>
      <c r="D83" s="25"/>
      <c r="E83" s="25"/>
      <c r="F83" s="25"/>
      <c r="G83" s="25"/>
      <c r="H83" s="25"/>
      <c r="I83" s="25"/>
      <c r="J83" s="25"/>
      <c r="K83" s="25"/>
    </row>
    <row r="84" spans="1:11" x14ac:dyDescent="0.25">
      <c r="A84" s="25"/>
      <c r="B84" s="25"/>
      <c r="C84" s="25"/>
      <c r="D84" s="25"/>
      <c r="E84" s="25"/>
      <c r="F84" s="25"/>
      <c r="G84" s="25"/>
      <c r="H84" s="25"/>
      <c r="I84" s="25"/>
      <c r="J84" s="25"/>
      <c r="K84" s="25"/>
    </row>
    <row r="85" spans="1:11" x14ac:dyDescent="0.25">
      <c r="A85" s="25"/>
      <c r="B85" s="25"/>
      <c r="C85" s="25"/>
      <c r="D85" s="25"/>
      <c r="E85" s="25"/>
      <c r="F85" s="25"/>
      <c r="G85" s="25"/>
      <c r="H85" s="25"/>
      <c r="I85" s="25"/>
      <c r="J85" s="25"/>
      <c r="K85" s="25"/>
    </row>
    <row r="86" spans="1:11" x14ac:dyDescent="0.25">
      <c r="A86" s="25"/>
      <c r="B86" s="25"/>
      <c r="C86" s="25"/>
      <c r="D86" s="25"/>
      <c r="E86" s="25"/>
      <c r="F86" s="25"/>
      <c r="G86" s="25"/>
      <c r="H86" s="25"/>
      <c r="I86" s="25"/>
      <c r="J86" s="25"/>
      <c r="K86" s="25"/>
    </row>
    <row r="87" spans="1:11" x14ac:dyDescent="0.25">
      <c r="A87" s="25"/>
      <c r="B87" s="25"/>
      <c r="C87" s="25"/>
      <c r="D87" s="25"/>
      <c r="E87" s="25"/>
      <c r="F87" s="25"/>
      <c r="G87" s="25"/>
      <c r="H87" s="25"/>
      <c r="I87" s="25"/>
      <c r="J87" s="25"/>
      <c r="K87" s="25"/>
    </row>
    <row r="88" spans="1:11" x14ac:dyDescent="0.25">
      <c r="A88" s="25"/>
      <c r="B88" s="25"/>
      <c r="C88" s="25"/>
      <c r="D88" s="25"/>
      <c r="E88" s="25"/>
      <c r="F88" s="25"/>
      <c r="G88" s="25"/>
      <c r="H88" s="25"/>
      <c r="I88" s="25"/>
      <c r="J88" s="25"/>
      <c r="K88" s="25"/>
    </row>
  </sheetData>
  <dataValidations count="3">
    <dataValidation type="list" allowBlank="1" showInputMessage="1" showErrorMessage="1" sqref="D59:F59" xr:uid="{00000000-0002-0000-0700-000000000000}">
      <formula1>$B$70:$B$75</formula1>
    </dataValidation>
    <dataValidation type="list" allowBlank="1" showInputMessage="1" showErrorMessage="1" sqref="D65:F65" xr:uid="{00000000-0002-0000-0700-000001000000}">
      <formula1>$C$70:$C$79</formula1>
    </dataValidation>
    <dataValidation type="list" allowBlank="1" showInputMessage="1" showErrorMessage="1" sqref="D13:F13 D24:F24 D55:F55" xr:uid="{00000000-0002-0000-0700-000002000000}">
      <formula1>$D$70:$D$71</formula1>
    </dataValidation>
  </dataValidations>
  <hyperlinks>
    <hyperlink ref="H1" location="Contents!A1" display="Go to Contents" xr:uid="{00000000-0004-0000-0700-000000000000}"/>
    <hyperlink ref="I7" location="'Basic Inputs'!A1" display="1. Basic Inputs" xr:uid="{00000000-0004-0000-0700-000001000000}"/>
    <hyperlink ref="I9" location="'Inventory Inputs'!A1" display="2. Inventory Inputs" xr:uid="{00000000-0004-0000-0700-000002000000}"/>
    <hyperlink ref="I11" location="'Monthly Energy Inputs'!A1" display="3. Monthly Energy Inputs" xr:uid="{00000000-0004-0000-0700-000003000000}"/>
    <hyperlink ref="I13" location="'Daily Weather Input'!A1" display="4. Daily Weather Inputs" xr:uid="{00000000-0004-0000-0700-000004000000}"/>
    <hyperlink ref="I15" location="WeatherAnalysis!A1" display="5. Weather Analysis" xr:uid="{00000000-0004-0000-0700-000005000000}"/>
    <hyperlink ref="I17" location="'Program Inputs'!A1" display="6. Program Inputs" xr:uid="{00000000-0004-0000-0700-000006000000}"/>
    <hyperlink ref="I19" location="Constants!A1" display="7. Review Constants" xr:uid="{00000000-0004-0000-0700-000007000000}"/>
    <hyperlink ref="I21" location="Visuals!A1" display="8. View Results" xr:uid="{00000000-0004-0000-0700-000008000000}"/>
    <hyperlink ref="I3" r:id="rId1" tooltip="View a step-by-step walkthrough of entering data on this tab." xr:uid="{00000000-0004-0000-0700-000009000000}"/>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ublished="0" codeName="Sheet24">
    <tabColor rgb="FF0070C0"/>
  </sheetPr>
  <dimension ref="A1:N42"/>
  <sheetViews>
    <sheetView showGridLines="0" tabSelected="1" workbookViewId="0">
      <selection activeCell="C19" sqref="C19"/>
    </sheetView>
  </sheetViews>
  <sheetFormatPr defaultColWidth="8.85546875" defaultRowHeight="15" x14ac:dyDescent="0.25"/>
  <cols>
    <col min="1" max="1" width="3" customWidth="1"/>
    <col min="2" max="2" width="32.42578125" customWidth="1"/>
    <col min="3" max="3" width="39.42578125" customWidth="1"/>
    <col min="4" max="4" width="15.5703125" customWidth="1"/>
    <col min="5" max="5" width="18.140625" customWidth="1"/>
    <col min="6" max="6" width="13.42578125" customWidth="1"/>
    <col min="7" max="7" width="15.42578125" customWidth="1"/>
    <col min="8" max="8" width="3.5703125" customWidth="1"/>
    <col min="9" max="9" width="2.42578125" customWidth="1"/>
    <col min="10" max="10" width="3.42578125" customWidth="1"/>
    <col min="11" max="11" width="23.42578125" customWidth="1"/>
    <col min="12" max="12" width="3.140625" customWidth="1"/>
  </cols>
  <sheetData>
    <row r="1" spans="1:14" x14ac:dyDescent="0.25">
      <c r="A1" s="34" t="s">
        <v>58</v>
      </c>
      <c r="B1" s="33"/>
      <c r="C1" s="33"/>
      <c r="D1" s="34" t="str">
        <f>'Basic Inputs'!D4</f>
        <v>Montgomery County, MD</v>
      </c>
      <c r="E1" s="33"/>
      <c r="F1" s="33"/>
      <c r="G1" s="33"/>
      <c r="H1" s="134" t="s">
        <v>144</v>
      </c>
      <c r="I1" s="33"/>
      <c r="J1" s="33"/>
      <c r="K1" s="32"/>
      <c r="L1" s="32"/>
      <c r="M1" s="32"/>
      <c r="N1" s="32"/>
    </row>
    <row r="2" spans="1:14" ht="15.75" thickBot="1" x14ac:dyDescent="0.3">
      <c r="A2" s="303"/>
      <c r="B2" s="387" t="s">
        <v>421</v>
      </c>
      <c r="C2" s="303"/>
      <c r="D2" s="303"/>
      <c r="E2" s="303"/>
      <c r="F2" s="303"/>
      <c r="G2" s="303"/>
      <c r="H2" s="303"/>
      <c r="I2" s="303"/>
      <c r="J2" s="477"/>
      <c r="K2" s="25"/>
      <c r="L2" s="25"/>
      <c r="M2" s="303"/>
      <c r="N2" s="303"/>
    </row>
    <row r="3" spans="1:14" ht="15.75" thickBot="1" x14ac:dyDescent="0.3">
      <c r="A3" s="303"/>
      <c r="B3" s="303"/>
      <c r="C3" s="303"/>
      <c r="D3" s="303"/>
      <c r="E3" s="303"/>
      <c r="F3" s="303"/>
      <c r="G3" s="303"/>
      <c r="H3" s="303"/>
      <c r="I3" s="303"/>
      <c r="J3" s="477"/>
      <c r="K3" s="439" t="s">
        <v>592</v>
      </c>
      <c r="L3" s="25"/>
      <c r="M3" s="303"/>
      <c r="N3" s="303"/>
    </row>
    <row r="4" spans="1:14" ht="15.75" thickBot="1" x14ac:dyDescent="0.3">
      <c r="A4" s="303"/>
      <c r="B4" s="172" t="s">
        <v>426</v>
      </c>
      <c r="C4" s="173" t="s">
        <v>161</v>
      </c>
      <c r="D4" s="173" t="s">
        <v>270</v>
      </c>
      <c r="E4" s="789" t="s">
        <v>422</v>
      </c>
      <c r="F4" s="789"/>
      <c r="G4" s="789"/>
      <c r="H4" s="790"/>
      <c r="I4" s="388"/>
      <c r="J4" s="303"/>
      <c r="K4" s="303"/>
      <c r="L4" s="303"/>
      <c r="M4" s="303"/>
      <c r="N4" s="303"/>
    </row>
    <row r="5" spans="1:14" ht="43.5" customHeight="1" x14ac:dyDescent="0.25">
      <c r="A5" s="303"/>
      <c r="B5" s="389" t="s">
        <v>423</v>
      </c>
      <c r="C5" s="390" t="s">
        <v>424</v>
      </c>
      <c r="D5" s="94">
        <v>8</v>
      </c>
      <c r="E5" s="794" t="s">
        <v>412</v>
      </c>
      <c r="F5" s="794"/>
      <c r="G5" s="794"/>
      <c r="H5" s="795"/>
      <c r="I5" s="303"/>
      <c r="J5" s="106"/>
      <c r="K5" s="423" t="s">
        <v>442</v>
      </c>
      <c r="L5" s="91"/>
      <c r="M5" s="303"/>
      <c r="N5" s="303"/>
    </row>
    <row r="6" spans="1:14" ht="15.75" thickBot="1" x14ac:dyDescent="0.3">
      <c r="A6" s="303"/>
      <c r="B6" s="389" t="s">
        <v>423</v>
      </c>
      <c r="C6" s="390" t="s">
        <v>425</v>
      </c>
      <c r="D6" s="315">
        <v>0.8</v>
      </c>
      <c r="E6" s="794"/>
      <c r="F6" s="794"/>
      <c r="G6" s="794"/>
      <c r="H6" s="795"/>
      <c r="I6" s="303"/>
      <c r="J6" s="433"/>
      <c r="K6" s="426"/>
      <c r="L6" s="427"/>
      <c r="M6" s="303"/>
      <c r="N6" s="303"/>
    </row>
    <row r="7" spans="1:14" ht="15.75" thickBot="1" x14ac:dyDescent="0.3">
      <c r="A7" s="303"/>
      <c r="B7" s="389" t="s">
        <v>427</v>
      </c>
      <c r="C7" s="390" t="s">
        <v>428</v>
      </c>
      <c r="D7" s="94">
        <v>0.13800000000000001</v>
      </c>
      <c r="E7" s="794" t="s">
        <v>527</v>
      </c>
      <c r="F7" s="794"/>
      <c r="G7" s="794"/>
      <c r="H7" s="795"/>
      <c r="I7" s="303"/>
      <c r="J7" s="435"/>
      <c r="K7" s="465" t="s">
        <v>444</v>
      </c>
      <c r="L7" s="427"/>
      <c r="M7" s="303"/>
      <c r="N7" s="303"/>
    </row>
    <row r="8" spans="1:14" ht="15.75" thickBot="1" x14ac:dyDescent="0.3">
      <c r="A8" s="303"/>
      <c r="B8" s="389" t="s">
        <v>427</v>
      </c>
      <c r="C8" s="390" t="s">
        <v>60</v>
      </c>
      <c r="D8" s="94">
        <v>9.0999999999999998E-2</v>
      </c>
      <c r="E8" s="796" t="s">
        <v>527</v>
      </c>
      <c r="F8" s="796"/>
      <c r="G8" s="796"/>
      <c r="H8" s="797"/>
      <c r="I8" s="303"/>
      <c r="J8" s="435"/>
      <c r="K8" s="426"/>
      <c r="L8" s="427"/>
      <c r="M8" s="303"/>
      <c r="N8" s="303"/>
    </row>
    <row r="9" spans="1:14" ht="15.75" thickBot="1" x14ac:dyDescent="0.3">
      <c r="A9" s="303"/>
      <c r="B9" s="389" t="s">
        <v>427</v>
      </c>
      <c r="C9" s="390" t="s">
        <v>568</v>
      </c>
      <c r="D9" s="312">
        <v>5.3100000000000001E-2</v>
      </c>
      <c r="E9" s="604" t="s">
        <v>527</v>
      </c>
      <c r="F9" s="544"/>
      <c r="G9" s="544"/>
      <c r="H9" s="689"/>
      <c r="I9" s="303"/>
      <c r="J9" s="435"/>
      <c r="K9" s="439" t="s">
        <v>445</v>
      </c>
      <c r="L9" s="427"/>
      <c r="M9" s="303"/>
      <c r="N9" s="303"/>
    </row>
    <row r="10" spans="1:14" x14ac:dyDescent="0.25">
      <c r="A10" s="303"/>
      <c r="B10" s="389" t="s">
        <v>80</v>
      </c>
      <c r="C10" s="390" t="s">
        <v>429</v>
      </c>
      <c r="D10" s="94">
        <v>25</v>
      </c>
      <c r="E10" s="798" t="s">
        <v>430</v>
      </c>
      <c r="F10" s="798"/>
      <c r="G10" s="798"/>
      <c r="H10" s="799"/>
      <c r="I10" s="303"/>
      <c r="J10" s="428"/>
      <c r="K10" s="429"/>
      <c r="L10" s="427"/>
      <c r="M10" s="303"/>
      <c r="N10" s="303"/>
    </row>
    <row r="11" spans="1:14" ht="15.75" thickBot="1" x14ac:dyDescent="0.3">
      <c r="A11" s="303"/>
      <c r="B11" s="389" t="s">
        <v>80</v>
      </c>
      <c r="C11" s="390" t="s">
        <v>98</v>
      </c>
      <c r="D11" s="94">
        <v>0.32400000000000001</v>
      </c>
      <c r="E11" s="783" t="s">
        <v>563</v>
      </c>
      <c r="F11" s="784"/>
      <c r="G11" s="784"/>
      <c r="H11" s="785"/>
      <c r="I11" s="303"/>
      <c r="J11" s="428"/>
      <c r="K11" s="429"/>
      <c r="L11" s="427"/>
      <c r="M11" s="303"/>
      <c r="N11" s="303"/>
    </row>
    <row r="12" spans="1:14" ht="15.75" thickBot="1" x14ac:dyDescent="0.3">
      <c r="A12" s="303"/>
      <c r="B12" s="391" t="s">
        <v>80</v>
      </c>
      <c r="C12" s="392" t="s">
        <v>562</v>
      </c>
      <c r="D12" s="128">
        <v>1.03E-5</v>
      </c>
      <c r="E12" s="786"/>
      <c r="F12" s="787"/>
      <c r="G12" s="787"/>
      <c r="H12" s="788"/>
      <c r="I12" s="303"/>
      <c r="J12" s="436"/>
      <c r="K12" s="439" t="s">
        <v>446</v>
      </c>
      <c r="L12" s="427"/>
      <c r="M12" s="303"/>
      <c r="N12" s="303"/>
    </row>
    <row r="13" spans="1:14" ht="15.75" thickBot="1" x14ac:dyDescent="0.3">
      <c r="A13" s="303"/>
      <c r="B13" s="303"/>
      <c r="C13" s="303"/>
      <c r="D13" s="303"/>
      <c r="E13" s="800"/>
      <c r="F13" s="800"/>
      <c r="G13" s="800"/>
      <c r="H13" s="800"/>
      <c r="I13" s="303"/>
      <c r="J13" s="437"/>
      <c r="K13" s="430"/>
      <c r="L13" s="427"/>
      <c r="M13" s="303"/>
      <c r="N13" s="303"/>
    </row>
    <row r="14" spans="1:14" ht="42.75" customHeight="1" thickBot="1" x14ac:dyDescent="0.3">
      <c r="A14" s="303"/>
      <c r="B14" s="791" t="s">
        <v>602</v>
      </c>
      <c r="C14" s="792"/>
      <c r="D14" s="792"/>
      <c r="E14" s="792"/>
      <c r="F14" s="792"/>
      <c r="G14" s="793"/>
      <c r="H14" s="146"/>
      <c r="I14" s="457"/>
      <c r="J14" s="438"/>
      <c r="K14" s="461" t="s">
        <v>447</v>
      </c>
      <c r="L14" s="427"/>
      <c r="M14" s="303"/>
      <c r="N14" s="303"/>
    </row>
    <row r="15" spans="1:14" ht="30.75" customHeight="1" thickBot="1" x14ac:dyDescent="0.3">
      <c r="A15" s="303"/>
      <c r="B15" s="393"/>
      <c r="C15" s="394" t="s">
        <v>315</v>
      </c>
      <c r="D15" s="394" t="s">
        <v>117</v>
      </c>
      <c r="E15" s="394" t="s">
        <v>124</v>
      </c>
      <c r="F15" s="394" t="s">
        <v>118</v>
      </c>
      <c r="G15" s="395" t="s">
        <v>119</v>
      </c>
      <c r="H15" s="25"/>
      <c r="I15" s="425"/>
      <c r="J15" s="435"/>
      <c r="K15" s="426"/>
      <c r="L15" s="427"/>
      <c r="M15" s="303"/>
      <c r="N15" s="303"/>
    </row>
    <row r="16" spans="1:14" ht="15.75" thickBot="1" x14ac:dyDescent="0.3">
      <c r="A16" s="303"/>
      <c r="B16" s="389" t="s">
        <v>115</v>
      </c>
      <c r="C16" s="396">
        <v>6.480000000000001E-2</v>
      </c>
      <c r="D16" s="396">
        <v>0.1048</v>
      </c>
      <c r="E16" s="396">
        <v>4.7599999999999996E-2</v>
      </c>
      <c r="F16" s="396">
        <v>4.2000000000000003E-2</v>
      </c>
      <c r="G16" s="397">
        <v>0.15560000000000002</v>
      </c>
      <c r="H16" s="25"/>
      <c r="I16" s="25"/>
      <c r="J16" s="435"/>
      <c r="K16" s="466" t="s">
        <v>448</v>
      </c>
      <c r="L16" s="427"/>
      <c r="M16" s="303"/>
      <c r="N16" s="303"/>
    </row>
    <row r="17" spans="1:14" x14ac:dyDescent="0.25">
      <c r="A17" s="303"/>
      <c r="B17" s="389" t="str">
        <f>CONCATENATE("Landfill gas capture % ", 'Basic Inputs'!C11)</f>
        <v>Landfill gas capture % 2005</v>
      </c>
      <c r="C17" s="315">
        <v>0.75</v>
      </c>
      <c r="D17" s="315">
        <v>0.56000000000000005</v>
      </c>
      <c r="E17" s="315">
        <v>0.54</v>
      </c>
      <c r="F17" s="315">
        <v>0.59</v>
      </c>
      <c r="G17" s="398">
        <v>0.59</v>
      </c>
      <c r="H17" s="25"/>
      <c r="I17" s="25"/>
      <c r="J17" s="435"/>
      <c r="K17" s="426"/>
      <c r="L17" s="427"/>
      <c r="M17" s="303"/>
      <c r="N17" s="303"/>
    </row>
    <row r="18" spans="1:14" ht="15.75" thickBot="1" x14ac:dyDescent="0.3">
      <c r="A18" s="303"/>
      <c r="B18" s="389" t="str">
        <f>CONCATENATE("Landfill gas capture % ", 'Basic Inputs'!C12)</f>
        <v>Landfill gas capture % 2020</v>
      </c>
      <c r="C18" s="315">
        <v>0.75</v>
      </c>
      <c r="D18" s="315">
        <v>0.56000000000000005</v>
      </c>
      <c r="E18" s="315">
        <v>0.54</v>
      </c>
      <c r="F18" s="315">
        <v>0.59</v>
      </c>
      <c r="G18" s="398">
        <v>0.59</v>
      </c>
      <c r="H18" s="25"/>
      <c r="I18" s="25"/>
      <c r="J18" s="435"/>
      <c r="K18" s="426"/>
      <c r="L18" s="427"/>
      <c r="M18" s="303"/>
      <c r="N18" s="303"/>
    </row>
    <row r="19" spans="1:14" ht="15.75" thickBot="1" x14ac:dyDescent="0.3">
      <c r="A19" s="303"/>
      <c r="B19" s="391" t="s">
        <v>371</v>
      </c>
      <c r="C19" s="399">
        <v>0.1</v>
      </c>
      <c r="D19" s="399">
        <v>0.1</v>
      </c>
      <c r="E19" s="399">
        <v>0.1</v>
      </c>
      <c r="F19" s="399">
        <v>0.1</v>
      </c>
      <c r="G19" s="400">
        <v>0.1</v>
      </c>
      <c r="H19" s="25"/>
      <c r="I19" s="25"/>
      <c r="J19" s="435"/>
      <c r="K19" s="439" t="s">
        <v>449</v>
      </c>
      <c r="L19" s="427"/>
      <c r="M19" s="303"/>
      <c r="N19" s="303"/>
    </row>
    <row r="20" spans="1:14" ht="30.75" thickBot="1" x14ac:dyDescent="0.3">
      <c r="A20" s="303"/>
      <c r="B20" s="467"/>
      <c r="C20" s="394" t="s">
        <v>120</v>
      </c>
      <c r="D20" s="394" t="s">
        <v>121</v>
      </c>
      <c r="E20" s="394" t="s">
        <v>122</v>
      </c>
      <c r="F20" s="394" t="s">
        <v>123</v>
      </c>
      <c r="G20" s="395" t="s">
        <v>363</v>
      </c>
      <c r="H20" s="303"/>
      <c r="I20" s="303"/>
      <c r="J20" s="435"/>
      <c r="K20" s="426"/>
      <c r="L20" s="427"/>
      <c r="M20" s="303"/>
      <c r="N20" s="303"/>
    </row>
    <row r="21" spans="1:14" ht="15.75" thickBot="1" x14ac:dyDescent="0.3">
      <c r="A21" s="303"/>
      <c r="B21" s="389" t="s">
        <v>115</v>
      </c>
      <c r="C21" s="396">
        <v>6.480000000000001E-2</v>
      </c>
      <c r="D21" s="396">
        <v>2.2799999999999997E-2</v>
      </c>
      <c r="E21" s="396">
        <v>2.6000000000000002E-2</v>
      </c>
      <c r="F21" s="396">
        <v>5.7999999999999996E-2</v>
      </c>
      <c r="G21" s="397">
        <v>6.7999999999999996E-3</v>
      </c>
      <c r="H21" s="303"/>
      <c r="I21" s="303"/>
      <c r="J21" s="435"/>
      <c r="K21" s="455" t="s">
        <v>450</v>
      </c>
      <c r="L21" s="427"/>
      <c r="M21" s="303"/>
      <c r="N21" s="303"/>
    </row>
    <row r="22" spans="1:14" x14ac:dyDescent="0.25">
      <c r="A22" s="303"/>
      <c r="B22" s="389" t="str">
        <f>CONCATENATE("Landfill gas capture % ", 'Basic Inputs'!C11)</f>
        <v>Landfill gas capture % 2005</v>
      </c>
      <c r="C22" s="315">
        <v>0.52</v>
      </c>
      <c r="D22" s="315">
        <v>0.41</v>
      </c>
      <c r="E22" s="315">
        <v>0.49</v>
      </c>
      <c r="F22" s="315">
        <v>0.54</v>
      </c>
      <c r="G22" s="398">
        <v>0.57999999999999996</v>
      </c>
      <c r="H22" s="303"/>
      <c r="I22" s="303"/>
      <c r="J22" s="435"/>
      <c r="K22" s="426"/>
      <c r="L22" s="427"/>
      <c r="M22" s="303"/>
      <c r="N22" s="303"/>
    </row>
    <row r="23" spans="1:14" ht="15.75" thickBot="1" x14ac:dyDescent="0.3">
      <c r="A23" s="303"/>
      <c r="B23" s="389" t="str">
        <f>CONCATENATE("Landfill gas capture % ", 'Basic Inputs'!C12)</f>
        <v>Landfill gas capture % 2020</v>
      </c>
      <c r="C23" s="315">
        <v>0.52</v>
      </c>
      <c r="D23" s="315">
        <v>0.41</v>
      </c>
      <c r="E23" s="315">
        <v>0.49</v>
      </c>
      <c r="F23" s="315">
        <v>0.54</v>
      </c>
      <c r="G23" s="398">
        <v>0.57999999999999996</v>
      </c>
      <c r="H23" s="303"/>
      <c r="I23" s="303"/>
      <c r="J23" s="435"/>
      <c r="K23" s="426"/>
      <c r="L23" s="427"/>
      <c r="M23" s="303"/>
      <c r="N23" s="303"/>
    </row>
    <row r="24" spans="1:14" ht="15.75" thickBot="1" x14ac:dyDescent="0.3">
      <c r="A24" s="303"/>
      <c r="B24" s="391" t="s">
        <v>371</v>
      </c>
      <c r="C24" s="399">
        <v>0.1</v>
      </c>
      <c r="D24" s="399">
        <v>0.1</v>
      </c>
      <c r="E24" s="399">
        <v>0.1</v>
      </c>
      <c r="F24" s="399">
        <v>0.1</v>
      </c>
      <c r="G24" s="400">
        <v>0.1</v>
      </c>
      <c r="H24" s="303"/>
      <c r="I24" s="303"/>
      <c r="J24" s="435"/>
      <c r="K24" s="439" t="s">
        <v>451</v>
      </c>
      <c r="L24" s="427"/>
      <c r="M24" s="303"/>
      <c r="N24" s="303"/>
    </row>
    <row r="25" spans="1:14" ht="15.75" thickBot="1" x14ac:dyDescent="0.3">
      <c r="A25" s="303"/>
      <c r="B25" s="488"/>
      <c r="C25" s="688"/>
      <c r="D25" s="688"/>
      <c r="E25" s="688"/>
      <c r="F25" s="688"/>
      <c r="G25" s="688"/>
      <c r="H25" s="303"/>
      <c r="I25" s="303"/>
      <c r="J25" s="431"/>
      <c r="K25" s="432"/>
      <c r="L25" s="171"/>
      <c r="M25" s="303"/>
      <c r="N25" s="303"/>
    </row>
    <row r="26" spans="1:14" ht="15.75" thickBot="1" x14ac:dyDescent="0.3">
      <c r="A26" s="303"/>
      <c r="B26" s="158" t="s">
        <v>545</v>
      </c>
      <c r="C26" s="40"/>
      <c r="D26" s="40"/>
      <c r="E26" s="40"/>
      <c r="F26" s="40"/>
      <c r="G26" s="40"/>
      <c r="H26" s="40"/>
      <c r="I26" s="40"/>
      <c r="J26" s="40"/>
      <c r="K26" s="41"/>
      <c r="L26" s="303"/>
      <c r="M26" s="303"/>
      <c r="N26" s="303"/>
    </row>
    <row r="27" spans="1:14" x14ac:dyDescent="0.25">
      <c r="A27" s="303"/>
      <c r="B27" s="467"/>
      <c r="C27" s="390" t="s">
        <v>120</v>
      </c>
      <c r="D27" s="390" t="s">
        <v>555</v>
      </c>
      <c r="E27" s="390" t="s">
        <v>546</v>
      </c>
      <c r="F27" s="390" t="s">
        <v>552</v>
      </c>
      <c r="G27" s="390" t="s">
        <v>553</v>
      </c>
      <c r="H27" s="390" t="s">
        <v>554</v>
      </c>
      <c r="I27" s="390"/>
      <c r="J27" s="390"/>
      <c r="K27" s="554"/>
      <c r="L27" s="303"/>
      <c r="M27" s="303"/>
      <c r="N27" s="303"/>
    </row>
    <row r="28" spans="1:14" x14ac:dyDescent="0.25">
      <c r="A28" s="303"/>
      <c r="B28" s="552" t="s">
        <v>115</v>
      </c>
      <c r="C28" s="133">
        <v>0.06</v>
      </c>
      <c r="D28" s="133">
        <v>0.08</v>
      </c>
      <c r="E28" s="133">
        <v>0.16</v>
      </c>
      <c r="F28" s="133">
        <v>0.17199999999999999</v>
      </c>
      <c r="G28" s="133">
        <v>9.6000000000000002E-2</v>
      </c>
      <c r="H28" s="774">
        <v>0.06</v>
      </c>
      <c r="I28" s="775"/>
      <c r="J28" s="775"/>
      <c r="K28" s="776"/>
      <c r="L28" s="303"/>
      <c r="M28" s="303"/>
      <c r="N28" s="303"/>
    </row>
    <row r="29" spans="1:14" x14ac:dyDescent="0.25">
      <c r="A29" s="303"/>
      <c r="B29" s="552" t="str">
        <f>B22</f>
        <v>Landfill gas capture % 2005</v>
      </c>
      <c r="C29" s="555">
        <v>0.75</v>
      </c>
      <c r="D29" s="555">
        <v>0.75</v>
      </c>
      <c r="E29" s="555">
        <v>0.75</v>
      </c>
      <c r="F29" s="555">
        <v>0.75</v>
      </c>
      <c r="G29" s="555">
        <v>0.75</v>
      </c>
      <c r="H29" s="777">
        <v>0.75</v>
      </c>
      <c r="I29" s="778"/>
      <c r="J29" s="778"/>
      <c r="K29" s="779"/>
      <c r="L29" s="303"/>
      <c r="M29" s="303"/>
      <c r="N29" s="303"/>
    </row>
    <row r="30" spans="1:14" x14ac:dyDescent="0.25">
      <c r="A30" s="303"/>
      <c r="B30" s="552" t="str">
        <f>B23</f>
        <v>Landfill gas capture % 2020</v>
      </c>
      <c r="C30" s="699">
        <v>0.75</v>
      </c>
      <c r="D30" s="699">
        <v>0.75</v>
      </c>
      <c r="E30" s="699">
        <v>0.75</v>
      </c>
      <c r="F30" s="699">
        <v>0.75</v>
      </c>
      <c r="G30" s="699">
        <v>0.75</v>
      </c>
      <c r="H30" s="700"/>
      <c r="I30" s="701"/>
      <c r="J30" s="701"/>
      <c r="K30" s="702">
        <v>0.75</v>
      </c>
      <c r="L30" s="303"/>
      <c r="M30" s="303"/>
      <c r="N30" s="303"/>
    </row>
    <row r="31" spans="1:14" ht="15.75" thickBot="1" x14ac:dyDescent="0.3">
      <c r="A31" s="303"/>
      <c r="B31" s="553" t="s">
        <v>371</v>
      </c>
      <c r="C31" s="556">
        <v>0.1</v>
      </c>
      <c r="D31" s="556">
        <v>0.1</v>
      </c>
      <c r="E31" s="556">
        <v>0.1</v>
      </c>
      <c r="F31" s="556">
        <v>0.1</v>
      </c>
      <c r="G31" s="556">
        <v>0.1</v>
      </c>
      <c r="H31" s="780">
        <v>0.1</v>
      </c>
      <c r="I31" s="781"/>
      <c r="J31" s="781"/>
      <c r="K31" s="782"/>
      <c r="L31" s="303"/>
      <c r="M31" s="303"/>
      <c r="N31" s="303"/>
    </row>
    <row r="32" spans="1:14" x14ac:dyDescent="0.25">
      <c r="A32" s="303"/>
      <c r="B32" s="303"/>
      <c r="C32" s="303"/>
      <c r="D32" s="303"/>
      <c r="E32" s="303"/>
      <c r="F32" s="303"/>
      <c r="G32" s="303"/>
      <c r="H32" s="303"/>
      <c r="I32" s="303"/>
      <c r="J32" s="303"/>
      <c r="K32" s="303"/>
      <c r="L32" s="303"/>
      <c r="M32" s="303"/>
      <c r="N32" s="303"/>
    </row>
    <row r="33" spans="1:14" x14ac:dyDescent="0.25">
      <c r="A33" s="303"/>
      <c r="B33" s="303"/>
      <c r="C33" s="303"/>
      <c r="D33" s="303"/>
      <c r="E33" s="303"/>
      <c r="F33" s="303"/>
      <c r="G33" s="303"/>
      <c r="H33" s="303"/>
      <c r="I33" s="303"/>
      <c r="J33" s="303"/>
      <c r="K33" s="303"/>
      <c r="L33" s="303"/>
      <c r="M33" s="303"/>
      <c r="N33" s="303"/>
    </row>
    <row r="34" spans="1:14" x14ac:dyDescent="0.25">
      <c r="A34" s="303"/>
      <c r="B34" s="303"/>
      <c r="C34" s="303"/>
      <c r="D34" s="303"/>
      <c r="E34" s="303"/>
      <c r="F34" s="303"/>
      <c r="G34" s="303"/>
      <c r="H34" s="303"/>
      <c r="I34" s="303"/>
      <c r="J34" s="303"/>
      <c r="K34" s="303"/>
      <c r="L34" s="303"/>
      <c r="M34" s="303"/>
      <c r="N34" s="303"/>
    </row>
    <row r="35" spans="1:14" x14ac:dyDescent="0.25">
      <c r="A35" s="303"/>
      <c r="B35" s="303"/>
      <c r="C35" s="303"/>
      <c r="D35" s="303"/>
      <c r="E35" s="303"/>
      <c r="F35" s="303"/>
      <c r="G35" s="303"/>
      <c r="H35" s="303"/>
      <c r="I35" s="303"/>
      <c r="J35" s="303"/>
      <c r="K35" s="303"/>
      <c r="L35" s="303"/>
      <c r="M35" s="303"/>
      <c r="N35" s="303"/>
    </row>
    <row r="36" spans="1:14" x14ac:dyDescent="0.25">
      <c r="A36" s="303"/>
      <c r="B36" s="303"/>
      <c r="C36" s="303"/>
      <c r="D36" s="303"/>
      <c r="E36" s="303"/>
      <c r="F36" s="303"/>
      <c r="G36" s="303"/>
      <c r="H36" s="303"/>
      <c r="I36" s="303"/>
      <c r="J36" s="303"/>
      <c r="K36" s="303"/>
      <c r="L36" s="303"/>
      <c r="M36" s="303"/>
      <c r="N36" s="303"/>
    </row>
    <row r="37" spans="1:14" x14ac:dyDescent="0.25">
      <c r="A37" s="303"/>
      <c r="B37" s="303"/>
      <c r="C37" s="303"/>
      <c r="D37" s="303"/>
      <c r="E37" s="303"/>
      <c r="F37" s="303"/>
      <c r="G37" s="303"/>
      <c r="H37" s="303"/>
      <c r="I37" s="303"/>
      <c r="J37" s="303"/>
      <c r="K37" s="303"/>
      <c r="L37" s="303"/>
      <c r="M37" s="303"/>
      <c r="N37" s="303"/>
    </row>
    <row r="38" spans="1:14" x14ac:dyDescent="0.25">
      <c r="A38" s="303"/>
      <c r="B38" s="303"/>
      <c r="C38" s="303"/>
      <c r="D38" s="303"/>
      <c r="E38" s="303"/>
      <c r="F38" s="303"/>
      <c r="G38" s="303"/>
      <c r="H38" s="303"/>
      <c r="I38" s="303"/>
      <c r="J38" s="303"/>
      <c r="K38" s="303"/>
      <c r="L38" s="303"/>
      <c r="M38" s="303"/>
      <c r="N38" s="303"/>
    </row>
    <row r="39" spans="1:14" x14ac:dyDescent="0.25">
      <c r="A39" s="303"/>
      <c r="B39" s="303"/>
      <c r="C39" s="303"/>
      <c r="D39" s="303"/>
      <c r="E39" s="303"/>
      <c r="F39" s="303"/>
      <c r="G39" s="303"/>
      <c r="H39" s="303"/>
      <c r="I39" s="303"/>
      <c r="J39" s="303"/>
      <c r="K39" s="303"/>
      <c r="L39" s="303"/>
      <c r="M39" s="303"/>
      <c r="N39" s="303"/>
    </row>
    <row r="40" spans="1:14" x14ac:dyDescent="0.25">
      <c r="A40" s="303"/>
      <c r="B40" s="303"/>
      <c r="C40" s="303"/>
      <c r="D40" s="303"/>
      <c r="E40" s="303"/>
      <c r="F40" s="303"/>
      <c r="G40" s="303"/>
      <c r="H40" s="303"/>
      <c r="I40" s="303"/>
      <c r="J40" s="303"/>
      <c r="K40" s="303"/>
      <c r="L40" s="303"/>
      <c r="M40" s="303"/>
      <c r="N40" s="303"/>
    </row>
    <row r="41" spans="1:14" x14ac:dyDescent="0.25">
      <c r="L41" s="303"/>
    </row>
    <row r="42" spans="1:14" x14ac:dyDescent="0.25">
      <c r="L42" s="303"/>
    </row>
  </sheetData>
  <mergeCells count="12">
    <mergeCell ref="H28:K28"/>
    <mergeCell ref="H29:K29"/>
    <mergeCell ref="H31:K31"/>
    <mergeCell ref="E11:H12"/>
    <mergeCell ref="E4:H4"/>
    <mergeCell ref="B14:G14"/>
    <mergeCell ref="E5:H5"/>
    <mergeCell ref="E6:H6"/>
    <mergeCell ref="E7:H7"/>
    <mergeCell ref="E8:H8"/>
    <mergeCell ref="E10:H10"/>
    <mergeCell ref="E13:H13"/>
  </mergeCells>
  <hyperlinks>
    <hyperlink ref="H1" location="Contents!A1" display="Go to Contents" xr:uid="{00000000-0004-0000-0800-000000000000}"/>
    <hyperlink ref="K7" location="'Basic Inputs'!A1" display="1. Basic Inputs" xr:uid="{00000000-0004-0000-0800-000001000000}"/>
    <hyperlink ref="K9" location="'Inventory Inputs'!A1" display="2. Inventory Inputs" xr:uid="{00000000-0004-0000-0800-000002000000}"/>
    <hyperlink ref="K12" location="'Monthly Energy Inputs'!A1" display="3. Monthly Energy Inputs" xr:uid="{00000000-0004-0000-0800-000003000000}"/>
    <hyperlink ref="K14" location="'Daily Weather Input'!A1" display="4. Daily Weather Inputs" xr:uid="{00000000-0004-0000-0800-000004000000}"/>
    <hyperlink ref="K16" location="WeatherAnalysis!A1" display="5. Weather Analysis" xr:uid="{00000000-0004-0000-0800-000005000000}"/>
    <hyperlink ref="K19" location="'Program Inputs'!A1" display="6. Program Inputs" xr:uid="{00000000-0004-0000-0800-000006000000}"/>
    <hyperlink ref="K21" location="Constants!A1" display="7. Review Constants" xr:uid="{00000000-0004-0000-0800-000007000000}"/>
    <hyperlink ref="K24" location="Visuals!A1" display="8. View Results" xr:uid="{00000000-0004-0000-0800-000008000000}"/>
    <hyperlink ref="E11:H12" r:id="rId1" display="US EPA(2013). Economic Data and Indicators Scoping Analysis. " xr:uid="{00000000-0004-0000-0800-000009000000}"/>
    <hyperlink ref="K3" r:id="rId2" tooltip="View a step-by-step walkthrough of entering data on this tab." xr:uid="{00000000-0004-0000-0800-00000A000000}"/>
  </hyperlinks>
  <pageMargins left="0.7" right="0.7" top="0.75" bottom="0.75" header="0.3" footer="0.3"/>
  <pageSetup orientation="portrait" horizontalDpi="0" verticalDpi="0" r:id="rId3"/>
  <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Cover</vt:lpstr>
      <vt:lpstr>Contents</vt:lpstr>
      <vt:lpstr>Basic Inputs</vt:lpstr>
      <vt:lpstr>Inventory Inputs</vt:lpstr>
      <vt:lpstr>Monthly Energy Inputs</vt:lpstr>
      <vt:lpstr>Daily Weather Input</vt:lpstr>
      <vt:lpstr>WeatherAnalysis</vt:lpstr>
      <vt:lpstr>Program Inputs</vt:lpstr>
      <vt:lpstr>Constants</vt:lpstr>
      <vt:lpstr>Visuals</vt:lpstr>
      <vt:lpstr>Weather Response</vt:lpstr>
      <vt:lpstr>Output summary</vt:lpstr>
      <vt:lpstr>Residential Electricity</vt:lpstr>
      <vt:lpstr>Commercial Electricity</vt:lpstr>
      <vt:lpstr>Residential Fuels</vt:lpstr>
      <vt:lpstr>Commercial Fuels</vt:lpstr>
      <vt:lpstr>On-Road Transportation</vt:lpstr>
      <vt:lpstr>Solid Waste</vt:lpstr>
      <vt:lpstr>ResElectRegress</vt:lpstr>
      <vt:lpstr>ResFuelsRegress</vt:lpstr>
      <vt:lpstr>ComElectRegress</vt:lpstr>
      <vt:lpstr>ComFuelsRegress</vt:lpstr>
      <vt:lpstr>MonthlyUsageCalcs</vt:lpstr>
      <vt:lpstr>DD Calcs</vt:lpstr>
      <vt:lpstr>DD Monthly</vt:lpstr>
    </vt:vector>
  </TitlesOfParts>
  <Company>ICLEI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 Yewdall</dc:creator>
  <cp:lastModifiedBy>Lee, Cat</cp:lastModifiedBy>
  <dcterms:created xsi:type="dcterms:W3CDTF">2017-01-20T20:27:00Z</dcterms:created>
  <dcterms:modified xsi:type="dcterms:W3CDTF">2023-01-11T18:17:40Z</dcterms:modified>
</cp:coreProperties>
</file>